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4.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tables/table5.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https://cityofsandiego.sharepoint.com/teams/SUST-SustainabilityDepartment/Shared Documents/CAP Team/Budget Analysis - FY24/"/>
    </mc:Choice>
  </mc:AlternateContent>
  <xr:revisionPtr revIDLastSave="381" documentId="8_{33C5E5AA-E275-E742-AB58-CE3102365E29}" xr6:coauthVersionLast="47" xr6:coauthVersionMax="47" xr10:uidLastSave="{CA5CFD9B-17F8-1C45-8D6A-E69DCD085129}"/>
  <bookViews>
    <workbookView xWindow="-5140" yWindow="-21000" windowWidth="37620" windowHeight="20080" activeTab="1" xr2:uid="{00000000-000D-0000-FFFF-FFFF00000000}"/>
  </bookViews>
  <sheets>
    <sheet name="Budget Adjs (6.21.23 Table)" sheetId="5" state="hidden" r:id="rId1"/>
    <sheet name="Summary Tables" sheetId="18" r:id="rId2"/>
    <sheet name="Budget Adjs" sheetId="12" r:id="rId3"/>
    <sheet name="CIP Projects by Fund" sheetId="15" r:id="rId4"/>
    <sheet name="CIP Projects by Fund data only" sheetId="16" r:id="rId5"/>
    <sheet name="Dept Assignments - 6.21.23" sheetId="7" state="hidden" r:id="rId6"/>
    <sheet name="May Rev &amp; Changed Names-6.21.23" sheetId="9" state="hidden" r:id="rId7"/>
    <sheet name="Budget Adjs (6.21.23 Original)" sheetId="3" state="hidden" r:id="rId8"/>
    <sheet name="Proposed - All List - 5.5.23" sheetId="10" state="hidden" r:id="rId9"/>
    <sheet name="Department Names" sheetId="8" state="hidden" r:id="rId10"/>
  </sheets>
  <definedNames>
    <definedName name="_xlnm._FilterDatabase" localSheetId="2" hidden="1">'Budget Adjs'!$A$1:$AT$827</definedName>
    <definedName name="_xlnm._FilterDatabase" localSheetId="7" hidden="1">'Budget Adjs (6.21.23 Original)'!$I$1:$I$1056</definedName>
    <definedName name="_xlnm._FilterDatabase" localSheetId="0" hidden="1">'Budget Adjs (6.21.23 Table)'!$A$1:$AT$895</definedName>
    <definedName name="_xlnm._FilterDatabase" localSheetId="3" hidden="1">'CIP Projects by Fund'!$A$6:$L$358</definedName>
    <definedName name="_xlnm._FilterDatabase" localSheetId="4" hidden="1">'CIP Projects by Fund data only'!$A$1:$M$154</definedName>
    <definedName name="_xlnm._FilterDatabase" localSheetId="9" hidden="1">'Department Names'!$A$2:$B$80</definedName>
    <definedName name="_xlnm._FilterDatabase" localSheetId="8" hidden="1">'Proposed - All List - 5.5.23'!$A$2:$AS$965</definedName>
  </definedNames>
  <calcPr calcId="191028"/>
  <pivotCaches>
    <pivotCache cacheId="44" r:id="rId11"/>
    <pivotCache cacheId="5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8" l="1"/>
  <c r="I5" i="18"/>
  <c r="I6" i="18"/>
  <c r="I7" i="18"/>
  <c r="I8" i="18"/>
  <c r="I9" i="18"/>
  <c r="I10" i="18"/>
  <c r="I11" i="18"/>
  <c r="H10" i="18"/>
  <c r="D10" i="18"/>
  <c r="D9" i="18"/>
  <c r="D8" i="18"/>
  <c r="D6" i="18"/>
  <c r="D5" i="18"/>
  <c r="D4" i="18"/>
  <c r="D18" i="18"/>
  <c r="D17" i="18"/>
  <c r="D16" i="18"/>
  <c r="D15" i="18"/>
  <c r="D14" i="18"/>
  <c r="D13" i="18"/>
  <c r="D12" i="18"/>
  <c r="D11" i="18"/>
  <c r="H4" i="18" s="1"/>
  <c r="D7" i="18"/>
  <c r="AH320" i="12"/>
  <c r="AY320" i="12" s="1"/>
  <c r="AG320" i="12"/>
  <c r="AY828" i="12"/>
  <c r="AG9" i="12"/>
  <c r="AX9" i="12" s="1"/>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H4" i="16"/>
  <c r="H3" i="16"/>
  <c r="H2" i="16"/>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28" i="15"/>
  <c r="H321" i="15"/>
  <c r="H320" i="15"/>
  <c r="H319" i="15"/>
  <c r="H318" i="15"/>
  <c r="H317" i="15"/>
  <c r="H316" i="15"/>
  <c r="H315" i="15"/>
  <c r="H314" i="15"/>
  <c r="H307" i="15"/>
  <c r="H306" i="15"/>
  <c r="H305" i="15"/>
  <c r="H304" i="15"/>
  <c r="H303" i="15"/>
  <c r="H302" i="15"/>
  <c r="H301" i="15"/>
  <c r="H300" i="15"/>
  <c r="H299" i="15"/>
  <c r="H298" i="15"/>
  <c r="H297" i="15"/>
  <c r="H296" i="15"/>
  <c r="H293" i="15"/>
  <c r="H292" i="15"/>
  <c r="H291" i="15"/>
  <c r="H290" i="15"/>
  <c r="H289" i="15"/>
  <c r="H288" i="15"/>
  <c r="H287" i="15"/>
  <c r="H286" i="15"/>
  <c r="H285" i="15"/>
  <c r="H284" i="15"/>
  <c r="H283" i="15"/>
  <c r="H282" i="15"/>
  <c r="H275" i="15"/>
  <c r="H274" i="15"/>
  <c r="H273" i="15"/>
  <c r="H272" i="15"/>
  <c r="H271" i="15"/>
  <c r="H270" i="15"/>
  <c r="H263" i="15"/>
  <c r="H256" i="15"/>
  <c r="H249" i="15"/>
  <c r="H246" i="15"/>
  <c r="H243" i="15"/>
  <c r="H236" i="15"/>
  <c r="H229" i="15"/>
  <c r="H226" i="15"/>
  <c r="H223" i="15"/>
  <c r="H220" i="15"/>
  <c r="H219" i="15"/>
  <c r="H212" i="15"/>
  <c r="H205" i="15"/>
  <c r="H204" i="15"/>
  <c r="H197" i="15"/>
  <c r="H190" i="15"/>
  <c r="H189" i="15"/>
  <c r="H188" i="15"/>
  <c r="H187" i="15"/>
  <c r="H186" i="15"/>
  <c r="H185" i="15"/>
  <c r="H184" i="15"/>
  <c r="H183" i="15"/>
  <c r="H182" i="15"/>
  <c r="H181" i="15"/>
  <c r="H180" i="15"/>
  <c r="H179" i="15"/>
  <c r="H178" i="15"/>
  <c r="H177" i="15"/>
  <c r="H170" i="15"/>
  <c r="H163" i="15"/>
  <c r="H162" i="15"/>
  <c r="H161" i="15"/>
  <c r="H160" i="15"/>
  <c r="H159" i="15"/>
  <c r="H158" i="15"/>
  <c r="H157" i="15"/>
  <c r="H156" i="15"/>
  <c r="H155" i="15"/>
  <c r="H154" i="15"/>
  <c r="H153" i="15"/>
  <c r="H152" i="15"/>
  <c r="H145" i="15"/>
  <c r="H138" i="15"/>
  <c r="H137" i="15"/>
  <c r="H130" i="15"/>
  <c r="H127" i="15"/>
  <c r="H124" i="15"/>
  <c r="H123" i="15"/>
  <c r="H120" i="15"/>
  <c r="H119" i="15"/>
  <c r="H116" i="15"/>
  <c r="H113" i="15"/>
  <c r="H106" i="15"/>
  <c r="H99" i="15"/>
  <c r="H92" i="15"/>
  <c r="H91" i="15"/>
  <c r="H88" i="15"/>
  <c r="H85" i="15"/>
  <c r="H82" i="15"/>
  <c r="H79" i="15"/>
  <c r="H78" i="15"/>
  <c r="H75" i="15"/>
  <c r="H72" i="15"/>
  <c r="H69" i="15"/>
  <c r="H66" i="15"/>
  <c r="H63" i="15"/>
  <c r="H60" i="15"/>
  <c r="H57" i="15"/>
  <c r="H56" i="15"/>
  <c r="H53" i="15"/>
  <c r="H52" i="15"/>
  <c r="H51" i="15"/>
  <c r="H50" i="15"/>
  <c r="H49" i="15"/>
  <c r="H42" i="15"/>
  <c r="H41" i="15"/>
  <c r="H40" i="15"/>
  <c r="H39" i="15"/>
  <c r="H38" i="15"/>
  <c r="H37" i="15"/>
  <c r="H36" i="15"/>
  <c r="H35" i="15"/>
  <c r="H28" i="15"/>
  <c r="H25" i="15"/>
  <c r="H24" i="15"/>
  <c r="H23" i="15"/>
  <c r="H22" i="15"/>
  <c r="H15" i="15"/>
  <c r="H12" i="15"/>
  <c r="H9" i="18"/>
  <c r="H8" i="18"/>
  <c r="H7" i="18"/>
  <c r="H6" i="18"/>
  <c r="H5" i="18"/>
  <c r="H11" i="18" l="1"/>
  <c r="AG828" i="12" l="1"/>
  <c r="AX828" i="12" s="1"/>
  <c r="AT828" i="12"/>
  <c r="AV828" i="12"/>
  <c r="AV827" i="12"/>
  <c r="AT827" i="12"/>
  <c r="AH827" i="12"/>
  <c r="AY827" i="12" s="1"/>
  <c r="AG827" i="12"/>
  <c r="AX827" i="12" s="1"/>
  <c r="O827" i="12"/>
  <c r="AV826" i="12"/>
  <c r="AT826" i="12"/>
  <c r="AH826" i="12"/>
  <c r="AY826" i="12" s="1"/>
  <c r="AG826" i="12"/>
  <c r="AX826" i="12" s="1"/>
  <c r="O826" i="12"/>
  <c r="AV825" i="12"/>
  <c r="AT825" i="12"/>
  <c r="AH825" i="12"/>
  <c r="AY825" i="12" s="1"/>
  <c r="AG825" i="12"/>
  <c r="AX825" i="12" s="1"/>
  <c r="O825" i="12"/>
  <c r="AV824" i="12"/>
  <c r="AT824" i="12"/>
  <c r="AH824" i="12"/>
  <c r="AY824" i="12" s="1"/>
  <c r="AG824" i="12"/>
  <c r="AX824" i="12" s="1"/>
  <c r="O824" i="12"/>
  <c r="AV823" i="12"/>
  <c r="AT823" i="12"/>
  <c r="AH823" i="12"/>
  <c r="AY823" i="12" s="1"/>
  <c r="AG823" i="12"/>
  <c r="AX823" i="12" s="1"/>
  <c r="O823" i="12"/>
  <c r="AV822" i="12"/>
  <c r="AT822" i="12"/>
  <c r="AH822" i="12"/>
  <c r="AY822" i="12" s="1"/>
  <c r="AG822" i="12"/>
  <c r="AX822" i="12" s="1"/>
  <c r="O822" i="12"/>
  <c r="AV821" i="12"/>
  <c r="AT821" i="12"/>
  <c r="AH821" i="12"/>
  <c r="AY821" i="12" s="1"/>
  <c r="AG821" i="12"/>
  <c r="AX821" i="12" s="1"/>
  <c r="O821" i="12"/>
  <c r="AV820" i="12"/>
  <c r="AT820" i="12"/>
  <c r="AH820" i="12"/>
  <c r="AY820" i="12" s="1"/>
  <c r="AG820" i="12"/>
  <c r="AX820" i="12" s="1"/>
  <c r="O820" i="12"/>
  <c r="AV819" i="12"/>
  <c r="AT819" i="12"/>
  <c r="AH819" i="12"/>
  <c r="AY819" i="12" s="1"/>
  <c r="AG819" i="12"/>
  <c r="AX819" i="12" s="1"/>
  <c r="O819" i="12"/>
  <c r="AV818" i="12"/>
  <c r="AT818" i="12"/>
  <c r="AH818" i="12"/>
  <c r="AY818" i="12" s="1"/>
  <c r="AG818" i="12"/>
  <c r="AX818" i="12" s="1"/>
  <c r="O818" i="12"/>
  <c r="AV817" i="12"/>
  <c r="AT817" i="12"/>
  <c r="AH817" i="12"/>
  <c r="AY817" i="12" s="1"/>
  <c r="AG817" i="12"/>
  <c r="AX817" i="12" s="1"/>
  <c r="O817" i="12"/>
  <c r="AV816" i="12"/>
  <c r="AT816" i="12"/>
  <c r="AH816" i="12"/>
  <c r="AY816" i="12" s="1"/>
  <c r="AG816" i="12"/>
  <c r="AX816" i="12" s="1"/>
  <c r="O816" i="12"/>
  <c r="AV815" i="12"/>
  <c r="AT815" i="12"/>
  <c r="AH815" i="12"/>
  <c r="AY815" i="12" s="1"/>
  <c r="AG815" i="12"/>
  <c r="AX815" i="12" s="1"/>
  <c r="O815" i="12"/>
  <c r="AV814" i="12"/>
  <c r="AT814" i="12"/>
  <c r="AH814" i="12"/>
  <c r="AY814" i="12" s="1"/>
  <c r="AG814" i="12"/>
  <c r="AX814" i="12" s="1"/>
  <c r="O814" i="12"/>
  <c r="AV813" i="12"/>
  <c r="AT813" i="12"/>
  <c r="AH813" i="12"/>
  <c r="AY813" i="12" s="1"/>
  <c r="AG813" i="12"/>
  <c r="AX813" i="12" s="1"/>
  <c r="O813" i="12"/>
  <c r="AV812" i="12"/>
  <c r="AT812" i="12"/>
  <c r="AH812" i="12"/>
  <c r="AY812" i="12" s="1"/>
  <c r="AG812" i="12"/>
  <c r="AX812" i="12" s="1"/>
  <c r="O812" i="12"/>
  <c r="AV811" i="12"/>
  <c r="AT811" i="12"/>
  <c r="AH811" i="12"/>
  <c r="AY811" i="12" s="1"/>
  <c r="AG811" i="12"/>
  <c r="AX811" i="12" s="1"/>
  <c r="O811" i="12"/>
  <c r="AV810" i="12"/>
  <c r="AT810" i="12"/>
  <c r="AH810" i="12"/>
  <c r="AY810" i="12" s="1"/>
  <c r="AG810" i="12"/>
  <c r="AX810" i="12" s="1"/>
  <c r="O810" i="12"/>
  <c r="AV809" i="12"/>
  <c r="AT809" i="12"/>
  <c r="AH809" i="12"/>
  <c r="AY809" i="12" s="1"/>
  <c r="AG809" i="12"/>
  <c r="AX809" i="12" s="1"/>
  <c r="O809" i="12"/>
  <c r="AV808" i="12"/>
  <c r="AT808" i="12"/>
  <c r="AH808" i="12"/>
  <c r="AY808" i="12" s="1"/>
  <c r="AG808" i="12"/>
  <c r="AX808" i="12" s="1"/>
  <c r="O808" i="12"/>
  <c r="AV807" i="12"/>
  <c r="AT807" i="12"/>
  <c r="AH807" i="12"/>
  <c r="AY807" i="12" s="1"/>
  <c r="AG807" i="12"/>
  <c r="AX807" i="12" s="1"/>
  <c r="O807" i="12"/>
  <c r="AV806" i="12"/>
  <c r="AT806" i="12"/>
  <c r="AH806" i="12"/>
  <c r="AY806" i="12" s="1"/>
  <c r="AG806" i="12"/>
  <c r="AX806" i="12" s="1"/>
  <c r="O806" i="12"/>
  <c r="AV805" i="12"/>
  <c r="AT805" i="12"/>
  <c r="AH805" i="12"/>
  <c r="AY805" i="12" s="1"/>
  <c r="AG805" i="12"/>
  <c r="AX805" i="12" s="1"/>
  <c r="O805" i="12"/>
  <c r="AV804" i="12"/>
  <c r="AT804" i="12"/>
  <c r="AH804" i="12"/>
  <c r="AY804" i="12" s="1"/>
  <c r="AG804" i="12"/>
  <c r="AX804" i="12" s="1"/>
  <c r="O804" i="12"/>
  <c r="AV803" i="12"/>
  <c r="AT803" i="12"/>
  <c r="AH803" i="12"/>
  <c r="AY803" i="12" s="1"/>
  <c r="AG803" i="12"/>
  <c r="AX803" i="12" s="1"/>
  <c r="O803" i="12"/>
  <c r="AV802" i="12"/>
  <c r="AT802" i="12"/>
  <c r="AH802" i="12"/>
  <c r="AY802" i="12" s="1"/>
  <c r="AG802" i="12"/>
  <c r="AX802" i="12" s="1"/>
  <c r="O802" i="12"/>
  <c r="AV801" i="12"/>
  <c r="AT801" i="12"/>
  <c r="AH801" i="12"/>
  <c r="AY801" i="12" s="1"/>
  <c r="AG801" i="12"/>
  <c r="AX801" i="12" s="1"/>
  <c r="O801" i="12"/>
  <c r="AV800" i="12"/>
  <c r="AT800" i="12"/>
  <c r="AH800" i="12"/>
  <c r="AY800" i="12" s="1"/>
  <c r="AG800" i="12"/>
  <c r="AX800" i="12" s="1"/>
  <c r="O800" i="12"/>
  <c r="AV799" i="12"/>
  <c r="AT799" i="12"/>
  <c r="AH799" i="12"/>
  <c r="AY799" i="12" s="1"/>
  <c r="AG799" i="12"/>
  <c r="AX799" i="12" s="1"/>
  <c r="O799" i="12"/>
  <c r="AV798" i="12"/>
  <c r="AT798" i="12"/>
  <c r="AH798" i="12"/>
  <c r="AY798" i="12" s="1"/>
  <c r="AG798" i="12"/>
  <c r="AX798" i="12" s="1"/>
  <c r="O798" i="12"/>
  <c r="AV797" i="12"/>
  <c r="AT797" i="12"/>
  <c r="AH797" i="12"/>
  <c r="AY797" i="12" s="1"/>
  <c r="AG797" i="12"/>
  <c r="AX797" i="12" s="1"/>
  <c r="O797" i="12"/>
  <c r="AV796" i="12"/>
  <c r="AT796" i="12"/>
  <c r="AH796" i="12"/>
  <c r="AY796" i="12" s="1"/>
  <c r="AG796" i="12"/>
  <c r="AX796" i="12" s="1"/>
  <c r="O796" i="12"/>
  <c r="AV795" i="12"/>
  <c r="AT795" i="12"/>
  <c r="AH795" i="12"/>
  <c r="AY795" i="12" s="1"/>
  <c r="AG795" i="12"/>
  <c r="AX795" i="12" s="1"/>
  <c r="O795" i="12"/>
  <c r="AV794" i="12"/>
  <c r="AT794" i="12"/>
  <c r="AH794" i="12"/>
  <c r="AY794" i="12" s="1"/>
  <c r="AG794" i="12"/>
  <c r="AX794" i="12" s="1"/>
  <c r="O794" i="12"/>
  <c r="AV793" i="12"/>
  <c r="AT793" i="12"/>
  <c r="AH793" i="12"/>
  <c r="AY793" i="12" s="1"/>
  <c r="AG793" i="12"/>
  <c r="AX793" i="12" s="1"/>
  <c r="O793" i="12"/>
  <c r="AV792" i="12"/>
  <c r="AT792" i="12"/>
  <c r="AH792" i="12"/>
  <c r="AY792" i="12" s="1"/>
  <c r="AG792" i="12"/>
  <c r="AX792" i="12" s="1"/>
  <c r="O792" i="12"/>
  <c r="AV791" i="12"/>
  <c r="AT791" i="12"/>
  <c r="AH791" i="12"/>
  <c r="AY791" i="12" s="1"/>
  <c r="AG791" i="12"/>
  <c r="AX791" i="12" s="1"/>
  <c r="O791" i="12"/>
  <c r="AV790" i="12"/>
  <c r="AT790" i="12"/>
  <c r="AH790" i="12"/>
  <c r="AY790" i="12" s="1"/>
  <c r="AG790" i="12"/>
  <c r="AX790" i="12" s="1"/>
  <c r="O790" i="12"/>
  <c r="AV789" i="12"/>
  <c r="AT789" i="12"/>
  <c r="AH789" i="12"/>
  <c r="AY789" i="12" s="1"/>
  <c r="AG789" i="12"/>
  <c r="AX789" i="12" s="1"/>
  <c r="O789" i="12"/>
  <c r="AV788" i="12"/>
  <c r="AT788" i="12"/>
  <c r="AH788" i="12"/>
  <c r="AY788" i="12" s="1"/>
  <c r="AG788" i="12"/>
  <c r="AX788" i="12" s="1"/>
  <c r="O788" i="12"/>
  <c r="AV787" i="12"/>
  <c r="AT787" i="12"/>
  <c r="AH787" i="12"/>
  <c r="AY787" i="12" s="1"/>
  <c r="AG787" i="12"/>
  <c r="AX787" i="12" s="1"/>
  <c r="O787" i="12"/>
  <c r="AV786" i="12"/>
  <c r="AT786" i="12"/>
  <c r="AH786" i="12"/>
  <c r="AY786" i="12" s="1"/>
  <c r="AG786" i="12"/>
  <c r="AX786" i="12" s="1"/>
  <c r="O786" i="12"/>
  <c r="AV785" i="12"/>
  <c r="AT785" i="12"/>
  <c r="AH785" i="12"/>
  <c r="AY785" i="12" s="1"/>
  <c r="AG785" i="12"/>
  <c r="AX785" i="12" s="1"/>
  <c r="O785" i="12"/>
  <c r="AV784" i="12"/>
  <c r="AT784" i="12"/>
  <c r="AH784" i="12"/>
  <c r="AY784" i="12" s="1"/>
  <c r="AG784" i="12"/>
  <c r="AX784" i="12" s="1"/>
  <c r="O784" i="12"/>
  <c r="AV783" i="12"/>
  <c r="AT783" i="12"/>
  <c r="AH783" i="12"/>
  <c r="AY783" i="12" s="1"/>
  <c r="AG783" i="12"/>
  <c r="AX783" i="12" s="1"/>
  <c r="O783" i="12"/>
  <c r="AV782" i="12"/>
  <c r="AT782" i="12"/>
  <c r="AH782" i="12"/>
  <c r="AY782" i="12" s="1"/>
  <c r="AG782" i="12"/>
  <c r="AX782" i="12" s="1"/>
  <c r="O782" i="12"/>
  <c r="AV781" i="12"/>
  <c r="AT781" i="12"/>
  <c r="AH781" i="12"/>
  <c r="AY781" i="12" s="1"/>
  <c r="AG781" i="12"/>
  <c r="AX781" i="12" s="1"/>
  <c r="O781" i="12"/>
  <c r="AV780" i="12"/>
  <c r="AT780" i="12"/>
  <c r="AH780" i="12"/>
  <c r="AY780" i="12" s="1"/>
  <c r="AG780" i="12"/>
  <c r="AX780" i="12" s="1"/>
  <c r="O780" i="12"/>
  <c r="AV779" i="12"/>
  <c r="AT779" i="12"/>
  <c r="AH779" i="12"/>
  <c r="AY779" i="12" s="1"/>
  <c r="AG779" i="12"/>
  <c r="AX779" i="12" s="1"/>
  <c r="O779" i="12"/>
  <c r="AV778" i="12"/>
  <c r="AT778" i="12"/>
  <c r="AH778" i="12"/>
  <c r="AY778" i="12" s="1"/>
  <c r="AG778" i="12"/>
  <c r="AX778" i="12" s="1"/>
  <c r="O778" i="12"/>
  <c r="AV777" i="12"/>
  <c r="AT777" i="12"/>
  <c r="AH777" i="12"/>
  <c r="AY777" i="12" s="1"/>
  <c r="AG777" i="12"/>
  <c r="AX777" i="12" s="1"/>
  <c r="O777" i="12"/>
  <c r="AV776" i="12"/>
  <c r="AT776" i="12"/>
  <c r="AH776" i="12"/>
  <c r="AY776" i="12" s="1"/>
  <c r="AG776" i="12"/>
  <c r="AX776" i="12" s="1"/>
  <c r="O776" i="12"/>
  <c r="AV775" i="12"/>
  <c r="AT775" i="12"/>
  <c r="AH775" i="12"/>
  <c r="AY775" i="12" s="1"/>
  <c r="AG775" i="12"/>
  <c r="AX775" i="12" s="1"/>
  <c r="O775" i="12"/>
  <c r="AV774" i="12"/>
  <c r="AT774" i="12"/>
  <c r="AH774" i="12"/>
  <c r="AY774" i="12" s="1"/>
  <c r="AG774" i="12"/>
  <c r="AX774" i="12" s="1"/>
  <c r="O774" i="12"/>
  <c r="AV773" i="12"/>
  <c r="AT773" i="12"/>
  <c r="AH773" i="12"/>
  <c r="AY773" i="12" s="1"/>
  <c r="AG773" i="12"/>
  <c r="AX773" i="12" s="1"/>
  <c r="O773" i="12"/>
  <c r="AV772" i="12"/>
  <c r="AT772" i="12"/>
  <c r="AH772" i="12"/>
  <c r="AY772" i="12" s="1"/>
  <c r="AG772" i="12"/>
  <c r="AX772" i="12" s="1"/>
  <c r="O772" i="12"/>
  <c r="AV771" i="12"/>
  <c r="AT771" i="12"/>
  <c r="AH771" i="12"/>
  <c r="AY771" i="12" s="1"/>
  <c r="AG771" i="12"/>
  <c r="AX771" i="12" s="1"/>
  <c r="O771" i="12"/>
  <c r="AV770" i="12"/>
  <c r="AT770" i="12"/>
  <c r="AH770" i="12"/>
  <c r="AY770" i="12" s="1"/>
  <c r="AG770" i="12"/>
  <c r="AX770" i="12" s="1"/>
  <c r="O770" i="12"/>
  <c r="AV769" i="12"/>
  <c r="AT769" i="12"/>
  <c r="AH769" i="12"/>
  <c r="AY769" i="12" s="1"/>
  <c r="AG769" i="12"/>
  <c r="AX769" i="12" s="1"/>
  <c r="O769" i="12"/>
  <c r="AV30" i="12"/>
  <c r="AT30" i="12"/>
  <c r="AH30" i="12"/>
  <c r="AY30" i="12" s="1"/>
  <c r="AG30" i="12"/>
  <c r="AX30" i="12" s="1"/>
  <c r="O30" i="12"/>
  <c r="AV768" i="12"/>
  <c r="AT768" i="12"/>
  <c r="AH768" i="12"/>
  <c r="AY768" i="12" s="1"/>
  <c r="AG768" i="12"/>
  <c r="AX768" i="12" s="1"/>
  <c r="O768" i="12"/>
  <c r="AV767" i="12"/>
  <c r="AT767" i="12"/>
  <c r="AH767" i="12"/>
  <c r="AY767" i="12" s="1"/>
  <c r="AG767" i="12"/>
  <c r="AX767" i="12" s="1"/>
  <c r="O767" i="12"/>
  <c r="AV766" i="12"/>
  <c r="AT766" i="12"/>
  <c r="AH766" i="12"/>
  <c r="AY766" i="12" s="1"/>
  <c r="AG766" i="12"/>
  <c r="AX766" i="12" s="1"/>
  <c r="O766" i="12"/>
  <c r="AV765" i="12"/>
  <c r="AT765" i="12"/>
  <c r="AH765" i="12"/>
  <c r="AY765" i="12" s="1"/>
  <c r="AG765" i="12"/>
  <c r="AX765" i="12" s="1"/>
  <c r="O765" i="12"/>
  <c r="AV764" i="12"/>
  <c r="AT764" i="12"/>
  <c r="AH764" i="12"/>
  <c r="AY764" i="12" s="1"/>
  <c r="AG764" i="12"/>
  <c r="AX764" i="12" s="1"/>
  <c r="O764" i="12"/>
  <c r="AV763" i="12"/>
  <c r="AT763" i="12"/>
  <c r="AH763" i="12"/>
  <c r="AY763" i="12" s="1"/>
  <c r="AG763" i="12"/>
  <c r="AX763" i="12" s="1"/>
  <c r="O763" i="12"/>
  <c r="AV762" i="12"/>
  <c r="AT762" i="12"/>
  <c r="AH762" i="12"/>
  <c r="AY762" i="12" s="1"/>
  <c r="AG762" i="12"/>
  <c r="AX762" i="12" s="1"/>
  <c r="O762" i="12"/>
  <c r="AV761" i="12"/>
  <c r="AT761" i="12"/>
  <c r="AH761" i="12"/>
  <c r="AY761" i="12" s="1"/>
  <c r="AG761" i="12"/>
  <c r="AX761" i="12" s="1"/>
  <c r="O761" i="12"/>
  <c r="AV760" i="12"/>
  <c r="AT760" i="12"/>
  <c r="AH760" i="12"/>
  <c r="AY760" i="12" s="1"/>
  <c r="AG760" i="12"/>
  <c r="AX760" i="12" s="1"/>
  <c r="O760" i="12"/>
  <c r="AV759" i="12"/>
  <c r="AT759" i="12"/>
  <c r="AH759" i="12"/>
  <c r="AY759" i="12" s="1"/>
  <c r="AG759" i="12"/>
  <c r="AX759" i="12" s="1"/>
  <c r="O759" i="12"/>
  <c r="AV758" i="12"/>
  <c r="AT758" i="12"/>
  <c r="AH758" i="12"/>
  <c r="AY758" i="12" s="1"/>
  <c r="AG758" i="12"/>
  <c r="AX758" i="12" s="1"/>
  <c r="O758" i="12"/>
  <c r="AV757" i="12"/>
  <c r="AT757" i="12"/>
  <c r="AH757" i="12"/>
  <c r="AY757" i="12" s="1"/>
  <c r="AG757" i="12"/>
  <c r="AX757" i="12" s="1"/>
  <c r="O757" i="12"/>
  <c r="AV756" i="12"/>
  <c r="AT756" i="12"/>
  <c r="AH756" i="12"/>
  <c r="AY756" i="12" s="1"/>
  <c r="AG756" i="12"/>
  <c r="AX756" i="12" s="1"/>
  <c r="O756" i="12"/>
  <c r="AV755" i="12"/>
  <c r="AT755" i="12"/>
  <c r="AH755" i="12"/>
  <c r="AY755" i="12" s="1"/>
  <c r="AG755" i="12"/>
  <c r="AX755" i="12" s="1"/>
  <c r="O755" i="12"/>
  <c r="AV754" i="12"/>
  <c r="AT754" i="12"/>
  <c r="AH754" i="12"/>
  <c r="AY754" i="12" s="1"/>
  <c r="AG754" i="12"/>
  <c r="AX754" i="12" s="1"/>
  <c r="O754" i="12"/>
  <c r="AV753" i="12"/>
  <c r="AT753" i="12"/>
  <c r="AH753" i="12"/>
  <c r="AY753" i="12" s="1"/>
  <c r="AG753" i="12"/>
  <c r="AX753" i="12" s="1"/>
  <c r="O753" i="12"/>
  <c r="AV752" i="12"/>
  <c r="AT752" i="12"/>
  <c r="AH752" i="12"/>
  <c r="AY752" i="12" s="1"/>
  <c r="AG752" i="12"/>
  <c r="AX752" i="12" s="1"/>
  <c r="O752" i="12"/>
  <c r="AV751" i="12"/>
  <c r="AT751" i="12"/>
  <c r="AH751" i="12"/>
  <c r="AY751" i="12" s="1"/>
  <c r="AG751" i="12"/>
  <c r="AX751" i="12" s="1"/>
  <c r="O751" i="12"/>
  <c r="AV750" i="12"/>
  <c r="AT750" i="12"/>
  <c r="AH750" i="12"/>
  <c r="AY750" i="12" s="1"/>
  <c r="AG750" i="12"/>
  <c r="AX750" i="12" s="1"/>
  <c r="O750" i="12"/>
  <c r="AV749" i="12"/>
  <c r="AT749" i="12"/>
  <c r="AH749" i="12"/>
  <c r="AY749" i="12" s="1"/>
  <c r="AG749" i="12"/>
  <c r="AX749" i="12" s="1"/>
  <c r="O749" i="12"/>
  <c r="AV748" i="12"/>
  <c r="AT748" i="12"/>
  <c r="AH748" i="12"/>
  <c r="AY748" i="12" s="1"/>
  <c r="AG748" i="12"/>
  <c r="AX748" i="12" s="1"/>
  <c r="O748" i="12"/>
  <c r="AV747" i="12"/>
  <c r="AT747" i="12"/>
  <c r="AH747" i="12"/>
  <c r="AY747" i="12" s="1"/>
  <c r="AG747" i="12"/>
  <c r="AX747" i="12" s="1"/>
  <c r="O747" i="12"/>
  <c r="AV746" i="12"/>
  <c r="AT746" i="12"/>
  <c r="AH746" i="12"/>
  <c r="AY746" i="12" s="1"/>
  <c r="AG746" i="12"/>
  <c r="AX746" i="12" s="1"/>
  <c r="O746" i="12"/>
  <c r="AV745" i="12"/>
  <c r="AT745" i="12"/>
  <c r="AH745" i="12"/>
  <c r="AY745" i="12" s="1"/>
  <c r="AG745" i="12"/>
  <c r="AX745" i="12" s="1"/>
  <c r="O745" i="12"/>
  <c r="AV744" i="12"/>
  <c r="AT744" i="12"/>
  <c r="AH744" i="12"/>
  <c r="AY744" i="12" s="1"/>
  <c r="AG744" i="12"/>
  <c r="AX744" i="12" s="1"/>
  <c r="O744" i="12"/>
  <c r="AV743" i="12"/>
  <c r="AT743" i="12"/>
  <c r="AH743" i="12"/>
  <c r="AY743" i="12" s="1"/>
  <c r="AG743" i="12"/>
  <c r="AX743" i="12" s="1"/>
  <c r="O743" i="12"/>
  <c r="AV742" i="12"/>
  <c r="AT742" i="12"/>
  <c r="AH742" i="12"/>
  <c r="AY742" i="12" s="1"/>
  <c r="AG742" i="12"/>
  <c r="AX742" i="12" s="1"/>
  <c r="O742" i="12"/>
  <c r="AV741" i="12"/>
  <c r="AT741" i="12"/>
  <c r="AH741" i="12"/>
  <c r="AY741" i="12" s="1"/>
  <c r="AG741" i="12"/>
  <c r="AX741" i="12" s="1"/>
  <c r="O741" i="12"/>
  <c r="AV740" i="12"/>
  <c r="AT740" i="12"/>
  <c r="AH740" i="12"/>
  <c r="AY740" i="12" s="1"/>
  <c r="AG740" i="12"/>
  <c r="AX740" i="12" s="1"/>
  <c r="O740" i="12"/>
  <c r="AV739" i="12"/>
  <c r="AT739" i="12"/>
  <c r="AH739" i="12"/>
  <c r="AY739" i="12" s="1"/>
  <c r="AG739" i="12"/>
  <c r="AX739" i="12" s="1"/>
  <c r="O739" i="12"/>
  <c r="AV738" i="12"/>
  <c r="AT738" i="12"/>
  <c r="AH738" i="12"/>
  <c r="AY738" i="12" s="1"/>
  <c r="AG738" i="12"/>
  <c r="AX738" i="12" s="1"/>
  <c r="O738" i="12"/>
  <c r="AV737" i="12"/>
  <c r="AT737" i="12"/>
  <c r="AH737" i="12"/>
  <c r="AY737" i="12" s="1"/>
  <c r="AG737" i="12"/>
  <c r="AX737" i="12" s="1"/>
  <c r="O737" i="12"/>
  <c r="AV736" i="12"/>
  <c r="AT736" i="12"/>
  <c r="AH736" i="12"/>
  <c r="AY736" i="12" s="1"/>
  <c r="AG736" i="12"/>
  <c r="AX736" i="12" s="1"/>
  <c r="O736" i="12"/>
  <c r="AV735" i="12"/>
  <c r="AT735" i="12"/>
  <c r="AH735" i="12"/>
  <c r="AY735" i="12" s="1"/>
  <c r="AG735" i="12"/>
  <c r="AX735" i="12" s="1"/>
  <c r="O735" i="12"/>
  <c r="AV734" i="12"/>
  <c r="AT734" i="12"/>
  <c r="AH734" i="12"/>
  <c r="AY734" i="12" s="1"/>
  <c r="AG734" i="12"/>
  <c r="AX734" i="12" s="1"/>
  <c r="O734" i="12"/>
  <c r="AV733" i="12"/>
  <c r="AT733" i="12"/>
  <c r="AH733" i="12"/>
  <c r="AY733" i="12" s="1"/>
  <c r="AG733" i="12"/>
  <c r="AX733" i="12" s="1"/>
  <c r="O733" i="12"/>
  <c r="AV732" i="12"/>
  <c r="AT732" i="12"/>
  <c r="AH732" i="12"/>
  <c r="AY732" i="12" s="1"/>
  <c r="AG732" i="12"/>
  <c r="AX732" i="12" s="1"/>
  <c r="O732" i="12"/>
  <c r="AV731" i="12"/>
  <c r="AT731" i="12"/>
  <c r="AH731" i="12"/>
  <c r="AY731" i="12" s="1"/>
  <c r="AG731" i="12"/>
  <c r="AX731" i="12" s="1"/>
  <c r="O731" i="12"/>
  <c r="AV730" i="12"/>
  <c r="AT730" i="12"/>
  <c r="AH730" i="12"/>
  <c r="AY730" i="12" s="1"/>
  <c r="AG730" i="12"/>
  <c r="AX730" i="12" s="1"/>
  <c r="O730" i="12"/>
  <c r="AV729" i="12"/>
  <c r="AT729" i="12"/>
  <c r="AH729" i="12"/>
  <c r="AY729" i="12" s="1"/>
  <c r="AG729" i="12"/>
  <c r="AX729" i="12" s="1"/>
  <c r="O729" i="12"/>
  <c r="AV728" i="12"/>
  <c r="AT728" i="12"/>
  <c r="AH728" i="12"/>
  <c r="AY728" i="12" s="1"/>
  <c r="AG728" i="12"/>
  <c r="AX728" i="12" s="1"/>
  <c r="O728" i="12"/>
  <c r="AV727" i="12"/>
  <c r="AT727" i="12"/>
  <c r="AH727" i="12"/>
  <c r="AY727" i="12" s="1"/>
  <c r="AG727" i="12"/>
  <c r="AX727" i="12" s="1"/>
  <c r="O727" i="12"/>
  <c r="AV726" i="12"/>
  <c r="AT726" i="12"/>
  <c r="AH726" i="12"/>
  <c r="AY726" i="12" s="1"/>
  <c r="AG726" i="12"/>
  <c r="AX726" i="12" s="1"/>
  <c r="O726" i="12"/>
  <c r="AV725" i="12"/>
  <c r="AT725" i="12"/>
  <c r="AH725" i="12"/>
  <c r="AY725" i="12" s="1"/>
  <c r="AG725" i="12"/>
  <c r="AX725" i="12" s="1"/>
  <c r="O725" i="12"/>
  <c r="AV724" i="12"/>
  <c r="AT724" i="12"/>
  <c r="AH724" i="12"/>
  <c r="AY724" i="12" s="1"/>
  <c r="AG724" i="12"/>
  <c r="AX724" i="12" s="1"/>
  <c r="O724" i="12"/>
  <c r="AV723" i="12"/>
  <c r="AT723" i="12"/>
  <c r="AH723" i="12"/>
  <c r="AY723" i="12" s="1"/>
  <c r="AG723" i="12"/>
  <c r="AX723" i="12" s="1"/>
  <c r="O723" i="12"/>
  <c r="AV722" i="12"/>
  <c r="AT722" i="12"/>
  <c r="AH722" i="12"/>
  <c r="AY722" i="12" s="1"/>
  <c r="AG722" i="12"/>
  <c r="AX722" i="12" s="1"/>
  <c r="O722" i="12"/>
  <c r="AV721" i="12"/>
  <c r="AT721" i="12"/>
  <c r="AH721" i="12"/>
  <c r="AY721" i="12" s="1"/>
  <c r="AG721" i="12"/>
  <c r="AX721" i="12" s="1"/>
  <c r="O721" i="12"/>
  <c r="AV720" i="12"/>
  <c r="AT720" i="12"/>
  <c r="AH720" i="12"/>
  <c r="AY720" i="12" s="1"/>
  <c r="AG720" i="12"/>
  <c r="AX720" i="12" s="1"/>
  <c r="O720" i="12"/>
  <c r="AV719" i="12"/>
  <c r="AT719" i="12"/>
  <c r="AH719" i="12"/>
  <c r="AY719" i="12" s="1"/>
  <c r="AG719" i="12"/>
  <c r="AX719" i="12" s="1"/>
  <c r="O719" i="12"/>
  <c r="AV718" i="12"/>
  <c r="AT718" i="12"/>
  <c r="AH718" i="12"/>
  <c r="AY718" i="12" s="1"/>
  <c r="AG718" i="12"/>
  <c r="AX718" i="12" s="1"/>
  <c r="O718" i="12"/>
  <c r="AV717" i="12"/>
  <c r="AT717" i="12"/>
  <c r="AH717" i="12"/>
  <c r="AY717" i="12" s="1"/>
  <c r="AG717" i="12"/>
  <c r="AX717" i="12" s="1"/>
  <c r="O717" i="12"/>
  <c r="AV716" i="12"/>
  <c r="AT716" i="12"/>
  <c r="AH716" i="12"/>
  <c r="AY716" i="12" s="1"/>
  <c r="AG716" i="12"/>
  <c r="AX716" i="12" s="1"/>
  <c r="O716" i="12"/>
  <c r="AV715" i="12"/>
  <c r="AT715" i="12"/>
  <c r="AH715" i="12"/>
  <c r="AY715" i="12" s="1"/>
  <c r="AG715" i="12"/>
  <c r="AX715" i="12" s="1"/>
  <c r="O715" i="12"/>
  <c r="AV714" i="12"/>
  <c r="AT714" i="12"/>
  <c r="AH714" i="12"/>
  <c r="AY714" i="12" s="1"/>
  <c r="AG714" i="12"/>
  <c r="AX714" i="12" s="1"/>
  <c r="O714" i="12"/>
  <c r="AV713" i="12"/>
  <c r="AT713" i="12"/>
  <c r="AH713" i="12"/>
  <c r="AY713" i="12" s="1"/>
  <c r="AG713" i="12"/>
  <c r="AX713" i="12" s="1"/>
  <c r="O713" i="12"/>
  <c r="AV712" i="12"/>
  <c r="AT712" i="12"/>
  <c r="AH712" i="12"/>
  <c r="AY712" i="12" s="1"/>
  <c r="AG712" i="12"/>
  <c r="AX712" i="12" s="1"/>
  <c r="O712" i="12"/>
  <c r="AV711" i="12"/>
  <c r="AT711" i="12"/>
  <c r="AH711" i="12"/>
  <c r="AY711" i="12" s="1"/>
  <c r="AG711" i="12"/>
  <c r="AX711" i="12" s="1"/>
  <c r="O711" i="12"/>
  <c r="AV710" i="12"/>
  <c r="AT710" i="12"/>
  <c r="AH710" i="12"/>
  <c r="AY710" i="12" s="1"/>
  <c r="AG710" i="12"/>
  <c r="AX710" i="12" s="1"/>
  <c r="O710" i="12"/>
  <c r="AV709" i="12"/>
  <c r="AT709" i="12"/>
  <c r="AH709" i="12"/>
  <c r="AY709" i="12" s="1"/>
  <c r="AG709" i="12"/>
  <c r="AX709" i="12" s="1"/>
  <c r="O709" i="12"/>
  <c r="AV708" i="12"/>
  <c r="AT708" i="12"/>
  <c r="AH708" i="12"/>
  <c r="AY708" i="12" s="1"/>
  <c r="AG708" i="12"/>
  <c r="AX708" i="12" s="1"/>
  <c r="O708" i="12"/>
  <c r="AV707" i="12"/>
  <c r="AT707" i="12"/>
  <c r="AH707" i="12"/>
  <c r="AY707" i="12" s="1"/>
  <c r="AG707" i="12"/>
  <c r="AX707" i="12" s="1"/>
  <c r="O707" i="12"/>
  <c r="AV706" i="12"/>
  <c r="AT706" i="12"/>
  <c r="AH706" i="12"/>
  <c r="AY706" i="12" s="1"/>
  <c r="AG706" i="12"/>
  <c r="AX706" i="12" s="1"/>
  <c r="O706" i="12"/>
  <c r="AV705" i="12"/>
  <c r="AT705" i="12"/>
  <c r="AH705" i="12"/>
  <c r="AY705" i="12" s="1"/>
  <c r="AG705" i="12"/>
  <c r="AX705" i="12" s="1"/>
  <c r="O705" i="12"/>
  <c r="AV704" i="12"/>
  <c r="AT704" i="12"/>
  <c r="AH704" i="12"/>
  <c r="AY704" i="12" s="1"/>
  <c r="AG704" i="12"/>
  <c r="AX704" i="12" s="1"/>
  <c r="O704" i="12"/>
  <c r="AV703" i="12"/>
  <c r="AT703" i="12"/>
  <c r="AH703" i="12"/>
  <c r="AY703" i="12" s="1"/>
  <c r="AG703" i="12"/>
  <c r="AX703" i="12" s="1"/>
  <c r="O703" i="12"/>
  <c r="AV702" i="12"/>
  <c r="AT702" i="12"/>
  <c r="AH702" i="12"/>
  <c r="AY702" i="12" s="1"/>
  <c r="AG702" i="12"/>
  <c r="AX702" i="12" s="1"/>
  <c r="O702" i="12"/>
  <c r="AV701" i="12"/>
  <c r="AT701" i="12"/>
  <c r="AH701" i="12"/>
  <c r="AY701" i="12" s="1"/>
  <c r="AG701" i="12"/>
  <c r="AX701" i="12" s="1"/>
  <c r="O701" i="12"/>
  <c r="AV700" i="12"/>
  <c r="AT700" i="12"/>
  <c r="AH700" i="12"/>
  <c r="AY700" i="12" s="1"/>
  <c r="AG700" i="12"/>
  <c r="AX700" i="12" s="1"/>
  <c r="O700" i="12"/>
  <c r="AV699" i="12"/>
  <c r="AT699" i="12"/>
  <c r="AH699" i="12"/>
  <c r="AY699" i="12" s="1"/>
  <c r="AG699" i="12"/>
  <c r="AX699" i="12" s="1"/>
  <c r="O699" i="12"/>
  <c r="AV698" i="12"/>
  <c r="AT698" i="12"/>
  <c r="AH698" i="12"/>
  <c r="AY698" i="12" s="1"/>
  <c r="AG698" i="12"/>
  <c r="AX698" i="12" s="1"/>
  <c r="O698" i="12"/>
  <c r="AV697" i="12"/>
  <c r="AT697" i="12"/>
  <c r="AH697" i="12"/>
  <c r="AY697" i="12" s="1"/>
  <c r="AG697" i="12"/>
  <c r="AX697" i="12" s="1"/>
  <c r="O697" i="12"/>
  <c r="AV696" i="12"/>
  <c r="AT696" i="12"/>
  <c r="AH696" i="12"/>
  <c r="AY696" i="12" s="1"/>
  <c r="AG696" i="12"/>
  <c r="AX696" i="12" s="1"/>
  <c r="O696" i="12"/>
  <c r="AV695" i="12"/>
  <c r="AT695" i="12"/>
  <c r="AH695" i="12"/>
  <c r="AY695" i="12" s="1"/>
  <c r="AG695" i="12"/>
  <c r="AX695" i="12" s="1"/>
  <c r="O695" i="12"/>
  <c r="AV694" i="12"/>
  <c r="AT694" i="12"/>
  <c r="AH694" i="12"/>
  <c r="AY694" i="12" s="1"/>
  <c r="AG694" i="12"/>
  <c r="AX694" i="12" s="1"/>
  <c r="O694" i="12"/>
  <c r="AV693" i="12"/>
  <c r="AT693" i="12"/>
  <c r="AH693" i="12"/>
  <c r="AY693" i="12" s="1"/>
  <c r="AG693" i="12"/>
  <c r="AX693" i="12" s="1"/>
  <c r="O693" i="12"/>
  <c r="AV692" i="12"/>
  <c r="AT692" i="12"/>
  <c r="AH692" i="12"/>
  <c r="AY692" i="12" s="1"/>
  <c r="AG692" i="12"/>
  <c r="AX692" i="12" s="1"/>
  <c r="O692" i="12"/>
  <c r="AV691" i="12"/>
  <c r="AT691" i="12"/>
  <c r="AH691" i="12"/>
  <c r="AY691" i="12" s="1"/>
  <c r="AG691" i="12"/>
  <c r="AX691" i="12" s="1"/>
  <c r="O691" i="12"/>
  <c r="AV690" i="12"/>
  <c r="AT690" i="12"/>
  <c r="AH690" i="12"/>
  <c r="AY690" i="12" s="1"/>
  <c r="AG690" i="12"/>
  <c r="AX690" i="12" s="1"/>
  <c r="O690" i="12"/>
  <c r="AV689" i="12"/>
  <c r="AT689" i="12"/>
  <c r="AH689" i="12"/>
  <c r="AY689" i="12" s="1"/>
  <c r="AG689" i="12"/>
  <c r="AX689" i="12" s="1"/>
  <c r="O689" i="12"/>
  <c r="AV688" i="12"/>
  <c r="AT688" i="12"/>
  <c r="AH688" i="12"/>
  <c r="AY688" i="12" s="1"/>
  <c r="AG688" i="12"/>
  <c r="AX688" i="12" s="1"/>
  <c r="O688" i="12"/>
  <c r="AV687" i="12"/>
  <c r="AT687" i="12"/>
  <c r="AH687" i="12"/>
  <c r="AY687" i="12" s="1"/>
  <c r="AG687" i="12"/>
  <c r="AX687" i="12" s="1"/>
  <c r="O687" i="12"/>
  <c r="AV686" i="12"/>
  <c r="AT686" i="12"/>
  <c r="AH686" i="12"/>
  <c r="AY686" i="12" s="1"/>
  <c r="AG686" i="12"/>
  <c r="AX686" i="12" s="1"/>
  <c r="O686" i="12"/>
  <c r="AV685" i="12"/>
  <c r="AT685" i="12"/>
  <c r="AH685" i="12"/>
  <c r="AY685" i="12" s="1"/>
  <c r="AG685" i="12"/>
  <c r="AX685" i="12" s="1"/>
  <c r="O685" i="12"/>
  <c r="AV684" i="12"/>
  <c r="AT684" i="12"/>
  <c r="AH684" i="12"/>
  <c r="AY684" i="12" s="1"/>
  <c r="AG684" i="12"/>
  <c r="AX684" i="12" s="1"/>
  <c r="O684" i="12"/>
  <c r="AV683" i="12"/>
  <c r="AT683" i="12"/>
  <c r="AH683" i="12"/>
  <c r="AY683" i="12" s="1"/>
  <c r="AG683" i="12"/>
  <c r="AX683" i="12" s="1"/>
  <c r="O683" i="12"/>
  <c r="AV682" i="12"/>
  <c r="AT682" i="12"/>
  <c r="AH682" i="12"/>
  <c r="AY682" i="12" s="1"/>
  <c r="AG682" i="12"/>
  <c r="AX682" i="12" s="1"/>
  <c r="O682" i="12"/>
  <c r="AV681" i="12"/>
  <c r="AT681" i="12"/>
  <c r="AH681" i="12"/>
  <c r="AY681" i="12" s="1"/>
  <c r="AG681" i="12"/>
  <c r="AX681" i="12" s="1"/>
  <c r="O681" i="12"/>
  <c r="AV680" i="12"/>
  <c r="AT680" i="12"/>
  <c r="AH680" i="12"/>
  <c r="AY680" i="12" s="1"/>
  <c r="AG680" i="12"/>
  <c r="AX680" i="12" s="1"/>
  <c r="O680" i="12"/>
  <c r="AV679" i="12"/>
  <c r="AT679" i="12"/>
  <c r="AH679" i="12"/>
  <c r="AY679" i="12" s="1"/>
  <c r="AG679" i="12"/>
  <c r="AX679" i="12" s="1"/>
  <c r="O679" i="12"/>
  <c r="AV678" i="12"/>
  <c r="AT678" i="12"/>
  <c r="AH678" i="12"/>
  <c r="AY678" i="12" s="1"/>
  <c r="AG678" i="12"/>
  <c r="AX678" i="12" s="1"/>
  <c r="O678" i="12"/>
  <c r="AV677" i="12"/>
  <c r="AT677" i="12"/>
  <c r="AH677" i="12"/>
  <c r="AY677" i="12" s="1"/>
  <c r="AG677" i="12"/>
  <c r="AX677" i="12" s="1"/>
  <c r="O677" i="12"/>
  <c r="AV676" i="12"/>
  <c r="AT676" i="12"/>
  <c r="AH676" i="12"/>
  <c r="AY676" i="12" s="1"/>
  <c r="AG676" i="12"/>
  <c r="AX676" i="12" s="1"/>
  <c r="O676" i="12"/>
  <c r="AV675" i="12"/>
  <c r="AT675" i="12"/>
  <c r="AH675" i="12"/>
  <c r="AY675" i="12" s="1"/>
  <c r="AG675" i="12"/>
  <c r="AX675" i="12" s="1"/>
  <c r="O675" i="12"/>
  <c r="AV674" i="12"/>
  <c r="AT674" i="12"/>
  <c r="AH674" i="12"/>
  <c r="AY674" i="12" s="1"/>
  <c r="AG674" i="12"/>
  <c r="AX674" i="12" s="1"/>
  <c r="O674" i="12"/>
  <c r="AV673" i="12"/>
  <c r="AT673" i="12"/>
  <c r="AH673" i="12"/>
  <c r="AY673" i="12" s="1"/>
  <c r="AG673" i="12"/>
  <c r="AX673" i="12" s="1"/>
  <c r="O673" i="12"/>
  <c r="AV672" i="12"/>
  <c r="AT672" i="12"/>
  <c r="AH672" i="12"/>
  <c r="AY672" i="12" s="1"/>
  <c r="AG672" i="12"/>
  <c r="AX672" i="12" s="1"/>
  <c r="O672" i="12"/>
  <c r="AV671" i="12"/>
  <c r="AT671" i="12"/>
  <c r="AH671" i="12"/>
  <c r="AY671" i="12" s="1"/>
  <c r="AG671" i="12"/>
  <c r="AX671" i="12" s="1"/>
  <c r="O671" i="12"/>
  <c r="AV670" i="12"/>
  <c r="AT670" i="12"/>
  <c r="AH670" i="12"/>
  <c r="AY670" i="12" s="1"/>
  <c r="AG670" i="12"/>
  <c r="AX670" i="12" s="1"/>
  <c r="O670" i="12"/>
  <c r="AV669" i="12"/>
  <c r="AT669" i="12"/>
  <c r="AH669" i="12"/>
  <c r="AY669" i="12" s="1"/>
  <c r="AG669" i="12"/>
  <c r="AX669" i="12" s="1"/>
  <c r="O669" i="12"/>
  <c r="AV668" i="12"/>
  <c r="AT668" i="12"/>
  <c r="AH668" i="12"/>
  <c r="AY668" i="12" s="1"/>
  <c r="AG668" i="12"/>
  <c r="AX668" i="12" s="1"/>
  <c r="O668" i="12"/>
  <c r="AV667" i="12"/>
  <c r="AT667" i="12"/>
  <c r="AH667" i="12"/>
  <c r="AY667" i="12" s="1"/>
  <c r="AG667" i="12"/>
  <c r="AX667" i="12" s="1"/>
  <c r="O667" i="12"/>
  <c r="AV666" i="12"/>
  <c r="AT666" i="12"/>
  <c r="AH666" i="12"/>
  <c r="AY666" i="12" s="1"/>
  <c r="AG666" i="12"/>
  <c r="AX666" i="12" s="1"/>
  <c r="O666" i="12"/>
  <c r="AV665" i="12"/>
  <c r="AT665" i="12"/>
  <c r="AH665" i="12"/>
  <c r="AY665" i="12" s="1"/>
  <c r="AG665" i="12"/>
  <c r="AX665" i="12" s="1"/>
  <c r="O665" i="12"/>
  <c r="AV664" i="12"/>
  <c r="AT664" i="12"/>
  <c r="AH664" i="12"/>
  <c r="AY664" i="12" s="1"/>
  <c r="AG664" i="12"/>
  <c r="AX664" i="12" s="1"/>
  <c r="O664" i="12"/>
  <c r="AV663" i="12"/>
  <c r="AT663" i="12"/>
  <c r="AH663" i="12"/>
  <c r="AY663" i="12" s="1"/>
  <c r="AG663" i="12"/>
  <c r="AX663" i="12" s="1"/>
  <c r="O663" i="12"/>
  <c r="AV662" i="12"/>
  <c r="AT662" i="12"/>
  <c r="AH662" i="12"/>
  <c r="AY662" i="12" s="1"/>
  <c r="AG662" i="12"/>
  <c r="AX662" i="12" s="1"/>
  <c r="O662" i="12"/>
  <c r="AV661" i="12"/>
  <c r="AT661" i="12"/>
  <c r="AH661" i="12"/>
  <c r="AY661" i="12" s="1"/>
  <c r="AG661" i="12"/>
  <c r="AX661" i="12" s="1"/>
  <c r="O661" i="12"/>
  <c r="AV660" i="12"/>
  <c r="AT660" i="12"/>
  <c r="AH660" i="12"/>
  <c r="AY660" i="12" s="1"/>
  <c r="AG660" i="12"/>
  <c r="AX660" i="12" s="1"/>
  <c r="O660" i="12"/>
  <c r="AV659" i="12"/>
  <c r="AT659" i="12"/>
  <c r="AH659" i="12"/>
  <c r="AY659" i="12" s="1"/>
  <c r="AG659" i="12"/>
  <c r="AX659" i="12" s="1"/>
  <c r="O659" i="12"/>
  <c r="AV658" i="12"/>
  <c r="AT658" i="12"/>
  <c r="AH658" i="12"/>
  <c r="AY658" i="12" s="1"/>
  <c r="AG658" i="12"/>
  <c r="AX658" i="12" s="1"/>
  <c r="O658" i="12"/>
  <c r="AV657" i="12"/>
  <c r="AT657" i="12"/>
  <c r="AH657" i="12"/>
  <c r="AY657" i="12" s="1"/>
  <c r="AG657" i="12"/>
  <c r="AX657" i="12" s="1"/>
  <c r="O657" i="12"/>
  <c r="AV656" i="12"/>
  <c r="AT656" i="12"/>
  <c r="AH656" i="12"/>
  <c r="AY656" i="12" s="1"/>
  <c r="AG656" i="12"/>
  <c r="AX656" i="12" s="1"/>
  <c r="O656" i="12"/>
  <c r="AV655" i="12"/>
  <c r="AT655" i="12"/>
  <c r="AH655" i="12"/>
  <c r="AY655" i="12" s="1"/>
  <c r="AG655" i="12"/>
  <c r="AX655" i="12" s="1"/>
  <c r="O655" i="12"/>
  <c r="AV654" i="12"/>
  <c r="AT654" i="12"/>
  <c r="AH654" i="12"/>
  <c r="AY654" i="12" s="1"/>
  <c r="AG654" i="12"/>
  <c r="AX654" i="12" s="1"/>
  <c r="O654" i="12"/>
  <c r="AV653" i="12"/>
  <c r="AT653" i="12"/>
  <c r="AH653" i="12"/>
  <c r="AY653" i="12" s="1"/>
  <c r="AG653" i="12"/>
  <c r="AX653" i="12" s="1"/>
  <c r="O653" i="12"/>
  <c r="AV652" i="12"/>
  <c r="AT652" i="12"/>
  <c r="AH652" i="12"/>
  <c r="AY652" i="12" s="1"/>
  <c r="AG652" i="12"/>
  <c r="AX652" i="12" s="1"/>
  <c r="O652" i="12"/>
  <c r="AV651" i="12"/>
  <c r="AT651" i="12"/>
  <c r="AH651" i="12"/>
  <c r="AY651" i="12" s="1"/>
  <c r="AG651" i="12"/>
  <c r="AX651" i="12" s="1"/>
  <c r="O651" i="12"/>
  <c r="AV650" i="12"/>
  <c r="AT650" i="12"/>
  <c r="AH650" i="12"/>
  <c r="AY650" i="12" s="1"/>
  <c r="AG650" i="12"/>
  <c r="AX650" i="12" s="1"/>
  <c r="O650" i="12"/>
  <c r="AV649" i="12"/>
  <c r="AT649" i="12"/>
  <c r="AH649" i="12"/>
  <c r="AY649" i="12" s="1"/>
  <c r="AG649" i="12"/>
  <c r="AX649" i="12" s="1"/>
  <c r="O649" i="12"/>
  <c r="AV648" i="12"/>
  <c r="AT648" i="12"/>
  <c r="AH648" i="12"/>
  <c r="AY648" i="12" s="1"/>
  <c r="AG648" i="12"/>
  <c r="AX648" i="12" s="1"/>
  <c r="O648" i="12"/>
  <c r="AV647" i="12"/>
  <c r="AT647" i="12"/>
  <c r="AH647" i="12"/>
  <c r="AY647" i="12" s="1"/>
  <c r="AG647" i="12"/>
  <c r="AX647" i="12" s="1"/>
  <c r="O647" i="12"/>
  <c r="AV646" i="12"/>
  <c r="AT646" i="12"/>
  <c r="AH646" i="12"/>
  <c r="AY646" i="12" s="1"/>
  <c r="AG646" i="12"/>
  <c r="AX646" i="12" s="1"/>
  <c r="O646" i="12"/>
  <c r="AV645" i="12"/>
  <c r="AT645" i="12"/>
  <c r="AH645" i="12"/>
  <c r="AY645" i="12" s="1"/>
  <c r="AG645" i="12"/>
  <c r="AX645" i="12" s="1"/>
  <c r="O645" i="12"/>
  <c r="AV644" i="12"/>
  <c r="AT644" i="12"/>
  <c r="AH644" i="12"/>
  <c r="AY644" i="12" s="1"/>
  <c r="AG644" i="12"/>
  <c r="AX644" i="12" s="1"/>
  <c r="O644" i="12"/>
  <c r="AV643" i="12"/>
  <c r="AT643" i="12"/>
  <c r="AH643" i="12"/>
  <c r="AY643" i="12" s="1"/>
  <c r="AG643" i="12"/>
  <c r="AX643" i="12" s="1"/>
  <c r="O643" i="12"/>
  <c r="AV642" i="12"/>
  <c r="AT642" i="12"/>
  <c r="AH642" i="12"/>
  <c r="AY642" i="12" s="1"/>
  <c r="AG642" i="12"/>
  <c r="AX642" i="12" s="1"/>
  <c r="O642" i="12"/>
  <c r="AV641" i="12"/>
  <c r="AT641" i="12"/>
  <c r="AH641" i="12"/>
  <c r="AY641" i="12" s="1"/>
  <c r="AG641" i="12"/>
  <c r="AX641" i="12" s="1"/>
  <c r="O641" i="12"/>
  <c r="AV640" i="12"/>
  <c r="AT640" i="12"/>
  <c r="AH640" i="12"/>
  <c r="AY640" i="12" s="1"/>
  <c r="AG640" i="12"/>
  <c r="AX640" i="12" s="1"/>
  <c r="O640" i="12"/>
  <c r="AV639" i="12"/>
  <c r="AT639" i="12"/>
  <c r="AH639" i="12"/>
  <c r="AY639" i="12" s="1"/>
  <c r="AG639" i="12"/>
  <c r="AX639" i="12" s="1"/>
  <c r="O639" i="12"/>
  <c r="AV638" i="12"/>
  <c r="AT638" i="12"/>
  <c r="AH638" i="12"/>
  <c r="AY638" i="12" s="1"/>
  <c r="AG638" i="12"/>
  <c r="AX638" i="12" s="1"/>
  <c r="O638" i="12"/>
  <c r="AV637" i="12"/>
  <c r="AT637" i="12"/>
  <c r="AH637" i="12"/>
  <c r="AY637" i="12" s="1"/>
  <c r="AG637" i="12"/>
  <c r="AX637" i="12" s="1"/>
  <c r="O637" i="12"/>
  <c r="AV636" i="12"/>
  <c r="AT636" i="12"/>
  <c r="AH636" i="12"/>
  <c r="AY636" i="12" s="1"/>
  <c r="AG636" i="12"/>
  <c r="AX636" i="12" s="1"/>
  <c r="O636" i="12"/>
  <c r="AV635" i="12"/>
  <c r="AT635" i="12"/>
  <c r="AH635" i="12"/>
  <c r="AY635" i="12" s="1"/>
  <c r="AG635" i="12"/>
  <c r="AX635" i="12" s="1"/>
  <c r="O635" i="12"/>
  <c r="AV634" i="12"/>
  <c r="AT634" i="12"/>
  <c r="AH634" i="12"/>
  <c r="AY634" i="12" s="1"/>
  <c r="AG634" i="12"/>
  <c r="AX634" i="12" s="1"/>
  <c r="O634" i="12"/>
  <c r="AV633" i="12"/>
  <c r="AT633" i="12"/>
  <c r="AH633" i="12"/>
  <c r="AY633" i="12" s="1"/>
  <c r="AG633" i="12"/>
  <c r="AX633" i="12" s="1"/>
  <c r="O633" i="12"/>
  <c r="AV632" i="12"/>
  <c r="AT632" i="12"/>
  <c r="AH632" i="12"/>
  <c r="AY632" i="12" s="1"/>
  <c r="AG632" i="12"/>
  <c r="AX632" i="12" s="1"/>
  <c r="O632" i="12"/>
  <c r="AV631" i="12"/>
  <c r="AT631" i="12"/>
  <c r="AH631" i="12"/>
  <c r="AY631" i="12" s="1"/>
  <c r="AG631" i="12"/>
  <c r="AX631" i="12" s="1"/>
  <c r="O631" i="12"/>
  <c r="AV630" i="12"/>
  <c r="AT630" i="12"/>
  <c r="AH630" i="12"/>
  <c r="AY630" i="12" s="1"/>
  <c r="AG630" i="12"/>
  <c r="AX630" i="12" s="1"/>
  <c r="O630" i="12"/>
  <c r="AV629" i="12"/>
  <c r="AT629" i="12"/>
  <c r="AH629" i="12"/>
  <c r="AY629" i="12" s="1"/>
  <c r="AG629" i="12"/>
  <c r="AX629" i="12" s="1"/>
  <c r="O629" i="12"/>
  <c r="AV628" i="12"/>
  <c r="AT628" i="12"/>
  <c r="AH628" i="12"/>
  <c r="AY628" i="12" s="1"/>
  <c r="AG628" i="12"/>
  <c r="AX628" i="12" s="1"/>
  <c r="O628" i="12"/>
  <c r="AV627" i="12"/>
  <c r="AT627" i="12"/>
  <c r="AH627" i="12"/>
  <c r="AY627" i="12" s="1"/>
  <c r="AG627" i="12"/>
  <c r="AX627" i="12" s="1"/>
  <c r="O627" i="12"/>
  <c r="AV626" i="12"/>
  <c r="AT626" i="12"/>
  <c r="AH626" i="12"/>
  <c r="AY626" i="12" s="1"/>
  <c r="AG626" i="12"/>
  <c r="AX626" i="12" s="1"/>
  <c r="O626" i="12"/>
  <c r="AV625" i="12"/>
  <c r="AT625" i="12"/>
  <c r="AH625" i="12"/>
  <c r="AY625" i="12" s="1"/>
  <c r="AG625" i="12"/>
  <c r="AX625" i="12" s="1"/>
  <c r="O625" i="12"/>
  <c r="AV624" i="12"/>
  <c r="AT624" i="12"/>
  <c r="AH624" i="12"/>
  <c r="AY624" i="12" s="1"/>
  <c r="AG624" i="12"/>
  <c r="AX624" i="12" s="1"/>
  <c r="O624" i="12"/>
  <c r="AV623" i="12"/>
  <c r="AT623" i="12"/>
  <c r="AH623" i="12"/>
  <c r="AY623" i="12" s="1"/>
  <c r="AG623" i="12"/>
  <c r="AX623" i="12" s="1"/>
  <c r="O623" i="12"/>
  <c r="AV622" i="12"/>
  <c r="AT622" i="12"/>
  <c r="AH622" i="12"/>
  <c r="AY622" i="12" s="1"/>
  <c r="AG622" i="12"/>
  <c r="AX622" i="12" s="1"/>
  <c r="O622" i="12"/>
  <c r="AV621" i="12"/>
  <c r="AT621" i="12"/>
  <c r="AH621" i="12"/>
  <c r="AY621" i="12" s="1"/>
  <c r="AG621" i="12"/>
  <c r="AX621" i="12" s="1"/>
  <c r="O621" i="12"/>
  <c r="AV620" i="12"/>
  <c r="AT620" i="12"/>
  <c r="AH620" i="12"/>
  <c r="AY620" i="12" s="1"/>
  <c r="AG620" i="12"/>
  <c r="AX620" i="12" s="1"/>
  <c r="O620" i="12"/>
  <c r="AV619" i="12"/>
  <c r="AT619" i="12"/>
  <c r="AH619" i="12"/>
  <c r="AY619" i="12" s="1"/>
  <c r="AG619" i="12"/>
  <c r="AX619" i="12" s="1"/>
  <c r="O619" i="12"/>
  <c r="AV618" i="12"/>
  <c r="AT618" i="12"/>
  <c r="AH618" i="12"/>
  <c r="AY618" i="12" s="1"/>
  <c r="AG618" i="12"/>
  <c r="AX618" i="12" s="1"/>
  <c r="O618" i="12"/>
  <c r="AV617" i="12"/>
  <c r="AT617" i="12"/>
  <c r="AH617" i="12"/>
  <c r="AY617" i="12" s="1"/>
  <c r="AG617" i="12"/>
  <c r="AX617" i="12" s="1"/>
  <c r="O617" i="12"/>
  <c r="AV616" i="12"/>
  <c r="AT616" i="12"/>
  <c r="AH616" i="12"/>
  <c r="AY616" i="12" s="1"/>
  <c r="AG616" i="12"/>
  <c r="AX616" i="12" s="1"/>
  <c r="O616" i="12"/>
  <c r="AV615" i="12"/>
  <c r="AT615" i="12"/>
  <c r="AH615" i="12"/>
  <c r="AY615" i="12" s="1"/>
  <c r="AG615" i="12"/>
  <c r="AX615" i="12" s="1"/>
  <c r="O615" i="12"/>
  <c r="AV614" i="12"/>
  <c r="AT614" i="12"/>
  <c r="AH614" i="12"/>
  <c r="AY614" i="12" s="1"/>
  <c r="AG614" i="12"/>
  <c r="AX614" i="12" s="1"/>
  <c r="O614" i="12"/>
  <c r="AV613" i="12"/>
  <c r="AT613" i="12"/>
  <c r="AH613" i="12"/>
  <c r="AY613" i="12" s="1"/>
  <c r="AG613" i="12"/>
  <c r="AX613" i="12" s="1"/>
  <c r="O613" i="12"/>
  <c r="AV612" i="12"/>
  <c r="AT612" i="12"/>
  <c r="AH612" i="12"/>
  <c r="AY612" i="12" s="1"/>
  <c r="AG612" i="12"/>
  <c r="AX612" i="12" s="1"/>
  <c r="O612" i="12"/>
  <c r="AV611" i="12"/>
  <c r="AT611" i="12"/>
  <c r="AH611" i="12"/>
  <c r="AY611" i="12" s="1"/>
  <c r="AG611" i="12"/>
  <c r="AX611" i="12" s="1"/>
  <c r="O611" i="12"/>
  <c r="AV610" i="12"/>
  <c r="AT610" i="12"/>
  <c r="AH610" i="12"/>
  <c r="AY610" i="12" s="1"/>
  <c r="AG610" i="12"/>
  <c r="AX610" i="12" s="1"/>
  <c r="O610" i="12"/>
  <c r="AV609" i="12"/>
  <c r="AT609" i="12"/>
  <c r="AH609" i="12"/>
  <c r="AY609" i="12" s="1"/>
  <c r="AG609" i="12"/>
  <c r="AX609" i="12" s="1"/>
  <c r="O609" i="12"/>
  <c r="AV608" i="12"/>
  <c r="AT608" i="12"/>
  <c r="AH608" i="12"/>
  <c r="AY608" i="12" s="1"/>
  <c r="AG608" i="12"/>
  <c r="AX608" i="12" s="1"/>
  <c r="O608" i="12"/>
  <c r="AV607" i="12"/>
  <c r="AT607" i="12"/>
  <c r="AH607" i="12"/>
  <c r="AY607" i="12" s="1"/>
  <c r="AG607" i="12"/>
  <c r="AX607" i="12" s="1"/>
  <c r="O607" i="12"/>
  <c r="AV606" i="12"/>
  <c r="AT606" i="12"/>
  <c r="AH606" i="12"/>
  <c r="AY606" i="12" s="1"/>
  <c r="AG606" i="12"/>
  <c r="AX606" i="12" s="1"/>
  <c r="O606" i="12"/>
  <c r="AV605" i="12"/>
  <c r="AT605" i="12"/>
  <c r="AH605" i="12"/>
  <c r="AY605" i="12" s="1"/>
  <c r="AG605" i="12"/>
  <c r="AX605" i="12" s="1"/>
  <c r="O605" i="12"/>
  <c r="AV604" i="12"/>
  <c r="AT604" i="12"/>
  <c r="AH604" i="12"/>
  <c r="AY604" i="12" s="1"/>
  <c r="AG604" i="12"/>
  <c r="AX604" i="12" s="1"/>
  <c r="O604" i="12"/>
  <c r="AV603" i="12"/>
  <c r="AT603" i="12"/>
  <c r="AH603" i="12"/>
  <c r="AY603" i="12" s="1"/>
  <c r="AG603" i="12"/>
  <c r="AX603" i="12" s="1"/>
  <c r="O603" i="12"/>
  <c r="AV602" i="12"/>
  <c r="AT602" i="12"/>
  <c r="AH602" i="12"/>
  <c r="AY602" i="12" s="1"/>
  <c r="AG602" i="12"/>
  <c r="AX602" i="12" s="1"/>
  <c r="O602" i="12"/>
  <c r="AV601" i="12"/>
  <c r="AT601" i="12"/>
  <c r="AH601" i="12"/>
  <c r="AY601" i="12" s="1"/>
  <c r="AG601" i="12"/>
  <c r="AX601" i="12" s="1"/>
  <c r="O601" i="12"/>
  <c r="AV600" i="12"/>
  <c r="AT600" i="12"/>
  <c r="AH600" i="12"/>
  <c r="AY600" i="12" s="1"/>
  <c r="AG600" i="12"/>
  <c r="AX600" i="12" s="1"/>
  <c r="O600" i="12"/>
  <c r="AV599" i="12"/>
  <c r="AT599" i="12"/>
  <c r="AH599" i="12"/>
  <c r="AY599" i="12" s="1"/>
  <c r="AG599" i="12"/>
  <c r="AX599" i="12" s="1"/>
  <c r="O599" i="12"/>
  <c r="AV598" i="12"/>
  <c r="AT598" i="12"/>
  <c r="AH598" i="12"/>
  <c r="AY598" i="12" s="1"/>
  <c r="AG598" i="12"/>
  <c r="AX598" i="12" s="1"/>
  <c r="O598" i="12"/>
  <c r="AV597" i="12"/>
  <c r="AT597" i="12"/>
  <c r="AH597" i="12"/>
  <c r="AY597" i="12" s="1"/>
  <c r="AG597" i="12"/>
  <c r="AX597" i="12" s="1"/>
  <c r="O597" i="12"/>
  <c r="AV596" i="12"/>
  <c r="AT596" i="12"/>
  <c r="AH596" i="12"/>
  <c r="AY596" i="12" s="1"/>
  <c r="AG596" i="12"/>
  <c r="AX596" i="12" s="1"/>
  <c r="O596" i="12"/>
  <c r="AV595" i="12"/>
  <c r="AT595" i="12"/>
  <c r="AH595" i="12"/>
  <c r="AY595" i="12" s="1"/>
  <c r="AG595" i="12"/>
  <c r="AX595" i="12" s="1"/>
  <c r="O595" i="12"/>
  <c r="AV594" i="12"/>
  <c r="AT594" i="12"/>
  <c r="AH594" i="12"/>
  <c r="AY594" i="12" s="1"/>
  <c r="AG594" i="12"/>
  <c r="AX594" i="12" s="1"/>
  <c r="O594" i="12"/>
  <c r="AV593" i="12"/>
  <c r="AT593" i="12"/>
  <c r="AH593" i="12"/>
  <c r="AY593" i="12" s="1"/>
  <c r="AG593" i="12"/>
  <c r="AX593" i="12" s="1"/>
  <c r="O593" i="12"/>
  <c r="AV592" i="12"/>
  <c r="AT592" i="12"/>
  <c r="AH592" i="12"/>
  <c r="AY592" i="12" s="1"/>
  <c r="AG592" i="12"/>
  <c r="AX592" i="12" s="1"/>
  <c r="O592" i="12"/>
  <c r="AV591" i="12"/>
  <c r="AT591" i="12"/>
  <c r="AH591" i="12"/>
  <c r="AY591" i="12" s="1"/>
  <c r="AG591" i="12"/>
  <c r="AX591" i="12" s="1"/>
  <c r="O591" i="12"/>
  <c r="AV590" i="12"/>
  <c r="AT590" i="12"/>
  <c r="AH590" i="12"/>
  <c r="AY590" i="12" s="1"/>
  <c r="AG590" i="12"/>
  <c r="AX590" i="12" s="1"/>
  <c r="O590" i="12"/>
  <c r="AV589" i="12"/>
  <c r="AT589" i="12"/>
  <c r="AH589" i="12"/>
  <c r="AY589" i="12" s="1"/>
  <c r="AG589" i="12"/>
  <c r="AX589" i="12" s="1"/>
  <c r="O589" i="12"/>
  <c r="AV588" i="12"/>
  <c r="AT588" i="12"/>
  <c r="AH588" i="12"/>
  <c r="AY588" i="12" s="1"/>
  <c r="AG588" i="12"/>
  <c r="AX588" i="12" s="1"/>
  <c r="O588" i="12"/>
  <c r="AV587" i="12"/>
  <c r="AT587" i="12"/>
  <c r="AH587" i="12"/>
  <c r="AY587" i="12" s="1"/>
  <c r="AG587" i="12"/>
  <c r="AX587" i="12" s="1"/>
  <c r="O587" i="12"/>
  <c r="AV586" i="12"/>
  <c r="AT586" i="12"/>
  <c r="AH586" i="12"/>
  <c r="AY586" i="12" s="1"/>
  <c r="AG586" i="12"/>
  <c r="AX586" i="12" s="1"/>
  <c r="O586" i="12"/>
  <c r="AV585" i="12"/>
  <c r="AT585" i="12"/>
  <c r="AH585" i="12"/>
  <c r="AY585" i="12" s="1"/>
  <c r="AG585" i="12"/>
  <c r="AX585" i="12" s="1"/>
  <c r="O585" i="12"/>
  <c r="AV584" i="12"/>
  <c r="AT584" i="12"/>
  <c r="AH584" i="12"/>
  <c r="AY584" i="12" s="1"/>
  <c r="AG584" i="12"/>
  <c r="AX584" i="12" s="1"/>
  <c r="O584" i="12"/>
  <c r="AV583" i="12"/>
  <c r="AT583" i="12"/>
  <c r="AH583" i="12"/>
  <c r="AY583" i="12" s="1"/>
  <c r="AG583" i="12"/>
  <c r="AX583" i="12" s="1"/>
  <c r="O583" i="12"/>
  <c r="AV582" i="12"/>
  <c r="AT582" i="12"/>
  <c r="AH582" i="12"/>
  <c r="AY582" i="12" s="1"/>
  <c r="AG582" i="12"/>
  <c r="AX582" i="12" s="1"/>
  <c r="O582" i="12"/>
  <c r="AV581" i="12"/>
  <c r="AT581" i="12"/>
  <c r="AH581" i="12"/>
  <c r="AY581" i="12" s="1"/>
  <c r="AG581" i="12"/>
  <c r="AX581" i="12" s="1"/>
  <c r="O581" i="12"/>
  <c r="AV580" i="12"/>
  <c r="AT580" i="12"/>
  <c r="AH580" i="12"/>
  <c r="AY580" i="12" s="1"/>
  <c r="AG580" i="12"/>
  <c r="AX580" i="12" s="1"/>
  <c r="O580" i="12"/>
  <c r="AV579" i="12"/>
  <c r="AT579" i="12"/>
  <c r="AH579" i="12"/>
  <c r="AY579" i="12" s="1"/>
  <c r="AG579" i="12"/>
  <c r="AX579" i="12" s="1"/>
  <c r="O579" i="12"/>
  <c r="AV578" i="12"/>
  <c r="AT578" i="12"/>
  <c r="AH578" i="12"/>
  <c r="AY578" i="12" s="1"/>
  <c r="AG578" i="12"/>
  <c r="AX578" i="12" s="1"/>
  <c r="O578" i="12"/>
  <c r="AV577" i="12"/>
  <c r="AT577" i="12"/>
  <c r="AH577" i="12"/>
  <c r="AY577" i="12" s="1"/>
  <c r="AG577" i="12"/>
  <c r="AX577" i="12" s="1"/>
  <c r="O577" i="12"/>
  <c r="AV576" i="12"/>
  <c r="AT576" i="12"/>
  <c r="AH576" i="12"/>
  <c r="AY576" i="12" s="1"/>
  <c r="AG576" i="12"/>
  <c r="AX576" i="12" s="1"/>
  <c r="O576" i="12"/>
  <c r="AV575" i="12"/>
  <c r="AT575" i="12"/>
  <c r="AH575" i="12"/>
  <c r="AY575" i="12" s="1"/>
  <c r="AG575" i="12"/>
  <c r="AX575" i="12" s="1"/>
  <c r="O575" i="12"/>
  <c r="AV574" i="12"/>
  <c r="AT574" i="12"/>
  <c r="AH574" i="12"/>
  <c r="AY574" i="12" s="1"/>
  <c r="AG574" i="12"/>
  <c r="AX574" i="12" s="1"/>
  <c r="O574" i="12"/>
  <c r="AV573" i="12"/>
  <c r="AT573" i="12"/>
  <c r="AH573" i="12"/>
  <c r="AY573" i="12" s="1"/>
  <c r="AG573" i="12"/>
  <c r="AX573" i="12" s="1"/>
  <c r="O573" i="12"/>
  <c r="AV572" i="12"/>
  <c r="AT572" i="12"/>
  <c r="AH572" i="12"/>
  <c r="AY572" i="12" s="1"/>
  <c r="AG572" i="12"/>
  <c r="AX572" i="12" s="1"/>
  <c r="O572" i="12"/>
  <c r="AV571" i="12"/>
  <c r="AT571" i="12"/>
  <c r="AH571" i="12"/>
  <c r="AY571" i="12" s="1"/>
  <c r="AG571" i="12"/>
  <c r="AX571" i="12" s="1"/>
  <c r="O571" i="12"/>
  <c r="AV570" i="12"/>
  <c r="AT570" i="12"/>
  <c r="AH570" i="12"/>
  <c r="AY570" i="12" s="1"/>
  <c r="AG570" i="12"/>
  <c r="AX570" i="12" s="1"/>
  <c r="O570" i="12"/>
  <c r="AV569" i="12"/>
  <c r="AT569" i="12"/>
  <c r="AH569" i="12"/>
  <c r="AY569" i="12" s="1"/>
  <c r="AG569" i="12"/>
  <c r="AX569" i="12" s="1"/>
  <c r="O569" i="12"/>
  <c r="AV568" i="12"/>
  <c r="AT568" i="12"/>
  <c r="AH568" i="12"/>
  <c r="AY568" i="12" s="1"/>
  <c r="AG568" i="12"/>
  <c r="AX568" i="12" s="1"/>
  <c r="O568" i="12"/>
  <c r="AV567" i="12"/>
  <c r="AT567" i="12"/>
  <c r="AH567" i="12"/>
  <c r="AY567" i="12" s="1"/>
  <c r="AG567" i="12"/>
  <c r="AX567" i="12" s="1"/>
  <c r="O567" i="12"/>
  <c r="AV566" i="12"/>
  <c r="AT566" i="12"/>
  <c r="AH566" i="12"/>
  <c r="AY566" i="12" s="1"/>
  <c r="AG566" i="12"/>
  <c r="AX566" i="12" s="1"/>
  <c r="O566" i="12"/>
  <c r="AV565" i="12"/>
  <c r="AT565" i="12"/>
  <c r="AH565" i="12"/>
  <c r="AY565" i="12" s="1"/>
  <c r="AG565" i="12"/>
  <c r="AX565" i="12" s="1"/>
  <c r="O565" i="12"/>
  <c r="AV564" i="12"/>
  <c r="AT564" i="12"/>
  <c r="AH564" i="12"/>
  <c r="AY564" i="12" s="1"/>
  <c r="AG564" i="12"/>
  <c r="AX564" i="12" s="1"/>
  <c r="O564" i="12"/>
  <c r="AV563" i="12"/>
  <c r="AT563" i="12"/>
  <c r="AH563" i="12"/>
  <c r="AY563" i="12" s="1"/>
  <c r="AG563" i="12"/>
  <c r="AX563" i="12" s="1"/>
  <c r="O563" i="12"/>
  <c r="AV562" i="12"/>
  <c r="AT562" i="12"/>
  <c r="AH562" i="12"/>
  <c r="AY562" i="12" s="1"/>
  <c r="AG562" i="12"/>
  <c r="AX562" i="12" s="1"/>
  <c r="O562" i="12"/>
  <c r="AV561" i="12"/>
  <c r="AT561" i="12"/>
  <c r="AH561" i="12"/>
  <c r="AY561" i="12" s="1"/>
  <c r="AG561" i="12"/>
  <c r="AX561" i="12" s="1"/>
  <c r="O561" i="12"/>
  <c r="AV560" i="12"/>
  <c r="AT560" i="12"/>
  <c r="AH560" i="12"/>
  <c r="AY560" i="12" s="1"/>
  <c r="AG560" i="12"/>
  <c r="AX560" i="12" s="1"/>
  <c r="O560" i="12"/>
  <c r="AV559" i="12"/>
  <c r="AT559" i="12"/>
  <c r="AH559" i="12"/>
  <c r="AY559" i="12" s="1"/>
  <c r="AG559" i="12"/>
  <c r="AX559" i="12" s="1"/>
  <c r="O559" i="12"/>
  <c r="AV558" i="12"/>
  <c r="AT558" i="12"/>
  <c r="AH558" i="12"/>
  <c r="AY558" i="12" s="1"/>
  <c r="AG558" i="12"/>
  <c r="AX558" i="12" s="1"/>
  <c r="O558" i="12"/>
  <c r="AV557" i="12"/>
  <c r="AT557" i="12"/>
  <c r="AH557" i="12"/>
  <c r="AY557" i="12" s="1"/>
  <c r="AG557" i="12"/>
  <c r="AX557" i="12" s="1"/>
  <c r="O557" i="12"/>
  <c r="AV556" i="12"/>
  <c r="AT556" i="12"/>
  <c r="AH556" i="12"/>
  <c r="AY556" i="12" s="1"/>
  <c r="AG556" i="12"/>
  <c r="AX556" i="12" s="1"/>
  <c r="O556" i="12"/>
  <c r="AV29" i="12"/>
  <c r="AT29" i="12"/>
  <c r="AH29" i="12"/>
  <c r="AY29" i="12" s="1"/>
  <c r="AG29" i="12"/>
  <c r="AX29" i="12" s="1"/>
  <c r="O29" i="12"/>
  <c r="AV555" i="12"/>
  <c r="AT555" i="12"/>
  <c r="AH555" i="12"/>
  <c r="AY555" i="12" s="1"/>
  <c r="AG555" i="12"/>
  <c r="AX555" i="12" s="1"/>
  <c r="O555" i="12"/>
  <c r="AV554" i="12"/>
  <c r="AT554" i="12"/>
  <c r="AH554" i="12"/>
  <c r="AY554" i="12" s="1"/>
  <c r="AG554" i="12"/>
  <c r="AX554" i="12" s="1"/>
  <c r="O554" i="12"/>
  <c r="AV553" i="12"/>
  <c r="AT553" i="12"/>
  <c r="AH553" i="12"/>
  <c r="AY553" i="12" s="1"/>
  <c r="AG553" i="12"/>
  <c r="AX553" i="12" s="1"/>
  <c r="O553" i="12"/>
  <c r="AV552" i="12"/>
  <c r="AT552" i="12"/>
  <c r="AH552" i="12"/>
  <c r="AY552" i="12" s="1"/>
  <c r="AG552" i="12"/>
  <c r="AX552" i="12" s="1"/>
  <c r="O552" i="12"/>
  <c r="AV551" i="12"/>
  <c r="AT551" i="12"/>
  <c r="AH551" i="12"/>
  <c r="AY551" i="12" s="1"/>
  <c r="AG551" i="12"/>
  <c r="AX551" i="12" s="1"/>
  <c r="O551" i="12"/>
  <c r="AV550" i="12"/>
  <c r="AT550" i="12"/>
  <c r="AH550" i="12"/>
  <c r="AY550" i="12" s="1"/>
  <c r="AG550" i="12"/>
  <c r="AX550" i="12" s="1"/>
  <c r="O550" i="12"/>
  <c r="AV549" i="12"/>
  <c r="AT549" i="12"/>
  <c r="AH549" i="12"/>
  <c r="AY549" i="12" s="1"/>
  <c r="AG549" i="12"/>
  <c r="AX549" i="12" s="1"/>
  <c r="O549" i="12"/>
  <c r="AV548" i="12"/>
  <c r="AT548" i="12"/>
  <c r="AH548" i="12"/>
  <c r="AY548" i="12" s="1"/>
  <c r="AG548" i="12"/>
  <c r="AX548" i="12" s="1"/>
  <c r="O548" i="12"/>
  <c r="AV547" i="12"/>
  <c r="AT547" i="12"/>
  <c r="AH547" i="12"/>
  <c r="AY547" i="12" s="1"/>
  <c r="AG547" i="12"/>
  <c r="AX547" i="12" s="1"/>
  <c r="O547" i="12"/>
  <c r="AV546" i="12"/>
  <c r="AT546" i="12"/>
  <c r="AH546" i="12"/>
  <c r="AY546" i="12" s="1"/>
  <c r="AG546" i="12"/>
  <c r="AX546" i="12" s="1"/>
  <c r="O546" i="12"/>
  <c r="AV545" i="12"/>
  <c r="AT545" i="12"/>
  <c r="AH545" i="12"/>
  <c r="AY545" i="12" s="1"/>
  <c r="AG545" i="12"/>
  <c r="AX545" i="12" s="1"/>
  <c r="O545" i="12"/>
  <c r="AV544" i="12"/>
  <c r="AT544" i="12"/>
  <c r="AH544" i="12"/>
  <c r="AY544" i="12" s="1"/>
  <c r="AG544" i="12"/>
  <c r="AX544" i="12" s="1"/>
  <c r="O544" i="12"/>
  <c r="AV543" i="12"/>
  <c r="AT543" i="12"/>
  <c r="AH543" i="12"/>
  <c r="AY543" i="12" s="1"/>
  <c r="AG543" i="12"/>
  <c r="AX543" i="12" s="1"/>
  <c r="O543" i="12"/>
  <c r="AV542" i="12"/>
  <c r="AT542" i="12"/>
  <c r="AH542" i="12"/>
  <c r="AY542" i="12" s="1"/>
  <c r="AG542" i="12"/>
  <c r="AX542" i="12" s="1"/>
  <c r="O542" i="12"/>
  <c r="AV541" i="12"/>
  <c r="AT541" i="12"/>
  <c r="AH541" i="12"/>
  <c r="AY541" i="12" s="1"/>
  <c r="AG541" i="12"/>
  <c r="AX541" i="12" s="1"/>
  <c r="O541" i="12"/>
  <c r="AV540" i="12"/>
  <c r="AT540" i="12"/>
  <c r="AH540" i="12"/>
  <c r="AY540" i="12" s="1"/>
  <c r="AG540" i="12"/>
  <c r="AX540" i="12" s="1"/>
  <c r="O540" i="12"/>
  <c r="AV539" i="12"/>
  <c r="AT539" i="12"/>
  <c r="AH539" i="12"/>
  <c r="AY539" i="12" s="1"/>
  <c r="AG539" i="12"/>
  <c r="AX539" i="12" s="1"/>
  <c r="O539" i="12"/>
  <c r="AV538" i="12"/>
  <c r="AT538" i="12"/>
  <c r="AH538" i="12"/>
  <c r="AY538" i="12" s="1"/>
  <c r="AG538" i="12"/>
  <c r="AX538" i="12" s="1"/>
  <c r="O538" i="12"/>
  <c r="AV537" i="12"/>
  <c r="AT537" i="12"/>
  <c r="AH537" i="12"/>
  <c r="AY537" i="12" s="1"/>
  <c r="AG537" i="12"/>
  <c r="AX537" i="12" s="1"/>
  <c r="O537" i="12"/>
  <c r="AV536" i="12"/>
  <c r="AT536" i="12"/>
  <c r="AH536" i="12"/>
  <c r="AY536" i="12" s="1"/>
  <c r="AG536" i="12"/>
  <c r="AX536" i="12" s="1"/>
  <c r="O536" i="12"/>
  <c r="AV535" i="12"/>
  <c r="AT535" i="12"/>
  <c r="AH535" i="12"/>
  <c r="AY535" i="12" s="1"/>
  <c r="AG535" i="12"/>
  <c r="AX535" i="12" s="1"/>
  <c r="O535" i="12"/>
  <c r="AV534" i="12"/>
  <c r="AT534" i="12"/>
  <c r="AH534" i="12"/>
  <c r="AY534" i="12" s="1"/>
  <c r="AG534" i="12"/>
  <c r="AX534" i="12" s="1"/>
  <c r="O534" i="12"/>
  <c r="AV533" i="12"/>
  <c r="AT533" i="12"/>
  <c r="AH533" i="12"/>
  <c r="AY533" i="12" s="1"/>
  <c r="AG533" i="12"/>
  <c r="AX533" i="12" s="1"/>
  <c r="O533" i="12"/>
  <c r="AV532" i="12"/>
  <c r="AT532" i="12"/>
  <c r="AH532" i="12"/>
  <c r="AY532" i="12" s="1"/>
  <c r="AG532" i="12"/>
  <c r="AX532" i="12" s="1"/>
  <c r="O532" i="12"/>
  <c r="AV531" i="12"/>
  <c r="AT531" i="12"/>
  <c r="AH531" i="12"/>
  <c r="AY531" i="12" s="1"/>
  <c r="AG531" i="12"/>
  <c r="AX531" i="12" s="1"/>
  <c r="O531" i="12"/>
  <c r="AV530" i="12"/>
  <c r="AT530" i="12"/>
  <c r="AH530" i="12"/>
  <c r="AY530" i="12" s="1"/>
  <c r="AG530" i="12"/>
  <c r="AX530" i="12" s="1"/>
  <c r="O530" i="12"/>
  <c r="AV529" i="12"/>
  <c r="AT529" i="12"/>
  <c r="AH529" i="12"/>
  <c r="AY529" i="12" s="1"/>
  <c r="AG529" i="12"/>
  <c r="AX529" i="12" s="1"/>
  <c r="O529" i="12"/>
  <c r="AV528" i="12"/>
  <c r="AT528" i="12"/>
  <c r="AH528" i="12"/>
  <c r="AY528" i="12" s="1"/>
  <c r="AG528" i="12"/>
  <c r="AX528" i="12" s="1"/>
  <c r="O528" i="12"/>
  <c r="AV527" i="12"/>
  <c r="AT527" i="12"/>
  <c r="AH527" i="12"/>
  <c r="AY527" i="12" s="1"/>
  <c r="AG527" i="12"/>
  <c r="AX527" i="12" s="1"/>
  <c r="O527" i="12"/>
  <c r="AV526" i="12"/>
  <c r="AT526" i="12"/>
  <c r="AH526" i="12"/>
  <c r="AY526" i="12" s="1"/>
  <c r="AG526" i="12"/>
  <c r="AX526" i="12" s="1"/>
  <c r="O526" i="12"/>
  <c r="AV525" i="12"/>
  <c r="AT525" i="12"/>
  <c r="AH525" i="12"/>
  <c r="AY525" i="12" s="1"/>
  <c r="AG525" i="12"/>
  <c r="AX525" i="12" s="1"/>
  <c r="O525" i="12"/>
  <c r="AV524" i="12"/>
  <c r="AT524" i="12"/>
  <c r="AH524" i="12"/>
  <c r="AY524" i="12" s="1"/>
  <c r="AG524" i="12"/>
  <c r="AX524" i="12" s="1"/>
  <c r="O524" i="12"/>
  <c r="AV523" i="12"/>
  <c r="AT523" i="12"/>
  <c r="AH523" i="12"/>
  <c r="AY523" i="12" s="1"/>
  <c r="AG523" i="12"/>
  <c r="AX523" i="12" s="1"/>
  <c r="O523" i="12"/>
  <c r="AV522" i="12"/>
  <c r="AT522" i="12"/>
  <c r="AH522" i="12"/>
  <c r="AY522" i="12" s="1"/>
  <c r="AG522" i="12"/>
  <c r="AX522" i="12" s="1"/>
  <c r="O522" i="12"/>
  <c r="AV521" i="12"/>
  <c r="AT521" i="12"/>
  <c r="AH521" i="12"/>
  <c r="AY521" i="12" s="1"/>
  <c r="AG521" i="12"/>
  <c r="AX521" i="12" s="1"/>
  <c r="O521" i="12"/>
  <c r="AV520" i="12"/>
  <c r="AT520" i="12"/>
  <c r="AH520" i="12"/>
  <c r="AY520" i="12" s="1"/>
  <c r="AG520" i="12"/>
  <c r="AX520" i="12" s="1"/>
  <c r="O520" i="12"/>
  <c r="AV519" i="12"/>
  <c r="AT519" i="12"/>
  <c r="AH519" i="12"/>
  <c r="AY519" i="12" s="1"/>
  <c r="AG519" i="12"/>
  <c r="AX519" i="12" s="1"/>
  <c r="O519" i="12"/>
  <c r="AV518" i="12"/>
  <c r="AT518" i="12"/>
  <c r="AH518" i="12"/>
  <c r="AY518" i="12" s="1"/>
  <c r="AG518" i="12"/>
  <c r="AX518" i="12" s="1"/>
  <c r="O518" i="12"/>
  <c r="AV517" i="12"/>
  <c r="AT517" i="12"/>
  <c r="AH517" i="12"/>
  <c r="AY517" i="12" s="1"/>
  <c r="AG517" i="12"/>
  <c r="AX517" i="12" s="1"/>
  <c r="O517" i="12"/>
  <c r="AV516" i="12"/>
  <c r="AT516" i="12"/>
  <c r="AH516" i="12"/>
  <c r="AY516" i="12" s="1"/>
  <c r="AG516" i="12"/>
  <c r="AX516" i="12" s="1"/>
  <c r="O516" i="12"/>
  <c r="AV515" i="12"/>
  <c r="AT515" i="12"/>
  <c r="AH515" i="12"/>
  <c r="AY515" i="12" s="1"/>
  <c r="AG515" i="12"/>
  <c r="AX515" i="12" s="1"/>
  <c r="O515" i="12"/>
  <c r="AV514" i="12"/>
  <c r="AT514" i="12"/>
  <c r="AH514" i="12"/>
  <c r="AY514" i="12" s="1"/>
  <c r="AG514" i="12"/>
  <c r="AX514" i="12" s="1"/>
  <c r="O514" i="12"/>
  <c r="AV513" i="12"/>
  <c r="AT513" i="12"/>
  <c r="AH513" i="12"/>
  <c r="AY513" i="12" s="1"/>
  <c r="AG513" i="12"/>
  <c r="AX513" i="12" s="1"/>
  <c r="O513" i="12"/>
  <c r="AV512" i="12"/>
  <c r="AT512" i="12"/>
  <c r="AH512" i="12"/>
  <c r="AY512" i="12" s="1"/>
  <c r="AG512" i="12"/>
  <c r="AX512" i="12" s="1"/>
  <c r="O512" i="12"/>
  <c r="AV511" i="12"/>
  <c r="AT511" i="12"/>
  <c r="AH511" i="12"/>
  <c r="AY511" i="12" s="1"/>
  <c r="AG511" i="12"/>
  <c r="AX511" i="12" s="1"/>
  <c r="O511" i="12"/>
  <c r="AV510" i="12"/>
  <c r="AT510" i="12"/>
  <c r="AH510" i="12"/>
  <c r="AY510" i="12" s="1"/>
  <c r="AG510" i="12"/>
  <c r="AX510" i="12" s="1"/>
  <c r="O510" i="12"/>
  <c r="AV509" i="12"/>
  <c r="AT509" i="12"/>
  <c r="AH509" i="12"/>
  <c r="AY509" i="12" s="1"/>
  <c r="AG509" i="12"/>
  <c r="AX509" i="12" s="1"/>
  <c r="O509" i="12"/>
  <c r="AV508" i="12"/>
  <c r="AT508" i="12"/>
  <c r="AH508" i="12"/>
  <c r="AY508" i="12" s="1"/>
  <c r="AG508" i="12"/>
  <c r="AX508" i="12" s="1"/>
  <c r="O508" i="12"/>
  <c r="AV507" i="12"/>
  <c r="AT507" i="12"/>
  <c r="AH507" i="12"/>
  <c r="AY507" i="12" s="1"/>
  <c r="AG507" i="12"/>
  <c r="AX507" i="12" s="1"/>
  <c r="O507" i="12"/>
  <c r="AV506" i="12"/>
  <c r="AT506" i="12"/>
  <c r="AH506" i="12"/>
  <c r="AY506" i="12" s="1"/>
  <c r="AG506" i="12"/>
  <c r="AX506" i="12" s="1"/>
  <c r="O506" i="12"/>
  <c r="AV505" i="12"/>
  <c r="AT505" i="12"/>
  <c r="AH505" i="12"/>
  <c r="AY505" i="12" s="1"/>
  <c r="AG505" i="12"/>
  <c r="AX505" i="12" s="1"/>
  <c r="O505" i="12"/>
  <c r="AV504" i="12"/>
  <c r="AT504" i="12"/>
  <c r="AH504" i="12"/>
  <c r="AY504" i="12" s="1"/>
  <c r="AG504" i="12"/>
  <c r="AX504" i="12" s="1"/>
  <c r="O504" i="12"/>
  <c r="AV503" i="12"/>
  <c r="AT503" i="12"/>
  <c r="AH503" i="12"/>
  <c r="AY503" i="12" s="1"/>
  <c r="AG503" i="12"/>
  <c r="AX503" i="12" s="1"/>
  <c r="O503" i="12"/>
  <c r="AV502" i="12"/>
  <c r="AT502" i="12"/>
  <c r="AH502" i="12"/>
  <c r="AY502" i="12" s="1"/>
  <c r="AG502" i="12"/>
  <c r="AX502" i="12" s="1"/>
  <c r="O502" i="12"/>
  <c r="AV501" i="12"/>
  <c r="AT501" i="12"/>
  <c r="AH501" i="12"/>
  <c r="AY501" i="12" s="1"/>
  <c r="AG501" i="12"/>
  <c r="AX501" i="12" s="1"/>
  <c r="O501" i="12"/>
  <c r="AV500" i="12"/>
  <c r="AT500" i="12"/>
  <c r="AH500" i="12"/>
  <c r="AY500" i="12" s="1"/>
  <c r="AG500" i="12"/>
  <c r="AX500" i="12" s="1"/>
  <c r="O500" i="12"/>
  <c r="AV499" i="12"/>
  <c r="AT499" i="12"/>
  <c r="AH499" i="12"/>
  <c r="AY499" i="12" s="1"/>
  <c r="AG499" i="12"/>
  <c r="AX499" i="12" s="1"/>
  <c r="O499" i="12"/>
  <c r="AV498" i="12"/>
  <c r="AT498" i="12"/>
  <c r="AH498" i="12"/>
  <c r="AY498" i="12" s="1"/>
  <c r="AG498" i="12"/>
  <c r="AX498" i="12" s="1"/>
  <c r="O498" i="12"/>
  <c r="AV497" i="12"/>
  <c r="AT497" i="12"/>
  <c r="AH497" i="12"/>
  <c r="AY497" i="12" s="1"/>
  <c r="AG497" i="12"/>
  <c r="AX497" i="12" s="1"/>
  <c r="O497" i="12"/>
  <c r="AV496" i="12"/>
  <c r="AT496" i="12"/>
  <c r="AH496" i="12"/>
  <c r="AY496" i="12" s="1"/>
  <c r="AG496" i="12"/>
  <c r="AX496" i="12" s="1"/>
  <c r="O496" i="12"/>
  <c r="AV495" i="12"/>
  <c r="AT495" i="12"/>
  <c r="AH495" i="12"/>
  <c r="AY495" i="12" s="1"/>
  <c r="AG495" i="12"/>
  <c r="AX495" i="12" s="1"/>
  <c r="O495" i="12"/>
  <c r="AV494" i="12"/>
  <c r="AT494" i="12"/>
  <c r="AH494" i="12"/>
  <c r="AY494" i="12" s="1"/>
  <c r="AG494" i="12"/>
  <c r="AX494" i="12" s="1"/>
  <c r="O494" i="12"/>
  <c r="AV493" i="12"/>
  <c r="AT493" i="12"/>
  <c r="AH493" i="12"/>
  <c r="AY493" i="12" s="1"/>
  <c r="AG493" i="12"/>
  <c r="AX493" i="12" s="1"/>
  <c r="O493" i="12"/>
  <c r="AV492" i="12"/>
  <c r="AT492" i="12"/>
  <c r="AH492" i="12"/>
  <c r="AY492" i="12" s="1"/>
  <c r="AG492" i="12"/>
  <c r="AX492" i="12" s="1"/>
  <c r="O492" i="12"/>
  <c r="AV491" i="12"/>
  <c r="AT491" i="12"/>
  <c r="AH491" i="12"/>
  <c r="AY491" i="12" s="1"/>
  <c r="AG491" i="12"/>
  <c r="AX491" i="12" s="1"/>
  <c r="O491" i="12"/>
  <c r="AV490" i="12"/>
  <c r="AT490" i="12"/>
  <c r="AH490" i="12"/>
  <c r="AY490" i="12" s="1"/>
  <c r="AG490" i="12"/>
  <c r="AX490" i="12" s="1"/>
  <c r="O490" i="12"/>
  <c r="AV489" i="12"/>
  <c r="AT489" i="12"/>
  <c r="AH489" i="12"/>
  <c r="AY489" i="12" s="1"/>
  <c r="AG489" i="12"/>
  <c r="AX489" i="12" s="1"/>
  <c r="O489" i="12"/>
  <c r="AV488" i="12"/>
  <c r="AT488" i="12"/>
  <c r="AH488" i="12"/>
  <c r="AY488" i="12" s="1"/>
  <c r="AG488" i="12"/>
  <c r="AX488" i="12" s="1"/>
  <c r="O488" i="12"/>
  <c r="AV487" i="12"/>
  <c r="AT487" i="12"/>
  <c r="AH487" i="12"/>
  <c r="AY487" i="12" s="1"/>
  <c r="AG487" i="12"/>
  <c r="AX487" i="12" s="1"/>
  <c r="O487" i="12"/>
  <c r="AV486" i="12"/>
  <c r="AT486" i="12"/>
  <c r="AH486" i="12"/>
  <c r="AY486" i="12" s="1"/>
  <c r="AG486" i="12"/>
  <c r="AX486" i="12" s="1"/>
  <c r="O486" i="12"/>
  <c r="AV485" i="12"/>
  <c r="AT485" i="12"/>
  <c r="AH485" i="12"/>
  <c r="AY485" i="12" s="1"/>
  <c r="AG485" i="12"/>
  <c r="AX485" i="12" s="1"/>
  <c r="O485" i="12"/>
  <c r="AV484" i="12"/>
  <c r="AT484" i="12"/>
  <c r="AH484" i="12"/>
  <c r="AY484" i="12" s="1"/>
  <c r="AG484" i="12"/>
  <c r="AX484" i="12" s="1"/>
  <c r="O484" i="12"/>
  <c r="AV483" i="12"/>
  <c r="AT483" i="12"/>
  <c r="AH483" i="12"/>
  <c r="AY483" i="12" s="1"/>
  <c r="AG483" i="12"/>
  <c r="AX483" i="12" s="1"/>
  <c r="O483" i="12"/>
  <c r="AV482" i="12"/>
  <c r="AT482" i="12"/>
  <c r="AH482" i="12"/>
  <c r="AY482" i="12" s="1"/>
  <c r="AG482" i="12"/>
  <c r="AX482" i="12" s="1"/>
  <c r="O482" i="12"/>
  <c r="AV481" i="12"/>
  <c r="AT481" i="12"/>
  <c r="AH481" i="12"/>
  <c r="AY481" i="12" s="1"/>
  <c r="AG481" i="12"/>
  <c r="AX481" i="12" s="1"/>
  <c r="O481" i="12"/>
  <c r="AV480" i="12"/>
  <c r="AT480" i="12"/>
  <c r="AH480" i="12"/>
  <c r="AY480" i="12" s="1"/>
  <c r="AG480" i="12"/>
  <c r="AX480" i="12" s="1"/>
  <c r="O480" i="12"/>
  <c r="AV479" i="12"/>
  <c r="AT479" i="12"/>
  <c r="AH479" i="12"/>
  <c r="AY479" i="12" s="1"/>
  <c r="AG479" i="12"/>
  <c r="AX479" i="12" s="1"/>
  <c r="O479" i="12"/>
  <c r="AV478" i="12"/>
  <c r="AT478" i="12"/>
  <c r="AH478" i="12"/>
  <c r="AY478" i="12" s="1"/>
  <c r="AG478" i="12"/>
  <c r="AX478" i="12" s="1"/>
  <c r="O478" i="12"/>
  <c r="AV477" i="12"/>
  <c r="AT477" i="12"/>
  <c r="AH477" i="12"/>
  <c r="AY477" i="12" s="1"/>
  <c r="AG477" i="12"/>
  <c r="AX477" i="12" s="1"/>
  <c r="O477" i="12"/>
  <c r="AV476" i="12"/>
  <c r="AT476" i="12"/>
  <c r="AH476" i="12"/>
  <c r="AY476" i="12" s="1"/>
  <c r="AG476" i="12"/>
  <c r="AX476" i="12" s="1"/>
  <c r="O476" i="12"/>
  <c r="AV475" i="12"/>
  <c r="AT475" i="12"/>
  <c r="AH475" i="12"/>
  <c r="AY475" i="12" s="1"/>
  <c r="AG475" i="12"/>
  <c r="AX475" i="12" s="1"/>
  <c r="O475" i="12"/>
  <c r="AV474" i="12"/>
  <c r="AT474" i="12"/>
  <c r="AH474" i="12"/>
  <c r="AY474" i="12" s="1"/>
  <c r="AG474" i="12"/>
  <c r="AX474" i="12" s="1"/>
  <c r="O474" i="12"/>
  <c r="AV473" i="12"/>
  <c r="AT473" i="12"/>
  <c r="AH473" i="12"/>
  <c r="AY473" i="12" s="1"/>
  <c r="AG473" i="12"/>
  <c r="AX473" i="12" s="1"/>
  <c r="O473" i="12"/>
  <c r="AV472" i="12"/>
  <c r="AT472" i="12"/>
  <c r="AH472" i="12"/>
  <c r="AY472" i="12" s="1"/>
  <c r="AG472" i="12"/>
  <c r="AX472" i="12" s="1"/>
  <c r="O472" i="12"/>
  <c r="AV471" i="12"/>
  <c r="AT471" i="12"/>
  <c r="AH471" i="12"/>
  <c r="AY471" i="12" s="1"/>
  <c r="AG471" i="12"/>
  <c r="AX471" i="12" s="1"/>
  <c r="O471" i="12"/>
  <c r="AV470" i="12"/>
  <c r="AT470" i="12"/>
  <c r="AH470" i="12"/>
  <c r="AY470" i="12" s="1"/>
  <c r="AG470" i="12"/>
  <c r="AX470" i="12" s="1"/>
  <c r="O470" i="12"/>
  <c r="AV469" i="12"/>
  <c r="AT469" i="12"/>
  <c r="AH469" i="12"/>
  <c r="AY469" i="12" s="1"/>
  <c r="AG469" i="12"/>
  <c r="AX469" i="12" s="1"/>
  <c r="O469" i="12"/>
  <c r="AV468" i="12"/>
  <c r="AT468" i="12"/>
  <c r="AH468" i="12"/>
  <c r="AY468" i="12" s="1"/>
  <c r="AG468" i="12"/>
  <c r="AX468" i="12" s="1"/>
  <c r="O468" i="12"/>
  <c r="AV467" i="12"/>
  <c r="AT467" i="12"/>
  <c r="AH467" i="12"/>
  <c r="AY467" i="12" s="1"/>
  <c r="AG467" i="12"/>
  <c r="AX467" i="12" s="1"/>
  <c r="O467" i="12"/>
  <c r="AV466" i="12"/>
  <c r="AT466" i="12"/>
  <c r="AH466" i="12"/>
  <c r="AY466" i="12" s="1"/>
  <c r="AG466" i="12"/>
  <c r="AX466" i="12" s="1"/>
  <c r="O466" i="12"/>
  <c r="AV465" i="12"/>
  <c r="AT465" i="12"/>
  <c r="AH465" i="12"/>
  <c r="AY465" i="12" s="1"/>
  <c r="AG465" i="12"/>
  <c r="AX465" i="12" s="1"/>
  <c r="O465" i="12"/>
  <c r="AV464" i="12"/>
  <c r="AT464" i="12"/>
  <c r="AH464" i="12"/>
  <c r="AY464" i="12" s="1"/>
  <c r="AG464" i="12"/>
  <c r="AX464" i="12" s="1"/>
  <c r="O464" i="12"/>
  <c r="AV463" i="12"/>
  <c r="AT463" i="12"/>
  <c r="AH463" i="12"/>
  <c r="AY463" i="12" s="1"/>
  <c r="AG463" i="12"/>
  <c r="AX463" i="12" s="1"/>
  <c r="O463" i="12"/>
  <c r="AV462" i="12"/>
  <c r="AT462" i="12"/>
  <c r="AH462" i="12"/>
  <c r="AY462" i="12" s="1"/>
  <c r="AG462" i="12"/>
  <c r="AX462" i="12" s="1"/>
  <c r="O462" i="12"/>
  <c r="AV461" i="12"/>
  <c r="AT461" i="12"/>
  <c r="AH461" i="12"/>
  <c r="AY461" i="12" s="1"/>
  <c r="AG461" i="12"/>
  <c r="AX461" i="12" s="1"/>
  <c r="O461" i="12"/>
  <c r="AV460" i="12"/>
  <c r="AT460" i="12"/>
  <c r="AH460" i="12"/>
  <c r="AY460" i="12" s="1"/>
  <c r="AG460" i="12"/>
  <c r="AX460" i="12" s="1"/>
  <c r="O460" i="12"/>
  <c r="AV459" i="12"/>
  <c r="AT459" i="12"/>
  <c r="AH459" i="12"/>
  <c r="AY459" i="12" s="1"/>
  <c r="AG459" i="12"/>
  <c r="AX459" i="12" s="1"/>
  <c r="O459" i="12"/>
  <c r="AV458" i="12"/>
  <c r="AT458" i="12"/>
  <c r="AH458" i="12"/>
  <c r="AY458" i="12" s="1"/>
  <c r="AG458" i="12"/>
  <c r="AX458" i="12" s="1"/>
  <c r="O458" i="12"/>
  <c r="AV457" i="12"/>
  <c r="AT457" i="12"/>
  <c r="AH457" i="12"/>
  <c r="AY457" i="12" s="1"/>
  <c r="AG457" i="12"/>
  <c r="AX457" i="12" s="1"/>
  <c r="O457" i="12"/>
  <c r="AV456" i="12"/>
  <c r="AT456" i="12"/>
  <c r="AH456" i="12"/>
  <c r="AY456" i="12" s="1"/>
  <c r="AG456" i="12"/>
  <c r="AX456" i="12" s="1"/>
  <c r="O456" i="12"/>
  <c r="AV455" i="12"/>
  <c r="AT455" i="12"/>
  <c r="AH455" i="12"/>
  <c r="AY455" i="12" s="1"/>
  <c r="AG455" i="12"/>
  <c r="AX455" i="12" s="1"/>
  <c r="O455" i="12"/>
  <c r="AV454" i="12"/>
  <c r="AT454" i="12"/>
  <c r="AH454" i="12"/>
  <c r="AY454" i="12" s="1"/>
  <c r="AG454" i="12"/>
  <c r="AX454" i="12" s="1"/>
  <c r="O454" i="12"/>
  <c r="AV453" i="12"/>
  <c r="AT453" i="12"/>
  <c r="AH453" i="12"/>
  <c r="AY453" i="12" s="1"/>
  <c r="AG453" i="12"/>
  <c r="AX453" i="12" s="1"/>
  <c r="O453" i="12"/>
  <c r="AV452" i="12"/>
  <c r="AT452" i="12"/>
  <c r="AH452" i="12"/>
  <c r="AY452" i="12" s="1"/>
  <c r="AG452" i="12"/>
  <c r="AX452" i="12" s="1"/>
  <c r="O452" i="12"/>
  <c r="AV451" i="12"/>
  <c r="AT451" i="12"/>
  <c r="AH451" i="12"/>
  <c r="AY451" i="12" s="1"/>
  <c r="AG451" i="12"/>
  <c r="AX451" i="12" s="1"/>
  <c r="O451" i="12"/>
  <c r="AV450" i="12"/>
  <c r="AT450" i="12"/>
  <c r="AH450" i="12"/>
  <c r="AY450" i="12" s="1"/>
  <c r="AG450" i="12"/>
  <c r="AX450" i="12" s="1"/>
  <c r="O450" i="12"/>
  <c r="AV449" i="12"/>
  <c r="AT449" i="12"/>
  <c r="AH449" i="12"/>
  <c r="AY449" i="12" s="1"/>
  <c r="AG449" i="12"/>
  <c r="AX449" i="12" s="1"/>
  <c r="O449" i="12"/>
  <c r="AV448" i="12"/>
  <c r="AT448" i="12"/>
  <c r="AH448" i="12"/>
  <c r="AY448" i="12" s="1"/>
  <c r="AG448" i="12"/>
  <c r="AX448" i="12" s="1"/>
  <c r="O448" i="12"/>
  <c r="AV447" i="12"/>
  <c r="AT447" i="12"/>
  <c r="AH447" i="12"/>
  <c r="AY447" i="12" s="1"/>
  <c r="AG447" i="12"/>
  <c r="AX447" i="12" s="1"/>
  <c r="O447" i="12"/>
  <c r="AV446" i="12"/>
  <c r="AT446" i="12"/>
  <c r="AH446" i="12"/>
  <c r="AY446" i="12" s="1"/>
  <c r="AG446" i="12"/>
  <c r="AX446" i="12" s="1"/>
  <c r="O446" i="12"/>
  <c r="AV445" i="12"/>
  <c r="AT445" i="12"/>
  <c r="AH445" i="12"/>
  <c r="AY445" i="12" s="1"/>
  <c r="AG445" i="12"/>
  <c r="AX445" i="12" s="1"/>
  <c r="O445" i="12"/>
  <c r="AV444" i="12"/>
  <c r="AT444" i="12"/>
  <c r="AH444" i="12"/>
  <c r="AY444" i="12" s="1"/>
  <c r="AG444" i="12"/>
  <c r="AX444" i="12" s="1"/>
  <c r="O444" i="12"/>
  <c r="AV443" i="12"/>
  <c r="AT443" i="12"/>
  <c r="AH443" i="12"/>
  <c r="AY443" i="12" s="1"/>
  <c r="AG443" i="12"/>
  <c r="AX443" i="12" s="1"/>
  <c r="O443" i="12"/>
  <c r="AV442" i="12"/>
  <c r="AT442" i="12"/>
  <c r="AH442" i="12"/>
  <c r="AY442" i="12" s="1"/>
  <c r="AG442" i="12"/>
  <c r="AX442" i="12" s="1"/>
  <c r="O442" i="12"/>
  <c r="AV441" i="12"/>
  <c r="AT441" i="12"/>
  <c r="AH441" i="12"/>
  <c r="AY441" i="12" s="1"/>
  <c r="AG441" i="12"/>
  <c r="AX441" i="12" s="1"/>
  <c r="O441" i="12"/>
  <c r="AV440" i="12"/>
  <c r="AT440" i="12"/>
  <c r="AH440" i="12"/>
  <c r="AY440" i="12" s="1"/>
  <c r="AG440" i="12"/>
  <c r="AX440" i="12" s="1"/>
  <c r="O440" i="12"/>
  <c r="AV439" i="12"/>
  <c r="AT439" i="12"/>
  <c r="AH439" i="12"/>
  <c r="AY439" i="12" s="1"/>
  <c r="AG439" i="12"/>
  <c r="AX439" i="12" s="1"/>
  <c r="O439" i="12"/>
  <c r="AV438" i="12"/>
  <c r="AT438" i="12"/>
  <c r="AH438" i="12"/>
  <c r="AY438" i="12" s="1"/>
  <c r="AG438" i="12"/>
  <c r="AX438" i="12" s="1"/>
  <c r="O438" i="12"/>
  <c r="AV437" i="12"/>
  <c r="AT437" i="12"/>
  <c r="AH437" i="12"/>
  <c r="AY437" i="12" s="1"/>
  <c r="AG437" i="12"/>
  <c r="AX437" i="12" s="1"/>
  <c r="O437" i="12"/>
  <c r="AV436" i="12"/>
  <c r="AT436" i="12"/>
  <c r="AH436" i="12"/>
  <c r="AY436" i="12" s="1"/>
  <c r="AG436" i="12"/>
  <c r="AX436" i="12" s="1"/>
  <c r="O436" i="12"/>
  <c r="AV435" i="12"/>
  <c r="AT435" i="12"/>
  <c r="AH435" i="12"/>
  <c r="AY435" i="12" s="1"/>
  <c r="AG435" i="12"/>
  <c r="AX435" i="12" s="1"/>
  <c r="O435" i="12"/>
  <c r="AV434" i="12"/>
  <c r="AT434" i="12"/>
  <c r="AH434" i="12"/>
  <c r="AY434" i="12" s="1"/>
  <c r="AG434" i="12"/>
  <c r="AX434" i="12" s="1"/>
  <c r="O434" i="12"/>
  <c r="AV433" i="12"/>
  <c r="AT433" i="12"/>
  <c r="AH433" i="12"/>
  <c r="AY433" i="12" s="1"/>
  <c r="AG433" i="12"/>
  <c r="AX433" i="12" s="1"/>
  <c r="O433" i="12"/>
  <c r="AV432" i="12"/>
  <c r="AT432" i="12"/>
  <c r="AH432" i="12"/>
  <c r="AY432" i="12" s="1"/>
  <c r="AG432" i="12"/>
  <c r="AX432" i="12" s="1"/>
  <c r="O432" i="12"/>
  <c r="AV28" i="12"/>
  <c r="AT28" i="12"/>
  <c r="AH28" i="12"/>
  <c r="AY28" i="12" s="1"/>
  <c r="AG28" i="12"/>
  <c r="AX28" i="12" s="1"/>
  <c r="O28" i="12"/>
  <c r="AV431" i="12"/>
  <c r="AT431" i="12"/>
  <c r="AH431" i="12"/>
  <c r="AY431" i="12" s="1"/>
  <c r="AG431" i="12"/>
  <c r="AX431" i="12" s="1"/>
  <c r="O431" i="12"/>
  <c r="AV430" i="12"/>
  <c r="AT430" i="12"/>
  <c r="AH430" i="12"/>
  <c r="AY430" i="12" s="1"/>
  <c r="AG430" i="12"/>
  <c r="AX430" i="12" s="1"/>
  <c r="O430" i="12"/>
  <c r="AV429" i="12"/>
  <c r="AT429" i="12"/>
  <c r="AH429" i="12"/>
  <c r="AY429" i="12" s="1"/>
  <c r="AG429" i="12"/>
  <c r="AX429" i="12" s="1"/>
  <c r="O429" i="12"/>
  <c r="AV428" i="12"/>
  <c r="AT428" i="12"/>
  <c r="AH428" i="12"/>
  <c r="AY428" i="12" s="1"/>
  <c r="AG428" i="12"/>
  <c r="AX428" i="12" s="1"/>
  <c r="O428" i="12"/>
  <c r="AV427" i="12"/>
  <c r="AT427" i="12"/>
  <c r="AH427" i="12"/>
  <c r="AY427" i="12" s="1"/>
  <c r="AG427" i="12"/>
  <c r="AX427" i="12" s="1"/>
  <c r="O427" i="12"/>
  <c r="AV426" i="12"/>
  <c r="AT426" i="12"/>
  <c r="AH426" i="12"/>
  <c r="AY426" i="12" s="1"/>
  <c r="AG426" i="12"/>
  <c r="AX426" i="12" s="1"/>
  <c r="O426" i="12"/>
  <c r="AV425" i="12"/>
  <c r="AT425" i="12"/>
  <c r="AH425" i="12"/>
  <c r="AY425" i="12" s="1"/>
  <c r="AG425" i="12"/>
  <c r="AX425" i="12" s="1"/>
  <c r="O425" i="12"/>
  <c r="AV27" i="12"/>
  <c r="AT27" i="12"/>
  <c r="AH27" i="12"/>
  <c r="AY27" i="12" s="1"/>
  <c r="AG27" i="12"/>
  <c r="AX27" i="12" s="1"/>
  <c r="O27" i="12"/>
  <c r="AV26" i="12"/>
  <c r="AT26" i="12"/>
  <c r="AH26" i="12"/>
  <c r="AY26" i="12" s="1"/>
  <c r="AG26" i="12"/>
  <c r="AX26" i="12" s="1"/>
  <c r="O26" i="12"/>
  <c r="AV424" i="12"/>
  <c r="AT424" i="12"/>
  <c r="AH424" i="12"/>
  <c r="AY424" i="12" s="1"/>
  <c r="AG424" i="12"/>
  <c r="AX424" i="12" s="1"/>
  <c r="O424" i="12"/>
  <c r="AV423" i="12"/>
  <c r="AT423" i="12"/>
  <c r="AH423" i="12"/>
  <c r="AY423" i="12" s="1"/>
  <c r="AG423" i="12"/>
  <c r="AX423" i="12" s="1"/>
  <c r="O423" i="12"/>
  <c r="AV422" i="12"/>
  <c r="AT422" i="12"/>
  <c r="AH422" i="12"/>
  <c r="AY422" i="12" s="1"/>
  <c r="AG422" i="12"/>
  <c r="AX422" i="12" s="1"/>
  <c r="O422" i="12"/>
  <c r="AV421" i="12"/>
  <c r="AT421" i="12"/>
  <c r="AH421" i="12"/>
  <c r="AY421" i="12" s="1"/>
  <c r="AG421" i="12"/>
  <c r="AX421" i="12" s="1"/>
  <c r="O421" i="12"/>
  <c r="AV420" i="12"/>
  <c r="AT420" i="12"/>
  <c r="AH420" i="12"/>
  <c r="AY420" i="12" s="1"/>
  <c r="AG420" i="12"/>
  <c r="AX420" i="12" s="1"/>
  <c r="O420" i="12"/>
  <c r="AV419" i="12"/>
  <c r="AT419" i="12"/>
  <c r="AH419" i="12"/>
  <c r="AY419" i="12" s="1"/>
  <c r="AG419" i="12"/>
  <c r="AX419" i="12" s="1"/>
  <c r="O419" i="12"/>
  <c r="AV418" i="12"/>
  <c r="AT418" i="12"/>
  <c r="AH418" i="12"/>
  <c r="AY418" i="12" s="1"/>
  <c r="AG418" i="12"/>
  <c r="AX418" i="12" s="1"/>
  <c r="O418" i="12"/>
  <c r="AV417" i="12"/>
  <c r="AT417" i="12"/>
  <c r="AH417" i="12"/>
  <c r="AY417" i="12" s="1"/>
  <c r="AG417" i="12"/>
  <c r="AX417" i="12" s="1"/>
  <c r="O417" i="12"/>
  <c r="AV416" i="12"/>
  <c r="AT416" i="12"/>
  <c r="AH416" i="12"/>
  <c r="AY416" i="12" s="1"/>
  <c r="AG416" i="12"/>
  <c r="AX416" i="12" s="1"/>
  <c r="O416" i="12"/>
  <c r="AV415" i="12"/>
  <c r="AT415" i="12"/>
  <c r="AH415" i="12"/>
  <c r="AY415" i="12" s="1"/>
  <c r="AG415" i="12"/>
  <c r="AX415" i="12" s="1"/>
  <c r="O415" i="12"/>
  <c r="AV414" i="12"/>
  <c r="AT414" i="12"/>
  <c r="AH414" i="12"/>
  <c r="AY414" i="12" s="1"/>
  <c r="AG414" i="12"/>
  <c r="AX414" i="12" s="1"/>
  <c r="O414" i="12"/>
  <c r="AV25" i="12"/>
  <c r="AT25" i="12"/>
  <c r="AH25" i="12"/>
  <c r="AY25" i="12" s="1"/>
  <c r="AG25" i="12"/>
  <c r="AX25" i="12" s="1"/>
  <c r="O25" i="12"/>
  <c r="AV413" i="12"/>
  <c r="AT413" i="12"/>
  <c r="AH413" i="12"/>
  <c r="AY413" i="12" s="1"/>
  <c r="AG413" i="12"/>
  <c r="AX413" i="12" s="1"/>
  <c r="O413" i="12"/>
  <c r="AV412" i="12"/>
  <c r="AT412" i="12"/>
  <c r="AH412" i="12"/>
  <c r="AY412" i="12" s="1"/>
  <c r="AG412" i="12"/>
  <c r="AX412" i="12" s="1"/>
  <c r="O412" i="12"/>
  <c r="AV411" i="12"/>
  <c r="AT411" i="12"/>
  <c r="AH411" i="12"/>
  <c r="AY411" i="12" s="1"/>
  <c r="AG411" i="12"/>
  <c r="AX411" i="12" s="1"/>
  <c r="O411" i="12"/>
  <c r="AV410" i="12"/>
  <c r="AT410" i="12"/>
  <c r="AH410" i="12"/>
  <c r="AY410" i="12" s="1"/>
  <c r="AG410" i="12"/>
  <c r="AX410" i="12" s="1"/>
  <c r="O410" i="12"/>
  <c r="AV409" i="12"/>
  <c r="AT409" i="12"/>
  <c r="AH409" i="12"/>
  <c r="AY409" i="12" s="1"/>
  <c r="AG409" i="12"/>
  <c r="AX409" i="12" s="1"/>
  <c r="O409" i="12"/>
  <c r="AV408" i="12"/>
  <c r="AT408" i="12"/>
  <c r="AH408" i="12"/>
  <c r="AY408" i="12" s="1"/>
  <c r="AG408" i="12"/>
  <c r="AX408" i="12" s="1"/>
  <c r="O408" i="12"/>
  <c r="AV407" i="12"/>
  <c r="AT407" i="12"/>
  <c r="AH407" i="12"/>
  <c r="AY407" i="12" s="1"/>
  <c r="AG407" i="12"/>
  <c r="AX407" i="12" s="1"/>
  <c r="O407" i="12"/>
  <c r="AV406" i="12"/>
  <c r="AT406" i="12"/>
  <c r="AH406" i="12"/>
  <c r="AY406" i="12" s="1"/>
  <c r="AG406" i="12"/>
  <c r="AX406" i="12" s="1"/>
  <c r="O406" i="12"/>
  <c r="AV405" i="12"/>
  <c r="AT405" i="12"/>
  <c r="AH405" i="12"/>
  <c r="AY405" i="12" s="1"/>
  <c r="AG405" i="12"/>
  <c r="AX405" i="12" s="1"/>
  <c r="O405" i="12"/>
  <c r="AV404" i="12"/>
  <c r="AT404" i="12"/>
  <c r="AH404" i="12"/>
  <c r="AY404" i="12" s="1"/>
  <c r="AG404" i="12"/>
  <c r="AX404" i="12" s="1"/>
  <c r="O404" i="12"/>
  <c r="AV403" i="12"/>
  <c r="AT403" i="12"/>
  <c r="AH403" i="12"/>
  <c r="AY403" i="12" s="1"/>
  <c r="AG403" i="12"/>
  <c r="AX403" i="12" s="1"/>
  <c r="O403" i="12"/>
  <c r="AV402" i="12"/>
  <c r="AT402" i="12"/>
  <c r="AH402" i="12"/>
  <c r="AY402" i="12" s="1"/>
  <c r="AG402" i="12"/>
  <c r="AX402" i="12" s="1"/>
  <c r="O402" i="12"/>
  <c r="AV401" i="12"/>
  <c r="AT401" i="12"/>
  <c r="AH401" i="12"/>
  <c r="AY401" i="12" s="1"/>
  <c r="AG401" i="12"/>
  <c r="AX401" i="12" s="1"/>
  <c r="O401" i="12"/>
  <c r="AV400" i="12"/>
  <c r="AT400" i="12"/>
  <c r="AH400" i="12"/>
  <c r="AY400" i="12" s="1"/>
  <c r="AG400" i="12"/>
  <c r="AX400" i="12" s="1"/>
  <c r="O400" i="12"/>
  <c r="AV399" i="12"/>
  <c r="AT399" i="12"/>
  <c r="AH399" i="12"/>
  <c r="AY399" i="12" s="1"/>
  <c r="AG399" i="12"/>
  <c r="AX399" i="12" s="1"/>
  <c r="O399" i="12"/>
  <c r="AV24" i="12"/>
  <c r="AT24" i="12"/>
  <c r="AH24" i="12"/>
  <c r="AY24" i="12" s="1"/>
  <c r="AG24" i="12"/>
  <c r="AX24" i="12" s="1"/>
  <c r="O24" i="12"/>
  <c r="AV23" i="12"/>
  <c r="AT23" i="12"/>
  <c r="AH23" i="12"/>
  <c r="AY23" i="12" s="1"/>
  <c r="AG23" i="12"/>
  <c r="AX23" i="12" s="1"/>
  <c r="O23" i="12"/>
  <c r="AV22" i="12"/>
  <c r="AT22" i="12"/>
  <c r="AH22" i="12"/>
  <c r="AY22" i="12" s="1"/>
  <c r="AG22" i="12"/>
  <c r="AX22" i="12" s="1"/>
  <c r="O22" i="12"/>
  <c r="AV398" i="12"/>
  <c r="AT398" i="12"/>
  <c r="AH398" i="12"/>
  <c r="AY398" i="12" s="1"/>
  <c r="AG398" i="12"/>
  <c r="AX398" i="12" s="1"/>
  <c r="O398" i="12"/>
  <c r="AV397" i="12"/>
  <c r="AT397" i="12"/>
  <c r="AH397" i="12"/>
  <c r="AY397" i="12" s="1"/>
  <c r="AG397" i="12"/>
  <c r="AX397" i="12" s="1"/>
  <c r="O397" i="12"/>
  <c r="AV396" i="12"/>
  <c r="AT396" i="12"/>
  <c r="AH396" i="12"/>
  <c r="AY396" i="12" s="1"/>
  <c r="AG396" i="12"/>
  <c r="AX396" i="12" s="1"/>
  <c r="O396" i="12"/>
  <c r="AV395" i="12"/>
  <c r="AT395" i="12"/>
  <c r="AH395" i="12"/>
  <c r="AY395" i="12" s="1"/>
  <c r="AG395" i="12"/>
  <c r="AX395" i="12" s="1"/>
  <c r="O395" i="12"/>
  <c r="AV394" i="12"/>
  <c r="AT394" i="12"/>
  <c r="AH394" i="12"/>
  <c r="AY394" i="12" s="1"/>
  <c r="AG394" i="12"/>
  <c r="AX394" i="12" s="1"/>
  <c r="O394" i="12"/>
  <c r="AV393" i="12"/>
  <c r="AT393" i="12"/>
  <c r="AH393" i="12"/>
  <c r="AY393" i="12" s="1"/>
  <c r="AG393" i="12"/>
  <c r="AX393" i="12" s="1"/>
  <c r="O393" i="12"/>
  <c r="AV392" i="12"/>
  <c r="AT392" i="12"/>
  <c r="AH392" i="12"/>
  <c r="AY392" i="12" s="1"/>
  <c r="AG392" i="12"/>
  <c r="AX392" i="12" s="1"/>
  <c r="O392" i="12"/>
  <c r="AV391" i="12"/>
  <c r="AT391" i="12"/>
  <c r="AH391" i="12"/>
  <c r="AY391" i="12" s="1"/>
  <c r="AG391" i="12"/>
  <c r="AX391" i="12" s="1"/>
  <c r="O391" i="12"/>
  <c r="AV390" i="12"/>
  <c r="AT390" i="12"/>
  <c r="AH390" i="12"/>
  <c r="AY390" i="12" s="1"/>
  <c r="AG390" i="12"/>
  <c r="AX390" i="12" s="1"/>
  <c r="O390" i="12"/>
  <c r="AV389" i="12"/>
  <c r="AT389" i="12"/>
  <c r="AH389" i="12"/>
  <c r="AY389" i="12" s="1"/>
  <c r="AG389" i="12"/>
  <c r="AX389" i="12" s="1"/>
  <c r="O389" i="12"/>
  <c r="AV388" i="12"/>
  <c r="AT388" i="12"/>
  <c r="AH388" i="12"/>
  <c r="AY388" i="12" s="1"/>
  <c r="AG388" i="12"/>
  <c r="AX388" i="12" s="1"/>
  <c r="O388" i="12"/>
  <c r="AV387" i="12"/>
  <c r="AT387" i="12"/>
  <c r="AH387" i="12"/>
  <c r="AY387" i="12" s="1"/>
  <c r="AG387" i="12"/>
  <c r="AX387" i="12" s="1"/>
  <c r="O387" i="12"/>
  <c r="AV386" i="12"/>
  <c r="AT386" i="12"/>
  <c r="AH386" i="12"/>
  <c r="AY386" i="12" s="1"/>
  <c r="AG386" i="12"/>
  <c r="AX386" i="12" s="1"/>
  <c r="O386" i="12"/>
  <c r="AV385" i="12"/>
  <c r="AT385" i="12"/>
  <c r="AH385" i="12"/>
  <c r="AY385" i="12" s="1"/>
  <c r="AG385" i="12"/>
  <c r="AX385" i="12" s="1"/>
  <c r="O385" i="12"/>
  <c r="AV384" i="12"/>
  <c r="AT384" i="12"/>
  <c r="AH384" i="12"/>
  <c r="AY384" i="12" s="1"/>
  <c r="AG384" i="12"/>
  <c r="AX384" i="12" s="1"/>
  <c r="O384" i="12"/>
  <c r="AV383" i="12"/>
  <c r="AT383" i="12"/>
  <c r="AH383" i="12"/>
  <c r="AY383" i="12" s="1"/>
  <c r="AG383" i="12"/>
  <c r="AX383" i="12" s="1"/>
  <c r="O383" i="12"/>
  <c r="AV382" i="12"/>
  <c r="AT382" i="12"/>
  <c r="AH382" i="12"/>
  <c r="AY382" i="12" s="1"/>
  <c r="AG382" i="12"/>
  <c r="AX382" i="12" s="1"/>
  <c r="O382" i="12"/>
  <c r="AV381" i="12"/>
  <c r="AT381" i="12"/>
  <c r="AH381" i="12"/>
  <c r="AY381" i="12" s="1"/>
  <c r="AG381" i="12"/>
  <c r="AX381" i="12" s="1"/>
  <c r="O381" i="12"/>
  <c r="AV380" i="12"/>
  <c r="AT380" i="12"/>
  <c r="AH380" i="12"/>
  <c r="AY380" i="12" s="1"/>
  <c r="AG380" i="12"/>
  <c r="AX380" i="12" s="1"/>
  <c r="O380" i="12"/>
  <c r="AV379" i="12"/>
  <c r="AT379" i="12"/>
  <c r="AH379" i="12"/>
  <c r="AY379" i="12" s="1"/>
  <c r="AG379" i="12"/>
  <c r="AX379" i="12" s="1"/>
  <c r="O379" i="12"/>
  <c r="AV378" i="12"/>
  <c r="AT378" i="12"/>
  <c r="AH378" i="12"/>
  <c r="AY378" i="12" s="1"/>
  <c r="AG378" i="12"/>
  <c r="AX378" i="12" s="1"/>
  <c r="O378" i="12"/>
  <c r="AV377" i="12"/>
  <c r="AT377" i="12"/>
  <c r="AH377" i="12"/>
  <c r="AY377" i="12" s="1"/>
  <c r="AG377" i="12"/>
  <c r="AX377" i="12" s="1"/>
  <c r="O377" i="12"/>
  <c r="AV376" i="12"/>
  <c r="AT376" i="12"/>
  <c r="AH376" i="12"/>
  <c r="AY376" i="12" s="1"/>
  <c r="AG376" i="12"/>
  <c r="AX376" i="12" s="1"/>
  <c r="O376" i="12"/>
  <c r="AV375" i="12"/>
  <c r="AT375" i="12"/>
  <c r="AH375" i="12"/>
  <c r="AY375" i="12" s="1"/>
  <c r="AG375" i="12"/>
  <c r="AX375" i="12" s="1"/>
  <c r="O375" i="12"/>
  <c r="AV374" i="12"/>
  <c r="AT374" i="12"/>
  <c r="AH374" i="12"/>
  <c r="AY374" i="12" s="1"/>
  <c r="AG374" i="12"/>
  <c r="AX374" i="12" s="1"/>
  <c r="O374" i="12"/>
  <c r="AV373" i="12"/>
  <c r="AT373" i="12"/>
  <c r="AH373" i="12"/>
  <c r="AY373" i="12" s="1"/>
  <c r="AG373" i="12"/>
  <c r="AX373" i="12" s="1"/>
  <c r="O373" i="12"/>
  <c r="AV372" i="12"/>
  <c r="AT372" i="12"/>
  <c r="AH372" i="12"/>
  <c r="AY372" i="12" s="1"/>
  <c r="AG372" i="12"/>
  <c r="AX372" i="12" s="1"/>
  <c r="O372" i="12"/>
  <c r="AV371" i="12"/>
  <c r="AT371" i="12"/>
  <c r="AH371" i="12"/>
  <c r="AY371" i="12" s="1"/>
  <c r="AG371" i="12"/>
  <c r="AX371" i="12" s="1"/>
  <c r="O371" i="12"/>
  <c r="AV370" i="12"/>
  <c r="AT370" i="12"/>
  <c r="AH370" i="12"/>
  <c r="AY370" i="12" s="1"/>
  <c r="AG370" i="12"/>
  <c r="AX370" i="12" s="1"/>
  <c r="O370" i="12"/>
  <c r="AV369" i="12"/>
  <c r="AT369" i="12"/>
  <c r="AH369" i="12"/>
  <c r="AY369" i="12" s="1"/>
  <c r="AG369" i="12"/>
  <c r="AX369" i="12" s="1"/>
  <c r="O369" i="12"/>
  <c r="AV368" i="12"/>
  <c r="AT368" i="12"/>
  <c r="AH368" i="12"/>
  <c r="AY368" i="12" s="1"/>
  <c r="AG368" i="12"/>
  <c r="AX368" i="12" s="1"/>
  <c r="O368" i="12"/>
  <c r="AV367" i="12"/>
  <c r="AT367" i="12"/>
  <c r="AH367" i="12"/>
  <c r="AY367" i="12" s="1"/>
  <c r="AG367" i="12"/>
  <c r="AX367" i="12" s="1"/>
  <c r="O367" i="12"/>
  <c r="AV366" i="12"/>
  <c r="AT366" i="12"/>
  <c r="AH366" i="12"/>
  <c r="AY366" i="12" s="1"/>
  <c r="AG366" i="12"/>
  <c r="AX366" i="12" s="1"/>
  <c r="O366" i="12"/>
  <c r="AV365" i="12"/>
  <c r="AT365" i="12"/>
  <c r="AH365" i="12"/>
  <c r="AY365" i="12" s="1"/>
  <c r="AG365" i="12"/>
  <c r="AX365" i="12" s="1"/>
  <c r="O365" i="12"/>
  <c r="AV364" i="12"/>
  <c r="AT364" i="12"/>
  <c r="AH364" i="12"/>
  <c r="AY364" i="12" s="1"/>
  <c r="AG364" i="12"/>
  <c r="AX364" i="12" s="1"/>
  <c r="O364" i="12"/>
  <c r="AV363" i="12"/>
  <c r="AT363" i="12"/>
  <c r="AH363" i="12"/>
  <c r="AY363" i="12" s="1"/>
  <c r="AG363" i="12"/>
  <c r="AX363" i="12" s="1"/>
  <c r="O363" i="12"/>
  <c r="AV362" i="12"/>
  <c r="AT362" i="12"/>
  <c r="AH362" i="12"/>
  <c r="AY362" i="12" s="1"/>
  <c r="AG362" i="12"/>
  <c r="AX362" i="12" s="1"/>
  <c r="O362" i="12"/>
  <c r="AV361" i="12"/>
  <c r="AT361" i="12"/>
  <c r="AH361" i="12"/>
  <c r="AY361" i="12" s="1"/>
  <c r="AG361" i="12"/>
  <c r="AX361" i="12" s="1"/>
  <c r="O361" i="12"/>
  <c r="AV360" i="12"/>
  <c r="AT360" i="12"/>
  <c r="AH360" i="12"/>
  <c r="AY360" i="12" s="1"/>
  <c r="AG360" i="12"/>
  <c r="AX360" i="12" s="1"/>
  <c r="O360" i="12"/>
  <c r="AV359" i="12"/>
  <c r="AT359" i="12"/>
  <c r="AH359" i="12"/>
  <c r="AY359" i="12" s="1"/>
  <c r="AG359" i="12"/>
  <c r="AX359" i="12" s="1"/>
  <c r="O359" i="12"/>
  <c r="AV358" i="12"/>
  <c r="AT358" i="12"/>
  <c r="AH358" i="12"/>
  <c r="AY358" i="12" s="1"/>
  <c r="AG358" i="12"/>
  <c r="AX358" i="12" s="1"/>
  <c r="O358" i="12"/>
  <c r="AV357" i="12"/>
  <c r="AT357" i="12"/>
  <c r="AH357" i="12"/>
  <c r="AY357" i="12" s="1"/>
  <c r="AG357" i="12"/>
  <c r="AX357" i="12" s="1"/>
  <c r="O357" i="12"/>
  <c r="AV356" i="12"/>
  <c r="AT356" i="12"/>
  <c r="AH356" i="12"/>
  <c r="AY356" i="12" s="1"/>
  <c r="AG356" i="12"/>
  <c r="AX356" i="12" s="1"/>
  <c r="O356" i="12"/>
  <c r="AV355" i="12"/>
  <c r="AT355" i="12"/>
  <c r="AH355" i="12"/>
  <c r="AY355" i="12" s="1"/>
  <c r="AG355" i="12"/>
  <c r="AX355" i="12" s="1"/>
  <c r="O355" i="12"/>
  <c r="AV354" i="12"/>
  <c r="AT354" i="12"/>
  <c r="AH354" i="12"/>
  <c r="AY354" i="12" s="1"/>
  <c r="AG354" i="12"/>
  <c r="AX354" i="12" s="1"/>
  <c r="O354" i="12"/>
  <c r="AV353" i="12"/>
  <c r="AT353" i="12"/>
  <c r="AH353" i="12"/>
  <c r="AY353" i="12" s="1"/>
  <c r="AG353" i="12"/>
  <c r="AX353" i="12" s="1"/>
  <c r="O353" i="12"/>
  <c r="AV352" i="12"/>
  <c r="AT352" i="12"/>
  <c r="AH352" i="12"/>
  <c r="AY352" i="12" s="1"/>
  <c r="AG352" i="12"/>
  <c r="AX352" i="12" s="1"/>
  <c r="O352" i="12"/>
  <c r="AV351" i="12"/>
  <c r="AT351" i="12"/>
  <c r="AH351" i="12"/>
  <c r="AY351" i="12" s="1"/>
  <c r="AG351" i="12"/>
  <c r="AX351" i="12" s="1"/>
  <c r="O351" i="12"/>
  <c r="AV350" i="12"/>
  <c r="AT350" i="12"/>
  <c r="AH350" i="12"/>
  <c r="AY350" i="12" s="1"/>
  <c r="AG350" i="12"/>
  <c r="AX350" i="12" s="1"/>
  <c r="O350" i="12"/>
  <c r="AV349" i="12"/>
  <c r="AT349" i="12"/>
  <c r="AH349" i="12"/>
  <c r="AY349" i="12" s="1"/>
  <c r="AG349" i="12"/>
  <c r="AX349" i="12" s="1"/>
  <c r="O349" i="12"/>
  <c r="AV348" i="12"/>
  <c r="AT348" i="12"/>
  <c r="AH348" i="12"/>
  <c r="AY348" i="12" s="1"/>
  <c r="AG348" i="12"/>
  <c r="AX348" i="12" s="1"/>
  <c r="O348" i="12"/>
  <c r="AV347" i="12"/>
  <c r="AT347" i="12"/>
  <c r="AH347" i="12"/>
  <c r="AY347" i="12" s="1"/>
  <c r="AG347" i="12"/>
  <c r="AX347" i="12" s="1"/>
  <c r="O347" i="12"/>
  <c r="AV346" i="12"/>
  <c r="AT346" i="12"/>
  <c r="AH346" i="12"/>
  <c r="AY346" i="12" s="1"/>
  <c r="AG346" i="12"/>
  <c r="AX346" i="12" s="1"/>
  <c r="O346" i="12"/>
  <c r="AV345" i="12"/>
  <c r="AT345" i="12"/>
  <c r="AH345" i="12"/>
  <c r="AY345" i="12" s="1"/>
  <c r="AG345" i="12"/>
  <c r="AX345" i="12" s="1"/>
  <c r="O345" i="12"/>
  <c r="AV344" i="12"/>
  <c r="AT344" i="12"/>
  <c r="AH344" i="12"/>
  <c r="AY344" i="12" s="1"/>
  <c r="AG344" i="12"/>
  <c r="AX344" i="12" s="1"/>
  <c r="O344" i="12"/>
  <c r="AV343" i="12"/>
  <c r="AT343" i="12"/>
  <c r="AH343" i="12"/>
  <c r="AY343" i="12" s="1"/>
  <c r="AG343" i="12"/>
  <c r="AX343" i="12" s="1"/>
  <c r="O343" i="12"/>
  <c r="AV342" i="12"/>
  <c r="AT342" i="12"/>
  <c r="AH342" i="12"/>
  <c r="AY342" i="12" s="1"/>
  <c r="AG342" i="12"/>
  <c r="AX342" i="12" s="1"/>
  <c r="O342" i="12"/>
  <c r="AV341" i="12"/>
  <c r="AT341" i="12"/>
  <c r="AH341" i="12"/>
  <c r="AY341" i="12" s="1"/>
  <c r="AG341" i="12"/>
  <c r="AX341" i="12" s="1"/>
  <c r="O341" i="12"/>
  <c r="AV340" i="12"/>
  <c r="AT340" i="12"/>
  <c r="AH340" i="12"/>
  <c r="AY340" i="12" s="1"/>
  <c r="AG340" i="12"/>
  <c r="AX340" i="12" s="1"/>
  <c r="O340" i="12"/>
  <c r="AV339" i="12"/>
  <c r="AT339" i="12"/>
  <c r="AH339" i="12"/>
  <c r="AY339" i="12" s="1"/>
  <c r="AG339" i="12"/>
  <c r="AX339" i="12" s="1"/>
  <c r="O339" i="12"/>
  <c r="AV338" i="12"/>
  <c r="AT338" i="12"/>
  <c r="AH338" i="12"/>
  <c r="AY338" i="12" s="1"/>
  <c r="AG338" i="12"/>
  <c r="AX338" i="12" s="1"/>
  <c r="O338" i="12"/>
  <c r="AV337" i="12"/>
  <c r="AT337" i="12"/>
  <c r="AH337" i="12"/>
  <c r="AY337" i="12" s="1"/>
  <c r="AG337" i="12"/>
  <c r="AX337" i="12" s="1"/>
  <c r="O337" i="12"/>
  <c r="AV336" i="12"/>
  <c r="AT336" i="12"/>
  <c r="AH336" i="12"/>
  <c r="AY336" i="12" s="1"/>
  <c r="AG336" i="12"/>
  <c r="AX336" i="12" s="1"/>
  <c r="O336" i="12"/>
  <c r="AV335" i="12"/>
  <c r="AT335" i="12"/>
  <c r="AH335" i="12"/>
  <c r="AY335" i="12" s="1"/>
  <c r="AG335" i="12"/>
  <c r="AX335" i="12" s="1"/>
  <c r="O335" i="12"/>
  <c r="AV334" i="12"/>
  <c r="AT334" i="12"/>
  <c r="AH334" i="12"/>
  <c r="AY334" i="12" s="1"/>
  <c r="AG334" i="12"/>
  <c r="AX334" i="12" s="1"/>
  <c r="O334" i="12"/>
  <c r="AV333" i="12"/>
  <c r="AT333" i="12"/>
  <c r="AH333" i="12"/>
  <c r="AY333" i="12" s="1"/>
  <c r="AG333" i="12"/>
  <c r="AX333" i="12" s="1"/>
  <c r="O333" i="12"/>
  <c r="AV332" i="12"/>
  <c r="AT332" i="12"/>
  <c r="AH332" i="12"/>
  <c r="AY332" i="12" s="1"/>
  <c r="AG332" i="12"/>
  <c r="AX332" i="12" s="1"/>
  <c r="O332" i="12"/>
  <c r="AV331" i="12"/>
  <c r="AT331" i="12"/>
  <c r="AH331" i="12"/>
  <c r="AY331" i="12" s="1"/>
  <c r="AG331" i="12"/>
  <c r="AX331" i="12" s="1"/>
  <c r="O331" i="12"/>
  <c r="AV330" i="12"/>
  <c r="AT330" i="12"/>
  <c r="AH330" i="12"/>
  <c r="AY330" i="12" s="1"/>
  <c r="AG330" i="12"/>
  <c r="AX330" i="12" s="1"/>
  <c r="O330" i="12"/>
  <c r="AV329" i="12"/>
  <c r="AT329" i="12"/>
  <c r="AH329" i="12"/>
  <c r="AY329" i="12" s="1"/>
  <c r="AG329" i="12"/>
  <c r="AX329" i="12" s="1"/>
  <c r="O329" i="12"/>
  <c r="AV328" i="12"/>
  <c r="AT328" i="12"/>
  <c r="AH328" i="12"/>
  <c r="AY328" i="12" s="1"/>
  <c r="AG328" i="12"/>
  <c r="AX328" i="12" s="1"/>
  <c r="O328" i="12"/>
  <c r="AV327" i="12"/>
  <c r="AT327" i="12"/>
  <c r="AH327" i="12"/>
  <c r="AY327" i="12" s="1"/>
  <c r="AG327" i="12"/>
  <c r="AX327" i="12" s="1"/>
  <c r="O327" i="12"/>
  <c r="AV326" i="12"/>
  <c r="AT326" i="12"/>
  <c r="AH326" i="12"/>
  <c r="AY326" i="12" s="1"/>
  <c r="AG326" i="12"/>
  <c r="AX326" i="12" s="1"/>
  <c r="O326" i="12"/>
  <c r="AV325" i="12"/>
  <c r="AT325" i="12"/>
  <c r="AH325" i="12"/>
  <c r="AY325" i="12" s="1"/>
  <c r="AG325" i="12"/>
  <c r="AX325" i="12" s="1"/>
  <c r="O325" i="12"/>
  <c r="AV324" i="12"/>
  <c r="AT324" i="12"/>
  <c r="AH324" i="12"/>
  <c r="AY324" i="12" s="1"/>
  <c r="AG324" i="12"/>
  <c r="AX324" i="12" s="1"/>
  <c r="O324" i="12"/>
  <c r="AV323" i="12"/>
  <c r="AT323" i="12"/>
  <c r="AH323" i="12"/>
  <c r="AY323" i="12" s="1"/>
  <c r="AG323" i="12"/>
  <c r="AX323" i="12" s="1"/>
  <c r="O323" i="12"/>
  <c r="AV322" i="12"/>
  <c r="AT322" i="12"/>
  <c r="AH322" i="12"/>
  <c r="AY322" i="12" s="1"/>
  <c r="AG322" i="12"/>
  <c r="AX322" i="12" s="1"/>
  <c r="O322" i="12"/>
  <c r="AV321" i="12"/>
  <c r="AT321" i="12"/>
  <c r="AH321" i="12"/>
  <c r="AY321" i="12" s="1"/>
  <c r="AG321" i="12"/>
  <c r="AX321" i="12" s="1"/>
  <c r="O321" i="12"/>
  <c r="AV320" i="12"/>
  <c r="AT320" i="12"/>
  <c r="AX320" i="12"/>
  <c r="O320" i="12"/>
  <c r="AV319" i="12"/>
  <c r="AT319" i="12"/>
  <c r="AH319" i="12"/>
  <c r="AY319" i="12" s="1"/>
  <c r="AG319" i="12"/>
  <c r="AX319" i="12" s="1"/>
  <c r="O319" i="12"/>
  <c r="AV318" i="12"/>
  <c r="AT318" i="12"/>
  <c r="AH318" i="12"/>
  <c r="AY318" i="12" s="1"/>
  <c r="AG318" i="12"/>
  <c r="AX318" i="12" s="1"/>
  <c r="O318" i="12"/>
  <c r="AV317" i="12"/>
  <c r="AT317" i="12"/>
  <c r="AH317" i="12"/>
  <c r="AY317" i="12" s="1"/>
  <c r="AG317" i="12"/>
  <c r="AX317" i="12" s="1"/>
  <c r="O317" i="12"/>
  <c r="AV316" i="12"/>
  <c r="AT316" i="12"/>
  <c r="AH316" i="12"/>
  <c r="AY316" i="12" s="1"/>
  <c r="AG316" i="12"/>
  <c r="AX316" i="12" s="1"/>
  <c r="O316" i="12"/>
  <c r="AV315" i="12"/>
  <c r="AT315" i="12"/>
  <c r="AH315" i="12"/>
  <c r="AY315" i="12" s="1"/>
  <c r="AG315" i="12"/>
  <c r="AX315" i="12" s="1"/>
  <c r="O315" i="12"/>
  <c r="AV314" i="12"/>
  <c r="AT314" i="12"/>
  <c r="AH314" i="12"/>
  <c r="AY314" i="12" s="1"/>
  <c r="AG314" i="12"/>
  <c r="AX314" i="12" s="1"/>
  <c r="O314" i="12"/>
  <c r="AV313" i="12"/>
  <c r="AT313" i="12"/>
  <c r="AH313" i="12"/>
  <c r="AY313" i="12" s="1"/>
  <c r="AG313" i="12"/>
  <c r="AX313" i="12" s="1"/>
  <c r="O313" i="12"/>
  <c r="AV312" i="12"/>
  <c r="AT312" i="12"/>
  <c r="AH312" i="12"/>
  <c r="AY312" i="12" s="1"/>
  <c r="AG312" i="12"/>
  <c r="AX312" i="12" s="1"/>
  <c r="O312" i="12"/>
  <c r="AV311" i="12"/>
  <c r="AT311" i="12"/>
  <c r="AH311" i="12"/>
  <c r="AY311" i="12" s="1"/>
  <c r="AG311" i="12"/>
  <c r="AX311" i="12" s="1"/>
  <c r="O311" i="12"/>
  <c r="AV310" i="12"/>
  <c r="AT310" i="12"/>
  <c r="AH310" i="12"/>
  <c r="AY310" i="12" s="1"/>
  <c r="AG310" i="12"/>
  <c r="AX310" i="12" s="1"/>
  <c r="O310" i="12"/>
  <c r="AV309" i="12"/>
  <c r="AT309" i="12"/>
  <c r="AH309" i="12"/>
  <c r="AY309" i="12" s="1"/>
  <c r="AG309" i="12"/>
  <c r="AX309" i="12" s="1"/>
  <c r="O309" i="12"/>
  <c r="AV308" i="12"/>
  <c r="AT308" i="12"/>
  <c r="AH308" i="12"/>
  <c r="AY308" i="12" s="1"/>
  <c r="AG308" i="12"/>
  <c r="AX308" i="12" s="1"/>
  <c r="O308" i="12"/>
  <c r="AV307" i="12"/>
  <c r="AT307" i="12"/>
  <c r="AH307" i="12"/>
  <c r="AY307" i="12" s="1"/>
  <c r="AG307" i="12"/>
  <c r="AX307" i="12" s="1"/>
  <c r="O307" i="12"/>
  <c r="AV306" i="12"/>
  <c r="AT306" i="12"/>
  <c r="AH306" i="12"/>
  <c r="AY306" i="12" s="1"/>
  <c r="AG306" i="12"/>
  <c r="AX306" i="12" s="1"/>
  <c r="O306" i="12"/>
  <c r="AV305" i="12"/>
  <c r="AT305" i="12"/>
  <c r="AH305" i="12"/>
  <c r="AY305" i="12" s="1"/>
  <c r="AG305" i="12"/>
  <c r="AX305" i="12" s="1"/>
  <c r="O305" i="12"/>
  <c r="AV304" i="12"/>
  <c r="AT304" i="12"/>
  <c r="AH304" i="12"/>
  <c r="AY304" i="12" s="1"/>
  <c r="AG304" i="12"/>
  <c r="AX304" i="12" s="1"/>
  <c r="O304" i="12"/>
  <c r="AV303" i="12"/>
  <c r="AT303" i="12"/>
  <c r="AH303" i="12"/>
  <c r="AY303" i="12" s="1"/>
  <c r="AG303" i="12"/>
  <c r="AX303" i="12" s="1"/>
  <c r="O303" i="12"/>
  <c r="AV302" i="12"/>
  <c r="AT302" i="12"/>
  <c r="AH302" i="12"/>
  <c r="AY302" i="12" s="1"/>
  <c r="AG302" i="12"/>
  <c r="AX302" i="12" s="1"/>
  <c r="O302" i="12"/>
  <c r="AV301" i="12"/>
  <c r="AT301" i="12"/>
  <c r="AH301" i="12"/>
  <c r="AY301" i="12" s="1"/>
  <c r="AG301" i="12"/>
  <c r="AX301" i="12" s="1"/>
  <c r="O301" i="12"/>
  <c r="AV300" i="12"/>
  <c r="AT300" i="12"/>
  <c r="AH300" i="12"/>
  <c r="AY300" i="12" s="1"/>
  <c r="AG300" i="12"/>
  <c r="AX300" i="12" s="1"/>
  <c r="O300" i="12"/>
  <c r="AV299" i="12"/>
  <c r="AT299" i="12"/>
  <c r="AH299" i="12"/>
  <c r="AY299" i="12" s="1"/>
  <c r="AG299" i="12"/>
  <c r="AX299" i="12" s="1"/>
  <c r="O299" i="12"/>
  <c r="AV298" i="12"/>
  <c r="AT298" i="12"/>
  <c r="AH298" i="12"/>
  <c r="AY298" i="12" s="1"/>
  <c r="AG298" i="12"/>
  <c r="AX298" i="12" s="1"/>
  <c r="O298" i="12"/>
  <c r="AV297" i="12"/>
  <c r="AT297" i="12"/>
  <c r="AH297" i="12"/>
  <c r="AY297" i="12" s="1"/>
  <c r="AG297" i="12"/>
  <c r="AX297" i="12" s="1"/>
  <c r="O297" i="12"/>
  <c r="AV296" i="12"/>
  <c r="AT296" i="12"/>
  <c r="AH296" i="12"/>
  <c r="AY296" i="12" s="1"/>
  <c r="AG296" i="12"/>
  <c r="AX296" i="12" s="1"/>
  <c r="O296" i="12"/>
  <c r="AV295" i="12"/>
  <c r="AT295" i="12"/>
  <c r="AH295" i="12"/>
  <c r="AY295" i="12" s="1"/>
  <c r="AG295" i="12"/>
  <c r="AX295" i="12" s="1"/>
  <c r="O295" i="12"/>
  <c r="AV294" i="12"/>
  <c r="AT294" i="12"/>
  <c r="AH294" i="12"/>
  <c r="AY294" i="12" s="1"/>
  <c r="AG294" i="12"/>
  <c r="AX294" i="12" s="1"/>
  <c r="O294" i="12"/>
  <c r="AV293" i="12"/>
  <c r="AT293" i="12"/>
  <c r="AH293" i="12"/>
  <c r="AY293" i="12" s="1"/>
  <c r="AG293" i="12"/>
  <c r="AX293" i="12" s="1"/>
  <c r="O293" i="12"/>
  <c r="AV292" i="12"/>
  <c r="AT292" i="12"/>
  <c r="AH292" i="12"/>
  <c r="AY292" i="12" s="1"/>
  <c r="AG292" i="12"/>
  <c r="AX292" i="12" s="1"/>
  <c r="O292" i="12"/>
  <c r="AV21" i="12"/>
  <c r="AT21" i="12"/>
  <c r="AH21" i="12"/>
  <c r="AY21" i="12" s="1"/>
  <c r="AG21" i="12"/>
  <c r="AX21" i="12" s="1"/>
  <c r="O21" i="12"/>
  <c r="AV20" i="12"/>
  <c r="AT20" i="12"/>
  <c r="AH20" i="12"/>
  <c r="AY20" i="12" s="1"/>
  <c r="AG20" i="12"/>
  <c r="AX20" i="12" s="1"/>
  <c r="O20" i="12"/>
  <c r="AV291" i="12"/>
  <c r="AT291" i="12"/>
  <c r="AH291" i="12"/>
  <c r="AY291" i="12" s="1"/>
  <c r="AG291" i="12"/>
  <c r="AX291" i="12" s="1"/>
  <c r="O291" i="12"/>
  <c r="AV290" i="12"/>
  <c r="AT290" i="12"/>
  <c r="AH290" i="12"/>
  <c r="AY290" i="12" s="1"/>
  <c r="AG290" i="12"/>
  <c r="AX290" i="12" s="1"/>
  <c r="O290" i="12"/>
  <c r="AV289" i="12"/>
  <c r="AT289" i="12"/>
  <c r="AH289" i="12"/>
  <c r="AY289" i="12" s="1"/>
  <c r="AG289" i="12"/>
  <c r="AX289" i="12" s="1"/>
  <c r="O289" i="12"/>
  <c r="AV288" i="12"/>
  <c r="AT288" i="12"/>
  <c r="AH288" i="12"/>
  <c r="AY288" i="12" s="1"/>
  <c r="AG288" i="12"/>
  <c r="AX288" i="12" s="1"/>
  <c r="O288" i="12"/>
  <c r="AV287" i="12"/>
  <c r="AT287" i="12"/>
  <c r="AH287" i="12"/>
  <c r="AY287" i="12" s="1"/>
  <c r="AG287" i="12"/>
  <c r="AX287" i="12" s="1"/>
  <c r="O287" i="12"/>
  <c r="AV286" i="12"/>
  <c r="AT286" i="12"/>
  <c r="AH286" i="12"/>
  <c r="AY286" i="12" s="1"/>
  <c r="AG286" i="12"/>
  <c r="AX286" i="12" s="1"/>
  <c r="O286" i="12"/>
  <c r="AV285" i="12"/>
  <c r="AT285" i="12"/>
  <c r="AH285" i="12"/>
  <c r="AY285" i="12" s="1"/>
  <c r="AG285" i="12"/>
  <c r="AX285" i="12" s="1"/>
  <c r="O285" i="12"/>
  <c r="AV284" i="12"/>
  <c r="AT284" i="12"/>
  <c r="AH284" i="12"/>
  <c r="AY284" i="12" s="1"/>
  <c r="AG284" i="12"/>
  <c r="AX284" i="12" s="1"/>
  <c r="O284" i="12"/>
  <c r="AV283" i="12"/>
  <c r="AT283" i="12"/>
  <c r="AH283" i="12"/>
  <c r="AY283" i="12" s="1"/>
  <c r="AG283" i="12"/>
  <c r="AX283" i="12" s="1"/>
  <c r="O283" i="12"/>
  <c r="AV282" i="12"/>
  <c r="AT282" i="12"/>
  <c r="AH282" i="12"/>
  <c r="AY282" i="12" s="1"/>
  <c r="AG282" i="12"/>
  <c r="AX282" i="12" s="1"/>
  <c r="O282" i="12"/>
  <c r="AV281" i="12"/>
  <c r="AT281" i="12"/>
  <c r="AH281" i="12"/>
  <c r="AY281" i="12" s="1"/>
  <c r="AG281" i="12"/>
  <c r="AX281" i="12" s="1"/>
  <c r="O281" i="12"/>
  <c r="AV280" i="12"/>
  <c r="AT280" i="12"/>
  <c r="AH280" i="12"/>
  <c r="AY280" i="12" s="1"/>
  <c r="AG280" i="12"/>
  <c r="AX280" i="12" s="1"/>
  <c r="O280" i="12"/>
  <c r="AV279" i="12"/>
  <c r="AT279" i="12"/>
  <c r="AH279" i="12"/>
  <c r="AY279" i="12" s="1"/>
  <c r="AG279" i="12"/>
  <c r="AX279" i="12" s="1"/>
  <c r="O279" i="12"/>
  <c r="AV278" i="12"/>
  <c r="AT278" i="12"/>
  <c r="AH278" i="12"/>
  <c r="AY278" i="12" s="1"/>
  <c r="AG278" i="12"/>
  <c r="AX278" i="12" s="1"/>
  <c r="O278" i="12"/>
  <c r="AV277" i="12"/>
  <c r="AT277" i="12"/>
  <c r="AH277" i="12"/>
  <c r="AY277" i="12" s="1"/>
  <c r="AG277" i="12"/>
  <c r="AX277" i="12" s="1"/>
  <c r="O277" i="12"/>
  <c r="AV276" i="12"/>
  <c r="AT276" i="12"/>
  <c r="AH276" i="12"/>
  <c r="AY276" i="12" s="1"/>
  <c r="AG276" i="12"/>
  <c r="AX276" i="12" s="1"/>
  <c r="O276" i="12"/>
  <c r="AV275" i="12"/>
  <c r="AT275" i="12"/>
  <c r="AH275" i="12"/>
  <c r="AY275" i="12" s="1"/>
  <c r="AG275" i="12"/>
  <c r="AX275" i="12" s="1"/>
  <c r="O275" i="12"/>
  <c r="AV274" i="12"/>
  <c r="AT274" i="12"/>
  <c r="AH274" i="12"/>
  <c r="AY274" i="12" s="1"/>
  <c r="AG274" i="12"/>
  <c r="AX274" i="12" s="1"/>
  <c r="O274" i="12"/>
  <c r="AV273" i="12"/>
  <c r="AT273" i="12"/>
  <c r="AH273" i="12"/>
  <c r="AY273" i="12" s="1"/>
  <c r="AG273" i="12"/>
  <c r="AX273" i="12" s="1"/>
  <c r="O273" i="12"/>
  <c r="AV272" i="12"/>
  <c r="AT272" i="12"/>
  <c r="AH272" i="12"/>
  <c r="AY272" i="12" s="1"/>
  <c r="AG272" i="12"/>
  <c r="AX272" i="12" s="1"/>
  <c r="O272" i="12"/>
  <c r="AV271" i="12"/>
  <c r="AT271" i="12"/>
  <c r="AH271" i="12"/>
  <c r="AY271" i="12" s="1"/>
  <c r="AG271" i="12"/>
  <c r="AX271" i="12" s="1"/>
  <c r="O271" i="12"/>
  <c r="AV270" i="12"/>
  <c r="AT270" i="12"/>
  <c r="AH270" i="12"/>
  <c r="AY270" i="12" s="1"/>
  <c r="AG270" i="12"/>
  <c r="AX270" i="12" s="1"/>
  <c r="O270" i="12"/>
  <c r="AV269" i="12"/>
  <c r="AT269" i="12"/>
  <c r="AH269" i="12"/>
  <c r="AY269" i="12" s="1"/>
  <c r="AG269" i="12"/>
  <c r="AX269" i="12" s="1"/>
  <c r="O269" i="12"/>
  <c r="AV268" i="12"/>
  <c r="AT268" i="12"/>
  <c r="AH268" i="12"/>
  <c r="AY268" i="12" s="1"/>
  <c r="AG268" i="12"/>
  <c r="AX268" i="12" s="1"/>
  <c r="O268" i="12"/>
  <c r="AV267" i="12"/>
  <c r="AT267" i="12"/>
  <c r="AH267" i="12"/>
  <c r="AY267" i="12" s="1"/>
  <c r="AG267" i="12"/>
  <c r="AX267" i="12" s="1"/>
  <c r="O267" i="12"/>
  <c r="AV266" i="12"/>
  <c r="AT266" i="12"/>
  <c r="AH266" i="12"/>
  <c r="AY266" i="12" s="1"/>
  <c r="AG266" i="12"/>
  <c r="AX266" i="12" s="1"/>
  <c r="O266" i="12"/>
  <c r="AV265" i="12"/>
  <c r="AT265" i="12"/>
  <c r="AH265" i="12"/>
  <c r="AY265" i="12" s="1"/>
  <c r="AG265" i="12"/>
  <c r="AX265" i="12" s="1"/>
  <c r="O265" i="12"/>
  <c r="AV264" i="12"/>
  <c r="AT264" i="12"/>
  <c r="AH264" i="12"/>
  <c r="AY264" i="12" s="1"/>
  <c r="AG264" i="12"/>
  <c r="AX264" i="12" s="1"/>
  <c r="O264" i="12"/>
  <c r="AV263" i="12"/>
  <c r="AT263" i="12"/>
  <c r="AH263" i="12"/>
  <c r="AY263" i="12" s="1"/>
  <c r="AG263" i="12"/>
  <c r="AX263" i="12" s="1"/>
  <c r="O263" i="12"/>
  <c r="AV262" i="12"/>
  <c r="AT262" i="12"/>
  <c r="AH262" i="12"/>
  <c r="AY262" i="12" s="1"/>
  <c r="AG262" i="12"/>
  <c r="AX262" i="12" s="1"/>
  <c r="O262" i="12"/>
  <c r="AV261" i="12"/>
  <c r="AT261" i="12"/>
  <c r="AH261" i="12"/>
  <c r="AY261" i="12" s="1"/>
  <c r="AG261" i="12"/>
  <c r="AX261" i="12" s="1"/>
  <c r="O261" i="12"/>
  <c r="AV260" i="12"/>
  <c r="AT260" i="12"/>
  <c r="AH260" i="12"/>
  <c r="AY260" i="12" s="1"/>
  <c r="AG260" i="12"/>
  <c r="AX260" i="12" s="1"/>
  <c r="O260" i="12"/>
  <c r="AV259" i="12"/>
  <c r="AT259" i="12"/>
  <c r="AH259" i="12"/>
  <c r="AY259" i="12" s="1"/>
  <c r="AG259" i="12"/>
  <c r="AX259" i="12" s="1"/>
  <c r="O259" i="12"/>
  <c r="AV258" i="12"/>
  <c r="AT258" i="12"/>
  <c r="AH258" i="12"/>
  <c r="AY258" i="12" s="1"/>
  <c r="AG258" i="12"/>
  <c r="AX258" i="12" s="1"/>
  <c r="O258" i="12"/>
  <c r="AV257" i="12"/>
  <c r="AT257" i="12"/>
  <c r="AH257" i="12"/>
  <c r="AY257" i="12" s="1"/>
  <c r="AG257" i="12"/>
  <c r="AX257" i="12" s="1"/>
  <c r="O257" i="12"/>
  <c r="AV256" i="12"/>
  <c r="AT256" i="12"/>
  <c r="AH256" i="12"/>
  <c r="AY256" i="12" s="1"/>
  <c r="AG256" i="12"/>
  <c r="AX256" i="12" s="1"/>
  <c r="O256" i="12"/>
  <c r="AV255" i="12"/>
  <c r="AT255" i="12"/>
  <c r="AH255" i="12"/>
  <c r="AY255" i="12" s="1"/>
  <c r="AG255" i="12"/>
  <c r="AX255" i="12" s="1"/>
  <c r="O255" i="12"/>
  <c r="AV254" i="12"/>
  <c r="AT254" i="12"/>
  <c r="AH254" i="12"/>
  <c r="AY254" i="12" s="1"/>
  <c r="AG254" i="12"/>
  <c r="AX254" i="12" s="1"/>
  <c r="O254" i="12"/>
  <c r="AV253" i="12"/>
  <c r="AT253" i="12"/>
  <c r="AH253" i="12"/>
  <c r="AY253" i="12" s="1"/>
  <c r="AG253" i="12"/>
  <c r="AX253" i="12" s="1"/>
  <c r="O253" i="12"/>
  <c r="AV252" i="12"/>
  <c r="AT252" i="12"/>
  <c r="AH252" i="12"/>
  <c r="AY252" i="12" s="1"/>
  <c r="AG252" i="12"/>
  <c r="AX252" i="12" s="1"/>
  <c r="O252" i="12"/>
  <c r="AV251" i="12"/>
  <c r="AT251" i="12"/>
  <c r="AH251" i="12"/>
  <c r="AY251" i="12" s="1"/>
  <c r="AG251" i="12"/>
  <c r="AX251" i="12" s="1"/>
  <c r="O251" i="12"/>
  <c r="AV250" i="12"/>
  <c r="AT250" i="12"/>
  <c r="AH250" i="12"/>
  <c r="AY250" i="12" s="1"/>
  <c r="AG250" i="12"/>
  <c r="AX250" i="12" s="1"/>
  <c r="O250" i="12"/>
  <c r="AV249" i="12"/>
  <c r="AT249" i="12"/>
  <c r="AH249" i="12"/>
  <c r="AY249" i="12" s="1"/>
  <c r="AG249" i="12"/>
  <c r="AX249" i="12" s="1"/>
  <c r="O249" i="12"/>
  <c r="AV248" i="12"/>
  <c r="AT248" i="12"/>
  <c r="AH248" i="12"/>
  <c r="AY248" i="12" s="1"/>
  <c r="AG248" i="12"/>
  <c r="AX248" i="12" s="1"/>
  <c r="O248" i="12"/>
  <c r="AV247" i="12"/>
  <c r="AT247" i="12"/>
  <c r="AH247" i="12"/>
  <c r="AY247" i="12" s="1"/>
  <c r="AG247" i="12"/>
  <c r="AX247" i="12" s="1"/>
  <c r="O247" i="12"/>
  <c r="AV246" i="12"/>
  <c r="AT246" i="12"/>
  <c r="AH246" i="12"/>
  <c r="AY246" i="12" s="1"/>
  <c r="AG246" i="12"/>
  <c r="AX246" i="12" s="1"/>
  <c r="O246" i="12"/>
  <c r="AV245" i="12"/>
  <c r="AT245" i="12"/>
  <c r="AH245" i="12"/>
  <c r="AY245" i="12" s="1"/>
  <c r="AG245" i="12"/>
  <c r="AX245" i="12" s="1"/>
  <c r="O245" i="12"/>
  <c r="AV244" i="12"/>
  <c r="AT244" i="12"/>
  <c r="AH244" i="12"/>
  <c r="AY244" i="12" s="1"/>
  <c r="AG244" i="12"/>
  <c r="AX244" i="12" s="1"/>
  <c r="O244" i="12"/>
  <c r="AV243" i="12"/>
  <c r="AT243" i="12"/>
  <c r="AH243" i="12"/>
  <c r="AY243" i="12" s="1"/>
  <c r="AG243" i="12"/>
  <c r="AX243" i="12" s="1"/>
  <c r="O243" i="12"/>
  <c r="AV242" i="12"/>
  <c r="AT242" i="12"/>
  <c r="AH242" i="12"/>
  <c r="AY242" i="12" s="1"/>
  <c r="AG242" i="12"/>
  <c r="AX242" i="12" s="1"/>
  <c r="O242" i="12"/>
  <c r="AV241" i="12"/>
  <c r="AT241" i="12"/>
  <c r="AH241" i="12"/>
  <c r="AY241" i="12" s="1"/>
  <c r="AG241" i="12"/>
  <c r="AX241" i="12" s="1"/>
  <c r="O241" i="12"/>
  <c r="AV240" i="12"/>
  <c r="AT240" i="12"/>
  <c r="AH240" i="12"/>
  <c r="AY240" i="12" s="1"/>
  <c r="AG240" i="12"/>
  <c r="AX240" i="12" s="1"/>
  <c r="O240" i="12"/>
  <c r="AV239" i="12"/>
  <c r="AT239" i="12"/>
  <c r="AH239" i="12"/>
  <c r="AY239" i="12" s="1"/>
  <c r="AG239" i="12"/>
  <c r="AX239" i="12" s="1"/>
  <c r="O239" i="12"/>
  <c r="AV238" i="12"/>
  <c r="AT238" i="12"/>
  <c r="AH238" i="12"/>
  <c r="AY238" i="12" s="1"/>
  <c r="AG238" i="12"/>
  <c r="AX238" i="12" s="1"/>
  <c r="O238" i="12"/>
  <c r="AV237" i="12"/>
  <c r="AT237" i="12"/>
  <c r="AH237" i="12"/>
  <c r="AY237" i="12" s="1"/>
  <c r="AG237" i="12"/>
  <c r="AX237" i="12" s="1"/>
  <c r="O237" i="12"/>
  <c r="AV236" i="12"/>
  <c r="AT236" i="12"/>
  <c r="AH236" i="12"/>
  <c r="AY236" i="12" s="1"/>
  <c r="AG236" i="12"/>
  <c r="AX236" i="12" s="1"/>
  <c r="O236" i="12"/>
  <c r="AV235" i="12"/>
  <c r="AT235" i="12"/>
  <c r="AH235" i="12"/>
  <c r="AY235" i="12" s="1"/>
  <c r="AG235" i="12"/>
  <c r="AX235" i="12" s="1"/>
  <c r="O235" i="12"/>
  <c r="AV234" i="12"/>
  <c r="AT234" i="12"/>
  <c r="AH234" i="12"/>
  <c r="AY234" i="12" s="1"/>
  <c r="AG234" i="12"/>
  <c r="AX234" i="12" s="1"/>
  <c r="O234" i="12"/>
  <c r="AV233" i="12"/>
  <c r="AT233" i="12"/>
  <c r="AH233" i="12"/>
  <c r="AY233" i="12" s="1"/>
  <c r="AG233" i="12"/>
  <c r="AX233" i="12" s="1"/>
  <c r="O233" i="12"/>
  <c r="AV232" i="12"/>
  <c r="AT232" i="12"/>
  <c r="AH232" i="12"/>
  <c r="AY232" i="12" s="1"/>
  <c r="AG232" i="12"/>
  <c r="AX232" i="12" s="1"/>
  <c r="O232" i="12"/>
  <c r="AV231" i="12"/>
  <c r="AT231" i="12"/>
  <c r="AH231" i="12"/>
  <c r="AY231" i="12" s="1"/>
  <c r="AG231" i="12"/>
  <c r="AX231" i="12" s="1"/>
  <c r="O231" i="12"/>
  <c r="AV19" i="12"/>
  <c r="AT19" i="12"/>
  <c r="AH19" i="12"/>
  <c r="AY19" i="12" s="1"/>
  <c r="AG19" i="12"/>
  <c r="AX19" i="12" s="1"/>
  <c r="O19" i="12"/>
  <c r="AV18" i="12"/>
  <c r="AT18" i="12"/>
  <c r="AH18" i="12"/>
  <c r="AY18" i="12" s="1"/>
  <c r="AG18" i="12"/>
  <c r="AX18" i="12" s="1"/>
  <c r="O18" i="12"/>
  <c r="AV17" i="12"/>
  <c r="AT17" i="12"/>
  <c r="AH17" i="12"/>
  <c r="AY17" i="12" s="1"/>
  <c r="AG17" i="12"/>
  <c r="AX17" i="12" s="1"/>
  <c r="O17" i="12"/>
  <c r="AV230" i="12"/>
  <c r="AT230" i="12"/>
  <c r="AH230" i="12"/>
  <c r="AY230" i="12" s="1"/>
  <c r="AG230" i="12"/>
  <c r="AX230" i="12" s="1"/>
  <c r="O230" i="12"/>
  <c r="AV229" i="12"/>
  <c r="AT229" i="12"/>
  <c r="AH229" i="12"/>
  <c r="AY229" i="12" s="1"/>
  <c r="AG229" i="12"/>
  <c r="AX229" i="12" s="1"/>
  <c r="O229" i="12"/>
  <c r="AV228" i="12"/>
  <c r="AT228" i="12"/>
  <c r="AH228" i="12"/>
  <c r="AY228" i="12" s="1"/>
  <c r="AG228" i="12"/>
  <c r="AX228" i="12" s="1"/>
  <c r="O228" i="12"/>
  <c r="AV227" i="12"/>
  <c r="AT227" i="12"/>
  <c r="AH227" i="12"/>
  <c r="AY227" i="12" s="1"/>
  <c r="AG227" i="12"/>
  <c r="AX227" i="12" s="1"/>
  <c r="O227" i="12"/>
  <c r="AV226" i="12"/>
  <c r="AT226" i="12"/>
  <c r="AH226" i="12"/>
  <c r="AY226" i="12" s="1"/>
  <c r="AG226" i="12"/>
  <c r="AX226" i="12" s="1"/>
  <c r="O226" i="12"/>
  <c r="AV225" i="12"/>
  <c r="AT225" i="12"/>
  <c r="AH225" i="12"/>
  <c r="AY225" i="12" s="1"/>
  <c r="AG225" i="12"/>
  <c r="AX225" i="12" s="1"/>
  <c r="O225" i="12"/>
  <c r="AV224" i="12"/>
  <c r="AT224" i="12"/>
  <c r="AH224" i="12"/>
  <c r="AY224" i="12" s="1"/>
  <c r="AG224" i="12"/>
  <c r="AX224" i="12" s="1"/>
  <c r="O224" i="12"/>
  <c r="AV223" i="12"/>
  <c r="AT223" i="12"/>
  <c r="AH223" i="12"/>
  <c r="AY223" i="12" s="1"/>
  <c r="AG223" i="12"/>
  <c r="AX223" i="12" s="1"/>
  <c r="O223" i="12"/>
  <c r="AV16" i="12"/>
  <c r="AT16" i="12"/>
  <c r="AH16" i="12"/>
  <c r="AY16" i="12" s="1"/>
  <c r="AG16" i="12"/>
  <c r="AX16" i="12" s="1"/>
  <c r="O16" i="12"/>
  <c r="AV15" i="12"/>
  <c r="AT15" i="12"/>
  <c r="AH15" i="12"/>
  <c r="AY15" i="12" s="1"/>
  <c r="AG15" i="12"/>
  <c r="AX15" i="12" s="1"/>
  <c r="O15" i="12"/>
  <c r="AV222" i="12"/>
  <c r="AT222" i="12"/>
  <c r="AH222" i="12"/>
  <c r="AY222" i="12" s="1"/>
  <c r="AG222" i="12"/>
  <c r="AX222" i="12" s="1"/>
  <c r="O222" i="12"/>
  <c r="AV221" i="12"/>
  <c r="AT221" i="12"/>
  <c r="AH221" i="12"/>
  <c r="AY221" i="12" s="1"/>
  <c r="AG221" i="12"/>
  <c r="AX221" i="12" s="1"/>
  <c r="O221" i="12"/>
  <c r="AV220" i="12"/>
  <c r="AT220" i="12"/>
  <c r="AH220" i="12"/>
  <c r="AY220" i="12" s="1"/>
  <c r="AG220" i="12"/>
  <c r="AX220" i="12" s="1"/>
  <c r="O220" i="12"/>
  <c r="AV14" i="12"/>
  <c r="AT14" i="12"/>
  <c r="AH14" i="12"/>
  <c r="AY14" i="12" s="1"/>
  <c r="AG14" i="12"/>
  <c r="AX14" i="12" s="1"/>
  <c r="O14" i="12"/>
  <c r="AV13" i="12"/>
  <c r="AT13" i="12"/>
  <c r="AH13" i="12"/>
  <c r="AY13" i="12" s="1"/>
  <c r="AG13" i="12"/>
  <c r="AX13" i="12" s="1"/>
  <c r="O13" i="12"/>
  <c r="AV219" i="12"/>
  <c r="AT219" i="12"/>
  <c r="AH219" i="12"/>
  <c r="AY219" i="12" s="1"/>
  <c r="AG219" i="12"/>
  <c r="AX219" i="12" s="1"/>
  <c r="O219" i="12"/>
  <c r="AV218" i="12"/>
  <c r="AT218" i="12"/>
  <c r="AH218" i="12"/>
  <c r="AY218" i="12" s="1"/>
  <c r="AG218" i="12"/>
  <c r="AX218" i="12" s="1"/>
  <c r="O218" i="12"/>
  <c r="AV217" i="12"/>
  <c r="AT217" i="12"/>
  <c r="AH217" i="12"/>
  <c r="AY217" i="12" s="1"/>
  <c r="AG217" i="12"/>
  <c r="AX217" i="12" s="1"/>
  <c r="O217" i="12"/>
  <c r="AV216" i="12"/>
  <c r="AT216" i="12"/>
  <c r="AH216" i="12"/>
  <c r="AY216" i="12" s="1"/>
  <c r="AG216" i="12"/>
  <c r="AX216" i="12" s="1"/>
  <c r="O216" i="12"/>
  <c r="AV215" i="12"/>
  <c r="AT215" i="12"/>
  <c r="AH215" i="12"/>
  <c r="AY215" i="12" s="1"/>
  <c r="AG215" i="12"/>
  <c r="AX215" i="12" s="1"/>
  <c r="O215" i="12"/>
  <c r="AV214" i="12"/>
  <c r="AT214" i="12"/>
  <c r="AH214" i="12"/>
  <c r="AY214" i="12" s="1"/>
  <c r="AG214" i="12"/>
  <c r="AX214" i="12" s="1"/>
  <c r="O214" i="12"/>
  <c r="AV213" i="12"/>
  <c r="AT213" i="12"/>
  <c r="AH213" i="12"/>
  <c r="AY213" i="12" s="1"/>
  <c r="AG213" i="12"/>
  <c r="AX213" i="12" s="1"/>
  <c r="O213" i="12"/>
  <c r="AV212" i="12"/>
  <c r="AT212" i="12"/>
  <c r="AH212" i="12"/>
  <c r="AY212" i="12" s="1"/>
  <c r="AG212" i="12"/>
  <c r="AX212" i="12" s="1"/>
  <c r="O212" i="12"/>
  <c r="AV211" i="12"/>
  <c r="AT211" i="12"/>
  <c r="AH211" i="12"/>
  <c r="AY211" i="12" s="1"/>
  <c r="AG211" i="12"/>
  <c r="AX211" i="12" s="1"/>
  <c r="O211" i="12"/>
  <c r="AV12" i="12"/>
  <c r="AT12" i="12"/>
  <c r="AH12" i="12"/>
  <c r="AY12" i="12" s="1"/>
  <c r="AG12" i="12"/>
  <c r="AX12" i="12" s="1"/>
  <c r="O12" i="12"/>
  <c r="AV210" i="12"/>
  <c r="AT210" i="12"/>
  <c r="AH210" i="12"/>
  <c r="AY210" i="12" s="1"/>
  <c r="AG210" i="12"/>
  <c r="AX210" i="12" s="1"/>
  <c r="O210" i="12"/>
  <c r="AV209" i="12"/>
  <c r="AT209" i="12"/>
  <c r="AH209" i="12"/>
  <c r="AY209" i="12" s="1"/>
  <c r="AG209" i="12"/>
  <c r="AX209" i="12" s="1"/>
  <c r="O209" i="12"/>
  <c r="AV208" i="12"/>
  <c r="AT208" i="12"/>
  <c r="AH208" i="12"/>
  <c r="AY208" i="12" s="1"/>
  <c r="AG208" i="12"/>
  <c r="AX208" i="12" s="1"/>
  <c r="O208" i="12"/>
  <c r="AV207" i="12"/>
  <c r="AT207" i="12"/>
  <c r="AH207" i="12"/>
  <c r="AY207" i="12" s="1"/>
  <c r="AG207" i="12"/>
  <c r="AX207" i="12" s="1"/>
  <c r="O207" i="12"/>
  <c r="AV206" i="12"/>
  <c r="AT206" i="12"/>
  <c r="AH206" i="12"/>
  <c r="AY206" i="12" s="1"/>
  <c r="AG206" i="12"/>
  <c r="AX206" i="12" s="1"/>
  <c r="O206" i="12"/>
  <c r="AV205" i="12"/>
  <c r="AT205" i="12"/>
  <c r="AH205" i="12"/>
  <c r="AY205" i="12" s="1"/>
  <c r="AG205" i="12"/>
  <c r="AX205" i="12" s="1"/>
  <c r="O205" i="12"/>
  <c r="AV204" i="12"/>
  <c r="AT204" i="12"/>
  <c r="AH204" i="12"/>
  <c r="AY204" i="12" s="1"/>
  <c r="AG204" i="12"/>
  <c r="AX204" i="12" s="1"/>
  <c r="O204" i="12"/>
  <c r="AV203" i="12"/>
  <c r="AT203" i="12"/>
  <c r="AH203" i="12"/>
  <c r="AY203" i="12" s="1"/>
  <c r="AG203" i="12"/>
  <c r="AX203" i="12" s="1"/>
  <c r="O203" i="12"/>
  <c r="AV202" i="12"/>
  <c r="AT202" i="12"/>
  <c r="AH202" i="12"/>
  <c r="AY202" i="12" s="1"/>
  <c r="AG202" i="12"/>
  <c r="AX202" i="12" s="1"/>
  <c r="O202" i="12"/>
  <c r="AV201" i="12"/>
  <c r="AT201" i="12"/>
  <c r="AH201" i="12"/>
  <c r="AY201" i="12" s="1"/>
  <c r="AG201" i="12"/>
  <c r="AX201" i="12" s="1"/>
  <c r="O201" i="12"/>
  <c r="AV200" i="12"/>
  <c r="AT200" i="12"/>
  <c r="AH200" i="12"/>
  <c r="AY200" i="12" s="1"/>
  <c r="AG200" i="12"/>
  <c r="AX200" i="12" s="1"/>
  <c r="O200" i="12"/>
  <c r="AV199" i="12"/>
  <c r="AT199" i="12"/>
  <c r="AH199" i="12"/>
  <c r="AY199" i="12" s="1"/>
  <c r="AG199" i="12"/>
  <c r="AX199" i="12" s="1"/>
  <c r="O199" i="12"/>
  <c r="AV198" i="12"/>
  <c r="AT198" i="12"/>
  <c r="AH198" i="12"/>
  <c r="AY198" i="12" s="1"/>
  <c r="AG198" i="12"/>
  <c r="AX198" i="12" s="1"/>
  <c r="O198" i="12"/>
  <c r="AV197" i="12"/>
  <c r="AT197" i="12"/>
  <c r="AH197" i="12"/>
  <c r="AY197" i="12" s="1"/>
  <c r="AG197" i="12"/>
  <c r="AX197" i="12" s="1"/>
  <c r="O197" i="12"/>
  <c r="AV196" i="12"/>
  <c r="AT196" i="12"/>
  <c r="AH196" i="12"/>
  <c r="AY196" i="12" s="1"/>
  <c r="AG196" i="12"/>
  <c r="AX196" i="12" s="1"/>
  <c r="O196" i="12"/>
  <c r="AV195" i="12"/>
  <c r="AT195" i="12"/>
  <c r="AH195" i="12"/>
  <c r="AY195" i="12" s="1"/>
  <c r="AG195" i="12"/>
  <c r="AX195" i="12" s="1"/>
  <c r="O195" i="12"/>
  <c r="AV194" i="12"/>
  <c r="AT194" i="12"/>
  <c r="AH194" i="12"/>
  <c r="AY194" i="12" s="1"/>
  <c r="AG194" i="12"/>
  <c r="AX194" i="12" s="1"/>
  <c r="O194" i="12"/>
  <c r="AV193" i="12"/>
  <c r="AT193" i="12"/>
  <c r="AH193" i="12"/>
  <c r="AY193" i="12" s="1"/>
  <c r="AG193" i="12"/>
  <c r="AX193" i="12" s="1"/>
  <c r="O193" i="12"/>
  <c r="AV192" i="12"/>
  <c r="AT192" i="12"/>
  <c r="AH192" i="12"/>
  <c r="AY192" i="12" s="1"/>
  <c r="AG192" i="12"/>
  <c r="AX192" i="12" s="1"/>
  <c r="O192" i="12"/>
  <c r="AV191" i="12"/>
  <c r="AT191" i="12"/>
  <c r="AH191" i="12"/>
  <c r="AY191" i="12" s="1"/>
  <c r="AG191" i="12"/>
  <c r="AX191" i="12" s="1"/>
  <c r="O191" i="12"/>
  <c r="AV190" i="12"/>
  <c r="AT190" i="12"/>
  <c r="AH190" i="12"/>
  <c r="AY190" i="12" s="1"/>
  <c r="AG190" i="12"/>
  <c r="AX190" i="12" s="1"/>
  <c r="O190" i="12"/>
  <c r="AV189" i="12"/>
  <c r="AT189" i="12"/>
  <c r="AH189" i="12"/>
  <c r="AY189" i="12" s="1"/>
  <c r="AG189" i="12"/>
  <c r="AX189" i="12" s="1"/>
  <c r="O189" i="12"/>
  <c r="AV188" i="12"/>
  <c r="AT188" i="12"/>
  <c r="AH188" i="12"/>
  <c r="AY188" i="12" s="1"/>
  <c r="AG188" i="12"/>
  <c r="AX188" i="12" s="1"/>
  <c r="O188" i="12"/>
  <c r="AV187" i="12"/>
  <c r="AT187" i="12"/>
  <c r="AH187" i="12"/>
  <c r="AY187" i="12" s="1"/>
  <c r="AG187" i="12"/>
  <c r="AX187" i="12" s="1"/>
  <c r="O187" i="12"/>
  <c r="AV186" i="12"/>
  <c r="AT186" i="12"/>
  <c r="AH186" i="12"/>
  <c r="AY186" i="12" s="1"/>
  <c r="AG186" i="12"/>
  <c r="AX186" i="12" s="1"/>
  <c r="O186" i="12"/>
  <c r="AV185" i="12"/>
  <c r="AT185" i="12"/>
  <c r="AH185" i="12"/>
  <c r="AY185" i="12" s="1"/>
  <c r="AG185" i="12"/>
  <c r="AX185" i="12" s="1"/>
  <c r="O185" i="12"/>
  <c r="AV184" i="12"/>
  <c r="AT184" i="12"/>
  <c r="AH184" i="12"/>
  <c r="AY184" i="12" s="1"/>
  <c r="AG184" i="12"/>
  <c r="AX184" i="12" s="1"/>
  <c r="O184" i="12"/>
  <c r="AV183" i="12"/>
  <c r="AT183" i="12"/>
  <c r="AH183" i="12"/>
  <c r="AY183" i="12" s="1"/>
  <c r="AG183" i="12"/>
  <c r="AX183" i="12" s="1"/>
  <c r="O183" i="12"/>
  <c r="AV182" i="12"/>
  <c r="AT182" i="12"/>
  <c r="AH182" i="12"/>
  <c r="AY182" i="12" s="1"/>
  <c r="AG182" i="12"/>
  <c r="AX182" i="12" s="1"/>
  <c r="O182" i="12"/>
  <c r="AV181" i="12"/>
  <c r="AT181" i="12"/>
  <c r="AH181" i="12"/>
  <c r="AY181" i="12" s="1"/>
  <c r="AG181" i="12"/>
  <c r="AX181" i="12" s="1"/>
  <c r="O181" i="12"/>
  <c r="AV180" i="12"/>
  <c r="AT180" i="12"/>
  <c r="AH180" i="12"/>
  <c r="AY180" i="12" s="1"/>
  <c r="AG180" i="12"/>
  <c r="AX180" i="12" s="1"/>
  <c r="O180" i="12"/>
  <c r="AV179" i="12"/>
  <c r="AT179" i="12"/>
  <c r="AH179" i="12"/>
  <c r="AY179" i="12" s="1"/>
  <c r="AG179" i="12"/>
  <c r="AX179" i="12" s="1"/>
  <c r="O179" i="12"/>
  <c r="AV178" i="12"/>
  <c r="AT178" i="12"/>
  <c r="AH178" i="12"/>
  <c r="AY178" i="12" s="1"/>
  <c r="AG178" i="12"/>
  <c r="AX178" i="12" s="1"/>
  <c r="O178" i="12"/>
  <c r="AV177" i="12"/>
  <c r="AT177" i="12"/>
  <c r="AH177" i="12"/>
  <c r="AY177" i="12" s="1"/>
  <c r="AG177" i="12"/>
  <c r="AX177" i="12" s="1"/>
  <c r="O177" i="12"/>
  <c r="AV176" i="12"/>
  <c r="AT176" i="12"/>
  <c r="AH176" i="12"/>
  <c r="AY176" i="12" s="1"/>
  <c r="AG176" i="12"/>
  <c r="AX176" i="12" s="1"/>
  <c r="O176" i="12"/>
  <c r="AV175" i="12"/>
  <c r="AT175" i="12"/>
  <c r="AH175" i="12"/>
  <c r="AY175" i="12" s="1"/>
  <c r="AG175" i="12"/>
  <c r="AX175" i="12" s="1"/>
  <c r="O175" i="12"/>
  <c r="AV174" i="12"/>
  <c r="AT174" i="12"/>
  <c r="AH174" i="12"/>
  <c r="AY174" i="12" s="1"/>
  <c r="AG174" i="12"/>
  <c r="AX174" i="12" s="1"/>
  <c r="O174" i="12"/>
  <c r="AV173" i="12"/>
  <c r="AT173" i="12"/>
  <c r="AH173" i="12"/>
  <c r="AY173" i="12" s="1"/>
  <c r="AG173" i="12"/>
  <c r="AX173" i="12" s="1"/>
  <c r="O173" i="12"/>
  <c r="AV172" i="12"/>
  <c r="AT172" i="12"/>
  <c r="AH172" i="12"/>
  <c r="AY172" i="12" s="1"/>
  <c r="AG172" i="12"/>
  <c r="AX172" i="12" s="1"/>
  <c r="O172" i="12"/>
  <c r="AV171" i="12"/>
  <c r="AT171" i="12"/>
  <c r="AH171" i="12"/>
  <c r="AY171" i="12" s="1"/>
  <c r="AG171" i="12"/>
  <c r="AX171" i="12" s="1"/>
  <c r="O171" i="12"/>
  <c r="AV170" i="12"/>
  <c r="AT170" i="12"/>
  <c r="AH170" i="12"/>
  <c r="AY170" i="12" s="1"/>
  <c r="AG170" i="12"/>
  <c r="AX170" i="12" s="1"/>
  <c r="O170" i="12"/>
  <c r="AV169" i="12"/>
  <c r="AT169" i="12"/>
  <c r="AH169" i="12"/>
  <c r="AY169" i="12" s="1"/>
  <c r="AG169" i="12"/>
  <c r="AX169" i="12" s="1"/>
  <c r="O169" i="12"/>
  <c r="AV168" i="12"/>
  <c r="AT168" i="12"/>
  <c r="AH168" i="12"/>
  <c r="AY168" i="12" s="1"/>
  <c r="AG168" i="12"/>
  <c r="AX168" i="12" s="1"/>
  <c r="O168" i="12"/>
  <c r="AV167" i="12"/>
  <c r="AT167" i="12"/>
  <c r="AH167" i="12"/>
  <c r="AY167" i="12" s="1"/>
  <c r="AG167" i="12"/>
  <c r="AX167" i="12" s="1"/>
  <c r="O167" i="12"/>
  <c r="AV166" i="12"/>
  <c r="AT166" i="12"/>
  <c r="AH166" i="12"/>
  <c r="AY166" i="12" s="1"/>
  <c r="AG166" i="12"/>
  <c r="AX166" i="12" s="1"/>
  <c r="O166" i="12"/>
  <c r="AV165" i="12"/>
  <c r="AT165" i="12"/>
  <c r="AH165" i="12"/>
  <c r="AY165" i="12" s="1"/>
  <c r="AG165" i="12"/>
  <c r="AX165" i="12" s="1"/>
  <c r="O165" i="12"/>
  <c r="AV164" i="12"/>
  <c r="AT164" i="12"/>
  <c r="AH164" i="12"/>
  <c r="AY164" i="12" s="1"/>
  <c r="AG164" i="12"/>
  <c r="AX164" i="12" s="1"/>
  <c r="O164" i="12"/>
  <c r="AV163" i="12"/>
  <c r="AT163" i="12"/>
  <c r="AH163" i="12"/>
  <c r="AY163" i="12" s="1"/>
  <c r="AG163" i="12"/>
  <c r="AX163" i="12" s="1"/>
  <c r="O163" i="12"/>
  <c r="AV162" i="12"/>
  <c r="AT162" i="12"/>
  <c r="AH162" i="12"/>
  <c r="AY162" i="12" s="1"/>
  <c r="AG162" i="12"/>
  <c r="AX162" i="12" s="1"/>
  <c r="O162" i="12"/>
  <c r="AV161" i="12"/>
  <c r="AT161" i="12"/>
  <c r="AH161" i="12"/>
  <c r="AY161" i="12" s="1"/>
  <c r="AG161" i="12"/>
  <c r="AX161" i="12" s="1"/>
  <c r="O161" i="12"/>
  <c r="AV160" i="12"/>
  <c r="AT160" i="12"/>
  <c r="AH160" i="12"/>
  <c r="AY160" i="12" s="1"/>
  <c r="AG160" i="12"/>
  <c r="AX160" i="12" s="1"/>
  <c r="O160" i="12"/>
  <c r="AV159" i="12"/>
  <c r="AT159" i="12"/>
  <c r="AH159" i="12"/>
  <c r="AY159" i="12" s="1"/>
  <c r="AG159" i="12"/>
  <c r="AX159" i="12" s="1"/>
  <c r="O159" i="12"/>
  <c r="AV158" i="12"/>
  <c r="AT158" i="12"/>
  <c r="AH158" i="12"/>
  <c r="AY158" i="12" s="1"/>
  <c r="AG158" i="12"/>
  <c r="AX158" i="12" s="1"/>
  <c r="O158" i="12"/>
  <c r="AV157" i="12"/>
  <c r="AT157" i="12"/>
  <c r="AH157" i="12"/>
  <c r="AY157" i="12" s="1"/>
  <c r="AG157" i="12"/>
  <c r="AX157" i="12" s="1"/>
  <c r="O157" i="12"/>
  <c r="AV156" i="12"/>
  <c r="AT156" i="12"/>
  <c r="AH156" i="12"/>
  <c r="AY156" i="12" s="1"/>
  <c r="AG156" i="12"/>
  <c r="AX156" i="12" s="1"/>
  <c r="O156" i="12"/>
  <c r="AV155" i="12"/>
  <c r="AT155" i="12"/>
  <c r="AH155" i="12"/>
  <c r="AY155" i="12" s="1"/>
  <c r="AG155" i="12"/>
  <c r="AX155" i="12" s="1"/>
  <c r="O155" i="12"/>
  <c r="AV154" i="12"/>
  <c r="AT154" i="12"/>
  <c r="AH154" i="12"/>
  <c r="AY154" i="12" s="1"/>
  <c r="AG154" i="12"/>
  <c r="AX154" i="12" s="1"/>
  <c r="O154" i="12"/>
  <c r="AV153" i="12"/>
  <c r="AT153" i="12"/>
  <c r="AH153" i="12"/>
  <c r="AY153" i="12" s="1"/>
  <c r="AG153" i="12"/>
  <c r="AX153" i="12" s="1"/>
  <c r="O153" i="12"/>
  <c r="AV152" i="12"/>
  <c r="AT152" i="12"/>
  <c r="AH152" i="12"/>
  <c r="AY152" i="12" s="1"/>
  <c r="AG152" i="12"/>
  <c r="AX152" i="12" s="1"/>
  <c r="O152" i="12"/>
  <c r="AV151" i="12"/>
  <c r="AT151" i="12"/>
  <c r="AH151" i="12"/>
  <c r="AY151" i="12" s="1"/>
  <c r="AG151" i="12"/>
  <c r="AX151" i="12" s="1"/>
  <c r="O151" i="12"/>
  <c r="AV150" i="12"/>
  <c r="AT150" i="12"/>
  <c r="AH150" i="12"/>
  <c r="AY150" i="12" s="1"/>
  <c r="AG150" i="12"/>
  <c r="AX150" i="12" s="1"/>
  <c r="O150" i="12"/>
  <c r="AV149" i="12"/>
  <c r="AT149" i="12"/>
  <c r="AH149" i="12"/>
  <c r="AY149" i="12" s="1"/>
  <c r="AG149" i="12"/>
  <c r="AX149" i="12" s="1"/>
  <c r="O149" i="12"/>
  <c r="AV148" i="12"/>
  <c r="AT148" i="12"/>
  <c r="AH148" i="12"/>
  <c r="AY148" i="12" s="1"/>
  <c r="AG148" i="12"/>
  <c r="AX148" i="12" s="1"/>
  <c r="O148" i="12"/>
  <c r="AV147" i="12"/>
  <c r="AT147" i="12"/>
  <c r="AH147" i="12"/>
  <c r="AY147" i="12" s="1"/>
  <c r="AG147" i="12"/>
  <c r="AX147" i="12" s="1"/>
  <c r="O147" i="12"/>
  <c r="AV146" i="12"/>
  <c r="AT146" i="12"/>
  <c r="AH146" i="12"/>
  <c r="AY146" i="12" s="1"/>
  <c r="AG146" i="12"/>
  <c r="AX146" i="12" s="1"/>
  <c r="O146" i="12"/>
  <c r="AV11" i="12"/>
  <c r="AT11" i="12"/>
  <c r="AH11" i="12"/>
  <c r="AY11" i="12" s="1"/>
  <c r="AG11" i="12"/>
  <c r="AX11" i="12" s="1"/>
  <c r="O11" i="12"/>
  <c r="AV10" i="12"/>
  <c r="AT10" i="12"/>
  <c r="AH10" i="12"/>
  <c r="AY10" i="12" s="1"/>
  <c r="AG10" i="12"/>
  <c r="O10" i="12"/>
  <c r="AV145" i="12"/>
  <c r="AT145" i="12"/>
  <c r="AH145" i="12"/>
  <c r="AY145" i="12" s="1"/>
  <c r="AG145" i="12"/>
  <c r="AX145" i="12" s="1"/>
  <c r="O145" i="12"/>
  <c r="AV144" i="12"/>
  <c r="AT144" i="12"/>
  <c r="AH144" i="12"/>
  <c r="AY144" i="12" s="1"/>
  <c r="AG144" i="12"/>
  <c r="AX144" i="12" s="1"/>
  <c r="O144" i="12"/>
  <c r="AV143" i="12"/>
  <c r="AT143" i="12"/>
  <c r="AH143" i="12"/>
  <c r="AY143" i="12" s="1"/>
  <c r="AG143" i="12"/>
  <c r="AX143" i="12" s="1"/>
  <c r="O143" i="12"/>
  <c r="AV142" i="12"/>
  <c r="AT142" i="12"/>
  <c r="AH142" i="12"/>
  <c r="AY142" i="12" s="1"/>
  <c r="AG142" i="12"/>
  <c r="AX142" i="12" s="1"/>
  <c r="O142" i="12"/>
  <c r="AV141" i="12"/>
  <c r="AT141" i="12"/>
  <c r="AH141" i="12"/>
  <c r="AY141" i="12" s="1"/>
  <c r="AG141" i="12"/>
  <c r="AX141" i="12" s="1"/>
  <c r="O141" i="12"/>
  <c r="AV140" i="12"/>
  <c r="AT140" i="12"/>
  <c r="AH140" i="12"/>
  <c r="AY140" i="12" s="1"/>
  <c r="AG140" i="12"/>
  <c r="AX140" i="12" s="1"/>
  <c r="O140" i="12"/>
  <c r="AV139" i="12"/>
  <c r="AT139" i="12"/>
  <c r="AH139" i="12"/>
  <c r="AY139" i="12" s="1"/>
  <c r="AG139" i="12"/>
  <c r="AX139" i="12" s="1"/>
  <c r="O139" i="12"/>
  <c r="AV138" i="12"/>
  <c r="AT138" i="12"/>
  <c r="AH138" i="12"/>
  <c r="AY138" i="12" s="1"/>
  <c r="AG138" i="12"/>
  <c r="AX138" i="12" s="1"/>
  <c r="O138" i="12"/>
  <c r="AV137" i="12"/>
  <c r="AT137" i="12"/>
  <c r="AH137" i="12"/>
  <c r="AY137" i="12" s="1"/>
  <c r="AG137" i="12"/>
  <c r="AX137" i="12" s="1"/>
  <c r="O137" i="12"/>
  <c r="AV136" i="12"/>
  <c r="AT136" i="12"/>
  <c r="AH136" i="12"/>
  <c r="AY136" i="12" s="1"/>
  <c r="AG136" i="12"/>
  <c r="AX136" i="12" s="1"/>
  <c r="O136" i="12"/>
  <c r="AV135" i="12"/>
  <c r="AT135" i="12"/>
  <c r="AH135" i="12"/>
  <c r="AY135" i="12" s="1"/>
  <c r="AG135" i="12"/>
  <c r="AX135" i="12" s="1"/>
  <c r="O135" i="12"/>
  <c r="AV134" i="12"/>
  <c r="AT134" i="12"/>
  <c r="AH134" i="12"/>
  <c r="AY134" i="12" s="1"/>
  <c r="AG134" i="12"/>
  <c r="AX134" i="12" s="1"/>
  <c r="O134" i="12"/>
  <c r="AV133" i="12"/>
  <c r="AT133" i="12"/>
  <c r="AH133" i="12"/>
  <c r="AY133" i="12" s="1"/>
  <c r="AG133" i="12"/>
  <c r="AX133" i="12" s="1"/>
  <c r="O133" i="12"/>
  <c r="AV132" i="12"/>
  <c r="AT132" i="12"/>
  <c r="AH132" i="12"/>
  <c r="AY132" i="12" s="1"/>
  <c r="AG132" i="12"/>
  <c r="AX132" i="12" s="1"/>
  <c r="O132" i="12"/>
  <c r="AV131" i="12"/>
  <c r="AT131" i="12"/>
  <c r="AH131" i="12"/>
  <c r="AY131" i="12" s="1"/>
  <c r="AG131" i="12"/>
  <c r="AX131" i="12" s="1"/>
  <c r="O131" i="12"/>
  <c r="AV130" i="12"/>
  <c r="AT130" i="12"/>
  <c r="AH130" i="12"/>
  <c r="AY130" i="12" s="1"/>
  <c r="AG130" i="12"/>
  <c r="AX130" i="12" s="1"/>
  <c r="O130" i="12"/>
  <c r="AV129" i="12"/>
  <c r="AT129" i="12"/>
  <c r="AH129" i="12"/>
  <c r="AY129" i="12" s="1"/>
  <c r="AG129" i="12"/>
  <c r="AX129" i="12" s="1"/>
  <c r="O129" i="12"/>
  <c r="AV128" i="12"/>
  <c r="AT128" i="12"/>
  <c r="AH128" i="12"/>
  <c r="AY128" i="12" s="1"/>
  <c r="AG128" i="12"/>
  <c r="AX128" i="12" s="1"/>
  <c r="O128" i="12"/>
  <c r="AV127" i="12"/>
  <c r="AT127" i="12"/>
  <c r="AH127" i="12"/>
  <c r="AY127" i="12" s="1"/>
  <c r="AG127" i="12"/>
  <c r="AX127" i="12" s="1"/>
  <c r="O127" i="12"/>
  <c r="AV126" i="12"/>
  <c r="AT126" i="12"/>
  <c r="AH126" i="12"/>
  <c r="AY126" i="12" s="1"/>
  <c r="AG126" i="12"/>
  <c r="AX126" i="12" s="1"/>
  <c r="O126" i="12"/>
  <c r="AV125" i="12"/>
  <c r="AT125" i="12"/>
  <c r="AH125" i="12"/>
  <c r="AY125" i="12" s="1"/>
  <c r="AG125" i="12"/>
  <c r="AX125" i="12" s="1"/>
  <c r="O125" i="12"/>
  <c r="AV124" i="12"/>
  <c r="AT124" i="12"/>
  <c r="AH124" i="12"/>
  <c r="AY124" i="12" s="1"/>
  <c r="AG124" i="12"/>
  <c r="AX124" i="12" s="1"/>
  <c r="O124" i="12"/>
  <c r="AV123" i="12"/>
  <c r="AT123" i="12"/>
  <c r="AH123" i="12"/>
  <c r="AY123" i="12" s="1"/>
  <c r="AG123" i="12"/>
  <c r="AX123" i="12" s="1"/>
  <c r="O123" i="12"/>
  <c r="AV122" i="12"/>
  <c r="AT122" i="12"/>
  <c r="AH122" i="12"/>
  <c r="AY122" i="12" s="1"/>
  <c r="AG122" i="12"/>
  <c r="AX122" i="12" s="1"/>
  <c r="O122" i="12"/>
  <c r="AV9" i="12"/>
  <c r="AT9" i="12"/>
  <c r="AH9" i="12"/>
  <c r="O9" i="12"/>
  <c r="AV121" i="12"/>
  <c r="AT121" i="12"/>
  <c r="AH121" i="12"/>
  <c r="AY121" i="12" s="1"/>
  <c r="AG121" i="12"/>
  <c r="AX121" i="12" s="1"/>
  <c r="O121" i="12"/>
  <c r="AV120" i="12"/>
  <c r="AT120" i="12"/>
  <c r="AH120" i="12"/>
  <c r="AY120" i="12" s="1"/>
  <c r="AG120" i="12"/>
  <c r="AX120" i="12" s="1"/>
  <c r="O120" i="12"/>
  <c r="AV119" i="12"/>
  <c r="AT119" i="12"/>
  <c r="AH119" i="12"/>
  <c r="AY119" i="12" s="1"/>
  <c r="AG119" i="12"/>
  <c r="AX119" i="12" s="1"/>
  <c r="O119" i="12"/>
  <c r="AV118" i="12"/>
  <c r="AT118" i="12"/>
  <c r="AH118" i="12"/>
  <c r="AY118" i="12" s="1"/>
  <c r="AG118" i="12"/>
  <c r="AX118" i="12" s="1"/>
  <c r="O118" i="12"/>
  <c r="AV117" i="12"/>
  <c r="AT117" i="12"/>
  <c r="AH117" i="12"/>
  <c r="AY117" i="12" s="1"/>
  <c r="AG117" i="12"/>
  <c r="AX117" i="12" s="1"/>
  <c r="O117" i="12"/>
  <c r="AV116" i="12"/>
  <c r="AT116" i="12"/>
  <c r="AH116" i="12"/>
  <c r="AY116" i="12" s="1"/>
  <c r="AG116" i="12"/>
  <c r="AX116" i="12" s="1"/>
  <c r="O116" i="12"/>
  <c r="AV115" i="12"/>
  <c r="AT115" i="12"/>
  <c r="AH115" i="12"/>
  <c r="AY115" i="12" s="1"/>
  <c r="AG115" i="12"/>
  <c r="AX115" i="12" s="1"/>
  <c r="O115" i="12"/>
  <c r="AV114" i="12"/>
  <c r="AT114" i="12"/>
  <c r="AH114" i="12"/>
  <c r="AY114" i="12" s="1"/>
  <c r="AG114" i="12"/>
  <c r="AX114" i="12" s="1"/>
  <c r="O114" i="12"/>
  <c r="AV113" i="12"/>
  <c r="AT113" i="12"/>
  <c r="AH113" i="12"/>
  <c r="AY113" i="12" s="1"/>
  <c r="AG113" i="12"/>
  <c r="AX113" i="12" s="1"/>
  <c r="O113" i="12"/>
  <c r="AV112" i="12"/>
  <c r="AT112" i="12"/>
  <c r="AH112" i="12"/>
  <c r="AY112" i="12" s="1"/>
  <c r="AG112" i="12"/>
  <c r="AX112" i="12" s="1"/>
  <c r="O112" i="12"/>
  <c r="AV111" i="12"/>
  <c r="AT111" i="12"/>
  <c r="AH111" i="12"/>
  <c r="AY111" i="12" s="1"/>
  <c r="AG111" i="12"/>
  <c r="AX111" i="12" s="1"/>
  <c r="O111" i="12"/>
  <c r="AV110" i="12"/>
  <c r="AT110" i="12"/>
  <c r="AH110" i="12"/>
  <c r="AY110" i="12" s="1"/>
  <c r="AG110" i="12"/>
  <c r="AX110" i="12" s="1"/>
  <c r="O110" i="12"/>
  <c r="AV109" i="12"/>
  <c r="AT109" i="12"/>
  <c r="AH109" i="12"/>
  <c r="AY109" i="12" s="1"/>
  <c r="AG109" i="12"/>
  <c r="AX109" i="12" s="1"/>
  <c r="O109" i="12"/>
  <c r="AV108" i="12"/>
  <c r="AT108" i="12"/>
  <c r="AH108" i="12"/>
  <c r="AY108" i="12" s="1"/>
  <c r="AG108" i="12"/>
  <c r="AX108" i="12" s="1"/>
  <c r="O108" i="12"/>
  <c r="AV107" i="12"/>
  <c r="AT107" i="12"/>
  <c r="AH107" i="12"/>
  <c r="AY107" i="12" s="1"/>
  <c r="AG107" i="12"/>
  <c r="AX107" i="12" s="1"/>
  <c r="O107" i="12"/>
  <c r="AV106" i="12"/>
  <c r="AT106" i="12"/>
  <c r="AH106" i="12"/>
  <c r="AY106" i="12" s="1"/>
  <c r="AG106" i="12"/>
  <c r="AX106" i="12" s="1"/>
  <c r="O106" i="12"/>
  <c r="AV105" i="12"/>
  <c r="AT105" i="12"/>
  <c r="AH105" i="12"/>
  <c r="AY105" i="12" s="1"/>
  <c r="AG105" i="12"/>
  <c r="AX105" i="12" s="1"/>
  <c r="O105" i="12"/>
  <c r="AV104" i="12"/>
  <c r="AT104" i="12"/>
  <c r="AH104" i="12"/>
  <c r="AY104" i="12" s="1"/>
  <c r="AG104" i="12"/>
  <c r="AX104" i="12" s="1"/>
  <c r="O104" i="12"/>
  <c r="AV103" i="12"/>
  <c r="AT103" i="12"/>
  <c r="AH103" i="12"/>
  <c r="AY103" i="12" s="1"/>
  <c r="AG103" i="12"/>
  <c r="AX103" i="12" s="1"/>
  <c r="O103" i="12"/>
  <c r="AV102" i="12"/>
  <c r="AT102" i="12"/>
  <c r="AH102" i="12"/>
  <c r="AY102" i="12" s="1"/>
  <c r="AG102" i="12"/>
  <c r="AX102" i="12" s="1"/>
  <c r="O102" i="12"/>
  <c r="AV101" i="12"/>
  <c r="AT101" i="12"/>
  <c r="AH101" i="12"/>
  <c r="AY101" i="12" s="1"/>
  <c r="AG101" i="12"/>
  <c r="AX101" i="12" s="1"/>
  <c r="O101" i="12"/>
  <c r="AV100" i="12"/>
  <c r="AT100" i="12"/>
  <c r="AH100" i="12"/>
  <c r="AY100" i="12" s="1"/>
  <c r="AG100" i="12"/>
  <c r="AX100" i="12" s="1"/>
  <c r="O100" i="12"/>
  <c r="AV99" i="12"/>
  <c r="AT99" i="12"/>
  <c r="AH99" i="12"/>
  <c r="AY99" i="12" s="1"/>
  <c r="AG99" i="12"/>
  <c r="AX99" i="12" s="1"/>
  <c r="O99" i="12"/>
  <c r="AV98" i="12"/>
  <c r="AT98" i="12"/>
  <c r="AH98" i="12"/>
  <c r="AY98" i="12" s="1"/>
  <c r="AG98" i="12"/>
  <c r="AX98" i="12" s="1"/>
  <c r="O98" i="12"/>
  <c r="AV97" i="12"/>
  <c r="AT97" i="12"/>
  <c r="AH97" i="12"/>
  <c r="AY97" i="12" s="1"/>
  <c r="AG97" i="12"/>
  <c r="AX97" i="12" s="1"/>
  <c r="O97" i="12"/>
  <c r="AV96" i="12"/>
  <c r="AT96" i="12"/>
  <c r="AH96" i="12"/>
  <c r="AY96" i="12" s="1"/>
  <c r="AG96" i="12"/>
  <c r="AX96" i="12" s="1"/>
  <c r="O96" i="12"/>
  <c r="AV95" i="12"/>
  <c r="AT95" i="12"/>
  <c r="AH95" i="12"/>
  <c r="AY95" i="12" s="1"/>
  <c r="AG95" i="12"/>
  <c r="AX95" i="12" s="1"/>
  <c r="O95" i="12"/>
  <c r="AV94" i="12"/>
  <c r="AT94" i="12"/>
  <c r="AH94" i="12"/>
  <c r="AY94" i="12" s="1"/>
  <c r="AG94" i="12"/>
  <c r="AX94" i="12" s="1"/>
  <c r="O94" i="12"/>
  <c r="AV93" i="12"/>
  <c r="AT93" i="12"/>
  <c r="AH93" i="12"/>
  <c r="AY93" i="12" s="1"/>
  <c r="AG93" i="12"/>
  <c r="AX93" i="12" s="1"/>
  <c r="O93" i="12"/>
  <c r="AV92" i="12"/>
  <c r="AT92" i="12"/>
  <c r="AH92" i="12"/>
  <c r="AY92" i="12" s="1"/>
  <c r="AG92" i="12"/>
  <c r="AX92" i="12" s="1"/>
  <c r="O92" i="12"/>
  <c r="AV91" i="12"/>
  <c r="AT91" i="12"/>
  <c r="AH91" i="12"/>
  <c r="AY91" i="12" s="1"/>
  <c r="AG91" i="12"/>
  <c r="AX91" i="12" s="1"/>
  <c r="O91" i="12"/>
  <c r="AV90" i="12"/>
  <c r="AT90" i="12"/>
  <c r="AH90" i="12"/>
  <c r="AY90" i="12" s="1"/>
  <c r="AG90" i="12"/>
  <c r="AX90" i="12" s="1"/>
  <c r="O90" i="12"/>
  <c r="AV89" i="12"/>
  <c r="AT89" i="12"/>
  <c r="AH89" i="12"/>
  <c r="AY89" i="12" s="1"/>
  <c r="AG89" i="12"/>
  <c r="AX89" i="12" s="1"/>
  <c r="O89" i="12"/>
  <c r="AV88" i="12"/>
  <c r="AT88" i="12"/>
  <c r="AH88" i="12"/>
  <c r="AY88" i="12" s="1"/>
  <c r="AG88" i="12"/>
  <c r="AX88" i="12" s="1"/>
  <c r="O88" i="12"/>
  <c r="AV87" i="12"/>
  <c r="AT87" i="12"/>
  <c r="AH87" i="12"/>
  <c r="AY87" i="12" s="1"/>
  <c r="AG87" i="12"/>
  <c r="AX87" i="12" s="1"/>
  <c r="O87" i="12"/>
  <c r="AV86" i="12"/>
  <c r="AT86" i="12"/>
  <c r="AH86" i="12"/>
  <c r="AY86" i="12" s="1"/>
  <c r="AG86" i="12"/>
  <c r="AX86" i="12" s="1"/>
  <c r="O86" i="12"/>
  <c r="AV85" i="12"/>
  <c r="AT85" i="12"/>
  <c r="AH85" i="12"/>
  <c r="AY85" i="12" s="1"/>
  <c r="AG85" i="12"/>
  <c r="AX85" i="12" s="1"/>
  <c r="O85" i="12"/>
  <c r="AV84" i="12"/>
  <c r="AT84" i="12"/>
  <c r="AH84" i="12"/>
  <c r="AY84" i="12" s="1"/>
  <c r="AG84" i="12"/>
  <c r="AX84" i="12" s="1"/>
  <c r="O84" i="12"/>
  <c r="AV83" i="12"/>
  <c r="AT83" i="12"/>
  <c r="AH83" i="12"/>
  <c r="AY83" i="12" s="1"/>
  <c r="AG83" i="12"/>
  <c r="AX83" i="12" s="1"/>
  <c r="O83" i="12"/>
  <c r="AV82" i="12"/>
  <c r="AT82" i="12"/>
  <c r="AH82" i="12"/>
  <c r="AY82" i="12" s="1"/>
  <c r="AG82" i="12"/>
  <c r="AX82" i="12" s="1"/>
  <c r="O82" i="12"/>
  <c r="AV81" i="12"/>
  <c r="AT81" i="12"/>
  <c r="AH81" i="12"/>
  <c r="AY81" i="12" s="1"/>
  <c r="AG81" i="12"/>
  <c r="AX81" i="12" s="1"/>
  <c r="O81" i="12"/>
  <c r="AV80" i="12"/>
  <c r="AT80" i="12"/>
  <c r="AH80" i="12"/>
  <c r="AY80" i="12" s="1"/>
  <c r="AG80" i="12"/>
  <c r="AX80" i="12" s="1"/>
  <c r="O80" i="12"/>
  <c r="AV79" i="12"/>
  <c r="AT79" i="12"/>
  <c r="AH79" i="12"/>
  <c r="AY79" i="12" s="1"/>
  <c r="AG79" i="12"/>
  <c r="AX79" i="12" s="1"/>
  <c r="O79" i="12"/>
  <c r="AV78" i="12"/>
  <c r="AT78" i="12"/>
  <c r="AH78" i="12"/>
  <c r="AY78" i="12" s="1"/>
  <c r="AG78" i="12"/>
  <c r="AX78" i="12" s="1"/>
  <c r="O78" i="12"/>
  <c r="AV77" i="12"/>
  <c r="AT77" i="12"/>
  <c r="AH77" i="12"/>
  <c r="AY77" i="12" s="1"/>
  <c r="AG77" i="12"/>
  <c r="AX77" i="12" s="1"/>
  <c r="O77" i="12"/>
  <c r="AV76" i="12"/>
  <c r="AT76" i="12"/>
  <c r="AH76" i="12"/>
  <c r="AY76" i="12" s="1"/>
  <c r="AG76" i="12"/>
  <c r="AX76" i="12" s="1"/>
  <c r="O76" i="12"/>
  <c r="AV75" i="12"/>
  <c r="AT75" i="12"/>
  <c r="AH75" i="12"/>
  <c r="AY75" i="12" s="1"/>
  <c r="AG75" i="12"/>
  <c r="AX75" i="12" s="1"/>
  <c r="O75" i="12"/>
  <c r="AV74" i="12"/>
  <c r="AT74" i="12"/>
  <c r="AH74" i="12"/>
  <c r="AY74" i="12" s="1"/>
  <c r="AG74" i="12"/>
  <c r="AX74" i="12" s="1"/>
  <c r="O74" i="12"/>
  <c r="AV73" i="12"/>
  <c r="AT73" i="12"/>
  <c r="AH73" i="12"/>
  <c r="AY73" i="12" s="1"/>
  <c r="AG73" i="12"/>
  <c r="AX73" i="12" s="1"/>
  <c r="O73" i="12"/>
  <c r="AV72" i="12"/>
  <c r="AT72" i="12"/>
  <c r="AH72" i="12"/>
  <c r="AY72" i="12" s="1"/>
  <c r="AG72" i="12"/>
  <c r="AX72" i="12" s="1"/>
  <c r="O72" i="12"/>
  <c r="AV71" i="12"/>
  <c r="AT71" i="12"/>
  <c r="AH71" i="12"/>
  <c r="AY71" i="12" s="1"/>
  <c r="AG71" i="12"/>
  <c r="AX71" i="12" s="1"/>
  <c r="O71" i="12"/>
  <c r="AV70" i="12"/>
  <c r="AT70" i="12"/>
  <c r="AH70" i="12"/>
  <c r="AY70" i="12" s="1"/>
  <c r="AG70" i="12"/>
  <c r="AX70" i="12" s="1"/>
  <c r="O70" i="12"/>
  <c r="AV69" i="12"/>
  <c r="AT69" i="12"/>
  <c r="AH69" i="12"/>
  <c r="AY69" i="12" s="1"/>
  <c r="AG69" i="12"/>
  <c r="AX69" i="12" s="1"/>
  <c r="O69" i="12"/>
  <c r="AV68" i="12"/>
  <c r="AT68" i="12"/>
  <c r="AH68" i="12"/>
  <c r="AY68" i="12" s="1"/>
  <c r="AG68" i="12"/>
  <c r="AX68" i="12" s="1"/>
  <c r="O68" i="12"/>
  <c r="AV67" i="12"/>
  <c r="AT67" i="12"/>
  <c r="AH67" i="12"/>
  <c r="AY67" i="12" s="1"/>
  <c r="AG67" i="12"/>
  <c r="AX67" i="12" s="1"/>
  <c r="O67" i="12"/>
  <c r="AV66" i="12"/>
  <c r="AT66" i="12"/>
  <c r="AH66" i="12"/>
  <c r="AY66" i="12" s="1"/>
  <c r="AG66" i="12"/>
  <c r="AX66" i="12" s="1"/>
  <c r="O66" i="12"/>
  <c r="AV65" i="12"/>
  <c r="AT65" i="12"/>
  <c r="AH65" i="12"/>
  <c r="AY65" i="12" s="1"/>
  <c r="AG65" i="12"/>
  <c r="AX65" i="12" s="1"/>
  <c r="O65" i="12"/>
  <c r="AV64" i="12"/>
  <c r="AT64" i="12"/>
  <c r="AH64" i="12"/>
  <c r="AY64" i="12" s="1"/>
  <c r="AG64" i="12"/>
  <c r="AX64" i="12" s="1"/>
  <c r="O64" i="12"/>
  <c r="AV63" i="12"/>
  <c r="AT63" i="12"/>
  <c r="AH63" i="12"/>
  <c r="AY63" i="12" s="1"/>
  <c r="AG63" i="12"/>
  <c r="AX63" i="12" s="1"/>
  <c r="O63" i="12"/>
  <c r="AV62" i="12"/>
  <c r="AT62" i="12"/>
  <c r="AH62" i="12"/>
  <c r="AY62" i="12" s="1"/>
  <c r="AG62" i="12"/>
  <c r="AX62" i="12" s="1"/>
  <c r="O62" i="12"/>
  <c r="AV61" i="12"/>
  <c r="AT61" i="12"/>
  <c r="AH61" i="12"/>
  <c r="AY61" i="12" s="1"/>
  <c r="AG61" i="12"/>
  <c r="AX61" i="12" s="1"/>
  <c r="O61" i="12"/>
  <c r="AV60" i="12"/>
  <c r="AT60" i="12"/>
  <c r="AH60" i="12"/>
  <c r="AY60" i="12" s="1"/>
  <c r="AG60" i="12"/>
  <c r="AX60" i="12" s="1"/>
  <c r="O60" i="12"/>
  <c r="AV59" i="12"/>
  <c r="AT59" i="12"/>
  <c r="AH59" i="12"/>
  <c r="AY59" i="12" s="1"/>
  <c r="AG59" i="12"/>
  <c r="AX59" i="12" s="1"/>
  <c r="O59" i="12"/>
  <c r="AV58" i="12"/>
  <c r="AT58" i="12"/>
  <c r="AH58" i="12"/>
  <c r="AY58" i="12" s="1"/>
  <c r="AG58" i="12"/>
  <c r="AX58" i="12" s="1"/>
  <c r="O58" i="12"/>
  <c r="AV57" i="12"/>
  <c r="AT57" i="12"/>
  <c r="AH57" i="12"/>
  <c r="AY57" i="12" s="1"/>
  <c r="AG57" i="12"/>
  <c r="AX57" i="12" s="1"/>
  <c r="O57" i="12"/>
  <c r="AV56" i="12"/>
  <c r="AT56" i="12"/>
  <c r="AH56" i="12"/>
  <c r="AY56" i="12" s="1"/>
  <c r="AG56" i="12"/>
  <c r="AX56" i="12" s="1"/>
  <c r="O56" i="12"/>
  <c r="AV55" i="12"/>
  <c r="AT55" i="12"/>
  <c r="AH55" i="12"/>
  <c r="AY55" i="12" s="1"/>
  <c r="AG55" i="12"/>
  <c r="AX55" i="12" s="1"/>
  <c r="O55" i="12"/>
  <c r="AV54" i="12"/>
  <c r="AT54" i="12"/>
  <c r="AH54" i="12"/>
  <c r="AY54" i="12" s="1"/>
  <c r="AG54" i="12"/>
  <c r="AX54" i="12" s="1"/>
  <c r="O54" i="12"/>
  <c r="AV53" i="12"/>
  <c r="AT53" i="12"/>
  <c r="AH53" i="12"/>
  <c r="AY53" i="12" s="1"/>
  <c r="AG53" i="12"/>
  <c r="AX53" i="12" s="1"/>
  <c r="O53" i="12"/>
  <c r="AV52" i="12"/>
  <c r="AT52" i="12"/>
  <c r="AH52" i="12"/>
  <c r="AY52" i="12" s="1"/>
  <c r="AG52" i="12"/>
  <c r="AX52" i="12" s="1"/>
  <c r="O52" i="12"/>
  <c r="AV51" i="12"/>
  <c r="AT51" i="12"/>
  <c r="AH51" i="12"/>
  <c r="AY51" i="12" s="1"/>
  <c r="AG51" i="12"/>
  <c r="AX51" i="12" s="1"/>
  <c r="O51" i="12"/>
  <c r="AV50" i="12"/>
  <c r="AT50" i="12"/>
  <c r="AH50" i="12"/>
  <c r="AY50" i="12" s="1"/>
  <c r="AG50" i="12"/>
  <c r="AX50" i="12" s="1"/>
  <c r="O50" i="12"/>
  <c r="AV49" i="12"/>
  <c r="AT49" i="12"/>
  <c r="AH49" i="12"/>
  <c r="AY49" i="12" s="1"/>
  <c r="AG49" i="12"/>
  <c r="AX49" i="12" s="1"/>
  <c r="O49" i="12"/>
  <c r="AV48" i="12"/>
  <c r="AT48" i="12"/>
  <c r="AH48" i="12"/>
  <c r="AY48" i="12" s="1"/>
  <c r="AG48" i="12"/>
  <c r="AX48" i="12" s="1"/>
  <c r="O48" i="12"/>
  <c r="AV47" i="12"/>
  <c r="AT47" i="12"/>
  <c r="AH47" i="12"/>
  <c r="AY47" i="12" s="1"/>
  <c r="AG47" i="12"/>
  <c r="AX47" i="12" s="1"/>
  <c r="O47" i="12"/>
  <c r="AV46" i="12"/>
  <c r="AT46" i="12"/>
  <c r="AH46" i="12"/>
  <c r="AY46" i="12" s="1"/>
  <c r="AG46" i="12"/>
  <c r="AX46" i="12" s="1"/>
  <c r="O46" i="12"/>
  <c r="AV45" i="12"/>
  <c r="AT45" i="12"/>
  <c r="AH45" i="12"/>
  <c r="AY45" i="12" s="1"/>
  <c r="AG45" i="12"/>
  <c r="AX45" i="12" s="1"/>
  <c r="O45" i="12"/>
  <c r="AV44" i="12"/>
  <c r="AT44" i="12"/>
  <c r="AH44" i="12"/>
  <c r="AY44" i="12" s="1"/>
  <c r="AG44" i="12"/>
  <c r="AX44" i="12" s="1"/>
  <c r="O44" i="12"/>
  <c r="AV43" i="12"/>
  <c r="AT43" i="12"/>
  <c r="AH43" i="12"/>
  <c r="AY43" i="12" s="1"/>
  <c r="AG43" i="12"/>
  <c r="AX43" i="12" s="1"/>
  <c r="O43" i="12"/>
  <c r="AV42" i="12"/>
  <c r="AT42" i="12"/>
  <c r="AH42" i="12"/>
  <c r="AY42" i="12" s="1"/>
  <c r="AG42" i="12"/>
  <c r="AX42" i="12" s="1"/>
  <c r="O42" i="12"/>
  <c r="AV41" i="12"/>
  <c r="AT41" i="12"/>
  <c r="AH41" i="12"/>
  <c r="AY41" i="12" s="1"/>
  <c r="AG41" i="12"/>
  <c r="AX41" i="12" s="1"/>
  <c r="O41" i="12"/>
  <c r="AV40" i="12"/>
  <c r="AT40" i="12"/>
  <c r="AH40" i="12"/>
  <c r="AY40" i="12" s="1"/>
  <c r="AG40" i="12"/>
  <c r="AX40" i="12" s="1"/>
  <c r="O40" i="12"/>
  <c r="AV39" i="12"/>
  <c r="AT39" i="12"/>
  <c r="AH39" i="12"/>
  <c r="AY39" i="12" s="1"/>
  <c r="AG39" i="12"/>
  <c r="AX39" i="12" s="1"/>
  <c r="O39" i="12"/>
  <c r="AV38" i="12"/>
  <c r="AT38" i="12"/>
  <c r="AH38" i="12"/>
  <c r="AY38" i="12" s="1"/>
  <c r="AG38" i="12"/>
  <c r="AX38" i="12" s="1"/>
  <c r="O38" i="12"/>
  <c r="AV37" i="12"/>
  <c r="AT37" i="12"/>
  <c r="AH37" i="12"/>
  <c r="AY37" i="12" s="1"/>
  <c r="AG37" i="12"/>
  <c r="AX37" i="12" s="1"/>
  <c r="O37" i="12"/>
  <c r="AV36" i="12"/>
  <c r="AT36" i="12"/>
  <c r="AH36" i="12"/>
  <c r="AY36" i="12" s="1"/>
  <c r="AG36" i="12"/>
  <c r="AX36" i="12" s="1"/>
  <c r="O36" i="12"/>
  <c r="AV35" i="12"/>
  <c r="AT35" i="12"/>
  <c r="AH35" i="12"/>
  <c r="AY35" i="12" s="1"/>
  <c r="AG35" i="12"/>
  <c r="AX35" i="12" s="1"/>
  <c r="O35" i="12"/>
  <c r="AV34" i="12"/>
  <c r="AT34" i="12"/>
  <c r="AH34" i="12"/>
  <c r="AY34" i="12" s="1"/>
  <c r="AG34" i="12"/>
  <c r="AX34" i="12" s="1"/>
  <c r="O34" i="12"/>
  <c r="AV33" i="12"/>
  <c r="AT33" i="12"/>
  <c r="AH33" i="12"/>
  <c r="AY33" i="12" s="1"/>
  <c r="AG33" i="12"/>
  <c r="AX33" i="12" s="1"/>
  <c r="O33" i="12"/>
  <c r="AV32" i="12"/>
  <c r="AT32" i="12"/>
  <c r="AH32" i="12"/>
  <c r="AY32" i="12" s="1"/>
  <c r="AG32" i="12"/>
  <c r="AX32" i="12" s="1"/>
  <c r="O32" i="12"/>
  <c r="AV31" i="12"/>
  <c r="AT31" i="12"/>
  <c r="AH31" i="12"/>
  <c r="AY31" i="12" s="1"/>
  <c r="AG31" i="12"/>
  <c r="AX31" i="12" s="1"/>
  <c r="O31" i="12"/>
  <c r="AH267" i="5"/>
  <c r="AG267" i="5"/>
  <c r="AG764" i="5"/>
  <c r="Y828" i="5"/>
  <c r="AB966" i="10"/>
  <c r="AA966" i="10"/>
  <c r="AT966" i="10"/>
  <c r="AH821" i="5"/>
  <c r="AG821" i="5"/>
  <c r="AH820" i="5"/>
  <c r="AG820" i="5"/>
  <c r="AH809" i="5"/>
  <c r="AG809" i="5"/>
  <c r="AH808" i="5"/>
  <c r="AG808" i="5"/>
  <c r="AH807" i="5"/>
  <c r="AG807" i="5"/>
  <c r="AH806" i="5"/>
  <c r="AG806" i="5"/>
  <c r="AH805" i="5"/>
  <c r="AG805" i="5"/>
  <c r="AH804" i="5"/>
  <c r="AG804" i="5"/>
  <c r="AH803" i="5"/>
  <c r="AG803" i="5"/>
  <c r="AH802" i="5"/>
  <c r="AG802" i="5"/>
  <c r="AH793" i="5"/>
  <c r="AG793" i="5"/>
  <c r="AH789" i="5"/>
  <c r="AG789" i="5"/>
  <c r="AH788" i="5"/>
  <c r="AG788" i="5"/>
  <c r="AH787" i="5"/>
  <c r="AG787" i="5"/>
  <c r="AH786" i="5"/>
  <c r="AG786" i="5"/>
  <c r="AH785" i="5"/>
  <c r="AG785" i="5"/>
  <c r="AH784" i="5"/>
  <c r="AG784" i="5"/>
  <c r="AH782" i="5"/>
  <c r="AG782" i="5"/>
  <c r="AH770" i="5"/>
  <c r="AG770" i="5"/>
  <c r="F31" i="7"/>
  <c r="Z828" i="5"/>
  <c r="AH709" i="5"/>
  <c r="AG709" i="5"/>
  <c r="AH704" i="5"/>
  <c r="AG704" i="5"/>
  <c r="AH575" i="5"/>
  <c r="AG575" i="5"/>
  <c r="AH522" i="5"/>
  <c r="AG522" i="5"/>
  <c r="AH513" i="5"/>
  <c r="AG513" i="5"/>
  <c r="AH422" i="5"/>
  <c r="AG422" i="5"/>
  <c r="AH407" i="5"/>
  <c r="AG407" i="5"/>
  <c r="AH406" i="5"/>
  <c r="AG406" i="5"/>
  <c r="AH162" i="5"/>
  <c r="AG162"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4" i="5"/>
  <c r="AH515" i="5"/>
  <c r="AH516" i="5"/>
  <c r="AH517" i="5"/>
  <c r="AH518" i="5"/>
  <c r="AH519" i="5"/>
  <c r="AH520" i="5"/>
  <c r="AH521"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5" i="5"/>
  <c r="AH706" i="5"/>
  <c r="AH707" i="5"/>
  <c r="AH708"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H756" i="5"/>
  <c r="AH757" i="5"/>
  <c r="AH758" i="5"/>
  <c r="AH759" i="5"/>
  <c r="AH760" i="5"/>
  <c r="AH761" i="5"/>
  <c r="AH762" i="5"/>
  <c r="AH763" i="5"/>
  <c r="AH764" i="5"/>
  <c r="AH765" i="5"/>
  <c r="AH766" i="5"/>
  <c r="AH767" i="5"/>
  <c r="AH768" i="5"/>
  <c r="AH769" i="5"/>
  <c r="AH771" i="5"/>
  <c r="AH772" i="5"/>
  <c r="AH773" i="5"/>
  <c r="AH774" i="5"/>
  <c r="AH775" i="5"/>
  <c r="AH776" i="5"/>
  <c r="AH777" i="5"/>
  <c r="AH778" i="5"/>
  <c r="AH779" i="5"/>
  <c r="AH780" i="5"/>
  <c r="AH9" i="5"/>
  <c r="AH10" i="5"/>
  <c r="AH781" i="5"/>
  <c r="AH783" i="5"/>
  <c r="AH11" i="5"/>
  <c r="AH12" i="5"/>
  <c r="AH13" i="5"/>
  <c r="AH14" i="5"/>
  <c r="AH15" i="5"/>
  <c r="AH16" i="5"/>
  <c r="AH17" i="5"/>
  <c r="AH790" i="5"/>
  <c r="AH791" i="5"/>
  <c r="AH18" i="5"/>
  <c r="AH792" i="5"/>
  <c r="AH19" i="5"/>
  <c r="AH20" i="5"/>
  <c r="AH21" i="5"/>
  <c r="AH794" i="5"/>
  <c r="AH795" i="5"/>
  <c r="AH22" i="5"/>
  <c r="AH796" i="5"/>
  <c r="AH797" i="5"/>
  <c r="AH23" i="5"/>
  <c r="AH798" i="5"/>
  <c r="AH24" i="5"/>
  <c r="AH25" i="5"/>
  <c r="AH799" i="5"/>
  <c r="AH800" i="5"/>
  <c r="AH26" i="5"/>
  <c r="AH801" i="5"/>
  <c r="AH810" i="5"/>
  <c r="AH811" i="5"/>
  <c r="AH812" i="5"/>
  <c r="AH813" i="5"/>
  <c r="AH814" i="5"/>
  <c r="AH27" i="5"/>
  <c r="AH815" i="5"/>
  <c r="AH816" i="5"/>
  <c r="AH28" i="5"/>
  <c r="AH817" i="5"/>
  <c r="AH29" i="5"/>
  <c r="AH30" i="5"/>
  <c r="AH31" i="5"/>
  <c r="AH32" i="5"/>
  <c r="AH33" i="5"/>
  <c r="AH34" i="5"/>
  <c r="AH35" i="5"/>
  <c r="AH36" i="5"/>
  <c r="AH818" i="5"/>
  <c r="AH819" i="5"/>
  <c r="AH822" i="5"/>
  <c r="AH37" i="5"/>
  <c r="AH38" i="5"/>
  <c r="AH823" i="5"/>
  <c r="AH824" i="5"/>
  <c r="AH39" i="5"/>
  <c r="AH40" i="5"/>
  <c r="AH825" i="5"/>
  <c r="AH826" i="5"/>
  <c r="AH41" i="5"/>
  <c r="AH827" i="5"/>
  <c r="AH42" i="5"/>
  <c r="AH43" i="5"/>
  <c r="AH44" i="5"/>
  <c r="AH45" i="5"/>
  <c r="AH476" i="5"/>
  <c r="AH477" i="5"/>
  <c r="AH478" i="5"/>
  <c r="AH479" i="5"/>
  <c r="AH480" i="5"/>
  <c r="AH481" i="5"/>
  <c r="AH482" i="5"/>
  <c r="AH483" i="5"/>
  <c r="AH484" i="5"/>
  <c r="AH485" i="5"/>
  <c r="AH486" i="5"/>
  <c r="AH465" i="5"/>
  <c r="AH466" i="5"/>
  <c r="AH467" i="5"/>
  <c r="AH468" i="5"/>
  <c r="AH469" i="5"/>
  <c r="AH470" i="5"/>
  <c r="AH471" i="5"/>
  <c r="AH472" i="5"/>
  <c r="AH473" i="5"/>
  <c r="AH474" i="5"/>
  <c r="AH475" i="5"/>
  <c r="AH247" i="5"/>
  <c r="AH248" i="5"/>
  <c r="AH249" i="5"/>
  <c r="AH250" i="5"/>
  <c r="AH251" i="5"/>
  <c r="AH252" i="5"/>
  <c r="AH253" i="5"/>
  <c r="AH254" i="5"/>
  <c r="AH255" i="5"/>
  <c r="AH256" i="5"/>
  <c r="AH257" i="5"/>
  <c r="AH258" i="5"/>
  <c r="AH259" i="5"/>
  <c r="AH260" i="5"/>
  <c r="AH261" i="5"/>
  <c r="AH262" i="5"/>
  <c r="AH263" i="5"/>
  <c r="AH264" i="5"/>
  <c r="AH265" i="5"/>
  <c r="AH266"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8" i="5"/>
  <c r="AH409" i="5"/>
  <c r="AH410" i="5"/>
  <c r="AH411" i="5"/>
  <c r="AH412" i="5"/>
  <c r="AH413" i="5"/>
  <c r="AH414" i="5"/>
  <c r="AH415" i="5"/>
  <c r="AH416" i="5"/>
  <c r="AH417" i="5"/>
  <c r="AH418" i="5"/>
  <c r="AH419" i="5"/>
  <c r="AH420" i="5"/>
  <c r="AH421"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46"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5" i="5"/>
  <c r="AG766" i="5"/>
  <c r="AG767" i="5"/>
  <c r="AG768" i="5"/>
  <c r="AG769" i="5"/>
  <c r="AG771" i="5"/>
  <c r="AG772" i="5"/>
  <c r="AG773" i="5"/>
  <c r="AG774" i="5"/>
  <c r="AG775" i="5"/>
  <c r="AG776" i="5"/>
  <c r="AG777" i="5"/>
  <c r="AG778" i="5"/>
  <c r="AG779" i="5"/>
  <c r="AG780" i="5"/>
  <c r="AG9" i="5"/>
  <c r="AG10" i="5"/>
  <c r="AG781" i="5"/>
  <c r="AG783" i="5"/>
  <c r="AG11" i="5"/>
  <c r="AG12" i="5"/>
  <c r="AG13" i="5"/>
  <c r="AG14" i="5"/>
  <c r="AG15" i="5"/>
  <c r="AG16" i="5"/>
  <c r="AG17" i="5"/>
  <c r="AG790" i="5"/>
  <c r="AG791" i="5"/>
  <c r="AG18" i="5"/>
  <c r="AG792" i="5"/>
  <c r="AG19" i="5"/>
  <c r="AG20" i="5"/>
  <c r="AG21" i="5"/>
  <c r="AG794" i="5"/>
  <c r="AG795" i="5"/>
  <c r="AG22" i="5"/>
  <c r="AG796" i="5"/>
  <c r="AG797" i="5"/>
  <c r="AG23" i="5"/>
  <c r="AG798" i="5"/>
  <c r="AG24" i="5"/>
  <c r="AG25" i="5"/>
  <c r="AG799" i="5"/>
  <c r="AG800" i="5"/>
  <c r="AG26" i="5"/>
  <c r="AG801" i="5"/>
  <c r="AG810" i="5"/>
  <c r="AG811" i="5"/>
  <c r="AG812" i="5"/>
  <c r="AG813" i="5"/>
  <c r="AG814" i="5"/>
  <c r="AG27" i="5"/>
  <c r="AG815" i="5"/>
  <c r="AG816" i="5"/>
  <c r="AG28" i="5"/>
  <c r="AG817" i="5"/>
  <c r="AG29" i="5"/>
  <c r="AG30" i="5"/>
  <c r="AG31" i="5"/>
  <c r="AG32" i="5"/>
  <c r="AG33" i="5"/>
  <c r="AG34" i="5"/>
  <c r="AG35" i="5"/>
  <c r="AG36" i="5"/>
  <c r="AG818" i="5"/>
  <c r="AG819" i="5"/>
  <c r="AG822" i="5"/>
  <c r="AG37" i="5"/>
  <c r="AG38" i="5"/>
  <c r="AG823" i="5"/>
  <c r="AG824" i="5"/>
  <c r="AG39" i="5"/>
  <c r="AG40" i="5"/>
  <c r="AG825" i="5"/>
  <c r="AG826" i="5"/>
  <c r="AG41" i="5"/>
  <c r="AG827" i="5"/>
  <c r="AG42" i="5"/>
  <c r="AG43" i="5"/>
  <c r="AG44" i="5"/>
  <c r="AG45" i="5"/>
  <c r="AG703" i="5"/>
  <c r="AG705" i="5"/>
  <c r="AG706" i="5"/>
  <c r="AG707" i="5"/>
  <c r="AG708" i="5"/>
  <c r="AG710" i="5"/>
  <c r="AG711" i="5"/>
  <c r="AG712" i="5"/>
  <c r="AG713" i="5"/>
  <c r="AG702"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571" i="5"/>
  <c r="AG572" i="5"/>
  <c r="AG573" i="5"/>
  <c r="AG574"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570" i="5"/>
  <c r="AG567" i="5"/>
  <c r="AG568" i="5"/>
  <c r="AG569" i="5"/>
  <c r="AG555" i="5"/>
  <c r="AG556" i="5"/>
  <c r="AG557" i="5"/>
  <c r="AG558" i="5"/>
  <c r="AG559" i="5"/>
  <c r="AG560" i="5"/>
  <c r="AG561" i="5"/>
  <c r="AG562" i="5"/>
  <c r="AG563" i="5"/>
  <c r="AG564" i="5"/>
  <c r="AG565" i="5"/>
  <c r="AG566" i="5"/>
  <c r="AG543" i="5"/>
  <c r="AG544" i="5"/>
  <c r="AG545" i="5"/>
  <c r="AG546" i="5"/>
  <c r="AG547" i="5"/>
  <c r="AG548" i="5"/>
  <c r="AG549" i="5"/>
  <c r="AG550" i="5"/>
  <c r="AG551" i="5"/>
  <c r="AG552" i="5"/>
  <c r="AG553" i="5"/>
  <c r="AG554" i="5"/>
  <c r="AG528" i="5"/>
  <c r="AG529" i="5"/>
  <c r="AG530" i="5"/>
  <c r="AG531" i="5"/>
  <c r="AG532" i="5"/>
  <c r="AG533" i="5"/>
  <c r="AG534" i="5"/>
  <c r="AG535" i="5"/>
  <c r="AG536" i="5"/>
  <c r="AG537" i="5"/>
  <c r="AG538" i="5"/>
  <c r="AG539" i="5"/>
  <c r="AG540" i="5"/>
  <c r="AG541" i="5"/>
  <c r="AG542" i="5"/>
  <c r="AG515" i="5"/>
  <c r="AG516" i="5"/>
  <c r="AG517" i="5"/>
  <c r="AG518" i="5"/>
  <c r="AG519" i="5"/>
  <c r="AG520" i="5"/>
  <c r="AG521" i="5"/>
  <c r="AG523" i="5"/>
  <c r="AG524" i="5"/>
  <c r="AG525" i="5"/>
  <c r="AG526" i="5"/>
  <c r="AG527" i="5"/>
  <c r="AG506" i="5"/>
  <c r="AG507" i="5"/>
  <c r="AG508" i="5"/>
  <c r="AG509" i="5"/>
  <c r="AG510" i="5"/>
  <c r="AG511" i="5"/>
  <c r="AG512" i="5"/>
  <c r="AG514" i="5"/>
  <c r="AG491" i="5"/>
  <c r="AG492" i="5"/>
  <c r="AG493" i="5"/>
  <c r="AG494" i="5"/>
  <c r="AG495" i="5"/>
  <c r="AG496" i="5"/>
  <c r="AG497" i="5"/>
  <c r="AG498" i="5"/>
  <c r="AG499" i="5"/>
  <c r="AG500" i="5"/>
  <c r="AG501" i="5"/>
  <c r="AG502" i="5"/>
  <c r="AG503" i="5"/>
  <c r="AG504" i="5"/>
  <c r="AG505" i="5"/>
  <c r="AG482" i="5"/>
  <c r="AG483" i="5"/>
  <c r="AG484" i="5"/>
  <c r="AG485" i="5"/>
  <c r="AG486" i="5"/>
  <c r="AG487" i="5"/>
  <c r="AG488" i="5"/>
  <c r="AG489" i="5"/>
  <c r="AG490" i="5"/>
  <c r="AG465" i="5"/>
  <c r="AG466" i="5"/>
  <c r="AG467" i="5"/>
  <c r="AG468" i="5"/>
  <c r="AG469" i="5"/>
  <c r="AG470" i="5"/>
  <c r="AG471" i="5"/>
  <c r="AG472" i="5"/>
  <c r="AG473" i="5"/>
  <c r="AG474" i="5"/>
  <c r="AG475" i="5"/>
  <c r="AG476" i="5"/>
  <c r="AG477" i="5"/>
  <c r="AG478" i="5"/>
  <c r="AG479" i="5"/>
  <c r="AG480" i="5"/>
  <c r="AG481" i="5"/>
  <c r="AG452" i="5"/>
  <c r="AG453" i="5"/>
  <c r="AG454" i="5"/>
  <c r="AG455" i="5"/>
  <c r="AG456" i="5"/>
  <c r="AG457" i="5"/>
  <c r="AG458" i="5"/>
  <c r="AG459" i="5"/>
  <c r="AG460" i="5"/>
  <c r="AG461" i="5"/>
  <c r="AG462" i="5"/>
  <c r="AG463" i="5"/>
  <c r="AG464" i="5"/>
  <c r="AG436" i="5"/>
  <c r="AG437" i="5"/>
  <c r="AG438" i="5"/>
  <c r="AG439" i="5"/>
  <c r="AG440" i="5"/>
  <c r="AG441" i="5"/>
  <c r="AG442" i="5"/>
  <c r="AG443" i="5"/>
  <c r="AG444" i="5"/>
  <c r="AG445" i="5"/>
  <c r="AG446" i="5"/>
  <c r="AG447" i="5"/>
  <c r="AG448" i="5"/>
  <c r="AG449" i="5"/>
  <c r="AG450" i="5"/>
  <c r="AG451" i="5"/>
  <c r="AG423" i="5"/>
  <c r="AG424" i="5"/>
  <c r="AG425" i="5"/>
  <c r="AG426" i="5"/>
  <c r="AG427" i="5"/>
  <c r="AG428" i="5"/>
  <c r="AG429" i="5"/>
  <c r="AG430" i="5"/>
  <c r="AG431" i="5"/>
  <c r="AG432" i="5"/>
  <c r="AG433" i="5"/>
  <c r="AG434" i="5"/>
  <c r="AG435" i="5"/>
  <c r="AG421" i="5"/>
  <c r="AG420" i="5"/>
  <c r="AG409" i="5"/>
  <c r="AG410" i="5"/>
  <c r="AG411" i="5"/>
  <c r="AG412" i="5"/>
  <c r="AG413" i="5"/>
  <c r="AG414" i="5"/>
  <c r="AG415" i="5"/>
  <c r="AG416" i="5"/>
  <c r="AG417" i="5"/>
  <c r="AG418" i="5"/>
  <c r="AG419" i="5"/>
  <c r="AG399" i="5"/>
  <c r="AG400" i="5"/>
  <c r="AG401" i="5"/>
  <c r="AG402" i="5"/>
  <c r="AG403" i="5"/>
  <c r="AG404" i="5"/>
  <c r="AG405" i="5"/>
  <c r="AG408" i="5"/>
  <c r="AG391" i="5"/>
  <c r="AG392" i="5"/>
  <c r="AG393" i="5"/>
  <c r="AG394" i="5"/>
  <c r="AG395" i="5"/>
  <c r="AG396" i="5"/>
  <c r="AG397" i="5"/>
  <c r="AG398" i="5"/>
  <c r="AG390" i="5"/>
  <c r="AG387" i="5"/>
  <c r="AG388" i="5"/>
  <c r="AG389" i="5"/>
  <c r="AG386" i="5"/>
  <c r="AG385" i="5"/>
  <c r="AG375" i="5"/>
  <c r="AG376" i="5"/>
  <c r="AG377" i="5"/>
  <c r="AG378" i="5"/>
  <c r="AG379" i="5"/>
  <c r="AG380" i="5"/>
  <c r="AG381" i="5"/>
  <c r="AG382" i="5"/>
  <c r="AG383" i="5"/>
  <c r="AG384" i="5"/>
  <c r="AG374" i="5"/>
  <c r="AG364" i="5"/>
  <c r="AG365" i="5"/>
  <c r="AG366" i="5"/>
  <c r="AG367" i="5"/>
  <c r="AG368" i="5"/>
  <c r="AG369" i="5"/>
  <c r="AG370" i="5"/>
  <c r="AG371" i="5"/>
  <c r="AG372" i="5"/>
  <c r="AG373" i="5"/>
  <c r="AG363" i="5"/>
  <c r="AG355" i="5"/>
  <c r="AG356" i="5"/>
  <c r="AG357" i="5"/>
  <c r="AG358" i="5"/>
  <c r="AG359" i="5"/>
  <c r="AG360" i="5"/>
  <c r="AG361" i="5"/>
  <c r="AG362" i="5"/>
  <c r="AG342" i="5"/>
  <c r="AG343" i="5"/>
  <c r="AG344" i="5"/>
  <c r="AG345" i="5"/>
  <c r="AG346" i="5"/>
  <c r="AG347" i="5"/>
  <c r="AG348" i="5"/>
  <c r="AG349" i="5"/>
  <c r="AG350" i="5"/>
  <c r="AG351" i="5"/>
  <c r="AG352" i="5"/>
  <c r="AG353" i="5"/>
  <c r="AG354" i="5"/>
  <c r="AG341" i="5"/>
  <c r="AG334" i="5"/>
  <c r="AG335" i="5"/>
  <c r="AG336" i="5"/>
  <c r="AG337" i="5"/>
  <c r="AG338" i="5"/>
  <c r="AG339" i="5"/>
  <c r="AG340" i="5"/>
  <c r="AG332" i="5"/>
  <c r="AG333" i="5"/>
  <c r="AG331" i="5"/>
  <c r="AG324" i="5"/>
  <c r="AG325" i="5"/>
  <c r="AG326" i="5"/>
  <c r="AG327" i="5"/>
  <c r="AG328" i="5"/>
  <c r="AG329" i="5"/>
  <c r="AG330" i="5"/>
  <c r="AG323" i="5"/>
  <c r="AG315" i="5"/>
  <c r="AG316" i="5"/>
  <c r="AG317" i="5"/>
  <c r="AG318" i="5"/>
  <c r="AG319" i="5"/>
  <c r="AG320" i="5"/>
  <c r="AG321" i="5"/>
  <c r="AG322" i="5"/>
  <c r="AG313" i="5"/>
  <c r="AG314" i="5"/>
  <c r="AG297" i="5"/>
  <c r="AG298" i="5"/>
  <c r="AG299" i="5"/>
  <c r="AG300" i="5"/>
  <c r="AG301" i="5"/>
  <c r="AG302" i="5"/>
  <c r="AG303" i="5"/>
  <c r="AG304" i="5"/>
  <c r="AG305" i="5"/>
  <c r="AG306" i="5"/>
  <c r="AG307" i="5"/>
  <c r="AG308" i="5"/>
  <c r="AG309" i="5"/>
  <c r="AG310" i="5"/>
  <c r="AG311" i="5"/>
  <c r="AG312" i="5"/>
  <c r="AG296" i="5"/>
  <c r="AG293" i="5"/>
  <c r="AG294" i="5"/>
  <c r="AG295" i="5"/>
  <c r="AG284" i="5"/>
  <c r="AG285" i="5"/>
  <c r="AG286" i="5"/>
  <c r="AG287" i="5"/>
  <c r="AG288" i="5"/>
  <c r="AG289" i="5"/>
  <c r="AG290" i="5"/>
  <c r="AG291" i="5"/>
  <c r="AG292" i="5"/>
  <c r="AG277" i="5"/>
  <c r="AG278" i="5"/>
  <c r="AG279" i="5"/>
  <c r="AG280" i="5"/>
  <c r="AG281" i="5"/>
  <c r="AG282" i="5"/>
  <c r="AG283" i="5"/>
  <c r="AG262" i="5"/>
  <c r="AG263" i="5"/>
  <c r="AG264" i="5"/>
  <c r="AG265" i="5"/>
  <c r="AG266" i="5"/>
  <c r="AG268" i="5"/>
  <c r="AG269" i="5"/>
  <c r="AG270" i="5"/>
  <c r="AG271" i="5"/>
  <c r="AG272" i="5"/>
  <c r="AG273" i="5"/>
  <c r="AG274" i="5"/>
  <c r="AG275" i="5"/>
  <c r="AG276" i="5"/>
  <c r="AG261" i="5"/>
  <c r="AG252" i="5"/>
  <c r="AG253" i="5"/>
  <c r="AG254" i="5"/>
  <c r="AG255" i="5"/>
  <c r="AG256" i="5"/>
  <c r="AG257" i="5"/>
  <c r="AG258" i="5"/>
  <c r="AG259" i="5"/>
  <c r="AG260" i="5"/>
  <c r="AG251" i="5"/>
  <c r="AG250" i="5"/>
  <c r="AG249" i="5"/>
  <c r="AG248" i="5"/>
  <c r="AG247" i="5"/>
  <c r="AG246" i="5"/>
  <c r="AG238" i="5"/>
  <c r="AG239" i="5"/>
  <c r="AG240" i="5"/>
  <c r="AG241" i="5"/>
  <c r="AG242" i="5"/>
  <c r="AG243" i="5"/>
  <c r="AG244" i="5"/>
  <c r="AG245" i="5"/>
  <c r="AG237" i="5"/>
  <c r="AG230" i="5"/>
  <c r="AG231" i="5"/>
  <c r="AG232" i="5"/>
  <c r="AG233" i="5"/>
  <c r="AG234" i="5"/>
  <c r="AG235" i="5"/>
  <c r="AG236" i="5"/>
  <c r="AG229" i="5"/>
  <c r="AG225" i="5"/>
  <c r="AG226" i="5"/>
  <c r="AG227" i="5"/>
  <c r="AG228" i="5"/>
  <c r="AG224" i="5"/>
  <c r="AG223" i="5"/>
  <c r="AG222" i="5"/>
  <c r="AG220" i="5"/>
  <c r="AG221" i="5"/>
  <c r="AG219" i="5"/>
  <c r="AG218" i="5"/>
  <c r="AG210" i="5"/>
  <c r="AG211" i="5"/>
  <c r="AG212" i="5"/>
  <c r="AG213" i="5"/>
  <c r="AG214" i="5"/>
  <c r="AG215" i="5"/>
  <c r="AG216" i="5"/>
  <c r="AG217" i="5"/>
  <c r="AG209" i="5"/>
  <c r="AG207" i="5"/>
  <c r="AG208" i="5"/>
  <c r="AG206" i="5"/>
  <c r="AG205" i="5"/>
  <c r="AG204" i="5"/>
  <c r="AG202" i="5"/>
  <c r="AG203" i="5"/>
  <c r="AG201" i="5"/>
  <c r="AG200" i="5"/>
  <c r="AG199" i="5"/>
  <c r="AG198" i="5"/>
  <c r="AG197" i="5"/>
  <c r="AG196" i="5"/>
  <c r="AG195" i="5"/>
  <c r="AG189" i="5"/>
  <c r="AG190" i="5"/>
  <c r="AG191" i="5"/>
  <c r="AG192" i="5"/>
  <c r="AG193" i="5"/>
  <c r="AG194" i="5"/>
  <c r="AG187" i="5"/>
  <c r="AG188" i="5"/>
  <c r="AG186" i="5"/>
  <c r="AG185" i="5"/>
  <c r="AG184" i="5"/>
  <c r="AG183" i="5"/>
  <c r="AG182" i="5"/>
  <c r="AG178" i="5"/>
  <c r="AG179" i="5"/>
  <c r="AG180" i="5"/>
  <c r="AG181" i="5"/>
  <c r="AG177" i="5"/>
  <c r="AG176" i="5"/>
  <c r="AG175" i="5"/>
  <c r="AG174" i="5"/>
  <c r="AG167" i="5"/>
  <c r="AG168" i="5"/>
  <c r="AG169" i="5"/>
  <c r="AG170" i="5"/>
  <c r="AG171" i="5"/>
  <c r="AG172" i="5"/>
  <c r="AG173" i="5"/>
  <c r="AG154" i="5"/>
  <c r="AG155" i="5"/>
  <c r="AG156" i="5"/>
  <c r="AG157" i="5"/>
  <c r="AG158" i="5"/>
  <c r="AG159" i="5"/>
  <c r="AG160" i="5"/>
  <c r="AG161" i="5"/>
  <c r="AG163" i="5"/>
  <c r="AG164" i="5"/>
  <c r="AG165" i="5"/>
  <c r="AG166" i="5"/>
  <c r="AG147" i="5"/>
  <c r="AG148" i="5"/>
  <c r="AG149" i="5"/>
  <c r="AG150" i="5"/>
  <c r="AG151" i="5"/>
  <c r="AG152" i="5"/>
  <c r="AG153" i="5"/>
  <c r="AG146" i="5"/>
  <c r="AG145" i="5"/>
  <c r="AG141" i="5"/>
  <c r="AG142" i="5"/>
  <c r="AG143" i="5"/>
  <c r="AG144" i="5"/>
  <c r="AG137" i="5"/>
  <c r="AG138" i="5"/>
  <c r="AG139" i="5"/>
  <c r="AG140" i="5"/>
  <c r="AG133" i="5"/>
  <c r="AG134" i="5"/>
  <c r="AG135" i="5"/>
  <c r="AG136" i="5"/>
  <c r="AG131" i="5"/>
  <c r="AG132" i="5"/>
  <c r="AG125" i="5"/>
  <c r="AG126" i="5"/>
  <c r="AG127" i="5"/>
  <c r="AG128" i="5"/>
  <c r="AG129" i="5"/>
  <c r="AG130" i="5"/>
  <c r="AG124" i="5"/>
  <c r="AG121" i="5"/>
  <c r="AG122" i="5"/>
  <c r="AG123" i="5"/>
  <c r="AG120" i="5"/>
  <c r="AG117" i="5"/>
  <c r="AG118" i="5"/>
  <c r="AG119" i="5"/>
  <c r="AG113" i="5"/>
  <c r="AG114" i="5"/>
  <c r="AG115" i="5"/>
  <c r="AG116" i="5"/>
  <c r="AG106" i="5"/>
  <c r="AG107" i="5"/>
  <c r="AG108" i="5"/>
  <c r="AG109" i="5"/>
  <c r="AG110" i="5"/>
  <c r="AG111" i="5"/>
  <c r="AG112" i="5"/>
  <c r="AG101" i="5"/>
  <c r="AG102" i="5"/>
  <c r="AG103" i="5"/>
  <c r="AG104" i="5"/>
  <c r="AG105" i="5"/>
  <c r="AG93" i="5"/>
  <c r="AG94" i="5"/>
  <c r="AG95" i="5"/>
  <c r="AG96" i="5"/>
  <c r="AG97" i="5"/>
  <c r="AG98" i="5"/>
  <c r="AG99" i="5"/>
  <c r="AG100" i="5"/>
  <c r="AG82" i="5"/>
  <c r="AG83" i="5"/>
  <c r="AG84" i="5"/>
  <c r="AG85" i="5"/>
  <c r="AG86" i="5"/>
  <c r="AG87" i="5"/>
  <c r="AG88" i="5"/>
  <c r="AG89" i="5"/>
  <c r="AG90" i="5"/>
  <c r="AG91" i="5"/>
  <c r="AG92" i="5"/>
  <c r="AG81" i="5"/>
  <c r="AG74" i="5"/>
  <c r="AG75" i="5"/>
  <c r="AG76" i="5"/>
  <c r="AG77" i="5"/>
  <c r="AG78" i="5"/>
  <c r="AG79" i="5"/>
  <c r="AG80" i="5"/>
  <c r="AG73" i="5"/>
  <c r="AG72" i="5"/>
  <c r="AG68" i="5"/>
  <c r="AG69" i="5"/>
  <c r="AG70" i="5"/>
  <c r="AG71" i="5"/>
  <c r="AG58" i="5"/>
  <c r="AG59" i="5"/>
  <c r="AG60" i="5"/>
  <c r="AG61" i="5"/>
  <c r="AG62" i="5"/>
  <c r="AG63" i="5"/>
  <c r="AG64" i="5"/>
  <c r="AG65" i="5"/>
  <c r="AG66" i="5"/>
  <c r="AG67" i="5"/>
  <c r="AG51" i="5"/>
  <c r="AG52" i="5"/>
  <c r="AG53" i="5"/>
  <c r="AG54" i="5"/>
  <c r="AG55" i="5"/>
  <c r="AG56" i="5"/>
  <c r="AG57" i="5"/>
  <c r="AG50" i="5"/>
  <c r="AG47" i="5"/>
  <c r="AG48" i="5"/>
  <c r="AG49" i="5"/>
  <c r="AG46" i="5"/>
  <c r="AM949" i="10"/>
  <c r="AN914" i="10"/>
  <c r="AN826" i="10"/>
  <c r="AM826" i="10"/>
  <c r="AN659" i="10"/>
  <c r="AN818" i="10"/>
  <c r="AM818" i="10"/>
  <c r="AN608" i="10"/>
  <c r="AN912" i="10"/>
  <c r="AM912" i="10"/>
  <c r="AN906" i="10"/>
  <c r="AM906" i="10"/>
  <c r="AN490" i="10"/>
  <c r="AN923" i="10"/>
  <c r="AM923" i="10"/>
  <c r="AN28" i="10"/>
  <c r="AN917" i="10"/>
  <c r="AM917" i="10"/>
  <c r="AN29" i="10"/>
  <c r="AN831" i="10"/>
  <c r="AM831" i="10"/>
  <c r="AN909" i="10"/>
  <c r="AM909" i="10"/>
  <c r="AN934" i="10"/>
  <c r="AN892" i="10"/>
  <c r="AM892" i="10"/>
  <c r="AN631" i="10"/>
  <c r="AN920" i="10"/>
  <c r="AM920" i="10"/>
  <c r="AN851" i="10"/>
  <c r="AN918" i="10"/>
  <c r="AM918" i="10"/>
  <c r="AN844" i="10"/>
  <c r="AM844" i="10"/>
  <c r="AN657" i="10"/>
  <c r="AN888" i="10"/>
  <c r="AM888" i="10"/>
  <c r="AN817" i="10"/>
  <c r="AN809" i="10"/>
  <c r="AM809" i="10"/>
  <c r="AN830" i="10"/>
  <c r="AN807" i="10"/>
  <c r="AM807" i="10"/>
  <c r="AN884" i="10"/>
  <c r="AM884" i="10"/>
  <c r="AM847" i="10"/>
  <c r="AN847" i="10"/>
  <c r="AM883" i="10"/>
  <c r="AN883" i="10"/>
  <c r="AM602" i="10"/>
  <c r="AN602" i="10"/>
  <c r="AM921" i="10"/>
  <c r="AN921" i="10"/>
  <c r="AM832" i="10"/>
  <c r="AN832" i="10"/>
  <c r="AM903" i="10"/>
  <c r="AN903" i="10"/>
  <c r="AM879" i="10"/>
  <c r="AN879" i="10"/>
  <c r="AM899" i="10"/>
  <c r="AN899" i="10"/>
  <c r="AM838" i="10"/>
  <c r="AN838" i="10"/>
  <c r="AM913" i="10"/>
  <c r="AN913" i="10"/>
  <c r="AM806" i="10"/>
  <c r="AN806" i="10"/>
  <c r="AM916" i="10"/>
  <c r="AN916" i="10"/>
  <c r="AM843" i="10"/>
  <c r="AN843" i="10"/>
  <c r="AM915" i="10"/>
  <c r="AN915" i="10"/>
  <c r="AM812" i="10"/>
  <c r="AN812" i="10"/>
  <c r="AM873" i="10"/>
  <c r="AN873" i="10"/>
  <c r="AM825" i="10"/>
  <c r="AN825" i="10"/>
  <c r="AM886" i="10"/>
  <c r="AN886" i="10"/>
  <c r="AM900" i="10"/>
  <c r="AN900" i="10"/>
  <c r="AM887" i="10"/>
  <c r="AM904" i="10"/>
  <c r="AN904" i="10"/>
  <c r="AM840" i="10"/>
  <c r="AM691" i="10"/>
  <c r="AN691" i="10"/>
  <c r="AM775" i="10"/>
  <c r="AM885" i="10"/>
  <c r="AM859" i="10"/>
  <c r="AN859" i="10"/>
  <c r="AM692" i="10"/>
  <c r="AM871" i="10"/>
  <c r="AN871" i="10"/>
  <c r="AM940" i="10"/>
  <c r="AM964" i="10"/>
  <c r="AN964" i="10"/>
  <c r="AM965" i="10"/>
  <c r="AM530" i="10"/>
  <c r="AN530" i="10"/>
  <c r="AM628" i="10"/>
  <c r="AM629" i="10"/>
  <c r="AN629" i="10"/>
  <c r="AM766" i="10"/>
  <c r="AM417" i="10"/>
  <c r="AN417" i="10"/>
  <c r="AM430" i="10"/>
  <c r="AM552" i="10"/>
  <c r="AM566" i="10"/>
  <c r="AN566" i="10"/>
  <c r="AM568" i="10"/>
  <c r="AM569" i="10"/>
  <c r="AN569" i="10"/>
  <c r="AM570" i="10"/>
  <c r="AM595" i="10"/>
  <c r="AN595" i="10"/>
  <c r="AM596" i="10"/>
  <c r="AM650" i="10"/>
  <c r="AN650" i="10"/>
  <c r="AM829" i="10"/>
  <c r="AM724" i="10"/>
  <c r="AN724" i="10"/>
  <c r="AM733" i="10"/>
  <c r="AM769" i="10"/>
  <c r="AN769" i="10"/>
  <c r="AM860" i="10"/>
  <c r="AM780" i="10"/>
  <c r="AM784" i="10"/>
  <c r="AN784" i="10"/>
  <c r="AM802" i="10"/>
  <c r="AM953" i="10"/>
  <c r="AN953" i="10"/>
  <c r="AM833" i="10"/>
  <c r="AM803" i="10"/>
  <c r="AN803" i="10"/>
  <c r="AM827" i="10"/>
  <c r="AM651" i="10"/>
  <c r="AM876" i="10"/>
  <c r="AN876" i="10"/>
  <c r="AM783" i="10"/>
  <c r="AM816" i="10"/>
  <c r="AN816" i="10"/>
  <c r="AM601" i="10"/>
  <c r="AM853" i="10"/>
  <c r="AN853" i="10"/>
  <c r="AM874" i="10"/>
  <c r="AM824" i="10"/>
  <c r="AM529" i="10"/>
  <c r="AN529" i="10"/>
  <c r="AM768" i="10"/>
  <c r="AM237" i="10"/>
  <c r="AN237" i="10"/>
  <c r="AM238" i="10"/>
  <c r="AM842" i="10"/>
  <c r="AN842" i="10"/>
  <c r="AM123" i="10"/>
  <c r="AN737" i="10"/>
  <c r="AM737" i="10"/>
  <c r="AN122" i="10"/>
  <c r="AM122" i="10"/>
  <c r="AN738" i="10"/>
  <c r="AM738" i="10"/>
  <c r="AN59" i="10"/>
  <c r="AN60" i="10"/>
  <c r="AN71" i="10"/>
  <c r="AM71" i="10"/>
  <c r="AN72" i="10"/>
  <c r="AN835" i="10"/>
  <c r="AN854" i="10"/>
  <c r="AM854" i="10"/>
  <c r="AN76" i="10"/>
  <c r="AM76" i="10"/>
  <c r="AN819" i="10"/>
  <c r="AN739" i="10"/>
  <c r="AN927" i="10"/>
  <c r="AM927" i="10"/>
  <c r="AN933" i="10"/>
  <c r="AN815" i="10"/>
  <c r="AM815" i="10"/>
  <c r="AN678" i="10"/>
  <c r="AM678" i="10"/>
  <c r="AN808" i="10"/>
  <c r="AM808" i="10"/>
  <c r="AN767" i="10"/>
  <c r="AN317" i="10"/>
  <c r="AN856" i="10"/>
  <c r="AM856" i="10"/>
  <c r="AN889" i="10"/>
  <c r="AN198" i="10"/>
  <c r="AN667" i="10"/>
  <c r="AM667" i="10"/>
  <c r="AN810" i="10"/>
  <c r="AM810" i="10"/>
  <c r="AN347" i="10"/>
  <c r="AN349" i="10"/>
  <c r="AN350" i="10"/>
  <c r="AM350" i="10"/>
  <c r="AN351" i="10"/>
  <c r="AN353" i="10"/>
  <c r="AM353" i="10"/>
  <c r="AN354" i="10"/>
  <c r="AM354" i="10"/>
  <c r="AN355" i="10"/>
  <c r="AM355" i="10"/>
  <c r="AN845" i="10"/>
  <c r="AN878" i="10"/>
  <c r="AN740" i="10"/>
  <c r="AM740" i="10"/>
  <c r="AN869" i="10"/>
  <c r="AN177" i="10"/>
  <c r="AN541" i="10"/>
  <c r="AM541" i="10"/>
  <c r="AN320" i="10"/>
  <c r="AM320" i="10"/>
  <c r="AN321" i="10"/>
  <c r="AN322" i="10"/>
  <c r="AN822" i="10"/>
  <c r="AM822" i="10"/>
  <c r="AN789" i="10"/>
  <c r="AN302" i="10"/>
  <c r="AM302" i="10"/>
  <c r="AN318" i="10"/>
  <c r="AM318" i="10"/>
  <c r="AN795" i="10"/>
  <c r="AM795" i="10"/>
  <c r="AN741" i="10"/>
  <c r="AN323" i="10"/>
  <c r="AN324" i="10"/>
  <c r="AM324" i="10"/>
  <c r="AN327" i="10"/>
  <c r="AM327" i="10"/>
  <c r="AN742" i="10"/>
  <c r="AM742" i="10"/>
  <c r="AN896" i="10"/>
  <c r="AM896" i="10"/>
  <c r="AN850" i="10"/>
  <c r="AM850" i="10"/>
  <c r="AN861" i="10"/>
  <c r="AN509" i="10"/>
  <c r="AN765" i="10"/>
  <c r="AN671" i="10"/>
  <c r="AM671" i="10"/>
  <c r="AN683" i="10"/>
  <c r="AN684" i="10"/>
  <c r="AM684" i="10"/>
  <c r="AN867" i="10"/>
  <c r="AM867" i="10"/>
  <c r="AN243" i="10"/>
  <c r="AN863" i="10"/>
  <c r="AM863" i="10"/>
  <c r="AN823" i="10"/>
  <c r="AN872" i="10"/>
  <c r="AM872" i="10"/>
  <c r="AN226" i="10"/>
  <c r="AM226" i="10"/>
  <c r="AN839" i="10"/>
  <c r="AM839" i="10"/>
  <c r="AN345" i="10"/>
  <c r="AM345" i="10"/>
  <c r="AN841" i="10"/>
  <c r="AN805" i="10"/>
  <c r="AM805" i="10"/>
  <c r="AN902" i="10"/>
  <c r="AN858" i="10"/>
  <c r="AM858" i="10"/>
  <c r="AN239" i="10"/>
  <c r="AN881" i="10"/>
  <c r="AM881" i="10"/>
  <c r="AN673" i="10"/>
  <c r="AM673" i="10"/>
  <c r="AN674" i="10"/>
  <c r="AN100" i="10"/>
  <c r="AM100" i="10"/>
  <c r="AN52" i="10"/>
  <c r="AN53" i="10"/>
  <c r="AM53" i="10"/>
  <c r="AN645" i="10"/>
  <c r="AM645" i="10"/>
  <c r="AN907" i="10"/>
  <c r="AM907" i="10"/>
  <c r="AN132" i="10"/>
  <c r="AM132" i="10"/>
  <c r="AN649" i="10"/>
  <c r="AN642" i="10"/>
  <c r="AM642" i="10"/>
  <c r="AN862" i="10"/>
  <c r="AN57" i="10"/>
  <c r="AM57" i="10"/>
  <c r="AN592" i="10"/>
  <c r="AM592" i="10"/>
  <c r="AN453" i="10"/>
  <c r="AM453" i="10"/>
  <c r="AN572" i="10"/>
  <c r="AM572" i="10"/>
  <c r="AN600" i="10"/>
  <c r="AN743" i="10"/>
  <c r="AM743" i="10"/>
  <c r="AN102" i="10"/>
  <c r="AN586" i="10"/>
  <c r="AM586" i="10"/>
  <c r="AN580" i="10"/>
  <c r="AM580" i="10"/>
  <c r="AN589" i="10"/>
  <c r="AM589" i="10"/>
  <c r="AN578" i="10"/>
  <c r="AM578" i="10"/>
  <c r="AN262" i="10"/>
  <c r="AN455" i="10"/>
  <c r="AM455" i="10"/>
  <c r="AN571" i="10"/>
  <c r="AN115" i="10"/>
  <c r="AM115" i="10"/>
  <c r="AN585" i="10"/>
  <c r="AN178" i="10"/>
  <c r="AM178" i="10"/>
  <c r="AN152" i="10"/>
  <c r="AM152" i="10"/>
  <c r="AN893" i="10"/>
  <c r="AN588" i="10"/>
  <c r="AM588" i="10"/>
  <c r="AN926" i="10"/>
  <c r="AN579" i="10"/>
  <c r="AM579" i="10"/>
  <c r="AN456" i="10"/>
  <c r="AN593" i="10"/>
  <c r="AM593" i="10"/>
  <c r="AN133" i="10"/>
  <c r="AM133" i="10"/>
  <c r="AN745" i="10"/>
  <c r="AN98" i="10"/>
  <c r="AM98" i="10"/>
  <c r="AN263" i="10"/>
  <c r="AN846" i="10"/>
  <c r="AM846" i="10"/>
  <c r="AN222" i="10"/>
  <c r="AN180" i="10"/>
  <c r="AM180" i="10"/>
  <c r="AN464" i="10"/>
  <c r="AM464" i="10"/>
  <c r="AN261" i="10"/>
  <c r="AN225" i="10"/>
  <c r="AM225" i="10"/>
  <c r="AN265" i="10"/>
  <c r="AN266" i="10"/>
  <c r="AM266" i="10"/>
  <c r="AN83" i="10"/>
  <c r="AM83" i="10"/>
  <c r="AN153" i="10"/>
  <c r="AM153" i="10"/>
  <c r="AN154" i="10"/>
  <c r="AM154" i="10"/>
  <c r="AN159" i="10"/>
  <c r="AN160" i="10"/>
  <c r="AM160" i="10"/>
  <c r="AN161" i="10"/>
  <c r="AN176" i="10"/>
  <c r="AM176" i="10"/>
  <c r="AN220" i="10"/>
  <c r="AN251" i="10"/>
  <c r="AM251" i="10"/>
  <c r="AN252" i="10"/>
  <c r="AM252" i="10"/>
  <c r="AN253" i="10"/>
  <c r="AN254" i="10"/>
  <c r="AM254" i="10"/>
  <c r="AN255" i="10"/>
  <c r="AN256" i="10"/>
  <c r="AM256" i="10"/>
  <c r="AN209" i="10"/>
  <c r="AM209" i="10"/>
  <c r="AN257" i="10"/>
  <c r="AM257" i="10"/>
  <c r="AN258" i="10"/>
  <c r="AM258" i="10"/>
  <c r="AN260" i="10"/>
  <c r="AN269" i="10"/>
  <c r="AM269" i="10"/>
  <c r="AN583" i="10"/>
  <c r="AN582" i="10"/>
  <c r="AM582" i="10"/>
  <c r="AN329" i="10"/>
  <c r="AM329" i="10"/>
  <c r="AN101" i="10"/>
  <c r="AM101" i="10"/>
  <c r="AM587" i="10"/>
  <c r="AN587" i="10"/>
  <c r="AM495" i="10"/>
  <c r="AN495" i="10"/>
  <c r="AM500" i="10"/>
  <c r="AN500" i="10"/>
  <c r="AM485" i="10"/>
  <c r="AN485" i="10"/>
  <c r="AM497" i="10"/>
  <c r="AN497" i="10"/>
  <c r="AM498" i="10"/>
  <c r="AN498" i="10"/>
  <c r="AM499" i="10"/>
  <c r="AN499" i="10"/>
  <c r="AM3" i="10"/>
  <c r="AN3" i="10"/>
  <c r="AM581" i="10"/>
  <c r="AN581" i="10"/>
  <c r="AM746" i="10"/>
  <c r="AN746" i="10"/>
  <c r="AM577" i="10"/>
  <c r="AN577" i="10"/>
  <c r="AM591" i="10"/>
  <c r="AN591" i="10"/>
  <c r="AM231" i="10"/>
  <c r="AN231" i="10"/>
  <c r="AM275" i="10"/>
  <c r="AN275" i="10"/>
  <c r="AM276" i="10"/>
  <c r="AN276" i="10"/>
  <c r="AM233" i="10"/>
  <c r="AN233" i="10"/>
  <c r="AM747" i="10"/>
  <c r="AN747" i="10"/>
  <c r="AM81" i="10"/>
  <c r="AN81" i="10"/>
  <c r="AM156" i="10"/>
  <c r="AN156" i="10"/>
  <c r="AM165" i="10"/>
  <c r="AN165" i="10"/>
  <c r="AM175" i="10"/>
  <c r="AN175" i="10"/>
  <c r="AM820" i="10"/>
  <c r="AN820" i="10"/>
  <c r="AM797" i="10"/>
  <c r="AN797" i="10"/>
  <c r="AM855" i="10"/>
  <c r="AN855" i="10"/>
  <c r="AM748" i="10"/>
  <c r="AN748" i="10"/>
  <c r="AM599" i="10"/>
  <c r="AN599" i="10"/>
  <c r="AM652" i="10"/>
  <c r="AN652" i="10"/>
  <c r="AM189" i="10"/>
  <c r="AN189" i="10"/>
  <c r="AM535" i="10"/>
  <c r="AN535" i="10"/>
  <c r="AM688" i="10"/>
  <c r="AN688" i="10"/>
  <c r="AM647" i="10"/>
  <c r="AN647" i="10"/>
  <c r="AM774" i="10"/>
  <c r="AN774" i="10"/>
  <c r="AM787" i="10"/>
  <c r="AN787" i="10"/>
  <c r="AM437" i="10"/>
  <c r="AN437" i="10"/>
  <c r="AM457" i="10"/>
  <c r="AN457" i="10"/>
  <c r="AM459" i="10"/>
  <c r="AN459" i="10"/>
  <c r="AM465" i="10"/>
  <c r="AN465" i="10"/>
  <c r="AM488" i="10"/>
  <c r="AN488" i="10"/>
  <c r="AM536" i="10"/>
  <c r="AN536" i="10"/>
  <c r="AM538" i="10"/>
  <c r="AN538" i="10"/>
  <c r="AM548" i="10"/>
  <c r="AN548" i="10"/>
  <c r="AM549" i="10"/>
  <c r="AN549" i="10"/>
  <c r="AM749" i="10"/>
  <c r="AN749" i="10"/>
  <c r="AM944" i="10"/>
  <c r="AN944" i="10"/>
  <c r="AM594" i="10"/>
  <c r="AN594" i="10"/>
  <c r="AM21" i="10"/>
  <c r="AN21" i="10"/>
  <c r="AM25" i="10"/>
  <c r="AN25" i="10"/>
  <c r="AM319" i="10"/>
  <c r="AN319" i="10"/>
  <c r="AM505" i="10"/>
  <c r="AN505" i="10"/>
  <c r="AM507" i="10"/>
  <c r="AN507" i="10"/>
  <c r="AM514" i="10"/>
  <c r="AN514" i="10"/>
  <c r="AM655" i="10"/>
  <c r="AN655" i="10"/>
  <c r="AM750" i="10"/>
  <c r="AN750" i="10"/>
  <c r="AM792" i="10"/>
  <c r="AN792" i="10"/>
  <c r="AM19" i="10"/>
  <c r="AN19" i="10"/>
  <c r="AM234" i="10"/>
  <c r="AN234" i="10"/>
  <c r="AM230" i="10"/>
  <c r="AN230" i="10"/>
  <c r="AM590" i="10"/>
  <c r="AN590" i="10"/>
  <c r="AM575" i="10"/>
  <c r="AN575" i="10"/>
  <c r="AM576" i="10"/>
  <c r="AN576" i="10"/>
  <c r="AM99" i="10"/>
  <c r="AN99" i="10"/>
  <c r="AM6" i="10"/>
  <c r="AN6" i="10"/>
  <c r="AM8" i="10"/>
  <c r="AN8" i="10"/>
  <c r="AM9" i="10"/>
  <c r="AN9" i="10"/>
  <c r="AM10" i="10"/>
  <c r="AN10" i="10"/>
  <c r="AM639" i="10"/>
  <c r="AN639" i="10"/>
  <c r="AM625" i="10"/>
  <c r="AN625" i="10"/>
  <c r="AM51" i="10"/>
  <c r="AN51" i="10"/>
  <c r="AM150" i="10"/>
  <c r="AN150" i="10"/>
  <c r="AM31" i="10"/>
  <c r="AN31" i="10"/>
  <c r="AM32" i="10"/>
  <c r="AN32" i="10"/>
  <c r="AM33" i="10"/>
  <c r="AN33" i="10"/>
  <c r="AM42" i="10"/>
  <c r="AN42" i="10"/>
  <c r="AM44" i="10"/>
  <c r="AN44" i="10"/>
  <c r="AM46" i="10"/>
  <c r="AN46" i="10"/>
  <c r="AM173" i="10"/>
  <c r="AN173" i="10"/>
  <c r="AM50" i="10"/>
  <c r="AN50" i="10"/>
  <c r="AM204" i="10"/>
  <c r="AN204" i="10"/>
  <c r="AM241" i="10"/>
  <c r="AN241" i="10"/>
  <c r="AM679" i="10"/>
  <c r="AN679" i="10"/>
  <c r="AM61" i="10"/>
  <c r="AN61" i="10"/>
  <c r="AM62" i="10"/>
  <c r="AN62" i="10"/>
  <c r="AM63" i="10"/>
  <c r="AN63" i="10"/>
  <c r="AM244" i="10"/>
  <c r="AN244" i="10"/>
  <c r="AM68" i="10"/>
  <c r="AN68" i="10"/>
  <c r="AM539" i="10"/>
  <c r="AN539" i="10"/>
  <c r="AM79" i="10"/>
  <c r="AN79" i="10"/>
  <c r="AM80" i="10"/>
  <c r="AN80" i="10"/>
  <c r="AM247" i="10"/>
  <c r="AN247" i="10"/>
  <c r="AM248" i="10"/>
  <c r="AN248" i="10"/>
  <c r="AM199" i="10"/>
  <c r="AN199" i="10"/>
  <c r="AM89" i="10"/>
  <c r="AN89" i="10"/>
  <c r="AM423" i="10"/>
  <c r="AN423" i="10"/>
  <c r="AM677" i="10"/>
  <c r="AN677" i="10"/>
  <c r="AM93" i="10"/>
  <c r="AN93" i="10"/>
  <c r="AM668" i="10"/>
  <c r="AN668" i="10"/>
  <c r="AM613" i="10"/>
  <c r="AN613" i="10"/>
  <c r="AM103" i="10"/>
  <c r="AN103" i="10"/>
  <c r="AM646" i="10"/>
  <c r="AN646" i="10"/>
  <c r="AM74" i="10"/>
  <c r="AN74" i="10"/>
  <c r="AM935" i="10"/>
  <c r="AN935" i="10"/>
  <c r="AM24" i="10"/>
  <c r="AN24" i="10"/>
  <c r="AM191" i="10"/>
  <c r="AN191" i="10"/>
  <c r="AM773" i="10"/>
  <c r="AN773" i="10"/>
  <c r="AM427" i="10"/>
  <c r="AN427" i="10"/>
  <c r="AM436" i="10"/>
  <c r="AN436" i="10"/>
  <c r="AM501" i="10"/>
  <c r="AN501" i="10"/>
  <c r="AM522" i="10"/>
  <c r="AN522" i="10"/>
  <c r="AM14" i="10"/>
  <c r="AN14" i="10"/>
  <c r="AM113" i="10"/>
  <c r="AN113" i="10"/>
  <c r="AM264" i="10"/>
  <c r="AN264" i="10"/>
  <c r="AM543" i="10"/>
  <c r="AN543" i="10"/>
  <c r="AM117" i="10"/>
  <c r="AN117" i="10"/>
  <c r="AM118" i="10"/>
  <c r="AN118" i="10"/>
  <c r="AM637" i="10"/>
  <c r="AN637" i="10"/>
  <c r="AM126" i="10"/>
  <c r="AN126" i="10"/>
  <c r="AM54" i="10"/>
  <c r="AN54" i="10"/>
  <c r="AM614" i="10"/>
  <c r="AN614" i="10"/>
  <c r="AM136" i="10"/>
  <c r="AN136" i="10"/>
  <c r="AM139" i="10"/>
  <c r="AN139" i="10"/>
  <c r="AM140" i="10"/>
  <c r="AN140" i="10"/>
  <c r="AM141" i="10"/>
  <c r="AN141" i="10"/>
  <c r="AM75" i="10"/>
  <c r="AN75" i="10"/>
  <c r="AM669" i="10"/>
  <c r="AN669" i="10"/>
  <c r="AM145" i="10"/>
  <c r="AN145" i="10"/>
  <c r="AM357" i="10"/>
  <c r="AN357" i="10"/>
  <c r="AM870" i="10"/>
  <c r="AN870" i="10"/>
  <c r="AM114" i="10"/>
  <c r="AN114" i="10"/>
  <c r="AM930" i="10"/>
  <c r="AN930" i="10"/>
  <c r="AM77" i="10"/>
  <c r="AN77" i="10"/>
  <c r="AM97" i="10"/>
  <c r="AN97" i="10"/>
  <c r="AM781" i="10"/>
  <c r="AN781" i="10"/>
  <c r="AM87" i="10"/>
  <c r="AN87" i="10"/>
  <c r="AM626" i="10"/>
  <c r="AN626" i="10"/>
  <c r="AM660" i="10"/>
  <c r="AN660" i="10"/>
  <c r="AM106" i="10"/>
  <c r="AN106" i="10"/>
  <c r="AM108" i="10"/>
  <c r="AN108" i="10"/>
  <c r="AM111" i="10"/>
  <c r="AN111" i="10"/>
  <c r="AM205" i="10"/>
  <c r="AN205" i="10"/>
  <c r="AM206" i="10"/>
  <c r="AN206" i="10"/>
  <c r="AM170" i="10"/>
  <c r="AN170" i="10"/>
  <c r="AM224" i="10"/>
  <c r="AN224" i="10"/>
  <c r="AM641" i="10"/>
  <c r="AN641" i="10"/>
  <c r="AM952" i="10"/>
  <c r="AN952" i="10"/>
  <c r="AM228" i="10"/>
  <c r="AN228" i="10"/>
  <c r="AM235" i="10"/>
  <c r="AN235" i="10"/>
  <c r="AM186" i="10"/>
  <c r="AN186" i="10"/>
  <c r="AM195" i="10"/>
  <c r="AN195" i="10"/>
  <c r="AM26" i="10"/>
  <c r="AN26" i="10"/>
  <c r="AM197" i="10"/>
  <c r="AN197" i="10"/>
  <c r="AM245" i="10"/>
  <c r="AN245" i="10"/>
  <c r="AM246" i="10"/>
  <c r="AN246" i="10"/>
  <c r="AM250" i="10"/>
  <c r="AN250" i="10"/>
  <c r="AM296" i="10"/>
  <c r="AN296" i="10"/>
  <c r="AM297" i="10"/>
  <c r="AN297" i="10"/>
  <c r="AM343" i="10"/>
  <c r="AN343" i="10"/>
  <c r="AM358" i="10"/>
  <c r="AN358" i="10"/>
  <c r="AM360" i="10"/>
  <c r="AN360" i="10"/>
  <c r="AM299" i="10"/>
  <c r="AN299" i="10"/>
  <c r="AM300" i="10"/>
  <c r="AN300" i="10"/>
  <c r="AM311" i="10"/>
  <c r="AN311" i="10"/>
  <c r="AM313" i="10"/>
  <c r="AN313" i="10"/>
  <c r="AM314" i="10"/>
  <c r="AN314" i="10"/>
  <c r="AM315" i="10"/>
  <c r="AN315" i="10"/>
  <c r="AM658" i="10"/>
  <c r="AN658" i="10"/>
  <c r="AM337" i="10"/>
  <c r="AN337" i="10"/>
  <c r="AM340" i="10"/>
  <c r="AN340" i="10"/>
  <c r="AM341" i="10"/>
  <c r="AN341" i="10"/>
  <c r="AM398" i="10"/>
  <c r="AN398" i="10"/>
  <c r="AM422" i="10"/>
  <c r="AN422" i="10"/>
  <c r="AM426" i="10"/>
  <c r="AN426" i="10"/>
  <c r="AM945" i="10"/>
  <c r="AN945" i="10"/>
  <c r="AM365" i="10"/>
  <c r="AN365" i="10"/>
  <c r="AM367" i="10"/>
  <c r="AN367" i="10"/>
  <c r="AM369" i="10"/>
  <c r="AN369" i="10"/>
  <c r="AM435" i="10"/>
  <c r="AN435" i="10"/>
  <c r="AM400" i="10"/>
  <c r="AN400" i="10"/>
  <c r="AM401" i="10"/>
  <c r="AN401" i="10"/>
  <c r="AM403" i="10"/>
  <c r="AN403" i="10"/>
  <c r="AM405" i="10"/>
  <c r="AN405" i="10"/>
  <c r="AM412" i="10"/>
  <c r="AN412" i="10"/>
  <c r="AM414" i="10"/>
  <c r="AN414" i="10"/>
  <c r="AM416" i="10"/>
  <c r="AN416" i="10"/>
  <c r="AM418" i="10"/>
  <c r="AN418" i="10"/>
  <c r="AM419" i="10"/>
  <c r="AN419" i="10"/>
  <c r="AM420" i="10"/>
  <c r="AN420" i="10"/>
  <c r="AM445" i="10"/>
  <c r="AN445" i="10"/>
  <c r="AM462" i="10"/>
  <c r="AN462" i="10"/>
  <c r="AM483" i="10"/>
  <c r="AN483" i="10"/>
  <c r="AM424" i="10"/>
  <c r="AN424" i="10"/>
  <c r="AM425" i="10"/>
  <c r="AN425" i="10"/>
  <c r="AM521" i="10"/>
  <c r="AN521" i="10"/>
  <c r="AM528" i="10"/>
  <c r="AN528" i="10"/>
  <c r="AM431" i="10"/>
  <c r="AN431" i="10"/>
  <c r="AM432" i="10"/>
  <c r="AN432" i="10"/>
  <c r="AM621" i="10"/>
  <c r="AN621" i="10"/>
  <c r="AM693" i="10"/>
  <c r="AN693" i="10"/>
  <c r="AM441" i="10"/>
  <c r="AN441" i="10"/>
  <c r="AM712" i="10"/>
  <c r="AN712" i="10"/>
  <c r="AM722" i="10"/>
  <c r="AN722" i="10"/>
  <c r="AM785" i="10"/>
  <c r="AN785" i="10"/>
  <c r="AM786" i="10"/>
  <c r="AN786" i="10"/>
  <c r="AM632" i="10"/>
  <c r="AN632" i="10"/>
  <c r="AM924" i="10"/>
  <c r="AN924" i="10"/>
  <c r="AM778" i="10"/>
  <c r="AN778" i="10"/>
  <c r="AM721" i="10"/>
  <c r="AN721" i="10"/>
  <c r="AM493" i="10"/>
  <c r="AN493" i="10"/>
  <c r="AM494" i="10"/>
  <c r="AM939" i="10"/>
  <c r="AN939" i="10"/>
  <c r="AM941" i="10"/>
  <c r="AN941" i="10"/>
  <c r="AM506" i="10"/>
  <c r="AN506" i="10"/>
  <c r="AM508" i="10"/>
  <c r="AM55" i="10"/>
  <c r="AM511" i="10"/>
  <c r="AN511" i="10"/>
  <c r="AM512" i="10"/>
  <c r="AN512" i="10"/>
  <c r="AM513" i="10"/>
  <c r="AM88" i="10"/>
  <c r="AN88" i="10"/>
  <c r="AM640" i="10"/>
  <c r="AN640" i="10"/>
  <c r="AM518" i="10"/>
  <c r="AN518" i="10"/>
  <c r="AM519" i="10"/>
  <c r="AM236" i="10"/>
  <c r="AM298" i="10"/>
  <c r="AN298" i="10"/>
  <c r="AM421" i="10"/>
  <c r="AN421" i="10"/>
  <c r="AM524" i="10"/>
  <c r="AM526" i="10"/>
  <c r="AN526" i="10"/>
  <c r="AM796" i="10"/>
  <c r="AN796" i="10"/>
  <c r="AM531" i="10"/>
  <c r="AN531" i="10"/>
  <c r="AM533" i="10"/>
  <c r="AM537" i="10"/>
  <c r="AN537" i="10"/>
  <c r="AM540" i="10"/>
  <c r="AN540" i="10"/>
  <c r="AM546" i="10"/>
  <c r="AM777" i="10"/>
  <c r="AN777" i="10"/>
  <c r="AM555" i="10"/>
  <c r="AN555" i="10"/>
  <c r="AM96" i="10"/>
  <c r="AN96" i="10"/>
  <c r="AM557" i="10"/>
  <c r="AM184" i="10"/>
  <c r="AM618" i="10"/>
  <c r="AN618" i="10"/>
  <c r="AM609" i="10"/>
  <c r="AN609" i="10"/>
  <c r="AM951" i="10"/>
  <c r="AM612" i="10"/>
  <c r="AN612" i="10"/>
  <c r="AM277" i="10"/>
  <c r="AN277" i="10"/>
  <c r="AM772" i="10"/>
  <c r="AN772" i="10"/>
  <c r="AM791" i="10"/>
  <c r="AM672" i="10"/>
  <c r="AM551" i="10"/>
  <c r="AN551" i="10"/>
  <c r="AM208" i="10"/>
  <c r="AN208" i="10"/>
  <c r="AM515" i="10"/>
  <c r="AM793" i="10"/>
  <c r="AN793" i="10"/>
  <c r="AM635" i="10"/>
  <c r="AN635" i="10"/>
  <c r="AM619" i="10"/>
  <c r="AN619" i="10"/>
  <c r="AM636" i="10"/>
  <c r="AM686" i="10"/>
  <c r="AM520" i="10"/>
  <c r="AN520" i="10"/>
  <c r="AM368" i="10"/>
  <c r="AN368" i="10"/>
  <c r="AM364" i="10"/>
  <c r="AM680" i="10"/>
  <c r="AN680" i="10"/>
  <c r="AM502" i="10"/>
  <c r="AN502" i="10"/>
  <c r="AM326" i="10"/>
  <c r="AN326" i="10"/>
  <c r="AM333" i="10"/>
  <c r="AM662" i="10"/>
  <c r="AM664" i="10"/>
  <c r="AN664" i="10"/>
  <c r="AM665" i="10"/>
  <c r="AN665" i="10"/>
  <c r="AM666" i="10"/>
  <c r="AM232" i="10"/>
  <c r="AN232" i="10"/>
  <c r="AM799" i="10"/>
  <c r="AN799" i="10"/>
  <c r="AM503" i="10"/>
  <c r="AN503" i="10"/>
  <c r="AM56" i="10"/>
  <c r="AM689" i="10"/>
  <c r="AM334" i="10"/>
  <c r="AN334" i="10"/>
  <c r="AM91" i="10"/>
  <c r="AN91" i="10"/>
  <c r="AM694" i="10"/>
  <c r="AM695" i="10"/>
  <c r="AN695" i="10"/>
  <c r="AM696" i="10"/>
  <c r="AN696" i="10"/>
  <c r="AM697" i="10"/>
  <c r="AN697" i="10"/>
  <c r="AM698" i="10"/>
  <c r="AM699" i="10"/>
  <c r="AM700" i="10"/>
  <c r="AN700" i="10"/>
  <c r="AM701" i="10"/>
  <c r="AN701" i="10"/>
  <c r="AM702" i="10"/>
  <c r="AM703" i="10"/>
  <c r="AN703" i="10"/>
  <c r="AM704" i="10"/>
  <c r="AN704" i="10"/>
  <c r="AM705" i="10"/>
  <c r="AN705" i="10"/>
  <c r="AM706" i="10"/>
  <c r="AM707" i="10"/>
  <c r="AM708" i="10"/>
  <c r="AN708" i="10"/>
  <c r="AM709" i="10"/>
  <c r="AN709" i="10"/>
  <c r="AM710" i="10"/>
  <c r="AM711" i="10"/>
  <c r="AN711" i="10"/>
  <c r="AM107" i="10"/>
  <c r="AN107" i="10"/>
  <c r="AM713" i="10"/>
  <c r="AN713" i="10"/>
  <c r="AM714" i="10"/>
  <c r="AM715" i="10"/>
  <c r="AM716" i="10"/>
  <c r="AN716" i="10"/>
  <c r="AM717" i="10"/>
  <c r="AN717" i="10"/>
  <c r="AM718" i="10"/>
  <c r="AM719" i="10"/>
  <c r="AN719" i="10"/>
  <c r="AM720" i="10"/>
  <c r="AN720" i="10"/>
  <c r="AM47" i="10"/>
  <c r="AN47" i="10"/>
  <c r="AM109" i="10"/>
  <c r="AM723" i="10"/>
  <c r="AM725" i="10"/>
  <c r="AN725" i="10"/>
  <c r="AM726" i="10"/>
  <c r="AN726" i="10"/>
  <c r="AM727" i="10"/>
  <c r="AM728" i="10"/>
  <c r="AN728" i="10"/>
  <c r="AM729" i="10"/>
  <c r="AN729" i="10"/>
  <c r="AM730" i="10"/>
  <c r="AN730" i="10"/>
  <c r="AM731" i="10"/>
  <c r="AM732" i="10"/>
  <c r="AM734" i="10"/>
  <c r="AN734" i="10"/>
  <c r="AM735" i="10"/>
  <c r="AN735" i="10"/>
  <c r="AM751" i="10"/>
  <c r="AM752" i="10"/>
  <c r="AN752" i="10"/>
  <c r="AM753" i="10"/>
  <c r="AN753" i="10"/>
  <c r="AM754" i="10"/>
  <c r="AN754" i="10"/>
  <c r="AM755" i="10"/>
  <c r="AM756" i="10"/>
  <c r="AM757" i="10"/>
  <c r="AN757" i="10"/>
  <c r="AM758" i="10"/>
  <c r="AN758" i="10"/>
  <c r="AM759" i="10"/>
  <c r="AM67" i="10"/>
  <c r="AN67" i="10"/>
  <c r="AM762" i="10"/>
  <c r="AN762" i="10"/>
  <c r="AM18" i="10"/>
  <c r="AN18" i="10"/>
  <c r="AM623" i="10"/>
  <c r="AM510" i="10"/>
  <c r="AM125" i="10"/>
  <c r="AN125" i="10"/>
  <c r="AM142" i="10"/>
  <c r="AN142" i="10"/>
  <c r="AM183" i="10"/>
  <c r="AM782" i="10"/>
  <c r="AN782" i="10"/>
  <c r="AM363" i="10"/>
  <c r="AN363" i="10"/>
  <c r="AM504" i="10"/>
  <c r="AN504" i="10"/>
  <c r="AM788" i="10"/>
  <c r="AM470" i="10"/>
  <c r="AM790" i="10"/>
  <c r="AN790" i="10"/>
  <c r="AM547" i="10"/>
  <c r="AN547" i="10"/>
  <c r="AM794" i="10"/>
  <c r="AM556" i="10"/>
  <c r="AN556" i="10"/>
  <c r="AM249" i="10"/>
  <c r="AN249" i="10"/>
  <c r="AM611" i="10"/>
  <c r="AN611" i="10"/>
  <c r="AM798" i="10"/>
  <c r="AM616" i="10"/>
  <c r="AM800" i="10"/>
  <c r="AN800" i="10"/>
  <c r="AM92" i="10"/>
  <c r="AN92" i="10"/>
  <c r="AM864" i="10"/>
  <c r="AM866" i="10"/>
  <c r="AN866" i="10"/>
  <c r="AM690" i="10"/>
  <c r="AN690" i="10"/>
  <c r="AM443" i="10"/>
  <c r="AN443" i="10"/>
  <c r="AM925" i="10"/>
  <c r="AM931" i="10"/>
  <c r="AM932" i="10"/>
  <c r="AN932" i="10"/>
  <c r="AM761" i="10"/>
  <c r="AN761" i="10"/>
  <c r="AM936" i="10"/>
  <c r="AM938" i="10"/>
  <c r="AN938" i="10"/>
  <c r="AM127" i="10"/>
  <c r="AN127" i="10"/>
  <c r="AM82" i="10"/>
  <c r="AN82" i="10"/>
  <c r="AM467" i="10"/>
  <c r="AM947" i="10"/>
  <c r="AM948" i="10"/>
  <c r="AN948" i="10"/>
  <c r="AM950" i="10"/>
  <c r="AN950" i="10"/>
  <c r="AM954" i="10"/>
  <c r="AM955" i="10"/>
  <c r="AN955" i="10"/>
  <c r="AM956" i="10"/>
  <c r="AN956" i="10"/>
  <c r="AM957" i="10"/>
  <c r="AN957" i="10"/>
  <c r="AM958" i="10"/>
  <c r="AM959" i="10"/>
  <c r="AM960" i="10"/>
  <c r="AN960" i="10"/>
  <c r="AM961" i="10"/>
  <c r="AN961" i="10"/>
  <c r="AM962" i="10"/>
  <c r="AM681" i="10"/>
  <c r="AN681" i="10"/>
  <c r="AM675" i="10"/>
  <c r="AN675" i="10"/>
  <c r="AM942" i="10"/>
  <c r="AM946" i="10"/>
  <c r="AM5" i="10"/>
  <c r="AM7" i="10"/>
  <c r="AM15" i="10"/>
  <c r="AN15" i="10"/>
  <c r="AM16" i="10"/>
  <c r="AM17" i="10"/>
  <c r="AN17" i="10"/>
  <c r="AM27" i="10"/>
  <c r="AN27" i="10"/>
  <c r="AM30" i="10"/>
  <c r="AM34" i="10"/>
  <c r="AM35" i="10"/>
  <c r="AM36" i="10"/>
  <c r="AM37" i="10"/>
  <c r="AN37" i="10"/>
  <c r="AM38" i="10"/>
  <c r="AM39" i="10"/>
  <c r="AN39" i="10"/>
  <c r="AM40" i="10"/>
  <c r="AM41" i="10"/>
  <c r="AM43" i="10"/>
  <c r="AN43" i="10"/>
  <c r="AM45" i="10"/>
  <c r="AM48" i="10"/>
  <c r="AN48" i="10"/>
  <c r="AM49" i="10"/>
  <c r="AN49" i="10"/>
  <c r="AM58" i="10"/>
  <c r="AM64" i="10"/>
  <c r="AM65" i="10"/>
  <c r="AM66" i="10"/>
  <c r="AM69" i="10"/>
  <c r="AN69" i="10"/>
  <c r="AM70" i="10"/>
  <c r="AM78" i="10"/>
  <c r="AN78" i="10"/>
  <c r="AM84" i="10"/>
  <c r="AN84" i="10"/>
  <c r="AM85" i="10"/>
  <c r="AM86" i="10"/>
  <c r="AM90" i="10"/>
  <c r="AM94" i="10"/>
  <c r="AM104" i="10"/>
  <c r="AN104" i="10"/>
  <c r="AM105" i="10"/>
  <c r="AM110" i="10"/>
  <c r="AN110" i="10"/>
  <c r="AM112" i="10"/>
  <c r="AN112" i="10"/>
  <c r="AM116" i="10"/>
  <c r="AM119" i="10"/>
  <c r="AM120" i="10"/>
  <c r="AM121" i="10"/>
  <c r="AM124" i="10"/>
  <c r="AN124" i="10"/>
  <c r="AM128" i="10"/>
  <c r="AM129" i="10"/>
  <c r="AN129" i="10"/>
  <c r="AM130" i="10"/>
  <c r="AN130" i="10"/>
  <c r="AM134" i="10"/>
  <c r="AM135" i="10"/>
  <c r="AM137" i="10"/>
  <c r="AM138" i="10"/>
  <c r="AN138" i="10"/>
  <c r="AM146" i="10"/>
  <c r="AN146" i="10"/>
  <c r="AM147" i="10"/>
  <c r="AM148" i="10"/>
  <c r="AN148" i="10"/>
  <c r="AM151" i="10"/>
  <c r="AN151" i="10"/>
  <c r="AM155" i="10"/>
  <c r="AM157" i="10"/>
  <c r="AM158" i="10"/>
  <c r="AM162" i="10"/>
  <c r="AN162" i="10"/>
  <c r="AM163" i="10"/>
  <c r="AN163" i="10"/>
  <c r="AM164" i="10"/>
  <c r="AM167" i="10"/>
  <c r="AN167" i="10"/>
  <c r="AM168" i="10"/>
  <c r="AN168" i="10"/>
  <c r="AM179" i="10"/>
  <c r="AM193" i="10"/>
  <c r="AM194" i="10"/>
  <c r="AM201" i="10"/>
  <c r="AN201" i="10"/>
  <c r="AM202" i="10"/>
  <c r="AN202" i="10"/>
  <c r="AM203" i="10"/>
  <c r="AM207" i="10"/>
  <c r="AN207" i="10"/>
  <c r="AM210" i="10"/>
  <c r="AN210" i="10"/>
  <c r="AM211" i="10"/>
  <c r="AM212" i="10"/>
  <c r="AM213" i="10"/>
  <c r="AM214" i="10"/>
  <c r="AM215" i="10"/>
  <c r="AM216" i="10"/>
  <c r="AM217" i="10"/>
  <c r="AM219" i="10"/>
  <c r="AM223" i="10"/>
  <c r="AM227" i="10"/>
  <c r="AM242" i="10"/>
  <c r="AM259" i="10"/>
  <c r="AM270" i="10"/>
  <c r="AN270" i="10"/>
  <c r="AM271" i="10"/>
  <c r="AN271" i="10"/>
  <c r="AM273" i="10"/>
  <c r="AN273" i="10"/>
  <c r="AM278" i="10"/>
  <c r="AN278" i="10"/>
  <c r="AM279" i="10"/>
  <c r="AN279" i="10"/>
  <c r="AM280" i="10"/>
  <c r="AN280" i="10"/>
  <c r="AM281" i="10"/>
  <c r="AN281" i="10"/>
  <c r="AM282" i="10"/>
  <c r="AN282" i="10"/>
  <c r="AM283" i="10"/>
  <c r="AN283" i="10"/>
  <c r="AM284" i="10"/>
  <c r="AN284" i="10"/>
  <c r="AM285" i="10"/>
  <c r="AN285" i="10"/>
  <c r="AM286" i="10"/>
  <c r="AN286" i="10"/>
  <c r="AM288" i="10"/>
  <c r="AN288" i="10"/>
  <c r="AM289" i="10"/>
  <c r="AN289" i="10"/>
  <c r="AM290" i="10"/>
  <c r="AN290" i="10"/>
  <c r="AM291" i="10"/>
  <c r="AN291" i="10"/>
  <c r="AM292" i="10"/>
  <c r="AN292" i="10"/>
  <c r="AM293" i="10"/>
  <c r="AN293" i="10"/>
  <c r="AM294" i="10"/>
  <c r="AN294" i="10"/>
  <c r="AM295" i="10"/>
  <c r="AN295" i="10"/>
  <c r="AM303" i="10"/>
  <c r="AN303" i="10"/>
  <c r="AM306" i="10"/>
  <c r="AN306" i="10"/>
  <c r="AM307" i="10"/>
  <c r="AN307" i="10"/>
  <c r="AM308" i="10"/>
  <c r="AN308" i="10"/>
  <c r="AM309" i="10"/>
  <c r="AN309" i="10"/>
  <c r="AM310" i="10"/>
  <c r="AN310" i="10"/>
  <c r="AM312" i="10"/>
  <c r="AN312" i="10"/>
  <c r="AM335" i="10"/>
  <c r="AN335" i="10"/>
  <c r="AM336" i="10"/>
  <c r="AN336" i="10"/>
  <c r="AM338" i="10"/>
  <c r="AN338" i="10"/>
  <c r="AM339" i="10"/>
  <c r="AN339" i="10"/>
  <c r="AM342" i="10"/>
  <c r="AN342" i="10"/>
  <c r="AM344" i="10"/>
  <c r="AN344" i="10"/>
  <c r="AM346" i="10"/>
  <c r="AN346" i="10"/>
  <c r="AM348" i="10"/>
  <c r="AN348" i="10"/>
  <c r="AM359" i="10"/>
  <c r="AN359" i="10"/>
  <c r="AM361" i="10"/>
  <c r="AN361" i="10"/>
  <c r="AM362" i="10"/>
  <c r="AN362" i="10"/>
  <c r="AM366" i="10"/>
  <c r="AN366" i="10"/>
  <c r="AM370" i="10"/>
  <c r="AN370" i="10"/>
  <c r="AM371" i="10"/>
  <c r="AN371" i="10"/>
  <c r="AM372" i="10"/>
  <c r="AN372" i="10"/>
  <c r="AM373" i="10"/>
  <c r="AN373" i="10"/>
  <c r="AM374" i="10"/>
  <c r="AN374" i="10"/>
  <c r="AM375" i="10"/>
  <c r="AN375" i="10"/>
  <c r="AM376" i="10"/>
  <c r="AN376" i="10"/>
  <c r="AM377" i="10"/>
  <c r="AN378" i="10"/>
  <c r="AM378" i="10"/>
  <c r="AN379" i="10"/>
  <c r="AM379" i="10"/>
  <c r="AN380" i="10"/>
  <c r="AM380" i="10"/>
  <c r="AN381" i="10"/>
  <c r="AM381" i="10"/>
  <c r="AN382" i="10"/>
  <c r="AM382" i="10"/>
  <c r="AN383" i="10"/>
  <c r="AM383" i="10"/>
  <c r="AN384" i="10"/>
  <c r="AM384" i="10"/>
  <c r="AN385" i="10"/>
  <c r="AM385" i="10"/>
  <c r="AN388" i="10"/>
  <c r="AM388" i="10"/>
  <c r="AN389" i="10"/>
  <c r="AM389" i="10"/>
  <c r="AN390" i="10"/>
  <c r="AM390" i="10"/>
  <c r="AN391" i="10"/>
  <c r="AM391" i="10"/>
  <c r="AN392" i="10"/>
  <c r="AM392" i="10"/>
  <c r="AN393" i="10"/>
  <c r="AM393" i="10"/>
  <c r="AN394" i="10"/>
  <c r="AM394" i="10"/>
  <c r="AN395" i="10"/>
  <c r="AM395" i="10"/>
  <c r="AN399" i="10"/>
  <c r="AM399" i="10"/>
  <c r="AN402" i="10"/>
  <c r="AM402" i="10"/>
  <c r="AN404" i="10"/>
  <c r="AM404" i="10"/>
  <c r="AN406" i="10"/>
  <c r="AM406" i="10"/>
  <c r="AN407" i="10"/>
  <c r="AM407" i="10"/>
  <c r="AN408" i="10"/>
  <c r="AM408" i="10"/>
  <c r="AN409" i="10"/>
  <c r="AM409" i="10"/>
  <c r="AN410" i="10"/>
  <c r="AM410" i="10"/>
  <c r="AN411" i="10"/>
  <c r="AM411" i="10"/>
  <c r="AN413" i="10"/>
  <c r="AM413" i="10"/>
  <c r="AN415" i="10"/>
  <c r="AM415" i="10"/>
  <c r="AN428" i="10"/>
  <c r="AM428" i="10"/>
  <c r="AN429" i="10"/>
  <c r="AM429" i="10"/>
  <c r="AN433" i="10"/>
  <c r="AM433" i="10"/>
  <c r="AN434" i="10"/>
  <c r="AM434" i="10"/>
  <c r="AN438" i="10"/>
  <c r="AM438" i="10"/>
  <c r="AN439" i="10"/>
  <c r="AM439" i="10"/>
  <c r="AN440" i="10"/>
  <c r="AM440" i="10"/>
  <c r="AN442" i="10"/>
  <c r="AM442" i="10"/>
  <c r="AN444" i="10"/>
  <c r="AM444" i="10"/>
  <c r="AN446" i="10"/>
  <c r="AM446" i="10"/>
  <c r="AN447" i="10"/>
  <c r="AM447" i="10"/>
  <c r="AN448" i="10"/>
  <c r="AM448" i="10"/>
  <c r="AN449" i="10"/>
  <c r="AM449" i="10"/>
  <c r="AN450" i="10"/>
  <c r="AM450" i="10"/>
  <c r="AN451" i="10"/>
  <c r="AM451" i="10"/>
  <c r="AN452" i="10"/>
  <c r="AM452" i="10"/>
  <c r="AN454" i="10"/>
  <c r="AM454" i="10"/>
  <c r="AN458" i="10"/>
  <c r="AM458" i="10"/>
  <c r="AN460" i="10"/>
  <c r="AM460" i="10"/>
  <c r="AN461" i="10"/>
  <c r="AM461" i="10"/>
  <c r="AN468" i="10"/>
  <c r="AM468" i="10"/>
  <c r="AN469" i="10"/>
  <c r="AM469" i="10"/>
  <c r="AN471" i="10"/>
  <c r="AM471" i="10"/>
  <c r="AN472" i="10"/>
  <c r="AM472" i="10"/>
  <c r="AN473" i="10"/>
  <c r="AM473" i="10"/>
  <c r="AN474" i="10"/>
  <c r="AM474" i="10"/>
  <c r="AN475" i="10"/>
  <c r="AM475" i="10"/>
  <c r="AN476" i="10"/>
  <c r="AM476" i="10"/>
  <c r="AN477" i="10"/>
  <c r="AM477" i="10"/>
  <c r="AN478" i="10"/>
  <c r="AM478" i="10"/>
  <c r="AN479" i="10"/>
  <c r="AM479" i="10"/>
  <c r="AN480" i="10"/>
  <c r="AM480" i="10"/>
  <c r="AN481" i="10"/>
  <c r="AM481" i="10"/>
  <c r="AN482" i="10"/>
  <c r="AM482" i="10"/>
  <c r="AN484" i="10"/>
  <c r="AM484" i="10"/>
  <c r="AN486" i="10"/>
  <c r="AM486" i="10"/>
  <c r="AN491" i="10"/>
  <c r="AM491" i="10"/>
  <c r="AN516" i="10"/>
  <c r="AM516" i="10"/>
  <c r="AN523" i="10"/>
  <c r="AM523" i="10"/>
  <c r="AN525" i="10"/>
  <c r="AM525" i="10"/>
  <c r="AN527" i="10"/>
  <c r="AM527" i="10"/>
  <c r="AN534" i="10"/>
  <c r="AM534" i="10"/>
  <c r="AN542" i="10"/>
  <c r="AM542" i="10"/>
  <c r="AN550" i="10"/>
  <c r="AM550" i="10"/>
  <c r="AN553" i="10"/>
  <c r="AM553" i="10"/>
  <c r="AN554" i="10"/>
  <c r="AM554" i="10"/>
  <c r="AN558" i="10"/>
  <c r="AM558" i="10"/>
  <c r="AN559" i="10"/>
  <c r="AM559" i="10"/>
  <c r="AN560" i="10"/>
  <c r="AM560" i="10"/>
  <c r="AN561" i="10"/>
  <c r="AM561" i="10"/>
  <c r="AN562" i="10"/>
  <c r="AM562" i="10"/>
  <c r="AN563" i="10"/>
  <c r="AM563" i="10"/>
  <c r="AN574" i="10"/>
  <c r="AM574" i="10"/>
  <c r="AN603" i="10"/>
  <c r="AM603" i="10"/>
  <c r="AN604" i="10"/>
  <c r="AM604" i="10"/>
  <c r="AN605" i="10"/>
  <c r="AM605" i="10"/>
  <c r="AN606" i="10"/>
  <c r="AM606" i="10"/>
  <c r="AN607" i="10"/>
  <c r="AM607" i="10"/>
  <c r="AN610" i="10"/>
  <c r="AM610" i="10"/>
  <c r="AN615" i="10"/>
  <c r="AM615" i="10"/>
  <c r="AN617" i="10"/>
  <c r="AM617" i="10"/>
  <c r="AN630" i="10"/>
  <c r="AM630" i="10"/>
  <c r="AN633" i="10"/>
  <c r="AM633" i="10"/>
  <c r="AN634" i="10"/>
  <c r="AM634" i="10"/>
  <c r="AN644" i="10"/>
  <c r="AM644" i="10"/>
  <c r="AN653" i="10"/>
  <c r="AM653" i="10"/>
  <c r="AN654" i="10"/>
  <c r="AM654" i="10"/>
  <c r="AN676" i="10"/>
  <c r="AM676" i="10"/>
  <c r="AN760" i="10"/>
  <c r="AM760" i="10"/>
  <c r="AN764" i="10"/>
  <c r="AM764" i="10"/>
  <c r="AN804" i="10"/>
  <c r="AM804" i="10"/>
  <c r="AN865" i="10"/>
  <c r="AM865" i="10"/>
  <c r="AN868" i="10"/>
  <c r="AM868" i="10"/>
  <c r="AN937" i="10"/>
  <c r="AM937" i="10"/>
  <c r="AN174" i="10"/>
  <c r="AM174" i="10"/>
  <c r="AN274" i="10"/>
  <c r="AM274" i="10"/>
  <c r="AN172" i="10"/>
  <c r="AM172" i="10"/>
  <c r="AN229" i="10"/>
  <c r="AM229" i="10"/>
  <c r="AN544" i="10"/>
  <c r="AM544" i="10"/>
  <c r="AN4" i="10"/>
  <c r="AM4" i="10"/>
  <c r="AN564" i="10"/>
  <c r="AM564" i="10"/>
  <c r="AN565" i="10"/>
  <c r="AM565" i="10"/>
  <c r="AN218" i="10"/>
  <c r="AM218" i="10"/>
  <c r="AN325" i="10"/>
  <c r="AM325" i="10"/>
  <c r="AN328" i="10"/>
  <c r="AM328" i="10"/>
  <c r="AN330" i="10"/>
  <c r="AM330" i="10"/>
  <c r="AN331" i="10"/>
  <c r="AM331" i="10"/>
  <c r="AN332" i="10"/>
  <c r="AM332" i="10"/>
  <c r="AN386" i="10"/>
  <c r="AM386" i="10"/>
  <c r="AN387" i="10"/>
  <c r="AM387" i="10"/>
  <c r="AN396" i="10"/>
  <c r="AM396" i="10"/>
  <c r="AN397" i="10"/>
  <c r="AM397" i="10"/>
  <c r="AN267" i="10"/>
  <c r="AM267" i="10"/>
  <c r="AN268" i="10"/>
  <c r="AM268" i="10"/>
  <c r="AN166" i="10"/>
  <c r="AM166" i="10"/>
  <c r="AN181" i="10"/>
  <c r="AM181" i="10"/>
  <c r="AN182" i="10"/>
  <c r="AM182" i="10"/>
  <c r="AN240" i="10"/>
  <c r="AM240" i="10"/>
  <c r="AN287" i="10"/>
  <c r="AM287" i="10"/>
  <c r="AN304" i="10"/>
  <c r="AM304" i="10"/>
  <c r="AN305" i="10"/>
  <c r="AM305" i="10"/>
  <c r="AN487" i="10"/>
  <c r="AM487" i="10"/>
  <c r="AN489" i="10"/>
  <c r="AM489" i="10"/>
  <c r="AN11" i="10"/>
  <c r="AM11" i="10"/>
  <c r="AN12" i="10"/>
  <c r="AM12" i="10"/>
  <c r="AN13" i="10"/>
  <c r="AM13" i="10"/>
  <c r="AN20" i="10"/>
  <c r="AM20" i="10"/>
  <c r="AN22" i="10"/>
  <c r="AM22" i="10"/>
  <c r="AN23" i="10"/>
  <c r="AM23" i="10"/>
  <c r="AN532" i="10"/>
  <c r="AM532" i="10"/>
  <c r="AN656" i="10"/>
  <c r="AM656" i="10"/>
  <c r="AT175" i="5"/>
  <c r="AV741" i="5"/>
  <c r="AT251" i="5"/>
  <c r="AW828" i="9"/>
  <c r="AU828" i="9"/>
  <c r="W828" i="9"/>
  <c r="O828" i="9"/>
  <c r="AW827" i="9"/>
  <c r="AU827" i="9"/>
  <c r="W827" i="9"/>
  <c r="O827" i="9"/>
  <c r="AW826" i="9"/>
  <c r="AU826" i="9"/>
  <c r="W826" i="9"/>
  <c r="O826" i="9"/>
  <c r="AW825" i="9"/>
  <c r="AU825" i="9"/>
  <c r="W825" i="9"/>
  <c r="O825" i="9"/>
  <c r="AW824" i="9"/>
  <c r="AU824" i="9"/>
  <c r="W824" i="9"/>
  <c r="O824" i="9"/>
  <c r="AW823" i="9"/>
  <c r="AU823" i="9"/>
  <c r="W823" i="9"/>
  <c r="O823" i="9"/>
  <c r="AW822" i="9"/>
  <c r="AU822" i="9"/>
  <c r="W822" i="9"/>
  <c r="O822" i="9"/>
  <c r="AW821" i="9"/>
  <c r="AU821" i="9"/>
  <c r="W821" i="9"/>
  <c r="O821" i="9"/>
  <c r="AW820" i="9"/>
  <c r="AU820" i="9"/>
  <c r="W820" i="9"/>
  <c r="O820" i="9"/>
  <c r="AW819" i="9"/>
  <c r="AU819" i="9"/>
  <c r="W819" i="9"/>
  <c r="O819" i="9"/>
  <c r="AW818" i="9"/>
  <c r="AU818" i="9"/>
  <c r="W818" i="9"/>
  <c r="O818" i="9"/>
  <c r="AW817" i="9"/>
  <c r="AU817" i="9"/>
  <c r="W817" i="9"/>
  <c r="O817" i="9"/>
  <c r="AW816" i="9"/>
  <c r="AU816" i="9"/>
  <c r="W816" i="9"/>
  <c r="O816" i="9"/>
  <c r="AW815" i="9"/>
  <c r="AU815" i="9"/>
  <c r="W815" i="9"/>
  <c r="O815" i="9"/>
  <c r="AW814" i="9"/>
  <c r="AU814" i="9"/>
  <c r="W814" i="9"/>
  <c r="O814" i="9"/>
  <c r="AW813" i="9"/>
  <c r="AU813" i="9"/>
  <c r="W813" i="9"/>
  <c r="O813" i="9"/>
  <c r="AW812" i="9"/>
  <c r="AU812" i="9"/>
  <c r="W812" i="9"/>
  <c r="O812" i="9"/>
  <c r="AW811" i="9"/>
  <c r="AU811" i="9"/>
  <c r="W811" i="9"/>
  <c r="O811" i="9"/>
  <c r="AW810" i="9"/>
  <c r="AU810" i="9"/>
  <c r="W810" i="9"/>
  <c r="O810" i="9"/>
  <c r="AW809" i="9"/>
  <c r="AU809" i="9"/>
  <c r="W809" i="9"/>
  <c r="O809" i="9"/>
  <c r="AW808" i="9"/>
  <c r="AU808" i="9"/>
  <c r="W808" i="9"/>
  <c r="O808" i="9"/>
  <c r="AW807" i="9"/>
  <c r="AU807" i="9"/>
  <c r="W807" i="9"/>
  <c r="O807" i="9"/>
  <c r="AW806" i="9"/>
  <c r="AU806" i="9"/>
  <c r="W806" i="9"/>
  <c r="O806" i="9"/>
  <c r="AW805" i="9"/>
  <c r="AU805" i="9"/>
  <c r="W805" i="9"/>
  <c r="O805" i="9"/>
  <c r="AW804" i="9"/>
  <c r="AU804" i="9"/>
  <c r="W804" i="9"/>
  <c r="O804" i="9"/>
  <c r="AW803" i="9"/>
  <c r="AU803" i="9"/>
  <c r="W803" i="9"/>
  <c r="O803" i="9"/>
  <c r="AW802" i="9"/>
  <c r="AU802" i="9"/>
  <c r="W802" i="9"/>
  <c r="O802" i="9"/>
  <c r="AW801" i="9"/>
  <c r="AU801" i="9"/>
  <c r="W801" i="9"/>
  <c r="O801" i="9"/>
  <c r="AW800" i="9"/>
  <c r="AU800" i="9"/>
  <c r="W800" i="9"/>
  <c r="O800" i="9"/>
  <c r="AW799" i="9"/>
  <c r="AU799" i="9"/>
  <c r="W799" i="9"/>
  <c r="O799" i="9"/>
  <c r="AW798" i="9"/>
  <c r="AU798" i="9"/>
  <c r="W798" i="9"/>
  <c r="O798" i="9"/>
  <c r="AW797" i="9"/>
  <c r="AU797" i="9"/>
  <c r="W797" i="9"/>
  <c r="O797" i="9"/>
  <c r="AW796" i="9"/>
  <c r="AU796" i="9"/>
  <c r="W796" i="9"/>
  <c r="O796" i="9"/>
  <c r="AW795" i="9"/>
  <c r="AU795" i="9"/>
  <c r="W795" i="9"/>
  <c r="O795" i="9"/>
  <c r="AW794" i="9"/>
  <c r="AU794" i="9"/>
  <c r="W794" i="9"/>
  <c r="O794" i="9"/>
  <c r="AW793" i="9"/>
  <c r="AU793" i="9"/>
  <c r="W793" i="9"/>
  <c r="O793" i="9"/>
  <c r="AW792" i="9"/>
  <c r="AU792" i="9"/>
  <c r="W792" i="9"/>
  <c r="O792" i="9"/>
  <c r="AW791" i="9"/>
  <c r="AU791" i="9"/>
  <c r="W791" i="9"/>
  <c r="O791" i="9"/>
  <c r="AW790" i="9"/>
  <c r="AU790" i="9"/>
  <c r="W790" i="9"/>
  <c r="O790" i="9"/>
  <c r="AW789" i="9"/>
  <c r="AU789" i="9"/>
  <c r="W789" i="9"/>
  <c r="O789" i="9"/>
  <c r="AW788" i="9"/>
  <c r="AU788" i="9"/>
  <c r="W788" i="9"/>
  <c r="O788" i="9"/>
  <c r="AW787" i="9"/>
  <c r="AU787" i="9"/>
  <c r="W787" i="9"/>
  <c r="O787" i="9"/>
  <c r="AW786" i="9"/>
  <c r="AU786" i="9"/>
  <c r="W786" i="9"/>
  <c r="O786" i="9"/>
  <c r="AW785" i="9"/>
  <c r="AU785" i="9"/>
  <c r="W785" i="9"/>
  <c r="O785" i="9"/>
  <c r="AW784" i="9"/>
  <c r="AU784" i="9"/>
  <c r="W784" i="9"/>
  <c r="O784" i="9"/>
  <c r="AW783" i="9"/>
  <c r="AU783" i="9"/>
  <c r="W783" i="9"/>
  <c r="O783" i="9"/>
  <c r="AW782" i="9"/>
  <c r="AU782" i="9"/>
  <c r="W782" i="9"/>
  <c r="O782" i="9"/>
  <c r="AW781" i="9"/>
  <c r="AU781" i="9"/>
  <c r="W781" i="9"/>
  <c r="O781" i="9"/>
  <c r="AW780" i="9"/>
  <c r="AU780" i="9"/>
  <c r="W780" i="9"/>
  <c r="O780" i="9"/>
  <c r="AW779" i="9"/>
  <c r="AU779" i="9"/>
  <c r="W779" i="9"/>
  <c r="O779" i="9"/>
  <c r="AW778" i="9"/>
  <c r="AU778" i="9"/>
  <c r="W778" i="9"/>
  <c r="O778" i="9"/>
  <c r="AW777" i="9"/>
  <c r="AU777" i="9"/>
  <c r="W777" i="9"/>
  <c r="O777" i="9"/>
  <c r="AW776" i="9"/>
  <c r="AU776" i="9"/>
  <c r="W776" i="9"/>
  <c r="O776" i="9"/>
  <c r="AW775" i="9"/>
  <c r="AU775" i="9"/>
  <c r="W775" i="9"/>
  <c r="O775" i="9"/>
  <c r="AW774" i="9"/>
  <c r="AU774" i="9"/>
  <c r="W774" i="9"/>
  <c r="O774" i="9"/>
  <c r="AW773" i="9"/>
  <c r="AU773" i="9"/>
  <c r="W773" i="9"/>
  <c r="O773" i="9"/>
  <c r="AW772" i="9"/>
  <c r="AU772" i="9"/>
  <c r="W772" i="9"/>
  <c r="O772" i="9"/>
  <c r="AW771" i="9"/>
  <c r="AU771" i="9"/>
  <c r="W771" i="9"/>
  <c r="O771" i="9"/>
  <c r="AW770" i="9"/>
  <c r="AU770" i="9"/>
  <c r="W770" i="9"/>
  <c r="O770" i="9"/>
  <c r="AW769" i="9"/>
  <c r="AU769" i="9"/>
  <c r="W769" i="9"/>
  <c r="O769" i="9"/>
  <c r="AW768" i="9"/>
  <c r="AU768" i="9"/>
  <c r="W768" i="9"/>
  <c r="O768" i="9"/>
  <c r="AW767" i="9"/>
  <c r="AU767" i="9"/>
  <c r="W767" i="9"/>
  <c r="O767" i="9"/>
  <c r="AW766" i="9"/>
  <c r="AU766" i="9"/>
  <c r="W766" i="9"/>
  <c r="O766" i="9"/>
  <c r="AW765" i="9"/>
  <c r="AU765" i="9"/>
  <c r="W765" i="9"/>
  <c r="O765" i="9"/>
  <c r="AW764" i="9"/>
  <c r="AU764" i="9"/>
  <c r="W764" i="9"/>
  <c r="O764" i="9"/>
  <c r="AW763" i="9"/>
  <c r="AU763" i="9"/>
  <c r="W763" i="9"/>
  <c r="O763" i="9"/>
  <c r="AW762" i="9"/>
  <c r="AU762" i="9"/>
  <c r="W762" i="9"/>
  <c r="O762" i="9"/>
  <c r="AW761" i="9"/>
  <c r="AU761" i="9"/>
  <c r="W761" i="9"/>
  <c r="O761" i="9"/>
  <c r="AW760" i="9"/>
  <c r="AU760" i="9"/>
  <c r="W760" i="9"/>
  <c r="O760" i="9"/>
  <c r="AW759" i="9"/>
  <c r="AU759" i="9"/>
  <c r="W759" i="9"/>
  <c r="O759" i="9"/>
  <c r="AW758" i="9"/>
  <c r="AU758" i="9"/>
  <c r="W758" i="9"/>
  <c r="O758" i="9"/>
  <c r="AW757" i="9"/>
  <c r="AU757" i="9"/>
  <c r="W757" i="9"/>
  <c r="O757" i="9"/>
  <c r="AW756" i="9"/>
  <c r="AU756" i="9"/>
  <c r="W756" i="9"/>
  <c r="O756" i="9"/>
  <c r="AW755" i="9"/>
  <c r="AU755" i="9"/>
  <c r="W755" i="9"/>
  <c r="O755" i="9"/>
  <c r="AW754" i="9"/>
  <c r="AU754" i="9"/>
  <c r="W754" i="9"/>
  <c r="O754" i="9"/>
  <c r="AW753" i="9"/>
  <c r="AU753" i="9"/>
  <c r="W753" i="9"/>
  <c r="O753" i="9"/>
  <c r="AW752" i="9"/>
  <c r="AU752" i="9"/>
  <c r="W752" i="9"/>
  <c r="O752" i="9"/>
  <c r="AW751" i="9"/>
  <c r="AU751" i="9"/>
  <c r="W751" i="9"/>
  <c r="O751" i="9"/>
  <c r="AW750" i="9"/>
  <c r="AU750" i="9"/>
  <c r="W750" i="9"/>
  <c r="O750" i="9"/>
  <c r="AW749" i="9"/>
  <c r="AU749" i="9"/>
  <c r="W749" i="9"/>
  <c r="O749" i="9"/>
  <c r="AW748" i="9"/>
  <c r="AU748" i="9"/>
  <c r="W748" i="9"/>
  <c r="O748" i="9"/>
  <c r="AW747" i="9"/>
  <c r="AU747" i="9"/>
  <c r="W747" i="9"/>
  <c r="O747" i="9"/>
  <c r="AW746" i="9"/>
  <c r="AU746" i="9"/>
  <c r="W746" i="9"/>
  <c r="O746" i="9"/>
  <c r="AW745" i="9"/>
  <c r="AU745" i="9"/>
  <c r="W745" i="9"/>
  <c r="O745" i="9"/>
  <c r="AW744" i="9"/>
  <c r="AU744" i="9"/>
  <c r="W744" i="9"/>
  <c r="O744" i="9"/>
  <c r="AW743" i="9"/>
  <c r="AU743" i="9"/>
  <c r="W743" i="9"/>
  <c r="O743" i="9"/>
  <c r="AW742" i="9"/>
  <c r="AU742" i="9"/>
  <c r="W742" i="9"/>
  <c r="O742" i="9"/>
  <c r="AW741" i="9"/>
  <c r="AU741" i="9"/>
  <c r="W741" i="9"/>
  <c r="O741" i="9"/>
  <c r="AW740" i="9"/>
  <c r="AU740" i="9"/>
  <c r="W740" i="9"/>
  <c r="O740" i="9"/>
  <c r="AW739" i="9"/>
  <c r="AU739" i="9"/>
  <c r="W739" i="9"/>
  <c r="O739" i="9"/>
  <c r="AW738" i="9"/>
  <c r="AU738" i="9"/>
  <c r="W738" i="9"/>
  <c r="O738" i="9"/>
  <c r="AW737" i="9"/>
  <c r="AU737" i="9"/>
  <c r="W737" i="9"/>
  <c r="O737" i="9"/>
  <c r="AW736" i="9"/>
  <c r="AU736" i="9"/>
  <c r="W736" i="9"/>
  <c r="O736" i="9"/>
  <c r="AW735" i="9"/>
  <c r="AU735" i="9"/>
  <c r="W735" i="9"/>
  <c r="O735" i="9"/>
  <c r="AW734" i="9"/>
  <c r="AU734" i="9"/>
  <c r="W734" i="9"/>
  <c r="O734" i="9"/>
  <c r="AW733" i="9"/>
  <c r="AU733" i="9"/>
  <c r="W733" i="9"/>
  <c r="O733" i="9"/>
  <c r="AW732" i="9"/>
  <c r="AU732" i="9"/>
  <c r="W732" i="9"/>
  <c r="O732" i="9"/>
  <c r="AW731" i="9"/>
  <c r="AU731" i="9"/>
  <c r="W731" i="9"/>
  <c r="O731" i="9"/>
  <c r="AW730" i="9"/>
  <c r="AU730" i="9"/>
  <c r="W730" i="9"/>
  <c r="O730" i="9"/>
  <c r="AW729" i="9"/>
  <c r="AU729" i="9"/>
  <c r="W729" i="9"/>
  <c r="O729" i="9"/>
  <c r="AW728" i="9"/>
  <c r="AU728" i="9"/>
  <c r="W728" i="9"/>
  <c r="O728" i="9"/>
  <c r="AW727" i="9"/>
  <c r="AU727" i="9"/>
  <c r="W727" i="9"/>
  <c r="O727" i="9"/>
  <c r="AW726" i="9"/>
  <c r="AU726" i="9"/>
  <c r="W726" i="9"/>
  <c r="O726" i="9"/>
  <c r="AW725" i="9"/>
  <c r="AU725" i="9"/>
  <c r="W725" i="9"/>
  <c r="O725" i="9"/>
  <c r="AW724" i="9"/>
  <c r="AU724" i="9"/>
  <c r="W724" i="9"/>
  <c r="O724" i="9"/>
  <c r="AW723" i="9"/>
  <c r="AU723" i="9"/>
  <c r="W723" i="9"/>
  <c r="O723" i="9"/>
  <c r="AW722" i="9"/>
  <c r="AU722" i="9"/>
  <c r="W722" i="9"/>
  <c r="O722" i="9"/>
  <c r="AW721" i="9"/>
  <c r="AU721" i="9"/>
  <c r="W721" i="9"/>
  <c r="O721" i="9"/>
  <c r="AW720" i="9"/>
  <c r="AU720" i="9"/>
  <c r="W720" i="9"/>
  <c r="O720" i="9"/>
  <c r="AW719" i="9"/>
  <c r="AU719" i="9"/>
  <c r="W719" i="9"/>
  <c r="O719" i="9"/>
  <c r="AW718" i="9"/>
  <c r="AU718" i="9"/>
  <c r="W718" i="9"/>
  <c r="O718" i="9"/>
  <c r="AW717" i="9"/>
  <c r="AU717" i="9"/>
  <c r="W717" i="9"/>
  <c r="O717" i="9"/>
  <c r="AW716" i="9"/>
  <c r="AU716" i="9"/>
  <c r="W716" i="9"/>
  <c r="O716" i="9"/>
  <c r="AW715" i="9"/>
  <c r="AU715" i="9"/>
  <c r="W715" i="9"/>
  <c r="O715" i="9"/>
  <c r="AW714" i="9"/>
  <c r="AU714" i="9"/>
  <c r="W714" i="9"/>
  <c r="O714" i="9"/>
  <c r="AW713" i="9"/>
  <c r="AU713" i="9"/>
  <c r="W713" i="9"/>
  <c r="O713" i="9"/>
  <c r="AW712" i="9"/>
  <c r="AU712" i="9"/>
  <c r="W712" i="9"/>
  <c r="O712" i="9"/>
  <c r="AW711" i="9"/>
  <c r="AU711" i="9"/>
  <c r="W711" i="9"/>
  <c r="O711" i="9"/>
  <c r="AW710" i="9"/>
  <c r="AU710" i="9"/>
  <c r="W710" i="9"/>
  <c r="O710" i="9"/>
  <c r="AW709" i="9"/>
  <c r="AU709" i="9"/>
  <c r="W709" i="9"/>
  <c r="O709" i="9"/>
  <c r="AW708" i="9"/>
  <c r="AU708" i="9"/>
  <c r="W708" i="9"/>
  <c r="O708" i="9"/>
  <c r="AW707" i="9"/>
  <c r="AU707" i="9"/>
  <c r="W707" i="9"/>
  <c r="O707" i="9"/>
  <c r="AW706" i="9"/>
  <c r="AU706" i="9"/>
  <c r="W706" i="9"/>
  <c r="O706" i="9"/>
  <c r="AW705" i="9"/>
  <c r="AU705" i="9"/>
  <c r="W705" i="9"/>
  <c r="O705" i="9"/>
  <c r="AW704" i="9"/>
  <c r="AU704" i="9"/>
  <c r="W704" i="9"/>
  <c r="O704" i="9"/>
  <c r="AW703" i="9"/>
  <c r="AU703" i="9"/>
  <c r="W703" i="9"/>
  <c r="O703" i="9"/>
  <c r="AW702" i="9"/>
  <c r="AU702" i="9"/>
  <c r="W702" i="9"/>
  <c r="O702" i="9"/>
  <c r="AW701" i="9"/>
  <c r="AU701" i="9"/>
  <c r="W701" i="9"/>
  <c r="O701" i="9"/>
  <c r="AW700" i="9"/>
  <c r="AU700" i="9"/>
  <c r="W700" i="9"/>
  <c r="O700" i="9"/>
  <c r="AW699" i="9"/>
  <c r="AU699" i="9"/>
  <c r="W699" i="9"/>
  <c r="O699" i="9"/>
  <c r="AW698" i="9"/>
  <c r="AU698" i="9"/>
  <c r="W698" i="9"/>
  <c r="O698" i="9"/>
  <c r="AW697" i="9"/>
  <c r="AU697" i="9"/>
  <c r="W697" i="9"/>
  <c r="O697" i="9"/>
  <c r="AW696" i="9"/>
  <c r="AU696" i="9"/>
  <c r="W696" i="9"/>
  <c r="O696" i="9"/>
  <c r="AW695" i="9"/>
  <c r="AU695" i="9"/>
  <c r="W695" i="9"/>
  <c r="O695" i="9"/>
  <c r="AW694" i="9"/>
  <c r="AU694" i="9"/>
  <c r="W694" i="9"/>
  <c r="O694" i="9"/>
  <c r="AW693" i="9"/>
  <c r="AU693" i="9"/>
  <c r="W693" i="9"/>
  <c r="O693" i="9"/>
  <c r="AW692" i="9"/>
  <c r="AU692" i="9"/>
  <c r="W692" i="9"/>
  <c r="O692" i="9"/>
  <c r="AW691" i="9"/>
  <c r="AU691" i="9"/>
  <c r="W691" i="9"/>
  <c r="O691" i="9"/>
  <c r="AW690" i="9"/>
  <c r="AU690" i="9"/>
  <c r="W690" i="9"/>
  <c r="O690" i="9"/>
  <c r="AW689" i="9"/>
  <c r="AU689" i="9"/>
  <c r="W689" i="9"/>
  <c r="O689" i="9"/>
  <c r="AW688" i="9"/>
  <c r="AU688" i="9"/>
  <c r="W688" i="9"/>
  <c r="O688" i="9"/>
  <c r="AW687" i="9"/>
  <c r="AU687" i="9"/>
  <c r="W687" i="9"/>
  <c r="O687" i="9"/>
  <c r="AW686" i="9"/>
  <c r="AU686" i="9"/>
  <c r="W686" i="9"/>
  <c r="O686" i="9"/>
  <c r="AW685" i="9"/>
  <c r="AU685" i="9"/>
  <c r="W685" i="9"/>
  <c r="O685" i="9"/>
  <c r="AW684" i="9"/>
  <c r="AU684" i="9"/>
  <c r="W684" i="9"/>
  <c r="O684" i="9"/>
  <c r="AW683" i="9"/>
  <c r="AU683" i="9"/>
  <c r="W683" i="9"/>
  <c r="O683" i="9"/>
  <c r="AW682" i="9"/>
  <c r="AU682" i="9"/>
  <c r="W682" i="9"/>
  <c r="O682" i="9"/>
  <c r="AW681" i="9"/>
  <c r="AU681" i="9"/>
  <c r="W681" i="9"/>
  <c r="O681" i="9"/>
  <c r="AW680" i="9"/>
  <c r="AU680" i="9"/>
  <c r="W680" i="9"/>
  <c r="O680" i="9"/>
  <c r="AW679" i="9"/>
  <c r="AU679" i="9"/>
  <c r="W679" i="9"/>
  <c r="O679" i="9"/>
  <c r="AW678" i="9"/>
  <c r="AU678" i="9"/>
  <c r="W678" i="9"/>
  <c r="O678" i="9"/>
  <c r="AW677" i="9"/>
  <c r="AU677" i="9"/>
  <c r="W677" i="9"/>
  <c r="O677" i="9"/>
  <c r="AW676" i="9"/>
  <c r="AU676" i="9"/>
  <c r="W676" i="9"/>
  <c r="O676" i="9"/>
  <c r="AW675" i="9"/>
  <c r="AU675" i="9"/>
  <c r="W675" i="9"/>
  <c r="O675" i="9"/>
  <c r="AW674" i="9"/>
  <c r="AU674" i="9"/>
  <c r="W674" i="9"/>
  <c r="O674" i="9"/>
  <c r="AW673" i="9"/>
  <c r="AU673" i="9"/>
  <c r="W673" i="9"/>
  <c r="O673" i="9"/>
  <c r="AW672" i="9"/>
  <c r="AU672" i="9"/>
  <c r="W672" i="9"/>
  <c r="O672" i="9"/>
  <c r="AW671" i="9"/>
  <c r="AU671" i="9"/>
  <c r="W671" i="9"/>
  <c r="O671" i="9"/>
  <c r="AW670" i="9"/>
  <c r="AU670" i="9"/>
  <c r="W670" i="9"/>
  <c r="O670" i="9"/>
  <c r="AW669" i="9"/>
  <c r="AU669" i="9"/>
  <c r="W669" i="9"/>
  <c r="O669" i="9"/>
  <c r="AW668" i="9"/>
  <c r="AU668" i="9"/>
  <c r="W668" i="9"/>
  <c r="O668" i="9"/>
  <c r="AW667" i="9"/>
  <c r="AU667" i="9"/>
  <c r="W667" i="9"/>
  <c r="O667" i="9"/>
  <c r="AW666" i="9"/>
  <c r="AU666" i="9"/>
  <c r="W666" i="9"/>
  <c r="O666" i="9"/>
  <c r="AW665" i="9"/>
  <c r="AU665" i="9"/>
  <c r="W665" i="9"/>
  <c r="O665" i="9"/>
  <c r="AW664" i="9"/>
  <c r="AU664" i="9"/>
  <c r="W664" i="9"/>
  <c r="O664" i="9"/>
  <c r="AW663" i="9"/>
  <c r="AU663" i="9"/>
  <c r="W663" i="9"/>
  <c r="O663" i="9"/>
  <c r="AW662" i="9"/>
  <c r="AU662" i="9"/>
  <c r="W662" i="9"/>
  <c r="O662" i="9"/>
  <c r="AW661" i="9"/>
  <c r="AU661" i="9"/>
  <c r="W661" i="9"/>
  <c r="O661" i="9"/>
  <c r="AW660" i="9"/>
  <c r="AU660" i="9"/>
  <c r="W660" i="9"/>
  <c r="O660" i="9"/>
  <c r="AW659" i="9"/>
  <c r="AU659" i="9"/>
  <c r="W659" i="9"/>
  <c r="O659" i="9"/>
  <c r="AW658" i="9"/>
  <c r="AU658" i="9"/>
  <c r="W658" i="9"/>
  <c r="O658" i="9"/>
  <c r="AW657" i="9"/>
  <c r="AU657" i="9"/>
  <c r="W657" i="9"/>
  <c r="O657" i="9"/>
  <c r="AW656" i="9"/>
  <c r="AU656" i="9"/>
  <c r="W656" i="9"/>
  <c r="O656" i="9"/>
  <c r="AW655" i="9"/>
  <c r="AU655" i="9"/>
  <c r="W655" i="9"/>
  <c r="O655" i="9"/>
  <c r="AW654" i="9"/>
  <c r="AU654" i="9"/>
  <c r="W654" i="9"/>
  <c r="O654" i="9"/>
  <c r="AW653" i="9"/>
  <c r="AU653" i="9"/>
  <c r="W653" i="9"/>
  <c r="O653" i="9"/>
  <c r="AW652" i="9"/>
  <c r="AU652" i="9"/>
  <c r="W652" i="9"/>
  <c r="O652" i="9"/>
  <c r="AW651" i="9"/>
  <c r="AU651" i="9"/>
  <c r="W651" i="9"/>
  <c r="O651" i="9"/>
  <c r="AW650" i="9"/>
  <c r="AU650" i="9"/>
  <c r="W650" i="9"/>
  <c r="O650" i="9"/>
  <c r="AW649" i="9"/>
  <c r="AU649" i="9"/>
  <c r="W649" i="9"/>
  <c r="O649" i="9"/>
  <c r="AW648" i="9"/>
  <c r="AU648" i="9"/>
  <c r="W648" i="9"/>
  <c r="O648" i="9"/>
  <c r="AW647" i="9"/>
  <c r="AU647" i="9"/>
  <c r="W647" i="9"/>
  <c r="O647" i="9"/>
  <c r="AW646" i="9"/>
  <c r="AU646" i="9"/>
  <c r="W646" i="9"/>
  <c r="O646" i="9"/>
  <c r="AW645" i="9"/>
  <c r="AU645" i="9"/>
  <c r="W645" i="9"/>
  <c r="O645" i="9"/>
  <c r="AW644" i="9"/>
  <c r="AU644" i="9"/>
  <c r="W644" i="9"/>
  <c r="O644" i="9"/>
  <c r="AW643" i="9"/>
  <c r="AU643" i="9"/>
  <c r="W643" i="9"/>
  <c r="O643" i="9"/>
  <c r="AW642" i="9"/>
  <c r="AU642" i="9"/>
  <c r="W642" i="9"/>
  <c r="O642" i="9"/>
  <c r="AW641" i="9"/>
  <c r="AU641" i="9"/>
  <c r="W641" i="9"/>
  <c r="O641" i="9"/>
  <c r="AW640" i="9"/>
  <c r="AU640" i="9"/>
  <c r="W640" i="9"/>
  <c r="O640" i="9"/>
  <c r="AW639" i="9"/>
  <c r="AU639" i="9"/>
  <c r="W639" i="9"/>
  <c r="O639" i="9"/>
  <c r="AW638" i="9"/>
  <c r="AU638" i="9"/>
  <c r="W638" i="9"/>
  <c r="O638" i="9"/>
  <c r="AW637" i="9"/>
  <c r="AU637" i="9"/>
  <c r="W637" i="9"/>
  <c r="O637" i="9"/>
  <c r="AW636" i="9"/>
  <c r="AU636" i="9"/>
  <c r="W636" i="9"/>
  <c r="O636" i="9"/>
  <c r="AW635" i="9"/>
  <c r="AU635" i="9"/>
  <c r="W635" i="9"/>
  <c r="O635" i="9"/>
  <c r="AW634" i="9"/>
  <c r="AU634" i="9"/>
  <c r="W634" i="9"/>
  <c r="O634" i="9"/>
  <c r="AW633" i="9"/>
  <c r="AU633" i="9"/>
  <c r="W633" i="9"/>
  <c r="O633" i="9"/>
  <c r="AW632" i="9"/>
  <c r="AU632" i="9"/>
  <c r="W632" i="9"/>
  <c r="O632" i="9"/>
  <c r="AW631" i="9"/>
  <c r="AU631" i="9"/>
  <c r="W631" i="9"/>
  <c r="O631" i="9"/>
  <c r="AW630" i="9"/>
  <c r="AU630" i="9"/>
  <c r="W630" i="9"/>
  <c r="O630" i="9"/>
  <c r="AW629" i="9"/>
  <c r="AU629" i="9"/>
  <c r="W629" i="9"/>
  <c r="O629" i="9"/>
  <c r="AW628" i="9"/>
  <c r="AU628" i="9"/>
  <c r="W628" i="9"/>
  <c r="O628" i="9"/>
  <c r="AW627" i="9"/>
  <c r="AU627" i="9"/>
  <c r="W627" i="9"/>
  <c r="O627" i="9"/>
  <c r="AW626" i="9"/>
  <c r="AU626" i="9"/>
  <c r="W626" i="9"/>
  <c r="O626" i="9"/>
  <c r="AW625" i="9"/>
  <c r="AU625" i="9"/>
  <c r="W625" i="9"/>
  <c r="O625" i="9"/>
  <c r="AW624" i="9"/>
  <c r="AU624" i="9"/>
  <c r="W624" i="9"/>
  <c r="O624" i="9"/>
  <c r="AW623" i="9"/>
  <c r="AU623" i="9"/>
  <c r="W623" i="9"/>
  <c r="O623" i="9"/>
  <c r="AW622" i="9"/>
  <c r="AU622" i="9"/>
  <c r="W622" i="9"/>
  <c r="O622" i="9"/>
  <c r="AW621" i="9"/>
  <c r="AU621" i="9"/>
  <c r="W621" i="9"/>
  <c r="O621" i="9"/>
  <c r="AW620" i="9"/>
  <c r="AU620" i="9"/>
  <c r="W620" i="9"/>
  <c r="O620" i="9"/>
  <c r="AW619" i="9"/>
  <c r="AU619" i="9"/>
  <c r="W619" i="9"/>
  <c r="O619" i="9"/>
  <c r="AW618" i="9"/>
  <c r="AU618" i="9"/>
  <c r="W618" i="9"/>
  <c r="O618" i="9"/>
  <c r="AW617" i="9"/>
  <c r="AU617" i="9"/>
  <c r="W617" i="9"/>
  <c r="O617" i="9"/>
  <c r="AW616" i="9"/>
  <c r="AU616" i="9"/>
  <c r="W616" i="9"/>
  <c r="O616" i="9"/>
  <c r="AW615" i="9"/>
  <c r="AU615" i="9"/>
  <c r="W615" i="9"/>
  <c r="O615" i="9"/>
  <c r="AW614" i="9"/>
  <c r="AU614" i="9"/>
  <c r="W614" i="9"/>
  <c r="O614" i="9"/>
  <c r="AW613" i="9"/>
  <c r="AU613" i="9"/>
  <c r="W613" i="9"/>
  <c r="O613" i="9"/>
  <c r="AW612" i="9"/>
  <c r="AU612" i="9"/>
  <c r="W612" i="9"/>
  <c r="O612" i="9"/>
  <c r="AW611" i="9"/>
  <c r="AU611" i="9"/>
  <c r="W611" i="9"/>
  <c r="O611" i="9"/>
  <c r="AW610" i="9"/>
  <c r="AU610" i="9"/>
  <c r="W610" i="9"/>
  <c r="O610" i="9"/>
  <c r="AW609" i="9"/>
  <c r="AU609" i="9"/>
  <c r="W609" i="9"/>
  <c r="O609" i="9"/>
  <c r="AW608" i="9"/>
  <c r="AU608" i="9"/>
  <c r="W608" i="9"/>
  <c r="O608" i="9"/>
  <c r="AW607" i="9"/>
  <c r="AU607" i="9"/>
  <c r="W607" i="9"/>
  <c r="O607" i="9"/>
  <c r="AW606" i="9"/>
  <c r="AU606" i="9"/>
  <c r="W606" i="9"/>
  <c r="O606" i="9"/>
  <c r="AW605" i="9"/>
  <c r="AU605" i="9"/>
  <c r="W605" i="9"/>
  <c r="O605" i="9"/>
  <c r="AW604" i="9"/>
  <c r="AU604" i="9"/>
  <c r="W604" i="9"/>
  <c r="O604" i="9"/>
  <c r="AW603" i="9"/>
  <c r="AU603" i="9"/>
  <c r="W603" i="9"/>
  <c r="O603" i="9"/>
  <c r="AW602" i="9"/>
  <c r="AU602" i="9"/>
  <c r="W602" i="9"/>
  <c r="O602" i="9"/>
  <c r="AW601" i="9"/>
  <c r="AU601" i="9"/>
  <c r="W601" i="9"/>
  <c r="O601" i="9"/>
  <c r="AW600" i="9"/>
  <c r="AU600" i="9"/>
  <c r="W600" i="9"/>
  <c r="O600" i="9"/>
  <c r="AW599" i="9"/>
  <c r="AU599" i="9"/>
  <c r="W599" i="9"/>
  <c r="O599" i="9"/>
  <c r="AW598" i="9"/>
  <c r="AU598" i="9"/>
  <c r="W598" i="9"/>
  <c r="O598" i="9"/>
  <c r="AW597" i="9"/>
  <c r="AU597" i="9"/>
  <c r="W597" i="9"/>
  <c r="O597" i="9"/>
  <c r="AW596" i="9"/>
  <c r="AU596" i="9"/>
  <c r="W596" i="9"/>
  <c r="O596" i="9"/>
  <c r="AW595" i="9"/>
  <c r="AU595" i="9"/>
  <c r="W595" i="9"/>
  <c r="O595" i="9"/>
  <c r="AW594" i="9"/>
  <c r="AU594" i="9"/>
  <c r="W594" i="9"/>
  <c r="O594" i="9"/>
  <c r="AW593" i="9"/>
  <c r="AU593" i="9"/>
  <c r="W593" i="9"/>
  <c r="O593" i="9"/>
  <c r="AW592" i="9"/>
  <c r="AU592" i="9"/>
  <c r="W592" i="9"/>
  <c r="O592" i="9"/>
  <c r="AW591" i="9"/>
  <c r="AU591" i="9"/>
  <c r="W591" i="9"/>
  <c r="O591" i="9"/>
  <c r="AW590" i="9"/>
  <c r="AU590" i="9"/>
  <c r="W590" i="9"/>
  <c r="O590" i="9"/>
  <c r="AW589" i="9"/>
  <c r="AU589" i="9"/>
  <c r="W589" i="9"/>
  <c r="O589" i="9"/>
  <c r="AW588" i="9"/>
  <c r="AU588" i="9"/>
  <c r="W588" i="9"/>
  <c r="O588" i="9"/>
  <c r="AW587" i="9"/>
  <c r="AU587" i="9"/>
  <c r="W587" i="9"/>
  <c r="O587" i="9"/>
  <c r="AW586" i="9"/>
  <c r="AU586" i="9"/>
  <c r="W586" i="9"/>
  <c r="O586" i="9"/>
  <c r="AW585" i="9"/>
  <c r="AU585" i="9"/>
  <c r="W585" i="9"/>
  <c r="O585" i="9"/>
  <c r="AW584" i="9"/>
  <c r="AU584" i="9"/>
  <c r="W584" i="9"/>
  <c r="O584" i="9"/>
  <c r="AW583" i="9"/>
  <c r="AU583" i="9"/>
  <c r="W583" i="9"/>
  <c r="O583" i="9"/>
  <c r="AW582" i="9"/>
  <c r="AU582" i="9"/>
  <c r="W582" i="9"/>
  <c r="O582" i="9"/>
  <c r="AW581" i="9"/>
  <c r="AU581" i="9"/>
  <c r="W581" i="9"/>
  <c r="O581" i="9"/>
  <c r="AW580" i="9"/>
  <c r="AU580" i="9"/>
  <c r="W580" i="9"/>
  <c r="O580" i="9"/>
  <c r="AW579" i="9"/>
  <c r="AU579" i="9"/>
  <c r="W579" i="9"/>
  <c r="O579" i="9"/>
  <c r="AW578" i="9"/>
  <c r="AU578" i="9"/>
  <c r="W578" i="9"/>
  <c r="O578" i="9"/>
  <c r="AW577" i="9"/>
  <c r="AU577" i="9"/>
  <c r="W577" i="9"/>
  <c r="O577" i="9"/>
  <c r="AW576" i="9"/>
  <c r="AU576" i="9"/>
  <c r="W576" i="9"/>
  <c r="O576" i="9"/>
  <c r="AW575" i="9"/>
  <c r="AU575" i="9"/>
  <c r="W575" i="9"/>
  <c r="O575" i="9"/>
  <c r="AW574" i="9"/>
  <c r="AU574" i="9"/>
  <c r="W574" i="9"/>
  <c r="O574" i="9"/>
  <c r="AW573" i="9"/>
  <c r="AU573" i="9"/>
  <c r="W573" i="9"/>
  <c r="O573" i="9"/>
  <c r="AW572" i="9"/>
  <c r="AU572" i="9"/>
  <c r="W572" i="9"/>
  <c r="O572" i="9"/>
  <c r="AW571" i="9"/>
  <c r="AU571" i="9"/>
  <c r="W571" i="9"/>
  <c r="O571" i="9"/>
  <c r="AW570" i="9"/>
  <c r="AU570" i="9"/>
  <c r="W570" i="9"/>
  <c r="O570" i="9"/>
  <c r="AW569" i="9"/>
  <c r="AU569" i="9"/>
  <c r="W569" i="9"/>
  <c r="O569" i="9"/>
  <c r="AW568" i="9"/>
  <c r="AU568" i="9"/>
  <c r="W568" i="9"/>
  <c r="O568" i="9"/>
  <c r="AW567" i="9"/>
  <c r="AU567" i="9"/>
  <c r="W567" i="9"/>
  <c r="O567" i="9"/>
  <c r="AW566" i="9"/>
  <c r="AU566" i="9"/>
  <c r="W566" i="9"/>
  <c r="O566" i="9"/>
  <c r="AW565" i="9"/>
  <c r="AU565" i="9"/>
  <c r="W565" i="9"/>
  <c r="O565" i="9"/>
  <c r="AW564" i="9"/>
  <c r="AU564" i="9"/>
  <c r="W564" i="9"/>
  <c r="O564" i="9"/>
  <c r="AW563" i="9"/>
  <c r="AU563" i="9"/>
  <c r="W563" i="9"/>
  <c r="O563" i="9"/>
  <c r="AW562" i="9"/>
  <c r="AU562" i="9"/>
  <c r="W562" i="9"/>
  <c r="O562" i="9"/>
  <c r="AW561" i="9"/>
  <c r="AU561" i="9"/>
  <c r="W561" i="9"/>
  <c r="O561" i="9"/>
  <c r="AW560" i="9"/>
  <c r="AU560" i="9"/>
  <c r="W560" i="9"/>
  <c r="O560" i="9"/>
  <c r="AW559" i="9"/>
  <c r="AU559" i="9"/>
  <c r="W559" i="9"/>
  <c r="O559" i="9"/>
  <c r="AW558" i="9"/>
  <c r="AU558" i="9"/>
  <c r="W558" i="9"/>
  <c r="O558" i="9"/>
  <c r="AW557" i="9"/>
  <c r="AU557" i="9"/>
  <c r="W557" i="9"/>
  <c r="O557" i="9"/>
  <c r="AW556" i="9"/>
  <c r="AU556" i="9"/>
  <c r="W556" i="9"/>
  <c r="O556" i="9"/>
  <c r="AW555" i="9"/>
  <c r="AU555" i="9"/>
  <c r="W555" i="9"/>
  <c r="O555" i="9"/>
  <c r="AW554" i="9"/>
  <c r="AU554" i="9"/>
  <c r="W554" i="9"/>
  <c r="O554" i="9"/>
  <c r="AW553" i="9"/>
  <c r="AU553" i="9"/>
  <c r="W553" i="9"/>
  <c r="O553" i="9"/>
  <c r="AW552" i="9"/>
  <c r="AU552" i="9"/>
  <c r="W552" i="9"/>
  <c r="O552" i="9"/>
  <c r="AW551" i="9"/>
  <c r="AU551" i="9"/>
  <c r="W551" i="9"/>
  <c r="O551" i="9"/>
  <c r="AW550" i="9"/>
  <c r="AU550" i="9"/>
  <c r="W550" i="9"/>
  <c r="O550" i="9"/>
  <c r="AW549" i="9"/>
  <c r="AU549" i="9"/>
  <c r="W549" i="9"/>
  <c r="O549" i="9"/>
  <c r="AW548" i="9"/>
  <c r="AU548" i="9"/>
  <c r="W548" i="9"/>
  <c r="O548" i="9"/>
  <c r="AW547" i="9"/>
  <c r="AU547" i="9"/>
  <c r="W547" i="9"/>
  <c r="O547" i="9"/>
  <c r="AW546" i="9"/>
  <c r="AU546" i="9"/>
  <c r="W546" i="9"/>
  <c r="O546" i="9"/>
  <c r="AW545" i="9"/>
  <c r="AU545" i="9"/>
  <c r="W545" i="9"/>
  <c r="O545" i="9"/>
  <c r="AW544" i="9"/>
  <c r="AU544" i="9"/>
  <c r="W544" i="9"/>
  <c r="O544" i="9"/>
  <c r="AW543" i="9"/>
  <c r="AU543" i="9"/>
  <c r="W543" i="9"/>
  <c r="O543" i="9"/>
  <c r="AW542" i="9"/>
  <c r="AU542" i="9"/>
  <c r="W542" i="9"/>
  <c r="O542" i="9"/>
  <c r="AW541" i="9"/>
  <c r="AU541" i="9"/>
  <c r="W541" i="9"/>
  <c r="O541" i="9"/>
  <c r="AW540" i="9"/>
  <c r="AU540" i="9"/>
  <c r="W540" i="9"/>
  <c r="O540" i="9"/>
  <c r="AW539" i="9"/>
  <c r="AU539" i="9"/>
  <c r="W539" i="9"/>
  <c r="O539" i="9"/>
  <c r="AW538" i="9"/>
  <c r="AU538" i="9"/>
  <c r="W538" i="9"/>
  <c r="O538" i="9"/>
  <c r="AW537" i="9"/>
  <c r="AU537" i="9"/>
  <c r="W537" i="9"/>
  <c r="O537" i="9"/>
  <c r="AW536" i="9"/>
  <c r="AU536" i="9"/>
  <c r="W536" i="9"/>
  <c r="O536" i="9"/>
  <c r="AW535" i="9"/>
  <c r="AU535" i="9"/>
  <c r="W535" i="9"/>
  <c r="O535" i="9"/>
  <c r="AW534" i="9"/>
  <c r="AU534" i="9"/>
  <c r="W534" i="9"/>
  <c r="O534" i="9"/>
  <c r="AW533" i="9"/>
  <c r="AU533" i="9"/>
  <c r="W533" i="9"/>
  <c r="O533" i="9"/>
  <c r="AW532" i="9"/>
  <c r="AU532" i="9"/>
  <c r="W532" i="9"/>
  <c r="O532" i="9"/>
  <c r="AW531" i="9"/>
  <c r="AU531" i="9"/>
  <c r="W531" i="9"/>
  <c r="O531" i="9"/>
  <c r="AW530" i="9"/>
  <c r="AU530" i="9"/>
  <c r="W530" i="9"/>
  <c r="O530" i="9"/>
  <c r="AW529" i="9"/>
  <c r="AU529" i="9"/>
  <c r="W529" i="9"/>
  <c r="O529" i="9"/>
  <c r="AW528" i="9"/>
  <c r="AU528" i="9"/>
  <c r="W528" i="9"/>
  <c r="O528" i="9"/>
  <c r="AW527" i="9"/>
  <c r="AU527" i="9"/>
  <c r="W527" i="9"/>
  <c r="O527" i="9"/>
  <c r="AW526" i="9"/>
  <c r="AU526" i="9"/>
  <c r="W526" i="9"/>
  <c r="O526" i="9"/>
  <c r="AW525" i="9"/>
  <c r="AU525" i="9"/>
  <c r="W525" i="9"/>
  <c r="O525" i="9"/>
  <c r="AW524" i="9"/>
  <c r="AU524" i="9"/>
  <c r="W524" i="9"/>
  <c r="O524" i="9"/>
  <c r="AW523" i="9"/>
  <c r="AU523" i="9"/>
  <c r="W523" i="9"/>
  <c r="O523" i="9"/>
  <c r="AW522" i="9"/>
  <c r="AU522" i="9"/>
  <c r="W522" i="9"/>
  <c r="O522" i="9"/>
  <c r="AW521" i="9"/>
  <c r="AU521" i="9"/>
  <c r="W521" i="9"/>
  <c r="O521" i="9"/>
  <c r="AW520" i="9"/>
  <c r="AU520" i="9"/>
  <c r="W520" i="9"/>
  <c r="O520" i="9"/>
  <c r="AW519" i="9"/>
  <c r="AU519" i="9"/>
  <c r="W519" i="9"/>
  <c r="O519" i="9"/>
  <c r="AW518" i="9"/>
  <c r="AU518" i="9"/>
  <c r="W518" i="9"/>
  <c r="O518" i="9"/>
  <c r="AW517" i="9"/>
  <c r="AU517" i="9"/>
  <c r="W517" i="9"/>
  <c r="O517" i="9"/>
  <c r="AW516" i="9"/>
  <c r="AU516" i="9"/>
  <c r="W516" i="9"/>
  <c r="O516" i="9"/>
  <c r="AW515" i="9"/>
  <c r="AU515" i="9"/>
  <c r="W515" i="9"/>
  <c r="O515" i="9"/>
  <c r="AW514" i="9"/>
  <c r="AU514" i="9"/>
  <c r="W514" i="9"/>
  <c r="O514" i="9"/>
  <c r="AW513" i="9"/>
  <c r="AU513" i="9"/>
  <c r="W513" i="9"/>
  <c r="O513" i="9"/>
  <c r="AW512" i="9"/>
  <c r="AU512" i="9"/>
  <c r="W512" i="9"/>
  <c r="O512" i="9"/>
  <c r="AW511" i="9"/>
  <c r="AU511" i="9"/>
  <c r="W511" i="9"/>
  <c r="O511" i="9"/>
  <c r="AW510" i="9"/>
  <c r="AU510" i="9"/>
  <c r="W510" i="9"/>
  <c r="O510" i="9"/>
  <c r="AW509" i="9"/>
  <c r="AU509" i="9"/>
  <c r="W509" i="9"/>
  <c r="O509" i="9"/>
  <c r="AW508" i="9"/>
  <c r="AU508" i="9"/>
  <c r="W508" i="9"/>
  <c r="O508" i="9"/>
  <c r="AW507" i="9"/>
  <c r="AU507" i="9"/>
  <c r="W507" i="9"/>
  <c r="O507" i="9"/>
  <c r="AW506" i="9"/>
  <c r="AU506" i="9"/>
  <c r="W506" i="9"/>
  <c r="O506" i="9"/>
  <c r="AW505" i="9"/>
  <c r="AU505" i="9"/>
  <c r="W505" i="9"/>
  <c r="O505" i="9"/>
  <c r="AW504" i="9"/>
  <c r="AU504" i="9"/>
  <c r="W504" i="9"/>
  <c r="O504" i="9"/>
  <c r="AW503" i="9"/>
  <c r="AU503" i="9"/>
  <c r="W503" i="9"/>
  <c r="O503" i="9"/>
  <c r="AW502" i="9"/>
  <c r="AU502" i="9"/>
  <c r="W502" i="9"/>
  <c r="O502" i="9"/>
  <c r="AW501" i="9"/>
  <c r="AU501" i="9"/>
  <c r="W501" i="9"/>
  <c r="O501" i="9"/>
  <c r="AW500" i="9"/>
  <c r="AU500" i="9"/>
  <c r="W500" i="9"/>
  <c r="O500" i="9"/>
  <c r="AW499" i="9"/>
  <c r="AU499" i="9"/>
  <c r="W499" i="9"/>
  <c r="O499" i="9"/>
  <c r="AW498" i="9"/>
  <c r="AU498" i="9"/>
  <c r="W498" i="9"/>
  <c r="O498" i="9"/>
  <c r="AW497" i="9"/>
  <c r="AU497" i="9"/>
  <c r="W497" i="9"/>
  <c r="O497" i="9"/>
  <c r="AW496" i="9"/>
  <c r="AU496" i="9"/>
  <c r="W496" i="9"/>
  <c r="O496" i="9"/>
  <c r="AW495" i="9"/>
  <c r="AU495" i="9"/>
  <c r="W495" i="9"/>
  <c r="O495" i="9"/>
  <c r="AW494" i="9"/>
  <c r="AU494" i="9"/>
  <c r="W494" i="9"/>
  <c r="O494" i="9"/>
  <c r="AW493" i="9"/>
  <c r="AU493" i="9"/>
  <c r="W493" i="9"/>
  <c r="O493" i="9"/>
  <c r="AW492" i="9"/>
  <c r="AU492" i="9"/>
  <c r="W492" i="9"/>
  <c r="O492" i="9"/>
  <c r="AW491" i="9"/>
  <c r="AU491" i="9"/>
  <c r="W491" i="9"/>
  <c r="O491" i="9"/>
  <c r="AW490" i="9"/>
  <c r="AU490" i="9"/>
  <c r="W490" i="9"/>
  <c r="O490" i="9"/>
  <c r="AW489" i="9"/>
  <c r="AU489" i="9"/>
  <c r="W489" i="9"/>
  <c r="O489" i="9"/>
  <c r="AW488" i="9"/>
  <c r="AU488" i="9"/>
  <c r="W488" i="9"/>
  <c r="O488" i="9"/>
  <c r="AW487" i="9"/>
  <c r="AU487" i="9"/>
  <c r="W487" i="9"/>
  <c r="O487" i="9"/>
  <c r="AW486" i="9"/>
  <c r="AU486" i="9"/>
  <c r="W486" i="9"/>
  <c r="O486" i="9"/>
  <c r="AW485" i="9"/>
  <c r="AU485" i="9"/>
  <c r="W485" i="9"/>
  <c r="O485" i="9"/>
  <c r="AW484" i="9"/>
  <c r="AU484" i="9"/>
  <c r="W484" i="9"/>
  <c r="O484" i="9"/>
  <c r="AW483" i="9"/>
  <c r="AU483" i="9"/>
  <c r="W483" i="9"/>
  <c r="O483" i="9"/>
  <c r="AW482" i="9"/>
  <c r="AU482" i="9"/>
  <c r="W482" i="9"/>
  <c r="O482" i="9"/>
  <c r="AW481" i="9"/>
  <c r="AU481" i="9"/>
  <c r="W481" i="9"/>
  <c r="O481" i="9"/>
  <c r="AW480" i="9"/>
  <c r="AU480" i="9"/>
  <c r="W480" i="9"/>
  <c r="O480" i="9"/>
  <c r="AW479" i="9"/>
  <c r="AU479" i="9"/>
  <c r="W479" i="9"/>
  <c r="O479" i="9"/>
  <c r="AW478" i="9"/>
  <c r="AU478" i="9"/>
  <c r="W478" i="9"/>
  <c r="O478" i="9"/>
  <c r="AW477" i="9"/>
  <c r="AU477" i="9"/>
  <c r="W477" i="9"/>
  <c r="O477" i="9"/>
  <c r="AW476" i="9"/>
  <c r="AU476" i="9"/>
  <c r="W476" i="9"/>
  <c r="O476" i="9"/>
  <c r="AW475" i="9"/>
  <c r="AU475" i="9"/>
  <c r="W475" i="9"/>
  <c r="O475" i="9"/>
  <c r="AW474" i="9"/>
  <c r="AU474" i="9"/>
  <c r="W474" i="9"/>
  <c r="O474" i="9"/>
  <c r="AW473" i="9"/>
  <c r="AU473" i="9"/>
  <c r="W473" i="9"/>
  <c r="O473" i="9"/>
  <c r="AW472" i="9"/>
  <c r="AU472" i="9"/>
  <c r="W472" i="9"/>
  <c r="O472" i="9"/>
  <c r="AW471" i="9"/>
  <c r="AU471" i="9"/>
  <c r="W471" i="9"/>
  <c r="O471" i="9"/>
  <c r="AW470" i="9"/>
  <c r="AU470" i="9"/>
  <c r="W470" i="9"/>
  <c r="O470" i="9"/>
  <c r="AW469" i="9"/>
  <c r="AU469" i="9"/>
  <c r="W469" i="9"/>
  <c r="O469" i="9"/>
  <c r="AW468" i="9"/>
  <c r="AU468" i="9"/>
  <c r="W468" i="9"/>
  <c r="O468" i="9"/>
  <c r="AW467" i="9"/>
  <c r="AU467" i="9"/>
  <c r="W467" i="9"/>
  <c r="O467" i="9"/>
  <c r="AW466" i="9"/>
  <c r="AU466" i="9"/>
  <c r="W466" i="9"/>
  <c r="O466" i="9"/>
  <c r="AW465" i="9"/>
  <c r="AU465" i="9"/>
  <c r="W465" i="9"/>
  <c r="O465" i="9"/>
  <c r="AW464" i="9"/>
  <c r="AU464" i="9"/>
  <c r="W464" i="9"/>
  <c r="O464" i="9"/>
  <c r="AW463" i="9"/>
  <c r="AU463" i="9"/>
  <c r="W463" i="9"/>
  <c r="O463" i="9"/>
  <c r="AW462" i="9"/>
  <c r="AU462" i="9"/>
  <c r="W462" i="9"/>
  <c r="O462" i="9"/>
  <c r="AW461" i="9"/>
  <c r="AU461" i="9"/>
  <c r="W461" i="9"/>
  <c r="O461" i="9"/>
  <c r="AW460" i="9"/>
  <c r="AU460" i="9"/>
  <c r="W460" i="9"/>
  <c r="O460" i="9"/>
  <c r="AW459" i="9"/>
  <c r="AU459" i="9"/>
  <c r="W459" i="9"/>
  <c r="O459" i="9"/>
  <c r="AW458" i="9"/>
  <c r="AU458" i="9"/>
  <c r="W458" i="9"/>
  <c r="O458" i="9"/>
  <c r="AW457" i="9"/>
  <c r="AU457" i="9"/>
  <c r="W457" i="9"/>
  <c r="O457" i="9"/>
  <c r="AW456" i="9"/>
  <c r="AU456" i="9"/>
  <c r="W456" i="9"/>
  <c r="O456" i="9"/>
  <c r="AW455" i="9"/>
  <c r="AU455" i="9"/>
  <c r="W455" i="9"/>
  <c r="O455" i="9"/>
  <c r="AW454" i="9"/>
  <c r="AU454" i="9"/>
  <c r="W454" i="9"/>
  <c r="O454" i="9"/>
  <c r="AW453" i="9"/>
  <c r="AU453" i="9"/>
  <c r="W453" i="9"/>
  <c r="O453" i="9"/>
  <c r="AW452" i="9"/>
  <c r="AU452" i="9"/>
  <c r="W452" i="9"/>
  <c r="O452" i="9"/>
  <c r="AW451" i="9"/>
  <c r="AU451" i="9"/>
  <c r="W451" i="9"/>
  <c r="O451" i="9"/>
  <c r="AW450" i="9"/>
  <c r="AU450" i="9"/>
  <c r="W450" i="9"/>
  <c r="O450" i="9"/>
  <c r="AW449" i="9"/>
  <c r="AU449" i="9"/>
  <c r="W449" i="9"/>
  <c r="O449" i="9"/>
  <c r="AW448" i="9"/>
  <c r="AU448" i="9"/>
  <c r="W448" i="9"/>
  <c r="O448" i="9"/>
  <c r="AW447" i="9"/>
  <c r="AU447" i="9"/>
  <c r="W447" i="9"/>
  <c r="O447" i="9"/>
  <c r="AW446" i="9"/>
  <c r="AU446" i="9"/>
  <c r="W446" i="9"/>
  <c r="O446" i="9"/>
  <c r="AW445" i="9"/>
  <c r="AU445" i="9"/>
  <c r="W445" i="9"/>
  <c r="O445" i="9"/>
  <c r="AW444" i="9"/>
  <c r="AU444" i="9"/>
  <c r="W444" i="9"/>
  <c r="O444" i="9"/>
  <c r="AW443" i="9"/>
  <c r="AU443" i="9"/>
  <c r="W443" i="9"/>
  <c r="O443" i="9"/>
  <c r="AW442" i="9"/>
  <c r="AU442" i="9"/>
  <c r="W442" i="9"/>
  <c r="O442" i="9"/>
  <c r="AW441" i="9"/>
  <c r="AU441" i="9"/>
  <c r="W441" i="9"/>
  <c r="O441" i="9"/>
  <c r="AW440" i="9"/>
  <c r="AU440" i="9"/>
  <c r="W440" i="9"/>
  <c r="O440" i="9"/>
  <c r="AW439" i="9"/>
  <c r="AU439" i="9"/>
  <c r="W439" i="9"/>
  <c r="O439" i="9"/>
  <c r="AW438" i="9"/>
  <c r="AU438" i="9"/>
  <c r="W438" i="9"/>
  <c r="O438" i="9"/>
  <c r="AW437" i="9"/>
  <c r="AU437" i="9"/>
  <c r="W437" i="9"/>
  <c r="O437" i="9"/>
  <c r="AW436" i="9"/>
  <c r="AU436" i="9"/>
  <c r="W436" i="9"/>
  <c r="O436" i="9"/>
  <c r="AW435" i="9"/>
  <c r="AU435" i="9"/>
  <c r="W435" i="9"/>
  <c r="O435" i="9"/>
  <c r="AW434" i="9"/>
  <c r="AU434" i="9"/>
  <c r="W434" i="9"/>
  <c r="O434" i="9"/>
  <c r="AW433" i="9"/>
  <c r="AU433" i="9"/>
  <c r="W433" i="9"/>
  <c r="O433" i="9"/>
  <c r="AW432" i="9"/>
  <c r="AU432" i="9"/>
  <c r="W432" i="9"/>
  <c r="O432" i="9"/>
  <c r="AW431" i="9"/>
  <c r="AU431" i="9"/>
  <c r="W431" i="9"/>
  <c r="O431" i="9"/>
  <c r="AW430" i="9"/>
  <c r="AU430" i="9"/>
  <c r="W430" i="9"/>
  <c r="O430" i="9"/>
  <c r="AW429" i="9"/>
  <c r="AU429" i="9"/>
  <c r="W429" i="9"/>
  <c r="O429" i="9"/>
  <c r="AW428" i="9"/>
  <c r="AU428" i="9"/>
  <c r="W428" i="9"/>
  <c r="O428" i="9"/>
  <c r="AW427" i="9"/>
  <c r="AU427" i="9"/>
  <c r="W427" i="9"/>
  <c r="O427" i="9"/>
  <c r="AW426" i="9"/>
  <c r="AU426" i="9"/>
  <c r="W426" i="9"/>
  <c r="O426" i="9"/>
  <c r="AW425" i="9"/>
  <c r="AU425" i="9"/>
  <c r="W425" i="9"/>
  <c r="O425" i="9"/>
  <c r="AW424" i="9"/>
  <c r="AU424" i="9"/>
  <c r="W424" i="9"/>
  <c r="O424" i="9"/>
  <c r="AW423" i="9"/>
  <c r="AU423" i="9"/>
  <c r="W423" i="9"/>
  <c r="O423" i="9"/>
  <c r="AW422" i="9"/>
  <c r="AU422" i="9"/>
  <c r="W422" i="9"/>
  <c r="O422" i="9"/>
  <c r="AW421" i="9"/>
  <c r="AU421" i="9"/>
  <c r="W421" i="9"/>
  <c r="O421" i="9"/>
  <c r="AW420" i="9"/>
  <c r="AU420" i="9"/>
  <c r="W420" i="9"/>
  <c r="O420" i="9"/>
  <c r="AW419" i="9"/>
  <c r="AU419" i="9"/>
  <c r="W419" i="9"/>
  <c r="O419" i="9"/>
  <c r="AW418" i="9"/>
  <c r="AU418" i="9"/>
  <c r="W418" i="9"/>
  <c r="O418" i="9"/>
  <c r="AW417" i="9"/>
  <c r="AU417" i="9"/>
  <c r="W417" i="9"/>
  <c r="O417" i="9"/>
  <c r="AW416" i="9"/>
  <c r="AU416" i="9"/>
  <c r="W416" i="9"/>
  <c r="O416" i="9"/>
  <c r="AW415" i="9"/>
  <c r="AU415" i="9"/>
  <c r="W415" i="9"/>
  <c r="O415" i="9"/>
  <c r="AW414" i="9"/>
  <c r="AU414" i="9"/>
  <c r="W414" i="9"/>
  <c r="O414" i="9"/>
  <c r="AW413" i="9"/>
  <c r="AU413" i="9"/>
  <c r="W413" i="9"/>
  <c r="O413" i="9"/>
  <c r="AW412" i="9"/>
  <c r="AU412" i="9"/>
  <c r="W412" i="9"/>
  <c r="O412" i="9"/>
  <c r="AW411" i="9"/>
  <c r="AU411" i="9"/>
  <c r="W411" i="9"/>
  <c r="O411" i="9"/>
  <c r="AW410" i="9"/>
  <c r="AU410" i="9"/>
  <c r="W410" i="9"/>
  <c r="O410" i="9"/>
  <c r="AW409" i="9"/>
  <c r="AU409" i="9"/>
  <c r="W409" i="9"/>
  <c r="O409" i="9"/>
  <c r="AW408" i="9"/>
  <c r="AU408" i="9"/>
  <c r="W408" i="9"/>
  <c r="O408" i="9"/>
  <c r="AW407" i="9"/>
  <c r="AU407" i="9"/>
  <c r="W407" i="9"/>
  <c r="O407" i="9"/>
  <c r="AW406" i="9"/>
  <c r="AU406" i="9"/>
  <c r="W406" i="9"/>
  <c r="O406" i="9"/>
  <c r="AW405" i="9"/>
  <c r="AU405" i="9"/>
  <c r="W405" i="9"/>
  <c r="O405" i="9"/>
  <c r="AW404" i="9"/>
  <c r="AU404" i="9"/>
  <c r="W404" i="9"/>
  <c r="O404" i="9"/>
  <c r="AW403" i="9"/>
  <c r="AU403" i="9"/>
  <c r="W403" i="9"/>
  <c r="O403" i="9"/>
  <c r="AW402" i="9"/>
  <c r="AU402" i="9"/>
  <c r="W402" i="9"/>
  <c r="O402" i="9"/>
  <c r="AW401" i="9"/>
  <c r="AU401" i="9"/>
  <c r="W401" i="9"/>
  <c r="O401" i="9"/>
  <c r="AW400" i="9"/>
  <c r="AU400" i="9"/>
  <c r="W400" i="9"/>
  <c r="O400" i="9"/>
  <c r="AW399" i="9"/>
  <c r="AU399" i="9"/>
  <c r="W399" i="9"/>
  <c r="O399" i="9"/>
  <c r="AW398" i="9"/>
  <c r="AU398" i="9"/>
  <c r="W398" i="9"/>
  <c r="O398" i="9"/>
  <c r="AW397" i="9"/>
  <c r="AU397" i="9"/>
  <c r="W397" i="9"/>
  <c r="O397" i="9"/>
  <c r="AW396" i="9"/>
  <c r="AU396" i="9"/>
  <c r="W396" i="9"/>
  <c r="O396" i="9"/>
  <c r="AW395" i="9"/>
  <c r="AU395" i="9"/>
  <c r="W395" i="9"/>
  <c r="O395" i="9"/>
  <c r="AW394" i="9"/>
  <c r="AU394" i="9"/>
  <c r="W394" i="9"/>
  <c r="O394" i="9"/>
  <c r="AW393" i="9"/>
  <c r="AU393" i="9"/>
  <c r="W393" i="9"/>
  <c r="O393" i="9"/>
  <c r="AW392" i="9"/>
  <c r="AU392" i="9"/>
  <c r="W392" i="9"/>
  <c r="O392" i="9"/>
  <c r="AW391" i="9"/>
  <c r="AU391" i="9"/>
  <c r="W391" i="9"/>
  <c r="O391" i="9"/>
  <c r="AW390" i="9"/>
  <c r="AU390" i="9"/>
  <c r="W390" i="9"/>
  <c r="O390" i="9"/>
  <c r="AW389" i="9"/>
  <c r="AU389" i="9"/>
  <c r="W389" i="9"/>
  <c r="O389" i="9"/>
  <c r="AW388" i="9"/>
  <c r="AU388" i="9"/>
  <c r="W388" i="9"/>
  <c r="O388" i="9"/>
  <c r="AW387" i="9"/>
  <c r="AU387" i="9"/>
  <c r="W387" i="9"/>
  <c r="O387" i="9"/>
  <c r="AW386" i="9"/>
  <c r="AU386" i="9"/>
  <c r="W386" i="9"/>
  <c r="O386" i="9"/>
  <c r="AW385" i="9"/>
  <c r="AU385" i="9"/>
  <c r="W385" i="9"/>
  <c r="O385" i="9"/>
  <c r="AW384" i="9"/>
  <c r="AU384" i="9"/>
  <c r="W384" i="9"/>
  <c r="O384" i="9"/>
  <c r="AW383" i="9"/>
  <c r="AU383" i="9"/>
  <c r="W383" i="9"/>
  <c r="O383" i="9"/>
  <c r="AW382" i="9"/>
  <c r="AU382" i="9"/>
  <c r="W382" i="9"/>
  <c r="O382" i="9"/>
  <c r="AW381" i="9"/>
  <c r="AU381" i="9"/>
  <c r="W381" i="9"/>
  <c r="O381" i="9"/>
  <c r="AW380" i="9"/>
  <c r="AU380" i="9"/>
  <c r="W380" i="9"/>
  <c r="O380" i="9"/>
  <c r="AW379" i="9"/>
  <c r="AU379" i="9"/>
  <c r="W379" i="9"/>
  <c r="O379" i="9"/>
  <c r="AW378" i="9"/>
  <c r="AU378" i="9"/>
  <c r="W378" i="9"/>
  <c r="O378" i="9"/>
  <c r="AW377" i="9"/>
  <c r="AU377" i="9"/>
  <c r="W377" i="9"/>
  <c r="O377" i="9"/>
  <c r="AW376" i="9"/>
  <c r="AU376" i="9"/>
  <c r="W376" i="9"/>
  <c r="O376" i="9"/>
  <c r="AW375" i="9"/>
  <c r="AU375" i="9"/>
  <c r="W375" i="9"/>
  <c r="O375" i="9"/>
  <c r="AW374" i="9"/>
  <c r="AU374" i="9"/>
  <c r="W374" i="9"/>
  <c r="O374" i="9"/>
  <c r="AW373" i="9"/>
  <c r="AU373" i="9"/>
  <c r="W373" i="9"/>
  <c r="O373" i="9"/>
  <c r="AW372" i="9"/>
  <c r="AU372" i="9"/>
  <c r="W372" i="9"/>
  <c r="O372" i="9"/>
  <c r="AW371" i="9"/>
  <c r="AU371" i="9"/>
  <c r="W371" i="9"/>
  <c r="O371" i="9"/>
  <c r="AW370" i="9"/>
  <c r="AU370" i="9"/>
  <c r="W370" i="9"/>
  <c r="O370" i="9"/>
  <c r="AW369" i="9"/>
  <c r="AU369" i="9"/>
  <c r="W369" i="9"/>
  <c r="O369" i="9"/>
  <c r="AW368" i="9"/>
  <c r="AU368" i="9"/>
  <c r="W368" i="9"/>
  <c r="O368" i="9"/>
  <c r="AW367" i="9"/>
  <c r="AU367" i="9"/>
  <c r="W367" i="9"/>
  <c r="O367" i="9"/>
  <c r="AW366" i="9"/>
  <c r="AU366" i="9"/>
  <c r="W366" i="9"/>
  <c r="O366" i="9"/>
  <c r="AW365" i="9"/>
  <c r="AU365" i="9"/>
  <c r="W365" i="9"/>
  <c r="O365" i="9"/>
  <c r="AW364" i="9"/>
  <c r="AU364" i="9"/>
  <c r="W364" i="9"/>
  <c r="O364" i="9"/>
  <c r="AW363" i="9"/>
  <c r="AU363" i="9"/>
  <c r="W363" i="9"/>
  <c r="O363" i="9"/>
  <c r="AW362" i="9"/>
  <c r="AU362" i="9"/>
  <c r="W362" i="9"/>
  <c r="O362" i="9"/>
  <c r="AW361" i="9"/>
  <c r="AU361" i="9"/>
  <c r="W361" i="9"/>
  <c r="O361" i="9"/>
  <c r="AW360" i="9"/>
  <c r="AU360" i="9"/>
  <c r="W360" i="9"/>
  <c r="O360" i="9"/>
  <c r="AW359" i="9"/>
  <c r="AU359" i="9"/>
  <c r="W359" i="9"/>
  <c r="O359" i="9"/>
  <c r="AW358" i="9"/>
  <c r="AU358" i="9"/>
  <c r="W358" i="9"/>
  <c r="O358" i="9"/>
  <c r="AW357" i="9"/>
  <c r="AU357" i="9"/>
  <c r="W357" i="9"/>
  <c r="O357" i="9"/>
  <c r="AW356" i="9"/>
  <c r="AU356" i="9"/>
  <c r="W356" i="9"/>
  <c r="O356" i="9"/>
  <c r="AW355" i="9"/>
  <c r="AU355" i="9"/>
  <c r="W355" i="9"/>
  <c r="O355" i="9"/>
  <c r="AW354" i="9"/>
  <c r="AU354" i="9"/>
  <c r="W354" i="9"/>
  <c r="O354" i="9"/>
  <c r="AW353" i="9"/>
  <c r="AU353" i="9"/>
  <c r="W353" i="9"/>
  <c r="O353" i="9"/>
  <c r="AW352" i="9"/>
  <c r="AU352" i="9"/>
  <c r="W352" i="9"/>
  <c r="O352" i="9"/>
  <c r="AW351" i="9"/>
  <c r="AU351" i="9"/>
  <c r="W351" i="9"/>
  <c r="O351" i="9"/>
  <c r="AW350" i="9"/>
  <c r="AU350" i="9"/>
  <c r="W350" i="9"/>
  <c r="O350" i="9"/>
  <c r="AW349" i="9"/>
  <c r="AU349" i="9"/>
  <c r="W349" i="9"/>
  <c r="O349" i="9"/>
  <c r="AW348" i="9"/>
  <c r="AU348" i="9"/>
  <c r="W348" i="9"/>
  <c r="O348" i="9"/>
  <c r="AW347" i="9"/>
  <c r="AU347" i="9"/>
  <c r="W347" i="9"/>
  <c r="O347" i="9"/>
  <c r="AW346" i="9"/>
  <c r="AU346" i="9"/>
  <c r="W346" i="9"/>
  <c r="O346" i="9"/>
  <c r="AW345" i="9"/>
  <c r="AU345" i="9"/>
  <c r="W345" i="9"/>
  <c r="O345" i="9"/>
  <c r="AW344" i="9"/>
  <c r="AU344" i="9"/>
  <c r="W344" i="9"/>
  <c r="O344" i="9"/>
  <c r="AW343" i="9"/>
  <c r="AU343" i="9"/>
  <c r="W343" i="9"/>
  <c r="O343" i="9"/>
  <c r="AW342" i="9"/>
  <c r="AU342" i="9"/>
  <c r="W342" i="9"/>
  <c r="O342" i="9"/>
  <c r="AW341" i="9"/>
  <c r="AU341" i="9"/>
  <c r="W341" i="9"/>
  <c r="O341" i="9"/>
  <c r="AW340" i="9"/>
  <c r="AU340" i="9"/>
  <c r="W340" i="9"/>
  <c r="O340" i="9"/>
  <c r="AW339" i="9"/>
  <c r="AU339" i="9"/>
  <c r="W339" i="9"/>
  <c r="O339" i="9"/>
  <c r="AW338" i="9"/>
  <c r="AU338" i="9"/>
  <c r="W338" i="9"/>
  <c r="O338" i="9"/>
  <c r="AW337" i="9"/>
  <c r="AU337" i="9"/>
  <c r="W337" i="9"/>
  <c r="O337" i="9"/>
  <c r="AW336" i="9"/>
  <c r="AU336" i="9"/>
  <c r="W336" i="9"/>
  <c r="O336" i="9"/>
  <c r="AW335" i="9"/>
  <c r="AU335" i="9"/>
  <c r="W335" i="9"/>
  <c r="O335" i="9"/>
  <c r="AW334" i="9"/>
  <c r="AU334" i="9"/>
  <c r="W334" i="9"/>
  <c r="O334" i="9"/>
  <c r="AW333" i="9"/>
  <c r="AU333" i="9"/>
  <c r="W333" i="9"/>
  <c r="O333" i="9"/>
  <c r="AW332" i="9"/>
  <c r="AU332" i="9"/>
  <c r="W332" i="9"/>
  <c r="O332" i="9"/>
  <c r="AW331" i="9"/>
  <c r="AU331" i="9"/>
  <c r="W331" i="9"/>
  <c r="O331" i="9"/>
  <c r="AW330" i="9"/>
  <c r="AU330" i="9"/>
  <c r="W330" i="9"/>
  <c r="O330" i="9"/>
  <c r="AW329" i="9"/>
  <c r="AU329" i="9"/>
  <c r="W329" i="9"/>
  <c r="O329" i="9"/>
  <c r="AW328" i="9"/>
  <c r="AU328" i="9"/>
  <c r="W328" i="9"/>
  <c r="O328" i="9"/>
  <c r="AW327" i="9"/>
  <c r="AU327" i="9"/>
  <c r="W327" i="9"/>
  <c r="O327" i="9"/>
  <c r="AW326" i="9"/>
  <c r="AU326" i="9"/>
  <c r="W326" i="9"/>
  <c r="O326" i="9"/>
  <c r="AW325" i="9"/>
  <c r="AU325" i="9"/>
  <c r="W325" i="9"/>
  <c r="O325" i="9"/>
  <c r="AW324" i="9"/>
  <c r="AU324" i="9"/>
  <c r="W324" i="9"/>
  <c r="O324" i="9"/>
  <c r="AW323" i="9"/>
  <c r="AU323" i="9"/>
  <c r="W323" i="9"/>
  <c r="O323" i="9"/>
  <c r="AW322" i="9"/>
  <c r="AU322" i="9"/>
  <c r="W322" i="9"/>
  <c r="O322" i="9"/>
  <c r="AW321" i="9"/>
  <c r="AU321" i="9"/>
  <c r="W321" i="9"/>
  <c r="O321" i="9"/>
  <c r="AW320" i="9"/>
  <c r="AU320" i="9"/>
  <c r="W320" i="9"/>
  <c r="O320" i="9"/>
  <c r="AW319" i="9"/>
  <c r="AU319" i="9"/>
  <c r="W319" i="9"/>
  <c r="O319" i="9"/>
  <c r="AW318" i="9"/>
  <c r="AU318" i="9"/>
  <c r="W318" i="9"/>
  <c r="O318" i="9"/>
  <c r="AW317" i="9"/>
  <c r="AU317" i="9"/>
  <c r="W317" i="9"/>
  <c r="O317" i="9"/>
  <c r="AW316" i="9"/>
  <c r="AU316" i="9"/>
  <c r="W316" i="9"/>
  <c r="O316" i="9"/>
  <c r="AW315" i="9"/>
  <c r="AU315" i="9"/>
  <c r="W315" i="9"/>
  <c r="O315" i="9"/>
  <c r="AW314" i="9"/>
  <c r="AU314" i="9"/>
  <c r="W314" i="9"/>
  <c r="O314" i="9"/>
  <c r="AW313" i="9"/>
  <c r="AU313" i="9"/>
  <c r="W313" i="9"/>
  <c r="O313" i="9"/>
  <c r="AW312" i="9"/>
  <c r="AU312" i="9"/>
  <c r="W312" i="9"/>
  <c r="O312" i="9"/>
  <c r="AW311" i="9"/>
  <c r="AU311" i="9"/>
  <c r="W311" i="9"/>
  <c r="O311" i="9"/>
  <c r="AW310" i="9"/>
  <c r="AU310" i="9"/>
  <c r="W310" i="9"/>
  <c r="O310" i="9"/>
  <c r="AW309" i="9"/>
  <c r="AU309" i="9"/>
  <c r="W309" i="9"/>
  <c r="O309" i="9"/>
  <c r="AW308" i="9"/>
  <c r="AU308" i="9"/>
  <c r="W308" i="9"/>
  <c r="O308" i="9"/>
  <c r="AW307" i="9"/>
  <c r="AU307" i="9"/>
  <c r="W307" i="9"/>
  <c r="O307" i="9"/>
  <c r="AW306" i="9"/>
  <c r="AU306" i="9"/>
  <c r="W306" i="9"/>
  <c r="O306" i="9"/>
  <c r="AW305" i="9"/>
  <c r="AU305" i="9"/>
  <c r="W305" i="9"/>
  <c r="O305" i="9"/>
  <c r="AW304" i="9"/>
  <c r="AU304" i="9"/>
  <c r="W304" i="9"/>
  <c r="O304" i="9"/>
  <c r="AW303" i="9"/>
  <c r="AU303" i="9"/>
  <c r="W303" i="9"/>
  <c r="O303" i="9"/>
  <c r="AW302" i="9"/>
  <c r="AU302" i="9"/>
  <c r="W302" i="9"/>
  <c r="O302" i="9"/>
  <c r="AW301" i="9"/>
  <c r="AU301" i="9"/>
  <c r="W301" i="9"/>
  <c r="O301" i="9"/>
  <c r="AW300" i="9"/>
  <c r="AU300" i="9"/>
  <c r="W300" i="9"/>
  <c r="O300" i="9"/>
  <c r="AW299" i="9"/>
  <c r="AU299" i="9"/>
  <c r="W299" i="9"/>
  <c r="O299" i="9"/>
  <c r="AW298" i="9"/>
  <c r="AU298" i="9"/>
  <c r="W298" i="9"/>
  <c r="O298" i="9"/>
  <c r="AW297" i="9"/>
  <c r="AU297" i="9"/>
  <c r="W297" i="9"/>
  <c r="O297" i="9"/>
  <c r="AW296" i="9"/>
  <c r="AU296" i="9"/>
  <c r="W296" i="9"/>
  <c r="O296" i="9"/>
  <c r="AW295" i="9"/>
  <c r="AU295" i="9"/>
  <c r="W295" i="9"/>
  <c r="O295" i="9"/>
  <c r="AW294" i="9"/>
  <c r="AU294" i="9"/>
  <c r="W294" i="9"/>
  <c r="O294" i="9"/>
  <c r="AW293" i="9"/>
  <c r="AU293" i="9"/>
  <c r="W293" i="9"/>
  <c r="O293" i="9"/>
  <c r="AW292" i="9"/>
  <c r="AU292" i="9"/>
  <c r="W292" i="9"/>
  <c r="O292" i="9"/>
  <c r="AW291" i="9"/>
  <c r="AU291" i="9"/>
  <c r="W291" i="9"/>
  <c r="O291" i="9"/>
  <c r="AW290" i="9"/>
  <c r="AU290" i="9"/>
  <c r="W290" i="9"/>
  <c r="O290" i="9"/>
  <c r="AW289" i="9"/>
  <c r="AU289" i="9"/>
  <c r="W289" i="9"/>
  <c r="O289" i="9"/>
  <c r="AW288" i="9"/>
  <c r="AU288" i="9"/>
  <c r="W288" i="9"/>
  <c r="O288" i="9"/>
  <c r="AW287" i="9"/>
  <c r="AU287" i="9"/>
  <c r="W287" i="9"/>
  <c r="O287" i="9"/>
  <c r="AW286" i="9"/>
  <c r="AU286" i="9"/>
  <c r="W286" i="9"/>
  <c r="O286" i="9"/>
  <c r="AW285" i="9"/>
  <c r="AU285" i="9"/>
  <c r="W285" i="9"/>
  <c r="O285" i="9"/>
  <c r="AW284" i="9"/>
  <c r="AU284" i="9"/>
  <c r="W284" i="9"/>
  <c r="O284" i="9"/>
  <c r="AW283" i="9"/>
  <c r="AU283" i="9"/>
  <c r="W283" i="9"/>
  <c r="O283" i="9"/>
  <c r="AW282" i="9"/>
  <c r="AU282" i="9"/>
  <c r="W282" i="9"/>
  <c r="O282" i="9"/>
  <c r="AW281" i="9"/>
  <c r="AU281" i="9"/>
  <c r="W281" i="9"/>
  <c r="O281" i="9"/>
  <c r="AW280" i="9"/>
  <c r="AU280" i="9"/>
  <c r="W280" i="9"/>
  <c r="O280" i="9"/>
  <c r="AW279" i="9"/>
  <c r="AU279" i="9"/>
  <c r="W279" i="9"/>
  <c r="O279" i="9"/>
  <c r="AW278" i="9"/>
  <c r="AU278" i="9"/>
  <c r="W278" i="9"/>
  <c r="O278" i="9"/>
  <c r="AW277" i="9"/>
  <c r="AU277" i="9"/>
  <c r="W277" i="9"/>
  <c r="O277" i="9"/>
  <c r="AW276" i="9"/>
  <c r="AU276" i="9"/>
  <c r="W276" i="9"/>
  <c r="O276" i="9"/>
  <c r="AW275" i="9"/>
  <c r="AU275" i="9"/>
  <c r="W275" i="9"/>
  <c r="O275" i="9"/>
  <c r="AW274" i="9"/>
  <c r="AU274" i="9"/>
  <c r="W274" i="9"/>
  <c r="O274" i="9"/>
  <c r="AW273" i="9"/>
  <c r="AU273" i="9"/>
  <c r="W273" i="9"/>
  <c r="O273" i="9"/>
  <c r="AW272" i="9"/>
  <c r="AU272" i="9"/>
  <c r="W272" i="9"/>
  <c r="O272" i="9"/>
  <c r="AW271" i="9"/>
  <c r="AU271" i="9"/>
  <c r="W271" i="9"/>
  <c r="O271" i="9"/>
  <c r="AW270" i="9"/>
  <c r="AU270" i="9"/>
  <c r="W270" i="9"/>
  <c r="O270" i="9"/>
  <c r="AW269" i="9"/>
  <c r="AU269" i="9"/>
  <c r="W269" i="9"/>
  <c r="O269" i="9"/>
  <c r="AW268" i="9"/>
  <c r="AU268" i="9"/>
  <c r="W268" i="9"/>
  <c r="O268" i="9"/>
  <c r="AW267" i="9"/>
  <c r="AU267" i="9"/>
  <c r="W267" i="9"/>
  <c r="O267" i="9"/>
  <c r="AW266" i="9"/>
  <c r="AU266" i="9"/>
  <c r="W266" i="9"/>
  <c r="O266" i="9"/>
  <c r="AW265" i="9"/>
  <c r="AU265" i="9"/>
  <c r="W265" i="9"/>
  <c r="O265" i="9"/>
  <c r="AW264" i="9"/>
  <c r="AU264" i="9"/>
  <c r="W264" i="9"/>
  <c r="O264" i="9"/>
  <c r="AW263" i="9"/>
  <c r="AU263" i="9"/>
  <c r="W263" i="9"/>
  <c r="O263" i="9"/>
  <c r="AW262" i="9"/>
  <c r="AU262" i="9"/>
  <c r="W262" i="9"/>
  <c r="O262" i="9"/>
  <c r="AW261" i="9"/>
  <c r="AU261" i="9"/>
  <c r="W261" i="9"/>
  <c r="O261" i="9"/>
  <c r="AW260" i="9"/>
  <c r="AU260" i="9"/>
  <c r="W260" i="9"/>
  <c r="O260" i="9"/>
  <c r="AW259" i="9"/>
  <c r="AU259" i="9"/>
  <c r="W259" i="9"/>
  <c r="O259" i="9"/>
  <c r="AW258" i="9"/>
  <c r="AU258" i="9"/>
  <c r="W258" i="9"/>
  <c r="O258" i="9"/>
  <c r="AW257" i="9"/>
  <c r="AU257" i="9"/>
  <c r="W257" i="9"/>
  <c r="O257" i="9"/>
  <c r="AW256" i="9"/>
  <c r="AU256" i="9"/>
  <c r="W256" i="9"/>
  <c r="O256" i="9"/>
  <c r="AW255" i="9"/>
  <c r="AU255" i="9"/>
  <c r="W255" i="9"/>
  <c r="O255" i="9"/>
  <c r="AW254" i="9"/>
  <c r="AU254" i="9"/>
  <c r="W254" i="9"/>
  <c r="O254" i="9"/>
  <c r="AW253" i="9"/>
  <c r="AU253" i="9"/>
  <c r="W253" i="9"/>
  <c r="O253" i="9"/>
  <c r="AW252" i="9"/>
  <c r="AU252" i="9"/>
  <c r="W252" i="9"/>
  <c r="O252" i="9"/>
  <c r="AW251" i="9"/>
  <c r="AU251" i="9"/>
  <c r="W251" i="9"/>
  <c r="O251" i="9"/>
  <c r="AW250" i="9"/>
  <c r="AU250" i="9"/>
  <c r="W250" i="9"/>
  <c r="O250" i="9"/>
  <c r="AW249" i="9"/>
  <c r="AU249" i="9"/>
  <c r="W249" i="9"/>
  <c r="O249" i="9"/>
  <c r="AW248" i="9"/>
  <c r="AU248" i="9"/>
  <c r="W248" i="9"/>
  <c r="O248" i="9"/>
  <c r="AW247" i="9"/>
  <c r="AU247" i="9"/>
  <c r="W247" i="9"/>
  <c r="O247" i="9"/>
  <c r="AW246" i="9"/>
  <c r="AU246" i="9"/>
  <c r="W246" i="9"/>
  <c r="O246" i="9"/>
  <c r="AW245" i="9"/>
  <c r="AU245" i="9"/>
  <c r="W245" i="9"/>
  <c r="O245" i="9"/>
  <c r="AW244" i="9"/>
  <c r="AU244" i="9"/>
  <c r="W244" i="9"/>
  <c r="O244" i="9"/>
  <c r="AW243" i="9"/>
  <c r="AU243" i="9"/>
  <c r="W243" i="9"/>
  <c r="O243" i="9"/>
  <c r="AW242" i="9"/>
  <c r="AU242" i="9"/>
  <c r="W242" i="9"/>
  <c r="O242" i="9"/>
  <c r="AW241" i="9"/>
  <c r="AU241" i="9"/>
  <c r="W241" i="9"/>
  <c r="O241" i="9"/>
  <c r="AW240" i="9"/>
  <c r="AU240" i="9"/>
  <c r="W240" i="9"/>
  <c r="O240" i="9"/>
  <c r="AW239" i="9"/>
  <c r="AU239" i="9"/>
  <c r="W239" i="9"/>
  <c r="O239" i="9"/>
  <c r="AW238" i="9"/>
  <c r="AU238" i="9"/>
  <c r="W238" i="9"/>
  <c r="O238" i="9"/>
  <c r="AW237" i="9"/>
  <c r="AU237" i="9"/>
  <c r="W237" i="9"/>
  <c r="O237" i="9"/>
  <c r="AW236" i="9"/>
  <c r="AU236" i="9"/>
  <c r="W236" i="9"/>
  <c r="O236" i="9"/>
  <c r="AW235" i="9"/>
  <c r="AU235" i="9"/>
  <c r="W235" i="9"/>
  <c r="O235" i="9"/>
  <c r="AW234" i="9"/>
  <c r="AU234" i="9"/>
  <c r="W234" i="9"/>
  <c r="O234" i="9"/>
  <c r="AW233" i="9"/>
  <c r="AU233" i="9"/>
  <c r="W233" i="9"/>
  <c r="O233" i="9"/>
  <c r="AW232" i="9"/>
  <c r="AU232" i="9"/>
  <c r="W232" i="9"/>
  <c r="O232" i="9"/>
  <c r="AW231" i="9"/>
  <c r="AU231" i="9"/>
  <c r="W231" i="9"/>
  <c r="O231" i="9"/>
  <c r="AW230" i="9"/>
  <c r="AU230" i="9"/>
  <c r="W230" i="9"/>
  <c r="O230" i="9"/>
  <c r="AW229" i="9"/>
  <c r="AU229" i="9"/>
  <c r="W229" i="9"/>
  <c r="O229" i="9"/>
  <c r="AW228" i="9"/>
  <c r="AU228" i="9"/>
  <c r="W228" i="9"/>
  <c r="O228" i="9"/>
  <c r="AW227" i="9"/>
  <c r="AU227" i="9"/>
  <c r="W227" i="9"/>
  <c r="O227" i="9"/>
  <c r="AW226" i="9"/>
  <c r="AU226" i="9"/>
  <c r="W226" i="9"/>
  <c r="O226" i="9"/>
  <c r="AW225" i="9"/>
  <c r="AU225" i="9"/>
  <c r="W225" i="9"/>
  <c r="O225" i="9"/>
  <c r="AW224" i="9"/>
  <c r="AU224" i="9"/>
  <c r="W224" i="9"/>
  <c r="O224" i="9"/>
  <c r="AW223" i="9"/>
  <c r="AU223" i="9"/>
  <c r="W223" i="9"/>
  <c r="O223" i="9"/>
  <c r="AW222" i="9"/>
  <c r="AU222" i="9"/>
  <c r="W222" i="9"/>
  <c r="O222" i="9"/>
  <c r="AW221" i="9"/>
  <c r="AU221" i="9"/>
  <c r="W221" i="9"/>
  <c r="O221" i="9"/>
  <c r="AW220" i="9"/>
  <c r="AU220" i="9"/>
  <c r="W220" i="9"/>
  <c r="O220" i="9"/>
  <c r="AW219" i="9"/>
  <c r="AU219" i="9"/>
  <c r="W219" i="9"/>
  <c r="O219" i="9"/>
  <c r="AW218" i="9"/>
  <c r="AU218" i="9"/>
  <c r="W218" i="9"/>
  <c r="O218" i="9"/>
  <c r="AW217" i="9"/>
  <c r="AU217" i="9"/>
  <c r="W217" i="9"/>
  <c r="O217" i="9"/>
  <c r="AW216" i="9"/>
  <c r="AU216" i="9"/>
  <c r="W216" i="9"/>
  <c r="O216" i="9"/>
  <c r="AW215" i="9"/>
  <c r="AU215" i="9"/>
  <c r="W215" i="9"/>
  <c r="O215" i="9"/>
  <c r="AW214" i="9"/>
  <c r="AU214" i="9"/>
  <c r="W214" i="9"/>
  <c r="O214" i="9"/>
  <c r="AW213" i="9"/>
  <c r="AU213" i="9"/>
  <c r="W213" i="9"/>
  <c r="O213" i="9"/>
  <c r="AW212" i="9"/>
  <c r="AU212" i="9"/>
  <c r="W212" i="9"/>
  <c r="O212" i="9"/>
  <c r="AW211" i="9"/>
  <c r="AU211" i="9"/>
  <c r="W211" i="9"/>
  <c r="O211" i="9"/>
  <c r="AW210" i="9"/>
  <c r="AU210" i="9"/>
  <c r="W210" i="9"/>
  <c r="O210" i="9"/>
  <c r="AW209" i="9"/>
  <c r="AU209" i="9"/>
  <c r="W209" i="9"/>
  <c r="O209" i="9"/>
  <c r="AW208" i="9"/>
  <c r="AU208" i="9"/>
  <c r="W208" i="9"/>
  <c r="O208" i="9"/>
  <c r="AW207" i="9"/>
  <c r="AU207" i="9"/>
  <c r="W207" i="9"/>
  <c r="O207" i="9"/>
  <c r="AW206" i="9"/>
  <c r="AU206" i="9"/>
  <c r="W206" i="9"/>
  <c r="O206" i="9"/>
  <c r="AW205" i="9"/>
  <c r="AU205" i="9"/>
  <c r="W205" i="9"/>
  <c r="O205" i="9"/>
  <c r="AW204" i="9"/>
  <c r="AU204" i="9"/>
  <c r="W204" i="9"/>
  <c r="O204" i="9"/>
  <c r="AW203" i="9"/>
  <c r="AU203" i="9"/>
  <c r="W203" i="9"/>
  <c r="O203" i="9"/>
  <c r="AW202" i="9"/>
  <c r="AU202" i="9"/>
  <c r="W202" i="9"/>
  <c r="O202" i="9"/>
  <c r="AW201" i="9"/>
  <c r="AU201" i="9"/>
  <c r="W201" i="9"/>
  <c r="O201" i="9"/>
  <c r="AW200" i="9"/>
  <c r="AU200" i="9"/>
  <c r="W200" i="9"/>
  <c r="O200" i="9"/>
  <c r="AW199" i="9"/>
  <c r="AU199" i="9"/>
  <c r="W199" i="9"/>
  <c r="O199" i="9"/>
  <c r="AW198" i="9"/>
  <c r="AU198" i="9"/>
  <c r="W198" i="9"/>
  <c r="O198" i="9"/>
  <c r="AW197" i="9"/>
  <c r="AU197" i="9"/>
  <c r="W197" i="9"/>
  <c r="O197" i="9"/>
  <c r="AW196" i="9"/>
  <c r="AU196" i="9"/>
  <c r="W196" i="9"/>
  <c r="O196" i="9"/>
  <c r="AW195" i="9"/>
  <c r="AU195" i="9"/>
  <c r="W195" i="9"/>
  <c r="O195" i="9"/>
  <c r="AW194" i="9"/>
  <c r="AU194" i="9"/>
  <c r="W194" i="9"/>
  <c r="O194" i="9"/>
  <c r="AW193" i="9"/>
  <c r="AU193" i="9"/>
  <c r="W193" i="9"/>
  <c r="O193" i="9"/>
  <c r="AW192" i="9"/>
  <c r="AU192" i="9"/>
  <c r="W192" i="9"/>
  <c r="O192" i="9"/>
  <c r="AW191" i="9"/>
  <c r="AU191" i="9"/>
  <c r="W191" i="9"/>
  <c r="O191" i="9"/>
  <c r="AW190" i="9"/>
  <c r="AU190" i="9"/>
  <c r="W190" i="9"/>
  <c r="O190" i="9"/>
  <c r="AW189" i="9"/>
  <c r="AU189" i="9"/>
  <c r="W189" i="9"/>
  <c r="O189" i="9"/>
  <c r="AW188" i="9"/>
  <c r="AU188" i="9"/>
  <c r="W188" i="9"/>
  <c r="O188" i="9"/>
  <c r="AW187" i="9"/>
  <c r="AU187" i="9"/>
  <c r="W187" i="9"/>
  <c r="O187" i="9"/>
  <c r="AW186" i="9"/>
  <c r="AU186" i="9"/>
  <c r="W186" i="9"/>
  <c r="O186" i="9"/>
  <c r="AW185" i="9"/>
  <c r="AU185" i="9"/>
  <c r="W185" i="9"/>
  <c r="O185" i="9"/>
  <c r="AW184" i="9"/>
  <c r="AU184" i="9"/>
  <c r="W184" i="9"/>
  <c r="O184" i="9"/>
  <c r="AW183" i="9"/>
  <c r="AU183" i="9"/>
  <c r="W183" i="9"/>
  <c r="O183" i="9"/>
  <c r="AW182" i="9"/>
  <c r="AU182" i="9"/>
  <c r="W182" i="9"/>
  <c r="O182" i="9"/>
  <c r="AW181" i="9"/>
  <c r="AU181" i="9"/>
  <c r="W181" i="9"/>
  <c r="O181" i="9"/>
  <c r="AW180" i="9"/>
  <c r="AU180" i="9"/>
  <c r="W180" i="9"/>
  <c r="O180" i="9"/>
  <c r="AW179" i="9"/>
  <c r="AU179" i="9"/>
  <c r="W179" i="9"/>
  <c r="O179" i="9"/>
  <c r="AW178" i="9"/>
  <c r="AU178" i="9"/>
  <c r="W178" i="9"/>
  <c r="O178" i="9"/>
  <c r="AW177" i="9"/>
  <c r="AU177" i="9"/>
  <c r="W177" i="9"/>
  <c r="O177" i="9"/>
  <c r="AW176" i="9"/>
  <c r="AU176" i="9"/>
  <c r="W176" i="9"/>
  <c r="O176" i="9"/>
  <c r="AW175" i="9"/>
  <c r="AU175" i="9"/>
  <c r="W175" i="9"/>
  <c r="O175" i="9"/>
  <c r="AW174" i="9"/>
  <c r="AU174" i="9"/>
  <c r="W174" i="9"/>
  <c r="O174" i="9"/>
  <c r="AW173" i="9"/>
  <c r="AU173" i="9"/>
  <c r="W173" i="9"/>
  <c r="O173" i="9"/>
  <c r="AW172" i="9"/>
  <c r="AU172" i="9"/>
  <c r="W172" i="9"/>
  <c r="O172" i="9"/>
  <c r="AW171" i="9"/>
  <c r="AU171" i="9"/>
  <c r="W171" i="9"/>
  <c r="O171" i="9"/>
  <c r="AW170" i="9"/>
  <c r="AU170" i="9"/>
  <c r="W170" i="9"/>
  <c r="O170" i="9"/>
  <c r="AW169" i="9"/>
  <c r="AU169" i="9"/>
  <c r="W169" i="9"/>
  <c r="O169" i="9"/>
  <c r="AW168" i="9"/>
  <c r="AU168" i="9"/>
  <c r="W168" i="9"/>
  <c r="O168" i="9"/>
  <c r="AW167" i="9"/>
  <c r="AU167" i="9"/>
  <c r="W167" i="9"/>
  <c r="O167" i="9"/>
  <c r="AW166" i="9"/>
  <c r="AU166" i="9"/>
  <c r="W166" i="9"/>
  <c r="O166" i="9"/>
  <c r="AW165" i="9"/>
  <c r="AU165" i="9"/>
  <c r="W165" i="9"/>
  <c r="O165" i="9"/>
  <c r="AW164" i="9"/>
  <c r="AU164" i="9"/>
  <c r="W164" i="9"/>
  <c r="O164" i="9"/>
  <c r="AW163" i="9"/>
  <c r="AU163" i="9"/>
  <c r="W163" i="9"/>
  <c r="O163" i="9"/>
  <c r="AW162" i="9"/>
  <c r="AU162" i="9"/>
  <c r="W162" i="9"/>
  <c r="O162" i="9"/>
  <c r="AW161" i="9"/>
  <c r="AU161" i="9"/>
  <c r="W161" i="9"/>
  <c r="O161" i="9"/>
  <c r="AW160" i="9"/>
  <c r="AU160" i="9"/>
  <c r="W160" i="9"/>
  <c r="O160" i="9"/>
  <c r="AW159" i="9"/>
  <c r="AU159" i="9"/>
  <c r="W159" i="9"/>
  <c r="O159" i="9"/>
  <c r="AW158" i="9"/>
  <c r="AU158" i="9"/>
  <c r="W158" i="9"/>
  <c r="O158" i="9"/>
  <c r="AW157" i="9"/>
  <c r="AU157" i="9"/>
  <c r="W157" i="9"/>
  <c r="O157" i="9"/>
  <c r="AW156" i="9"/>
  <c r="AU156" i="9"/>
  <c r="W156" i="9"/>
  <c r="O156" i="9"/>
  <c r="AW155" i="9"/>
  <c r="AU155" i="9"/>
  <c r="W155" i="9"/>
  <c r="O155" i="9"/>
  <c r="AW154" i="9"/>
  <c r="AU154" i="9"/>
  <c r="W154" i="9"/>
  <c r="O154" i="9"/>
  <c r="AW153" i="9"/>
  <c r="AU153" i="9"/>
  <c r="W153" i="9"/>
  <c r="O153" i="9"/>
  <c r="AW152" i="9"/>
  <c r="AU152" i="9"/>
  <c r="W152" i="9"/>
  <c r="O152" i="9"/>
  <c r="AW151" i="9"/>
  <c r="AU151" i="9"/>
  <c r="W151" i="9"/>
  <c r="O151" i="9"/>
  <c r="AW150" i="9"/>
  <c r="AU150" i="9"/>
  <c r="W150" i="9"/>
  <c r="O150" i="9"/>
  <c r="AW149" i="9"/>
  <c r="AU149" i="9"/>
  <c r="W149" i="9"/>
  <c r="O149" i="9"/>
  <c r="AW148" i="9"/>
  <c r="AU148" i="9"/>
  <c r="W148" i="9"/>
  <c r="O148" i="9"/>
  <c r="AW147" i="9"/>
  <c r="AU147" i="9"/>
  <c r="W147" i="9"/>
  <c r="O147" i="9"/>
  <c r="AW146" i="9"/>
  <c r="AU146" i="9"/>
  <c r="W146" i="9"/>
  <c r="O146" i="9"/>
  <c r="AW145" i="9"/>
  <c r="AU145" i="9"/>
  <c r="W145" i="9"/>
  <c r="O145" i="9"/>
  <c r="AW144" i="9"/>
  <c r="AU144" i="9"/>
  <c r="W144" i="9"/>
  <c r="O144" i="9"/>
  <c r="AW143" i="9"/>
  <c r="AU143" i="9"/>
  <c r="W143" i="9"/>
  <c r="O143" i="9"/>
  <c r="AW142" i="9"/>
  <c r="AU142" i="9"/>
  <c r="W142" i="9"/>
  <c r="O142" i="9"/>
  <c r="AW141" i="9"/>
  <c r="AU141" i="9"/>
  <c r="W141" i="9"/>
  <c r="O141" i="9"/>
  <c r="AW140" i="9"/>
  <c r="AU140" i="9"/>
  <c r="W140" i="9"/>
  <c r="O140" i="9"/>
  <c r="AW139" i="9"/>
  <c r="AU139" i="9"/>
  <c r="W139" i="9"/>
  <c r="O139" i="9"/>
  <c r="AW138" i="9"/>
  <c r="AU138" i="9"/>
  <c r="W138" i="9"/>
  <c r="O138" i="9"/>
  <c r="AW137" i="9"/>
  <c r="AU137" i="9"/>
  <c r="W137" i="9"/>
  <c r="O137" i="9"/>
  <c r="AW136" i="9"/>
  <c r="AU136" i="9"/>
  <c r="W136" i="9"/>
  <c r="O136" i="9"/>
  <c r="AW135" i="9"/>
  <c r="AU135" i="9"/>
  <c r="W135" i="9"/>
  <c r="O135" i="9"/>
  <c r="AW134" i="9"/>
  <c r="AU134" i="9"/>
  <c r="W134" i="9"/>
  <c r="O134" i="9"/>
  <c r="AW133" i="9"/>
  <c r="AU133" i="9"/>
  <c r="W133" i="9"/>
  <c r="O133" i="9"/>
  <c r="AW132" i="9"/>
  <c r="AU132" i="9"/>
  <c r="W132" i="9"/>
  <c r="O132" i="9"/>
  <c r="AW131" i="9"/>
  <c r="AU131" i="9"/>
  <c r="W131" i="9"/>
  <c r="O131" i="9"/>
  <c r="AW130" i="9"/>
  <c r="AU130" i="9"/>
  <c r="W130" i="9"/>
  <c r="O130" i="9"/>
  <c r="AW129" i="9"/>
  <c r="AU129" i="9"/>
  <c r="W129" i="9"/>
  <c r="O129" i="9"/>
  <c r="AW128" i="9"/>
  <c r="AU128" i="9"/>
  <c r="W128" i="9"/>
  <c r="O128" i="9"/>
  <c r="AW127" i="9"/>
  <c r="AU127" i="9"/>
  <c r="W127" i="9"/>
  <c r="O127" i="9"/>
  <c r="AW126" i="9"/>
  <c r="AU126" i="9"/>
  <c r="W126" i="9"/>
  <c r="O126" i="9"/>
  <c r="AW125" i="9"/>
  <c r="AU125" i="9"/>
  <c r="W125" i="9"/>
  <c r="O125" i="9"/>
  <c r="AW124" i="9"/>
  <c r="AU124" i="9"/>
  <c r="W124" i="9"/>
  <c r="O124" i="9"/>
  <c r="AW123" i="9"/>
  <c r="AU123" i="9"/>
  <c r="W123" i="9"/>
  <c r="O123" i="9"/>
  <c r="AW122" i="9"/>
  <c r="AU122" i="9"/>
  <c r="W122" i="9"/>
  <c r="O122" i="9"/>
  <c r="AW121" i="9"/>
  <c r="AU121" i="9"/>
  <c r="W121" i="9"/>
  <c r="O121" i="9"/>
  <c r="AW120" i="9"/>
  <c r="AU120" i="9"/>
  <c r="W120" i="9"/>
  <c r="O120" i="9"/>
  <c r="AW119" i="9"/>
  <c r="AU119" i="9"/>
  <c r="W119" i="9"/>
  <c r="O119" i="9"/>
  <c r="AW118" i="9"/>
  <c r="AU118" i="9"/>
  <c r="W118" i="9"/>
  <c r="O118" i="9"/>
  <c r="AW117" i="9"/>
  <c r="AU117" i="9"/>
  <c r="W117" i="9"/>
  <c r="O117" i="9"/>
  <c r="AW116" i="9"/>
  <c r="AU116" i="9"/>
  <c r="W116" i="9"/>
  <c r="O116" i="9"/>
  <c r="AW115" i="9"/>
  <c r="AU115" i="9"/>
  <c r="W115" i="9"/>
  <c r="O115" i="9"/>
  <c r="AW114" i="9"/>
  <c r="AU114" i="9"/>
  <c r="W114" i="9"/>
  <c r="O114" i="9"/>
  <c r="AW113" i="9"/>
  <c r="AU113" i="9"/>
  <c r="W113" i="9"/>
  <c r="O113" i="9"/>
  <c r="AW112" i="9"/>
  <c r="AU112" i="9"/>
  <c r="W112" i="9"/>
  <c r="O112" i="9"/>
  <c r="AW111" i="9"/>
  <c r="AU111" i="9"/>
  <c r="W111" i="9"/>
  <c r="O111" i="9"/>
  <c r="AW110" i="9"/>
  <c r="AU110" i="9"/>
  <c r="W110" i="9"/>
  <c r="O110" i="9"/>
  <c r="AW109" i="9"/>
  <c r="AU109" i="9"/>
  <c r="W109" i="9"/>
  <c r="O109" i="9"/>
  <c r="AW108" i="9"/>
  <c r="AU108" i="9"/>
  <c r="W108" i="9"/>
  <c r="O108" i="9"/>
  <c r="AW107" i="9"/>
  <c r="AU107" i="9"/>
  <c r="W107" i="9"/>
  <c r="O107" i="9"/>
  <c r="AW106" i="9"/>
  <c r="AU106" i="9"/>
  <c r="W106" i="9"/>
  <c r="O106" i="9"/>
  <c r="AW105" i="9"/>
  <c r="AU105" i="9"/>
  <c r="W105" i="9"/>
  <c r="O105" i="9"/>
  <c r="AW104" i="9"/>
  <c r="AU104" i="9"/>
  <c r="W104" i="9"/>
  <c r="O104" i="9"/>
  <c r="AW103" i="9"/>
  <c r="AU103" i="9"/>
  <c r="W103" i="9"/>
  <c r="O103" i="9"/>
  <c r="AW102" i="9"/>
  <c r="AU102" i="9"/>
  <c r="W102" i="9"/>
  <c r="O102" i="9"/>
  <c r="AW101" i="9"/>
  <c r="AU101" i="9"/>
  <c r="W101" i="9"/>
  <c r="O101" i="9"/>
  <c r="AW100" i="9"/>
  <c r="AU100" i="9"/>
  <c r="W100" i="9"/>
  <c r="O100" i="9"/>
  <c r="AW99" i="9"/>
  <c r="AU99" i="9"/>
  <c r="W99" i="9"/>
  <c r="O99" i="9"/>
  <c r="AW98" i="9"/>
  <c r="AU98" i="9"/>
  <c r="W98" i="9"/>
  <c r="O98" i="9"/>
  <c r="AW97" i="9"/>
  <c r="AU97" i="9"/>
  <c r="W97" i="9"/>
  <c r="O97" i="9"/>
  <c r="AW96" i="9"/>
  <c r="AU96" i="9"/>
  <c r="W96" i="9"/>
  <c r="O96" i="9"/>
  <c r="AW95" i="9"/>
  <c r="AU95" i="9"/>
  <c r="W95" i="9"/>
  <c r="O95" i="9"/>
  <c r="AW94" i="9"/>
  <c r="AU94" i="9"/>
  <c r="W94" i="9"/>
  <c r="O94" i="9"/>
  <c r="AW93" i="9"/>
  <c r="AU93" i="9"/>
  <c r="W93" i="9"/>
  <c r="O93" i="9"/>
  <c r="AW92" i="9"/>
  <c r="AU92" i="9"/>
  <c r="W92" i="9"/>
  <c r="O92" i="9"/>
  <c r="AW91" i="9"/>
  <c r="AU91" i="9"/>
  <c r="W91" i="9"/>
  <c r="O91" i="9"/>
  <c r="AW90" i="9"/>
  <c r="AU90" i="9"/>
  <c r="W90" i="9"/>
  <c r="O90" i="9"/>
  <c r="AW89" i="9"/>
  <c r="AU89" i="9"/>
  <c r="W89" i="9"/>
  <c r="O89" i="9"/>
  <c r="AW88" i="9"/>
  <c r="AU88" i="9"/>
  <c r="W88" i="9"/>
  <c r="O88" i="9"/>
  <c r="AW87" i="9"/>
  <c r="AU87" i="9"/>
  <c r="W87" i="9"/>
  <c r="O87" i="9"/>
  <c r="AW86" i="9"/>
  <c r="AU86" i="9"/>
  <c r="W86" i="9"/>
  <c r="O86" i="9"/>
  <c r="AW85" i="9"/>
  <c r="AU85" i="9"/>
  <c r="W85" i="9"/>
  <c r="O85" i="9"/>
  <c r="AW84" i="9"/>
  <c r="AU84" i="9"/>
  <c r="W84" i="9"/>
  <c r="O84" i="9"/>
  <c r="AW83" i="9"/>
  <c r="AU83" i="9"/>
  <c r="W83" i="9"/>
  <c r="O83" i="9"/>
  <c r="AW82" i="9"/>
  <c r="AU82" i="9"/>
  <c r="W82" i="9"/>
  <c r="O82" i="9"/>
  <c r="AW81" i="9"/>
  <c r="AU81" i="9"/>
  <c r="W81" i="9"/>
  <c r="O81" i="9"/>
  <c r="AW80" i="9"/>
  <c r="AU80" i="9"/>
  <c r="W80" i="9"/>
  <c r="O80" i="9"/>
  <c r="AW79" i="9"/>
  <c r="AU79" i="9"/>
  <c r="W79" i="9"/>
  <c r="O79" i="9"/>
  <c r="AW78" i="9"/>
  <c r="AU78" i="9"/>
  <c r="W78" i="9"/>
  <c r="O78" i="9"/>
  <c r="AW77" i="9"/>
  <c r="AU77" i="9"/>
  <c r="W77" i="9"/>
  <c r="O77" i="9"/>
  <c r="AW76" i="9"/>
  <c r="AU76" i="9"/>
  <c r="W76" i="9"/>
  <c r="O76" i="9"/>
  <c r="AW75" i="9"/>
  <c r="AU75" i="9"/>
  <c r="W75" i="9"/>
  <c r="O75" i="9"/>
  <c r="AW74" i="9"/>
  <c r="AU74" i="9"/>
  <c r="W74" i="9"/>
  <c r="O74" i="9"/>
  <c r="AW73" i="9"/>
  <c r="AU73" i="9"/>
  <c r="W73" i="9"/>
  <c r="O73" i="9"/>
  <c r="AW72" i="9"/>
  <c r="AU72" i="9"/>
  <c r="W72" i="9"/>
  <c r="O72" i="9"/>
  <c r="AW71" i="9"/>
  <c r="AU71" i="9"/>
  <c r="W71" i="9"/>
  <c r="O71" i="9"/>
  <c r="AW70" i="9"/>
  <c r="AU70" i="9"/>
  <c r="W70" i="9"/>
  <c r="O70" i="9"/>
  <c r="AW69" i="9"/>
  <c r="AU69" i="9"/>
  <c r="W69" i="9"/>
  <c r="O69" i="9"/>
  <c r="AW68" i="9"/>
  <c r="AU68" i="9"/>
  <c r="W68" i="9"/>
  <c r="O68" i="9"/>
  <c r="AW67" i="9"/>
  <c r="AU67" i="9"/>
  <c r="W67" i="9"/>
  <c r="O67" i="9"/>
  <c r="AW66" i="9"/>
  <c r="AU66" i="9"/>
  <c r="W66" i="9"/>
  <c r="O66" i="9"/>
  <c r="AW65" i="9"/>
  <c r="AU65" i="9"/>
  <c r="W65" i="9"/>
  <c r="O65" i="9"/>
  <c r="AW64" i="9"/>
  <c r="AU64" i="9"/>
  <c r="W64" i="9"/>
  <c r="O64" i="9"/>
  <c r="AW63" i="9"/>
  <c r="AU63" i="9"/>
  <c r="W63" i="9"/>
  <c r="O63" i="9"/>
  <c r="AW62" i="9"/>
  <c r="AU62" i="9"/>
  <c r="W62" i="9"/>
  <c r="O62" i="9"/>
  <c r="AW61" i="9"/>
  <c r="AU61" i="9"/>
  <c r="W61" i="9"/>
  <c r="O61" i="9"/>
  <c r="AW60" i="9"/>
  <c r="AU60" i="9"/>
  <c r="W60" i="9"/>
  <c r="O60" i="9"/>
  <c r="AW59" i="9"/>
  <c r="AU59" i="9"/>
  <c r="W59" i="9"/>
  <c r="O59" i="9"/>
  <c r="AW58" i="9"/>
  <c r="AU58" i="9"/>
  <c r="W58" i="9"/>
  <c r="O58" i="9"/>
  <c r="AW57" i="9"/>
  <c r="AU57" i="9"/>
  <c r="W57" i="9"/>
  <c r="O57" i="9"/>
  <c r="AW56" i="9"/>
  <c r="AU56" i="9"/>
  <c r="W56" i="9"/>
  <c r="O56" i="9"/>
  <c r="AW55" i="9"/>
  <c r="AU55" i="9"/>
  <c r="W55" i="9"/>
  <c r="O55" i="9"/>
  <c r="AW54" i="9"/>
  <c r="AU54" i="9"/>
  <c r="W54" i="9"/>
  <c r="O54" i="9"/>
  <c r="AW53" i="9"/>
  <c r="AU53" i="9"/>
  <c r="W53" i="9"/>
  <c r="O53" i="9"/>
  <c r="AW52" i="9"/>
  <c r="AU52" i="9"/>
  <c r="W52" i="9"/>
  <c r="O52" i="9"/>
  <c r="AW51" i="9"/>
  <c r="AU51" i="9"/>
  <c r="W51" i="9"/>
  <c r="O51" i="9"/>
  <c r="AW50" i="9"/>
  <c r="AU50" i="9"/>
  <c r="W50" i="9"/>
  <c r="O50" i="9"/>
  <c r="AW49" i="9"/>
  <c r="AU49" i="9"/>
  <c r="W49" i="9"/>
  <c r="O49" i="9"/>
  <c r="AW48" i="9"/>
  <c r="AU48" i="9"/>
  <c r="W48" i="9"/>
  <c r="O48" i="9"/>
  <c r="AW47" i="9"/>
  <c r="AU47" i="9"/>
  <c r="W47" i="9"/>
  <c r="O47" i="9"/>
  <c r="AW46" i="9"/>
  <c r="AU46" i="9"/>
  <c r="W46" i="9"/>
  <c r="O46" i="9"/>
  <c r="AW45" i="9"/>
  <c r="AU45" i="9"/>
  <c r="W45" i="9"/>
  <c r="O45" i="9"/>
  <c r="AW44" i="9"/>
  <c r="AU44" i="9"/>
  <c r="W44" i="9"/>
  <c r="O44" i="9"/>
  <c r="AW43" i="9"/>
  <c r="AU43" i="9"/>
  <c r="W43" i="9"/>
  <c r="O43" i="9"/>
  <c r="AW42" i="9"/>
  <c r="AU42" i="9"/>
  <c r="W42" i="9"/>
  <c r="O42" i="9"/>
  <c r="AW41" i="9"/>
  <c r="AU41" i="9"/>
  <c r="W41" i="9"/>
  <c r="O41" i="9"/>
  <c r="AW40" i="9"/>
  <c r="AU40" i="9"/>
  <c r="W40" i="9"/>
  <c r="O40" i="9"/>
  <c r="AW39" i="9"/>
  <c r="AU39" i="9"/>
  <c r="W39" i="9"/>
  <c r="O39" i="9"/>
  <c r="AW38" i="9"/>
  <c r="AU38" i="9"/>
  <c r="W38" i="9"/>
  <c r="O38" i="9"/>
  <c r="AW37" i="9"/>
  <c r="AU37" i="9"/>
  <c r="W37" i="9"/>
  <c r="O37" i="9"/>
  <c r="AW36" i="9"/>
  <c r="AU36" i="9"/>
  <c r="W36" i="9"/>
  <c r="O36" i="9"/>
  <c r="AW35" i="9"/>
  <c r="AU35" i="9"/>
  <c r="W35" i="9"/>
  <c r="O35" i="9"/>
  <c r="AW34" i="9"/>
  <c r="AU34" i="9"/>
  <c r="W34" i="9"/>
  <c r="O34" i="9"/>
  <c r="AW33" i="9"/>
  <c r="AU33" i="9"/>
  <c r="W33" i="9"/>
  <c r="O33" i="9"/>
  <c r="AW32" i="9"/>
  <c r="AU32" i="9"/>
  <c r="W32" i="9"/>
  <c r="O32" i="9"/>
  <c r="AW31" i="9"/>
  <c r="AU31" i="9"/>
  <c r="W31" i="9"/>
  <c r="O31" i="9"/>
  <c r="AW30" i="9"/>
  <c r="AU30" i="9"/>
  <c r="W30" i="9"/>
  <c r="O30" i="9"/>
  <c r="AW29" i="9"/>
  <c r="AU29" i="9"/>
  <c r="W29" i="9"/>
  <c r="O29" i="9"/>
  <c r="AW28" i="9"/>
  <c r="AU28" i="9"/>
  <c r="W28" i="9"/>
  <c r="O28" i="9"/>
  <c r="AW27" i="9"/>
  <c r="AU27" i="9"/>
  <c r="W27" i="9"/>
  <c r="O27" i="9"/>
  <c r="AW26" i="9"/>
  <c r="AU26" i="9"/>
  <c r="W26" i="9"/>
  <c r="O26" i="9"/>
  <c r="AW25" i="9"/>
  <c r="AU25" i="9"/>
  <c r="W25" i="9"/>
  <c r="O25" i="9"/>
  <c r="AW24" i="9"/>
  <c r="AU24" i="9"/>
  <c r="W24" i="9"/>
  <c r="O24" i="9"/>
  <c r="AW23" i="9"/>
  <c r="AU23" i="9"/>
  <c r="W23" i="9"/>
  <c r="O23" i="9"/>
  <c r="AW22" i="9"/>
  <c r="AU22" i="9"/>
  <c r="W22" i="9"/>
  <c r="O22" i="9"/>
  <c r="AW21" i="9"/>
  <c r="AU21" i="9"/>
  <c r="W21" i="9"/>
  <c r="O21" i="9"/>
  <c r="AW20" i="9"/>
  <c r="AU20" i="9"/>
  <c r="W20" i="9"/>
  <c r="O20" i="9"/>
  <c r="AW19" i="9"/>
  <c r="AU19" i="9"/>
  <c r="W19" i="9"/>
  <c r="O19" i="9"/>
  <c r="AW18" i="9"/>
  <c r="AU18" i="9"/>
  <c r="W18" i="9"/>
  <c r="O18" i="9"/>
  <c r="AW17" i="9"/>
  <c r="AU17" i="9"/>
  <c r="W17" i="9"/>
  <c r="O17" i="9"/>
  <c r="AW16" i="9"/>
  <c r="AU16" i="9"/>
  <c r="W16" i="9"/>
  <c r="O16" i="9"/>
  <c r="AW15" i="9"/>
  <c r="AU15" i="9"/>
  <c r="W15" i="9"/>
  <c r="O15" i="9"/>
  <c r="AW14" i="9"/>
  <c r="AU14" i="9"/>
  <c r="W14" i="9"/>
  <c r="O14" i="9"/>
  <c r="AW13" i="9"/>
  <c r="AU13" i="9"/>
  <c r="W13" i="9"/>
  <c r="O13" i="9"/>
  <c r="AW12" i="9"/>
  <c r="AU12" i="9"/>
  <c r="W12" i="9"/>
  <c r="O12" i="9"/>
  <c r="AW11" i="9"/>
  <c r="AU11" i="9"/>
  <c r="W11" i="9"/>
  <c r="O11" i="9"/>
  <c r="AW10" i="9"/>
  <c r="AU10" i="9"/>
  <c r="W10" i="9"/>
  <c r="O10" i="9"/>
  <c r="AW9" i="9"/>
  <c r="AU9" i="9"/>
  <c r="W9" i="9"/>
  <c r="O9" i="9"/>
  <c r="AT46"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AV104" i="5"/>
  <c r="AV105" i="5"/>
  <c r="AV106" i="5"/>
  <c r="AV107" i="5"/>
  <c r="AV108" i="5"/>
  <c r="AV109" i="5"/>
  <c r="AV110" i="5"/>
  <c r="AV111" i="5"/>
  <c r="AV112" i="5"/>
  <c r="AV113" i="5"/>
  <c r="AV114" i="5"/>
  <c r="AV115" i="5"/>
  <c r="AV116" i="5"/>
  <c r="AV117" i="5"/>
  <c r="AV118" i="5"/>
  <c r="AV119" i="5"/>
  <c r="AV120" i="5"/>
  <c r="AV121" i="5"/>
  <c r="AV122" i="5"/>
  <c r="AV123" i="5"/>
  <c r="AV124" i="5"/>
  <c r="AV125" i="5"/>
  <c r="AV126" i="5"/>
  <c r="AV127" i="5"/>
  <c r="AV128" i="5"/>
  <c r="AV129" i="5"/>
  <c r="AV130" i="5"/>
  <c r="AV131" i="5"/>
  <c r="AV132" i="5"/>
  <c r="AV133" i="5"/>
  <c r="AV134" i="5"/>
  <c r="AV135" i="5"/>
  <c r="AV136" i="5"/>
  <c r="AV137" i="5"/>
  <c r="AV138" i="5"/>
  <c r="AV139" i="5"/>
  <c r="AV140" i="5"/>
  <c r="AV141" i="5"/>
  <c r="AV142" i="5"/>
  <c r="AV143" i="5"/>
  <c r="AV144" i="5"/>
  <c r="AV145" i="5"/>
  <c r="AV146" i="5"/>
  <c r="AV147" i="5"/>
  <c r="AV148" i="5"/>
  <c r="AV149" i="5"/>
  <c r="AV150" i="5"/>
  <c r="AV151" i="5"/>
  <c r="AV152" i="5"/>
  <c r="AV153" i="5"/>
  <c r="AV154" i="5"/>
  <c r="AV155" i="5"/>
  <c r="AV156" i="5"/>
  <c r="AV157" i="5"/>
  <c r="AV158" i="5"/>
  <c r="AV159" i="5"/>
  <c r="AV160" i="5"/>
  <c r="AV161" i="5"/>
  <c r="AV162" i="5"/>
  <c r="AV163" i="5"/>
  <c r="AV164" i="5"/>
  <c r="AV165" i="5"/>
  <c r="AV166" i="5"/>
  <c r="AV167" i="5"/>
  <c r="AV168" i="5"/>
  <c r="AV169" i="5"/>
  <c r="AV170" i="5"/>
  <c r="AV171" i="5"/>
  <c r="AV172" i="5"/>
  <c r="AV173" i="5"/>
  <c r="AV174" i="5"/>
  <c r="AV175" i="5"/>
  <c r="AV176" i="5"/>
  <c r="AV177" i="5"/>
  <c r="AV178" i="5"/>
  <c r="AV179" i="5"/>
  <c r="AV180" i="5"/>
  <c r="AV181" i="5"/>
  <c r="AV182" i="5"/>
  <c r="AV183" i="5"/>
  <c r="AV184" i="5"/>
  <c r="AV185" i="5"/>
  <c r="AV186" i="5"/>
  <c r="AV187" i="5"/>
  <c r="AV188" i="5"/>
  <c r="AV189" i="5"/>
  <c r="AV190" i="5"/>
  <c r="AV191" i="5"/>
  <c r="AV192" i="5"/>
  <c r="AV193" i="5"/>
  <c r="AV194" i="5"/>
  <c r="AV195" i="5"/>
  <c r="AV196" i="5"/>
  <c r="AV197" i="5"/>
  <c r="AV198" i="5"/>
  <c r="AV199" i="5"/>
  <c r="AV200" i="5"/>
  <c r="AV201" i="5"/>
  <c r="AV202" i="5"/>
  <c r="AV203" i="5"/>
  <c r="AV204" i="5"/>
  <c r="AV205" i="5"/>
  <c r="AV206" i="5"/>
  <c r="AV207" i="5"/>
  <c r="AV208" i="5"/>
  <c r="AV209" i="5"/>
  <c r="AV210" i="5"/>
  <c r="AV211" i="5"/>
  <c r="AV212" i="5"/>
  <c r="AV213" i="5"/>
  <c r="AV214" i="5"/>
  <c r="AV215" i="5"/>
  <c r="AV216" i="5"/>
  <c r="AV217" i="5"/>
  <c r="AV218" i="5"/>
  <c r="AV219" i="5"/>
  <c r="AV220" i="5"/>
  <c r="AV221" i="5"/>
  <c r="AV222" i="5"/>
  <c r="AV223" i="5"/>
  <c r="AV224" i="5"/>
  <c r="AV225" i="5"/>
  <c r="AV226" i="5"/>
  <c r="AV227" i="5"/>
  <c r="AV228" i="5"/>
  <c r="AV229" i="5"/>
  <c r="AV230" i="5"/>
  <c r="AV231" i="5"/>
  <c r="AV232" i="5"/>
  <c r="AV233" i="5"/>
  <c r="AV234" i="5"/>
  <c r="AV235" i="5"/>
  <c r="AV236" i="5"/>
  <c r="AV237" i="5"/>
  <c r="AV238" i="5"/>
  <c r="AV239" i="5"/>
  <c r="AV240" i="5"/>
  <c r="AV241" i="5"/>
  <c r="AV242" i="5"/>
  <c r="AV243" i="5"/>
  <c r="AV244" i="5"/>
  <c r="AV245" i="5"/>
  <c r="AV246" i="5"/>
  <c r="AV247" i="5"/>
  <c r="AV248" i="5"/>
  <c r="AV249" i="5"/>
  <c r="AV250" i="5"/>
  <c r="AV251" i="5"/>
  <c r="AV252" i="5"/>
  <c r="AV253" i="5"/>
  <c r="AV254" i="5"/>
  <c r="AV255" i="5"/>
  <c r="AV256" i="5"/>
  <c r="AV257" i="5"/>
  <c r="AV258" i="5"/>
  <c r="AV259" i="5"/>
  <c r="AV260" i="5"/>
  <c r="AV261" i="5"/>
  <c r="AV262" i="5"/>
  <c r="AV263" i="5"/>
  <c r="AV264" i="5"/>
  <c r="AV265" i="5"/>
  <c r="AV266" i="5"/>
  <c r="AV267" i="5"/>
  <c r="AV268" i="5"/>
  <c r="AV269" i="5"/>
  <c r="AV270" i="5"/>
  <c r="AV271" i="5"/>
  <c r="AV272" i="5"/>
  <c r="AV273" i="5"/>
  <c r="AV274" i="5"/>
  <c r="AV275" i="5"/>
  <c r="AV276" i="5"/>
  <c r="AV277" i="5"/>
  <c r="AV278" i="5"/>
  <c r="AV279" i="5"/>
  <c r="AV280" i="5"/>
  <c r="AV281" i="5"/>
  <c r="AV282" i="5"/>
  <c r="AV283" i="5"/>
  <c r="AV284" i="5"/>
  <c r="AV285" i="5"/>
  <c r="AV286" i="5"/>
  <c r="AV287" i="5"/>
  <c r="AV288" i="5"/>
  <c r="AV289" i="5"/>
  <c r="AV290" i="5"/>
  <c r="AV291" i="5"/>
  <c r="AV292" i="5"/>
  <c r="AV293" i="5"/>
  <c r="AV294" i="5"/>
  <c r="AV295" i="5"/>
  <c r="AV296" i="5"/>
  <c r="AV297" i="5"/>
  <c r="AV298" i="5"/>
  <c r="AV299" i="5"/>
  <c r="AV300" i="5"/>
  <c r="AV301" i="5"/>
  <c r="AV302" i="5"/>
  <c r="AV303" i="5"/>
  <c r="AV304" i="5"/>
  <c r="AV305" i="5"/>
  <c r="AV306" i="5"/>
  <c r="AV307" i="5"/>
  <c r="AV308" i="5"/>
  <c r="AV309" i="5"/>
  <c r="AV310" i="5"/>
  <c r="AV311" i="5"/>
  <c r="AV312" i="5"/>
  <c r="AV313" i="5"/>
  <c r="AV314" i="5"/>
  <c r="AV315" i="5"/>
  <c r="AV316" i="5"/>
  <c r="AV317" i="5"/>
  <c r="AV318" i="5"/>
  <c r="AV319" i="5"/>
  <c r="AV320" i="5"/>
  <c r="AV321" i="5"/>
  <c r="AV322" i="5"/>
  <c r="AV323" i="5"/>
  <c r="AV324" i="5"/>
  <c r="AV325" i="5"/>
  <c r="AV326" i="5"/>
  <c r="AV327" i="5"/>
  <c r="AV328" i="5"/>
  <c r="AV329" i="5"/>
  <c r="AV330" i="5"/>
  <c r="AV331" i="5"/>
  <c r="AV332" i="5"/>
  <c r="AV333" i="5"/>
  <c r="AV334" i="5"/>
  <c r="AV335" i="5"/>
  <c r="AV336" i="5"/>
  <c r="AV337" i="5"/>
  <c r="AV338" i="5"/>
  <c r="AV339" i="5"/>
  <c r="AV340" i="5"/>
  <c r="AV341" i="5"/>
  <c r="AV342" i="5"/>
  <c r="AV343" i="5"/>
  <c r="AV344" i="5"/>
  <c r="AV345" i="5"/>
  <c r="AV346" i="5"/>
  <c r="AV347" i="5"/>
  <c r="AV348" i="5"/>
  <c r="AV349" i="5"/>
  <c r="AV350" i="5"/>
  <c r="AV351" i="5"/>
  <c r="AV352" i="5"/>
  <c r="AV353" i="5"/>
  <c r="AV354" i="5"/>
  <c r="AV355" i="5"/>
  <c r="AV356" i="5"/>
  <c r="AV357" i="5"/>
  <c r="AV358" i="5"/>
  <c r="AV359" i="5"/>
  <c r="AV360" i="5"/>
  <c r="AV361" i="5"/>
  <c r="AV362" i="5"/>
  <c r="AV363" i="5"/>
  <c r="AV364" i="5"/>
  <c r="AV365" i="5"/>
  <c r="AV366" i="5"/>
  <c r="AV367" i="5"/>
  <c r="AV368" i="5"/>
  <c r="AV369" i="5"/>
  <c r="AV370" i="5"/>
  <c r="AV371" i="5"/>
  <c r="AV372" i="5"/>
  <c r="AV373" i="5"/>
  <c r="AV374" i="5"/>
  <c r="AV375" i="5"/>
  <c r="AV376" i="5"/>
  <c r="AV377" i="5"/>
  <c r="AV378" i="5"/>
  <c r="AV379" i="5"/>
  <c r="AV380" i="5"/>
  <c r="AV381" i="5"/>
  <c r="AV382" i="5"/>
  <c r="AV383" i="5"/>
  <c r="AV384" i="5"/>
  <c r="AV385" i="5"/>
  <c r="AV386" i="5"/>
  <c r="AV387" i="5"/>
  <c r="AV388" i="5"/>
  <c r="AV389" i="5"/>
  <c r="AV390" i="5"/>
  <c r="AV391" i="5"/>
  <c r="AV392" i="5"/>
  <c r="AV393" i="5"/>
  <c r="AV394" i="5"/>
  <c r="AV395" i="5"/>
  <c r="AV396" i="5"/>
  <c r="AV397" i="5"/>
  <c r="AV398" i="5"/>
  <c r="AV399" i="5"/>
  <c r="AV400" i="5"/>
  <c r="AV401" i="5"/>
  <c r="AV402" i="5"/>
  <c r="AV403" i="5"/>
  <c r="AV404" i="5"/>
  <c r="AV405" i="5"/>
  <c r="AV406" i="5"/>
  <c r="AV407" i="5"/>
  <c r="AV408" i="5"/>
  <c r="AV409" i="5"/>
  <c r="AV410" i="5"/>
  <c r="AV411" i="5"/>
  <c r="AV412" i="5"/>
  <c r="AV413" i="5"/>
  <c r="AV414" i="5"/>
  <c r="AV415" i="5"/>
  <c r="AV416" i="5"/>
  <c r="AV417" i="5"/>
  <c r="AV418" i="5"/>
  <c r="AV419" i="5"/>
  <c r="AV420" i="5"/>
  <c r="AV421" i="5"/>
  <c r="AV422" i="5"/>
  <c r="AV423" i="5"/>
  <c r="AV424" i="5"/>
  <c r="AV425" i="5"/>
  <c r="AV426" i="5"/>
  <c r="AV427" i="5"/>
  <c r="AV428" i="5"/>
  <c r="AV429" i="5"/>
  <c r="AV430" i="5"/>
  <c r="AV431" i="5"/>
  <c r="AV432" i="5"/>
  <c r="AV433" i="5"/>
  <c r="AV434" i="5"/>
  <c r="AV435" i="5"/>
  <c r="AV436" i="5"/>
  <c r="AV437" i="5"/>
  <c r="AV438" i="5"/>
  <c r="AV439" i="5"/>
  <c r="AV440" i="5"/>
  <c r="AV441" i="5"/>
  <c r="AV442" i="5"/>
  <c r="AV443" i="5"/>
  <c r="AV444" i="5"/>
  <c r="AV445" i="5"/>
  <c r="AV446" i="5"/>
  <c r="AV447" i="5"/>
  <c r="AV448" i="5"/>
  <c r="AV449" i="5"/>
  <c r="AV450" i="5"/>
  <c r="AV451" i="5"/>
  <c r="AV452" i="5"/>
  <c r="AV453" i="5"/>
  <c r="AV454" i="5"/>
  <c r="AV455" i="5"/>
  <c r="AV456" i="5"/>
  <c r="AV457" i="5"/>
  <c r="AV458" i="5"/>
  <c r="AV459" i="5"/>
  <c r="AV460" i="5"/>
  <c r="AV461" i="5"/>
  <c r="AV462" i="5"/>
  <c r="AV463" i="5"/>
  <c r="AV464" i="5"/>
  <c r="AV465" i="5"/>
  <c r="AV466" i="5"/>
  <c r="AV467" i="5"/>
  <c r="AV468" i="5"/>
  <c r="AV469" i="5"/>
  <c r="AV470" i="5"/>
  <c r="AV471" i="5"/>
  <c r="AV472" i="5"/>
  <c r="AV473" i="5"/>
  <c r="AV474" i="5"/>
  <c r="AV475" i="5"/>
  <c r="AV476" i="5"/>
  <c r="AV477" i="5"/>
  <c r="AV478" i="5"/>
  <c r="AV479" i="5"/>
  <c r="AV480" i="5"/>
  <c r="AV481" i="5"/>
  <c r="AV482" i="5"/>
  <c r="AV483" i="5"/>
  <c r="AV484" i="5"/>
  <c r="AV485" i="5"/>
  <c r="AV486" i="5"/>
  <c r="AV487" i="5"/>
  <c r="AV488" i="5"/>
  <c r="AV489" i="5"/>
  <c r="AV490" i="5"/>
  <c r="AV491" i="5"/>
  <c r="AV492" i="5"/>
  <c r="AV493" i="5"/>
  <c r="AV494" i="5"/>
  <c r="AV495" i="5"/>
  <c r="AV496" i="5"/>
  <c r="AV497" i="5"/>
  <c r="AV498" i="5"/>
  <c r="AV499" i="5"/>
  <c r="AV500" i="5"/>
  <c r="AV501" i="5"/>
  <c r="AV502" i="5"/>
  <c r="AV503" i="5"/>
  <c r="AV504" i="5"/>
  <c r="AV505" i="5"/>
  <c r="AV506" i="5"/>
  <c r="AV507" i="5"/>
  <c r="AV508" i="5"/>
  <c r="AV509" i="5"/>
  <c r="AV510" i="5"/>
  <c r="AV511" i="5"/>
  <c r="AV512" i="5"/>
  <c r="AV513" i="5"/>
  <c r="AV514" i="5"/>
  <c r="AV515" i="5"/>
  <c r="AV516" i="5"/>
  <c r="AV517" i="5"/>
  <c r="AV518" i="5"/>
  <c r="AV519" i="5"/>
  <c r="AV520" i="5"/>
  <c r="AV521" i="5"/>
  <c r="AV522" i="5"/>
  <c r="AV523" i="5"/>
  <c r="AV524" i="5"/>
  <c r="AV525" i="5"/>
  <c r="AV526" i="5"/>
  <c r="AV527" i="5"/>
  <c r="AV528" i="5"/>
  <c r="AV529" i="5"/>
  <c r="AV530" i="5"/>
  <c r="AV531" i="5"/>
  <c r="AV532" i="5"/>
  <c r="AV533" i="5"/>
  <c r="AV534" i="5"/>
  <c r="AV535" i="5"/>
  <c r="AV536" i="5"/>
  <c r="AV537" i="5"/>
  <c r="AV538" i="5"/>
  <c r="AV539" i="5"/>
  <c r="AV540" i="5"/>
  <c r="AV541" i="5"/>
  <c r="AV542" i="5"/>
  <c r="AV543" i="5"/>
  <c r="AV544" i="5"/>
  <c r="AV545" i="5"/>
  <c r="AV546" i="5"/>
  <c r="AV547" i="5"/>
  <c r="AV548" i="5"/>
  <c r="AV549" i="5"/>
  <c r="AV550" i="5"/>
  <c r="AV551" i="5"/>
  <c r="AV552" i="5"/>
  <c r="AV553" i="5"/>
  <c r="AV554" i="5"/>
  <c r="AV555" i="5"/>
  <c r="AV556" i="5"/>
  <c r="AV557" i="5"/>
  <c r="AV558" i="5"/>
  <c r="AV559" i="5"/>
  <c r="AV560" i="5"/>
  <c r="AV561" i="5"/>
  <c r="AV562" i="5"/>
  <c r="AV563" i="5"/>
  <c r="AV564" i="5"/>
  <c r="AV565" i="5"/>
  <c r="AV566" i="5"/>
  <c r="AV567" i="5"/>
  <c r="AV568" i="5"/>
  <c r="AV569" i="5"/>
  <c r="AV570" i="5"/>
  <c r="AV571" i="5"/>
  <c r="AV572" i="5"/>
  <c r="AV573" i="5"/>
  <c r="AV574" i="5"/>
  <c r="AV575" i="5"/>
  <c r="AV576" i="5"/>
  <c r="AV577" i="5"/>
  <c r="AV578" i="5"/>
  <c r="AV579" i="5"/>
  <c r="AV580" i="5"/>
  <c r="AV581" i="5"/>
  <c r="AV582" i="5"/>
  <c r="AV583" i="5"/>
  <c r="AV584" i="5"/>
  <c r="AV585" i="5"/>
  <c r="AV586" i="5"/>
  <c r="AV587" i="5"/>
  <c r="AV588" i="5"/>
  <c r="AV589" i="5"/>
  <c r="AV590" i="5"/>
  <c r="AV591" i="5"/>
  <c r="AV592" i="5"/>
  <c r="AV593" i="5"/>
  <c r="AV594" i="5"/>
  <c r="AV595" i="5"/>
  <c r="AV596" i="5"/>
  <c r="AV597" i="5"/>
  <c r="AV598" i="5"/>
  <c r="AV599" i="5"/>
  <c r="AV600" i="5"/>
  <c r="AV601" i="5"/>
  <c r="AV602" i="5"/>
  <c r="AV603" i="5"/>
  <c r="AV604" i="5"/>
  <c r="AV605" i="5"/>
  <c r="AV606" i="5"/>
  <c r="AV607" i="5"/>
  <c r="AV608" i="5"/>
  <c r="AV609" i="5"/>
  <c r="AV610" i="5"/>
  <c r="AV611" i="5"/>
  <c r="AV612" i="5"/>
  <c r="AV613" i="5"/>
  <c r="AV614" i="5"/>
  <c r="AV615" i="5"/>
  <c r="AV616" i="5"/>
  <c r="AV617" i="5"/>
  <c r="AV618" i="5"/>
  <c r="AV619" i="5"/>
  <c r="AV620" i="5"/>
  <c r="AV621" i="5"/>
  <c r="AV622" i="5"/>
  <c r="AV623" i="5"/>
  <c r="AV624" i="5"/>
  <c r="AV625" i="5"/>
  <c r="AV626" i="5"/>
  <c r="AV627" i="5"/>
  <c r="AV628" i="5"/>
  <c r="AV629" i="5"/>
  <c r="AV630" i="5"/>
  <c r="AV631" i="5"/>
  <c r="AV632" i="5"/>
  <c r="AV633" i="5"/>
  <c r="AV634" i="5"/>
  <c r="AV635" i="5"/>
  <c r="AV636" i="5"/>
  <c r="AV637" i="5"/>
  <c r="AV638" i="5"/>
  <c r="AV639" i="5"/>
  <c r="AV640" i="5"/>
  <c r="AV641" i="5"/>
  <c r="AV642" i="5"/>
  <c r="AV643" i="5"/>
  <c r="AV644" i="5"/>
  <c r="AV645" i="5"/>
  <c r="AV646" i="5"/>
  <c r="AV647" i="5"/>
  <c r="AV648" i="5"/>
  <c r="AV649" i="5"/>
  <c r="AV650" i="5"/>
  <c r="AV651" i="5"/>
  <c r="AV652" i="5"/>
  <c r="AV653" i="5"/>
  <c r="AV654" i="5"/>
  <c r="AV655" i="5"/>
  <c r="AV656" i="5"/>
  <c r="AV657" i="5"/>
  <c r="AV658" i="5"/>
  <c r="AV659" i="5"/>
  <c r="AV660" i="5"/>
  <c r="AV661" i="5"/>
  <c r="AV662" i="5"/>
  <c r="AV663" i="5"/>
  <c r="AV664" i="5"/>
  <c r="AV665" i="5"/>
  <c r="AV666" i="5"/>
  <c r="AV667" i="5"/>
  <c r="AV668" i="5"/>
  <c r="AV669" i="5"/>
  <c r="AV670" i="5"/>
  <c r="AV671" i="5"/>
  <c r="AV672" i="5"/>
  <c r="AV673" i="5"/>
  <c r="AV674" i="5"/>
  <c r="AV675" i="5"/>
  <c r="AV676" i="5"/>
  <c r="AV677" i="5"/>
  <c r="AV678" i="5"/>
  <c r="AV679" i="5"/>
  <c r="AV680" i="5"/>
  <c r="AV681" i="5"/>
  <c r="AV682" i="5"/>
  <c r="AV683" i="5"/>
  <c r="AV684" i="5"/>
  <c r="AV685" i="5"/>
  <c r="AV686" i="5"/>
  <c r="AV687" i="5"/>
  <c r="AV688" i="5"/>
  <c r="AV689" i="5"/>
  <c r="AV690" i="5"/>
  <c r="AV691" i="5"/>
  <c r="AV692" i="5"/>
  <c r="AV693" i="5"/>
  <c r="AV694" i="5"/>
  <c r="AV695" i="5"/>
  <c r="AV696" i="5"/>
  <c r="AV697" i="5"/>
  <c r="AV698" i="5"/>
  <c r="AV699" i="5"/>
  <c r="AV700" i="5"/>
  <c r="AV701" i="5"/>
  <c r="AV702" i="5"/>
  <c r="AV703" i="5"/>
  <c r="AV704" i="5"/>
  <c r="AV705" i="5"/>
  <c r="AV706" i="5"/>
  <c r="AV707" i="5"/>
  <c r="AV708" i="5"/>
  <c r="AV709" i="5"/>
  <c r="AV710" i="5"/>
  <c r="AV711" i="5"/>
  <c r="AV712" i="5"/>
  <c r="AV713" i="5"/>
  <c r="AV714" i="5"/>
  <c r="AV715" i="5"/>
  <c r="AV716" i="5"/>
  <c r="AV717" i="5"/>
  <c r="AV718" i="5"/>
  <c r="AV719" i="5"/>
  <c r="AV720" i="5"/>
  <c r="AV721" i="5"/>
  <c r="AV722" i="5"/>
  <c r="AV723" i="5"/>
  <c r="AV724" i="5"/>
  <c r="AV725" i="5"/>
  <c r="AV726" i="5"/>
  <c r="AV727" i="5"/>
  <c r="AV728" i="5"/>
  <c r="AV729" i="5"/>
  <c r="AV730" i="5"/>
  <c r="AV731" i="5"/>
  <c r="AV732" i="5"/>
  <c r="AV733" i="5"/>
  <c r="AV734" i="5"/>
  <c r="AV735" i="5"/>
  <c r="AV736" i="5"/>
  <c r="AV737" i="5"/>
  <c r="AV738" i="5"/>
  <c r="AV739" i="5"/>
  <c r="AV740" i="5"/>
  <c r="AV742" i="5"/>
  <c r="AV743" i="5"/>
  <c r="AV744" i="5"/>
  <c r="AV745" i="5"/>
  <c r="AV746" i="5"/>
  <c r="AV747" i="5"/>
  <c r="AV748" i="5"/>
  <c r="AV749" i="5"/>
  <c r="AV750" i="5"/>
  <c r="AV751" i="5"/>
  <c r="AV752" i="5"/>
  <c r="AV753" i="5"/>
  <c r="AV754" i="5"/>
  <c r="AV755" i="5"/>
  <c r="AV756" i="5"/>
  <c r="AV757" i="5"/>
  <c r="AV758" i="5"/>
  <c r="AV759" i="5"/>
  <c r="AV760" i="5"/>
  <c r="AV761" i="5"/>
  <c r="AV762" i="5"/>
  <c r="AV763" i="5"/>
  <c r="AV764" i="5"/>
  <c r="AV765" i="5"/>
  <c r="AV766" i="5"/>
  <c r="AV767" i="5"/>
  <c r="AV768" i="5"/>
  <c r="AV769" i="5"/>
  <c r="AV770" i="5"/>
  <c r="AV771" i="5"/>
  <c r="AV772" i="5"/>
  <c r="AV773" i="5"/>
  <c r="AV774" i="5"/>
  <c r="AV775" i="5"/>
  <c r="AV776" i="5"/>
  <c r="AV777" i="5"/>
  <c r="AV778" i="5"/>
  <c r="AV779" i="5"/>
  <c r="AV780" i="5"/>
  <c r="AV9" i="5"/>
  <c r="AV10" i="5"/>
  <c r="AV781" i="5"/>
  <c r="AV782" i="5"/>
  <c r="AV783" i="5"/>
  <c r="AV11" i="5"/>
  <c r="AV784" i="5"/>
  <c r="AV785" i="5"/>
  <c r="AV786" i="5"/>
  <c r="AV787" i="5"/>
  <c r="AV788" i="5"/>
  <c r="AV789" i="5"/>
  <c r="AV12" i="5"/>
  <c r="AV13" i="5"/>
  <c r="AV14" i="5"/>
  <c r="AV15" i="5"/>
  <c r="AV16" i="5"/>
  <c r="AV17" i="5"/>
  <c r="AV790" i="5"/>
  <c r="AV791" i="5"/>
  <c r="AV18" i="5"/>
  <c r="AV792" i="5"/>
  <c r="AV19" i="5"/>
  <c r="AV793" i="5"/>
  <c r="AV20" i="5"/>
  <c r="AV21" i="5"/>
  <c r="AV794" i="5"/>
  <c r="AV795" i="5"/>
  <c r="AV22" i="5"/>
  <c r="AV796" i="5"/>
  <c r="AV797" i="5"/>
  <c r="AV23" i="5"/>
  <c r="AV798" i="5"/>
  <c r="AV24" i="5"/>
  <c r="AV25" i="5"/>
  <c r="AV799" i="5"/>
  <c r="AV800" i="5"/>
  <c r="AV26" i="5"/>
  <c r="AV801" i="5"/>
  <c r="AV802" i="5"/>
  <c r="AV803" i="5"/>
  <c r="AV804" i="5"/>
  <c r="AV805" i="5"/>
  <c r="AV806" i="5"/>
  <c r="AV807" i="5"/>
  <c r="AV808" i="5"/>
  <c r="AV809" i="5"/>
  <c r="AV810" i="5"/>
  <c r="AV811" i="5"/>
  <c r="AV812" i="5"/>
  <c r="AV813" i="5"/>
  <c r="AV814" i="5"/>
  <c r="AV27" i="5"/>
  <c r="AV815" i="5"/>
  <c r="AV816" i="5"/>
  <c r="AV28" i="5"/>
  <c r="AV817" i="5"/>
  <c r="AV29" i="5"/>
  <c r="AV30" i="5"/>
  <c r="AV31" i="5"/>
  <c r="AV32" i="5"/>
  <c r="AV33" i="5"/>
  <c r="AV34" i="5"/>
  <c r="AV35" i="5"/>
  <c r="AV36" i="5"/>
  <c r="AV818" i="5"/>
  <c r="AV819" i="5"/>
  <c r="AV820" i="5"/>
  <c r="AV821" i="5"/>
  <c r="AV822" i="5"/>
  <c r="AV37" i="5"/>
  <c r="AV38" i="5"/>
  <c r="AV823" i="5"/>
  <c r="AV824" i="5"/>
  <c r="AV39" i="5"/>
  <c r="AV40" i="5"/>
  <c r="AV825" i="5"/>
  <c r="AV826" i="5"/>
  <c r="AV41" i="5"/>
  <c r="AV827" i="5"/>
  <c r="AV42" i="5"/>
  <c r="AV43" i="5"/>
  <c r="AV44" i="5"/>
  <c r="AV45"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6" i="5"/>
  <c r="AT137" i="5"/>
  <c r="AT138" i="5"/>
  <c r="AT139" i="5"/>
  <c r="AT140" i="5"/>
  <c r="AT141" i="5"/>
  <c r="AT142" i="5"/>
  <c r="AT143" i="5"/>
  <c r="AT144" i="5"/>
  <c r="AT145" i="5"/>
  <c r="AT146" i="5"/>
  <c r="AT147" i="5"/>
  <c r="AT148" i="5"/>
  <c r="AT149" i="5"/>
  <c r="AT150" i="5"/>
  <c r="AT151" i="5"/>
  <c r="AT152" i="5"/>
  <c r="AT153" i="5"/>
  <c r="AT154" i="5"/>
  <c r="AT155" i="5"/>
  <c r="AT156" i="5"/>
  <c r="AT157" i="5"/>
  <c r="AT158" i="5"/>
  <c r="AT159" i="5"/>
  <c r="AT160" i="5"/>
  <c r="AT161" i="5"/>
  <c r="AT162" i="5"/>
  <c r="AT163" i="5"/>
  <c r="AT164" i="5"/>
  <c r="AT165" i="5"/>
  <c r="AT166" i="5"/>
  <c r="AT167" i="5"/>
  <c r="AT168" i="5"/>
  <c r="AT169" i="5"/>
  <c r="AT170" i="5"/>
  <c r="AT171" i="5"/>
  <c r="AT172" i="5"/>
  <c r="AT173" i="5"/>
  <c r="AT174" i="5"/>
  <c r="AT176" i="5"/>
  <c r="AT177" i="5"/>
  <c r="AT178" i="5"/>
  <c r="AT179" i="5"/>
  <c r="AT180" i="5"/>
  <c r="AT181" i="5"/>
  <c r="AT182" i="5"/>
  <c r="AT183" i="5"/>
  <c r="AT184" i="5"/>
  <c r="AT185" i="5"/>
  <c r="AT186" i="5"/>
  <c r="AT187" i="5"/>
  <c r="AT188" i="5"/>
  <c r="AT189" i="5"/>
  <c r="AT190" i="5"/>
  <c r="AT191" i="5"/>
  <c r="AT192" i="5"/>
  <c r="AT193" i="5"/>
  <c r="AT194" i="5"/>
  <c r="AT195" i="5"/>
  <c r="AT196" i="5"/>
  <c r="AT197" i="5"/>
  <c r="AT198" i="5"/>
  <c r="AT199" i="5"/>
  <c r="AT200" i="5"/>
  <c r="AT201" i="5"/>
  <c r="AT202" i="5"/>
  <c r="AT203" i="5"/>
  <c r="AT204" i="5"/>
  <c r="AT205" i="5"/>
  <c r="AT206" i="5"/>
  <c r="AT207" i="5"/>
  <c r="AT208" i="5"/>
  <c r="AT209" i="5"/>
  <c r="AT210" i="5"/>
  <c r="AT211" i="5"/>
  <c r="AT212" i="5"/>
  <c r="AT213" i="5"/>
  <c r="AT214" i="5"/>
  <c r="AT215" i="5"/>
  <c r="AT216" i="5"/>
  <c r="AT217" i="5"/>
  <c r="AT218" i="5"/>
  <c r="AT219" i="5"/>
  <c r="AT220"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3" i="5"/>
  <c r="AT324" i="5"/>
  <c r="AT325" i="5"/>
  <c r="AT326" i="5"/>
  <c r="AT327" i="5"/>
  <c r="AT328" i="5"/>
  <c r="AT329" i="5"/>
  <c r="AT330" i="5"/>
  <c r="AT331" i="5"/>
  <c r="AT332" i="5"/>
  <c r="AT333" i="5"/>
  <c r="AT334"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69" i="5"/>
  <c r="AT370" i="5"/>
  <c r="AT371" i="5"/>
  <c r="AT372" i="5"/>
  <c r="AT373" i="5"/>
  <c r="AT374" i="5"/>
  <c r="AT375" i="5"/>
  <c r="AT376" i="5"/>
  <c r="AT377" i="5"/>
  <c r="AT378" i="5"/>
  <c r="AT379" i="5"/>
  <c r="AT380" i="5"/>
  <c r="AT381" i="5"/>
  <c r="AT382" i="5"/>
  <c r="AT383" i="5"/>
  <c r="AT384" i="5"/>
  <c r="AT385" i="5"/>
  <c r="AT386"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426" i="5"/>
  <c r="AT427" i="5"/>
  <c r="AT428" i="5"/>
  <c r="AT429" i="5"/>
  <c r="AT430" i="5"/>
  <c r="AT431" i="5"/>
  <c r="AT432" i="5"/>
  <c r="AT433" i="5"/>
  <c r="AT434" i="5"/>
  <c r="AT435" i="5"/>
  <c r="AT436" i="5"/>
  <c r="AT437" i="5"/>
  <c r="AT438" i="5"/>
  <c r="AT439" i="5"/>
  <c r="AT440" i="5"/>
  <c r="AT441" i="5"/>
  <c r="AT442" i="5"/>
  <c r="AT443" i="5"/>
  <c r="AT444" i="5"/>
  <c r="AT445" i="5"/>
  <c r="AT446" i="5"/>
  <c r="AT447" i="5"/>
  <c r="AT448" i="5"/>
  <c r="AT449" i="5"/>
  <c r="AT450" i="5"/>
  <c r="AT451" i="5"/>
  <c r="AT452" i="5"/>
  <c r="AT453" i="5"/>
  <c r="AT454" i="5"/>
  <c r="AT455" i="5"/>
  <c r="AT456" i="5"/>
  <c r="AT457" i="5"/>
  <c r="AT458" i="5"/>
  <c r="AT459" i="5"/>
  <c r="AT460" i="5"/>
  <c r="AT461" i="5"/>
  <c r="AT462" i="5"/>
  <c r="AT463" i="5"/>
  <c r="AT464" i="5"/>
  <c r="AT465" i="5"/>
  <c r="AT466" i="5"/>
  <c r="AT467" i="5"/>
  <c r="AT468" i="5"/>
  <c r="AT469" i="5"/>
  <c r="AT470" i="5"/>
  <c r="AT471" i="5"/>
  <c r="AT472" i="5"/>
  <c r="AT473" i="5"/>
  <c r="AT474" i="5"/>
  <c r="AT475" i="5"/>
  <c r="AT476" i="5"/>
  <c r="AT477" i="5"/>
  <c r="AT478" i="5"/>
  <c r="AT479" i="5"/>
  <c r="AT480" i="5"/>
  <c r="AT481" i="5"/>
  <c r="AT482" i="5"/>
  <c r="AT483" i="5"/>
  <c r="AT484" i="5"/>
  <c r="AT485" i="5"/>
  <c r="AT486" i="5"/>
  <c r="AT487" i="5"/>
  <c r="AT488" i="5"/>
  <c r="AT489" i="5"/>
  <c r="AT490" i="5"/>
  <c r="AT491" i="5"/>
  <c r="AT492" i="5"/>
  <c r="AT493" i="5"/>
  <c r="AT494" i="5"/>
  <c r="AT495" i="5"/>
  <c r="AT496" i="5"/>
  <c r="AT497" i="5"/>
  <c r="AT498" i="5"/>
  <c r="AT499" i="5"/>
  <c r="AT500" i="5"/>
  <c r="AT501" i="5"/>
  <c r="AT502" i="5"/>
  <c r="AT503" i="5"/>
  <c r="AT504" i="5"/>
  <c r="AT505" i="5"/>
  <c r="AT506" i="5"/>
  <c r="AT507" i="5"/>
  <c r="AT508" i="5"/>
  <c r="AT509" i="5"/>
  <c r="AT510" i="5"/>
  <c r="AT511" i="5"/>
  <c r="AT512" i="5"/>
  <c r="AT513" i="5"/>
  <c r="AT514" i="5"/>
  <c r="AT515" i="5"/>
  <c r="AT516" i="5"/>
  <c r="AT517" i="5"/>
  <c r="AT518" i="5"/>
  <c r="AT519" i="5"/>
  <c r="AT520" i="5"/>
  <c r="AT521" i="5"/>
  <c r="AT522" i="5"/>
  <c r="AT523" i="5"/>
  <c r="AT524" i="5"/>
  <c r="AT525" i="5"/>
  <c r="AT526" i="5"/>
  <c r="AT527" i="5"/>
  <c r="AT528" i="5"/>
  <c r="AT529" i="5"/>
  <c r="AT530" i="5"/>
  <c r="AT531" i="5"/>
  <c r="AT532" i="5"/>
  <c r="AT533" i="5"/>
  <c r="AT534" i="5"/>
  <c r="AT535" i="5"/>
  <c r="AT536" i="5"/>
  <c r="AT537" i="5"/>
  <c r="AT538" i="5"/>
  <c r="AT539" i="5"/>
  <c r="AT540" i="5"/>
  <c r="AT541" i="5"/>
  <c r="AT542" i="5"/>
  <c r="AT543" i="5"/>
  <c r="AT544" i="5"/>
  <c r="AT545" i="5"/>
  <c r="AT546" i="5"/>
  <c r="AT547" i="5"/>
  <c r="AT548" i="5"/>
  <c r="AT549" i="5"/>
  <c r="AT550" i="5"/>
  <c r="AT551" i="5"/>
  <c r="AT552" i="5"/>
  <c r="AT553" i="5"/>
  <c r="AT554" i="5"/>
  <c r="AT555" i="5"/>
  <c r="AT556" i="5"/>
  <c r="AT557" i="5"/>
  <c r="AT558" i="5"/>
  <c r="AT559" i="5"/>
  <c r="AT560" i="5"/>
  <c r="AT561" i="5"/>
  <c r="AT562" i="5"/>
  <c r="AT563" i="5"/>
  <c r="AT564" i="5"/>
  <c r="AT565" i="5"/>
  <c r="AT566" i="5"/>
  <c r="AT567" i="5"/>
  <c r="AT568" i="5"/>
  <c r="AT569" i="5"/>
  <c r="AT570" i="5"/>
  <c r="AT571" i="5"/>
  <c r="AT572" i="5"/>
  <c r="AT573" i="5"/>
  <c r="AT574" i="5"/>
  <c r="AT575" i="5"/>
  <c r="AT576" i="5"/>
  <c r="AT577" i="5"/>
  <c r="AT578" i="5"/>
  <c r="AT579" i="5"/>
  <c r="AT580" i="5"/>
  <c r="AT581" i="5"/>
  <c r="AT582" i="5"/>
  <c r="AT583" i="5"/>
  <c r="AT584" i="5"/>
  <c r="AT585" i="5"/>
  <c r="AT586" i="5"/>
  <c r="AT587" i="5"/>
  <c r="AT588" i="5"/>
  <c r="AT589" i="5"/>
  <c r="AT590" i="5"/>
  <c r="AT591" i="5"/>
  <c r="AT592" i="5"/>
  <c r="AT593" i="5"/>
  <c r="AT594" i="5"/>
  <c r="AT595" i="5"/>
  <c r="AT596" i="5"/>
  <c r="AT597" i="5"/>
  <c r="AT598" i="5"/>
  <c r="AT599" i="5"/>
  <c r="AT600" i="5"/>
  <c r="AT601" i="5"/>
  <c r="AT602" i="5"/>
  <c r="AT603" i="5"/>
  <c r="AT604" i="5"/>
  <c r="AT605" i="5"/>
  <c r="AT606" i="5"/>
  <c r="AT607" i="5"/>
  <c r="AT608" i="5"/>
  <c r="AT609" i="5"/>
  <c r="AT610" i="5"/>
  <c r="AT611" i="5"/>
  <c r="AT612" i="5"/>
  <c r="AT613" i="5"/>
  <c r="AT614" i="5"/>
  <c r="AT615" i="5"/>
  <c r="AT616" i="5"/>
  <c r="AT617" i="5"/>
  <c r="AT618" i="5"/>
  <c r="AT619" i="5"/>
  <c r="AT620" i="5"/>
  <c r="AT621" i="5"/>
  <c r="AT622" i="5"/>
  <c r="AT623" i="5"/>
  <c r="AT624" i="5"/>
  <c r="AT625" i="5"/>
  <c r="AT626" i="5"/>
  <c r="AT627" i="5"/>
  <c r="AT628" i="5"/>
  <c r="AT629" i="5"/>
  <c r="AT630" i="5"/>
  <c r="AT631" i="5"/>
  <c r="AT632" i="5"/>
  <c r="AT633" i="5"/>
  <c r="AT634" i="5"/>
  <c r="AT635" i="5"/>
  <c r="AT636" i="5"/>
  <c r="AT637" i="5"/>
  <c r="AT638" i="5"/>
  <c r="AT639" i="5"/>
  <c r="AT640" i="5"/>
  <c r="AT641" i="5"/>
  <c r="AT642" i="5"/>
  <c r="AT643" i="5"/>
  <c r="AT644" i="5"/>
  <c r="AT645" i="5"/>
  <c r="AT646" i="5"/>
  <c r="AT647" i="5"/>
  <c r="AT648" i="5"/>
  <c r="AT649" i="5"/>
  <c r="AT650" i="5"/>
  <c r="AT651" i="5"/>
  <c r="AT652" i="5"/>
  <c r="AT653" i="5"/>
  <c r="AT654" i="5"/>
  <c r="AT655" i="5"/>
  <c r="AT656" i="5"/>
  <c r="AT657" i="5"/>
  <c r="AT658" i="5"/>
  <c r="AT659" i="5"/>
  <c r="AT660" i="5"/>
  <c r="AT661" i="5"/>
  <c r="AT662" i="5"/>
  <c r="AT663" i="5"/>
  <c r="AT664" i="5"/>
  <c r="AT665" i="5"/>
  <c r="AT666" i="5"/>
  <c r="AT667" i="5"/>
  <c r="AT668" i="5"/>
  <c r="AT669" i="5"/>
  <c r="AT670" i="5"/>
  <c r="AT671" i="5"/>
  <c r="AT672" i="5"/>
  <c r="AT673" i="5"/>
  <c r="AT674" i="5"/>
  <c r="AT675" i="5"/>
  <c r="AT676" i="5"/>
  <c r="AT677" i="5"/>
  <c r="AT678" i="5"/>
  <c r="AT679" i="5"/>
  <c r="AT680" i="5"/>
  <c r="AT681" i="5"/>
  <c r="AT682" i="5"/>
  <c r="AT683" i="5"/>
  <c r="AT684" i="5"/>
  <c r="AT685" i="5"/>
  <c r="AT686" i="5"/>
  <c r="AT687" i="5"/>
  <c r="AT688" i="5"/>
  <c r="AT689" i="5"/>
  <c r="AT690" i="5"/>
  <c r="AT691" i="5"/>
  <c r="AT692" i="5"/>
  <c r="AT693" i="5"/>
  <c r="AT694" i="5"/>
  <c r="AT695" i="5"/>
  <c r="AT696" i="5"/>
  <c r="AT697" i="5"/>
  <c r="AT698" i="5"/>
  <c r="AT699" i="5"/>
  <c r="AT700" i="5"/>
  <c r="AT701" i="5"/>
  <c r="AT702" i="5"/>
  <c r="AT703" i="5"/>
  <c r="AT704" i="5"/>
  <c r="AT705" i="5"/>
  <c r="AT706" i="5"/>
  <c r="AT707" i="5"/>
  <c r="AT708" i="5"/>
  <c r="AT709" i="5"/>
  <c r="AT710" i="5"/>
  <c r="AT711" i="5"/>
  <c r="AT712" i="5"/>
  <c r="AT713" i="5"/>
  <c r="AT714" i="5"/>
  <c r="AT715" i="5"/>
  <c r="AT716" i="5"/>
  <c r="AT717" i="5"/>
  <c r="AT718" i="5"/>
  <c r="AT719" i="5"/>
  <c r="AT720" i="5"/>
  <c r="AT721" i="5"/>
  <c r="AT722" i="5"/>
  <c r="AT723" i="5"/>
  <c r="AT724" i="5"/>
  <c r="AT725" i="5"/>
  <c r="AT726" i="5"/>
  <c r="AT727" i="5"/>
  <c r="AT728" i="5"/>
  <c r="AT729" i="5"/>
  <c r="AT730" i="5"/>
  <c r="AT731" i="5"/>
  <c r="AT732" i="5"/>
  <c r="AT733" i="5"/>
  <c r="AT734" i="5"/>
  <c r="AT735" i="5"/>
  <c r="AT736" i="5"/>
  <c r="AT737" i="5"/>
  <c r="AT738" i="5"/>
  <c r="AT739" i="5"/>
  <c r="AT740" i="5"/>
  <c r="AT741" i="5"/>
  <c r="AT742" i="5"/>
  <c r="AT743" i="5"/>
  <c r="AT744" i="5"/>
  <c r="AT745" i="5"/>
  <c r="AT746" i="5"/>
  <c r="AT747" i="5"/>
  <c r="AT748" i="5"/>
  <c r="AT749" i="5"/>
  <c r="AT750" i="5"/>
  <c r="AT751" i="5"/>
  <c r="AT752" i="5"/>
  <c r="AT753" i="5"/>
  <c r="AT754" i="5"/>
  <c r="AT755" i="5"/>
  <c r="AT756" i="5"/>
  <c r="AT757" i="5"/>
  <c r="AT758" i="5"/>
  <c r="AT759" i="5"/>
  <c r="AT760" i="5"/>
  <c r="AT761" i="5"/>
  <c r="AT762" i="5"/>
  <c r="AT763" i="5"/>
  <c r="AT764" i="5"/>
  <c r="AT765" i="5"/>
  <c r="AT766" i="5"/>
  <c r="AT767" i="5"/>
  <c r="AT768" i="5"/>
  <c r="AT769" i="5"/>
  <c r="AT770" i="5"/>
  <c r="AT771" i="5"/>
  <c r="AT772" i="5"/>
  <c r="AT773" i="5"/>
  <c r="AT774" i="5"/>
  <c r="AT775" i="5"/>
  <c r="AT776" i="5"/>
  <c r="AT777" i="5"/>
  <c r="AT778" i="5"/>
  <c r="AT779" i="5"/>
  <c r="AT780" i="5"/>
  <c r="AT9" i="5"/>
  <c r="AT10" i="5"/>
  <c r="AT781" i="5"/>
  <c r="AT782" i="5"/>
  <c r="AT783" i="5"/>
  <c r="AT11" i="5"/>
  <c r="AT784" i="5"/>
  <c r="AT785" i="5"/>
  <c r="AT786" i="5"/>
  <c r="AT787" i="5"/>
  <c r="AT788" i="5"/>
  <c r="AT789" i="5"/>
  <c r="AT12" i="5"/>
  <c r="AT13" i="5"/>
  <c r="AT14" i="5"/>
  <c r="AT15" i="5"/>
  <c r="AT16" i="5"/>
  <c r="AT17" i="5"/>
  <c r="AT790" i="5"/>
  <c r="AT791" i="5"/>
  <c r="AT18" i="5"/>
  <c r="AT792" i="5"/>
  <c r="AT19" i="5"/>
  <c r="AT793" i="5"/>
  <c r="AT20" i="5"/>
  <c r="AT21" i="5"/>
  <c r="AT794" i="5"/>
  <c r="AT795" i="5"/>
  <c r="AT22" i="5"/>
  <c r="AT796" i="5"/>
  <c r="AT797" i="5"/>
  <c r="AT23" i="5"/>
  <c r="AT798" i="5"/>
  <c r="AT24" i="5"/>
  <c r="AT25" i="5"/>
  <c r="AT799" i="5"/>
  <c r="AT800" i="5"/>
  <c r="AT26" i="5"/>
  <c r="AT801" i="5"/>
  <c r="AT802" i="5"/>
  <c r="AT803" i="5"/>
  <c r="AT804" i="5"/>
  <c r="AT805" i="5"/>
  <c r="AT806" i="5"/>
  <c r="AT807" i="5"/>
  <c r="AT808" i="5"/>
  <c r="AT809" i="5"/>
  <c r="AT810" i="5"/>
  <c r="AT811" i="5"/>
  <c r="AT812" i="5"/>
  <c r="AT813" i="5"/>
  <c r="AT814" i="5"/>
  <c r="AT27" i="5"/>
  <c r="AT815" i="5"/>
  <c r="AT816" i="5"/>
  <c r="AT28" i="5"/>
  <c r="AT817" i="5"/>
  <c r="AT29" i="5"/>
  <c r="AT30" i="5"/>
  <c r="AT31" i="5"/>
  <c r="AT32" i="5"/>
  <c r="AT33" i="5"/>
  <c r="AT34" i="5"/>
  <c r="AT35" i="5"/>
  <c r="AT36" i="5"/>
  <c r="AT818" i="5"/>
  <c r="AT819" i="5"/>
  <c r="AT820" i="5"/>
  <c r="AT821" i="5"/>
  <c r="AT822" i="5"/>
  <c r="AT37" i="5"/>
  <c r="AT38" i="5"/>
  <c r="AT823" i="5"/>
  <c r="AT824" i="5"/>
  <c r="AT39" i="5"/>
  <c r="AT40" i="5"/>
  <c r="AT825" i="5"/>
  <c r="AT826" i="5"/>
  <c r="AT41" i="5"/>
  <c r="AT827" i="5"/>
  <c r="AT42" i="5"/>
  <c r="AT43" i="5"/>
  <c r="AT44" i="5"/>
  <c r="AT45" i="5"/>
  <c r="C828" i="5"/>
  <c r="C54" i="7"/>
  <c r="D828" i="5"/>
  <c r="AY9" i="12" l="1"/>
  <c r="AH829" i="12"/>
  <c r="AG829" i="12"/>
  <c r="AX10" i="12"/>
  <c r="AH828" i="5"/>
  <c r="AG828" i="5"/>
  <c r="AN496" i="10"/>
  <c r="AM496" i="10"/>
  <c r="AN316" i="10"/>
  <c r="AM316" i="10"/>
  <c r="AN849" i="10"/>
  <c r="AM849" i="10"/>
  <c r="AN584" i="10"/>
  <c r="AM584" i="10"/>
  <c r="AN813" i="10"/>
  <c r="AM813" i="10"/>
  <c r="AN196" i="10"/>
  <c r="AM196" i="10"/>
  <c r="AN73" i="10"/>
  <c r="AM73" i="10"/>
  <c r="AN211" i="10"/>
  <c r="AN179" i="10"/>
  <c r="AN155" i="10"/>
  <c r="AN134" i="10"/>
  <c r="AN116" i="10"/>
  <c r="AN85" i="10"/>
  <c r="AN58" i="10"/>
  <c r="AN30" i="10"/>
  <c r="AN942" i="10"/>
  <c r="AN661" i="10"/>
  <c r="AM661" i="10"/>
  <c r="AM456" i="10"/>
  <c r="AN905" i="10"/>
  <c r="AM905" i="10"/>
  <c r="AM177" i="10"/>
  <c r="AM198" i="10"/>
  <c r="AM835" i="10"/>
  <c r="AM837" i="10"/>
  <c r="AN837" i="10"/>
  <c r="AN215" i="10"/>
  <c r="AN214" i="10"/>
  <c r="AN213" i="10"/>
  <c r="AN212" i="10"/>
  <c r="AN193" i="10"/>
  <c r="AN157" i="10"/>
  <c r="AN135" i="10"/>
  <c r="AN119" i="10"/>
  <c r="AN86" i="10"/>
  <c r="AN64" i="10"/>
  <c r="AN34" i="10"/>
  <c r="AN946" i="10"/>
  <c r="AN958" i="10"/>
  <c r="AN467" i="10"/>
  <c r="AN925" i="10"/>
  <c r="AN798" i="10"/>
  <c r="AN788" i="10"/>
  <c r="AN623" i="10"/>
  <c r="AN755" i="10"/>
  <c r="AN731" i="10"/>
  <c r="AN109" i="10"/>
  <c r="AN714" i="10"/>
  <c r="AN706" i="10"/>
  <c r="AN698" i="10"/>
  <c r="AN56" i="10"/>
  <c r="AN333" i="10"/>
  <c r="AN636" i="10"/>
  <c r="AN791" i="10"/>
  <c r="AN557" i="10"/>
  <c r="AN519" i="10"/>
  <c r="AN508" i="10"/>
  <c r="AM220" i="10"/>
  <c r="AM966" i="10" s="1"/>
  <c r="AN573" i="10"/>
  <c r="AM573" i="10"/>
  <c r="AM239" i="10"/>
  <c r="AN377" i="10"/>
  <c r="AN194" i="10"/>
  <c r="AN158" i="10"/>
  <c r="AN137" i="10"/>
  <c r="AN120" i="10"/>
  <c r="AN90" i="10"/>
  <c r="AN65" i="10"/>
  <c r="AN40" i="10"/>
  <c r="AN35" i="10"/>
  <c r="AN5" i="10"/>
  <c r="AN959" i="10"/>
  <c r="AN947" i="10"/>
  <c r="AN931" i="10"/>
  <c r="AN616" i="10"/>
  <c r="AN470" i="10"/>
  <c r="AN510" i="10"/>
  <c r="AN756" i="10"/>
  <c r="AN732" i="10"/>
  <c r="AN723" i="10"/>
  <c r="AN715" i="10"/>
  <c r="AN707" i="10"/>
  <c r="AN699" i="10"/>
  <c r="AN689" i="10"/>
  <c r="AN662" i="10"/>
  <c r="AN686" i="10"/>
  <c r="AN672" i="10"/>
  <c r="AN184" i="10"/>
  <c r="AN533" i="10"/>
  <c r="AN236" i="10"/>
  <c r="AN55" i="10"/>
  <c r="AN221" i="10"/>
  <c r="AM221" i="10"/>
  <c r="AN682" i="10"/>
  <c r="AM682" i="10"/>
  <c r="AM620" i="10"/>
  <c r="AN620" i="10"/>
  <c r="AN121" i="10"/>
  <c r="AN94" i="10"/>
  <c r="AN66" i="10"/>
  <c r="AN41" i="10"/>
  <c r="AN36" i="10"/>
  <c r="AN7" i="10"/>
  <c r="AN272" i="10"/>
  <c r="AM272" i="10"/>
  <c r="AM222" i="10"/>
  <c r="AN545" i="10"/>
  <c r="AM545" i="10"/>
  <c r="AM683" i="10"/>
  <c r="AN301" i="10"/>
  <c r="AM301" i="10"/>
  <c r="AN352" i="10"/>
  <c r="AM352" i="10"/>
  <c r="AN963" i="10"/>
  <c r="AM963" i="10"/>
  <c r="AN651" i="10"/>
  <c r="AN259" i="10"/>
  <c r="AN242" i="10"/>
  <c r="AN227" i="10"/>
  <c r="AN223" i="10"/>
  <c r="AN219" i="10"/>
  <c r="AN217" i="10"/>
  <c r="AN216" i="10"/>
  <c r="AN744" i="10"/>
  <c r="AM744" i="10"/>
  <c r="AN203" i="10"/>
  <c r="AN966" i="10" s="1"/>
  <c r="AN164" i="10"/>
  <c r="AN147" i="10"/>
  <c r="AN128" i="10"/>
  <c r="AN105" i="10"/>
  <c r="AN70" i="10"/>
  <c r="AN45" i="10"/>
  <c r="AN38" i="10"/>
  <c r="AN16" i="10"/>
  <c r="AN962" i="10"/>
  <c r="AN954" i="10"/>
  <c r="AN936" i="10"/>
  <c r="AN864" i="10"/>
  <c r="AN794" i="10"/>
  <c r="AN183" i="10"/>
  <c r="AN759" i="10"/>
  <c r="AN751" i="10"/>
  <c r="AN727" i="10"/>
  <c r="AN718" i="10"/>
  <c r="AN710" i="10"/>
  <c r="AN702" i="10"/>
  <c r="AN694" i="10"/>
  <c r="AN666" i="10"/>
  <c r="AN364" i="10"/>
  <c r="AN515" i="10"/>
  <c r="AN951" i="10"/>
  <c r="AN546" i="10"/>
  <c r="AN524" i="10"/>
  <c r="AN513" i="10"/>
  <c r="AN494" i="10"/>
  <c r="AN466" i="10"/>
  <c r="AM466" i="10"/>
  <c r="AM585" i="10"/>
  <c r="AN834" i="10"/>
  <c r="AM834" i="10"/>
  <c r="AN801" i="10"/>
  <c r="AM801" i="10"/>
  <c r="AN663" i="10"/>
  <c r="AM663" i="10"/>
  <c r="AM260" i="10"/>
  <c r="AM253" i="10"/>
  <c r="AM159" i="10"/>
  <c r="AM261" i="10"/>
  <c r="AM745" i="10"/>
  <c r="AM893" i="10"/>
  <c r="AM262" i="10"/>
  <c r="AM600" i="10"/>
  <c r="AM649" i="10"/>
  <c r="AM674" i="10"/>
  <c r="AM841" i="10"/>
  <c r="AM243" i="10"/>
  <c r="AM861" i="10"/>
  <c r="AM741" i="10"/>
  <c r="AM321" i="10"/>
  <c r="AM845" i="10"/>
  <c r="AM347" i="10"/>
  <c r="AM767" i="10"/>
  <c r="AM819" i="10"/>
  <c r="AM59" i="10"/>
  <c r="AM736" i="10"/>
  <c r="AN736" i="10"/>
  <c r="AM779" i="10"/>
  <c r="AN779" i="10"/>
  <c r="AM836" i="10"/>
  <c r="AN836" i="10"/>
  <c r="AM463" i="10"/>
  <c r="AN463" i="10"/>
  <c r="AM509" i="10"/>
  <c r="AM323" i="10"/>
  <c r="AM322" i="10"/>
  <c r="AM878" i="10"/>
  <c r="AM349" i="10"/>
  <c r="AM317" i="10"/>
  <c r="AM739" i="10"/>
  <c r="AM60" i="10"/>
  <c r="AN824" i="10"/>
  <c r="AN780" i="10"/>
  <c r="AN552" i="10"/>
  <c r="AN885" i="10"/>
  <c r="AM583" i="10"/>
  <c r="AM255" i="10"/>
  <c r="AM161" i="10"/>
  <c r="AM265" i="10"/>
  <c r="AM263" i="10"/>
  <c r="AM926" i="10"/>
  <c r="AM571" i="10"/>
  <c r="AM102" i="10"/>
  <c r="AM862" i="10"/>
  <c r="AM52" i="10"/>
  <c r="AM902" i="10"/>
  <c r="AM823" i="10"/>
  <c r="AM765" i="10"/>
  <c r="AM789" i="10"/>
  <c r="AM869" i="10"/>
  <c r="AM351" i="10"/>
  <c r="AM889" i="10"/>
  <c r="AM933" i="10"/>
  <c r="AM72" i="10"/>
  <c r="AM131" i="10"/>
  <c r="AN131" i="10"/>
  <c r="AM875" i="10"/>
  <c r="AN875" i="10"/>
  <c r="AM597" i="10"/>
  <c r="AN597" i="10"/>
  <c r="AM776" i="10"/>
  <c r="AN776" i="10"/>
  <c r="AN768" i="10"/>
  <c r="AN783" i="10"/>
  <c r="AN802" i="10"/>
  <c r="AN829" i="10"/>
  <c r="AN568" i="10"/>
  <c r="AN628" i="10"/>
  <c r="AN692" i="10"/>
  <c r="AN887" i="10"/>
  <c r="AN238" i="10"/>
  <c r="AN601" i="10"/>
  <c r="AN833" i="10"/>
  <c r="AN733" i="10"/>
  <c r="AN570" i="10"/>
  <c r="AN766" i="10"/>
  <c r="AN940" i="10"/>
  <c r="AN840" i="10"/>
  <c r="AN643" i="10"/>
  <c r="AM643" i="10"/>
  <c r="AN190" i="10"/>
  <c r="AM190" i="10"/>
  <c r="AN123" i="10"/>
  <c r="AN874" i="10"/>
  <c r="AN827" i="10"/>
  <c r="AN860" i="10"/>
  <c r="AN596" i="10"/>
  <c r="AN430" i="10"/>
  <c r="AN965" i="10"/>
  <c r="AN775" i="10"/>
  <c r="AM910" i="10"/>
  <c r="AN910" i="10"/>
  <c r="AM908" i="10"/>
  <c r="AN908" i="10"/>
  <c r="AM857" i="10"/>
  <c r="AN857" i="10"/>
  <c r="AM811" i="10"/>
  <c r="AN811" i="10"/>
  <c r="AM877" i="10"/>
  <c r="AN877" i="10"/>
  <c r="AM880" i="10"/>
  <c r="AN880" i="10"/>
  <c r="AM852" i="10"/>
  <c r="AN852" i="10"/>
  <c r="AM821" i="10"/>
  <c r="AN821" i="10"/>
  <c r="AM890" i="10"/>
  <c r="AN890" i="10"/>
  <c r="AM895" i="10"/>
  <c r="AN895" i="10"/>
  <c r="AM848" i="10"/>
  <c r="AN848" i="10"/>
  <c r="AM143" i="10"/>
  <c r="AN143" i="10"/>
  <c r="AM687" i="10"/>
  <c r="AN687" i="10"/>
  <c r="AM817" i="10"/>
  <c r="AM631" i="10"/>
  <c r="AM28" i="10"/>
  <c r="AM659" i="10"/>
  <c r="AM929" i="10"/>
  <c r="AN929" i="10"/>
  <c r="AM648" i="10"/>
  <c r="AN648" i="10"/>
  <c r="AM188" i="10"/>
  <c r="AN188" i="10"/>
  <c r="AM144" i="10"/>
  <c r="AN144" i="10"/>
  <c r="AM928" i="10"/>
  <c r="AN928" i="10"/>
  <c r="AM185" i="10"/>
  <c r="AN185" i="10"/>
  <c r="AM770" i="10"/>
  <c r="AN770" i="10"/>
  <c r="AM638" i="10"/>
  <c r="AN638" i="10"/>
  <c r="AM492" i="10"/>
  <c r="AN492" i="10"/>
  <c r="AM670" i="10"/>
  <c r="AN670" i="10"/>
  <c r="AM771" i="10"/>
  <c r="AN771" i="10"/>
  <c r="AM763" i="10"/>
  <c r="AN763" i="10"/>
  <c r="AM685" i="10"/>
  <c r="AN685" i="10"/>
  <c r="AM830" i="10"/>
  <c r="AM851" i="10"/>
  <c r="AM29" i="10"/>
  <c r="AM608" i="10"/>
  <c r="AM922" i="10"/>
  <c r="AN922" i="10"/>
  <c r="AM828" i="10"/>
  <c r="AN828" i="10"/>
  <c r="AM814" i="10"/>
  <c r="AN814" i="10"/>
  <c r="AM901" i="10"/>
  <c r="AN901" i="10"/>
  <c r="AM897" i="10"/>
  <c r="AN897" i="10"/>
  <c r="AM894" i="10"/>
  <c r="AN894" i="10"/>
  <c r="AM882" i="10"/>
  <c r="AN882" i="10"/>
  <c r="AM891" i="10"/>
  <c r="AN891" i="10"/>
  <c r="AM911" i="10"/>
  <c r="AN911" i="10"/>
  <c r="AM919" i="10"/>
  <c r="AN919" i="10"/>
  <c r="AM898" i="10"/>
  <c r="AN898" i="10"/>
  <c r="AM567" i="10"/>
  <c r="AN567" i="10"/>
  <c r="AM200" i="10"/>
  <c r="AN200" i="10"/>
  <c r="AM356" i="10"/>
  <c r="AN356" i="10"/>
  <c r="AM624" i="10"/>
  <c r="AN624" i="10"/>
  <c r="AM622" i="10"/>
  <c r="AN622" i="10"/>
  <c r="AM95" i="10"/>
  <c r="AN95" i="10"/>
  <c r="AM517" i="10"/>
  <c r="AN517" i="10"/>
  <c r="AM943" i="10"/>
  <c r="AN943" i="10"/>
  <c r="AM192" i="10"/>
  <c r="AN192" i="10"/>
  <c r="AM169" i="10"/>
  <c r="AN169" i="10"/>
  <c r="AM598" i="10"/>
  <c r="AN598" i="10"/>
  <c r="AM171" i="10"/>
  <c r="AN171" i="10"/>
  <c r="AM627" i="10"/>
  <c r="AN627" i="10"/>
  <c r="AM149" i="10"/>
  <c r="AN149" i="10"/>
  <c r="AM187" i="10"/>
  <c r="AN187" i="10"/>
  <c r="AM657" i="10"/>
  <c r="AM934" i="10"/>
  <c r="AM490" i="10"/>
  <c r="AM914" i="10"/>
  <c r="AN949" i="10"/>
  <c r="O46" i="5"/>
  <c r="O47" i="5"/>
  <c r="O48" i="5"/>
  <c r="O49" i="5"/>
  <c r="O50" i="5"/>
  <c r="O51" i="5"/>
  <c r="O52" i="5"/>
  <c r="O58" i="5"/>
  <c r="O59" i="5"/>
  <c r="O60" i="5"/>
  <c r="O61" i="5"/>
  <c r="O62" i="5"/>
  <c r="O63" i="5"/>
  <c r="O64" i="5"/>
  <c r="O65" i="5"/>
  <c r="O66" i="5"/>
  <c r="O67" i="5"/>
  <c r="O71" i="5"/>
  <c r="O72" i="5"/>
  <c r="O73" i="5"/>
  <c r="O77" i="5"/>
  <c r="O78" i="5"/>
  <c r="O79" i="5"/>
  <c r="O80" i="5"/>
  <c r="O81" i="5"/>
  <c r="O88" i="5"/>
  <c r="O89" i="5"/>
  <c r="O90" i="5"/>
  <c r="O92" i="5"/>
  <c r="O94" i="5"/>
  <c r="O95" i="5"/>
  <c r="O96" i="5"/>
  <c r="O97" i="5"/>
  <c r="O98" i="5"/>
  <c r="O99" i="5"/>
  <c r="O100" i="5"/>
  <c r="O101" i="5"/>
  <c r="O102" i="5"/>
  <c r="O103" i="5"/>
  <c r="O104" i="5"/>
  <c r="O105" i="5"/>
  <c r="O106" i="5"/>
  <c r="O107" i="5"/>
  <c r="O108" i="5"/>
  <c r="O109" i="5"/>
  <c r="O110" i="5"/>
  <c r="O111" i="5"/>
  <c r="O112" i="5"/>
  <c r="O113" i="5"/>
  <c r="O114" i="5"/>
  <c r="O115" i="5"/>
  <c r="O116" i="5"/>
  <c r="O117" i="5"/>
  <c r="O118" i="5"/>
  <c r="O121" i="5"/>
  <c r="O122" i="5"/>
  <c r="O123" i="5"/>
  <c r="O126" i="5"/>
  <c r="O127" i="5"/>
  <c r="O128" i="5"/>
  <c r="O129" i="5"/>
  <c r="O130" i="5"/>
  <c r="O131" i="5"/>
  <c r="O133" i="5"/>
  <c r="O134" i="5"/>
  <c r="O135" i="5"/>
  <c r="O136" i="5"/>
  <c r="O137" i="5"/>
  <c r="O145" i="5"/>
  <c r="O146" i="5"/>
  <c r="O147" i="5"/>
  <c r="O154" i="5"/>
  <c r="O157" i="5"/>
  <c r="O161" i="5"/>
  <c r="O163" i="5"/>
  <c r="O164" i="5"/>
  <c r="O166" i="5"/>
  <c r="O170" i="5"/>
  <c r="O171" i="5"/>
  <c r="O172" i="5"/>
  <c r="O173" i="5"/>
  <c r="O178" i="5"/>
  <c r="O179" i="5"/>
  <c r="O180" i="5"/>
  <c r="O181" i="5"/>
  <c r="O187" i="5"/>
  <c r="O188" i="5"/>
  <c r="O192" i="5"/>
  <c r="O194" i="5"/>
  <c r="O195" i="5"/>
  <c r="O196" i="5"/>
  <c r="O197" i="5"/>
  <c r="O198" i="5"/>
  <c r="O199" i="5"/>
  <c r="O200" i="5"/>
  <c r="O221" i="5"/>
  <c r="O222" i="5"/>
  <c r="O223" i="5"/>
  <c r="O224" i="5"/>
  <c r="O225" i="5"/>
  <c r="O228" i="5"/>
  <c r="O229" i="5"/>
  <c r="O230" i="5"/>
  <c r="O231" i="5"/>
  <c r="O233" i="5"/>
  <c r="O246" i="5"/>
  <c r="O247" i="5"/>
  <c r="O248" i="5"/>
  <c r="O249" i="5"/>
  <c r="O261" i="5"/>
  <c r="O262" i="5"/>
  <c r="O263" i="5"/>
  <c r="O265" i="5"/>
  <c r="O266" i="5"/>
  <c r="O268" i="5"/>
  <c r="O269" i="5"/>
  <c r="O270" i="5"/>
  <c r="O271" i="5"/>
  <c r="O272" i="5"/>
  <c r="O273" i="5"/>
  <c r="O274" i="5"/>
  <c r="O275" i="5"/>
  <c r="O276" i="5"/>
  <c r="O278" i="5"/>
  <c r="O279" i="5"/>
  <c r="O280" i="5"/>
  <c r="O281" i="5"/>
  <c r="O282" i="5"/>
  <c r="O283" i="5"/>
  <c r="O284" i="5"/>
  <c r="O285" i="5"/>
  <c r="O286" i="5"/>
  <c r="O287" i="5"/>
  <c r="O289" i="5"/>
  <c r="O290" i="5"/>
  <c r="O291" i="5"/>
  <c r="O292" i="5"/>
  <c r="O294" i="5"/>
  <c r="O295" i="5"/>
  <c r="O296" i="5"/>
  <c r="O306" i="5"/>
  <c r="O307" i="5"/>
  <c r="O308" i="5"/>
  <c r="O311" i="5"/>
  <c r="O312" i="5"/>
  <c r="O313" i="5"/>
  <c r="O314" i="5"/>
  <c r="O323" i="5"/>
  <c r="O324" i="5"/>
  <c r="O326" i="5"/>
  <c r="O328" i="5"/>
  <c r="O330" i="5"/>
  <c r="O331" i="5"/>
  <c r="O332" i="5"/>
  <c r="O333" i="5"/>
  <c r="O335" i="5"/>
  <c r="O336" i="5"/>
  <c r="O337" i="5"/>
  <c r="O338" i="5"/>
  <c r="O339" i="5"/>
  <c r="O340" i="5"/>
  <c r="O341" i="5"/>
  <c r="O342" i="5"/>
  <c r="O343" i="5"/>
  <c r="O344" i="5"/>
  <c r="O347" i="5"/>
  <c r="O348" i="5"/>
  <c r="O351" i="5"/>
  <c r="O354" i="5"/>
  <c r="O358" i="5"/>
  <c r="O359" i="5"/>
  <c r="O364" i="5"/>
  <c r="O365" i="5"/>
  <c r="O366" i="5"/>
  <c r="O394" i="5"/>
  <c r="O403" i="5"/>
  <c r="O404" i="5"/>
  <c r="O405" i="5"/>
  <c r="O406" i="5"/>
  <c r="O407" i="5"/>
  <c r="O409" i="5"/>
  <c r="O410" i="5"/>
  <c r="O411" i="5"/>
  <c r="O413" i="5"/>
  <c r="O415" i="5"/>
  <c r="O417" i="5"/>
  <c r="O422" i="5"/>
  <c r="O424" i="5"/>
  <c r="O425" i="5"/>
  <c r="O426" i="5"/>
  <c r="O427" i="5"/>
  <c r="O428" i="5"/>
  <c r="O434" i="5"/>
  <c r="O435" i="5"/>
  <c r="O440" i="5"/>
  <c r="O444" i="5"/>
  <c r="O445" i="5"/>
  <c r="O446" i="5"/>
  <c r="O447" i="5"/>
  <c r="O449" i="5"/>
  <c r="O450" i="5"/>
  <c r="O451" i="5"/>
  <c r="O455" i="5"/>
  <c r="O460" i="5"/>
  <c r="O461" i="5"/>
  <c r="O463" i="5"/>
  <c r="O464" i="5"/>
  <c r="O472" i="5"/>
  <c r="O473"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8" i="5"/>
  <c r="O509" i="5"/>
  <c r="O510" i="5"/>
  <c r="O511" i="5"/>
  <c r="O512" i="5"/>
  <c r="O513" i="5"/>
  <c r="O514" i="5"/>
  <c r="O515" i="5"/>
  <c r="O517" i="5"/>
  <c r="O518" i="5"/>
  <c r="O534" i="5"/>
  <c r="O535" i="5"/>
  <c r="O536" i="5"/>
  <c r="O537" i="5"/>
  <c r="O538" i="5"/>
  <c r="O539" i="5"/>
  <c r="O540" i="5"/>
  <c r="O541" i="5"/>
  <c r="O542" i="5"/>
  <c r="O543" i="5"/>
  <c r="O544" i="5"/>
  <c r="O545" i="5"/>
  <c r="O551" i="5"/>
  <c r="O552" i="5"/>
  <c r="O553" i="5"/>
  <c r="O558" i="5"/>
  <c r="O562" i="5"/>
  <c r="O565" i="5"/>
  <c r="O566" i="5"/>
  <c r="O568" i="5"/>
  <c r="O569" i="5"/>
  <c r="O570" i="5"/>
  <c r="O573" i="5"/>
  <c r="O574" i="5"/>
  <c r="O575" i="5"/>
  <c r="O576" i="5"/>
  <c r="O577" i="5"/>
  <c r="O578" i="5"/>
  <c r="O579" i="5"/>
  <c r="O580" i="5"/>
  <c r="O581" i="5"/>
  <c r="O643" i="5"/>
  <c r="O644" i="5"/>
  <c r="O647" i="5"/>
  <c r="O701" i="5"/>
  <c r="O702" i="5"/>
  <c r="O708" i="5"/>
  <c r="O709" i="5"/>
  <c r="O712" i="5"/>
  <c r="O713" i="5"/>
  <c r="O714" i="5"/>
  <c r="O715" i="5"/>
  <c r="O717" i="5"/>
  <c r="O720" i="5"/>
  <c r="O721" i="5"/>
  <c r="O722" i="5"/>
  <c r="O723" i="5"/>
  <c r="O725" i="5"/>
  <c r="O729" i="5"/>
  <c r="O730" i="5"/>
  <c r="O731" i="5"/>
  <c r="O732" i="5"/>
  <c r="O733" i="5"/>
  <c r="O734" i="5"/>
  <c r="O735" i="5"/>
  <c r="O736" i="5"/>
  <c r="O737" i="5"/>
  <c r="O751" i="5"/>
  <c r="O753" i="5"/>
  <c r="O762" i="5"/>
  <c r="O763" i="5"/>
  <c r="O764" i="5"/>
  <c r="O768" i="5"/>
  <c r="O769" i="5"/>
  <c r="O770" i="5"/>
  <c r="O771" i="5"/>
  <c r="O773" i="5"/>
  <c r="O774" i="5"/>
  <c r="O775" i="5"/>
  <c r="O9" i="5"/>
  <c r="O10" i="5"/>
  <c r="O782" i="5"/>
  <c r="O783" i="5"/>
  <c r="O11" i="5"/>
  <c r="O784" i="5"/>
  <c r="O785" i="5"/>
  <c r="O786" i="5"/>
  <c r="O787" i="5"/>
  <c r="O788" i="5"/>
  <c r="O789" i="5"/>
  <c r="O12" i="5"/>
  <c r="O14" i="5"/>
  <c r="O15" i="5"/>
  <c r="O16" i="5"/>
  <c r="O791" i="5"/>
  <c r="O792" i="5"/>
  <c r="O793" i="5"/>
  <c r="O20" i="5"/>
  <c r="O21" i="5"/>
  <c r="O22" i="5"/>
  <c r="O796" i="5"/>
  <c r="O797" i="5"/>
  <c r="O799" i="5"/>
  <c r="O800" i="5"/>
  <c r="O26" i="5"/>
  <c r="O801" i="5"/>
  <c r="O802" i="5"/>
  <c r="O803" i="5"/>
  <c r="O804" i="5"/>
  <c r="O805" i="5"/>
  <c r="O806" i="5"/>
  <c r="O807" i="5"/>
  <c r="O808" i="5"/>
  <c r="O809" i="5"/>
  <c r="O810" i="5"/>
  <c r="O811" i="5"/>
  <c r="O813" i="5"/>
  <c r="O814" i="5"/>
  <c r="O27" i="5"/>
  <c r="O815" i="5"/>
  <c r="O816" i="5"/>
  <c r="O28" i="5"/>
  <c r="O817" i="5"/>
  <c r="O29" i="5"/>
  <c r="O30" i="5"/>
  <c r="O31" i="5"/>
  <c r="O32" i="5"/>
  <c r="O33" i="5"/>
  <c r="O34" i="5"/>
  <c r="O35" i="5"/>
  <c r="O36" i="5"/>
  <c r="O818" i="5"/>
  <c r="O819" i="5"/>
  <c r="O820" i="5"/>
  <c r="O821" i="5"/>
  <c r="O822" i="5"/>
  <c r="O37" i="5"/>
  <c r="O38" i="5"/>
  <c r="O824" i="5"/>
  <c r="O825" i="5"/>
  <c r="O826" i="5"/>
  <c r="O827" i="5"/>
  <c r="O42" i="5"/>
  <c r="O43" i="5"/>
  <c r="O44" i="5"/>
  <c r="O45" i="5"/>
  <c r="O457" i="5"/>
  <c r="O724" i="5"/>
  <c r="O794" i="5"/>
  <c r="O798" i="5"/>
  <c r="O408" i="5"/>
  <c r="O429" i="5"/>
  <c r="O554" i="5"/>
  <c r="O795" i="5"/>
  <c r="O132" i="5"/>
  <c r="O430" i="5"/>
  <c r="O368" i="5"/>
  <c r="O625" i="5"/>
  <c r="O627" i="5"/>
  <c r="O673" i="5"/>
  <c r="O675" i="5"/>
  <c r="O670" i="5"/>
  <c r="O672" i="5"/>
  <c r="O641" i="5"/>
  <c r="O696" i="5"/>
  <c r="O598" i="5"/>
  <c r="O667" i="5"/>
  <c r="O626" i="5"/>
  <c r="O688" i="5"/>
  <c r="O599" i="5"/>
  <c r="O600" i="5"/>
  <c r="O666" i="5"/>
  <c r="O668" i="5"/>
  <c r="O629" i="5"/>
  <c r="O631" i="5"/>
  <c r="O658" i="5"/>
  <c r="O659" i="5"/>
  <c r="O655" i="5"/>
  <c r="O657" i="5"/>
  <c r="O604" i="5"/>
  <c r="O671" i="5"/>
  <c r="O652" i="5"/>
  <c r="O654" i="5"/>
  <c r="O609" i="5"/>
  <c r="O674" i="5"/>
  <c r="O589" i="5"/>
  <c r="O590" i="5"/>
  <c r="O614" i="5"/>
  <c r="O678" i="5"/>
  <c r="O634" i="5"/>
  <c r="O636" i="5"/>
  <c r="O592" i="5"/>
  <c r="O593" i="5"/>
  <c r="O621" i="5"/>
  <c r="O685" i="5"/>
  <c r="O606" i="5"/>
  <c r="O607" i="5"/>
  <c r="O624" i="5"/>
  <c r="O687" i="5"/>
  <c r="O653" i="5"/>
  <c r="O699" i="5"/>
  <c r="O632" i="5"/>
  <c r="O691" i="5"/>
  <c r="O605" i="5"/>
  <c r="O595" i="5"/>
  <c r="O597" i="5"/>
  <c r="O628" i="5"/>
  <c r="O689" i="5"/>
  <c r="O617" i="5"/>
  <c r="O683" i="5"/>
  <c r="O656" i="5"/>
  <c r="O700" i="5"/>
  <c r="O637" i="5"/>
  <c r="O694" i="5"/>
  <c r="O608" i="5"/>
  <c r="O610" i="5"/>
  <c r="O684" i="5"/>
  <c r="O686" i="5"/>
  <c r="O603" i="5"/>
  <c r="O669" i="5"/>
  <c r="O649" i="5"/>
  <c r="O697" i="5"/>
  <c r="O639" i="5"/>
  <c r="O695" i="5"/>
  <c r="O622" i="5"/>
  <c r="O623" i="5"/>
  <c r="O596" i="5"/>
  <c r="O665" i="5"/>
  <c r="O587" i="5"/>
  <c r="O588" i="5"/>
  <c r="O584" i="5"/>
  <c r="O586" i="5"/>
  <c r="O591" i="5"/>
  <c r="O661" i="5"/>
  <c r="O585" i="5"/>
  <c r="O660" i="5"/>
  <c r="O651" i="5"/>
  <c r="O698" i="5"/>
  <c r="O615" i="5"/>
  <c r="O680" i="5"/>
  <c r="O611" i="5"/>
  <c r="O676" i="5"/>
  <c r="O630" i="5"/>
  <c r="O690" i="5"/>
  <c r="O635" i="5"/>
  <c r="O693" i="5"/>
  <c r="O633" i="5"/>
  <c r="O692" i="5"/>
  <c r="O642" i="5"/>
  <c r="O650" i="5"/>
  <c r="O662" i="5"/>
  <c r="O663" i="5"/>
  <c r="O594" i="5"/>
  <c r="O664" i="5"/>
  <c r="O356" i="5"/>
  <c r="O357" i="5"/>
  <c r="O474" i="5"/>
  <c r="O556" i="5"/>
  <c r="O302" i="5"/>
  <c r="O353" i="5"/>
  <c r="O355" i="5"/>
  <c r="O475" i="5"/>
  <c r="O557" i="5"/>
  <c r="O648" i="5"/>
  <c r="O716" i="5"/>
  <c r="O739" i="5"/>
  <c r="O740" i="5"/>
  <c r="O398" i="5"/>
  <c r="O419" i="5"/>
  <c r="O420" i="5"/>
  <c r="O421" i="5"/>
  <c r="O267" i="5"/>
  <c r="O277" i="5"/>
  <c r="O288" i="5"/>
  <c r="O362" i="5"/>
  <c r="O363" i="5"/>
  <c r="O367" i="5"/>
  <c r="O369" i="5"/>
  <c r="O370" i="5"/>
  <c r="O371" i="5"/>
  <c r="O395" i="5"/>
  <c r="O396" i="5"/>
  <c r="O397" i="5"/>
  <c r="O412" i="5"/>
  <c r="O438" i="5"/>
  <c r="O456" i="5"/>
  <c r="O507" i="5"/>
  <c r="O516" i="5"/>
  <c r="O550" i="5"/>
  <c r="O559" i="5"/>
  <c r="O560" i="5"/>
  <c r="O561" i="5"/>
  <c r="O564" i="5"/>
  <c r="O582" i="5"/>
  <c r="O728" i="5"/>
  <c r="O13" i="5"/>
  <c r="O790" i="5"/>
  <c r="O18" i="5"/>
  <c r="O23" i="5"/>
  <c r="O25" i="5"/>
  <c r="O823" i="5"/>
  <c r="O39" i="5"/>
  <c r="O40" i="5"/>
  <c r="O41" i="5"/>
  <c r="O402" i="5"/>
  <c r="O583" i="5"/>
  <c r="O436" i="5"/>
  <c r="O399" i="5"/>
  <c r="O439" i="5"/>
  <c r="O316" i="5"/>
  <c r="O563" i="5"/>
  <c r="O400" i="5"/>
  <c r="O401" i="5"/>
  <c r="O264" i="5"/>
  <c r="O349" i="5"/>
  <c r="O519" i="5"/>
  <c r="O571" i="5"/>
  <c r="O777" i="5"/>
  <c r="O778" i="5"/>
  <c r="O779" i="5"/>
  <c r="O780" i="5"/>
  <c r="O345" i="5"/>
  <c r="O549" i="5"/>
  <c r="O189" i="5"/>
  <c r="O190" i="5"/>
  <c r="O119" i="5"/>
  <c r="O120" i="5"/>
  <c r="O124" i="5"/>
  <c r="O125" i="5"/>
  <c r="O520" i="5"/>
  <c r="O776" i="5"/>
  <c r="O521" i="5"/>
  <c r="O745" i="5"/>
  <c r="O746" i="5"/>
  <c r="O75" i="5"/>
  <c r="O76" i="5"/>
  <c r="O82" i="5"/>
  <c r="O83" i="5"/>
  <c r="O84" i="5"/>
  <c r="O85" i="5"/>
  <c r="O86" i="5"/>
  <c r="O87" i="5"/>
  <c r="O162" i="5"/>
  <c r="O522" i="5"/>
  <c r="O704" i="5"/>
  <c r="O710" i="5"/>
  <c r="O738" i="5"/>
  <c r="O772" i="5"/>
  <c r="O346" i="5"/>
  <c r="O462" i="5"/>
  <c r="O547" i="5"/>
  <c r="O548" i="5"/>
  <c r="O148" i="5"/>
  <c r="O151" i="5"/>
  <c r="O152" i="5"/>
  <c r="O165" i="5"/>
  <c r="O167" i="5"/>
  <c r="O19" i="5"/>
  <c r="O452" i="5"/>
  <c r="O703" i="5"/>
  <c r="O251" i="5"/>
  <c r="O252" i="5"/>
  <c r="O253" i="5"/>
  <c r="O254" i="5"/>
  <c r="O255" i="5"/>
  <c r="O256" i="5"/>
  <c r="O257" i="5"/>
  <c r="O258" i="5"/>
  <c r="O259" i="5"/>
  <c r="O260" i="5"/>
  <c r="O523" i="5"/>
  <c r="O646" i="5"/>
  <c r="O705" i="5"/>
  <c r="O423" i="5"/>
  <c r="O443" i="5"/>
  <c r="O236" i="5"/>
  <c r="O237" i="5"/>
  <c r="O238" i="5"/>
  <c r="O250" i="5"/>
  <c r="O706" i="5"/>
  <c r="O767" i="5"/>
  <c r="O781" i="5"/>
  <c r="O226" i="5"/>
  <c r="O227" i="5"/>
  <c r="O234" i="5"/>
  <c r="O235" i="5"/>
  <c r="O524" i="5"/>
  <c r="O239" i="5"/>
  <c r="O240" i="5"/>
  <c r="O242" i="5"/>
  <c r="O243" i="5"/>
  <c r="O525" i="5"/>
  <c r="O707" i="5"/>
  <c r="O638" i="5"/>
  <c r="O640" i="5"/>
  <c r="O329" i="5"/>
  <c r="O546" i="5"/>
  <c r="O442" i="5"/>
  <c r="O465" i="5"/>
  <c r="O466" i="5"/>
  <c r="O467" i="5"/>
  <c r="O645" i="5"/>
  <c r="O193" i="5"/>
  <c r="O601" i="5"/>
  <c r="O602" i="5"/>
  <c r="O612" i="5"/>
  <c r="O613" i="5"/>
  <c r="O616" i="5"/>
  <c r="O618" i="5"/>
  <c r="O619" i="5"/>
  <c r="O620" i="5"/>
  <c r="O677" i="5"/>
  <c r="O679" i="5"/>
  <c r="O681" i="5"/>
  <c r="O682" i="5"/>
  <c r="O191" i="5"/>
  <c r="O448" i="5"/>
  <c r="O458" i="5"/>
  <c r="O459" i="5"/>
  <c r="O68" i="5"/>
  <c r="O69" i="5"/>
  <c r="O70" i="5"/>
  <c r="O759" i="5"/>
  <c r="O760" i="5"/>
  <c r="O418" i="5"/>
  <c r="O433" i="5"/>
  <c r="O414" i="5"/>
  <c r="O416" i="5"/>
  <c r="O437" i="5"/>
  <c r="O431" i="5"/>
  <c r="O432" i="5"/>
  <c r="O241" i="5"/>
  <c r="O297" i="5"/>
  <c r="O373" i="5"/>
  <c r="O375" i="5"/>
  <c r="O378" i="5"/>
  <c r="O381" i="5"/>
  <c r="O387" i="5"/>
  <c r="O390" i="5"/>
  <c r="O469" i="5"/>
  <c r="O526" i="5"/>
  <c r="O244" i="5"/>
  <c r="O298" i="5"/>
  <c r="O372" i="5"/>
  <c r="O374" i="5"/>
  <c r="O376" i="5"/>
  <c r="O379" i="5"/>
  <c r="O382" i="5"/>
  <c r="O384" i="5"/>
  <c r="O385" i="5"/>
  <c r="O388" i="5"/>
  <c r="O391" i="5"/>
  <c r="O468" i="5"/>
  <c r="O527" i="5"/>
  <c r="O453" i="5"/>
  <c r="O74" i="5"/>
  <c r="O245" i="5"/>
  <c r="O299" i="5"/>
  <c r="O377" i="5"/>
  <c r="O380" i="5"/>
  <c r="O383" i="5"/>
  <c r="O386" i="5"/>
  <c r="O389" i="5"/>
  <c r="O392" i="5"/>
  <c r="O393" i="5"/>
  <c r="O470" i="5"/>
  <c r="O528" i="5"/>
  <c r="O741" i="5"/>
  <c r="O454" i="5"/>
  <c r="O153" i="5"/>
  <c r="O210" i="5"/>
  <c r="O211" i="5"/>
  <c r="O212" i="5"/>
  <c r="O213" i="5"/>
  <c r="O214" i="5"/>
  <c r="O215" i="5"/>
  <c r="O303" i="5"/>
  <c r="O305" i="5"/>
  <c r="O765" i="5"/>
  <c r="O766" i="5"/>
  <c r="O93" i="5"/>
  <c r="O138" i="5"/>
  <c r="O139" i="5"/>
  <c r="O141" i="5"/>
  <c r="O142" i="5"/>
  <c r="O143" i="5"/>
  <c r="O150" i="5"/>
  <c r="O726" i="5"/>
  <c r="O743" i="5"/>
  <c r="O747" i="5"/>
  <c r="O748" i="5"/>
  <c r="O749" i="5"/>
  <c r="O750" i="5"/>
  <c r="O752" i="5"/>
  <c r="O754" i="5"/>
  <c r="O755" i="5"/>
  <c r="O756" i="5"/>
  <c r="O757" i="5"/>
  <c r="O812" i="5"/>
  <c r="O175" i="5"/>
  <c r="O176" i="5"/>
  <c r="O177" i="5"/>
  <c r="O201" i="5"/>
  <c r="O202" i="5"/>
  <c r="O203" i="5"/>
  <c r="O204" i="5"/>
  <c r="O205" i="5"/>
  <c r="O206" i="5"/>
  <c r="O207" i="5"/>
  <c r="O208" i="5"/>
  <c r="O209" i="5"/>
  <c r="O216" i="5"/>
  <c r="O217" i="5"/>
  <c r="O218" i="5"/>
  <c r="O219" i="5"/>
  <c r="O220" i="5"/>
  <c r="O718" i="5"/>
  <c r="O727" i="5"/>
  <c r="O742" i="5"/>
  <c r="O232" i="5"/>
  <c r="O309" i="5"/>
  <c r="O315" i="5"/>
  <c r="O317" i="5"/>
  <c r="O318" i="5"/>
  <c r="O319" i="5"/>
  <c r="O320" i="5"/>
  <c r="O321" i="5"/>
  <c r="O322" i="5"/>
  <c r="O529" i="5"/>
  <c r="O174" i="5"/>
  <c r="O182" i="5"/>
  <c r="O183" i="5"/>
  <c r="O184" i="5"/>
  <c r="O185" i="5"/>
  <c r="O186" i="5"/>
  <c r="O530" i="5"/>
  <c r="O91" i="5"/>
  <c r="O140" i="5"/>
  <c r="O144" i="5"/>
  <c r="O149" i="5"/>
  <c r="O155" i="5"/>
  <c r="O156" i="5"/>
  <c r="O159" i="5"/>
  <c r="O531" i="5"/>
  <c r="O761" i="5"/>
  <c r="O158" i="5"/>
  <c r="O160" i="5"/>
  <c r="O168" i="5"/>
  <c r="O169" i="5"/>
  <c r="O471" i="5"/>
  <c r="O711" i="5"/>
  <c r="O555" i="5"/>
  <c r="O567" i="5"/>
  <c r="O744" i="5"/>
  <c r="O758" i="5"/>
  <c r="O293" i="5"/>
  <c r="O300" i="5"/>
  <c r="O301" i="5"/>
  <c r="O304" i="5"/>
  <c r="O310" i="5"/>
  <c r="O350" i="5"/>
  <c r="O352" i="5"/>
  <c r="O360" i="5"/>
  <c r="O361" i="5"/>
  <c r="O532" i="5"/>
  <c r="O719" i="5"/>
  <c r="O17" i="5"/>
  <c r="O53" i="5"/>
  <c r="O54" i="5"/>
  <c r="O55" i="5"/>
  <c r="O56" i="5"/>
  <c r="O57" i="5"/>
  <c r="O325" i="5"/>
  <c r="O327" i="5"/>
  <c r="O334" i="5"/>
  <c r="O441" i="5"/>
  <c r="O533" i="5"/>
  <c r="O572" i="5"/>
  <c r="O24" i="5"/>
  <c r="AM967" i="10" l="1"/>
  <c r="AN96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tc={8AE4E0DE-6041-4CAD-A01D-C6C012B295B3}</author>
    <author>tc={0430690C-64B8-45A0-9620-22910791A390}</author>
    <author>tc={6F2AC179-4B79-4B6E-B677-DBFEC6F05C14}</author>
    <author>tc={32080977-103A-4B8C-8B8E-56B79E9F0CA9}</author>
    <author>tc={A00BE6FE-9256-4743-A51C-FE000EC9D96C}</author>
    <author>Pendergraft, Breanne</author>
  </authors>
  <commentList>
    <comment ref="AF8" authorId="0" shapeId="0" xr:uid="{8AE4E0DE-6041-4CAD-A01D-C6C012B295B3}">
      <text>
        <t>[Threaded comment]
Your version of Excel allows you to read this threaded comment; however, any edits to it will get removed if the file is opened in a newer version of Excel. Learn more: https://go.microsoft.com/fwlink/?linkid=870924
Comment:
    0%, 10%, 50%, or 100%</t>
      </text>
    </comment>
    <comment ref="AI8" authorId="1" shapeId="0" xr:uid="{0430690C-64B8-45A0-9620-22910791A390}">
      <text>
        <t>[Threaded comment]
Your version of Excel allows you to read this threaded comment; however, any edits to it will get removed if the file is opened in a newer version of Excel. Learn more: https://go.microsoft.com/fwlink/?linkid=870924
Comment:
    CAP strategy or overarching implementation</t>
      </text>
    </comment>
    <comment ref="AJ8" authorId="2" shapeId="0" xr:uid="{6F2AC179-4B79-4B6E-B677-DBFEC6F05C14}">
      <text>
        <t>[Threaded comment]
Your version of Excel allows you to read this threaded comment; however, any edits to it will get removed if the file is opened in a newer version of Excel. Learn more: https://go.microsoft.com/fwlink/?linkid=870924
Comment:
    ideally limited to one measure so it could be easily sortable</t>
      </text>
    </comment>
    <comment ref="AK8" authorId="3" shapeId="0" xr:uid="{32080977-103A-4B8C-8B8E-56B79E9F0CA9}">
      <text>
        <t>[Threaded comment]
Your version of Excel allows you to read this threaded comment; however, any edits to it will get removed if the file is opened in a newer version of Excel. Learn more: https://go.microsoft.com/fwlink/?linkid=870924
Comment:
    Is this adjustment directly called out in a CAP action or does it benefit the strategy in a broader way?</t>
      </text>
    </comment>
    <comment ref="AL8" authorId="4" shapeId="0" xr:uid="{A00BE6FE-9256-4743-A51C-FE000EC9D96C}">
      <text>
        <t>[Threaded comment]
Your version of Excel allows you to read this threaded comment; however, any edits to it will get removed if the file is opened in a newer version of Excel. Learn more: https://go.microsoft.com/fwlink/?linkid=870924
Comment:
    Is this adjustment included in a dept workplan?
Reply:
    Data is pulled from Marissa's 4.27.23 OneDrive SS. May 5th SS doesn’t have workplan notes</t>
      </text>
    </comment>
    <comment ref="AM8" authorId="5" shapeId="0" xr:uid="{297494CA-54AD-4072-9755-7F08E872225C}">
      <text>
        <r>
          <rPr>
            <b/>
            <sz val="9"/>
            <color rgb="FF000000"/>
            <rFont val="Tahoma"/>
            <family val="2"/>
          </rPr>
          <t>Pendergraft, Breanne:</t>
        </r>
        <r>
          <rPr>
            <sz val="9"/>
            <color rgb="FF000000"/>
            <rFont val="Tahoma"/>
            <family val="2"/>
          </rPr>
          <t xml:space="preserve">
</t>
        </r>
        <r>
          <rPr>
            <sz val="9"/>
            <color rgb="FF000000"/>
            <rFont val="Tahoma"/>
            <family val="2"/>
          </rPr>
          <t>Check OneDrive working docs for proposed notes</t>
        </r>
      </text>
    </comment>
    <comment ref="AS8" authorId="5" shapeId="0" xr:uid="{EACB5E37-D469-4DE9-8E48-DF5FE04EAB70}">
      <text>
        <r>
          <rPr>
            <b/>
            <sz val="9"/>
            <color rgb="FF000000"/>
            <rFont val="Tahoma"/>
            <family val="2"/>
          </rPr>
          <t>Pendergraft, Breanne:</t>
        </r>
        <r>
          <rPr>
            <sz val="9"/>
            <color rgb="FF000000"/>
            <rFont val="Tahoma"/>
            <family val="2"/>
          </rPr>
          <t xml:space="preserve">
</t>
        </r>
        <r>
          <rPr>
            <sz val="9"/>
            <color rgb="FF000000"/>
            <rFont val="Tahoma"/>
            <family val="2"/>
          </rPr>
          <t>vlookup Form ID</t>
        </r>
      </text>
    </comment>
    <comment ref="AU8" authorId="5" shapeId="0" xr:uid="{70A65971-3FCF-4C7D-88BD-752D0871ABC2}">
      <text>
        <r>
          <rPr>
            <b/>
            <sz val="9"/>
            <color indexed="81"/>
            <rFont val="Tahoma"/>
            <family val="2"/>
          </rPr>
          <t>Pendergraft, Breanne:</t>
        </r>
        <r>
          <rPr>
            <sz val="9"/>
            <color indexed="81"/>
            <rFont val="Tahoma"/>
            <family val="2"/>
          </rPr>
          <t xml:space="preserve">
vlookup on Form ID</t>
        </r>
      </text>
    </comment>
    <comment ref="AT710" authorId="5" shapeId="0" xr:uid="{5C3BADCD-5DF3-4A1C-98C6-02CE28E6F8A8}">
      <text>
        <r>
          <rPr>
            <sz val="10"/>
            <color rgb="FF000000"/>
            <rFont val="Arial"/>
            <family val="2"/>
          </rPr>
          <t xml:space="preserve">Pendergraft, Breanne:
fund change
</t>
        </r>
      </text>
    </comment>
    <comment ref="AJ713" authorId="5" shapeId="0" xr:uid="{1BEE8039-2A0A-4107-9BBF-9C557083DF83}">
      <text>
        <r>
          <rPr>
            <sz val="10"/>
            <color rgb="FF000000"/>
            <rFont val="Arial"/>
            <family val="2"/>
          </rPr>
          <t>Pendergraft, Breanne:
changed from 3.1 &amp; 3.4 to 3.1 &amp; 3.5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tc={E776C651-EDCC-C849-BE50-8FD8A94341CB}</author>
    <author>tc={61E5FC2A-3423-4A48-A718-4321BA8EA1BF}</author>
    <author>tc={E338C552-C1ED-0548-A33B-8488B120F056}</author>
    <author>tc={04B65EED-44A3-6643-93F0-1F1AE9334269}</author>
    <author>tc={5F7240EE-4767-104B-974A-0F00C521B9CA}</author>
    <author>Pendergraft, Breanne</author>
  </authors>
  <commentList>
    <comment ref="AF8" authorId="0" shapeId="0" xr:uid="{E776C651-EDCC-C849-BE50-8FD8A94341CB}">
      <text>
        <t>[Threaded comment]
Your version of Excel allows you to read this threaded comment; however, any edits to it will get removed if the file is opened in a newer version of Excel. Learn more: https://go.microsoft.com/fwlink/?linkid=870924
Comment:
    0%, 10%, 50%, or 100%</t>
      </text>
    </comment>
    <comment ref="AI8" authorId="1" shapeId="0" xr:uid="{61E5FC2A-3423-4A48-A718-4321BA8EA1BF}">
      <text>
        <t>[Threaded comment]
Your version of Excel allows you to read this threaded comment; however, any edits to it will get removed if the file is opened in a newer version of Excel. Learn more: https://go.microsoft.com/fwlink/?linkid=870924
Comment:
    CAP strategy or overarching implementation</t>
      </text>
    </comment>
    <comment ref="AJ8" authorId="2" shapeId="0" xr:uid="{E338C552-C1ED-0548-A33B-8488B120F056}">
      <text>
        <t>[Threaded comment]
Your version of Excel allows you to read this threaded comment; however, any edits to it will get removed if the file is opened in a newer version of Excel. Learn more: https://go.microsoft.com/fwlink/?linkid=870924
Comment:
    ideally limited to one measure so it could be easily sortable</t>
      </text>
    </comment>
    <comment ref="AK8" authorId="3" shapeId="0" xr:uid="{04B65EED-44A3-6643-93F0-1F1AE9334269}">
      <text>
        <t>[Threaded comment]
Your version of Excel allows you to read this threaded comment; however, any edits to it will get removed if the file is opened in a newer version of Excel. Learn more: https://go.microsoft.com/fwlink/?linkid=870924
Comment:
    Is this adjustment directly called out in a CAP action or does it benefit the strategy in a broader way?</t>
      </text>
    </comment>
    <comment ref="AL8" authorId="4" shapeId="0" xr:uid="{5F7240EE-4767-104B-974A-0F00C521B9CA}">
      <text>
        <t>[Threaded comment]
Your version of Excel allows you to read this threaded comment; however, any edits to it will get removed if the file is opened in a newer version of Excel. Learn more: https://go.microsoft.com/fwlink/?linkid=870924
Comment:
    Is this adjustment included in a dept workplan?
Reply:
    Data is pulled from Marissa's 4.27.23 OneDrive SS. May 5th SS doesn’t have workplan notes</t>
      </text>
    </comment>
    <comment ref="AM8" authorId="5" shapeId="0" xr:uid="{D485EF04-1D86-A84A-AB2D-5386D6819388}">
      <text>
        <r>
          <rPr>
            <b/>
            <sz val="9"/>
            <color rgb="FF000000"/>
            <rFont val="Tahoma"/>
            <family val="2"/>
          </rPr>
          <t>Pendergraft, Breanne:</t>
        </r>
        <r>
          <rPr>
            <sz val="9"/>
            <color rgb="FF000000"/>
            <rFont val="Tahoma"/>
            <family val="2"/>
          </rPr>
          <t xml:space="preserve">
</t>
        </r>
        <r>
          <rPr>
            <sz val="9"/>
            <color rgb="FF000000"/>
            <rFont val="Tahoma"/>
            <family val="2"/>
          </rPr>
          <t>Check OneDrive working docs for proposed notes</t>
        </r>
      </text>
    </comment>
    <comment ref="AS8" authorId="5" shapeId="0" xr:uid="{36F45542-F435-1B46-932D-21C82BAC277B}">
      <text>
        <r>
          <rPr>
            <b/>
            <sz val="9"/>
            <color rgb="FF000000"/>
            <rFont val="Tahoma"/>
            <family val="2"/>
          </rPr>
          <t>Pendergraft, Breanne:</t>
        </r>
        <r>
          <rPr>
            <sz val="9"/>
            <color rgb="FF000000"/>
            <rFont val="Tahoma"/>
            <family val="2"/>
          </rPr>
          <t xml:space="preserve">
</t>
        </r>
        <r>
          <rPr>
            <sz val="9"/>
            <color rgb="FF000000"/>
            <rFont val="Tahoma"/>
            <family val="2"/>
          </rPr>
          <t>vlookup Form ID</t>
        </r>
      </text>
    </comment>
    <comment ref="AU8" authorId="5" shapeId="0" xr:uid="{9F431DAD-93B3-DC47-A64C-9F5C55589AD7}">
      <text>
        <r>
          <rPr>
            <b/>
            <sz val="9"/>
            <color indexed="81"/>
            <rFont val="Tahoma"/>
            <family val="2"/>
          </rPr>
          <t>Pendergraft, Breanne:</t>
        </r>
        <r>
          <rPr>
            <sz val="9"/>
            <color indexed="81"/>
            <rFont val="Tahoma"/>
            <family val="2"/>
          </rPr>
          <t xml:space="preserve">
vlookup on Form ID</t>
        </r>
      </text>
    </comment>
    <comment ref="AT711" authorId="5" shapeId="0" xr:uid="{99046832-40EB-6042-99BD-72A292426836}">
      <text>
        <r>
          <rPr>
            <sz val="10"/>
            <color rgb="FF000000"/>
            <rFont val="Arial"/>
            <family val="2"/>
          </rPr>
          <t xml:space="preserve">Pendergraft, Breanne:
fund change
</t>
        </r>
      </text>
    </comment>
    <comment ref="AJ714" authorId="5" shapeId="0" xr:uid="{24777E8A-CD51-3A4C-B472-E4236CCB000E}">
      <text>
        <r>
          <rPr>
            <sz val="10"/>
            <color rgb="FF000000"/>
            <rFont val="Arial"/>
            <family val="2"/>
          </rPr>
          <t xml:space="preserve">Pendergraft, Breanne:
</t>
        </r>
        <r>
          <rPr>
            <sz val="10"/>
            <color rgb="FF000000"/>
            <rFont val="Arial"/>
            <family val="2"/>
          </rPr>
          <t>changed from 3.1 &amp; 3.4 to 3.1 &amp; 3.5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tc={9E52E8C8-410A-C34F-9808-69D4634FE6EB}</author>
    <author>tc={6BBD4560-85E8-ED49-9380-BA1310DBC960}</author>
    <author>tc={8DDAA37F-F0DD-7545-984F-C8C7FDF92D3C}</author>
    <author>tc={D7D995BC-E530-B948-B00E-12F1FE171031}</author>
    <author>Pendergraft, Breanne</author>
  </authors>
  <commentList>
    <comment ref="G6" authorId="0" shapeId="0" xr:uid="{9E52E8C8-410A-C34F-9808-69D4634FE6EB}">
      <text>
        <t>[Threaded comment]
Your version of Excel allows you to read this threaded comment; however, any edits to it will get removed if the file is opened in a newer version of Excel. Learn more: https://go.microsoft.com/fwlink/?linkid=870924
Comment:
    0%, 10%, 50%, or 100%</t>
      </text>
    </comment>
    <comment ref="I6" authorId="1" shapeId="0" xr:uid="{6BBD4560-85E8-ED49-9380-BA1310DBC960}">
      <text>
        <t>[Threaded comment]
Your version of Excel allows you to read this threaded comment; however, any edits to it will get removed if the file is opened in a newer version of Excel. Learn more: https://go.microsoft.com/fwlink/?linkid=870924
Comment:
    CAP strategy or overarching implementation</t>
      </text>
    </comment>
    <comment ref="J6" authorId="2" shapeId="0" xr:uid="{8DDAA37F-F0DD-7545-984F-C8C7FDF92D3C}">
      <text>
        <t>[Threaded comment]
Your version of Excel allows you to read this threaded comment; however, any edits to it will get removed if the file is opened in a newer version of Excel. Learn more: https://go.microsoft.com/fwlink/?linkid=870924
Comment:
    ideally limited to one measure so it could be easily sortable</t>
      </text>
    </comment>
    <comment ref="K6" authorId="3" shapeId="0" xr:uid="{D7D995BC-E530-B948-B00E-12F1FE171031}">
      <text>
        <t>[Threaded comment]
Your version of Excel allows you to read this threaded comment; however, any edits to it will get removed if the file is opened in a newer version of Excel. Learn more: https://go.microsoft.com/fwlink/?linkid=870924
Comment:
    Is this adjustment directly called out in a CAP action or does it benefit the strategy in a broader way?</t>
      </text>
    </comment>
    <comment ref="L6" authorId="4" shapeId="0" xr:uid="{5FAADD18-2ABB-204E-81CF-EA988D98759F}">
      <text>
        <r>
          <rPr>
            <b/>
            <sz val="9"/>
            <color rgb="FF000000"/>
            <rFont val="Tahoma"/>
            <family val="2"/>
          </rPr>
          <t>Pendergraft, Breanne:</t>
        </r>
        <r>
          <rPr>
            <sz val="9"/>
            <color rgb="FF000000"/>
            <rFont val="Tahoma"/>
            <family val="2"/>
          </rPr>
          <t xml:space="preserve">
</t>
        </r>
        <r>
          <rPr>
            <sz val="9"/>
            <color rgb="FF000000"/>
            <rFont val="Tahoma"/>
            <family val="2"/>
          </rPr>
          <t>Check OneDrive working docs for proposed notes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tc={36647742-E18B-8240-ADD3-2CAC1925AE14}</author>
    <author>tc={33A40B97-DB57-284F-854E-904B867B7AA4}</author>
    <author>tc={DB98CEF9-D04C-AB40-9CF6-35E9FE8D848F}</author>
    <author>tc={BFDCA20F-38D2-774B-A52E-03527FDB59FB}</author>
    <author>tc={126674C8-084B-A346-99E4-32EB036FBB32}</author>
    <author>Pendergraft, Breanne</author>
  </authors>
  <commentList>
    <comment ref="G1" authorId="0" shapeId="0" xr:uid="{36647742-E18B-8240-ADD3-2CAC1925AE14}">
      <text>
        <t>[Threaded comment]
Your version of Excel allows you to read this threaded comment; however, any edits to it will get removed if the file is opened in a newer version of Excel. Learn more: https://go.microsoft.com/fwlink/?linkid=870924
Comment:
    0%, 10%, 50%, or 100%</t>
      </text>
    </comment>
    <comment ref="I1" authorId="1" shapeId="0" xr:uid="{33A40B97-DB57-284F-854E-904B867B7AA4}">
      <text>
        <t>[Threaded comment]
Your version of Excel allows you to read this threaded comment; however, any edits to it will get removed if the file is opened in a newer version of Excel. Learn more: https://go.microsoft.com/fwlink/?linkid=870924
Comment:
    CAP strategy or overarching implementation</t>
      </text>
    </comment>
    <comment ref="J1" authorId="2" shapeId="0" xr:uid="{DB98CEF9-D04C-AB40-9CF6-35E9FE8D848F}">
      <text>
        <t>[Threaded comment]
Your version of Excel allows you to read this threaded comment; however, any edits to it will get removed if the file is opened in a newer version of Excel. Learn more: https://go.microsoft.com/fwlink/?linkid=870924
Comment:
    ideally limited to one measure so it could be easily sortable</t>
      </text>
    </comment>
    <comment ref="K1" authorId="3" shapeId="0" xr:uid="{BFDCA20F-38D2-774B-A52E-03527FDB59FB}">
      <text>
        <t>[Threaded comment]
Your version of Excel allows you to read this threaded comment; however, any edits to it will get removed if the file is opened in a newer version of Excel. Learn more: https://go.microsoft.com/fwlink/?linkid=870924
Comment:
    Is this adjustment directly called out in a CAP action or does it benefit the strategy in a broader way?</t>
      </text>
    </comment>
    <comment ref="L1" authorId="4" shapeId="0" xr:uid="{126674C8-084B-A346-99E4-32EB036FBB32}">
      <text>
        <t>[Threaded comment]
Your version of Excel allows you to read this threaded comment; however, any edits to it will get removed if the file is opened in a newer version of Excel. Learn more: https://go.microsoft.com/fwlink/?linkid=870924
Comment:
    Is this adjustment included in a dept workplan?
Reply:
    Data is pulled from Marissa's 4.27.23 OneDrive SS. May 5th SS doesn’t have workplan notes</t>
      </text>
    </comment>
    <comment ref="M1" authorId="5" shapeId="0" xr:uid="{32108BE3-15D9-9042-B548-DAD6A88E73B9}">
      <text>
        <r>
          <rPr>
            <b/>
            <sz val="9"/>
            <color rgb="FF000000"/>
            <rFont val="Tahoma"/>
            <family val="2"/>
          </rPr>
          <t>Pendergraft, Breanne:</t>
        </r>
        <r>
          <rPr>
            <sz val="9"/>
            <color rgb="FF000000"/>
            <rFont val="Tahoma"/>
            <family val="2"/>
          </rPr>
          <t xml:space="preserve">
</t>
        </r>
        <r>
          <rPr>
            <sz val="9"/>
            <color rgb="FF000000"/>
            <rFont val="Tahoma"/>
            <family val="2"/>
          </rPr>
          <t>Check OneDrive working docs for proposed notes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Pendergraft, Breanne</author>
    <author>tc={80CAC2BE-E011-4A71-863E-C837A251FBE8}</author>
  </authors>
  <commentList>
    <comment ref="A5" authorId="0" shapeId="0" xr:uid="{51654A6A-7926-465C-BB3F-A70567B93B35}">
      <text>
        <r>
          <rPr>
            <b/>
            <sz val="9"/>
            <color indexed="81"/>
            <rFont val="Tahoma"/>
            <family val="2"/>
          </rPr>
          <t>Pendergraft, Breanne:</t>
        </r>
        <r>
          <rPr>
            <sz val="9"/>
            <color indexed="81"/>
            <rFont val="Tahoma"/>
            <family val="2"/>
          </rPr>
          <t xml:space="preserve">
Fire Rescue Dept</t>
        </r>
      </text>
    </comment>
    <comment ref="A6" authorId="0" shapeId="0" xr:uid="{D9DA5F12-98E8-4A6C-A64E-243F650DE2FC}">
      <text>
        <r>
          <rPr>
            <b/>
            <sz val="9"/>
            <color indexed="81"/>
            <rFont val="Tahoma"/>
            <family val="2"/>
          </rPr>
          <t>Pendergraft, Breanne:</t>
        </r>
        <r>
          <rPr>
            <sz val="9"/>
            <color indexed="81"/>
            <rFont val="Tahoma"/>
            <family val="2"/>
          </rPr>
          <t xml:space="preserve">
Fire Rescue Dept.</t>
        </r>
      </text>
    </comment>
    <comment ref="A20" authorId="0" shapeId="0" xr:uid="{248695C0-E26C-41A1-AF52-39D3E396EB64}">
      <text>
        <r>
          <rPr>
            <b/>
            <sz val="9"/>
            <color indexed="81"/>
            <rFont val="Tahoma"/>
            <family val="2"/>
          </rPr>
          <t>Pendergraft, Breanne:</t>
        </r>
        <r>
          <rPr>
            <sz val="9"/>
            <color indexed="81"/>
            <rFont val="Tahoma"/>
            <family val="2"/>
          </rPr>
          <t xml:space="preserve">
City Council Dept.</t>
        </r>
      </text>
    </comment>
    <comment ref="A34" authorId="0" shapeId="0" xr:uid="{8F45B036-780C-4B26-ACA8-DE29F423B479}">
      <text>
        <r>
          <rPr>
            <b/>
            <sz val="9"/>
            <color indexed="81"/>
            <rFont val="Tahoma"/>
            <family val="2"/>
          </rPr>
          <t>Pendergraft, Breanne:</t>
        </r>
        <r>
          <rPr>
            <sz val="9"/>
            <color indexed="81"/>
            <rFont val="Tahoma"/>
            <family val="2"/>
          </rPr>
          <t xml:space="preserve">
Capital Outlay Dept</t>
        </r>
      </text>
    </comment>
    <comment ref="A35" authorId="0" shapeId="0" xr:uid="{D41D6AB4-C7D2-4F7D-9372-9EEB2281EA78}">
      <text>
        <r>
          <rPr>
            <b/>
            <sz val="9"/>
            <color indexed="81"/>
            <rFont val="Tahoma"/>
            <family val="2"/>
          </rPr>
          <t>Pendergraft, Breanne:</t>
        </r>
        <r>
          <rPr>
            <sz val="9"/>
            <color indexed="81"/>
            <rFont val="Tahoma"/>
            <family val="2"/>
          </rPr>
          <t xml:space="preserve">
Street
Traffic Engineering
Admin &amp; Right of Way Mgmt</t>
        </r>
      </text>
    </comment>
    <comment ref="A38" authorId="0" shapeId="0" xr:uid="{0A3ACFE6-2F65-4A7D-B232-1767AD0518D0}">
      <text>
        <r>
          <rPr>
            <b/>
            <sz val="9"/>
            <color indexed="81"/>
            <rFont val="Tahoma"/>
            <family val="2"/>
          </rPr>
          <t>Pendergraft, Breanne:</t>
        </r>
        <r>
          <rPr>
            <sz val="9"/>
            <color indexed="81"/>
            <rFont val="Tahoma"/>
            <family val="2"/>
          </rPr>
          <t xml:space="preserve">
Commission for Arts &amp; Culture</t>
        </r>
      </text>
    </comment>
    <comment ref="A45" authorId="1" shapeId="0" xr:uid="{80CAC2BE-E011-4A71-863E-C837A251FBE8}">
      <text>
        <t>[Threaded comment]
Your version of Excel allows you to read this threaded comment; however, any edits to it will get removed if the file is opened in a newer version of Excel. Learn more: https://go.microsoft.com/fwlink/?linkid=870924
Comment:
    BA is in column C &amp; first 4 digits (last 2 digits are Divisions)</t>
      </text>
    </comment>
    <comment ref="A51" authorId="0" shapeId="0" xr:uid="{FE45340D-B564-4AE1-80D0-D72A4DC4DAB9}">
      <text>
        <r>
          <rPr>
            <b/>
            <sz val="9"/>
            <color indexed="81"/>
            <rFont val="Tahoma"/>
            <family val="2"/>
          </rPr>
          <t>Pendergraft, Breanne:</t>
        </r>
        <r>
          <rPr>
            <sz val="9"/>
            <color indexed="81"/>
            <rFont val="Tahoma"/>
            <family val="2"/>
          </rPr>
          <t xml:space="preserve">
General Services Dept</t>
        </r>
      </text>
    </comment>
    <comment ref="A53" authorId="0" shapeId="0" xr:uid="{1932D04C-0352-469E-9E3D-B7E39E46C30D}">
      <text>
        <r>
          <rPr>
            <b/>
            <sz val="9"/>
            <color indexed="81"/>
            <rFont val="Tahoma"/>
            <family val="2"/>
          </rPr>
          <t>Pendergraft, Breanne:</t>
        </r>
        <r>
          <rPr>
            <sz val="9"/>
            <color indexed="81"/>
            <rFont val="Tahoma"/>
            <family val="2"/>
          </rPr>
          <t xml:space="preserve">
Communications Dept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tc={E915C4C6-7EEE-4DA8-9C7E-BD02EE54FB07}</author>
    <author>tc={8B3269BB-19E3-4EAE-B9CA-D12AAA677E49}</author>
    <author>tc={83A50C38-74D8-41AB-A05E-3BD19CA1C699}</author>
    <author>tc={0E9F3E74-2EE6-440C-8043-7DDABE0565E0}</author>
    <author>tc={38D0D3B1-38F6-4108-A15C-202653362035}</author>
    <author>Pendergraft, Breanne</author>
  </authors>
  <commentList>
    <comment ref="AG8" authorId="0" shapeId="0" xr:uid="{E915C4C6-7EEE-4DA8-9C7E-BD02EE54FB07}">
      <text>
        <t>[Threaded comment]
Your version of Excel allows you to read this threaded comment; however, any edits to it will get removed if the file is opened in a newer version of Excel. Learn more: https://go.microsoft.com/fwlink/?linkid=870924
Comment:
    0%, 10%, 50%, or 100%</t>
      </text>
    </comment>
    <comment ref="AJ8" authorId="1" shapeId="0" xr:uid="{8B3269BB-19E3-4EAE-B9CA-D12AAA677E49}">
      <text>
        <t>[Threaded comment]
Your version of Excel allows you to read this threaded comment; however, any edits to it will get removed if the file is opened in a newer version of Excel. Learn more: https://go.microsoft.com/fwlink/?linkid=870924
Comment:
    CAP strategy or overarching implementation</t>
      </text>
    </comment>
    <comment ref="AK8" authorId="2" shapeId="0" xr:uid="{83A50C38-74D8-41AB-A05E-3BD19CA1C699}">
      <text>
        <t>[Threaded comment]
Your version of Excel allows you to read this threaded comment; however, any edits to it will get removed if the file is opened in a newer version of Excel. Learn more: https://go.microsoft.com/fwlink/?linkid=870924
Comment:
    ideally limited to one measure so it could be easily sortable</t>
      </text>
    </comment>
    <comment ref="AL8" authorId="3" shapeId="0" xr:uid="{0E9F3E74-2EE6-440C-8043-7DDABE0565E0}">
      <text>
        <t>[Threaded comment]
Your version of Excel allows you to read this threaded comment; however, any edits to it will get removed if the file is opened in a newer version of Excel. Learn more: https://go.microsoft.com/fwlink/?linkid=870924
Comment:
    Is this adjustment directly called out in a CAP action or does it benefit the strategy in a broader way?</t>
      </text>
    </comment>
    <comment ref="AM8" authorId="4" shapeId="0" xr:uid="{38D0D3B1-38F6-4108-A15C-202653362035}">
      <text>
        <t>[Threaded comment]
Your version of Excel allows you to read this threaded comment; however, any edits to it will get removed if the file is opened in a newer version of Excel. Learn more: https://go.microsoft.com/fwlink/?linkid=870924
Comment:
    Is this adjustment included in a dept workplan?</t>
      </text>
    </comment>
    <comment ref="AT8" authorId="5" shapeId="0" xr:uid="{FB601A95-9095-45FF-A4E7-39E099B7CA87}">
      <text>
        <r>
          <rPr>
            <b/>
            <sz val="9"/>
            <color indexed="81"/>
            <rFont val="Tahoma"/>
            <family val="2"/>
          </rPr>
          <t>Pendergraft, Breanne:</t>
        </r>
        <r>
          <rPr>
            <sz val="9"/>
            <color indexed="81"/>
            <rFont val="Tahoma"/>
            <family val="2"/>
          </rPr>
          <t xml:space="preserve">
vlookup Form ID</t>
        </r>
      </text>
    </comment>
    <comment ref="AV8" authorId="5" shapeId="0" xr:uid="{5B930F18-4C03-4971-8DC3-41C31EF83B5B}">
      <text>
        <r>
          <rPr>
            <b/>
            <sz val="9"/>
            <color indexed="81"/>
            <rFont val="Tahoma"/>
            <family val="2"/>
          </rPr>
          <t>Pendergraft, Breanne:</t>
        </r>
        <r>
          <rPr>
            <sz val="9"/>
            <color indexed="81"/>
            <rFont val="Tahoma"/>
            <family val="2"/>
          </rPr>
          <t xml:space="preserve">
vlookup on Form ID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tc={759098BB-0867-4237-B193-30AA8BC2673B}</author>
    <author>tc={76B0FDAC-FD2C-4382-B3FA-9464991808E3}</author>
    <author>tc={9DC824F4-FA0C-49C3-B380-88335374F06B}</author>
    <author>tc={CB3AA68B-7A06-4DB0-8BD9-80BF12F51D37}</author>
    <author>tc={DE28A7C6-0A18-488F-B86E-AA12A0892EE4}</author>
    <author>tc={504DDF5B-B233-4920-B9FB-72287C0E6CD7}</author>
  </authors>
  <commentList>
    <comment ref="AL2" authorId="0" shapeId="0" xr:uid="{759098BB-0867-4237-B193-30AA8BC2673B}">
      <text>
        <t>[Threaded comment]
Your version of Excel allows you to read this threaded comment; however, any edits to it will get removed if the file is opened in a newer version of Excel. Learn more: https://go.microsoft.com/fwlink/?linkid=870924
Comment:
    0%, 10%, 50%, or 100%</t>
      </text>
    </comment>
    <comment ref="AM2" authorId="1" shapeId="0" xr:uid="{76B0FDAC-FD2C-4382-B3FA-9464991808E3}">
      <text>
        <t>[Threaded comment]
Your version of Excel allows you to read this threaded comment; however, any edits to it will get removed if the file is opened in a newer version of Excel. Learn more: https://go.microsoft.com/fwlink/?linkid=870924
Comment:
    Formula of column f or g  multiplied by column K for the total $ to CAP</t>
      </text>
    </comment>
    <comment ref="AO2" authorId="2" shapeId="0" xr:uid="{9DC824F4-FA0C-49C3-B380-88335374F06B}">
      <text>
        <t>[Threaded comment]
Your version of Excel allows you to read this threaded comment; however, any edits to it will get removed if the file is opened in a newer version of Excel. Learn more: https://go.microsoft.com/fwlink/?linkid=870924
Comment:
    CAP strategy or overarching implementation</t>
      </text>
    </comment>
    <comment ref="AP2" authorId="3" shapeId="0" xr:uid="{CB3AA68B-7A06-4DB0-8BD9-80BF12F51D37}">
      <text>
        <t>[Threaded comment]
Your version of Excel allows you to read this threaded comment; however, any edits to it will get removed if the file is opened in a newer version of Excel. Learn more: https://go.microsoft.com/fwlink/?linkid=870924
Comment:
    ideally limited to one measure so it could be easily sortable</t>
      </text>
    </comment>
    <comment ref="AQ2" authorId="4" shapeId="0" xr:uid="{DE28A7C6-0A18-488F-B86E-AA12A0892EE4}">
      <text>
        <t>[Threaded comment]
Your version of Excel allows you to read this threaded comment; however, any edits to it will get removed if the file is opened in a newer version of Excel. Learn more: https://go.microsoft.com/fwlink/?linkid=870924
Comment:
    Is this adjustment directly called out in a CAP action or does it benefit the strategy in a broader way?</t>
      </text>
    </comment>
    <comment ref="AR2" authorId="5" shapeId="0" xr:uid="{504DDF5B-B233-4920-B9FB-72287C0E6CD7}">
      <text>
        <t>[Threaded comment]
Your version of Excel allows you to read this threaded comment; however, any edits to it will get removed if the file is opened in a newer version of Excel. Learn more: https://go.microsoft.com/fwlink/?linkid=870924
Comment:
    Is this adjustment included in a dept workplan?</t>
      </text>
    </comment>
  </commentList>
</comments>
</file>

<file path=xl/sharedStrings.xml><?xml version="1.0" encoding="utf-8"?>
<sst xmlns="http://schemas.openxmlformats.org/spreadsheetml/2006/main" count="77502" uniqueCount="4618">
  <si>
    <t>Budget Analysis Report</t>
  </si>
  <si>
    <t>Last Refreshed: 09:51 AM 06/21/2023</t>
  </si>
  <si>
    <t>Fiscal Year: 2024</t>
  </si>
  <si>
    <t>Projection ID: 3912</t>
  </si>
  <si>
    <t>Fund: 100000 - General Fund</t>
  </si>
  <si>
    <t>Blue text = pulled in from Proposed May SS. Work Plan Notes (Column AL) are from April 27th OneDrive SS</t>
  </si>
  <si>
    <t>Purple Text = Changed from Proposed 5.5.23 SS</t>
  </si>
  <si>
    <t>Black text = Reviewed and kept the same as Proposed 5.5.23 SS</t>
  </si>
  <si>
    <t>yellow lines = questions and/or changed % from what was submitted in proposed 5.5.23 SS</t>
  </si>
  <si>
    <t xml:space="preserve">
Fund Number</t>
  </si>
  <si>
    <t>Fund</t>
  </si>
  <si>
    <t>Business Area / Division Number</t>
  </si>
  <si>
    <t>Business Area / Division Name</t>
  </si>
  <si>
    <t>Priority Score</t>
  </si>
  <si>
    <t>Strategic Plan Priority Areas</t>
  </si>
  <si>
    <t>Adjustment Category</t>
  </si>
  <si>
    <t xml:space="preserve">Reporting Category_x000D_
</t>
  </si>
  <si>
    <t xml:space="preserve">
ADOPTED
Form ID</t>
  </si>
  <si>
    <t>ADOPTED
Form ID Name</t>
  </si>
  <si>
    <t>ADOPTED
FTE</t>
  </si>
  <si>
    <t>Salaries and Wages</t>
  </si>
  <si>
    <t>Fixed Fringe</t>
  </si>
  <si>
    <t>Variable Fringe</t>
  </si>
  <si>
    <t>ADOPTED
PE TOTAL</t>
  </si>
  <si>
    <t>ADOPTED
Supplies</t>
  </si>
  <si>
    <t>ADOPTED
Contracts</t>
  </si>
  <si>
    <t xml:space="preserve">
ADOPTED
Information Technology</t>
  </si>
  <si>
    <t>ADOPTED
Energy &amp; Utilities</t>
  </si>
  <si>
    <t>ADOPTED
Other</t>
  </si>
  <si>
    <t>ADOPTED
Appropriated Reserve</t>
  </si>
  <si>
    <t xml:space="preserve">
 ADOPTED
Capital Expenditures</t>
  </si>
  <si>
    <t>ADOPTED
Transfers Out</t>
  </si>
  <si>
    <t>ADOPTED
Debt</t>
  </si>
  <si>
    <t>ADOPTED
Expenditures TOTAL</t>
  </si>
  <si>
    <t>ADOPTED
Revenue TOTAL</t>
  </si>
  <si>
    <t xml:space="preserve"> ADOPTED
Adjustment Description</t>
  </si>
  <si>
    <t>ADOPTED
Publication Description</t>
  </si>
  <si>
    <t>ADOPTED
Public Justification</t>
  </si>
  <si>
    <t>ADOPTED
Equity Category</t>
  </si>
  <si>
    <t>ADOPTED
Equity Description</t>
  </si>
  <si>
    <t xml:space="preserve">
Percent Related to CAP</t>
  </si>
  <si>
    <t>Total Expenditures to CAP</t>
  </si>
  <si>
    <t>Total Revenue to CAP</t>
  </si>
  <si>
    <t>2022 CAP Strategy</t>
  </si>
  <si>
    <t>2022 CAP Measure</t>
  </si>
  <si>
    <t>Direct or Indirect</t>
  </si>
  <si>
    <t>FY24 Workplan? Y/N</t>
  </si>
  <si>
    <t>CAP Team Notes</t>
  </si>
  <si>
    <t>ADOPTED
Column12</t>
  </si>
  <si>
    <t>ADOPTED 
Column22</t>
  </si>
  <si>
    <t>ADOPTED 
Column32</t>
  </si>
  <si>
    <t>ADOPTED 
Column42</t>
  </si>
  <si>
    <t>ADOPTED 
Strategic Plan Operating Principles</t>
  </si>
  <si>
    <t>PROPOSED
Form ID Name</t>
  </si>
  <si>
    <t>Proposed vs. Adopted Form ID Names Match?</t>
  </si>
  <si>
    <t>PROPOSED Adjustment Description</t>
  </si>
  <si>
    <t>Proposed vs. Adopted Adj. Desc. Match?</t>
  </si>
  <si>
    <t>General Fund</t>
  </si>
  <si>
    <t>Admin &amp; Right-of-Way Management</t>
  </si>
  <si>
    <t>06</t>
  </si>
  <si>
    <t>Serve Every Neighborhood</t>
  </si>
  <si>
    <t>Expenditure (Critical Operational Needs)</t>
  </si>
  <si>
    <t>Infrastructure</t>
  </si>
  <si>
    <t>May Revision_100000_211600_Transportation Litigation/Claims</t>
  </si>
  <si>
    <t>This request is the addition of 1.00 Program Manager position to specifically work and assist Risk Management and the City Attorney’s Office on claims’ investigations and litigation support in order to reduce the City’s public liability cost.  In fiscal year 2022, the Transportation Department was assigned almost 600 public liability claims, or one-third of the total claims that are received by the City. Staff assigned to other duties in the department has had to respond to Risk Management and the City Attorney’s office on all their request taking time away from their responsibilities and affecting the operations of the department.  For example, when our Public Works Superintendants (PWS) are called for deposition, they are reporting an average of 25-30 hours per pay period per person to answer questions. This is time taken away from overseeing the Street Division Roadways, Sidewalk, Traffic Abatement, Street Light, and Traffic Signal operation and maintenance activities. In order to defend the city from the allegations in the claim or lawsuit, it is imperative that a thorough investigation and the appropriate support is provided to Risk Management and the City Attorney’s Office, not having the dedicated staff to assist these departments jeopardized the ability for the City to deny the claim or win the lawsuit. This request includes budgeted savings based off the estimated period positions will not be active in Fiscal Year 2024 and one-time expenditures for IT equipment necessary to support this work.</t>
  </si>
  <si>
    <t>Department Litigation and Claims SupportAddition of 1.00 Program Manager and non-personnel expenditures to support Risk Management and City Attorney's Office legal requests.</t>
  </si>
  <si>
    <t>Department Litigation and Claims SupportAddition of 1.00 Program Manager and non-personnel expenditures for total expenditures of $148,494 to support Risk Management and City Attorney's Office legal requests.</t>
  </si>
  <si>
    <t>YES</t>
  </si>
  <si>
    <t>Ensuring SDTD has the resources it needs, enables the department to provide services needed across all neighborhoods. This position will work and assist Risk Management and the City Attorney’s Office on claims’ investigations and litigation support in order to reduce the City’s public liability cost.  Staff assigned to other duties in the department has had to respond to Risk Management and the City Attorney’s office on all their request taking time away from their responsibilities and affecting the operations of the department. This position will alleviate workloads from existing staff and allow them to concentrate on the services they provide to the constituents.  In addition, In order to defend the city from the allegations in the claim or lawsuit, it is imperative that a thorough investigation and the appropriate support is provided to Risk Management and the City Attorney’s Office, not having the dedicated staff to assist these departments jeopardized the ability for the City to deny the claim or win the lawsuit taking resources away that could be used to provide additional services to all neighborhoods.</t>
  </si>
  <si>
    <t>N/A</t>
  </si>
  <si>
    <t>Customer Service</t>
  </si>
  <si>
    <t>Street</t>
  </si>
  <si>
    <t>03</t>
  </si>
  <si>
    <t>Advance Mobility</t>
  </si>
  <si>
    <t>May Revision_100000_211611_Sidewalk Ramping Crews</t>
  </si>
  <si>
    <t>This request includes the addition of two sidewalk ramping crews of 2.0 Utility Worker 1s and is needed to reduce the number of trip/falls and claims by addressing the increase in sidewalk ramping requests and mitigating sidewalk deficiencies efficiently. Through FY2020, the Department has seen an average increase of approximately 40% in customer generated sidewalk repair requests since the implementation of the Get it Done application. This request includes budgeted savings based off the estimated period positions will not be active in Fiscal Year 2024 and one-time non-personnel expenses and new fleet purchases for staff to perform work in the right of way.</t>
  </si>
  <si>
    <t>Sidewalk Ramping CrewsAddition 4.00 Utility Worker 1s and non-personnel expenditures to support Citywide sidewalk repair and maintenance to address sidewalk deficiencies and mitigate liability. </t>
  </si>
  <si>
    <t>Sidewalk Ramping CrewsAddition 4.00 Utility Worker 1s and non-personnel expenditures for total expenditures of $883,721 to support Citywide sidewalk repair and maintenance to address sidewalk deficiencies and mitigate liability. </t>
  </si>
  <si>
    <t>The strategy to bolster equity in this service area is a part of the Transportation Department Tactical Equity Plan. This request will address the Department's goal of providing exceptional customer service through implementation of data driven decision making for major service areas (i.e. streetlight and sidewalk prioritization) in an effort to improve response times citywide.</t>
  </si>
  <si>
    <t>Strategy 3 - Mobility &amp; Land Use</t>
  </si>
  <si>
    <t>Overarching</t>
  </si>
  <si>
    <t>Direct</t>
  </si>
  <si>
    <t>Major Revenues</t>
  </si>
  <si>
    <t>Not Applicable</t>
  </si>
  <si>
    <t>Revenue (New)</t>
  </si>
  <si>
    <t>May Revision_100000_9911_Monsanto Settlement</t>
  </si>
  <si>
    <t>Monsanto settlement proceeds was budgeted in FY23 as a OT revenue; however, due to a longer process expected, it is now projected to be received in FY24. The FY23 Third Quarter projections in BA 9911 has also been revised.</t>
  </si>
  <si>
    <t>Settlement ProceedsAddition of $9.0 million in one-time settlement proceeds from the Monsanto lawsuit, previously expected to be received in Fiscal Year 2023.</t>
  </si>
  <si>
    <t>Stormwater</t>
  </si>
  <si>
    <t>Revenue (Revised – Increase)</t>
  </si>
  <si>
    <t>May Revision_100000_2114_TOT Transfer GF Reimbursement</t>
  </si>
  <si>
    <t>Adjustment to reflect revised revenue for safety and maintenance of tourism-related facilities from the Transient Occupancy Tax (TOT) Fund. TOT revenue increase based off updated expenditure projections from Stormwater-related high tourism sweeping and downtown catch basin cleaning </t>
  </si>
  <si>
    <t>Transient Occupancy Tax TransferAdjustment to reflect revised revenue for safety and maintenance of tourism-related facilities from the Transient Occupancy Tax Fund.</t>
  </si>
  <si>
    <t>Transient Occupancy Tax TransferAdjustment of $102,141 to reflect revised revenue for safety and maintenance of tourism-related facilities from the Transient Occupancy Tax Fund.</t>
  </si>
  <si>
    <t>NO</t>
  </si>
  <si>
    <t>N___N/A_</t>
  </si>
  <si>
    <t>Transient Occupancy Tax Fund</t>
  </si>
  <si>
    <t>Special Promotional Programs</t>
  </si>
  <si>
    <t>May Revision_200205_1414_GF Reimb-Safety&amp;Maint - Stormwater</t>
  </si>
  <si>
    <t>Addition of ongoing non-personnel expenditures in the amount of $102,141 to reflect revised reimbursements to the General Fund - Safety &amp;amp; Maintenance of Visitor-Related Facilities.Stormwater - Addition of $102,141 for Transient Occupancy Tax Fund/Special Promotional Program reimbursements to the General Fund for the Safety &amp;amp; Maintenance of Visitor-Related facilities, including Storm Water Street Sweeping (High Tourist Locations). Related Form 57988.Form 57989 ($102,141), 58019 ($5,000,000), and 58046 ($300,000) should roll up.</t>
  </si>
  <si>
    <t>Safety and Maintenance of Visitor Related FacilitiesAdjustment to reflect revised reimbursements to the General Fund to support the safety and maintenance of visitor related facilities.</t>
  </si>
  <si>
    <t>Safety and Maintenance of Visitor Related Facilities SupportAddition of $5,402,141 in non-personnel expenditures to reflect revised reimbursements to the General Fund to support the safety and maintenance of visitor related facilities.</t>
  </si>
  <si>
    <t>Citywide Program Expenditures</t>
  </si>
  <si>
    <t>01</t>
  </si>
  <si>
    <t>Expenditure (City Mandates)</t>
  </si>
  <si>
    <t>May Revision_9912_100000_Transfer to Infrastructure Fund</t>
  </si>
  <si>
    <t>This request is related with Form IDs 57455 and 57645.In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Due to an increase in sales tax projections and also a potential increase CPI forecast, the infrastructure contribution has increase from (the FY24 proposed Budget of )$21,545,888 to $30,961,973, requiring a budget adjustment of $9,416,084. </t>
  </si>
  <si>
    <t>Transfer to Infrastructure FundAddition of one-time non-personnel expenditures for the transfer to the Infrastructure Fund per City Charter Section 77.1.</t>
  </si>
  <si>
    <t>Transfer to Infrastructure FundAddition of one-time non-personnel expenditures of $9,416,084 related to the transfer to the Infrastructure Fund per City Charter Section 77.1.</t>
  </si>
  <si>
    <t>May Revision_100000_9911_Sales Tax</t>
  </si>
  <si>
    <t>FY24 May Revise sales tax revenue based on Muni's Q3 2022 most-likely scenario with 1.5% growth factor. Will not be using Muni's Q4 2022 most-likely scenario growth factor of 1.0% for FY24 due to updates to FY23 base. FY24 is now based on FY23 actuals through period 9. Adjustments to previous FY24 Proposed Budget amount also includes revisions to projected FY23 Q3 clean-up distribution amount and projected Q4 distribution amounts (updated FY23 Q4 base sales to actuals to reflect FY22 4th quarter).   </t>
  </si>
  <si>
    <t>Sales TaxSales tax reflects an increase of $9.4 million primarily attributed to adjustments to the fourth quarter base amount as a result of revised assumptions projected in the Third Quarter Report for the respective quarter—the Fiscal Year 2023 third quarter projection serves as the base for the May Revision. As reported in the Third Quarter Report, the projected increase in sales tax receipts is supported by continued low unemployment rates, available disposable income, an ongoing trend of consumers paying for goods and services at record rates and the continued elevated cost of goods as a result of elevated inflation.  The recent ongoing trend of consumers purchasing goods at record rates reported in the Third Quarter Report is anticipated to slow down into fiscal year 2024. Additionally, inflation is anticipated to remain elevated in the first and second quarters of fiscal year 2024, while gradually normalizing by the third and fourth quarters. The 1.5% growth rate remains unchanged from the Fiscal Year 2024 Proposed Budget and assumes the economic slowdown beginning in Fiscal Year 2024. This assumption is consistent with the City’s sales tax consultant's, Avenu Insights and Analytics, recently released quarterly report in April 2023. As stated in the Proposed Budget, voter approved Proposition H, requires that the City dedicate specific sources of revenue to fund new General Fund infrastructure projects—budgeted in the Infrastructure Fund. The calculation to determine the respective contribution is based on two specific components including, funding through the annual growth in sales tax revenue above a 2016 baseline, adjusted by the California Consumer Price Index (CCPI). Based on current sales tax projections, the incremental growth projected in the May Revision for sales tax results in additional contributions to the Infrastructure Fund reflecting an increase of $9.4 million. The Department of Finance will continue to monitor sales tax receipts and the respective CCPI; and will reconcile the contribution to the Infrastructure Fund during the respective year-end close process.</t>
  </si>
  <si>
    <t>May Revision_100000_9911_TOT Revenue</t>
  </si>
  <si>
    <t>Adjustment to reflect revised Transient Occupancy Tax (TOT) revenue projections (May Revise update). The FY 2023 projection serves as the base for FY 2024 with a 5.9% growth rate applied. The 5.9% growth rate is based on the average year-over-year growth in TOT revenue actuals from FY 2002 through FY 2019. FY 2023 projection is based on period 1-9 actual activity with growth rates for remainder of FY 2023 based on a growth factor of 23.9% for periods 10-12 of FY 2023. The FY 2023 growth factor of 23.9% is the average of FY 2023 Q1-Q3 actual quarterly growth over FY 2019 actuals. Form also includes associated one-cent TOT GF allocation based on overall projected growth.Total TOT projection  $329,324,141GF 5.5 cents $173,235,539  GF one-cent $30,717720</t>
  </si>
  <si>
    <t xml:space="preserve">Transient Occupancy TaxThe Fiscal Year 2024 May Revision projects total Transient Occupancy Tax (TOT) at $329.3 million, which represents a total increase of $10.0 million—of which $173.2 million is allocated to the General Fund and represents an increase of $5.2 million. The increase in TOT is primarily attributed to revised fiscal year 2023 growth rates supported by increasing TOT receipts projected in the Third Quarter Report. Relative to the updated Third Quarter projections, the May Revision reflects an overall growth rate of 5.9%. The increase in TOT continues to be supported by assumptions included in the Proposed Budget, including low unemployment levels, available excess savings and disposable income, and sustained pent-up demand for leisure travel as group and international travel progressively return.Consistent with the Proposed Budget, the $329.3 million in total TOT will be allocated as guided by the City’s Municipal Code: $173.2 million is allocated directly to the General Fund, which represents the 5.5 cents designated for general government purposes; the remaining $156.1 million is allocated to Special Promotional Programs, which includes the one-cent Council discretionary allocation to be transferred to the General Fund, and the 4.0 cents allocated to programs that promote the City as tourist destination, including reimbursements to the General Fund for safety and maintenance of visitor related facilities.  </t>
  </si>
  <si>
    <t>Risk Management Administration Fund</t>
  </si>
  <si>
    <t>Risk Management</t>
  </si>
  <si>
    <t>May Revision_720048_1515_Revenue Adjustment</t>
  </si>
  <si>
    <t>Adjustment to bring target set for FY24 of $14.8M. This form adjusts existing form 57805. </t>
  </si>
  <si>
    <t>Revised Risk Management Administration RevenueAdjustment to reflect revised risk management administration revenue projections.</t>
  </si>
  <si>
    <t>May Revision_200205_1414_1 Cent TOT Transfer</t>
  </si>
  <si>
    <t>Addition of ongoing non-personnel expenditures in the amount of $952,656 to reflect adjustment based on updates to the One-Cent Transient Occupancy Tax.</t>
  </si>
  <si>
    <t>One-Cent TOT Discretionary Adjustment to reflect an increase in the one-cent Transient Occupancy Tax (TOT) transfer to support the General Fund</t>
  </si>
  <si>
    <t>One-Cent TOT Discretionary FundingAddition of $952,656 in expenditures to reflect an increase in discretionary one-cent Transient Occupancy Tax based on updated revenue projections.</t>
  </si>
  <si>
    <t>Concourse and Parking Garages Operating Fund</t>
  </si>
  <si>
    <t>Concourse &amp; Parking Garage</t>
  </si>
  <si>
    <t>04</t>
  </si>
  <si>
    <t>Foster Regional Prosperity</t>
  </si>
  <si>
    <t>Expenditure (Federal/State Mandates)</t>
  </si>
  <si>
    <t>May Revise_200300_1613_Fire Sprinkler System Replacement</t>
  </si>
  <si>
    <t>Due to the FY23 1-year and 5-year safety inspections, the SD Theater is currently out of compliance with the legal fire safety standards. In response to the fire inspection reports and findings, the City is required to replace the fire sprinkler system and associated expenses in order to be in compliance with the law and pass the next fire inspection of the facility. This project will be jointly managed by DREAM and DGS to bring the facility up to standards. </t>
  </si>
  <si>
    <t>Fire Sprinkler System ReplacementAddition of one-time non-personnel expenditures to replace the San Diego Theater's fire sprinkler system to comply with fire safety standards.</t>
  </si>
  <si>
    <t>San Diego Theater Fire Sprinkler System ReplacementAddition of $593,000 in one-time non-personnel expenditures to replace the San Diego Theater's fire sprinkler system to comply with fire safety standards.</t>
  </si>
  <si>
    <t>Trust &amp; Transparency</t>
  </si>
  <si>
    <t>Revenue (Revised – Decrease)</t>
  </si>
  <si>
    <t>May Revision_100000_9911_Property Tax</t>
  </si>
  <si>
    <t>Adjustment to reflect revised Property Tax Revenue projections (May Revise update). The FY 2023 projection serves as the base for FY 2024 with a 5.64% growth rate applied, which has not changed from Proposed Budget. The 5.64% growth rate is supported by continued home sales and elevated median home prices, the October 2022 CCPI being higher than the 2.0 percent, and continued low unemployment rates. The adjustments below result in an overall net decrease of $204,772 in revenues. Total Property Tax Projection: $756,734,7161% = $514,447,560MVLF = $191,361,084Tax Sharing = $11,593,551RPTTF = $33,484,861</t>
  </si>
  <si>
    <t>Property TaxProperty tax reflects a net decrease of $205,000 primarily due to a decrease in total sharing’s from the Residual Property Transfer Tax Fund (RPTTF) and slightly offset with an increase in the 1% property tax base.A net decrease of $510,000 in total sharing’s from the Residual Property Transfer Tax Fund (RPTTF) is projected due to revised estimates for the total RPTTF deposits received on April 1, 2023 from the County Auditor and Controller’s Office and slight adjustments to the Recognized Obligation Payment Schedule (ROPS) reviewed by the California Department of Finance on April 10, 2023.Partially offsetting the decrease in RPTTF, is an increase of $306,000 in 1% Property Tax revenues following receipt of the most recent apportionment report from the County of San Diego.The 5.64% growth rate included in the Proposed Budget remains unchanged and continues to be supported by real estate market trend activity realized in calendar year 2022. Property tax growth for fiscal year 2024 is based on real estate activity through calendar year 2022; this is due to the delay between the time a property’s assessed valuation is set by the County Assessor's Office and the time that the property tax revenue is received by the City.</t>
  </si>
  <si>
    <t>May Revision_100000_9911_Franchise Fees</t>
  </si>
  <si>
    <t>FY24 May Revise Franchise Fees is based on FY23 actuals through period 9. Adjustments to previous FY24 Proposed Budget amount include increase of $375,197 for Cable Franchise Fees, for a total increase of $375,197. Cable: $11,522,828</t>
  </si>
  <si>
    <t>Franchise FeesFranchise Fee revenue reflects a net increase of $375,000 due increased franchise fees from cable providers. Additionally, an increase of $375,000 is projected for cable franchise fees based on updated Fiscal Year 2022 receipts. Although the FY 2024 May Revise includes a slight increase in 2022 base cable provider collections, the growth rate for cable franchise fee revenue remains unchanged from FY 2024 Proposed Budget. The budget for SDG&amp;amp;E, refuse collection and other franchise fees, remain unchanged from the Proposed Budget. The data to date and assumptions used to develop each these respective budgets remain consistent with the assumptions included in the Proposed Budget.  </t>
  </si>
  <si>
    <t>Franchise FeesFranchise Fee revenue reflects a net increase of $375,000 due increased franchise fees from cable providers.Additionally, an increase of $375,000 is projected for cable franchise fees based on updated Fiscal Year 2022 receipts. Although the FY 2024 May Revise includes a slight increase in 2022 base cable provider collections, the growth rate for cable franchise fee revenue remains unchanged from FY 2024 Proposed Budget.The budget for SDG&amp;amp;E, refuse collection and other franchise fees, remain unchanged from the Proposed Budget. The data to date and assumptions used to develop each these respective budgets remain consistent with the assumptions included in the Proposed Budget.  </t>
  </si>
  <si>
    <t>Expenditure (Other Reduction)</t>
  </si>
  <si>
    <t>May Revision_9912_100000_Reduction of Public Use Leases</t>
  </si>
  <si>
    <t>This reduction is primarily associated with the final payment for Imperial Marketplace, which will occur in FY23 in the amount of $136,985. FY23 Current Budget Breakdown:Imperial Marketplace         $136,985 Las Americas Parcel A-1   $496,402Las Americas Parcel BC    $811,773FY23 Current Budget          $1,445,160For FY24, the budget needs to be reduced by the final payment of $136,985 for total budget of $1,308,175. </t>
  </si>
  <si>
    <t>Public Use LeasesReduction of non-personnel expenditures associated with public uses leases at Las Americas and Imperial Partners, per the terms of the lease agreements.</t>
  </si>
  <si>
    <t>Public Use LeasesReduction of non-personnel expenditures associated with public uses leases at Las Americas and Imperial Partners, per the terms of the lease agreements. The reduction is related to the final payment for Imperial Marketplace, which will ocurr in current fiscal year (FY23). Total budget for these expenses would be $1,308,175.</t>
  </si>
  <si>
    <t>May Revision_200205_1414_GF Reimb-Safety&amp;Maint - Fire-Rescue</t>
  </si>
  <si>
    <t>Addition of ongoing non-personnel expenditures in the amount of $5,000,000 to reflect revised reimbursements to the General Fund - Safety &amp;amp; Maintenance of Visitor-Related Facilities.Fire-Rescue - Addition of $5,000,000 for Transient Occupancy Tax Fund/Special Promotional Program reimbursements to the General Fund for the Safety &amp;amp; Maintenance of Visitor-Related facilities, including Fire-Rescue Lifeguards - Tourism Support. Related Form XXXXX.Form 57989 ($102,141), 58019 ($5,000,000), and 58046 ($300,000) should roll up.</t>
  </si>
  <si>
    <t>Engineering &amp; Capital Projects Fund</t>
  </si>
  <si>
    <t>Engineering &amp; Capital Projects</t>
  </si>
  <si>
    <t>May Revision_720057_2112_Addition FY24 Program Manager</t>
  </si>
  <si>
    <t>Budget adjustment requested to add one Program Manager to oversee the newly created Environmental and Permitting Support Section. This section will oversee the QA / QC consultant deliverables including biological technical reports, aquatic resource delineation reports, revegetation / restoration / translocation plans, mitigation plans (upland/wetland); resource agency applications, CEQA documents, environmental mitigation and reporting, and environmental / permitting requirements. Position is needed to maintain service level for current and future workload increase such as storm water projects that are being u-turned and new storm water projects seeking funding under the WIFIA loan program. Increases in applications for SRF funding and other various grant funds creates additional state / federal requirements and technical support requiring additional staff to manage the environmental process. ECP will be assuming additional responsibilities including management and issuance of discretionary permits and CEQA authority for preparation and approval of CEQA documents for all CIP projects requiring additional staff support. If this position is not funded, E&amp;amp;CP's ability to maintain future increased project workload and implementation of permitting / CEQA authority will be impacted and deadlines will not be met affecting the department's ability to deliver the CIP on a timely basis. This request is not required to fulfill a City or State mandate. This position is on-going, and 1.00 FTE.</t>
  </si>
  <si>
    <t>Environmental and Permitting Support SectionAddition of 1.00 FTE Program Manager position and associated non-personnel expenditures to oversee the newly created Environmental and Permitting Support Section.</t>
  </si>
  <si>
    <t>Environmental and Permitting Support SectionAddition of 1.00 FTE Program Manager position and associated non-personnel expenditures in the amount of $177,226 annually to oversee the newly created Environmental and Permitting Support Section. E&amp;amp;CP's ability to maintain future increased project workload and implementation of permitting / CEQA authority will be impacted and deadlines will not be met affecting the department's ability to deliver the CIP on a timely basis.</t>
  </si>
  <si>
    <t>Strategy 6</t>
  </si>
  <si>
    <t>Indirect</t>
  </si>
  <si>
    <t>May Revision_200205_1414_GF Reimb-Safety&amp;Maint-General Srvcs</t>
  </si>
  <si>
    <t>Addition of ongoing non-personnel expenditures in the amount of $300,000 to reflect revised reimbursements to the General Fund - Safety &amp;amp; Maintenance of Visitor-Related Facilities.General Services - Addition of $300,000 for Transient Occupancy Tax Fund/Special Promotional Program reimbursements to the General Fund for the Safety &amp;amp; Maintenance of Visitor-Related facilities, including General Services for Special Event Security x 2 Elevator/Security Monitors. Related Form XXXXX.Form 57989 ($102,141), 58019 ($5,000,000), and 58046 ($300,000) should roll up.</t>
  </si>
  <si>
    <t>Facilities Services</t>
  </si>
  <si>
    <t>Expenditure (Contractual Increase)</t>
  </si>
  <si>
    <t>May Revise_100000_2113_ Pedestrian Bridge Elevator</t>
  </si>
  <si>
    <t>The request is to fund contractual expenditures associated with the elevators on the pedestrian bridge off Harbor. The additional funds will be used for Special Event Security x 2 Elevator/Security Monitors at approximately $300,000.The This funding will be supported through TOT reimbursements from the Special promotional Programs budget.</t>
  </si>
  <si>
    <t>Pedestrian Bridge ElevatorAddition of non-personnel expenditures for the repair of the elevators on the pedestrian bridge.</t>
  </si>
  <si>
    <t>CCM_100000_9911_Property Tax RPTTF</t>
  </si>
  <si>
    <t>Residual RPTTF Property Tax – $1.9 million (ongoing) The Redevelopment Property Tax Trust Fund (RPTTF) represents payments to the City as a result of the dissolution of the former Redevelopment Agencies. On June 5, the County released the final distributions for the next round of RPTTF payments, which included higher deposits than the April forecast, which was the basis for the May Revision RPTTF estimate. Based on these higher deposits, there is an additional $1.9 million available within the General Fund on an ongoing basis. Increased RPTTF payments also positively impact available Excess Equity, as will be discussed. </t>
  </si>
  <si>
    <t>Property TaxProperty tax reflects an increase of $1.9 million due to an increase in final distributions from the City's Residual Property Transfer Tax Fund (RPTTF).</t>
  </si>
  <si>
    <t>CCM_100000_9912_Transfer to CIP Mission Beach Seawall</t>
  </si>
  <si>
    <t>Per IBA Report 23-12:Mission Beach Sea Wall Repair – $750,000 (one-time)Addition of funding to provide structural repairs and/or replacement of the Mission Beach Sea Wall. Based on information provided by Parks and Recreation officials, we are recommending the addition of $750,000 for the creation of a new project and initial project design. We believe this project is a priority, particularly given that the condition of the sea wall below grade is important to maintaining the integrity of the beach. Mission Beach is vulnerable to significant flooding, and this risk will continue to increase with continued sea-level rise and changes in the frequency and intensity of winter storms. The sea wall is included in the Mission Bay 10-year plan as a high priority deferred maintenance project, and a preliminary engineering study and an environmental review are currently ongoing. We recommend a “P” project be created until the project is ready to move forward to design and a funding plan has been developed.P24001 - Mission Beach Seawall Repair</t>
  </si>
  <si>
    <t xml:space="preserve">Transfer to the Capital Improvements ProgramAddition of one-time non-personnel expenditures to support preliminary design for the Mission Beach Seawall Repair project. </t>
  </si>
  <si>
    <t>CCM_100000_9912_Transfer to CIP Convoy District Gateway Sign</t>
  </si>
  <si>
    <t>Per IBA Report 23-12Convoy District Gateway Sign – $500,000 (one-time)Addition of $500,000 in one-time funding for the Convoy District Gateway Sign project (CIP S23007). Initial funding of $1.0 million was included in the FY 2023 Adopted Budget; the addition would bring the total project budget to $1.5 million. The project will install a custom 30-foot illuminated sign welcoming visitors to the Convoy District with the goal of providing civic brand identity to the community. The overall project is managed by the Asian American Business Association Foundation through a compensation agreement with the City. The Economic Development Department indicates that a considerable amount of work has been performed in FY 2023, including community outreach and workshops to finalize design of the sign, permit applications, plan review, etc. The project is anticipated to be completed in FY 2024, and the addition of these funds will enable the project to be completed as intended. No additional costs are anticipated.Convoy District Gateway Sign – S23007</t>
  </si>
  <si>
    <t>Transfer to the Capital Improvements ProgramAddition of one-time non-personnel expenditures to support the Convoy District Gateway Sign project.</t>
  </si>
  <si>
    <t>CCM_100000_9912_Transfer to the CIP Dangerous Intersections</t>
  </si>
  <si>
    <t>Per IBA Report 23-12Fix the City's Most Dangerous Intersections – $1.5 million (one-time)Addition of $1.5 million in one-time funding to fix the most dangerous intersections based on the Systemic Safety Report analysis. This includes effective, low-cost measures like installing lead pedestrian interval blank out signs, audible pedestrian signals, countdown timers, and high visibility crosswalks. The FY 2024 Proposed Budget includes approximately $3.9 million to fund traffic calming and signals for seven of the City’s most dangerous intersections. A significant number of unfunded needs for intersection improvements throughout the City remain. Transportation Department officials confirmed that additional budget for intersection improvements could be used to further fund in-progress projects or for new project initiation. The cost of these improvements will vary depending on scope and complexity.Allocation split: AIL-00004 (New Traffic Signals) $600K; AIL-00005 (Signal Mods) $400K; AIG-00001 (Medians) $500K.</t>
  </si>
  <si>
    <t xml:space="preserve">Transfer to the Capital Improvements ProgramAddition of one-time non-personnel expenditures to enhance traffic safety measures at the City's most dangerous intersections. </t>
  </si>
  <si>
    <t>3.1, 3.4</t>
  </si>
  <si>
    <t>No</t>
  </si>
  <si>
    <t>Safe streets for pedestrians/ADA</t>
  </si>
  <si>
    <t>Equity &amp; Inclusion</t>
  </si>
  <si>
    <t>CCM_100000_9912_Transfer to CIP Repaving Mission Blvd</t>
  </si>
  <si>
    <t>Per Council motion to use additional unallocated excess equity to repave Mission Boulevard between Loring and Chalcedony StreetAID00005 – Street Resurfacing and Reconstruction</t>
  </si>
  <si>
    <t>Transfer to the Capital Improvements ProgramAddition of one-time non-personnel expenditures to repave Mission Boulevard between Loring and Chalcedony Street.</t>
  </si>
  <si>
    <t>CCM_100000_9912_Transfer to CIP City Heights Urban Village</t>
  </si>
  <si>
    <t>Per IBA Report 23-12:City Heights Urban Village/Henwood Park – $750,000 (one-time) Addition of $750,000 in one-time funding for the creation of a new capital project and initial project phases to revitalize the City Heights Urban Village. The Urban Village refers to the hub in City Heights including Henwood Park, City Heights Library and Recreation Center, and is adjacent to Rosa Parks Elementary School. The project would include upgrades and improvements to the park and playground equipment, seating areas, lighting, bathrooms, trash cans, and hydration stations.P24002 City Heights Urban Village/Henwood Park</t>
  </si>
  <si>
    <t>Transfer to the Capital Improvements ProgramAddition of one-time non-personnel expenditures to support preliminary design for the City Heights Urban Village revitalization project.</t>
  </si>
  <si>
    <t>CCM_100000_9912_Transfer to CIP North Park Rec Center</t>
  </si>
  <si>
    <t>Per IBA Report 23-12:North Park Recreation Center – $750,000 (one-time) Addition of $500,000 in one-time funding for a new capital project to enhance and repair the North Park Recreation Center. We revised this amount to $750,000 based on input from Parks and Recreation officials on what will be needed for creation of a new project and initial design, given the poor condition of the three buildings and the requirements that may be triggered (such as ZEMBOP and ADA). This project would include several capital improvements, such as repairing the gym roof (which leaks significantly); upgrading the ceiling, windows, and lighting in the multi-purpose room; replacing the craft room cabinets and repairing the ceiling; resurfacing tennis courts, installing new netting, and replacing benches; constructing a pickleball court adjacent to the basketball court; and installing new playground equipment for children.P24003 North Park Recreation Center</t>
  </si>
  <si>
    <t>Transfer to the Capital Improvements ProgramAddition of one-time non-personnel expenditures to support preliminary design for the North Park Recreation Center project.</t>
  </si>
  <si>
    <t>ZEMBOP</t>
  </si>
  <si>
    <t>CCM_100000_9912_Transfer to CIP Paradise Hills Park Trail</t>
  </si>
  <si>
    <t>Per IBA Report: 23-12:Paradise Hills Community Park Trail – $750,000 (one-time)Addition of $600,000 in one-time funding for a new capital project to add a trail within the canyon west of/adjacent to the Paradise Hills Community Park. We revised this amount to $750,000 based on input from Parks and Recreation officials on what will be needed for creation of a new project and initial design, given the sensitive habitat in the canyon, related environmental impacts, and potential restoration requirements. The project will involve clearing, grubbing, grading, or other disturbance of vegetated or unpaved areas to create a trail, enabling open space and walkability in the Skyline - Paradise Hills Community Planning Area.P24004 Paradise Hills Community Park Trail</t>
  </si>
  <si>
    <t xml:space="preserve">Transfer to the Capital Improvements ProgramAddition of one-time non-personnel expenditures to support preliminary design for the Paradise Hills Community Park Trail project. </t>
  </si>
  <si>
    <t>CCM_100000_9912_Transfer to CIP Barrio Logan Traffic Route</t>
  </si>
  <si>
    <t>Per IBA Report 23-12:Barrio Logan Traffic Calming Truck Route – $1.2 million (one-time)Addition of $1.2 million in one-time funding to be added to the Barrio Logan Traffic Calming Truck Route capital project (CIP P22003) to install street-calming infrastructure on Beardsley Street (from Logan Avenue to Harbor Drive) and Boston Avenue (from 28th Street to 32nd Street). These traffic calming measures are needed to prevent large semi-trucks from driving through residential neighborhoods, which impacts air quality. This project was initiated in FY 2022 as a planning/feasibility study, which recommended construction of two roundabouts in the Barrio Logan community (the first is at Newton Avenue and Beardsley Street and the second is at Boston Avenue and South 30th Street). The total estimated cost for the project is $3.3 million. Thus far $350,000 has been budgeted in the CIP, including $100,000 in FY 2022 and $250,000 in FY 2023. The Transportation Department will be transferring this project to Engineering &amp;amp; Capital Projects (E&amp;amp;CP) for preliminary engineering, design, and construction. Transportation Department officials indicated the cost estimate will be refined during the preliminary engineering phase, however $1.2 million is expected to cover project design. While Transportation Department officials do not believe the full $1.2 million would be expended in FY 2024, any unspent capital funds roll over and can be spent on the project in future fiscal years.Barrio Logan Traffic Calming Truck Route – P22003</t>
  </si>
  <si>
    <t xml:space="preserve">Transfer to the Capital Improvements ProgramAddition of one-time non-personnel expenditures to support preliminary design for the Barrio Logan Traffic Calming Truck Route project. </t>
  </si>
  <si>
    <t>Traffic calming for air quality</t>
  </si>
  <si>
    <t>CCM_100000_9912_Transfer to CIP Saturn Blvd Sidewalk Install</t>
  </si>
  <si>
    <t>Per IBA Report 23-12:Saturn Boulevard Sidewalk Installation – $1.5 million (one-time)Addition of $1.5 million in one-time funding for a new capital project to install sidewalks on the west side of Saturn Boulevard, between Dahlia Avenue and Elm Avenue. There are currently no sidewalks in this location. The Transportation Department determined in 2016 that this location qualifies for sidewalks, and it is currently on the City’s unfunded needs list competing for funding (SN 15-770299). Department officials confirmed the preliminary estimated cost of the project is $1.5 million. The project scope includes the installation of approximately 900 linear feet of sidewalk, curb and gutter, curb ramps, and pavement. While Transportation Department officials do not believe the full $1.5 million would be expended in FY 2024, any unspent capital funds roll over and can be spent on the project in future fiscal years.Saturn Blvd Sidewalk – New subproject of Annual Allocation AIK00001 – New Walkways</t>
  </si>
  <si>
    <t xml:space="preserve">Transfer to the Capital Improvements ProgramAddition of one-time non-personnel expenditures to construct sidewalks on Saturn Boulevard between Dahlia and Elm Avenue. </t>
  </si>
  <si>
    <t>3.1, 3.5</t>
  </si>
  <si>
    <t>Side walk install = improved safety for pedestrians</t>
  </si>
  <si>
    <t>CCM_100000_9912_Opioid Education and Prevention</t>
  </si>
  <si>
    <t>Per IBA Report 23-12:Opioid Education &amp;amp; Prevention/Opioid Settlement Fund – $1.35 million (one-time)Need for an opioid and fentanyl prevention program/campaign, of which four councilmembers suggested a funding level of $1.35 million utilizing Opioid Settlement Funds. Our Office recommends utilizing $1.2 million in additional Opioid Settlement Funds that are anticipated to be received by the City on or around July 15, 2023 to fund the proposed opioid and fentanyl prevention program/campaign (see “IBA Recommended Resources” section above for more information). Using newly-anticipated Opioid Settlement Funds to support an education and prevention campaign is consistent with recommendations in IBA Report 23-06 to use settlement funds to support new, enhanced, or expanded programs. The balance of approximately $135,000 (one-time) to meet the requested funding level of $1.35 million would be required from the General Fund.</t>
  </si>
  <si>
    <t xml:space="preserve">Opioid and Fentanyl Prevention Program/CampaignAddition of one-time non-personnel expenditures to support an opioid and fentanyl education and prevention campaign to combat the illicit fentanyl crisis. </t>
  </si>
  <si>
    <t>CCM_100000_9911_TOT Revenue Reduction</t>
  </si>
  <si>
    <t>Adjustment to reflect revised Transient Occupancy Tax (TOT) revenue projections per IBA recommendations (CCM update). The FY 2023 projection serves as the base for FY 2024 with a 5.9% growth rate applied. The 5.9% growth rate is based on the average year-over-year growth in TOT revenue actuals from FY 2002 through FY 2019. FY 2023 projection is based on period 1-10 actual activity with growth rates for remainder of FY 2023 based on a growth factor of 23.9% for periods 11-12 of FY 2023. The FY 2023 growth factor of 23.9% is the average of FY 2023 Q1-Q3 actual quarterly growth over FY 2019 actuals. Form also includes associated one-cent TOT GF allocation based on overall projected growth.Total TOT projection  $328,190,797GF 5.5 cents $172,641,883  GF one-cent $30,609,783</t>
  </si>
  <si>
    <t>Revised RevenueAdjustment to reflect revised Transient Occupancy Tax (TOT) revenue projections.</t>
  </si>
  <si>
    <t>Adjustment to reflect revised Transient Occupancy Tax (TOT) revenue projections.</t>
  </si>
  <si>
    <t>CCM_200205_1414_1 Cent TOT Transfer (Reduction)</t>
  </si>
  <si>
    <t>Reduction of ongoing non-personnel expenditures in the amount of $107,938 to reflect adjustment based on CCM updates to the One-Cent Transient Occupancy Tax. </t>
  </si>
  <si>
    <t>One-Cent TOT DiscretionaryAdjustment to reflect an increase in the one-cent Transient Occupancy Tax (TOT) transfer to support the General Fund.</t>
  </si>
  <si>
    <t>Adjustment to reflect an increase in the one-cent Transient Occupancy Tax (TOT) transfer to support the General Fund.</t>
  </si>
  <si>
    <t>CCM_200205_1414_GF Reimb - Safety&amp;Maint of Visitor Reltd Fac</t>
  </si>
  <si>
    <t>Addition of one-time non-personnel expenditures in the amount of $3,377,000 to support General Fund Reimbursement - Safety &amp;amp; Maintenance of Visitor-Related Facilities.Fire-Rescue - Increase of $2,963,617 for Transient Occupancy Tax Fund/Special Promotional Program reimbursements to the General Fund for the Safety &amp;amp; Maintenance of Visitor-Related facilities, including Fire-Rescue Lifeguards - Tourism Support. Related Form ID 58131. Homelessness - Increase of $413,383 for Transient Occupancy Tax Fund/Special Promotional Program reimbursements to the General Fund for the Safety &amp;amp; Maintenance of Visitor-Related facilities, including Homelessness Support. Related Form ID 58100. SBA for Forms 57628, 57442, 57372, and 58127 should roll up.</t>
  </si>
  <si>
    <t>Adjustment to reflect revised reimbursements to the General Fund for support of the safety and maintenance of visitor related facilities.</t>
  </si>
  <si>
    <t>Cultural Affairs</t>
  </si>
  <si>
    <t>CCM_200205_1412_Penny for the Arts/World Design Capital 2024</t>
  </si>
  <si>
    <t>Addition of one-time, non-personnel expenditures in the amount of $3,000,000 for Cultural Affairs for World Design Capital with the following usage restrictions for the $3,000,000 allocation:&lt;ul&gt;&lt;li&gt;$1,000,000 for World Design Capital 2024 grant program. WDC shall manage a grant program utilizing grantmaking best practices as recommended by the City. The program would be branded as a partnership between the City of San Diego and WDC. Funds would be available to nonprofit arts, culture, and design organizations; cultural districts; Small Local Business Enterprises (SLBEs), Property and Business Improvement Districts (PBIDS); Business Improvement Districts (BIDS); and other community and business associations. A minimum of $250,000 shall be allocated to the benefit of children and youth.&lt;/li&gt;&lt;li&gt;$1,000,000 for WDC San Diego-Tijuana 2024 branding and marketing. WDC shall administer local, regional, national, global branding and marketing, public relations, and communications campaign(s) to brand, package and promote the Binational Region as creative/design/innovation center. The recipients of these funds shall be San Diego-based nonprofits or businesses that meet the criteria of the City’s SLBE program.&lt;/li&gt;&lt;li&gt;$1,000,000 for WDC general allocation/unrestricted funds. WDC must provide written quarterly reporting on their progress to the Mayor and City Council.&lt;/li&gt;&lt;/ul&gt;</t>
  </si>
  <si>
    <t>World Design CapitalAddition of one-time non-personnel expenditures to support the 2024 World Design Capital.</t>
  </si>
  <si>
    <t>Addition of one-time non-personnel expenditures to support World Design Capital San Diego Tijuana 2024 (WDC 2024), a celebration of San Diego-Tijuana’s innovative cross-border region toward designing a better future. The funds with specific City usage restrictions will be allocated to WDC 2024 to 1) manage a WDC 2024 grant program in partnership with the City of San Diego; 2) WDC San Diego-Tijuana 2024 branding and marketing; and 3) WDC 2024 general allocation/unrestricted funds.</t>
  </si>
  <si>
    <t>Adding a one-time non-personnel allocation of $3,000,000 for World Design Capital 2024 will ensure support for the international showcase to design a better future for all.  This funding will support a targeted grant program designed for activities by nonprofit arts, culture, and design organizations; cultural districts; Small Local Business Enterprises (SLBEs), Property and Business Improvement Districts (PBIDS); Business Improvement Districts (BIDS); and other community and business associations. A minimum of $250,000 will benefit children and youth. This funding will also support branding and marketing utilizing San Diego-based nonprofits or businesses that meet the criteria of the City’s SLBE program. The addition of a general allocation will support WDC 2024 in carrying out the showcase. The overall funding supports activities that align with City’s priorities and otherwise are not supported by the City. </t>
  </si>
  <si>
    <t>Economic Development</t>
  </si>
  <si>
    <t>IBA_100000_1316 Eviction Notice Registry</t>
  </si>
  <si>
    <t xml:space="preserve">Eviction Notice RegistryAddition of non-personnel expenditures to create and administer the Eviction Notice Registry as required by the City's Residential Tenant Protection Ordinance. </t>
  </si>
  <si>
    <t> To support the implementation of the recently amended Tenants Right to Know Ordinance, SDHC requires technological and staff resources.</t>
  </si>
  <si>
    <t>CCM_100000_1316 Eviction Prevention Program</t>
  </si>
  <si>
    <t xml:space="preserve">Eviction Prevention ProgramAddition of one-time non-personnel expenditures to provide education and legal services for low-income renters facing eviction. </t>
  </si>
  <si>
    <t>The City of San Diego Eviction Prevention Program (EPP) helps renters with low income in the City of San Diego who are facing eviction for not paying their rent due to financial impacts. EPP is operated by the Legal Aid Society of San Diego through a contract with the San Diego Housing Commission (SDHC). The City should continue to fund this program as the program contract is set to expire in June 2023</t>
  </si>
  <si>
    <t>CCM_100000_1316 Small Business Enhancement Program</t>
  </si>
  <si>
    <t>Small Business Enhancement ProgramAddition of one-time non-personnel expenditures for the restoration and enhancement of the Small Business Enhancement Program to support investment in small businesses.</t>
  </si>
  <si>
    <t> Support the return of the one-time funding of $500,000 for the Small Business Enhancement Program (SBEP). This program served as a crucial support for small businesses across San Diego during the COVID-19 Pandemic. However, the need for this program remains as many of our businesses continue to struggle to recover to pre-pandemic levels.</t>
  </si>
  <si>
    <t>Office of the Chief Operating Officer</t>
  </si>
  <si>
    <t>CCM_100000_1001_Youth Care and Development Program</t>
  </si>
  <si>
    <t>Through the Youth Care Development Program, the City, in partnership with community-based organizations, would support, youth development programs, and access to mental health and trauma informed-care. This adjustment in an addition of $1,000,000 in one-time non-personnel expenditures to provide adolescents with education, after-school programs, youth development programs, and access to mental health and trauma informed-care.</t>
  </si>
  <si>
    <t>Addition of one-time non-personnel expenditures to provide adolescents with education, after-school programs, youth development programs, and access to mental health and trauma informed-care.</t>
  </si>
  <si>
    <t>Youth Care and Development ProgramAddition of one-time non-personnel expenditures to provide adolescents with education, after-school programs, youth development programs, and access to mental health and trauma informed-care.</t>
  </si>
  <si>
    <t>Office of Emergency Services</t>
  </si>
  <si>
    <t>02</t>
  </si>
  <si>
    <t>Non-standard Hour (Maintain)</t>
  </si>
  <si>
    <t>100000_1915_2_Non-Standard Hourly Maintain</t>
  </si>
  <si>
    <t>Continued funding of 1.05 FTE Provisional employees to support the Office of Emergency Services with unique subject matter expertise. Ongoing funding of .35 FTE provisional Program Manager. This position was added to assist with COVID-19 disaster cost recovery and compliance with Federal mandates and audit compliance.  Ongoing funding of .35 FTE provisional Police Lieutenant to support the regional Risk Management Program that provides quantitative risk analysis for numerous regional security efforts and planning documents. Ongoing funding of .35 FTE provisional Marine Safety Captain to provide the Office of Emergency Services (OES) with unique subject matter expertise will support OES with dedicated GIS expertise in preparation and during Emergency Operations Center (EOC) activations.   These positions are 100% grant reimbursable. Impact of not funding these positions will create a technical void that current staff members are unable to fill.  Continued funding of 4 Hourly Intern positions (1.28 FTE) to support the Office of Emergency Services. The interns will work with the Emergency Services Coordinators to gain experience in emergency procedures, manuals, training and curriculum development.  The interns will get hands on experience working to become subject matter experts in the emergency management field.  The intern positions are 100% grant reimbursable.</t>
  </si>
  <si>
    <t>Non-Standard Hour Personnel FundingFunding allocated according to a zero-based annual review of hourly funding requirements.</t>
  </si>
  <si>
    <t>Funding allocated according to a zero-based annual review of hourly funding requirements. These 100% grant reimbursable positions support OES with unique expertise and administrative support respectively.</t>
  </si>
  <si>
    <t>55253_Y123_1: Increased City emergency management capabilities and community outreach benefit all neighborhoods and communities. Operational impacts include increased emergency management capabilities and community outreach and education. If these positions were not funded the outreach and education provided would not occur. Additionally, OES' emergency management capabilities would be reduced. The current outreach programs do not have a mechanism in place to monitor and measure equity.</t>
  </si>
  <si>
    <t>07</t>
  </si>
  <si>
    <t xml:space="preserve"> 100000_9912_Addition of Special Consultant Services</t>
  </si>
  <si>
    <t>Addition of non-personnel expenditures in the amount of $90,000 to support the City's sales tax consultant services. The City of San Diego authorized MuniServices / Avenu Insights and Analytics to provide sales tax audit services on a contingency fee of 8.0% basis in order to detect and correct point of sale distribution errors and thereby, generate new sales tax revenue which would not otherwise have been realized by the City. The FY 2024 projection for these services is estimated at $560,000 total and is based on FY 2022 actual activity; this represents a $90,000 increase over the FY 2023 Adopted Budget amount of $470,000.  </t>
  </si>
  <si>
    <t>Sales Tax Consultant ServicesAddition of consultant services to support sales, transactions, and use tax audit services.</t>
  </si>
  <si>
    <t>Addition of consultant services to support sales, transactions, and use tax audit services.</t>
  </si>
  <si>
    <t xml:space="preserve">and </t>
  </si>
  <si>
    <t>100000_1915_3_ Increased Rent Expenditure</t>
  </si>
  <si>
    <t>Increase rent expense by $11,897 to account for Consumer Price Index (CPI) of 4.6%.  The occupants of the office space include the City’s Emergency Operations Center (EOC), San Diego Fire-Rescue Department’s (SDFD) Department Operations Center (DOC), the San Diego Police Department’s Department Operations Center (DOC), and Office of Emergency Services (OES) office space.  </t>
  </si>
  <si>
    <t>Office SpaceAddition of non-personnel expenditures associated with Consumer Price Index (CPI) increases for office space.</t>
  </si>
  <si>
    <t>Addition of non-personnel expenditures to account for Consumer Price Index (CPI) for rent expenses for office space occupied at the Environmental Services Building for the City’s Emergency Operations Center (EOC), San Diego Fire-Rescue Department’s (SDFD) Department Operations Center (DOC), the San Diego Police Department’s Department Operations Center (DOC), and OES office space.</t>
  </si>
  <si>
    <t>NA</t>
  </si>
  <si>
    <t>100000_1915_1_Increased Training Funds</t>
  </si>
  <si>
    <t>Increase training funds by $15,000 for Office of Emergency Services personnel to attend emergency management training and credentialing courses. Emergency Management requires a unique set of skills and knowledge to effectively manage and support City operations during an emergency. Additionally, there are multiple training course required to attain the industry standard certification adopted throughout the State of California.  To ensure that all OES operations staff receive the necessary knowledge, skills and abilities, an additional $15,000 is requested to attend training.</t>
  </si>
  <si>
    <t>Emergency Management TrainingAddition of non-personnel expenditures associated with emergency management training and credentialing courses.</t>
  </si>
  <si>
    <t>Addition of non-personnel expenditures for department staff to attend emergency management training and credentialing courses.</t>
  </si>
  <si>
    <t xml:space="preserve">55960_Y123_1: Training that improves emergency management capabilities and expertise increases city preparedness which benefits all neighborhoods and communities. Equitable training opportunities for OES staff. If additional training funds were not available there would be unequal access to training for OES staff which would impact overall City preparedness. A disparity currently exists in training opportunities between grant funded and general funded emergency operations positions. </t>
  </si>
  <si>
    <t>Department of Information Technology</t>
  </si>
  <si>
    <t>Expenditure (Climate Action Plan)</t>
  </si>
  <si>
    <t>Climate Action</t>
  </si>
  <si>
    <t>100000_1314_SD Access 4 All Digital Equity Public Wi-Fi</t>
  </si>
  <si>
    <t>Addition of non-personnel expenditures in the amount of $40,000 to support SD Access 4 All digital equity program that provides public Wi-Fi at 40 libraries, 6 parks, recreation centers, 10 SD Unified Schools, 255 street level hotspots, and at locations in the San Diego Promise Zone, City Heights, and Otay Mesa including at 8 community-based organizations. The funding will provide continued services at these locations through FY24 and for communications and marketing for community awareness. If not funded, public Wi-Fi at community-based organizations and in public spaces in the San Diego Promise Zone, San Ysidro and City Heights will no longer be provided. Budget Adjustment will support new KPI for FY 2024 - Number of residents served through the SD Access 4 All Program and the FY 2024 target is 250,000.</t>
  </si>
  <si>
    <t>SD Access 4 All - Digital Equity ProgramAddition of 1.00 Program Coordinator, non-personnel expenditures, and associated revenue to support 4,000 mobile hotspots, provide community awareness, support Digital Literacy and Navigator Services, and oversee the broadband master plan.</t>
  </si>
  <si>
    <t>Addition of non-personnel expenditures to provide communication and marketing for community awareness SD Access 4 All digital equity programs. If not funded, public Wi-Fi at community-based organizations and in public-spaces in the San Diego Promise Zone, San Ysidro and City Heights will no longer be provided.</t>
  </si>
  <si>
    <t>1. SD Access 4 All focuses on adding open public Wi-Fi sites within high-traffic, trusted spaces in Digital Equtiy Priority Areas (DEPA) of the city to expand connectivity options to specific neighborhoods with greatest need at locations where residents gather. DEPA neighborhoods lack internet connectivity, ownership of digital devices and upgraded broadband infrastructure at higher rates according to available data. For example, according to ACScensus data, up to 28% of households in the San Diego Promise Zone lack internet. DEPA communities share designations as Community of Concern (CoC), a census tract that has been identified as having very low or low access to opportunity as identified in the San Diego Climate Equity Index. DEPA neighborhoods include: City Heights, Promise Zone, San Ysidro/Otay Mesa. 2. Open public Wi-FI supports and fulfills goal areas for several City ofSan Diego policies and programs. The City's Age Friendly Action Plan housed in Parks and Recreation outlines, Access to Technology: Free Wi-Fi, provide Devices and Training. Internet access is a metric measured in the Climate Equity Index and digital equity goals are integrated into Climate Action Plan (CAP). Digital Equity is additionally a stated priority of the San Diego Promise Zone. Public Wifi increases equitable infrastructureand promotes placemaking, educational and entrepreneurial opportunities because it is placed at community centers, strategic gathering areas such as outdoor markets in the San Diego Promise Zone. 3. N/A</t>
  </si>
  <si>
    <t>Yes</t>
  </si>
  <si>
    <t>City Planning</t>
  </si>
  <si>
    <t>Housing/Affordability</t>
  </si>
  <si>
    <t>100000_1619_Addition of 2 Positions - CPG Reform</t>
  </si>
  <si>
    <t>Addition of 2.00 FTE Program Coordinators approved as Fiscal Year 2023 supplemental positions by the City Council on December,06 2022, (0-21585) to support Community Planning Groups and public engagement operations.  This addition is partially offset by the reduction of 1.00 FTE vacant Information Systems Analyst II. One Program Coordinator will oversee implementation of Council Policy 600-24 and ensure community planning groups are accessible and inclusive.  The second Program Coordinator will oversee the procurement, development, testing, and implementation of systems and applications needed to record community planning group membership, elections, documents, trainings and other activities.</t>
  </si>
  <si>
    <t>Community Planning Group ReformAddition of 2.00 Program Coordinators and reduction of 1.00 Information Systems Analyst 2 for Community Planning Group reform.</t>
  </si>
  <si>
    <t>Addition of 1.00 FTE associated with the reduction of 1.00 FTE and the addition of 2.00 FTE positions that were added as Supplemental positions by Council action on December 06, 2022.  The positions are needed to oversee implementation of Council Policy 600-24 and to procure, develop, and test the information technology systems required to record Community Planning Group memberships, elections, documents, trainings and other activities.</t>
  </si>
  <si>
    <t>The allocation would increase the Department's capacity to equitably engage with the City's residents to ensure that input is truly representative of the demographics of our population, and to ensure equitable representation and participation in the community planning group process. This includes meeting our residents where they are, partnering with community-based organizations, and sharing information using language - and words - that are easy to understand. Implementing technology solutions to better facilitate this engagement will reduce the disparate input received that informs City policies. New staff requires additional office space, as well as some level of NPE funding to support outreach and engagement with community-based organizations, meeting materials, etc. New staff also requires additional funding for ongoing professional development and training. While engagement would be focused in structurally excluded communities, it is anticipated that engagement in all communities would continue to occur.  </t>
  </si>
  <si>
    <t>Empowerment &amp; Engagement</t>
  </si>
  <si>
    <t>12</t>
  </si>
  <si>
    <t>Non-standard Hour (Enhanced)</t>
  </si>
  <si>
    <t>100000_1619_Addition of 0.34 Position for Fiscal and Admin</t>
  </si>
  <si>
    <t>Addition of a provisional 0.34 FTE (Senior Management Analyst) to support fiscal and administrative training and staff development programs. Position will train new staff on management of General Plan Maintenance Fund, federal and state grant programs, and the Habitat Acquisition Fund.</t>
  </si>
  <si>
    <t>Addition of 0.34 Senior Management Analyst to support training of new staff on management of the General Plan Maintenance Fund, federal and state programs, and Habitat Acquisition Fund.</t>
  </si>
  <si>
    <t>No disparities exist. Hiring a provisional employee from a larger pool of candidates could further the diversity of the Department. </t>
  </si>
  <si>
    <t>IT Discretionary</t>
  </si>
  <si>
    <t>720057_2112_ Addition of Power BI Licenses</t>
  </si>
  <si>
    <t>Budget adjustment requested for Power BI software used for data analysis capabilities through the use of dashboards and reporting; this is a Department-wide request to add user licenses.  The following E&amp;amp;CP Divisions will be issued licenses per their role: AEP 48, PPD 4, PMO 6, TUE 32, CMFE 54, and CES 15, for a total of 159 licenses needed.  A total of 188 licenses are being requested to plan for growth and filing vacancies.  </t>
  </si>
  <si>
    <t>Power BI Software LicensesAddition of software licenses to aggregate, analyze, visualize, and share capital improvements program data through dashboards and reports.</t>
  </si>
  <si>
    <t>Addition of one-time, non-personnel expenditures for Power BI software licenses to provide engineering staff with tools for aggregating, analyzing, visualizing, and sharing capital improvements program data through dashboards.</t>
  </si>
  <si>
    <t>720057_2112_ Addition of Maintenance and Renewal of AutoCADD</t>
  </si>
  <si>
    <t>Budget adjustment request increased annual expense for license maintenance / renewals for AutoCADD due to additional licenses purchased for Department engineering staff. If not approved, AutoCADD application will not be available for use. There is approximately $100,000 budgeted in FY 2023 for AutoCAD, but E&amp;amp;CP needs additional licenses as more staff are utilizing AutoCADD due to the increased workload in the CIP program.  </t>
  </si>
  <si>
    <t>AutoCADD Software LicensesAddition of non-personnel expenditures associated with the maintenance / renewal of AutoCADD licenses.  </t>
  </si>
  <si>
    <t>Addition of on-going, non-personnel expenditures due to increased costs associated with the maintenance / renewal of AutoCADD licenses.</t>
  </si>
  <si>
    <t>10</t>
  </si>
  <si>
    <t>720057_2112_ Addition of SD&amp;GE Revenue Adjustment</t>
  </si>
  <si>
    <t>Budget adjustment requested is for the annual adjustment to ECP's SDG&amp;amp;E Right-of-Way Revenue (ROW). This revenue reflects FY 2022 SDG&amp;amp;E ROW reimbursement revenue. In FY 2023, ECP has a BASE BUDGET of $1,096,258. In FY 2024, ECP projected a revenue reimbursement of $2,244,681, requiring a budget adjustment of $1,148,423 from the base budget.</t>
  </si>
  <si>
    <t>Right-of-Way Permit ReimbursementsRevenue adjustment associated with reimbursements from the General Fund for Fiscal Year 2022 right-of-way utility permits.</t>
  </si>
  <si>
    <t>Revenue adjustment associated with reimbursements for Fiscal Year 2022 right-of-way utility permits.</t>
  </si>
  <si>
    <t>720057_2112_Reduction of an Auto Messenger</t>
  </si>
  <si>
    <t>Budget adjustment requested to remove 0.5 Auto Messenger 2 position that is no longer needed.</t>
  </si>
  <si>
    <t>Reduction of Auto Messenger 2 PositionRemoval of 0.5 FTE Auto Messenger 2 position in the Business Operations and Employees Services Division.</t>
  </si>
  <si>
    <t>Remove a half-time Auto Messenger 2 position in the Business Operations and Employees Services Division that is no longer needed.</t>
  </si>
  <si>
    <t>11</t>
  </si>
  <si>
    <t>720057_2112_ Addition of Revenue Adjustment</t>
  </si>
  <si>
    <t>Budget adjustment requested to E&amp;amp;CP's Revenue to balance E&amp;amp;CP's budget in years when revenue is less then expenditures.  Amount to be determined by DoF. </t>
  </si>
  <si>
    <t>Revised Reimbursements for Services Adjustment to reflect revised reimbursement projections for services provided to the Capital Improvements Project and other funds.</t>
  </si>
  <si>
    <t>Adjustment to reflect revised revenue projections. DOF will adjust this request to balance the ECP fund.</t>
  </si>
  <si>
    <t>Champion Sustainability</t>
  </si>
  <si>
    <t>100000_211611_Reduction of Revenue from Other Agencies</t>
  </si>
  <si>
    <t>Reduction of $79,000 for the FY24 projected revenue for Revenue from Other Agencies which includes Qualified Energy Conservation Bonds (QECB) and State of California-CALTRANS.  QECB reduction of $33,935 is an annual reduction based on a master payment schedule for federal subsidy revenue received for the City's participation in the Qualified Energy Conservation Bond program. Additional amount of $45,065 is to adjust revenue to more accurately budget revenue received associated with State of California-CALTRANS monthly reimbursement of energy costs for electrical assets that the city maintains per the State/City Maintenance Agreement 11-4016.</t>
  </si>
  <si>
    <t>Revised Agency Revenue Adjustment to reflect revised revenue projections for annual Qualified Energy Conservation Bonds and State of California-CALTRANS Maintenance Agreement reimbursements. </t>
  </si>
  <si>
    <t>Adjustment to reflect revised revenue projections for annual Qualified Energy Conservation Bonds and State of California-CALTRANS Maintenance Agreement 11-4016 reimbursements. </t>
  </si>
  <si>
    <t>56674_N___N/A_:._._._._</t>
  </si>
  <si>
    <t>100000_211611_Reduction of Other License and Permits Revenue</t>
  </si>
  <si>
    <t>On-going reduction of revenue by $62,000 for receipt of permit fees collected by Development Services Department (DSD). This is a flat fee for project traffic control permits that require Traffic Signal Technicians to put the signal on flash for traffic control projects. The division has experienced a decline in revenue received since FY2021 due to a decline in requests to have signals set to flash by Street Division staff. This revenue reduction will align the projected revenue in FY24 to appropriate levels based on the historical trends.  </t>
  </si>
  <si>
    <t>Other License and Permits RevenueAdjustment to reflect revised revenue projections of Development Services Department permit fees. </t>
  </si>
  <si>
    <t>Adjustment to reflect revised revenue projections of Development Services Department permit fees. </t>
  </si>
  <si>
    <t>56675_N___N/A_:._._._._</t>
  </si>
  <si>
    <t>Police</t>
  </si>
  <si>
    <t>100000_1914_P.07_Rental of Police Firearms Training Facility</t>
  </si>
  <si>
    <t>Addition of $975K one-time non-personnel expenditures for the rental of a firearms training facility. The Department's only firearms training facility at 4008 Federal Boulevard was recently decommissioned, therefore funding is needed for the rental of a third-party firearms training facility. In addition, this request for funding will allow the increased scheduling availability at the temporary training facility from three days to five days a week. This training includes Handgun and Rifle training and qualifications; Kinetic Energy Weapon certification and qualifications; Regional Academy Firearms Training; state mandated Advanced Officer Firearms Training; and SWAT Unit's firearms training and qualifications. If this request is not funded sworn and civilian personnel may not meet mandated training and shooting qualification requirements.  </t>
  </si>
  <si>
    <t>Rental of Police Firearms Training FacilityAddition of one-time non-personnel expenditure for the rental of a firearms training facility.</t>
  </si>
  <si>
    <t>Addition of one-time non-personnel expenditure for the rental of a firearms training facility. The Department's only firearms training facility at 4008 Federal Boulevard was recently decommissioned, therefore funding is needed for the continued rental of a third-party firearms training facility and to increase scheduling availability from three days to five days a week. </t>
  </si>
  <si>
    <t>56678_Y123__:Moving range operations from Home Ave. addresses concerns for lead exposure to employees and community impacts with sound and environmental concerns. ._1. Delayed scheduling for officers to complete shooting qualifications. 2. Has spurred conversations for updating the Department's programs and requirements for shooting qualifications and training. ._1. Need to find a temporary and permanent location for range needs.  2. Location may cause travel issues for officers in certain divisions. 3. Requires greater coordination for range staff.._.__</t>
  </si>
  <si>
    <t>100000_1914_P.10_Cellphones For All Sworn Personnel</t>
  </si>
  <si>
    <t>Addition of $358K ongoing non-personnel expenditure for cellphone services, fees, stipends and phased replacement cost of cellphones. The Department increased the number of issued cell phones by 1,000 during FY23 for all sworn, including patrol officers, to improve field operations.  All sworn personnel and civilian personnel in certain capacities were assigned cellphones. This request includes funding to replace approximately 400 cellphones and necessary accessories annually in a phased approach. Officers interact with witnesses and victims of crimes every day, often requiring follow-up or real-time capabilities to access information and police databases. Providing all officers cell phones allows them to be more responsive to those they serve in the community. </t>
  </si>
  <si>
    <t>Cellphone ServiceAddition of non-personnel expenditure to support cellphone assignment to all sworn and some civilian positions.</t>
  </si>
  <si>
    <t>Addition of non-personnel expenditure for cellphone services, fees, stipends and phased replacement cost of cellphones. The Department increased the number of issued cellphones by 1,000 during FY23 for all sworn, including patrol officers, and certain civilian personnel to improve field operations to be more responsive to those they serve in the community.</t>
  </si>
  <si>
    <t>56679_Y123__:Officers interact with witnesses and victims of crimes every day, often requiring follow-up or real-time capabilities to access information and police databases. Providing all officers cell phones allows them to be more responsive to those they serve and potentially apprehend suspects more quickly. ._1. Will need training and procedures regarding the use of the technology. 2. Ongoing IT support and maintenance costs associated with cell phones. ._1. Some divisions have varying levels of network coverage, so some officers may experience more challenges when using their phones.._._</t>
  </si>
  <si>
    <t>15</t>
  </si>
  <si>
    <t>100000_1914_P.15_Contractual Increase - Maint. &amp; Janitorial</t>
  </si>
  <si>
    <t>Addition of $172K ongoing non-personnel expenditures for contracted increases in janitorial and maintenance services. A new contract for janitorial services was executed on August 17, 2021.  The contracted increase in cost is 41% more than the previously executed agreement. Janitorial and maintenance services are provided to all police facilities including Headquarters, nine area commands, Traffic Division, Police Plaza, storefronts and satellites. The Police Headquarters and all area commands are operational on a 24/7 basis and must be maintained to acceptable levels in order for police officers and civilian support staff to perform their duties effectively and for the Department to meet its performance targets.</t>
  </si>
  <si>
    <t>Maintenance and Janitorial ServicesAddition of non-personnel expenditures for the contractual increases in maintenance and janitorial services.</t>
  </si>
  <si>
    <t>Addition non-personnel expenditures for the contractual increases in maintenance and janitorial services provided to all police facilities including Headquarters, nine area commands, Traffic Division, Police Plaza, storefronts and satellites. A new contract for janitorial services was executed on August 17, 2021, with an increase of 41% more than the previously executed agreement.</t>
  </si>
  <si>
    <t>56680_Y123__:This contractual increase will ensure the maintenance and janitorial services continue at the same level for all police facilities. ._Ongoing maintenance of police facilities ._Without these services, facilities would not receive the required maintenance and janitorial services they need to function properly. ._._</t>
  </si>
  <si>
    <t>08</t>
  </si>
  <si>
    <t>100000_1914_P.08_Deployment of Smart Streetlights</t>
  </si>
  <si>
    <t>This adjustment includes the addition of $4M in non-personnel expenditures related to the deployment of Smart Streetlights.  In 2018, the Sustainability Department moved to install 8,000 LED lights and 4,200 sensors that had optical, audio, and environmental data collection capabilities throughout the City.  They were designed to collect data for City planning and public use.  Ultimately, this technology deployment led to controversy related to privacy rights and whether they had achieved their stated purpose.  However, what was not in dispute was the value produced by the optical sensors in approximately 400 criminal investigations, as well as investigations related to collisions involving fatal and serious injuries.  Former Mayor Kevin Faulconer, along with City Council, determined the technology should not be utilized until a process was established to find a balance between public safety and privacy expectations, which led to the creation of the Surveillance Ordinance in September of 2022.  With this Ordinance in place, SDPD is seeking the removal of existing sensors that were a precious public safety tool, but have passed their life span, and replacing them with new cameras throughout the city capable of working with other technologies.  Unlike the initial deployment of sensors, SDPD would be responsible for identifying areas for this technology to be deployed that focus on detecting, deterring, and solving violent crimes.  This process would be in accordance with state law (Example SB 34 and SB 54), along with all the requirements of San Diego’s Surveillance Ordinance.  The contract for this deployment is still under consideration, but it is anticipated a deployment of 1,000 video cameras with advanced technology included would cost approximately $4M per fiscal year.</t>
  </si>
  <si>
    <t>Smart Streetlights DeploymentAddition of non-personnel expenditures to support the deployment of Smart Streetlights.</t>
  </si>
  <si>
    <t>Addition of non-personnel expenditures to support deployment of Smart Streetlights by removing existing sensors that were a precious public safety tool, but have passed their life span, and replacing them with new cameras throughout the city capable of working with other technologies. The contract for this deployment is still under consideration, and the process would be in accordance with state law (Example SB 34 and SB 54), along with all the requirements of San Diego’s Surveillance Ordinance.</t>
  </si>
  <si>
    <t>56692_Y123__:Allows SDPD to more quickly access information to investigate crimes and apprehend suspects. Provide investigators more information on crimes in communities where personal video technologies are less prevalent or victims may be fearful to cooperate with police due to intimidation or cultural factors. ._1. Will need training and procedures regarding the use of the technology. 2. Will require community outreach and compliance with the City's Privacy Ordinance.._1. Some communities may be opposed due to previous concerns regarding the use of the technology by police. 2. May require additional staff for ongoing support of the technology. ._._</t>
  </si>
  <si>
    <t>21</t>
  </si>
  <si>
    <t>100000_1914_P.21_Loan Tuition Reimbursement - POA Union</t>
  </si>
  <si>
    <t>Addition of $132K on-going non-personnel expenditures to support the student loan repayment program. As part of the Memorandum of Understanding (MOU) between the City of San Diego and the San Diego Police Officers Association (POA), a new repayment program was established. Per article 39 of the MOU, the city agrees to provide tuition reimbursement in the amount of $2K annually. Those POA represented employees who have outstanding student loans may be eligible for reimbursement to a maximum of $2K per fiscal year. This benefit is limited to 100 employees per fiscal year.</t>
  </si>
  <si>
    <t>Loan Tuition Reimbursement ProgramAddition of non-personnel expenditures to support the student loan repayment program as part of the Memorandum of Understanding (MOU) between the City of San Diego and the San Diego Police Officers Association (POA).</t>
  </si>
  <si>
    <t>Addition of non-personnel expenditures to support the student loan repayment program as negotiated between the City of San Diego and the San Diego Police Officers Association (POA). This new repayment program was established as outlined in Article 39 of the MOU in which the City agrees to provide tuition reimbursement in the amount of $2K annually to POA represented employees who have outstanding student loans and may qualify for reimbursement not to exceed 100 employees per fiscal year.</t>
  </si>
  <si>
    <t>56694_Y123N/A_:The Student Loan Repayment Program assists officers by providing up to 100 employees $2,000 in tuition reimbursement annually. This program is available to all POA respresented employees. ._Existing department staff are responsible for implementing the program and processing employee payments.._Given the limit of 100 participants, there may be others who need the assistance but are unable to receive it.._._</t>
  </si>
  <si>
    <t>Department of Finance</t>
  </si>
  <si>
    <t>100000_1517_AP Audit Adjustments</t>
  </si>
  <si>
    <t>This adjustment is being made to better reflect how the contract with the AP Audit Services vendor, Moody, is being handled.  The contract with the vendor includes payment terms that are calculated based on a percentage of the amount recovered via their services but due to the City's check and balances, the amount being recovered is not as much as originally estimated when the contract was entered into with the vendor.  Due to not recovering as much, a reduction in the expenditure budget tied to this contract is appropriate to reflect updated projections.  Additionally, when this contract was entered into, it was assumed that the City would be receiving revenue in the form of refunds from vendors that had overcharged the City, however, in reality most vendors prefer to issue credits on future invoice payments and so it is no longer anticipated that the department would record revenue associated with this contract.  The benefit to the City is anticipated to be in the form of reduced payments in various City departments, which should result in budgetary savings in those departments.The reduction in non-personnel expenditures changes the budget from $50,000 to $40,000 and the reduction in revenues changes the budget from $50,000 to $0.</t>
  </si>
  <si>
    <t>Accounts Payable Audit ServicesAdjustment to non-personnel expenditures and revenues associated with Accounts Payable audit services contract to reflect updated projections.</t>
  </si>
  <si>
    <t>The reduction in non-personnel expenditures is due to audit services finding fewer overcharges than originally anticipated which results in lower payments to vendor based on contract terms.  The reduction in revenue is to reflect the reality that most vendors that are found to have overcharged the City prefer to provide credits on future invoices instead of issued refund checks.  It is anticipated that the benefit of this contract will be experienced in City departments citywide as they receive credits on their future invoices.</t>
  </si>
  <si>
    <t>N/A. No additional information is required because the request does not have an equity dimension.</t>
  </si>
  <si>
    <t>25</t>
  </si>
  <si>
    <t>100000_1914_P.25_Non-Standard Hour Maintain</t>
  </si>
  <si>
    <t>Addition of 50.14 FTE non-standard hour civilian and sworn positions to help the Police Department maintain existing service levels in the following units: Communications, Records, Human Resources, Data Systems, Special Events, Homeless Outreach Team, Sex Crimes, Domestic Violence, Backgrounds, and Collision Investigation Bureau.  Cal-ID Technician – Hourly - Supplement for the Records Unit which maintains 24-hr. operations 365 days/year.  On average, approximately 5 hours per day are required. (5 x 365 = 1,825) Clerical Assistant 2 – Hourly - The department's HR Unit maintains a pool of clerical staff to be used throughout the department whenever needs arise.  Based on history, three full-time equivalents are utilized in a year.  On average, 7 hours per day are required.  (260 working days in a year x 7 hours a day x 3 employees = 5,460). Dispatcher 2 – Hourly - These supplement the Communications Unit during long term absences or during large events when the unit has to maintain constant staffing.  5 hours/day as historically used.  (260 working days in a year x 5 hours a day x 3 employees = 3,900 ). Management Intern – Hourly - Part time personnel to assist with the Department's IT needs.  On average, 6 hours per day are required.  (260 working days in a year x 6 hours a day x 1 employee = 1,560) Police Dispatcher – Hourly - These supplement the Communications Unit during long term absences or during large events when the unit has to maintain constant staffing.  5 hours/day as historically used. (260 working days in a year x 5 hours a day x 2 employees = 2,525) Special Event Traffic Controller 1 – Hourly - These are the individuals that provide traffic control for large events, parades, street closures, etc.  There are typically several events throughout the City every day.  Expenses for many events are recouped through special event permit fees.  We use 6 average hours per shift and average 37 shifts per day for various events.  6 x 37 = Approx. 222 hours required every day of the year. 222 x 365 = Approx. 81,250 hours needed for the year. Senior Police Records Clerk – Hourly - Supplement for the Records Unit which maintains 24-hr. operations 365 days/year.  On average, 5 hours per day are required. (4.86 x 365 = 1,775).  This request will add 4 sworn provisional positions that work 600 hours per year (4 x 600 = 2,400).  Police provisional Police Officer 2 positions will be used to support the following Units: Homeless Outreach Team and Collision Investigation Bureau.  This will positively impact existing service levels by enhancing the Department's community policing efforts.  Additional HOT team staff will allow the Department to enhance its response to homelessness issues throughout the City by assisting homeless families and chronically homeless individuals find appropriate shelter and services to address their specific needs. Police provisional Police Detective positions will be used to support the following Units: Domestic Violence, Sex Crimes, Backgrounds, and Collision Investigation Bureau.  This request will add 5 positions that work 720 hours per year (5 x 720 = 3,600).  Additional provisional detectives will augment existing investigative staff and will enhance the Unit's ability to efficiently manage an increasing workload. This is an ongoing addition.</t>
  </si>
  <si>
    <t>Addition of 50.14 FTE non-standard hour civilian and sworn positions for the Police Department.  This adjustment will maintain current services levels and is based on an annual zero-based review.</t>
  </si>
  <si>
    <t>56697_N___N/A_:._._._._</t>
  </si>
  <si>
    <t>17</t>
  </si>
  <si>
    <t>100000_1914_P.17_Ext of Shift OT Adjustment</t>
  </si>
  <si>
    <t>Adjustment of $6M in overtime related to Extension of Shift expenses to address violent crime and staffing shortages.  This adjustment also includes a $87K (1.45% x $6M) increase for FICA/Medicare (GL 502051) related to the increased overtime expense.</t>
  </si>
  <si>
    <t>Extension of Shift Overtime AdjustmentAdjustments to reflect increase in extension of shift related overtime and fringe expenses.</t>
  </si>
  <si>
    <t>Adjustments to reflect increase in extension of shift related overtime and fringe expenses.</t>
  </si>
  <si>
    <t>56700_N___DU1:._._._Depending on the neighborhood of the overtime assignment, communities may be receiving better police services than others. Ensuring the overtime officers are allocated to areas that need it may overcome any disparities. ._</t>
  </si>
  <si>
    <t>General Plan Maintenance Fund</t>
  </si>
  <si>
    <t>200728_1619_Revenue Increase</t>
  </si>
  <si>
    <t>Addition of Application Fee Revenue of $516,174 to adjust revenue according to revised projections based on current year trends and project permit application count. Associated non-personnel expense captured in form 56702. An additional May revise adjustment will be submitted to account for permit application submissions and inflationary index calculation.</t>
  </si>
  <si>
    <t>Revised Revenue ProjectionAdjustment to reflect revised revenue projection from application fees.</t>
  </si>
  <si>
    <t>Adjustment to reflect revised revenue projection.</t>
  </si>
  <si>
    <t>The revenue adjustment will enable the Department to implement its work program, which includes numerous initiatives focused on addressing inequities and racist zoning regulations, such as the Housing Action Package, various Community Plan Updates, the Environmental Justice Element, and an Equitable Public Engagement Guide. The additional funding available for NPE will support City staff's efforts to deliver the Department's work program efforts, and can also be used to provide required grant match funds. Funds that are prioritized to address inequities, such as planning for more homes in high resources areas, and prioritizing community investments in underserved areas, along with focused engagement in underserved areas may result in more development in high resources areas, along with less prioritized new investments in higher resourced areas. </t>
  </si>
  <si>
    <t>200728_1619_Addition of Budget for City Planning Work Prog</t>
  </si>
  <si>
    <t>Addition of budget for Professional and Technical Services in support of the City Planning Work Program.</t>
  </si>
  <si>
    <t>City Planning Work ProgramAddition of one-time and on-going contractual services to support of the City Planning Work Program.</t>
  </si>
  <si>
    <t>Additional budget is required to support the growing needs and expanded objectives of the City Planning Work Program.</t>
  </si>
  <si>
    <t>The expenditure adjustment will enable the Department to implement its work program, which includes numerous initiatives focused on addressing inequities and racist zoning regulations, such as the Housing Action Package, various Community Plan Updates, the Environmental Justice Element, and an Equitable Public Engagement Guide. The additional funding available for NPE will support City staff's efforts to deliver the Department's work program efforts, and can also be used to provide required grant match funds. Funds that are prioritized to address inequities, such as planning for more homes in high resources areas, and prioritizing community investments in underserved areas, along with focused engagement in underserved areas may result in more development in high resources areas, along with less prioritized new investments in higher resourced areas. </t>
  </si>
  <si>
    <t>One-time addition of budget for staff costs in support of the City Planning Work Program.</t>
  </si>
  <si>
    <t>Addition of one-time budget to support the City Planning Work Program.</t>
  </si>
  <si>
    <t>100000_1517_CIP Section Positions</t>
  </si>
  <si>
    <t>The multi-year budget for the Capital Improvements Program (CIP) has increased considerably over the past five fiscal years, increasing from $2.5 billion in FY18 to $5.9 billion in FY23, a 76% increase. There has also been a large increase in new and complex programs and initiatives that impact the CIP program, such as Storm Water's WIFIA loan, Climate Action Plan, Civic Center Core, Pure Water, Build Better San Diego, among others.  Also, the consolidation of the Debt Management Department in late Fiscal Year 2022 with the Department of Finance will allow for greater coordination and integration of the capital financing function, the CIP Budget and the 5-Year capital infrastructure planning outlook. This adjustment proposed the elimination of a Director position and the addition of one supervisor and one manager positions to handle the demand and successful implementation of these new programs and greater integration of the financing function with long-term budgeting and planning. The Principal Accountant position would lead the process for the two CIP budget monitoring reports, the capital budget development process and provide general management level oversight. Offsetting these increases would be the reduction of the Department Director position that was previously within the Debt Management department prior to the merge. All activity mentioned on this form can be found on Form 56921 (BA 1512) and Form 56704 (BA 1517).</t>
  </si>
  <si>
    <t>Reorganization and CIP SupportAddition of 1.00 Principal Accountant, and reduction of 1.00 Department Director associated with a reorganization to support the City's CIP program.</t>
  </si>
  <si>
    <t>The reduction of 1.00 FTE Department Director as a result of the merge between Department of Finance and Debt Management.  This reduction is being offset with the addition of 1.00 FTE position to support the City's CIP program which has increased considerably over the past five fiscal years, increasing from $2.5 billion in FY18 to $5.9 billion in FY23, a 76% increase. The increase in the CIP requires additional supervisory staff to support the additional workload and the new programs/initiatives, such as Storm Water's WIFIA, , Climate Action Plan, Civic Center Core, Pure Water and Build Better San Diego among others.</t>
  </si>
  <si>
    <t>The Department of Finance is in the process of overhauling the Citywide budget process to incorporate an equity lens to address disparities through the allocation of financial resources. These resources will be dedicated to support some of these changes as they relate to the City’s Capital Improvement Program.</t>
  </si>
  <si>
    <t>Overarching Implementation</t>
  </si>
  <si>
    <t>100000_1517_Grant Section Positions</t>
  </si>
  <si>
    <t>Addition of 2.00 FTE Finance Analyst 2 positions to support the Grants section of the Department of Finance. When compared to FY 2019, the total number of submitted applications for grants increased by 104% (55 in 2019, 112 in 2022) and the total number of grants awarded increased by 180% (25 in 2019, 70 in 2022).  When comparing the value of the City's grants, between 2019 and 2022 the total value of the City's applications increased by $213 million, or 269%, and the total value of the grants awarded increased by $149.5 million, or 286%. The amount of grant funding projected to be received in the next several years is expected to continue to increase due to the Federal Build Back Better Act.The Finance Analysts that support the grant operations of the City within the Department of Finance are responsible for overseeing the general compliance and reporting requirements of each grant and ensuring that the City follows the Grant Code of Federal Regulations or the Uniform Guidance 2 CFR 200.  The Finance Analysts must become familiar with the specific compliance and reporting requirements of each grant program and monitor it throughout the year in order to provide appropriate guidance to the administering department and ensure each grant is being adequately tracked within the City's SAP system.  The City receives a large amount of Grant Funding from multiple agencies, and due to each program's unique requirements the Finance Analysts must possess strong analytical skills and good communication skills to work alongside the grant administering departments.The addition of these Finance Analyst positions will provide greater support to the grant operations of the City and ensure the City continues to receive clean audit opinions on the annual Single Audit so that the City can continue to receive these necessary grant funds in support of City operations.</t>
  </si>
  <si>
    <t>Grant SupportAddition of 2.00 Finance Analyst 2s to support the increases in City grant operations and ensure compliance with federal regulations and reporting requirements.</t>
  </si>
  <si>
    <t>Addition of 2.00 Finance Analyst 2s to support City grant operations.  In the past 4 years, the number of grants awarded to the City has increased by 180% and the dollar value of the grants has increased by $149 million.  Additional support is needed to ensure compliance with federal regulations and reporting requirements so the City can continue to receive grant funding.</t>
  </si>
  <si>
    <t>100000_1517_Supplemental Position Adds</t>
  </si>
  <si>
    <t>Addition of 4.00 FTE (1.00 Program Coordinator, 2.00 Finance Analyst 4s, 1.00 Finance Analyst 2) positions that are currently in supplemental, unbudgeted status.  These positions were added in a supplement capacity during the last two fiscal years to right-size staffing levels and support the growing demand for centralized financial services that result from the City's expanded operations and increase in full-time equivalent positions. Over the last five fiscal years, the City's Budget has increased from $3.64 billion to $5.07 billion, a 39% increase. Full-time equivalent positions have increased from 11,419 to 12,777, a 12% increase. In addition, financial oversight is needed for new and complex City programs. These new positions are critical for the successful implementation of the Climate Action Plan and Homelessness Strategies and Solutions.  As the City moves forward on these critical initiatives, there will be an increasing need for finance staff to evaluate proposals for economic impact. Additionally, there will be a greater need to track, report, and provide a fiscal analysis on the implementation of these initiatives.  The addition of these positions will ensure that the Department of Finance has the staff to be able to perform the necessary work.</t>
  </si>
  <si>
    <t>Supplemental Position AddsAddition of 4.00 FTE positions to right-size staffing levels to support central finance and implement critical initiatives, such as Equity, Climate Action Plan, and Homelessness Strategies and Solutions.</t>
  </si>
  <si>
    <t>Addition of 4.00 FTE position to right-size staffing levels to support growth of approximately 39% in the City's total budget over the last five fiscal years and implement new critical programs and initiatives.  As the City embarks on implementing it's Climate Action Plan, Homelessness Strategies and Solutions, and incorporating an equity lens into its budget process, it is critical that the Department of Finance has the needed staffing levels to be able to evaluate, monitor, report and provide the financial support for the support for the City to successfully implement these initiatives.</t>
  </si>
  <si>
    <t>The Department of Finance is in the process of overhauling the Citywide budget process to incorporate an equity lens to address disparities through the allocation of financial resources. These resources will be dedicated to support some of these changes as they relate to City operating expenditures.</t>
  </si>
  <si>
    <t>Water Utility Operating Fund</t>
  </si>
  <si>
    <t>Public Utilities</t>
  </si>
  <si>
    <t>700011_2000 Dams and Reservoirs</t>
  </si>
  <si>
    <t>&lt;h3&gt;&lt;/h3&gt;The Public Utilities Department is looking to optimize its surface water operations and take a more holistic approach to its Dam and Reservoir Program. This includes considering the long-term life of the department's nine reservoirs and dams as part of the entire water supply system and coordinating with the County Water Agency (CWA) and the Division of Dam Safety. &lt;h3&gt;&lt;/h3&gt;To focus on the long-term capital needs of the Dam and Reservoir Program, the department will create several new positions.  2.00 Full-Time Equivalent (FTE) Senior Civil Engineers will oversee a section responsible for planning and management of dam repair and rehabilitation projects, while 3.00 FTE Associate Engineers will manage and oversee a number of these projects. 4.00 FTE Assistant Engineers will also be hired to coordinate, prepare, and review technical analyses, designs, and implementation for dam repair and replacement projects. In addition to these engineering roles, the department will also be hiring a 1.00 FTE Senior Planner and 1.00 FTE Associate Planner to complete environmental reviews, prepare California Environmental Quality Act (CEQA) documents, and obtain necessary environmental permits. To support the stand-up of the Dam and Reservoir capital Program and provide program management services, contractual funds will be necessary, as well as additional funds to complete required assessments, studies, and predesign of dam repair projects in accordance with The Division of Safety of Dams (DSOD) regulations, which have been included in this request.&lt;h3&gt;&lt;/h3&gt;To support the programs existing maintenance and operations needs, the department will be adding teams responsible for tasks such as dam and reservoir maintenance, large blow-off valve operations, woody vegetation removal, and minor concrete repairs. These items are not covered in the department's long-term capital projects and are key concerns of its regulators.</t>
  </si>
  <si>
    <t>Dams and Reservoirs MaintenanceAddition of 16.00 FTE positions and associated non-personnel expenditures to support The Dam and Reservoir Program meet regulatory standards.</t>
  </si>
  <si>
    <t>Addition of 16.00 FTE in various positions to address both near-term and long-term improvements identified by PUD and its regulators across the nine dams' system.</t>
  </si>
  <si>
    <t>Fire/Emergency Medical Services Transport Program Fund</t>
  </si>
  <si>
    <t>Emergency Medical Services</t>
  </si>
  <si>
    <t>200227_1913_Addition of EMS Fire Captain</t>
  </si>
  <si>
    <t>Addition of 1.00 Fire Captain to serve as the Emergency Medical Services (EMS) Medical Liaison Officer for contract compliance, Exclusive Operating Agreement (EOA) and special events.Under the general direction of the EMS Deputy Chief, the Medical Liaison Officer will be responsible for overseeing the contractual requirements of various contracts related to EMS Operations in the City including the City/County EOA Agreement, paramedic and medical transportation services, City Medical Director, ePCR (WATER), Airport, On-line Compliance Utility (FirstWatch), and mutual aid and training agency agreements. Additionally, the position will be responsible for ensuring the department adheres to government regulations including the assessment and identification of potential risks within the department and the EMS Division; optimizing existing processes and procedures to conform with federal law and standards with the goal of protecting the City from potential civil and criminal liability due to non-compliance to established HIPAA law and standards; and serve as a liaison to the new Special Operations Events Unit.  This position was approved in FY23 as a supplemental position. Non-Personnel expense includes cost for a Ford F-150 pickup.The impact of not funding this request may result in non-compliance with various contracts; continual short staffing issues for the EMS Division; and impact EMS ability to successfully manage EOA rights.</t>
  </si>
  <si>
    <t>Emergency Medical Services Fire CaptainAddition of 1.00 Fire Captain and non-personnel expenditures to serve as Emergency Medical Services (EMS) Medical Liaison Officer for contract compliance, Exclusive Operating Agreement, and special events.</t>
  </si>
  <si>
    <t>Addition of 1.00 Fire Captain and non-personnel expenditures to serve as Emergency Medical Services (EMS) Medical Liaison Officer for contract compliance, Exclusive Operating Agreement, and special events.</t>
  </si>
  <si>
    <t>Addition of EMS Fire Captain - PBF Form ID # 56709_Y123__:Increased opportunity for special assignment and promotions while addressing workload disparity due to ambulance provider contractual deficiencies.._Operational impact is the disparity in workload.._Inability to address ambulance transport contract shortcomings while decreasing opportunities for the workforce.._._</t>
  </si>
  <si>
    <t>Addition of 1.00 Fire Captain to serve as the Emergency Medical Services (EMS) Medical Liaison Officer for contract compliance, Exclusive Operating Agreement (EOA) and special events.Under the general direction of the EMS Deputy Chief, the Medical Liaison Officer will be responsible for overseeing the contractual requirements of various contracts related to EMS Operations in the City including the City/County EOA Agreement, paramedic and medical transportation services, City Medical Director, ePCR (WATER), Airport, On-line Compliance Utility (FirstWatch), and mutual aid and training agency agreements. Additionally, the position will be responsible for ensuring the department adheres to government regulations including the assessment and identification of potential risks within the department and the EMS Division; optimizing existing processes and procedures to conform with federal law and standards with the goal of protecting the City from potential civil and criminal liability due to non-compliance to established HIPAA law and standards; and serve as a liaison to the new Special Operations Events Unit.  This position was approved in FY23 as a supplemental position.The impact of not funding this request may result in non-compliance with various contracts; continual short staffing issues for the EMS Division; and impact EMS ability to successfully manage EOA rights.</t>
  </si>
  <si>
    <t>200227_1913_Addition of Quality Improvement Data Specialist</t>
  </si>
  <si>
    <t>Addition of 1.00 Quality Improvement and Data Specialist to address increasing medical aid call volume. This position will responsible for working on quality improvement issues for patient treatment, protocol adherence, and medication delivery. This position will also assist Emergency Medical Services (EMS) medical directors with data for their research projects that directly affect the practice of medicine. This position will work with data analysis software such as First Watch/First Pass to identify other solutions to improve the quality and efficiency of Quality Improvement. Other duties include working with the Electronic Documentation and Data Analysis Coordinator to create reports and the EMS Education division to track and coordinate staff education needs. The impact of not funding this request will result in the inability to address increasing medical aid call volume; and impact the EMS Division’s ability to support clinical research and data analysis as we have in the past in conjunction with UCSD or other national (NIH,  etc.) research endeavors that directly impact the practice of EMS in the field.</t>
  </si>
  <si>
    <t>Quality Improvement and Data SpecialistAddition of 1.00 Quality Improvement and Data Specialist to address increasing medical aid call volume and support clinical research and data analysis.</t>
  </si>
  <si>
    <t>Addition of 1.00 Quality Improvement and Data Specialist to address increasing medical aid call volume and support clinical research and data analysis.</t>
  </si>
  <si>
    <t>Addition of Quality Improvement and Data Specialist - PBF Form ID # 56710_Y123__:Increased opportunity for special assignment while addressing workload disparity.._Provides quality assurance to all communities served.._Increased risk from lack of quality assurance review.._._</t>
  </si>
  <si>
    <t>13</t>
  </si>
  <si>
    <t>100000_1914_P.13_Contractual Increase - Sexual Assault Exams</t>
  </si>
  <si>
    <t>Addition of $191K ongoing non-personnel expenditures for the contractual increase of medical evidentiary examinations also known as forensic medical exams performed by Qualified Healthcare Professionals (QHP) who specialize in sexual assault and attempted sexual assault incidents. The contracted increase is 11% more than previously executed agreement. Consultant services include medical legal forensic examinations of sexual assault victims and suspects, medical facilities, and court testimony. </t>
  </si>
  <si>
    <t>Sexual Assault ExaminationsAddition of non-personnel expenditures for the contractual increase of sexual assault medical evidentiary examinations. </t>
  </si>
  <si>
    <t>Addition of non-personnel expenditures for the contractual increase of medical evidentiary examinations of sexual assault victims and suspects that are conducted by Qualified Healthcare Professionals, medical facilities, and court testimony. The contracted increase is 11% more than previously executed agreement. </t>
  </si>
  <si>
    <t>56711_Y123__:Fulfilling the contractual increases for sexual assault medical examinations supports the Department’s commitment to providing the highest level of service for sexual assault victims. ._Will continue services for sexual assault victims. ._Allows every victim access to the medical examination across all communities.._._</t>
  </si>
  <si>
    <t>100000_1914_P.12_Contractual Increase - Ammunition</t>
  </si>
  <si>
    <t>Addition of $408K ongoing non-personnel expenditures for the contractual increase of ammunition. A new contract for ammunition was executed on October 18, 2022. COVID-19, raw material shortages, and supply chain issues have caused the cost of ammunition to increase significantly.  The contracted increase in cost is 98% more than the previously executed agreement. In addition, due to global events causing raw material shortages and supply chain issues, the delivery time frame is approximately 300 days from the date it is ordered from the vendor. The ammunition is used for handgun, shotgun and rifle training shoots, qualification shoots, practice and duty rounds, Advanced Officer Training, Regional Academy Firearms training, and Less Lethal / Extended Range Impact Weapon training and qualifications.  </t>
  </si>
  <si>
    <t>AmmunitionAddition of non-personnel expenditures for the contractual increase of ammunition.</t>
  </si>
  <si>
    <t>Addition of non-personnel expenditures for the contractual increase of ammunition for handgun, shotgun and rifle training shoots, qualification shoots, practice and duty rounds, Advanced Officer Training, Regional Academy Firearms training, and Less Lethal/Extended Range Impact Weapon training and qualifications.  A new contract for ammunition was executed on October 18, 2022, and due to COVID-19, raw material shortages, and supply chain issues the cost of ammunition increased more than 98% than the previously executed agreement.</t>
  </si>
  <si>
    <t>56712_N___N/A_:._._._._</t>
  </si>
  <si>
    <t>14</t>
  </si>
  <si>
    <t>100000_1914_P.14_Contractual Increase - Ballistic Vests</t>
  </si>
  <si>
    <t>Addition of $271K ongoing non-personnel expenditures for contracted increases in ballistic vests. A new contract for ballistic vests was executed on December 22, 2022, with a contracted increase in cost of 39% more than the previously executed agreement. Ballistic vests are standard issued to all sworn and certain civilian positions for safety.  The ballistic vests absorb the impact and reduce or stop penetration to the torso from firearm-fired projectiles and fragmentation from explosions, decreasing harm to the officer wearing it.</t>
  </si>
  <si>
    <t>Ballistic VestsAddition of non-personnel expenditure for the contractual increase of ballistic vests.</t>
  </si>
  <si>
    <t>Addition of non-personnel expenditures for the contractual increase of ballistic vests issued to all sworn and certain civilian positions to absorb the impact and reduce or stop penetration to the torso from firearm-fired projectiles and fragmentation from explosions. A new contract for ballistic vests was executed on December 22, 2022, with an increase of 39% more than the previously executed agreement.</t>
  </si>
  <si>
    <t>56713_N___N/A_:._._._._</t>
  </si>
  <si>
    <t>City Attorney</t>
  </si>
  <si>
    <t>100000_1211_City Attorney_Non-Standard Hourly Maintain</t>
  </si>
  <si>
    <t>Addition of 0.98 Deputy City Attorney-Hourly; 0.90 City Attorney Investigator-Hourly; 3.25 Legal Intern-Hourly; and 0.35 Legal Secretary 2-Hourly to maintain current service levels. These positions are needed to carry out duties as mandated by the Courts, City Charter, and due to vacancies and permanent staff being out on LTD/FMLA.</t>
  </si>
  <si>
    <t>Funding allocated according to a zero-based annual review of hourly funding requirements.</t>
  </si>
  <si>
    <t>Sustainability &amp; Mobility</t>
  </si>
  <si>
    <t>100000_1621_Franchise Audit</t>
  </si>
  <si>
    <t>Addition of non-personnel expenditures in the amount of $150,000 for the required biannual independent performance audit of SDG&amp;amp;E in compliance with the terms of gas and electric franchises per Franchise Ordinances (O-21327 / O-21328).</t>
  </si>
  <si>
    <t>Biannual Independent Performance AuditAddition of one-time non-personnel expenditures for the biannual independent performance audit of SDG&amp;amp;E. </t>
  </si>
  <si>
    <t>Addition of one-time non-personnel expenditures for the required biannual independent performance audit of SDG&amp;amp;E in compliance with the terms of gas and electric franchises per Franchise Ordinances (O-21327 / O-21328).</t>
  </si>
  <si>
    <t xml:space="preserve">No disparities exist; Overseeing and auditing SDG&amp;amp;E performance under the terms of the franchise provides positive outcomes citywide. </t>
  </si>
  <si>
    <t>Strategy 2 - Access to Clean &amp; Renewable Energy</t>
  </si>
  <si>
    <t>200227_1913_Exhaust Extraction Systems Replacement</t>
  </si>
  <si>
    <t>Addition of non-personnel expenditures to replace aging exhaust extraction systems as required by the Local 145 MOU (Article 7, Section A.2). The manufacturer of these systems do not make parts for most of the older systems we have. Each apparatus has an individual hose drop. Replacement of each drop includes a new hose, track, electronics, hard piping, and installation. Local 145 is requiring all diesel and gasoline engine vehicles have an exhaust extraction drop. Currently, our stations only have exhaust drops for diesel vehicles. A total of 30 fire stations need exhaust extraction systems replaced and will be spread over a five year period.  Additionally, FALCK employees as tenants contribute to the overall wear and tear to fire stations. These additional funds are offset by monthly revenue from FALCK. The impact of not funding this request will result in firefighters exposure to carcinogens in fire station living quarters, and not meeting the requirements outlined in the Local 145 MOU.</t>
  </si>
  <si>
    <t>Exhaust Extraction Systems ReplacementAddition of non-personnel expenditures to replace aging exhaust extraction systems as mandated by Local 145 Memorandum of Understanding (Article 7, Section A.2).</t>
  </si>
  <si>
    <t>Addition of non-personnel expenditures to replace aging exhaust extraction systems as mandated by Local 145 Memorandum of Understanding (Article 7, Section A.2).</t>
  </si>
  <si>
    <t>Exhaust Extraction Systems Replacement - PBF Form ID # 56721_Y123__:This will assist in the preventative measures in reducing carcinogens in ALL fire stations rather than only a limited number.._This conforms to an MOU requirement with Local 145 and ensures safety measures in place for all employees equally.._Disparity in cancer preventative measures across the workforce and noncompliance with Local 145 MOU.._._</t>
  </si>
  <si>
    <t>200227_1913_Facilities Maintenance</t>
  </si>
  <si>
    <t>Addition of facilities maintenance expenditures due to contractual increases and increased frequency of repairs due to aging infrastructure.  The following services are not provided by City facilities staff and are vital to maintaining facilities for emergency operations and working conditions for personnel: HVAC maintenance; security gates and fencing repair. The increase in HVAC maintenance services is primarily due to COVID-19 related filters and the overall increase in costs from ambulances posted at the fire stations. The cost increase to fire station security gates and fencing are due to frequent repairs on older gates and fences. The impact of not funding this request would compromise the safety and working conditions of our personnel; facilities will continue to degrade; and repair costs will increase.</t>
  </si>
  <si>
    <t>Facilities MaintenanceAddition of non-personnel expenditures for facilities maintenance due to contractual increases and increased frequency of repairs resulting from aging infrastructure.</t>
  </si>
  <si>
    <t>Addition of non-personnel expenditures for facilities maintenance due to contractual increases and increased frequency of repairs resulting from aging infrastructure.</t>
  </si>
  <si>
    <t>Facilities Maintenance - PBF Form ID # 56722_Y123__:Provides equitable work environment and living conditions at fire stations across the city. Addresses long overdue deferred maintenance issues.._Operational impacts include safe and livable conditions at all fire stations throughout the city.._Impacts include lack of maintained and equitable living conditions for the workforce.._._</t>
  </si>
  <si>
    <t>05</t>
  </si>
  <si>
    <t>200227_1913_EMS SD Airport Agreement</t>
  </si>
  <si>
    <t>Addition of non-personnel expenditures for incremental FY 24 contractual costs associated with the EMS SD Airport Agreement.  The City of San Diego has an agreement with the San Diego County Regional Airport Authority (SDCRAA) to provide 24/7 paramedic stand-by coverage at Lindbergh Field.  The City subcontracts this activity to the ambulance contractor (Falck) who invoices the City monthly for costs associated with maintaining paramedic coverage.  This adjustment is 100% cost recoverable from the SDCRAA. The impact of not funding this request will result in the inability to pay the City's 9-1-1 ambulance contractor for 24/7 ambulance coverage at SD Airport.</t>
  </si>
  <si>
    <t>San Diego Airport AgreementAddition of non-personnel expenditures and associated revenue for paramedic coverage at Lindbergh Field.</t>
  </si>
  <si>
    <t>Addition of non-personnel expenditures and associated revenue for paramedic coverage at Lindbergh Field.</t>
  </si>
  <si>
    <t>EMS SD Airport Agreement - PBF Form ID # 56723_N___N/A_:._._._._</t>
  </si>
  <si>
    <t>200227_1913_Ambulance Lease Revenue</t>
  </si>
  <si>
    <t>Addition of lease revenue associated with contractual terms of the City’s ambulance provider agreement for rent at fire stations occupied by ambulances. The lease for ambulances and staff at 37 Fire facilities total approximately $80K per month. The impact of not funding this request will result in budget vs. actual variances.</t>
  </si>
  <si>
    <t>Ambulance Provider AdjustmentAdjustment to reflect increased lease revenue at fire stations from City's ambulance provider.</t>
  </si>
  <si>
    <t>Adjustment to reflect increased lease revenue at fire stations from City's ambulance provider.</t>
  </si>
  <si>
    <t>Ambulance Lease Revenue - PBF Form ID # 56725_N___N/A_:._._._._</t>
  </si>
  <si>
    <t>200227_1913_EMS Penalty Revenue</t>
  </si>
  <si>
    <t>Addition of one-time penalty revenue associated with the contractual terms of the Fees for Service agreement between the City and the 9-1-1 ambulance provider. The impact of not funding this request will result in budget vs. actuals inconsistencies.</t>
  </si>
  <si>
    <t xml:space="preserve">Emergency Medical Services Penalty RevenueAdjustment to reflect one-time penalty revenue associated with ambulance provider agreement. </t>
  </si>
  <si>
    <t xml:space="preserve">Adjustment to reflect one-time penalty revenue associated with ambulance provider agreement. </t>
  </si>
  <si>
    <t>EMS Penalty Revenue - PBF Form ID # 56726_N___N/A_:._._._._</t>
  </si>
  <si>
    <t>09</t>
  </si>
  <si>
    <t>200227_1913_Non-Discretionary Rent at 600 B St.</t>
  </si>
  <si>
    <t>Adjustment to reflect non-discretionary rent expenditures for Emergency Medical Services (EMS) share at 600 B Street. This request is for 70% of the total rent at new City-leased space on the 12th floor at 600 B Street for EMS staff. The other 30% of the total rent at this location is being requested in the General Fund (Form ID 57396). Although these rent expenditures are Non-Discretionary and therefore will be incurred in Citywide Program Expenditures, this request is submitted as a budget adjustment request as instructed by the Department of Finance.Related GF Form #57396</t>
  </si>
  <si>
    <t>Non-Discretionary AdjustmentAdjustment to expenditure allocations that are determined outside of the department's direct control. These allocations are generally based on prior year expenditure trends and examples of these include utilities, insurance, and rent.</t>
  </si>
  <si>
    <t>Adjustment to reflect non-discretionary rent expenditures for Emergency Medical Services staff at Fire-Rescue Headquarters.</t>
  </si>
  <si>
    <t>Non-Discretionary Rent at 600 B St. - PBF Form ID # 56728_N___N/A_:._._._._</t>
  </si>
  <si>
    <t>Fire-Rescue</t>
  </si>
  <si>
    <t>100000_1912_Addition of Logistics Clerical Assistant 2</t>
  </si>
  <si>
    <t>The Logistics Division supports our core mission of maintaining over 60 fire and lifeguard facilities, apparatus, station furniture, fixtures, and equipment for 1,300 Department FTE's. Currently, one Administrative Aide 2 supports this most critical division. As such, the position processes the highest volume of financial transactions compared to other divisions, which includes over 500 purchase orders and four times the invoices annually, which are mission critical to Fire-Rescue's day-to-day operations. The Clerical Assistant 2 will process required purchase orders, invoices, petty cash, and transactions for nearly 250 procurement cards for all fire stations and lifeguard facilities.  This additional position will also allow for the appropriate segregation of duties in various financial functions such as accounts payable roles (goods receipts and invoice receipts) and cash handling.  The impact of not funding this request will cause delays and disruption in mission critical emergency services. </t>
  </si>
  <si>
    <t>Administrative SupportAddition of 1.00 Clerical Assistant 2 to provide administrative support to the Fire-Rescue Department's Logistics Division.</t>
  </si>
  <si>
    <t>Addition 1.00 Clerical Assistant 2 to provide administrative support to the Fire-Rescue Department's Logistics Division.</t>
  </si>
  <si>
    <t>Addition of Logistics Clerical Assistant 2PBF Form ID 56729_Y123__:This new position within the Logistics Division of the Fire-Rescue Department will address the disparity in workload among administrative staff. Additionally, this position will provide the opportunity to diversify administrative staff positions.._Operational impacts to our workforce include disparity in workload among administrative staff.._Excessive workload will continue for existing staff and decrease job satisfaction.._._</t>
  </si>
  <si>
    <t>20</t>
  </si>
  <si>
    <t>Expenditure (Budget Reduction Proposal)</t>
  </si>
  <si>
    <t>Clean SD</t>
  </si>
  <si>
    <t>100000_1914_P.20_Reduction to CleanSD &amp; NPD OT</t>
  </si>
  <si>
    <t>This adjustment is to reduce $2.6M in Neighborhood Policing (NPD) and CleanSD related overtime expenditures.  Based on an average of the first five months of Fiscal Year 2023 (July - November), NPD is projected to spend 77% of their $3.5M general overtime budget and 50% of their $3.8M CleanSD budget due to the department's staffing challenges.  Many overtime opportunities have not been staffed over the last several months due to the Police Department's public safety priority of first staffing vacancies in patrol operations with overtime shifts so officers can be responsive to priority radio calls and emergencies.  This adjustment also includes the reduction of $37.7K (1.45% of $2.6M) in Fica/Medicare (GL 502051) budget.</t>
  </si>
  <si>
    <t>Reduction of CleanSD and Neighborhood Policing OvertimeReduction in Neighborhood Policing and CleanSD overtime expenditures and associated fringe benefits.</t>
  </si>
  <si>
    <t>Reduction of personnel expenditures in the Neighborhood Policing Division.</t>
  </si>
  <si>
    <t>56731_N___DU1:._._._Reduction of staff to NPD could potentially impact disparities in enforcement of persons experiencing homelessness.._</t>
  </si>
  <si>
    <t>19</t>
  </si>
  <si>
    <t>100000_1914_P.19_Ext of Shift - Patrol Staffing Backfill</t>
  </si>
  <si>
    <t>Adjustment of $2.6M in overtime related to Extension of Shift - Patrol Staffing Backfill expenses to address increases in violent crime experienced last Fiscal Year and staffing shortages.  This adjustment also includes a $37.7K (1.45% x $2.6M) increase for Fica/Medicare (GL502051) related to the increased overtime expense.</t>
  </si>
  <si>
    <t>Patrol Staffing BackfillAddition of overtime expenditures to reflect increase in patrol staffing backfill.</t>
  </si>
  <si>
    <t>Adjustment to reflect an increase in overtime related expenditures related to Extension of Shift - Patrol Staffing Backfill due to increased vacancies.</t>
  </si>
  <si>
    <t>56732_Y123__:This budget adjustment ensures the Department can maintain response times across communities despite current staffing shortages. ._Maintains staffing levels to assist with responding to calls. ._Depending on the neighborhood of the overtime assignment, communities may be receiving better police services than others. Ensuring the overtime officers are allocated to areas that need it may overcome any disparities. ._._</t>
  </si>
  <si>
    <t>Fleet Operations Operating Fund</t>
  </si>
  <si>
    <t>General Services</t>
  </si>
  <si>
    <t>Mobility</t>
  </si>
  <si>
    <t>720000_1317_Fleet Supplies CI Group</t>
  </si>
  <si>
    <t>Addition of Non-Personnel Expense to align the supply budget with expenses for fleet repair and maintenance projected in the FY 2023 mid-year monitoring. This includes increased costs for auto repair supplies ($1.7M), tires and tubes ($103K), oils and lubricants ($230K), etc. Approximately 81% of the expenses will impact the General Fund in Usage Fees collected due to Fleet Operations being an Internal Service Fund. The impact of not funding this request would be continued underfunding of maintenance and repair supplies effecting the readiness of the City's Fleet.</t>
  </si>
  <si>
    <t>Fleet SuppliesAddition of non-personnel expenditures to support fleet repair and maintenance.</t>
  </si>
  <si>
    <t>Adjustment to align the Auto Repair/Maintenance supplies budget with FY 2023 Mid-Year monitoring cost estimates. Approximately 81% of the expenses will impact the General Fund in Usage Fees collected.</t>
  </si>
  <si>
    <t>100000_1914_P.01_Addition of Supplemental PCNs</t>
  </si>
  <si>
    <t>Addition of 8.00 FTE existing and 4.00FTE pending supplemental positions and $8K one-time non-personnel expenditures to support the Police Department's operations. The following 8.00 existing supplemental positions were created with the intention of them being budgeted in FY24.  31017176 - Police Lieutenant (Patrol Ops Section Mgmt) - This position was created due to the need for additional resources in the Police Area Commands, specifically Western Division.  31014951 - Program Coordinator (Information Services Section Mgmt) - The position will evaluate and support information compliance, including managing and monitoring security internal controls, oversee administrative policies, procedures, guidelines and practices of all efforts related to cyber security, participate in cyber security investigations and security risks assessments and ensure security is built into new and existing projects and initiatives.  31014050 - Payroll Specialist II (Payroll) - This position was created to assist the department in preparation for anticipated staffing shortages and has continued to assist the department since that time for a variety of reasons such as vacancies.  This position is vital to the operation of the department by ensuring that all Police Department employees are properly paid, and mandated deadlines are met.  31017125, 31023056, 31023082, 31023109, 31023156 - Laboratory Technician (Crime Laboratory) - These positions are assigned to the Firearms and Chemistry units of the Police Department's Crime Lab.  They are responsible for Integrated Ballistics Information System (IBIS) entry of all handguns and single cartridge cases, when no comparison examination is needed.  This includes test firing weapons safely and entering the images into IBIS.  Other technician duties include but are not limited to: Gun unloads, quarterly calibrations, weekly unit walk-throughs, ammunition sorting and organization, firearms reference collection, help with conversion paperwork with Operational Support, inventory, replacement parts and repair of broken guns, tracking of the firearms magazines, supply ordering, crime scene reconstruction materials, eTRACE, checking out guns for the Police Academy, maintenance of the shooting room, other Casework, and many other duties as assigned.  Additional duties for Laboratory Technician in the Chemistry unit are as follows: Provide ThermoFisher Trunarc Instrument training and support to law enforcement personnel, testify as a Trunarc expert in court, assist in maintenance of Trunarc instrument room, perform weekly safety inspections and ensure laboratory instruments and common work areas are clean and decontaminated, prepare stock and working reagents as needed, perform equipment calibration checks, preventative maintenance, and provide general support for Criminalists, Supervising Criminalists, and clerical staff.  The following 4.00 pending supplemental positions are being requested with the intent of having them budgeted in FY24.  1.00FTE Payroll Supervisor (Payroll) - This request has been approved and the requisite forms have been submitted to create the position.  This position will share responsibilities with the current Payroll Supervisor of processing Out-of-Class Assignments (OCA) and transfers bi-weekly, as well as the coordination of department promotions and shift changes which occur several times throughout the year.  Having two Payroll Supervisors familiar with these on-going tasks will speed up processing and allow for a much-needed back-up to ensure these responsibilities can continue to be fulfilled due to any planned or unplanned absences or temporary workload increases.  1.00FTE Payroll Specialist II (Payroll) - This request has been approved and requisite forms have been submitted to create the position.  The Police Department's budgeted Payroll Specialist to FTE ratio is significantly higher than all other departments, in fact it is almost double that of Fire-Rescue who has the second highest ratio.  The addition of this Payroll Specialist will significantly assist the department by providing greater efficiency, redundancy, and improved customer service for our valued members.  1.00FTE Account Clerk (Administrative Services) - This position will assist the Accounts Payable section full-time while the current Account Clerk is on disability and cannot provide the full-time support needed to maintain the existing workload.  The position will be responsible for creating Purchase Requisitions, processing Goods Receipts, Invoice Payments, closing Purchase Orders and Purchase Requisitions.  1.00FTE Police Dispatch Administrator (Communications) - This position will fill behind an existing Police Dispatch Administrator who will be assigned full-time to the Computer Aided Dispatch (CAD) replacement project for approximately two to four years.  This request includes $8K for one-time non-personnel expenditures to issue computer equipment to new positions.</t>
  </si>
  <si>
    <t>Addition of Supplemental PositionsAddition of 12.00 FTE positions and one-time non-personnel expenditures to support operations.</t>
  </si>
  <si>
    <t>This adjustment includes the addition of 12.00 FTE Positions: Addition of 8.00 FTE existing supplemental positions; 1.00 FTE Sworn and 7.00 FTE Civilian positions. Additionally, 4.00 FTE pending civilian supplemental positions to support the Police Department's operations.  These additions are assigned to several units throughout the department: Patrol, Payroll, Information Services, Crime Laboratory, and Administrative Services. This request includes one-time non-personnel expenditures to issue computer equipment to new positions.</t>
  </si>
  <si>
    <t>56737_Y123__:These positions have already been created or are currently pending creation in FY23. This adjustment will right-size the budget to accommodate the additions. ._1. Employees will be able to spend more qualitative time on tasks to ensure accuracy. 2. Management may be impacted by number of employees reporting to a direct supervisor. ._May require additional office space to accommodate an expanded workforce. ._._</t>
  </si>
  <si>
    <t>Development Services Fund</t>
  </si>
  <si>
    <t>Development Services</t>
  </si>
  <si>
    <t>700036_1611_ Annual Permit Mgmt Apps Maint Rnwl</t>
  </si>
  <si>
    <t>Addition of ongoing IT discretionary non-personnel expenditure in the amount of $280,000 for Accela/ePlansoft annual maintenance renewal and Accela staff aug:a) $125,000 for Accela annual maintenance to account for annual cost increase per the contract and for additional licenses countb) $105,000 for ePlanSoft electronic plan review (EPR) annual maintenance to account for annual cost increasec) $ 50,000 for Accela Staff augmentation to account for the rate increase per the contractAccela is a business critical application and is primarily used to manage the permitting and development function for the department, including the review, comment, issuance, inspection and code enforcement activities.   Accela phase 2 full system implementation were incurred in FY22 under CIP Project and transitioned from the development to maintenance in FY23.  This is required to continue permit issuance and code compliance operations.  </t>
  </si>
  <si>
    <t>Permit Management Software RenewalAddition of non-personnel expenditures associated with permit tracking and reviewing software applications.</t>
  </si>
  <si>
    <t>Addition of ongoing non-personnel expenditures for computer maintenance and contract renewals for Accela to account for annual cost increase per the contract and for additional licenses count. Impact: If not funded, the department primary tool to manage permitting and development function digitally will be negatively impacted and exposing City to legal risks and the department will not be able to address changes prompted by mandates, regulatory, organizational changes or new business services.</t>
  </si>
  <si>
    <t>56738_Y123__:provides cross over the digital divide of performing services to customers._quicker service delivery to the customer on a shared digital platform._Not all customers and employees are technically proficient to leverage the digitized environment for applying for and processing permits._._</t>
  </si>
  <si>
    <t>100000_1912_Addition of Lifeguard Sergeant</t>
  </si>
  <si>
    <t>Addition of 1.00 Lifeguard Sergeant to support Lifeguard Division administrative duties as well as organize and coordinate the lifeguard hiring process.  This position will facilitate Lifeguard Division recruiting and outreach programs by providing a presence at academies, community events, special events, and serve as overall brand ambassadors for Fire-Rescue’s support of recruitment and diversity.  The addition of this position will have a partial offset in Lifeguard Sergeant overtime expenditures. The impact of not funding this request will result in frontline Operations Sergeants continuing to be pulled from the operation or conducting these job duties on overtime.</t>
  </si>
  <si>
    <t>Lifeguard SergeantAddition of 1.00 Lifeguard Sergeant to administer and support Lifeguard Services for beaches citywide.</t>
  </si>
  <si>
    <t>Addition of 1.00 Lifeguard Sergeant to facilitate recruitment and outreach and provide administrative support for Lifeguard Division.</t>
  </si>
  <si>
    <t>Addition of Lifeguard SergeantPBF Form ID 56743_Y123__:This new position is essential for the department to work towards its diversity goal while engaging regularly at community outreach events to recruit a better diverse applicant pool. ._Operational impacts include an increase in effectiveness and dedicated time towards increasing diversity within the Division.._Inability to recruit from specific communities and reach potential candidates who otherwise would not be aware of career opportunities.._._</t>
  </si>
  <si>
    <t>100000_1912_Addition of 2.00 Lifeguard 2 at La Jolla Shores</t>
  </si>
  <si>
    <t>Addition of 1.00 Lifeguard 2 at La Jolla Shores in the winter months and 1.00 Lifeguard 2 relief guard in the non-summer months. These positions will allow Lifeguards Division to maintain a consistent workforce. Five days a week, the lifeguard will have to wait for backup from the Children's Pool area to launch the jet ski if the Sergeant is on patrol or on a call at Torrey Pines City Beach. The impact of not funding this request will increase the risk to the public as current staffing levels have to meet the demand of rescue volume and beach activity.  Additionally, the risk of injury to present lifeguards may increase.</t>
  </si>
  <si>
    <t>La Jolla Shores LifeguardsAddition of 2.00 Lifeguard 2s to support La Jolla Shores.</t>
  </si>
  <si>
    <t>Addition of 1.00 Lifeguard 2 in winter months and 1.00 Lifeguard 2 relief guard in non-summer months to support La Jolla Shores.</t>
  </si>
  <si>
    <t>Addition of 2.00 Lifeguard 2 at La Jolla ShoresPBF Form ID 56744_Y123__:These additional positions within the Lifeguard Division will allow for additional resources within the community to provide an equitable response along the coastline for all San Diegans and visitors.._Operational impacts include the reduction of mandatory overtime and alleviation of workforce fatigue due to understaffing.  Recruitment of new personnel provides the opportunity to diversify our workforce and address the disparity in services along the coastline. ._Overtime costs will continue to be incurred and diversity goals will be challenged.._._</t>
  </si>
  <si>
    <t>100000_1912_Lifeguard NPE Budget Increase</t>
  </si>
  <si>
    <t>Addition of non-personnel expenditures for the Lifeguard Services Division due to inflation and supply chain issues that have exponentially increased the costs of goods and services. The Lifeguard Services Division non-personnel expenditure (NPE) budget has not been historically increased to keep pace with rising costs or inflation and supply chain issues. Planned NPE include training, maintenance for asset-owned surfboat and Marine II vessel, locker storages, annual bench motor replacement, and replacement of 25 Personal Protective Equipment dry suits. The impact of not funding this adjustment is the Department being required to absorb these expenditures in the existing budget and falling behind replacement schedules and deferred maintenance.  As a result, lifeguards will have less equipment to provide critical services.</t>
  </si>
  <si>
    <t>Lifeguard Services SupportAddition of non-personnel expenditures for Lifeguard Services Division due to consumer price index increases.</t>
  </si>
  <si>
    <t>Addition of non-personnel expenditures for Lifeguard Division due to increased costs associated with inflation and supply chain issues.</t>
  </si>
  <si>
    <t>Lifeguard NPE Budget Increase PBF Form ID 56745_N___N/A_:._._._._</t>
  </si>
  <si>
    <t>100000_1912_Operations Staffing Unit</t>
  </si>
  <si>
    <t>Addition of an Operations Staffing Unit, which includes 2.00 Fire Captains and 2.00 Fire Fighter 2's.  The Staffing Unit performs a critical function in scheduling shifts for Operations staff which is currently performed at the Airport Fire Station. Due to a newly executed agreement with the San Diego County Regional Airport Authority, staffing function responsibilities will shift from Airport Fire Station to Fire-Rescue effective January 1, 2023. The daily staffing functions of the Fire-Rescue Department are complex and labor-intensive; therefore, consistent application of the staffing rules is essential to ensure compliance with the collective barging agreement and confidentiality for situations such as FMLA, injury, illness, and discipline. The impact of not funding this request will significantly impact operational resources as the staffing function will remain an ancillary duty and detract from emergency response. Additionally, the continued use of many staffing personnel encourages inconsistency and lack of privacy, causing a lack of morale and potential violations of privacy laws.</t>
  </si>
  <si>
    <t>Operations Staffing UnitAddition of 2.00 Fire Captains and 2.00 Fire Fighter 2s for a Fire-Rescue Department Operations Staffing Unit.</t>
  </si>
  <si>
    <t>Addition of 2.00 Fire Captains and 2.00 Fire Fighter 2 for an Operations Staffing Unit to comply with new agreement with Airport Authority.</t>
  </si>
  <si>
    <t>Operations Staffing UnitPBF Form ID 56747_Y123__:These new positions will allow for increased diversity and opportunity for special assignments within the Department.._Operational impacts include increased opportunities for special assignments and improves efficiency and consistency of daily department staffing.._Inconsistent staffing, lack of opportunity, and impact to operations while performing staffing duties.._._</t>
  </si>
  <si>
    <t>100000_1912_Advanced Lifeguard Academy</t>
  </si>
  <si>
    <t>The addition of one-time personnel and non-personnel expenditures for an advanced bi-annual Lifeguard Academy is critical to maintaining adequate levels of trained staff. The ten-week academy provides advanced training in disciplines that include law enforcement, cliff rescue, and water rescue and consists of 15 participants (hourly Lifeguard I) and instructors ranging from Lifeguard II, Lifeguard III, and Lifeguard Sergeant on an overtime basis. The impact of not funding this request would result in Lifeguard Academy recruits not receiving the critical training elements to meet job requirements, and the inability to meet hiring requirements when vacancies occur.</t>
  </si>
  <si>
    <t>Addition of 2.88 Lifeguard 1s - Hourly and non-personnel expenditures for an Advanced Lifeguard Academy in support of advanced training in disciplines that include law enforcement, cliff rescue, and swift water rescue.</t>
  </si>
  <si>
    <t>Advanced Lifeguard Academy PBF Form ID 56748_Y123__:This essential academy provides the knowledge, skills, and abilities necessary to access full-time career positions within the Lifeguard Division.._Essential to maintaining an eligible applicant pool to ensure adequate staffing levels.._Inability to meet hiring requirements when vacancies occur.._._</t>
  </si>
  <si>
    <t>100000_1912_AFG Grant Match</t>
  </si>
  <si>
    <t>Addition of one-time non-personnel expenditures to fund the City's cost share of the Assistance to Firefighters Grant (AFG) award for 17 Hurst eDraulic extrication sets and 17 Paratech Air Bags ensembles, 753 Personal Escape Systems (PES) and wellness athletic equipment. The extrication sets and airbags will provide operational readiness by firefighters necessary when providing services to the community and preventing firefighter injuries which is paramount in keeping them operationally ready. The Personal Escape Systems (PES) will outfit each firefighter with their own issued device. The Wellness athletic equipment will provide physical therapy rehabilitation and strengthening equipment needed to support the Injury Rehabilitation and Prevention Program. The impact of not funding this request will result in a loss of the AFG grant award portion ($720,024) which will be used to purchase the items critical to the overall health, wellness, and safety of first responders. In addition, not being able to purchase these items will compromise the general ability to save lives and protect personal property.</t>
  </si>
  <si>
    <t>Assistance to Firefighters Grant MatchAddition of one-time non-personnel expenditures to fund the City's cost share of the Assistance to Firefighters Grant award.</t>
  </si>
  <si>
    <t>Addition of one-time non-personnel expenditures for the Assistance to Firefighters Grant match for extrication equipment, air bag ensembles, Personal Escape Systems (PES), and wellness athletic equipment.</t>
  </si>
  <si>
    <t>AFG Grant Match PBF Form ID 56749_N___N/A_:._._._._</t>
  </si>
  <si>
    <t>100000_1621_Revenue Realignment</t>
  </si>
  <si>
    <t>Reduction of current City Services budget by $278,201 (ongoing).  The new Mobility division's revenue budget was transferred to Sustainability and Mobility department in FY23 and this reduction reflects more accurate assumptions for FY24. This reduction will not impact the service level provided to other departments.Adjustment of current external services budget for SANDAG Comprehensive Multimodal Corridor Plan (CMCP) from $275,000 on-going to $200,000 one-time addition to reflect current executed agreements with SANDAG.  Future CMCP efforts and related revenue will be added each year to reflect accurate levels of effort for that fiscal year. This adjustment will not impact the service level provided to SANDAG.</t>
  </si>
  <si>
    <t>Revenue AdjustmentsAdjustments to reflect revised revenue projections for current city services and for external services with SANDAG.</t>
  </si>
  <si>
    <t>Adjustments to reflect revised revenue projections for current City Services and for external services with SANDAG.  The adjustments provide more accurate assumptions for FY24 and will not have an impact on the services provided to internal and external services.</t>
  </si>
  <si>
    <t>Not applicable.</t>
  </si>
  <si>
    <t>3.1, 3.2, 3.4</t>
  </si>
  <si>
    <t>Shouldn't this be 100% since the CMCP is to reduce VMTs/emissions/identify mobility enhancements and only if the $275,000 budget that this is reducing was allocated 100% to the CAP.  4.27.23 SS had 100%; 5.5.23 SS has 0%
https://www.sandag.org/regional-plan/comprehensive-multimodal-corridor-plans</t>
  </si>
  <si>
    <t>Real Estate &amp; Airport Management</t>
  </si>
  <si>
    <t>100000_1613_Revised Mission Bay Park Revenue</t>
  </si>
  <si>
    <t>Mission Bay lease revenue is expected to increase by $8,756,191 over the FY23 budget.  This is due to an anticipated increase percentage rent revenue from Sea World and various Mission Bay hotels and Campland.  No rent deferral is included in this projection as rent deferral payments are ending in FY23.  Revenue estimates are submitted by each percentage lessee and those estimates are reviewed by the assigned agents. </t>
  </si>
  <si>
    <t>Revised Mission Bay Park RevenueRevenue adjustment to reflect revised Mission Bay Park revenue projections.</t>
  </si>
  <si>
    <t>Revenue adjustment to reflect revised Mission Bay Park revenue projections</t>
  </si>
  <si>
    <t>Revenue increases included are based on economic activity and annual increases and are outside our control.</t>
  </si>
  <si>
    <t>100000_1613_Revised Pueblo Lands Revenue</t>
  </si>
  <si>
    <t>Pueblo Lands revenue is expected to increase by $1,807,635 over the FY23 base budget.  This is due to an anticipated increase percentage rent revenue from the two hotels.  No rent deferral is included in this projection as rent deferral payments are ending in FY23. Revenue estimates are submitted by each percentage lessee and those estimates are reviewed by the assigned agents. </t>
  </si>
  <si>
    <t>Revised Pueblo Lands RevenueRevenue adjustment to reflect revised Pueblo Lands revenue projections.</t>
  </si>
  <si>
    <t>Revenue adjustment to reflect revised Pueblo Lands revenue projections</t>
  </si>
  <si>
    <t>100000_1613_Revised Other Land Bldg Leases Revenue</t>
  </si>
  <si>
    <t>Other Land and Bldg. Leases revenue is expected to increase by $117,084 over the FY23 adopted budget.  This is due to an anticipated annual increases in some leases.  Revenue estimates are submitted by each percentage lessee and those estimates are reviewed by the assigned agents. Additionally estimates are made for fixed rents which include any annual increase.  There are over 40 agreements in this category.  </t>
  </si>
  <si>
    <t>Revised Other Land and Building Leases RevenueAdjustment to reflect revised Other Land and Building Leases revenue projections.</t>
  </si>
  <si>
    <t>Adjustment to reflect revised Other Land and Building Leases revenue projections</t>
  </si>
  <si>
    <t>100000_1613_Revised Sports Arena Rentals Revenue</t>
  </si>
  <si>
    <t>Sports Arena Rentals revenue is expected to increase by $512,430 over the FY23 adopted budget.  This is due to an updated lease for the Sports Arena that increases percentage rents in several categories.  Revenue estimates are submitted by each percentage lessee and those estimates are reviewed by the assigned agents. Additionally estimates are made for fixed rents which include any annual increase.  </t>
  </si>
  <si>
    <t>Revised Sports Arena Rentals RevenueAdjustment to reflect revised Sports Arena Rentals revenue projections.</t>
  </si>
  <si>
    <t>Adjustment to reflect revised Sports Arena Rentals revenue projections</t>
  </si>
  <si>
    <t>100000_1613_Revised Other Midway Frontier Rent Rental</t>
  </si>
  <si>
    <t>Other Midway Frontier Rent revenue is expected to increase by $60,153 over the FY23 adopted budget.  This is due to small increases in various leases in this category.  Revenue estimates are submitted by each percentage lessee and those estimates are reviewed by the assigned agents. Additionally estimates are made for fixed rents which include any annual increase. </t>
  </si>
  <si>
    <t>Revised Other Midway Frontier Rent RevenueAdjustment to reflect revised Other Midway Frontier Rent revenue projections.</t>
  </si>
  <si>
    <t>Adjustment to reflect revised Other Midway Frontier Rent revenue projections</t>
  </si>
  <si>
    <t>100000_1613_Revised Other Rents and Concessions Revenue</t>
  </si>
  <si>
    <t>Other Rents and Concessions is expected to increase by $155,220.  This is due to a projected increase in the revenue from Campland.  Revenue estimates are submitted by each percentage lessee and those estimates are reviewed by the assigned agents. Additionally estimates are made for fixed rents which include any annual increase. </t>
  </si>
  <si>
    <t>Other Rents and Concessions RevenueAdjustment to reflect revised Other Rents and Concessions revenue projections.</t>
  </si>
  <si>
    <t>Adjustment to reflect revised Other Rents and Concessions revenue projections</t>
  </si>
  <si>
    <t>100000_1613_Revised Kayak Instructional Camp Revenue</t>
  </si>
  <si>
    <t>Kayak Instruction Camp revenue is expected to increase by $86,954.  Revenue estimates are submitted by each percentage lessee and those estimates are reviewed by the assigned agents. Additionally estimates are made for fixed rents which include any annual increase. </t>
  </si>
  <si>
    <t>Revised Kayak Instructional Camp RevenueAdjustment to reflect revised Kayak Instructional Camp Revenue projections.</t>
  </si>
  <si>
    <t>Adjustment to reflect revised Kayak Instructional Camp Revenue projections</t>
  </si>
  <si>
    <t>100000_1613_Revised Belmont Park Rents Concessions Revenue</t>
  </si>
  <si>
    <t>Belmont Park revenue is expected to increase by $875,643 over the FY23 adopted budget.  This is due to an anticipated increase percentage rent revenue from the lessee.  The FY23 budget estimate was low due to unknown recovery from the pandemic, however revenues in FY23 are exceeding budget.  Revenue estimates are submitted by each percentage lessee and those estimates are reviewed by the assigned agents. </t>
  </si>
  <si>
    <t>Revised Belmont Park Rents and Concessions RevenueAdjustment to reflect revised Belmont Park Rents Concessions revenue projections.</t>
  </si>
  <si>
    <t>Adjustment to reflect revised Belmont Park Rents Concessions revenue projections</t>
  </si>
  <si>
    <t>100000_1912_Addition of SB 1205 Fire Prevention Supervisor</t>
  </si>
  <si>
    <t>Addition of 1.00 Fire Prevention Supervisor, non-personnel expenditures, and associated revenue to manage the state-mandated and non-mandated fire inspections in the City of San Diego (COSD). This position will support the Community Risk Reduction division by ensuring compliance with Senate Bill (SB) 1205. Optimizing our current service levels, this staffing increase will provide for safety inspections accurately accessed throughout the COSD. This requested position is in response to the recommendations of the 2010 Performance Audit of the Fire Prevention Activities within the City of San Diego (OCA-11-06). The funding of this position is 100 percent fully cost recoverable through inspection fee revenue. The impact of not funding this request will fail to meet the requirements of Senate Bill 1205 and be unable to run effective Fire Company Inspection and Hazmat Programs, therefore, may result in cost recoverable revenue not being collected. Adjustment request is related to Form ID 56763.</t>
  </si>
  <si>
    <t>Senate Bill 1205 ComplianceAddition of 1.00 Fire Prevention Supervisor, 4.00 Fire Prevention Inspector 2s, non-personnel expenditures, and associated revenue to comply with Senate Bill 1205.</t>
  </si>
  <si>
    <t>Addition of 1.00 Fire Prevention Supervisor, non-personnel expenditures, and associated revenue for Community Risk Reduction Division to manage state-mandated (SB 1205) fire inspections.</t>
  </si>
  <si>
    <t>Addition of SB 1205 Fire Prevention Supervisor PBF Form ID 56762_Y123__:This new position will create a promotional opportunity and associated recruitment of a diverse applicant pool that reflects the communities served as well as ensuring equitable inspection services for state-mandated facilities.._Operational impacts include increased promotional opportunity and improved diversity amongst the sworn administrative staff while working towards ensuring compliance with SB 1205.._Lack of promotional opportunity and incompliance with state-mandated inspections.._._</t>
  </si>
  <si>
    <t>100000_1912_Addition of 4.00 Fire Prevention Inspector 2</t>
  </si>
  <si>
    <t>Addition of 4.00 Fire Prevention Inspector 2, non-personnel expenditures, and associated revenue to administer the state-mandated and non-mandated fire inspections in the City of San Diego (COSD). These positions will support the Community Risk Reduction division by ensuring compliance with Senate Bill (SB) 1205. Optimizing our current service levels, this staffing increase will provide for safety inspections accurately accessed throughout the COSD. This requested position is in response to the recommendations of the 2010 Performance Audit of the Fire Prevention Activities within the City of San Diego (OCA-11-06). The funding of these positions is 100 percent fully cost recoverable through inspection fee revenue. The impact of not funding this request will fail to meet the requirements of Senate Bill 1205 and be unable to run effective Fire Company Inspection and Hazmat Programs, therefore, may result in cost recoverable revenue not being collected. Adjustment request related to Form ID 56762</t>
  </si>
  <si>
    <t>Addition of 4.00 Fire Prevention Inspector 2, non-personnel expenditures, and associated revenue to perform state-mandated (SB 1205) fire inspections.</t>
  </si>
  <si>
    <t>Addition of 4.00 SB 1205 Fire Prevention Inspector 2 PBF Form ID 56763_Y123__:This new position will create a promotional opportunity and associated recruitment of a diverse applicant pool that reflects the communities served as well as ensuring equitable inspection services for state-mandated facilities.                     ._Operational impacts include increased promotional opportunity and improved diversity amongst the sworn administrative staff while working towards ensuring compliance with SB 1205.._Lack of promotional opportunity and incompliance with state-mandated inspections.._._</t>
  </si>
  <si>
    <t>16</t>
  </si>
  <si>
    <t>100000_1912_Addition of Hazmat Fire Prevention Supervisor</t>
  </si>
  <si>
    <t>Addition of 1.00 Hazmat Program Fire Prevention Supervisor, non-personnel expenditures, and associated revenue for Community Risk Reduction (CRR) to oversee the division's Hazmat program (formerly CEDMAT) and compliance with Senate Bill 1205 State-mandated inspection reporting requirements. Due to this mandate, reassignments were shifted for most of our Inspection Services staff to complete Senate Bill 1205 Inspections and for the re-launching of the Fire Company Inspection Program. As a result, having a designated Inspection Services Supervisor to manage the Hazmat program and state mandated SB 1205 requirements is critical. This requested position is in response to the recommendations of the 2010 Performance Audit of the Fire Prevention Activities within the City of San Diego (OCA-11-06). Since 2020, only 7% of all Hazmat Program Inspections have been completed leaving approximately $2.5M of potential inspection revenue not collected. This position is 100% cost recoverable. The impact of not funding this request is the City's inability to collect potentially $2.5M in revenue. Adjustment request is related to Form ID 56765.</t>
  </si>
  <si>
    <t>Hazmat Fire Prevention ProgramAddition of 4.00 Hazmat Program Fire Prevention Inspectors 2s, 1.00 Hazmat Program Fire Prevention Supervisor, non-personnel expenditures, and associated revenue for Community Risk Reduction.</t>
  </si>
  <si>
    <t>Addition of 1.00 Hazmat Program Fire Prevention Supervisor, non-personnel expenditures, and associated revenue to manage state-mandated inspections.</t>
  </si>
  <si>
    <t>Addition of Hazmat Program Fire Prevention Supervisor PBF Form ID 56764_Y123__:This new position will create a promotional opportunity and associated recruitment of a diverse applicant pool that reflects the communities served as well as ensuring equitable inspection services for state-mandated facilities.            ._Operational impacts include increased promotional opportunity and improved diversity amongst the sworn administrative staff while working towards ensuring compliance with SB 1205.._Lack of promotional opportunity and incompliance with state-mandated inspections.._._</t>
  </si>
  <si>
    <t>100000_1912_Addition of 4.00 HAZMAT Fire Prevent Inspector 2</t>
  </si>
  <si>
    <t>Addition of 4.00 Hazmat Program Fire Prevention Inspectors 2, non-personnel expenditures, and associated revenue for Community Risk Reduction (CRR) to administer the division's Hazmat program (formerly CEDMAT) and compliance with Senate Bill 1205 State-mandated inspection reporting requirements. Due to this mandate, reassignments were shifted for most of our Inspection Services staff to complete Senate Bill 1205 Inspections and for the re-launching of the Fire Company Inspection Program. As a result, having designated Fire Prevention Inspectors to administer the Hazmat program and state mandated SB 1205 requirements is critical. These requested positions are in response to the recommendations of the 2010 Performance Audit of the Fire Prevention Activities within the City of San Diego (OCA-11-06). Since 2020, only 7% of all Hazmat Program Inspections have been completed leaving approximately $2.5M of potential inspection revenue not collected. These positions are 100% cost recoverable. The impact of not funding this request is the City's inability to collect potentially $2.5M in revenue. Adjustment request related to Form ID 56764.</t>
  </si>
  <si>
    <t>Addition of 4.00 Hazmat Program Fire Prevention Inspector 2, non-personnel expenditures, and associated revenue to perform state-mandated inspections.</t>
  </si>
  <si>
    <t>Addition of 4.00 Hazmat Program Fire Prevention Inspector 2 PBF Form ID 56765_Y123__:This new position will create a promotional opportunity and associated recruitment of a diverse applicant pool that reflects the communities served as well as ensuring equitable inspection services for state-mandated facilities.     ._Operational impacts include increased promotional opportunity and improved diversity amongst the sworn administrative staff while working towards ensuring compliance with SB 1205.._Lack of promotional opportunity and incompliance with state-mandated inspections.._._</t>
  </si>
  <si>
    <t>18</t>
  </si>
  <si>
    <t>100000_1912_Addition of Fiscal Services Account Clerk</t>
  </si>
  <si>
    <t>Addition of 1.00 Account Clerk and associated revenue for Fiscal Services to comply with state mandated AB38 Defensible Space inspections; process payments and invoice collections via a new Customer Portal system; and perform a wide range of financial accounting functions in support of the Fire-Rescue Department (i.e. accounts payable and receivable). In FY22 there were 706 AB38 Inspections which would have resulted in $83K in cost recoverable revenue. As of the 1st Qtr. in FY23, there have been 293 AB38 Inspections with a projected minimum of 1,172 in the system or $138K of cost recoverable revenue. Based on the ArcGIS Parcel Dashboard Community Risk Reduction Division uses, only about a 1/3 of properties sold are aware and complying with the new AB38 inspection requirement. This could result in approximately $415K in cost recoverable revenue. The impact of not funding this request would result in non-compliance with AB 38 as well as failing to collect cost recoverable revenue from the Fire Department's fire inspecting programs. This position is 100% cost recoverable.</t>
  </si>
  <si>
    <t>Assembly Bill 38 ComplianceAddition of 1.00 Account Clerk to ensure compliance with Assembly Bill 38 Defensible Space Inspections and associated revenue adjustment for cost recovery.</t>
  </si>
  <si>
    <t>Addition of 1.00 Account Clerk for Fiscal Services Division in support of new state mandated (AB38) Defensible Space inspection billings, and new Customer Portal payment and invoice collection systems.</t>
  </si>
  <si>
    <t>Addition of Fiscal Services Account ClerkPBF Form ID 56767_Y123__:This new position within the Fiscal Services Division of the Fire-Rescue Department will address the disparity in workload among administrative staff while offsetting the cost of the position through revenue collection. Additionally, this position will provide the opportunity to diversify administrative staff while alleviating an unsustainable workload on the existing personnel.._Operational impacts to our workforce include disparity in workload among administrative staff.._Excessive workload will continue for existing staff and decrease job satisfaction.._._</t>
  </si>
  <si>
    <t>100000_1912_Labor Union Overtime Adjustments</t>
  </si>
  <si>
    <t>Adjustment to increase overtime for Local 145 and Local 911 employees based on labor union negotiated increases, which include general wage increases, equity adjustments, paramedic premium pay increases and EMT increases. This adjustment includes compounded increases that were not incorporated in previous years' budgets, as well as negotiated increases for Fiscal Year 2024. Local 145 negotiated increases include: general wage increases of 3.3% in FY19 &amp;amp; FY20, 2.5% in FY22, increases of 3.0% and 1.0 (effective 1/1/23) in FY23, and increases of 2.7% and 1.5% (effective 1/1/24), along with associated EMT pay; Equity Adjustments effective 1/1/23 and 1/1/24 for various sworn classifications; Paramedic Premium Pay adjustments effective FY22; and an EMT pay increase from 8.5% to 10% effective on 1/1/22 (FY22). Local 911 negotiated increases include: general wage increases of 3.3% in FY19 &amp;amp; FY20, 2.5% in FY22, increases of 4.5% and 3.5% (effective 1/1/23) in FY23, and increases of 5.0% and 4.0% (effective 1/1/24), along with associated EMT pay; Equity Adjustments effective 1/1/23 and 1/1/24 for various sworn classifications; and an EMT pay increase from 8.5% to 10% effective on 1/1/22 (FY22).The impact of not funding this request will result in budget monitoring variances throughout the fiscal year. The impact of not funding this request will result in budget monitoring variances throughout the fiscal year.</t>
  </si>
  <si>
    <t>Overtime AdjustmentsAddition of overtime expenditures to reflect labor union negotiated general wage and add-on pay adjustments.</t>
  </si>
  <si>
    <t>Addition of overtime expenditures to reflect labor union negotiated general wage and add-on pay increases and equity adjustments.</t>
  </si>
  <si>
    <t>100000_1912_Aircraft Rescue Fire Fighting Contract Increase</t>
  </si>
  <si>
    <t>Addition of revenue related to the contractual increase with San Diego Regional Airport for Aircraft Rescue and Firefighting Services (ARFF). Additional revenue is associated with the new agreement which also reflect recent and anticipated salary increases. The impact of not funding this request will result in budget monitoring variances throughout the fiscal year.</t>
  </si>
  <si>
    <t>Aircraft Rescue Fire Fighting Contract IncreaseAddition of revenue associated with contractual increase for aircraft rescue and firefighting services at San Diego Regional Airport.</t>
  </si>
  <si>
    <t>Addition of revenue related to contractual increase associated with Aircraft Rescue and Firefighting Services at San Diego Regional Airport.</t>
  </si>
  <si>
    <t>100000_1613_Revised Instructional Camp Fees Revenue</t>
  </si>
  <si>
    <t>Instructional Camp Fees (Surf Camps) revenue is expected to increase by $88,536 over the FY23 adopted budget.  This is due to an anticipated modest increase in percentage rent revenue from the lessees.   Revenue estimates are submitted by each percentage lessee and those estimates are reviewed by the assigned agents. </t>
  </si>
  <si>
    <t>Revised Instructional Camp Fees RevenueAdjustment to reflect revised Instructional Camp Fees revenue projections.</t>
  </si>
  <si>
    <t>Adjustment to reflect revised Instructional Camp Fees revenue projections</t>
  </si>
  <si>
    <t>100000_1613_Addition to Consulting Services Office Space</t>
  </si>
  <si>
    <t>Addition of $250,000 for continuing consulting services to support the previously approved Consultant Contract Between the City of San Diego and Jones Lang LaSalle Americas, Inc., for Office Space Optimization in the downtown Civic Center core area.</t>
  </si>
  <si>
    <t>Downtown Office Space AnalysisAddition of non-personnel expenditures to continue consultant services for Office Space Optimization.</t>
  </si>
  <si>
    <t>Addition of non-personnel expenditures to continue consultant services for Office Space Optimization.</t>
  </si>
  <si>
    <t>This analysis will help maximize the number of City staff and services that will be available downtown, providing more equitable access to essential City services.</t>
  </si>
  <si>
    <t>Create Homes For All of Us</t>
  </si>
  <si>
    <t>100000_1613_Addition to Consulting Services Sports Arena</t>
  </si>
  <si>
    <t>Addition of  $200,000 in continuing consulting services for existing consultant contract between the City of San Diego and Jones Lang LaSalle Americas, Inc. The original contract was for a term of one year but may be extended in the City’s discretion on an annual basis for up to a maximum of five years. This contract will provide consulting services to support the City in the Sports Arena-Midway District real property leasing negotiations under the City’s notice of availability (NOA) of 3500, 3250, 3220 and 3240 Sports Arena Blvd, San Diego, CA 92110 for lease and redevelopment. </t>
  </si>
  <si>
    <t>Sports Arena Development and Lease SupportAddition of non-personnel expenditures to continue consultant services for the Midway Rising Negotiations.</t>
  </si>
  <si>
    <t>Addition of non-personnel expenditures to continue consultant services for the Midway Rising Negotiations.</t>
  </si>
  <si>
    <t>JLL's economic analysis under this contract will support the City in maximizing affordable housing and revenue in the Midway District (TEP – Goal 1)</t>
  </si>
  <si>
    <t>Energy Conservation Program Fund</t>
  </si>
  <si>
    <t>200224_1621_Investment Grade Audit Contingency</t>
  </si>
  <si>
    <t>Addition of non-personnel expenditures in the amount of  $390,000 for on-going contingency funds to cover costs of Investment Grade Audits that do not result in energy savings performance contracts or other energy financing solutions.</t>
  </si>
  <si>
    <t>Investment Grade AuditsAddition of non-personnel expenditures for contingency funds to cover costs of Investment Grade Audits.</t>
  </si>
  <si>
    <t>Addition of non-personnel expenditures for contingency funds to cover costs of Investment Grade Audits.</t>
  </si>
  <si>
    <t>1. This allocation will enable improvements to community-facing facilities that have deferred maintenance. Funds will support energy system improvements at facilities across San Diego, with an emphasis on our Communities of Concern.   2. Funds will be used to implement the Zero Emissions Municipal Buildings &amp;amp; Operations Policy.    3. No unintended consequences anticipated.</t>
  </si>
  <si>
    <t>Strategy 1 - Decarbonization of the Built Environment</t>
  </si>
  <si>
    <t>1.3</t>
  </si>
  <si>
    <t>200224_1621_Solar Maintenance Contract</t>
  </si>
  <si>
    <t>Reduction of $40,000 to reflect the reallocation of costs for the maintenance of City owned solar systems from Sustainability and Mobility Department to Asset Managing Departments.  This allows for more accurate alignment of energy savings and maintenance cost for on-site solar systems in the budget.</t>
  </si>
  <si>
    <t>City Owned Solar Systems MaintenanceReduction of non-personnel expenditures to reflect the reallocation of costs for City owned solar systems maintenance from Sustainability and Mobility Department to Asset Managing Departments.</t>
  </si>
  <si>
    <t>Reduction of non-personnel expenditures to reflect the reallocation of costs for the maintenance of City owned solar systems from Sustainability and Mobility Department to Asset Managing Departments.</t>
  </si>
  <si>
    <t>No disparities exist; however, attempts will be made to invest in all building types across the city including those within Communities of Concern</t>
  </si>
  <si>
    <t>2.1</t>
  </si>
  <si>
    <t>23</t>
  </si>
  <si>
    <t>100000_1912_Non-Standard Hourly Personnel Funding</t>
  </si>
  <si>
    <t>Non-Standard Hourly Personnel FundingThis request is for non-standard hour/hourly funding to maintain existing service levels. The City provides lifeguard services to cover approximately 17 miles of coastline and 4,600 acres around Mission Bay Park.  To help provide lifeguard coverage throughout the year (7 days a week, 52 weeks a year), especially during peak beach-going seasons and for a Lifeguard Academy in support of advanced training in disciplines that include law enforcement, cliff rescue and swift water rescue, the department utilizes over 200 Lifeguard 1 positions. Also, for attrition mitigation and training purposes the department also carries hourly Fire Dispatchers. The impact of not funding this request would be the inability to maintain existing service levels provided by the hourly positions.</t>
  </si>
  <si>
    <t>24</t>
  </si>
  <si>
    <t>100000_1912_Non-Discretionary Rent at Wellness Center</t>
  </si>
  <si>
    <t>Adjustment to reflect Citywide non-discretionary rent expenditures for the Fire-Rescue Department's new Wellness Center. This request is for a new City-leased space, anticipated to be occupied in FY23, which includes rent, utilities, operating costs, and taxes. Although these rent expenditures are Non-Discretionary and therefore will be incurred in Citywide expenditures, this request is submitted as a budget adjustment request as instructed by Department of Finance. The impact of not funding this request will result in a budget deficit due to lack of funding of non-discretionary rent expenses.</t>
  </si>
  <si>
    <t>Wellness Center RentAdjustment to reflect citywide non-discretionary rent expenditures for new Wellness Center.</t>
  </si>
  <si>
    <t>Adjustment to reflect citywide non-discretionary rent expenditures for new Wellness Center.</t>
  </si>
  <si>
    <t>100000_1914_P.03_Addition of Civilian Positions - PISOs</t>
  </si>
  <si>
    <t>Addition of 10.00 Police Investigative Service Officer IIs and $21K on-going non-personnel expenditures to augment patrol officers in the field and investigate units, and to support the property room.  20.00 FTE Police Investigate Service Officer II positions process, review, and analyze misdemeanor arrest reports and citations; gather and obtain statements by witnesses and prepare identification composites; respond to requests for non-hazardous police services; develop leads through the use of computer research, witnesses statements and police documents related to the case; assist in transporting property or personnel; protect crime scenes from bystanders and assist with collecting crime scene evidence; maintain logs, prepare statistical data and perform data entry and retrieval; direct traffic; issue parking and/or misdemeanor citations; provide information to the public relative to community alerts, crime prevention and referral information to appropriate agencies; and perform other duties as assigned.  2.00 FTE Police Investigate Service Officer II positions will provide several benefits for the Property Room's Gun Desk with the regular backlog of firearm intake processing without aide from the Police Property and Evidence Specialists, new firearm impounds would be guaranteed to be entered into AFS as required, outtake processing (releasing and disposals) will be given equal focus to intake processing, and the proposed IBIS responsibilities for the Gun Desk could be folded in and rotated amongst their responsibilities.  This request includes $21K in on-going non-personnel expenditures for MEA negotiated uniform allowance of $972 per PISO.</t>
  </si>
  <si>
    <t>Addition of Civilian Positions - PISOsAddition of 10.00 FTE positions and non-personnel expenditures to support sworn personnel in the field, various investigative units, and the property room.</t>
  </si>
  <si>
    <t>Addition of 10.00 Police Investigative Service Officer IIs and non-personnel expenditures to augment patrol officers in the field and investigative units, and to support the property room and provide them with MEA negotiated Uniform Allowance.</t>
  </si>
  <si>
    <t>56787_Y123__:The Police Investigative Service Officer (PISO) position exists to augment sworn patrol and investigative personnel, and to support the property room. This will add to the department's investigative capacity more quickly than hiring full-sworn officers at a time when the department is experiencing staffing shortages. This will allow faster investigations for specific crimes and greater efficiency processing property/firearms. ._1. May require more vehicles in the future. 2. May burden training staff with additional PISO training for new hires. 3. May need to assign more Sergeants to oversee their work. ._Allocations of PISOs to area commands should be considered based on types of crimes that PISOs can assist with and where those occur most in the City so that neighborhoods can be assisted according to need. ._._</t>
  </si>
  <si>
    <t>200224_1621_CAP Staffing Analysis</t>
  </si>
  <si>
    <t>Addition of 1.00 Senior Civil Engineer for Municipal facilities decarbonization and asset managing department support.  This position was identified in the 2021 CAP Staffing Analysis in response to the 2020 independent auditor's report of the Climate Action Plan R-394297.</t>
  </si>
  <si>
    <t>Municipal Facilities Decarbonization and Asset ManagementAddition of 1.00 Senior Civil Engineer for Municipal facilities decarbonization and asset managing department support.</t>
  </si>
  <si>
    <t>1 - addition of staff will assist with the municipal buildings decarbonization strategies.  2 - this employee will ensure equitable implementation across municipal facilities.  3 - equitable considerations for citywide rollout will hopefully mitigate any unintended consequences.</t>
  </si>
  <si>
    <t>200224_1621_Interns</t>
  </si>
  <si>
    <t>Addition of 3.00  half-time hourly management intern positions to support Climate Action Plan projects as mandated by R-394297.</t>
  </si>
  <si>
    <t>No disparities exist; however, efforts will be made to recruit interns with diverse backgrounds and interests. </t>
  </si>
  <si>
    <t xml:space="preserve">-Interns support various CAP projects.
'-4/27 SS had this at 100% when the final 5.5.23 has 0%. </t>
  </si>
  <si>
    <t>100000_1621_Interns</t>
  </si>
  <si>
    <t>Addition of 5.00 half-time hourly management intern positions to support Climate Action Plan projects as mandated by R-394297.</t>
  </si>
  <si>
    <t>1 - Interns are critical support to Climate Action Plan and climate equity implementation.   2 - Interns support engagement and outreach reaching our Communities of Concern, data analysis that tracks participation within our Communities of Concern, and all implementation programming.   3 - We have to be careful in our selection and outreach to hire interns representing diverse backgrounds and interest areas. </t>
  </si>
  <si>
    <t>Communications</t>
  </si>
  <si>
    <t>100000_1415_Addition of $10,000 in Non-Personnel Expenses</t>
  </si>
  <si>
    <t>Addition of $10,000 in non-personnel expenditures in the Communications Department to support cellular phone operating costs for staff. This category has been underbudgeted for so long and as we staff up, the demand for cellular phones increases; meanwhile funding remains the same. For this reason, Communications is right-sizing its cellular operating budget to account for all users in the department.</t>
  </si>
  <si>
    <t>Cellular Phone Operating CostsAddition of non-personnel expenditures for cellular phone operating costs.</t>
  </si>
  <si>
    <t>Addition of non-personnel expenditures for cellular phone operating cost for staff.</t>
  </si>
  <si>
    <t>This budget adjustment seeks to resolve an internal disparity.The cellular phone operating cost has been underbudgeted for so long and as we staff up, the demand for cellular phones increases; meanwhile funding remains the same. For this reason, Communications is right-sizing its cellular operating budget to account for all users in the department.</t>
  </si>
  <si>
    <t>100000_1415_Addition of $65,340 in Non-Personnel Expenses</t>
  </si>
  <si>
    <t>Addition of $65,340 in non-personnel expenditures in the Communications Department to support annual license costs associated with the City's NextRequest Portal, which is a record request management and document module. In compliance with the Public Records Act, the portal allows for access to public records, facilitates requests and ensures the ongoing transparency and utilization of the tool by both the community and City employees.Note: The contract is up for renewal on Dec. 31, 2023. $65,339.75 will cover: ($31,873 current contract + $33,466.75 new contract).</t>
  </si>
  <si>
    <t>Public Records Act ComplianceAddition of non-personnel expenditures associated with increased costs of the NextRequest Portal to comply with the Public Records Act.</t>
  </si>
  <si>
    <t>Addition of non-personnel expenditures to support annual license costs associated with the City's NextRequest Portal, which is a record request management and document module. In compliance with the Public Records Act, the portal allows for access to public records, facilitates requests and ensures the ongoing transparency and utilization of the tool by both the community and City employees.</t>
  </si>
  <si>
    <t>100000_1914_P.06_Required Salary Adjustments</t>
  </si>
  <si>
    <t>Adjustment to increase overtime (GL 500128) by $2.4M and reimbursement revenue from other funds (GL 424071) by $329K to include contractual salary increases for department POA and MEA employees that were negotiated after the FY23 budget development process was complete.  This adjustment assume a POA 7.1% compounded increase to budget for the combined unbudgeted salary increases in FY23 (2.0%) that was not adjusted for and FY24 (5.0%).   This adjustment also includes an assumed MEA 3.05% compounded increase similar to what was utilized in the FY24-28 5 Year Outlook.  Adjustments also assumes Special Event expenses and revenue are approximately 60% sworn and 40% civilian.  Reimbursement revenue to the General Fund from other funds includes various grant revenue and revenue as a result of special events at Petco Park.  This also includes a $35K (1.45%) increase for Fica/Medicare (GL 502051) related to the increased overtime expense.</t>
  </si>
  <si>
    <t>Required Overtime AdjustmentsAddition of overtime expenditures and revenue as a result of prior year labor union negotiated salary increases.</t>
  </si>
  <si>
    <t>Addition of overtime expenditures and revenue as a result of Fiscal Year 2023 and 2024 POA and assumed MEA labor union negotiated salary increases.</t>
  </si>
  <si>
    <t>56802_Y12___:These salary adjustments are to fulfill contracts negotiated with recognized labor organizations. The contracts address pay disparities between SDPD and other agencies in the region. ._1. Increases to personnel costs may require reallocation of budgets from other areas. 2. Policies and procedures may need updated based on new agreements in the contracts. ._._._</t>
  </si>
  <si>
    <t>100000_2113_Addition for Infrastructure Repair &amp; Maintenance</t>
  </si>
  <si>
    <t>Addition of one-time non-personnel expenditures of $1,000,000 for repair and maintenance of various facilities city-wide. As the City's infrastructure continues to age, various building components are in need of replacement and repair to keep the buildings functional. Some of this contractual work is specialized and our current workforce may need not have the expertise or capacity to perform. The type of work and their supplies components include but are not limited to: scaffolding, fire alarm panels, sprinkler systems, boilers, water heaters, major components of HVAC systems, elevator repairs, repairs of standing seam metal roofs, flooring, electrical and plumbing system components. The operation of heavy equipment, or other aspects of the work requiring a specialized skill set will need to be contracted out. This work will not be limited to public facing buildings, but does include other general fund buildings. The other portion of this request is for supplies to ensure Facilities has enough funding to procure the necessary materials, supplies, and equipment (ex. electrical components, painting supplies, lumber materials, plumbing materials, and HVAC equipment). This funding does not include repairs for non-general fund facilities. Those departments are responsible for larger cost repairs and the budget is maintained within their respective funds. The impact of not funding this request would compromise the safety and working conditions of City personnel; facilities will continue to degrade. In addition, as the backlog of repairs increase, so do operational inefficiencies which will in turn increase future costs as costs for repair eventually become replacement costs.</t>
  </si>
  <si>
    <t>Infrastructure Repair and MaintenanceAddition of one-time non-personnel expenditures for repair and maintenance of various facilities citywide.</t>
  </si>
  <si>
    <t>Addition of one-time non-personnel expenditures for Supplies and Contracts and Services to support infrastructure repair and maintenance for General Fund facilities citywide.</t>
  </si>
  <si>
    <t>Facilities Services supports multiple Non-General Fund Departments such as Library and Parks &amp;amp; Recreation that provide services to City of San Diego residents. Funding this request enables Facilities staff to support these departments by repairing and maintaining libraries, parks, and recreation centers where many of those facilities are in and provide services to underserved communities.</t>
  </si>
  <si>
    <t>Traffic Engineering</t>
  </si>
  <si>
    <t>100000_211613_TED_Non-Standard Hourly Positions</t>
  </si>
  <si>
    <t>This adjustment includes the addition of 3.25 FTE hourly Student Engineers. Student Engineer Hourly projections based on employee working 1,040 hours over the course of the year: 20 hours per week during college session and 40 hours per week during summer and winter college break for one year. Positions assists professional staff in researching record, preparing collision reports, analyzing locations that need traffic safety improvements, and reviewing 24-hour video from select locations to evaluate the following: patterns, vehicular, bicycle, and pedestrian behavioral safety issues and traffic and bicycle counts.  In addition, positions will assist with collecting field data needed to perform before and after analysis of new bicycle treatments such as green lanes, buffered bike lanes, and road and lane diets. Lastly, these positions will research and implement new and innovative traffic engineering concepts. Junior Engineer-Civil Hourly projections based on employee working 1,040 hours over the course of the year: 20 hours per week during college session and 40 hours per week during summer and winter college break for one year.  The positions will assist higher-level engineers with day-to-day responsibilities, perform research projects, collect data, conduct site visits, and draft work orders. Management Intern projections based on employee working 1,040 hours over the course of the year: 20 hours per week during college session and 40 hours per week during summer and winter college break for one year.  These positions assist engineers with day-to-day responsibilities, perform research projects, collect data, conduct site visits, and draft work orders.</t>
  </si>
  <si>
    <t>Addition of 3.25 FTEs non-standard hourly positions in the Transportation Department to support staff and engineers with day-to-day responsibilities. If not funded, the engineers will be impacted with the day-to-day tasks and hinder the progression of project-related tasks and assignments.</t>
  </si>
  <si>
    <t>56804_N___N/A_ The strategy to bolster equity in this service area is a part of the Transportation Department Tactical Equity Plan.  This request will address the Department's goal of providing exceptional customer service through implementation of data driven decision making for major services areas (i.e. roadway, streetlight, and sidewalk prioritization) in an effort to improve response times citywide. </t>
  </si>
  <si>
    <t>Energy Independence Fund</t>
  </si>
  <si>
    <t>100018_1621_Public Power Study: Phase 2</t>
  </si>
  <si>
    <t>One-time addition of $1,000,000 for the Phase 2 Public Power Feasibility Study, including external stakeholder engagement events and more detailed financial and operational analysis from Phase 1 report.</t>
  </si>
  <si>
    <t>Services for Phase 2 Public Power Feasibility StudyAddition of non-personnel expenditure for the Phase 2 Public Power Feasibility Study, including external stakeholder engagement events and more detailed financial and operational analysis from Phase 1 report.</t>
  </si>
  <si>
    <t>Addition of non-personnel expenditure for the Phase 2 Public Power Feasibility Study, including external stakeholder engagement events and more detailed financial and operational analysis from Phase 1 report.</t>
  </si>
  <si>
    <t>No disparities exist; however efforts will be made to ensure equity is taken into account in the research for potential feasibility.  </t>
  </si>
  <si>
    <t>31</t>
  </si>
  <si>
    <t>100000_1914_P.31_Repeal of Criminal Justice Admin Fee</t>
  </si>
  <si>
    <t>Reduction of $428K in revenue for Other Fees in GL 422043 is a result of California AB-1869 (enacted as of July 2021) which repealed the administering of the Criminal Justice Administration Fee (booking fee) historically collected by San Diego County Superior Court(s) and passed on to county law enforcement agencies.  As of July 2021, Administration Justice Fee is no longer being collected.  California AB-1869 Section (1) contains the following statement:AB 1869, Committee on Budget. Criminal fees.(1) Existing law imposes various fees contingent upon a criminal arrest, prosecution, or conviction for the cost of administering the criminal justice system, including administering probation and mandatory supervision, processing arrests and citations, and administering home detention programs, continuous electronic monitoring programs, work furlough programs, and work release programs. This bill would repeal the authority to collect many of these fees, among others. The bill would make the unpaid balance of these court-imposed costs unenforceable and uncollectible and would require any portion of a judgment imposing those costs to be vacated.The projected reduction in revenue is the  equivalent of the FY2024 budget.  In FY2021 and FY2022 the only revenue deposited into the Other Fees is for Criminal Justice Administrative Fee (booking Fees).  As a result of AB1869, the department anticipates receiving $0 in Other Fees moving forward.</t>
  </si>
  <si>
    <t>Criminal Justice Administrative FeeAdjustment to reflect revised criminal justice administrative fee revenue projections as a result of California AB-1869 July 2021 enactment.</t>
  </si>
  <si>
    <t>Reduction of revenue for Other Fees is a result of California AB-1869 (enacted as of July 2021) which repealed the administering of the Criminal Justice Administration Fee.  Fee is no longer being collected as of July 2021.</t>
  </si>
  <si>
    <t>56806_N___N/A_:._._._._</t>
  </si>
  <si>
    <t>32</t>
  </si>
  <si>
    <t>User Fees (Revised – Increase)</t>
  </si>
  <si>
    <t>100000_1914_P.32_Increased Special Event Non-Profit Rates</t>
  </si>
  <si>
    <t>Addition of $417K in revenue for Special Events-Other in GL Account 423104 is a result of the adopted increase in User Fees for sworn and civilian personnel providing security and traffic control services at Non-Profit Special Events.  Revenue from Special Events Other is anticipated to increase as a result of the new fee structure which will take effect in July 2023 via R-313899 item# 267 and 268Adopted User Fee for Special Events for Non-Profit User FeeCivilian from $23.00 to $28.00Sworn from $55.00 to $72.00The projected annual on-going increase in revenue for Non-Profit-Other is based on the FY2019 Non-Profit billable hours for Civilian (46,837) multiplied by $5 (rate increase) to equal $234,185, plus billable hours for Sworn (10,765) multiplied by $17 (rate increase) to equal $183,005, for a total increase of $417,190.</t>
  </si>
  <si>
    <t>Special Event Non-Profit RevenueAdjustment to reflect a council approved increase for special event fees related to non-profit organization's special events.</t>
  </si>
  <si>
    <t>Addition of revenue for Special Events-Other is a result of the new fee structure for Non-Profit organizations per Resolution 313899 item# 267 which will take effect in July 2023.</t>
  </si>
  <si>
    <t>56807_Y123__:SDPD assists with many special events throughout the city per year to ensure the public can safely attend events. Increasing the fees associated with special events allows us to provide employees adequate pay for working these events. ._Will entice more people to assist with special events.._Non-profit organizations who pay the fees may be impacted. ._._</t>
  </si>
  <si>
    <t>City Treasurer</t>
  </si>
  <si>
    <t>100000_1516_Reduction of Business Tax Revenue</t>
  </si>
  <si>
    <t>Reduction of $4,447,200 in Business Tax Revenue. This is mainly due to an anticipated decline in Recreational Cannabis Business Tax of $4,268,312 as a result of a reduction in fiscal year 2023 gross receipts reported by outlets as a result of increased competition in neighboring municipalities and delivery services.  In addition, a reduction in business tax of $178,888 remitted by small businesses is anticipated due to businesses not reopening and self-employed or independent contractors suspending or terminating services; there has been a decrease in the number of monthly renewals for small businesses in fiscal year 2023.</t>
  </si>
  <si>
    <t>Revised Cannabis Business Tax RevenueReduction of Cannabis Business Tax revenue due to a decrease in gross receipts associated with increased competition from neighboring municipalities and delivery services. </t>
  </si>
  <si>
    <t>Reduction of Cannabis Business Tax revenue due to a decrease in gross receipts reported by cannabis business outlets caused by increased competition in neighboring municipalities and delivery services. Also, a reduction of business tax remitted resulting from small businesses not reopening, and self-employed individuals and independent contractors suspending or terminating services. </t>
  </si>
  <si>
    <t>56814_N___DU1:._._._Potential inequities among small businesses and their locations.Understanding locations and business size could help to identify where the disparities exist.</t>
  </si>
  <si>
    <t>100000_1516_Delinquent Accounts Revised Revenue</t>
  </si>
  <si>
    <t>The department currently anticipates an increase in Collection Referral Revenue for fiscal year 2024, based on fiscal year 2023 mid-year projections.  Revenue recovery for delinquent accounts has returned to pre-COVID levels.</t>
  </si>
  <si>
    <t>Revised Collection Referral RevenueAdjustment to reflect collection referral revenue projections associated with delinquent accounts trending similar to pre-pandemic levels.</t>
  </si>
  <si>
    <t>Adjustment to reflect current revenue recovery trends, returning to pre-COVID levels.</t>
  </si>
  <si>
    <t>56815_N___DU1:._._._Potential inequities among customers in lower income levels, however additional data will be required.</t>
  </si>
  <si>
    <t>100000_1415_Increase of $100,000 in Revenue</t>
  </si>
  <si>
    <t>Increase of $100,000 in revenue to reflect and align with the Communications Department’s historical data and based on current revenue projections. For the past three years (FY 2020-2022) the department has surpassed its revenue budget. This surplus was primarily due to Enterprise departments having greater communication needs due to an increase in outreach efforts, and most recently in infrastructure funding.  ·        FY2023            Budget $372,107        Actual $234,347.71 (as of Dec. 30, 2022; YE projection $494,193)·        FY2022            Budget $372,107        Actual $489,696.82·        FY2021            Budget $372,107        Actual $565,637.96·        FY2020            Budget $372,107        Actual $418,976.75</t>
  </si>
  <si>
    <t>Revised Reimbursement RevenueAdjustment to reflect revised reimbursements for services provided to Enterprise Funds. </t>
  </si>
  <si>
    <t>Adjustment to reflect revised Revenue increase. For the past three years the department has surpassed its revenue budget. This surplus was primarily due to Enterprise departments having greater communication needs due to an increase in outreach efforts, and most recently in infrastructure funding. </t>
  </si>
  <si>
    <t>700036_1611_Services Desk and Desktop Management</t>
  </si>
  <si>
    <t>Addition of one-time IT discretionary non-personnel expenditure in the amount of $300,000 for computers, laptops, tablets, monitors and accessories procurement to replace aging and broken laptops/desktop equipment and DSD's Mobile Solution to account for significant cost increases for IT equipment driven by the pandemic. </t>
  </si>
  <si>
    <t>Services Desk ManagementAddition of one-time non-personnel expenditures to replace equipment as part of the mobile solution.</t>
  </si>
  <si>
    <t>Addition of one-time non-personnel expenditures for computers, laptops, tablets, monitors and accessories procurement to replace aging and broken laptops/desktop equipment and DSD's Mobile Solution.  Impact: If not funded, the applications will not be in compliance with the City technology standard and unsupported software would impose a risk to keep systems operational. Daily operations would be impacted due to increased risk of custom-built legacy system would not be supported or meet regulatory requirements.</t>
  </si>
  <si>
    <t>56821_Y123__:provides equipment necessary to support a telework environment for employees._allows for flexible working conditions of employees._employees need to be trained on newer equipment they might be unfamiliar with._._</t>
  </si>
  <si>
    <t>700036_1611_AWS Call Center Support and Enhancement</t>
  </si>
  <si>
    <t>Addition of ongoing IT Discretionary non-personnel expenditure in the amount of $40,000 for enhancement to AWS call center to improve support experience services for City of San Diego residents.  AWS Call center is implemented to improve City of San Diego services for residents and streamline the agent experience. </t>
  </si>
  <si>
    <t>Amazon Web Services Call Center EnhancementAddition of non-personnel expenditures for technical enhancements to the customer call center.</t>
  </si>
  <si>
    <t>Addition of non-personnel expenditures for technical enhancement to AWS call center to improve support experience services for City of San Diego residents. Impact: If not funded, enhancement to AWS call center to provide an enhanced user interface and to optimize customer interaction to empower customers to perform routine tasks without the need to interact with city agents will be impacted.</t>
  </si>
  <si>
    <t>56822_Y123__:provides a customer support line to provide information about the permitting process._provides increased education to customers of the permitting process._training needed on processes and procedures to remaing relevant and accurate to callers._._</t>
  </si>
  <si>
    <t>720000_1317_Fuel Expense</t>
  </si>
  <si>
    <t>Addition of Non-Personnel Expense and associated revenue for Fuel to reflect a net increase in expense due to rising costs. Approximately 60% of the expenses will impact the General Fund in fuel billing collected from client departments.</t>
  </si>
  <si>
    <t>Fuel ExpendituresAdjustment of non-personnel expenditures and revenues associated with a change in the cost of fuel.</t>
  </si>
  <si>
    <t>Adjustment to revenues and expenditures to reflect a net increase in expense due to rising Fuel costs. Approximately 60% of the expenses will impact the General Fund in fuel billing collected from client departments.</t>
  </si>
  <si>
    <t>700036_1611_Pwr BI Prmium for Bus Intellig and Data Analytic</t>
  </si>
  <si>
    <t>Addition of one-time IT Discretionary non-personnel expenditure in the amount of  $410,000 to procure and implement Power BI Premium for Business Intelligent data  and Analytic dashboard to assist with Management decision and daily operation.   DSD Innovation &amp;amp; Technology develops, maintains, and manages business intelligence dashboards through Microsoft Power BI for all levels of staffing of the department. Demand for data &amp;amp; analytics dashboards has continued to expand, and individual user licensing is no longer feasible. Enterprise licensing is becoming necessary as DSD requires frequent data refreshes and department-wide access to all staff.   With single-user licensing, Power BI service in the cloud limits the number of refreshes on each dataset and dataflows. With the dynamic nature of Development Services operations, the department has various dashboards established to monitor and track data. The department’s operations rely on current data for decision-making. DSD has a need to increase the refresh frequency of available data, and a need for department-wide access to information provided by existing department business intelligence tools. Also preserves data in PTS/OPen DSD databases to maintain risk and be in compliance with DoIT standards to proper conversion of legacy data. </t>
  </si>
  <si>
    <t>Database Platform MaintenanceAddition of one-time non-personnel expenditures to maintain database platforms of critical operational data.</t>
  </si>
  <si>
    <t>Addition of one-time non-personnel expenditures for Accela Civic Platform implementation and strategic advising services to provide increased and ongoing technical innovations and service improvements.Impact: If not funded, no timely refresh performed resulting on less current data used for decision making across the department and in legacy data at risk of being improperly preserved to City standards.</t>
  </si>
  <si>
    <t>56828_Y123__:preserves legacy data and provides dashboard metrics of permitting data cross the City._allows enhanced monitoring and reporting of operations and permit status with dynamic data._need for proper analysis of big data to provide an accurate narrative of permitting operations._._</t>
  </si>
  <si>
    <t>700036_1611_Records Digitization</t>
  </si>
  <si>
    <t>Addition of on-going IT discretionary non-personnel expenditure in the amount of $2,000,000 to digitize records and create a secure digital storage solution. The Development Services Department (DSD) is required to image documents and records associated with or resulting from the building and development process within the City of San Diego. Imaging includes document preparation, scanning, microfilming, indexing and aperture card creation. Documents and records include project documents, plans, permits, soils reports, survey notes and Mylar as-built maps estimated at 400,000 + imaged and filmed pages annually and as construction picks up the volume of records also increases. </t>
  </si>
  <si>
    <t>Records Digitization Addition of non-personnel expenditures to digitize all land use and land development records.</t>
  </si>
  <si>
    <t>Addition of non-personnel expenditures to digitize all land use and land development records.Impact: If not funded, City staff and residents won't be able to access records for research purposes and documentation of approved changes to property remotely. Digital records will ensure the safety and security of the records and downsize the storage needed for physical records.</t>
  </si>
  <si>
    <t>52629_Y123__:expand access for customers to review building records, including building construction plans, permits and approvals. Currently the building permits records are primarily only available in-person at the City Operations Building.._would change the process in how customers and employees access records in that customers can access huge inventory of records (8 million +) online or in enhanced digitial enviornment._employee training would be need and educational materials to be provided to the public to adjust to the records in a digitized format instead of previous antiquated formats (microfiche, paper, etc.) ._._</t>
  </si>
  <si>
    <t>700036_1611_Accela Integration with GovOS SeamlessDocs</t>
  </si>
  <si>
    <t>Addition of one-time IT discretionary non-personnel expenditure in the amount of $300,000 for enhancement to add Velosimo GovOS Studio SeamlessDocs Forms integration with the Accela Civic Platform.  The integration will automate submission data and documents from GovOS SeamlessDocs to Accela Civic Platform, where online applications from GovOS SeamlessDocs are automatically created in Accela.</t>
  </si>
  <si>
    <t>Digital Permit EnhancementsAddition of one-time non-personnel expenditures for integration enhancements to the digital permitting management platform.</t>
  </si>
  <si>
    <t>Addition of one-time non-personnel expenditures for enhancements to add Velosimo GovOS Studio SeamlessDocs Forms integration with the Accela Civic Platform. The integration will automate submission data and documents from GovOS SeamlessDocs to Accela Civic Platform where they will automatically be created in Accela.  Impact: If not funded, staff would spend more time processing manual tasks that can be automated, and the time to complete projects would increase.</t>
  </si>
  <si>
    <t>56830_Y123__:allows employees and customers to use automated forms and processes within the permit management software system._automates forms and processes within the permit management procedures._neceaary training from changing from a manual process to an automated process to shift to QA/QC process and education needed for customers to enter and submore more accuate information._._</t>
  </si>
  <si>
    <t>720000_1317_Fleet Focus Upgrades</t>
  </si>
  <si>
    <t>Addition of Non-Personnel Expense for Parts Inventory &amp;amp; EV Fuel Focus. This budget includes the annual contractual inflator of the lessor of CPI or 5%. Also included in the increase are for additional modules for EV Fuel Focus to start tracking EV charging as a fuel in our Fleet Focus System. Also included are upgrade to end-of-life software and hardware related to the Parts-room inventory devices. The impact of not funding this request would be the lack of a key database upgrade that supports the City's climate action plan. Additionally, the annual inflator cost would need to be absorbed by the department leading to additional funding shortages for other contractual obligations.</t>
  </si>
  <si>
    <t>Fleet Focus UpgradesAddition of non-personnel expenditures to support Parts Inventory and EV Fuel Focus.</t>
  </si>
  <si>
    <t>One-time funding to upgrade the Fleet Focus database to allow tracking Electric Vehicle charging costs and to update software and hardware related to the Parts Room inventory devices. The upgrades support the City's climate action plan with approximately 81% of the expenses impacting the General Fund in Usage Fees collected (Included in the expense is a required 5% annual CPI contract increase).</t>
  </si>
  <si>
    <t>100000_2113_Charges for Current Svcs Revenue Decrease</t>
  </si>
  <si>
    <t>Reduction of revenue of $1,000,000 in Reimbursements between Funds/Departments to appropriately adjust decreases to revenues earned by the Facilities Services Division which is based on actual prior year and current year trends. Prior to FY23, the budget included revenue received for reimbursable services to Enterprise and General Fund departments. As Facilities focused more on General Fund projects, a decrease to the revenue was submitted for FY23 to reflect the level of service. The request made last year was a one-time decrease. The current year trend projects revenue received to be close the current Fiscal Year 2023 Adopted Budget. Going forward, the focus will still remain mostly on General Fund support with projected revenue being the same as the last few fiscal year. This requests was submitted in the FY23 budget as a one-time decrease, but is now being requested to be an on-going reduction.</t>
  </si>
  <si>
    <t>Reduction of RevenueReduction of revenue in reimbursements for city services as a result of vacant positions and focusing on General Fund facilities.</t>
  </si>
  <si>
    <t>Reduction of revenue/charges for current services to appropriately adjust decreases to revenues.</t>
  </si>
  <si>
    <t>100000_2113_DGS Assistant Director</t>
  </si>
  <si>
    <t>Addition of 1.00 Assistant Director. The Assistant Director is needed to support the Department of General Services Director in managing Fleet and Facilities Operations, developing and implementing departmental policy, and managing the Business Operations &amp;amp; Support Services Division as part of the department's organizational restructure. In addition, this position will support the increased homelessness programs and activities. The Department of General Services areas of focus have grown in both Fleet Operations and Facilities Services. Specifically, some of the major programs that DGS is directly involved in are the electrification of the City's fleet and related infrastructure as required by the California Air Resources Board, planning for the electrification of City facilities as required by the Mayor's Zero Emissions Municipal Buildings &amp;amp; Operations Policy (ZEMBOP), and increased homelessness activities. The addition of this position provides assistance to the Department Director by supporting both core operational needs of the department and citywide efforts as mentioned. The impact of not funding this position will lead to delays in operational and citywide support for essential programs and services as these needs continue to increase.</t>
  </si>
  <si>
    <t>Department of General Services Assistant DirectorAddition of 1.00 Assistant Director to support the Department of General Services operations needs and citywide programs.</t>
  </si>
  <si>
    <t>Addition of 1.00 Assistant Director to support the Department of General Services operations needs and citywide programs.</t>
  </si>
  <si>
    <t>This request addresses a number of disparities including citywide homelessness disparities and climate change which disproportionately impacts San Diegans. Adding this position allows the department to improve operations in the effort to reduce operational inefficiencies and any related disparities.</t>
  </si>
  <si>
    <t>Strategies 1 &amp; 2</t>
  </si>
  <si>
    <t>1.3, 2.2</t>
  </si>
  <si>
    <t>33</t>
  </si>
  <si>
    <t>100000_1914_P.33_Reduction in Municipal Court Revenue</t>
  </si>
  <si>
    <t>Reduction of $1.4M in Municipal Court revenue. In FY23 MY, the department recognized the decrease in revenue being received in Vehicle Code Violations ($1.1M), and Traffic School Fees ($301K) based upon FY23 per 1-5 &amp;amp; FY22 per 6-12 actuals. Similarly, a review of SDPD citation activity shows a significant decline in vehicle code violations issued for the past several months compared to prior Fiscal Years.  The reduction in the number of SDPD citations issued is primarily due to sworn staffing shortages which has resulted in the department reassigning officers typically responsible for traffic enforcement to assist patrol operations instead. Revenue is generated as a result of Patrol Officers issuing citations to individuals. The amount of proactive time available to officers has decreased in the past several fiscal years and is expected to continue in FY2024. Proactive time is when an officer is not on a dispatched call, but is proactively preventing and deterring crime by addressing a specific need in a directed and focused manner. The reduction in proactive time is primarily attributed to an increase in officer vacancies. Less available time and an increased emphasis in public safety has led to fewer citations. The reduction of revenue is on-going and is projected to continue until staffing improves.  </t>
  </si>
  <si>
    <t>Municipal Court RevenueAdjustment to reflect revised municipal court revenue projections related to vehicle code violations and traffic school fees.</t>
  </si>
  <si>
    <t>Reduction in revenue primarily attributed to fewer citations being issued. Municipal Court revenue is generated as a result of patrol officers issuing citations to individuals. Fewer citations is primarily a result of less proactive time available to patrol officers due to continued vacancies, as well as an increased emphasis on public safety.</t>
  </si>
  <si>
    <t>56840_N___DU1:._._._This revenue is generated as a result of Patrol Officers issuing citations to individuals. The amount of proactive time available to patrol officers has decreased in the past several fiscal years and is expected to continue in FY2024. Proactive time is when an officer is not on a dispatched call, but is proactively preventing and deterring crime by addressing a specific need in a directed and focused manner. The reduction in proactive time is primarily attributed to an increase in officer vacancies. Less available time and an increased emphasis in public safety has led to fewer citations._</t>
  </si>
  <si>
    <t>200300_1614_Revised Reimbursement Between Funds Revenue</t>
  </si>
  <si>
    <t>Revenue adjustment for reimbursements from Homeless Services for operating expenditures associated with homeless shelter at Golden Hall.</t>
  </si>
  <si>
    <t>Reimbursements for Operating ExpendituresAdjustment to reflect revised reimbursement of operating expenditures associated with homeless shelter at Golden Hall.</t>
  </si>
  <si>
    <t>Adjustment to reflect revised reimbursement of operating expenditures associated with homeless shelter at Golden Hall.</t>
  </si>
  <si>
    <t>Revenue adjustment for reimbursements of operating expenditures associated with homeless shelter at Golden Hall.</t>
  </si>
  <si>
    <t>720000_1317_Fleet Contracts CI Group</t>
  </si>
  <si>
    <t>Addition of Non-Personnel Expense to align the discretionary contracts budget with expenses for fleet repair and maintenance projected in the FY 2023 mid-year monitoring. This includes increased costs for auto repair/maintenance services, under-budgeted rent for the Miramar repair facility, and other miscellaneous services. Approximately 81% of the expenses will impact the General Fund in Usage Fees collected due to Fleet Operations being an Internal Service Fund. The impact of not funding this request would be continued underfunding of contractual obligations including rent at the Miramar Repair Facility.</t>
  </si>
  <si>
    <t>Fleet ContractsAddition of non-personnel expenditures to support fleet repair and maintenance.</t>
  </si>
  <si>
    <t>Addition of Non-Personnel Expense to align the discretionary contracts budget with expenses for fleet repair and maintenance projected in the FY 2023 mid-year monitoring. This includes increased costs for auto repair/maintenance services, under-budgeted rent for the Miramar repair facility, and other miscellaneous services with approximately 81% of the expenses impacting the General Fund in Usage Fees collected due to Fleet Operations being an Internal Service Fund. </t>
  </si>
  <si>
    <t>700036_1611_Architect Consultant for space Planning</t>
  </si>
  <si>
    <t>Addition of one-time expenditure of $75,000 to seek architectural consultant services for space planning and test fits to accommodate workspace allocation for the department. Recommended by DREAM. DREAM will administer the contract with appropriate split funding by the Enterprise Fund and General Fund to asses department space. </t>
  </si>
  <si>
    <t>Architectural ConsultantAddition of architectural consultant services for space planning and test fits to accommodate workspace for the department.</t>
  </si>
  <si>
    <t>Addition of one-time non-personnel expenditures to seek architectural consultant services for space planning and test fits to accommodate workspace allocation for the department. DREAM will administer the contract with appropriate split funding by the Enterprise Fund and General Fund to assess department space. </t>
  </si>
  <si>
    <t>58647_Y123__:provides an architectural analysis of appropriate workspace of the workforce to meet operational goals in a productive environment._capture all workspace needs to test fit protentional locations for the most optimal workforce location environment._analysis may be cost prohibitive or result in recommendations that are not feasible to occur soon as desired resulting in employees remaining in a location deemed no longer ideal for operations._._</t>
  </si>
  <si>
    <t>200300_1614_Revised Other Centre City Rental Revenue</t>
  </si>
  <si>
    <t>Revenue adjustment to reflect revised lease revenue projections for the City Concourse. $1,013,246-$983,160=$30,086</t>
  </si>
  <si>
    <t>Revised Lease RevenueAdjustment to reflect revised other centre city lease revenue projection.</t>
  </si>
  <si>
    <t>Adjustment to reflect revised Other Centre City Rental revenue projection.</t>
  </si>
  <si>
    <t>Revenue adjustment to reflect revised lease revenue projections for the City Concourse.</t>
  </si>
  <si>
    <t>200300_1614_Revised Municipal Parking Garage Revenue</t>
  </si>
  <si>
    <t>Revenue adjustment to reflect revised parking revenue projections at EVJ Parkade.</t>
  </si>
  <si>
    <t>Revised Parking RevenueAdjustment to reflect revised municipal parking garage revenue projection.</t>
  </si>
  <si>
    <t>Adjustment to reflect revised Municipal Parking Garage revenue projection.</t>
  </si>
  <si>
    <t>Airports Fund</t>
  </si>
  <si>
    <t>Airport Management</t>
  </si>
  <si>
    <t>700033_2111_Addition of Ongoing Maintenance and Repair</t>
  </si>
  <si>
    <t>Addition of non-personnel expenditures for ongoing repairs and maintenance. MYF and SDM have regular annual needs that arise throughout the year for necessary repairs such as gate repairs, asphalt repairs, fence repairs, roof repairs, etc, This ongoing funding will help support the annual needs for maintenance and repair. For FY24, the following repairs and maintenance is anticipated: At Brown Field SDM - Asphalt crack seal on east D taxiway, concrete repair spall repair grind and reseal at taxiways A and D, guard lighting for R26R and taxiway LED lights, gate phone replacement at Gate #2, and at Montgomery Gibbs MYF - Asphalt repair, crack seal, top coat at flattop east and west and Marigold, and asphalt spot repairs at taxiway hotel near TWY Juliet.</t>
  </si>
  <si>
    <t>Repair and MaintenanceAddition of non-personnel expenditures for repairs and maintenance at Montgomery Gibbs and Brown Field airports.</t>
  </si>
  <si>
    <t>Addition of non-personnel expenditures for ongoing repairs and maintenance to support annual maintenance needs at Montgomery Gibbs and Brown Field airports.</t>
  </si>
  <si>
    <t>LED lights</t>
  </si>
  <si>
    <t>100000_211611_STREET_Non-Standard Hourly Positions</t>
  </si>
  <si>
    <t>Street Division's Public Works Dispatch Center will operate 24 hours per day, 7 days per week for Citywide services in FY24.  Staffing is comprised of full-time and hourly staff.  These six hourly positions support the dispatch center on weekends, evenings, and other shifts as needed.  Approximately 68% of their salaries are reimbursed by Public Utilities Department.  Between FY2021-FY2022, hourly wages averaged approximately 164 hours per period for a combined total of 3,771 over two fiscal years. Hourly funding for two half-time Management Interns (PCN 31002152 and PCN 31002153) are requested to provide support to the Street Asset and Contract Management staff.  Each intern will work approximately 20 hours per week for a total of 2,080 hours annual.  These interns will assist with our citywide curb ramp inventory mapping and street database updates. Hourly funding for two half-time Student Engineers (PCN 31004493 and PCN 31004495) are requested to provide support to the Street Asset and Contract Management Staff.  Students will work 20 hours per week for a total of 2,080 annual. These positions will provide assistance with on-going database entry and corrections for street light, traffic signal, and street assets. Other tasks will include general research and engineering assignments associated with numerous daily information.</t>
  </si>
  <si>
    <t>Addition of 1.92 Public Works Dispatcher-Hourly, 1.00 Management Intern-Hourly and 1.00 Student Engineer-Hourly to support the Public Works Dispatch Center and street asset inventory and database mapping.</t>
  </si>
  <si>
    <t>56854_N___N/A_ The strategy to bolster equity in this service area is a part of the Transportation Department Tactical Equity Plan.  This request will address the Department's goal of providing exceptional customer service through implementation of data driven decision making for major services areas (i.e. roadway, streetlight, and sidewalk prioritization) in an effort to improve response times citywide. </t>
  </si>
  <si>
    <t>720000_1317_Usage Fee Revenue</t>
  </si>
  <si>
    <t>Adjustment of revenue to balance to the FY 2024 ND Usage Fee budget. This budget along with the ND Usage Fee budget will need to be adjusted once the proposed FY24 expenditure budget has been determined.</t>
  </si>
  <si>
    <t>Revised Fleet Usage RevenueAddition of Revenue to reflect revised fleet usage revenue projections.</t>
  </si>
  <si>
    <t>720000_1317_Pool Rental Revenue</t>
  </si>
  <si>
    <t>Adjustment to partially budget the Pool Rental revenue in the VRF. The revenue will fund the replacement of the rental fleet based on the current replacement plan. This request is tied to form ID 56871.</t>
  </si>
  <si>
    <t>Vehicle Pool Rental RevenueAdjustment to redistribute budget to the vehicle pool rental fleet replacement fund.</t>
  </si>
  <si>
    <t>Adjustment to partially budget the Pool Rental revenue in the VRF. The revenue will fund the replacement of the rental fleet based on the current replacement plan (This request is tied to form ID 56871).</t>
  </si>
  <si>
    <t>100000_1316_Addition of Prog Coord for CCRP</t>
  </si>
  <si>
    <t>This adjustment includes the addition of 1.00 Program Coordinator to support the development and implementation of the Civic Center Revitalization Plan (CCRP). The CCRP will be a transformative legacy project to include housing, city services, businesses, arts and cultural space, and plenty of opportunity on city owned six blocks downtown.  Due to the historic nature and complexity of this undertaking, this position will also focus on monitoring of related contracts and obligations, and ensure compliance to the State Surplus Land Act and other associated regulations, as the City does not have the expertise nor capacity to complete all associated tasks with its current staff within Economic Development.</t>
  </si>
  <si>
    <t>Civic Center Revitalization ProjectAddition of 1.00 Program Coordinator to support the development and execution of the Civic Center Revitalization Project.</t>
  </si>
  <si>
    <t>Addition of 1.00 Program Coordinator to support the development and execution of the Civic Center Revitalization Project.</t>
  </si>
  <si>
    <t>This position will support and oversee the CCRP contract management throughout the Surplus Land Act process. The Surplus Land Act has effectively dominated the real estate deposition and lease process of all city owned property. Without expertise and oversight of consultants to ensure state law compliance, the City is vulnerable to a penalty payment of a minimum of 30% of the cost of the land to the State HCD should the process not be followed according to state law. </t>
  </si>
  <si>
    <t>Fleet Operations Replacement Fund</t>
  </si>
  <si>
    <t>720009_1317_Assignment Fee Revenue</t>
  </si>
  <si>
    <t>Adjustment of revenue to balance to the FY 2024 ND Assignment Fee budget.</t>
  </si>
  <si>
    <t>Revised Fleet Assignment Fee RevenueAdjustment to reflect revised revenue projections associated with assignment fees for vehicle equipment.</t>
  </si>
  <si>
    <t>720000_1317_Vehicle/Accident Recovery Rev</t>
  </si>
  <si>
    <t>The budget is being moved to the vehicle replacement fund where vehicle replacements are funded. These revenues are insurance recoveries for City vehicle accidents are intended to offset the cost of replacing damaged vehicles. This request is tied to form ID 56860.</t>
  </si>
  <si>
    <t>Vehicle/Accident Recovery RevenueAdjustment to redistribute budget to the Vehicle Replacement Fund.</t>
  </si>
  <si>
    <t>The budget is being moved to the vehicle replacement fund where vehicle replacements are funded. These revenues are insurance recoveries for City vehicle accidents are intended to offset the cost of replacing damaged vehicles (This request is tied to form ID 56860).</t>
  </si>
  <si>
    <t>720009_1317_Vehicle/Accident Recovery Rev VRF</t>
  </si>
  <si>
    <t>The budget is being moved to the vehicle replacement fund where vehicle replacements are funded. These revenues are insurance recoveries for City vehicle accidents are intended to offset the cost of replacing damaged vehicles. This request is tied to form ID 56859.</t>
  </si>
  <si>
    <t>The budget is being moved to the vehicle replacement fund where vehicle replacements are funded. These revenues are insurance recoveries for City vehicle accidents are intended to offset the cost of replacing damaged vehicles (This request is tied to form ID 56859).</t>
  </si>
  <si>
    <t>35</t>
  </si>
  <si>
    <t>100000_1914_P.35_Reduction Superior Court Rev. Misc. Fines</t>
  </si>
  <si>
    <t>Reduction of $48.5K in Miscellaneous Fines (GL Account 417047) is to align actual revenue received from the County of San Diego Superior Court(s) Miscellaneous Fines revenue budgeted at $50K, however the average actual revenue received for four consecutive fiscal years (FY2019-FY2022) is approximately $1,500 per fiscal year.  Example of Miscellaneous Fines are Crime Prevention; Health &amp;amp; Safety; Non Traffic School.</t>
  </si>
  <si>
    <t>Superior Court Revenue Miscellaneous FinesAdjustment to reflect revised revenue projections in Miscellaneous Fines related to Crime Prevention, Health and Safety, Non Traffic School.</t>
  </si>
  <si>
    <t>Reduction of revenue for Miscellaneous Fines is to align the budget with the actual revenue being received in Crime Prevention, Health and Safety, and Non-Traffic School.  The actual revenue received in four consecutive Fiscal Years (FY) is an average of $1,500 per Fiscal Year, FY 2024 Base Budget for Miscellaneous Fines is at $50,000.</t>
  </si>
  <si>
    <t>56861_N___NDU_:._._._._</t>
  </si>
  <si>
    <t>200227_1913_Fee for Service Revenue Increase</t>
  </si>
  <si>
    <t>Adjustment to reflect an increase in the fee for service associated with the ambulance contract with Falck. This adjustment includes a 10% increase in the City's cost of providing Advanced Life Support activities, as well as rent expenditures for Emergency Medical Services staff, which will reimbursed by Falck via the fee for service.</t>
  </si>
  <si>
    <t>Fee for Service Revenue IncreaseAdjustment to reflect revised revenue associated with fee for service charged to City's ambulance provider.</t>
  </si>
  <si>
    <t>Adjustment to reflect revised revenue associated with fee for service charged to City's ambulance provider.</t>
  </si>
  <si>
    <t>Fee for Service Revenue Increase - PBF Form ID # 56863_N___N/A_:._._._._</t>
  </si>
  <si>
    <t>34</t>
  </si>
  <si>
    <t>100000_1914_P.34 _Reduction in Parking Citation CVC 5204</t>
  </si>
  <si>
    <t>Reduction of $891K in revenue for Parking Citations in GL Account 417054 is a result of Vehicle Code CVC 52.04 SB-1359.  CVC 52.04 is the California statute that requires people to attach up-to-date or current registration tabs on the rear license plate of their vehicles. A violation of this code section is an infraction punishable by a fine of $197 ($37.50 per San Diego Municipal Code).  SB-1359 would require a law enforcement officer or a person authorized to enforce parking laws and regulations to verify, using available Department of Motor Vehicles’ records, that no current registration exists for a vehicle before issuing a citation for a violation of the requirement to attach the appropriate tabs. The bill prohibits the issuance of a citation against a vehicle in violation of that requirement if the vehicle has a current registration on file with the department or if a person authorized to enforce parking laws and regulations does not have immediate access to the department’s records. By requiring a higher level of service from law enforcement officers, this bill would impose a state-mandated local program.  The bill is effective January 1, 2023.The department assumes a 50% reduction in revenue generated from 52.04 CVC violations will be lost as a result.  The department confirmed with the City Treasurer's office that 100% of revenue in GL Account 417054 is from CVC 52.04 violations, therefore, the proposed reduction of $891,460 is 50% of the total FY24 budget of $1,782,920.</t>
  </si>
  <si>
    <t>Parking Citation CVC 5204Adjustment to reflect revised parking citations revenue projections related to CVC 52.04 (Vehicle Registration) SB-1359.</t>
  </si>
  <si>
    <t>Reduction of revenue for Parking Citations is a result of CVC 52.04 SB-1359.  Display of expired placard sticker with current/valid vehicle registrations will no longer be cited as of January 2023.</t>
  </si>
  <si>
    <t>56864_N___DU1:._._._Reduction of Parking Citations revenue is a result of Vehicle Code CVC 5204 SB-1359.  CVC 52.04 is the California statute that requires people to attach up-to-date or current registration tabs on the rear license plate of their vehicles. A violation of this code section is an infraction punishable by a fine of $197 ($37.50 per San Diego Municipal Code).  SB-1359 would require a law enforcement officer or a person authorized to enforce parking laws and regulations to verify, using available Department of Motor Vehicles’ records, that no current registration exists for a vehicle before issuing a citation for a violation of the requirement to attach the appropriate tabs. The bill prohibits the issuance of a citation against a vehicle in violation of that requirement if the vehicle has a current registration on file with the department or if a person authorized to enforce parking laws and regulations does not have immediate access to the department’s records. By requiring a higher level of service from law enforcement officers, this bill would impose a state-mandated local program.  The bill is effective January 1, 2023.._</t>
  </si>
  <si>
    <t>100000_2113_Associate Management Analyst CIP Support</t>
  </si>
  <si>
    <t>Addition of 1.00 Associate Management Analyst to support the department's Capital Improvements Program processes. This position is needed to manage the Fleet Operations and Facilities Services citywide CIP processes, including but not limited to 5-year outlook forecasting, Annual and Sublet budget and expense tracking, and coordinating with City departments to create and closeout facility related projects. The Facilities Services Division manages the General Fund citywide CIP for facilities repair, maintenance, and replacement projects. Due to increased responsibilities related to citywide and facilities issues (homelessness, contractual/procurement processes, etc) resources within the division to manage the CIP has been limited. The addition of this position will allow the department to provide much needed analysis and coordination in the CIP. This would include reviewing the most recent Facilities Condition Assessments to see what has been completed or what needs to be added to arrive at the repair/replacement backlog costs including inflation, tracking expenses, anticipated expenses, budget transfers within the CIP. Working with DoF and ECP on CIP budget deliverables - 5-year CIP submissions, project set up forms, project intake forms, etc; updating tracking ledgers to ensure the CIP is funded or needs funding to be completed. In addition, this position will also support the Fleet Operations and Facilities Services operating budget analysts as a central liaison position with departmental budget deliverables to the Department of Finance as a part of the department's organizational restructure. Currently, the two divisions within DGS submit deliverables directly to DoF and other central City departments. This position would assist in reviewing and combining like deliverables for management review and eventual submission to DoF. The impact of not funding this request would lead to continued capacity issues where the CIP is not managed as well as it should be.</t>
  </si>
  <si>
    <t>Associate Management AnalystAddition of 1.00 Associate Management Analyst to support the department's Capital Improvements Program processes. </t>
  </si>
  <si>
    <t>Addition of 1.00 Associate Management Analyst to support the department's Capital Improvements Program processes.</t>
  </si>
  <si>
    <t>Homelessness</t>
  </si>
  <si>
    <t>200300_1614_Addition of Maintenance and Janitorial Services</t>
  </si>
  <si>
    <t>Expenditure adjustment to reflect need for revised expenditure projections based on need and poor sanitary conditions due to Homeless Shelter at Golden Hall/Concourse surrounding areas. Used current year actuals as a basis and rough estimate.</t>
  </si>
  <si>
    <t>Maintenance and Janitorial ServicesAddition of non-personnel expenditures to support the maintenance and cleaning of t the homeless shelter at Golden Hall.</t>
  </si>
  <si>
    <t>Addition of non-personnel expenditures for additional maintenance and janitorial due to Homeless Shelter at Golden Hall.</t>
  </si>
  <si>
    <t>Expenditure adjustment to address the disparity of poor sanitary conditions of the Homeless Shelter at Golden Hall/Concourse surrounding areas.</t>
  </si>
  <si>
    <t>100000_2113_Associate Management Analyst</t>
  </si>
  <si>
    <t>Addition of 1.00 Associate Management Analyst to support the Facilities Services Division's procurement processes. This position will be responsible for creating Purchase Requisitions, managing Purchase Order spend, and supporting Facilities Operations with acquiring goods and services related to citywide facility maintenance. The Facilities Services division is in need of Ariba Purchase Requisition/Purchase Order support to the Operations section. The division has tried several ways to find more efficient ways to requests PR's and pay invoices in order to procure the necessary good for citywide facilities repair and maintenance. Currently, trade staff are processing hundreds/a thousand Purchase Requisitions a month to procure goods. This process takes a significant amount of time away from the supervisors from being in the field and onsite at critical jobs. The position support the Operations staff by taking on those responsibilities which will allow the trades supervisors to focus more effort and time towards facility repair and maintenance on City facilities. In addition, the position will support the Work Control group which takes inbound calls on repairs needed at City facilities. Currently there is only one position assigned to Work Control with Light Duty employees occasionally assigned to assist. The lack of back up personnel for Work Control delays the transfer of pertinent information on time sensitive issues for facility repair and maintenance work. The impact of not funding this request will result in continued delays for operations staff to be out in the field managing citywide repairs and maintenance. This request is associated with Form ID 56866.</t>
  </si>
  <si>
    <t>Associate Management AnalystAddition of 1.00 Associate Management Analyst to support the Facilities Services Division's procurement processes. </t>
  </si>
  <si>
    <t>Addition of 1.00 Associate Management Analyst to support the Facilities Services Division's procurement processes.</t>
  </si>
  <si>
    <t>200300_1614_Addition of Security Services</t>
  </si>
  <si>
    <t>Expenditure adjustment to reflect the need for revised expenditure projections based on need for safety and increasing number of incidents around Golden Hall &amp;amp; surrounding Concourse areas. Estimate is based on the addition of two additional security guards at $80k each. </t>
  </si>
  <si>
    <t>Security ServicesAddition of non-personnel expenditures for additional security to address incidents around Golden Hall and the Concourse Parkade.</t>
  </si>
  <si>
    <t>Addition of non-personnel expenditures for additional security services needed due to increasing number of incidents around Golden Hall, Concourse and Parkade.</t>
  </si>
  <si>
    <t>Expenditure adjustment to address the disparity in safety with the increasing number of incidents around Golden Hall &amp;amp; surrounding Concourse areas, an increase in security services are needed.</t>
  </si>
  <si>
    <t>720009_1317_Pool Rental Revenue VRF</t>
  </si>
  <si>
    <t>Adjustment to partially budget the Pool Rental revenue in the VRF. The revenue will fund the replacement of the rental fleet based on the current replacement plan. Revenue remaining in the operating fund is related to maintenance and overhead costs. This request is tied to form ID 56856.</t>
  </si>
  <si>
    <t>Adjustment to partially budget the Pool Rental revenue in the VRF. The revenue will fund the replacement of the rental fleet based on the current replacement plan. Revenue remaining in the operating fund is related to maintenance and overhead costs (This request is tied to form ID 56856).</t>
  </si>
  <si>
    <t>720009_1317_Revised Revenue for Debt Reimbursements</t>
  </si>
  <si>
    <t>Adjustment to bring the revenue budget in line with the anticipated delivery schedule of financed vehicles. This revenue reflects reimbursements from debt financed vehicles. The vehicles are cash purchased upfront and reimbursed by the lending institution.</t>
  </si>
  <si>
    <t>Debt Service Reimbursement RevenueAdjustment to the anticipated delivery schedule of financed vehicles.</t>
  </si>
  <si>
    <t>Adjustment to bring the revenue budget in line with the anticipated delivery schedule of financed vehicles. This revenue reflects reimbursements from debt financed vehicles.</t>
  </si>
  <si>
    <t>Library</t>
  </si>
  <si>
    <t>100000_1713_Addition of 1.00 Prog Coord for Special Events</t>
  </si>
  <si>
    <t>Addition of 1.00 Program Coordinator to Assist with the management of the Library's Special Events ProgramUnder the general direction of the Deputy Director for Library Operations, the new Program Coordinator position will be responsible for planning, organizing, and coordinating the daily use and operation of all the special event spaces available in the Library system.  The spaces range from Auditorium, Conference Center, Special Events Suite, and Theater, among others.  The Program Coordinator will supervise a team of support staff and volunteers.  The position is responsible for promoting, marketing, and booking special event spaces for rental as a revenue generating component of other Library services. When the Central Library opened in Fiscal Year 2014, one of the most popular services was the availability of special event spaces for rent by commercial entities, not for profit organizations, and individuals. These spaces are comprised of the Shiley Special Events Suite, Neil Morgan Auditorium, Qualcomm Dome Terrace, Helen Price Reading Room, Mary Hollis Clark Conference Center, the Central Library first floor Lobby, and the City Heights Annex Black Box Theater. Types of events held include major author talks, business meetings, luncheons, dinners, awards assemblies, holiday galas, weddings, bar mitzvahs, concerts, and cocktail receptions. The original plan was to hire a property management company to handle all building maintenance and special events. However, at that time City Administration decided that these functions should be maintained in-house with City staff. The Library hired a building maintenance supervisor and custodians but there was not sufficient budget to hire a special events team, so a small team of library staff have been filling this role for the last seven years. Though this staff is dedicated and talented, Special Events coordination is not a typical library function and has resulted in numerous challenges, requiring an in-house Program Coordinator to serve as the Special Events Coordinator.  Position is 50% reimbursed by TOT (Revenue Added on TOT Revenue Adjustment Form)</t>
  </si>
  <si>
    <t>Special Events Program SupportAddition of 1.00 Program Coordinator and one-time non-personnel expenditures offset by the reduction of 2.50 Library Assistant 1s to support the special events program.</t>
  </si>
  <si>
    <t>Addition of 1.00 Program Coordinator to assist with the management of the Library's Special Events Program.</t>
  </si>
  <si>
    <t xml:space="preserve">The original plan when the Central Library opened, was to hire a property management company to handle all building maintenance and special events. However, the City Administration decided that these functions should be maintained in-house with City staff. The Library hired a building maintenance staff and custodians but there was not sufficient budget to hire a special events team, so a small team of library staff have been filling this role for the last seven years. Though this staff is dedicated and talented, Special Events coordination is not a typical library function, which has resulted in an inability to meet demand. Options were explored that included contracting out events management or keeping it in-house and revamping the model. It was decided that keeping this in house with a Special Events Coordinator and new business plan would preserve the Library and City access to the facilities and create more opportunities for the public to rent the spaces. This new model will also provide a better balance for the existing staff by creating a staffing model and better policies and procedures. </t>
  </si>
  <si>
    <t>100000_1713_Addition of Security Services</t>
  </si>
  <si>
    <t>Addition of non-personnel expenditures to support Security at Library BranchesThe Total Annual Budget for Security is $1,884,583 which is projected to be overbudget by $864,000. Council recently approved an amendment to the Security Budget requiring guards to carry and administer naloxone and additional increases are expected. This addition will address the need for public safety and increased monitoring at the Central Library location, specifically the 9th floor and overnight guard in effort to mitigate numerous safety incidents that occur on a daily basis at the Central Library, some of which may be critically dangerous to patrons and staff. With the increasing numbers of incidents at Central, there is a need for increasing guards who deal with tense situations that require de-escalation so that they don’t become volatile. Increasing the budget for Security provides relief for Central Library Staff and Administrators who are dealing with activities consisting of, but not limited to: crimes such as larceny; social and domestic dispute; verbal and physical altercations; public disturbances; prostitution; drug possession and use; trespass; assault; and other circumstances.BRANCH LIBRARIESAdditionally this request will increase security guard coverage at key branch locations to maintain safe environments for patrons and staff. The budget increase will help to address the impacts of substance abuse and crimes occurring on City property. The Library has recently redistributed hours to the libraries experiencing the highest and most serious security incidents; however, the lack of security forces library staff to act in unsafe situations. Additional security hours have been added at high-risk branches and larger facilities. The ideal security staffing model would include a guard for each library branch during all open days/hours. There are still branch libraries without any guards.</t>
  </si>
  <si>
    <t>Security ServicesAddition of non-personnel expenditures for security services at library branches.</t>
  </si>
  <si>
    <t>Addition of $864,000 in non-personnel expenditures for Security at Library Branches.</t>
  </si>
  <si>
    <t>This requests addresses a disparity by providing needed security in all branch locations and also addresses specific branch needs by locations. Safety is important to ensure we can develop programming based on the trending community data and to ensure learning hubs at multiple locations can run effectively.</t>
  </si>
  <si>
    <t>100000_1713_Addition of NPE for Janitorial Contract Increase</t>
  </si>
  <si>
    <t>Addition of non-personnel expenditures to support Janitorial Services Contract AdjustmentsAddition of $300,000 in non-personnel expenditures for addition of Contractual Janitorial expenses for 35 branch Library Location with an average of $90,000 per month or $1,056,198 annually. In FY23, the Library department completed an RFP and this adjustment is to right-size the budget to the new annual contract amount. The Library went with the lowest bidder and budget increase is required to pay for basic janitorial services reflected in the agreement. </t>
  </si>
  <si>
    <t>Janitorial ServicesAddition of non-personnel expenditures to support contractual increases for janitorial services.</t>
  </si>
  <si>
    <t>Addition of $300,000 in non-personnel expenditures to support Janitorial Services Contract Increase.</t>
  </si>
  <si>
    <t>100000_211600_Addition of Urban Forestry APCD Request</t>
  </si>
  <si>
    <t>This request is a requirement stipulated in the Air Pollution Control District (APCD) settlement which approved adding 3.0 FTE positions to Urban Forestry to implement an aggressive and robust tree planting and tree well cutting program in Historically Underserved Communities. The adds include 1.0 Program Coordinator, 1.0 Public Information Officer, and 1.0 Project Assistant.  The settlement was approved by City Council 12/6/2022, Reso #R-314500, with not-to-exceed amount of $4,690,000 utilized by the City to create and implement all aspects of the Program: tree acquisition and planting; approximately three new full-time City positions; three-years of watering costs; tree maintenance; as-needed vendor contracts for concrete removal, design, planting, etc.; and outreach, workshops and stewardship. The City agrees to provide updates to the District every six months, starting when the Tree Planting Program begins and ending three years after all trees are planted. The updates should include number of trees planted, location where the trees were planted, any maintenance, expenditures, and available funding for this Program.  Program for planting and watering in prioritized areas to begin July 2023 and conclude in 2028. This request also includes $708,700 for on-going contractual support of $649,200 for tree planning, planting and maintenance tasks such as tree planting, tree watering, stump removal, tree grate removal/well expansions. $59,500 for outreach, education, and community engagement. As well as one-time IT equipment and vehicles expenditures necessary to support this work.</t>
  </si>
  <si>
    <t>Urban ForestryAddition of 1.00 Program Coordinator, 1.00 Public Information Officer, 1.00 Project Assistant, and non-personnel expenditures to support and meet requirement of Air Pollution Control District settlement.</t>
  </si>
  <si>
    <t>Addition of 3.00 FTE positions and non-personnel expenditures to support and meet requirement of Air Pollution Control District settlement per Reso R-314500.</t>
  </si>
  <si>
    <t>56882_Y123__Increasing canopy cover a goal of the Climate Action Plan, beautifies communities and improves qualities of life. Dedicating resources to this  in historically communities of concern will increase the equity standard and promote a &amp;quot;trees for all&amp;quot; practice. Increase in labor resources will alleviate workloads on existing staff and create more balance, increasing in non-personnel expenditures will mean that existing programs will not suffer by reducing resources to those efforts, which in turn means more communities will have equitable coverage, and new investment in outreach will allow the City to engage civically with citizens who have felt unheard and underrepresented in receiving assets and resources to their community. Without the additional resources, City employees will be overburdened, programs will have to be cut, Climate Action Plan goals will not be met, and disenfranchised communities will continue to feel the impacts climate change, environmental and health equity. </t>
  </si>
  <si>
    <t>Strategy 5 - Resilient Infrastructure and Healthy Ecosystems</t>
  </si>
  <si>
    <t>5.2</t>
  </si>
  <si>
    <t>Recycling Fund</t>
  </si>
  <si>
    <t>Environmental Services</t>
  </si>
  <si>
    <t>700048_2115_Addition of 1.0 FTE Program Mgr for SB1383</t>
  </si>
  <si>
    <t>Addition of 1.0 FTE Program Manager for Recycling Program. This position will oversee significant reporting, recordkeeping and procurement activities that have resulted from Senate Bill 1383. The department expected an increase in these activities and requirements, but it has proven to be exponentially more extensive than anticipated. Significant reporting from franchise haulers, food recovery organizations, and commercial customers is a critical component of regulatory compliance. Procurement is one of the most challenging components of implementation and will require action and coordination amongst key departments and outside stakeholders.</t>
  </si>
  <si>
    <t>Organics Recycling SupportAddition of 1.00 Program Manager to support compliance with Senate Bill 1383 goals.</t>
  </si>
  <si>
    <t>Addition of 1.00 Program Manager to support grant implementation, reporting and regulatory compliance with Senate Bill 1383 goals.</t>
  </si>
  <si>
    <t>1. How does this budget allocation directly benefit specific neighborhoods and City employees? Having staff to track and report to ensure SB 1383 requirements are being met will lead to increased recycling and participation. This position will ensure recycling services are offered appropriately and the public can participate throughout the City. 2. What are the operational impacts to policy, programs or practices? Staff is needed to ensure the City complies with SB 1383 and appropriately reports to the State for compliance. Also, to increase waste diversion, recycling participation, and education of residents and businesses. 3. What are the potential unintended consequences and/or burdens to specific neighborhoods and City employees? There are no potential unintended consequences or burdens resulting from this budget adjustment.2. What are the operational impacts to policy, programs or practices? Staff is needed to ensure the City complies with SB 1383 and appropriately reports to the State for compliance. Also, to increase waste diversion, recycling participation, and education of residents and businesses.3. What are the potential unintended consequences and/or burdens to specific neighborhoods and City employees? There are no potential unintended consequences or burdens resulting from this budget adjustment.</t>
  </si>
  <si>
    <t>Strategy 4 - Circular Economy &amp; Clean Communities</t>
  </si>
  <si>
    <t>4.4</t>
  </si>
  <si>
    <t>SB1383</t>
  </si>
  <si>
    <t>Refuse Disposal Fund</t>
  </si>
  <si>
    <t>700039_2115_Addition of Vehicles for OPF</t>
  </si>
  <si>
    <t>Addition of $510,000 one-time non-personnel expenditures for 6 Pick-up trucks for Miramar Landfill/Organics Processing Facility positions. In FY2023 12 vehicles were originally requested, that request was reduced by half, this is the remaining half.</t>
  </si>
  <si>
    <t>Organics Processing FacilityAddition of 8.00 FTE and related non-personnel expenditures to support Organics Processing Facility operations and processing of organic material in compliance with Senate Bill 1383.</t>
  </si>
  <si>
    <t>Addition of 8.00 FTE and non-personnel expenditures to support Organics Processing Facility operations and processing of organic material in compliance with Senate Bill 1383.</t>
  </si>
  <si>
    <t>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t>
  </si>
  <si>
    <t>700039_2115_Addition of 1.0 FTE Assist DD for OPF</t>
  </si>
  <si>
    <t>Addition of 1.0 FTE Assistant Deputy Director (Unclassified). This position will oversee all aspects of the final design, build, commissioning, and overall ongoing operation of the Organics Processing Facility as well as decommissioning of the existing greenery. The position will directly supervise the Associate Mechanical Engineer, Assistant Electrical Engineer, Biologist 3, General Utility Supervisor, and Supervising Recycling Specialist. Total positions in this section will be approximately 48 new FTEs, representing a significant increase in amount and type of positions within the Disposal and Environmental Protection Division. The position will be tasked with a wide range of managerial tasks including; hiring decisions; fact finding and Personnel/HR investigations; negotiations with REO’s, presentations to regulatory agencies, committee and council meetings, mayoral staff, community, and stakeholder groups. All positions are anticipated to start in period 12.</t>
  </si>
  <si>
    <t>700039_2115_Addition of 1.0 FTE Assoc Mgmt Analyst for OPF</t>
  </si>
  <si>
    <t>Addition of 1.0 FTE Associate Management Analyst. This position is required to support the expanded regulatory tracking and reporting requirements for Senate Bill 1383 and the Organics Processing Facility (OPF). Outgoing material and incoming route data for the facility will need to be tracked and reported to CalRecycle. Tracking of regulatory data for reporting is currently shared across multiple positions and the increase in data required by Senate Bill 1383 necessitates a central position to coordinate creation of reports, review data for accuracy, and validate data to ensure all reports submitted to regulatory agencies are consistent. This reporting is different from the other reporting requirements being supported by the Waste Reduction Division and is facility specific requiring a high level of interaction and understanding of OPF operations. All positions are anticipated to start in period 12.</t>
  </si>
  <si>
    <t>100000_1713_Adjustments for Parking Services Contract</t>
  </si>
  <si>
    <t>Adjustment to non-personnel expenditure budget related to the parking contract increase. The increase is related to the annual expense as referenced in the contract. Now that locations have reopened, there is a need for budget to staff events, which is offset by increased revenue. Parking Service provider provides services to Central Library parking and Mission Hills parking lots. An increased revenue adjustment will also accompany this budget request.</t>
  </si>
  <si>
    <t>Parking AdministrationAddition of non-personnel expenditure budget to support parking services.</t>
  </si>
  <si>
    <t>Adjustment to non-personnel expenditure budget to support Parking Services Contract.</t>
  </si>
  <si>
    <t>100000_1713_Revenue Adjustment for Parking Services</t>
  </si>
  <si>
    <t>Adjustment to revenue for increased revenue for Parking Services</t>
  </si>
  <si>
    <t>Parking RevenueAdjustment to reflect revised parking revenue projections.</t>
  </si>
  <si>
    <t>100000_1713_Special Events Revenue Adjustment</t>
  </si>
  <si>
    <t>Special Events Revenue Adjustment. As a result of the re-opening of the library and an increase of requests for rental of special event spaces, the library is requesting an increase to revenue based on current trends.</t>
  </si>
  <si>
    <t>Special Event Fee RevenueAdjustment to reflect revised special events fee revenue projections.</t>
  </si>
  <si>
    <t>Special Events Revenue Adjustment $50,000</t>
  </si>
  <si>
    <t>100000_1914_P.23_Police Management Incentive POA Union Neg.</t>
  </si>
  <si>
    <t>Addition of $171K in ongoing non-personnel expenditures for Police Management Incentive Pay per negotiated labor agreements between the City and the Police Officers Association (POA).  Per the Police Officer Association (POA) Memorandum of Understanding (MOU) Article 75, Effective July 1, 2021, in recognition of on-call and other operational responsibilities for Police Management positions (i.e., Police Lieutenant and higher) employees in eligible classifications on July 1st of each fiscal year will receive an annual $3,000 cash incentive pay.</t>
  </si>
  <si>
    <t>Police Management Incentive ProgramAddition of non-personnel expenditures to support the Police Management Incentive Pay per negotiated Memorandum of Understanding (MOU) between the City and the Police Officers Association (POA).</t>
  </si>
  <si>
    <t>Addition of non-personnel expenditures to support the Police Management Incentive Pay per negotiated labor agreements between the City and the Police Officers Association (POA).  Per the Police Officer Association (POA) Memorandum of Understanding (MOU) Article 75, employees in Police Management positions will receive an additional annual $3,000 cash incentive pay.</t>
  </si>
  <si>
    <t>56906_Y123N/A_:The Police Management Incentive Pay is part of the negotiated labor agreement with the Police Officers Association. The additional pay addresses the on-call and other operational duties of eligible management positions that do not receive overtime pay. ._Provides an incentive to management for their on-call hours. ._Unsure any impacts to neighborhoods or other City employees. ._._</t>
  </si>
  <si>
    <t>700048_2115_Addition of 0.25 FTE Rec Specialist 2 for SB1383</t>
  </si>
  <si>
    <t>Addition of 0.25 FTE Recycling Specialist 2 to convert Half-Time position to Three-Quarter Time to help with Senate Bill 1383 reporting and procurement. Position #30003677.</t>
  </si>
  <si>
    <t>Recycling SupportAddition of 0.25 Recycling Specialist 2 to support compliance with Senate Bill 1383 goals.</t>
  </si>
  <si>
    <t>Addition of 0.25 Recycling Specialist 2 to convert Half-Time position to Three-Quarter Time to support Waste Reduction projects and ensure compliance with Senate Bill 1383 goals.</t>
  </si>
  <si>
    <t>1. How does this budget allocation directly benefit specific neighborhoods and City employees? Position will assist with SB1383 reporting and procurement, contributing to increased recycling participation citywide.2. What are the operational impacts to policy, programs or practices? Increase waste diversion, recycling participation, and education of residents and businesses.3. What are the potential unintended consequences and/or burdens to specific neighborhoods and City employees? There are no potential unintended consequences or burdens resulting from this budget adjustment.</t>
  </si>
  <si>
    <t>700048_2115_Addition of Vehicles for Code Compliance Officer</t>
  </si>
  <si>
    <t>Addition of $85,000 one-time non-personnel expenditures for 10 Pick-ups (9 General Fund and 1 Recycling Fund) so all existing Code Compliance Officer positions will have a vehicle to do their daily job duties. In Fiscal Year 2022 and Fiscal Year 2023, CCO positions were created and included in the budget, but no vehicles were included. CCO's spend a majority of their day in the field and require a vehicle for travel. The work includes handling impounds, handling waste and other work that cannot be done using POV on Mileage. See Form ID 56973 for the General Fund Addition.</t>
  </si>
  <si>
    <t>Clean SD Code Compliance VehiclesAddition of one-time non-personnel expenditures for vehicles to support Clean SD.</t>
  </si>
  <si>
    <t>Addition of one-time non-personnel expenditures for vehicles to support Code Compliance Officer positions that were added in Fiscal Year 2022 and 2023. This addition will ensure that all Code Compliance Officers have a vehicle to perform their work.</t>
  </si>
  <si>
    <t>1. How does this budget allocation directly benefit specific neighborhoods and City employees? Provides all existing Code Compliance Officers (CCO)  with a vehicle to do their daily job duties. The past two fiscal years, positions were approved in the budget, without corresponding vehicles to support the employee. CCO's spend a majority of their day in the field and require a vehicle for travel. The work includes handling impounds, waste and other work that requires the employee to be identified as a City CCO and cannot be done using a personal vehicle and mileage reimbursement. Nearly all CCO vacancies are filled and may result in some not being able to do site visits and resolve to Get-It-Done reports in a timely manner.2. What are the operational impacts to policy, programs or practices? Employees will be more efficient and allowed to stay in the field longer, with appropriate safety equipment such as traffic control devices, and without the need for shared vehicles.3. What are the potential unintended consequences and/or burdens to specific neighborhoods and City employees? Availability of adequate parking at the Ridgehaven facility and charging stations for vehicles that are anticipated to be electric.</t>
  </si>
  <si>
    <t>-</t>
  </si>
  <si>
    <t>700048_2115_Addition of 1.26 FTE Mgmt Interns for SB1383</t>
  </si>
  <si>
    <t>Addition of 1.26 FTE Management Interns to support Waste Reduction projects and ensure compliance with Senate Bill 1383 goals. Interns will research waste reduction and recycling and education outreach efforts by other jurisdictions, schedule, coordinate and participate in public outreach efforts such as targeted educational program and events; analyze elements of recycling programs, including analysis of waste diversion efforts; analyze elements of recycling programs, including analysis of Waste Diversion efforts.</t>
  </si>
  <si>
    <t>Addition of 1.26 Management Interns to support Waste Reduction projects and ensure compliance with Senate Bill 1383 goals.</t>
  </si>
  <si>
    <t>1. How does this budget allocation directly benefit specific neighborhoods and City employees? Positions will coordinate and participate in public outreach efforts and targeted educational program and events throughout the city.2. What are the operational impacts to policy, programs or practices? Increase waste diversion, recycling participation, and education of residents and businesses.3. What are the potential unintended consequences and/or burdens to specific neighborhoods and City employees? There are no potential unintended consequences or burdens resulting from this budget adjustment.</t>
  </si>
  <si>
    <t xml:space="preserve">50% for SB1383 </t>
  </si>
  <si>
    <t>700048_2115_Addition of 1.0 FTE Payroll Specialist 2</t>
  </si>
  <si>
    <t>Addition of 1.0 FTE Payroll Specialist 2, converting Limited position added in Fiscal Year 2023 to Permanent. The Payroll Specialist position is to support the Environmental Services Department's (ESD) significant personnel increase and assist with all payroll functions. Currently 4.0 (four) Payroll Specialist 2s manage over 550 FTE. Last fiscal year over 100 FTE were added and more are anticipated to be added in Fiscal Year 2024 and beyond. The new positions were included to comply with Senate Bill 1383, Street Vending Ordinance, and other mandates while maintaining programmatic service levels. Functions to be performed by this position will include, but are not limited to the following: verify time reporting data, verify authorization forms for absences and overtime, answer payroll-related questions from employees, process documents for new hires, promotions, transfers, and pay increases. ESD has a variety of employees including management, administrative, professional, and field staff, with standard and alternative work schedules, add-on pay, certification pay, and a wide variety of accounting, fund numbers, internal orders, and WBS elements. The position is split: 34% 100000_2115_Form ID 56927_Position # 70047165, 33% 700039_2115_Form ID 56955_Position # 70046954, 33% 700048_2115_Form ID 56911_Position # 70046923.</t>
  </si>
  <si>
    <t>Payroll SupportAddition of 1.00 Payroll Specialist 2 to support the department with payroll processing.</t>
  </si>
  <si>
    <t>Addition of 1.00 Payroll Specialist 2 to support over 100 additional positions that have been added in the department to comply with Senate Bill 1383, Sidewalk Vending Ordinance, and other mandates while maintaining required service levels. Currently four (4) Payroll Specialist 2s manage over 550 FTE.</t>
  </si>
  <si>
    <t>1. How does this budget allocation directly benefit specific neighborhoods and City employees? Adding this position will create an equitable distribution of employees supported by each payroll specialist. The current payroll staff of four (4) provides support to over 550 FTE, and this number will be increasing in FY24 and beyond. This budget adjustment will ensure payroll entries and timecard information are submitted within established deadlines, support onboarding employees, and allow Payroll Specialists to respond to questions from staff in a timely manner. 2. What are the operational impacts to policy, programs or practices? Payroll staff will have time to complete tasks accurately and within established deadlines. 3. What are the potential unintended consequences and/or burdens to specific neighborhoods and City employees? There are no potential unintended consequences or burdens resulting from this budget adjustment.</t>
  </si>
  <si>
    <t>10% for SB1383</t>
  </si>
  <si>
    <t>700048_2115_Addition of 1.0 FTE Trainer for ESD</t>
  </si>
  <si>
    <t>Addition of 1.0 FTE Trainer, converting Limited position added in Fiscal Year 2023 to Permanent. Position will support the Department’s need to institute a comprehensive and effective Safety, Training and Employee Development Program. As the Department continues to add and fill positions to meet the requirements set forth in Senate Bill 1383, it is critical for the Department also to add positions to support the new employees. The Department is applying a concentrated effort to reduce the costs associated with employee vehicular and/or industrial incidents. The Trainer will design training programs based on data from accident/incident tracking and will support efforts to improve internal tracking processes. The Department anticipates continued training opportunities to arise out of the recent formation of the City’s Safety and Risk Oversight Committee. This position will enable the Department to respond to those opportunities by developing and delivering trainings related to committee recommendations. Unlike comparable departments within the organization, ESD does not have dedicated qualified staff whose sole focus is designing, delivering, and evaluating formal training programs. This position will partner with the other safety positions within the Department to build specific training from the interplay of each respective position’s area of expertise. As departmental training needs assessments are performed, the Trainer will be critical in employee development by expanding and delivering soft skill training sets (i.e. interview training, Word/Excel training, etc.). This position will also be critical in ensuring equitable delivery of trainings and employee development tools and resources as the ESD workforce is diverse in that many are dedicated to fieldwork with limited access to computers or more common forms of self-development. The limited access to resources stunts employee development and personal growth for those dedicated field employees. In Calendar Year 2022, ESD provided 2,390 training hours, although, 85% of all trainings were informal tailgate trainings. Collection Services Division alone comprises nearly half of the Department, but only received 158 hours, or less than 1 hour per person, of driving-related safety training, all of which are tailgate style training. In order to make strides in the reduction of department-wide injury and incidents, increased employee engagement, an increase in formal trainings delivered, and an emphasis on driving-related training to empower defensive driving habits to mitigate incident frequency and seriousness is necessary to effect change related to safe driving and safer work practices, and employee vehicular and/or industrial incidents. Addition of a Trainer position will also align the Department consistent with other operational departments by having dedicated training staff. The position is split: 34% 100000_2115_Form ID 56928_Position # 70047166, 33% 700039_2115_Form ID 56956_Position # 700469553, 33% 700048_2115_Form ID 56913_Position # 70046924.</t>
  </si>
  <si>
    <t>Safety, Training and Employee DevelopmentAddition of 1.00 Trainer to support the department Safety, Training and Employee Development Program.</t>
  </si>
  <si>
    <t>Addition of 1.00 Trainer to support the Department’s need to institute a comprehensive and effective Safety, Training and Employee Development Program.</t>
  </si>
  <si>
    <t>1. How does this budget allocation directly benefit specific neighborhoods and City employees? This position will ensure equitable delivery of training and employee development tools and resources to nearly 50% of the workforce who are committed primarily to fieldwork. Given these employees' limited access to computers or more common forms of self-development tools, alternative training delivery methods will be developed and delivered to address this inequity.2. What are the operational impacts to policy, programs or practices? This position will expand and deliver soft skill trainings (interview training, Word/Excel training, etc.), and design training programs based on data from accident/incident tracking. An increase in formal trainings emphasizing safe driving and safe work practices will help the department to make strides in the reduction of department-wide injury and incidents.3. What are the potential unintended consequences and/or burdens to specific neighborhoods and City employees? There are no potential unintended consequences or burdens resulting from this budget adjustment.</t>
  </si>
  <si>
    <t>100000_2115_Addition of Corrective Action Plan Maint Service</t>
  </si>
  <si>
    <t>Addition of $1,200,000 on-going non-personnel expenditures to implement cleaning, maintenance, and provide as needed abatement services to reduce risk and liability associated with asbestos and lead containing building materials in City facilities that need ongoing cleaning, maintenance to ensure compliance with Air Pollution Control District and other local, state and federal regulations.</t>
  </si>
  <si>
    <t>Corrective Action PlanAddition of 2.00 Environmental Health Inspector 2 and non-personnel expenditures to support the Asbestos Lead and Mold Program.</t>
  </si>
  <si>
    <t>Addition of 2.00 Environmental Health Inspector 2, and non-personnel expenditures for consultant services to provide comprehensive building surveys and reports, and contracts for maintenance and as needed abatement services for City facilities. This addition will support oversight and compliance with Air Pollution Control District and other local, state and federal regulations.</t>
  </si>
  <si>
    <t>1. How does this budget allocation directly benefit specific neighborhoods and City employees? Providing building surveys, reports and analysis to develop operational and maintenance plans will enhance environmental standards in City facilities.2. What are the operational impacts to policy, programs or practices? Operational impacts include ensuring a safe and healthy work environment and customer experience in City facilities.3. What are the potential unintended consequences and/or burdens to specific neighborhoods and City employees? This could result in additional funding requests for facilities identified as needing improvement.</t>
  </si>
  <si>
    <t>100000_2115_Addition of 2.0 FTE for Corrective Action Plan</t>
  </si>
  <si>
    <t>Addition of 2.0 FTE Environmental Health Inspector 2 to support the Corrective Action Plan related AZEMBOP and ESCO plan as well as on-going risk reduction by additional cleaning and maintenance of city facilities. Positions will oversee consultant that will be hired to perform building survey and prepare reports as well as direct activities for cleaning and maintenance. </t>
  </si>
  <si>
    <t>Seized Assets - Federal DOJ Fund</t>
  </si>
  <si>
    <t>200221_1914_Reduction of Revenue and Expense</t>
  </si>
  <si>
    <t>Reduction to US Department of Justice Revenue due to less revenue from federal agencies because of reductions in federal asset forfeitures as a result of compliance with State of California laws. Non-personnel expenditure reduction in the supplies category as a result of a reduction in fund balance.</t>
  </si>
  <si>
    <t>Reduction of Revenue and ExpendituresReduction of revenue and non-personnel expenditures based on less revenue from federal agencies and current year projections.</t>
  </si>
  <si>
    <t>56916_N___N/A_:._._._._</t>
  </si>
  <si>
    <t>Seized Assets - California Fund</t>
  </si>
  <si>
    <t>200222_1914_Addition of Revenue and Expense</t>
  </si>
  <si>
    <t>Addition of revenue and Other Safety Supplies category to procure officer safety equipment such as helmets.</t>
  </si>
  <si>
    <t>Addition of Revenue and ExpendituresAddition of revenue and non-personnel expenditures to procure officer safety equipment.</t>
  </si>
  <si>
    <t>56917_N___DU1:._._._This funding is from asset forfeiture monies. The exact equipment to be purchased with the funding is unknown at this time.</t>
  </si>
  <si>
    <t>State COPS</t>
  </si>
  <si>
    <t>200722_1914_Addition of Revenue and Expense</t>
  </si>
  <si>
    <t>Addition of Revenue by Other Agencies based on prior year and current year projections and an increase to the Contracts and Computer Maintenance/Contracts categories as a result of anticipated increases in costs in Body Worn Cameras and SART Kit testing contracts.</t>
  </si>
  <si>
    <t>Addition of Revenue and ExpendituresAddition of revenue and non-personnel expenditures due to anticipated cost increases to the Body Worn Cameras and SART Kit testing contracts.</t>
  </si>
  <si>
    <t>Addition of revenue and non-personnel expense due to anticipated cost increases to the Body Worn Cameras and SART Kit testing contracts..  The State of California allocation has had a surplus in prior years, which has resulted in additional funding.  Increase in the Contracts Computer Maintenance/Contracts categories due to anticipated cost increases to various contracts, primarily to the Body Worn Cameras and to the SART Kit testing contracts.</t>
  </si>
  <si>
    <t>56919_N___DU1:._._._There will be an increase to costs associated with contracts for SART Kit testing and Body-Worn Cameras. The disparities they may address are unknown at this time. ._</t>
  </si>
  <si>
    <t>100000_1512_Director Reduction</t>
  </si>
  <si>
    <t>The multi-year budget for the Capital Improvements Program (CIP) has increased considerably over the past five fiscal years, increasing from $2.5 billion in FY18 to $5.9 billion in FY23, a 76% increase. There has also been a large increase in new and complex programs and initiatives that impact the CIP program, such as Storm Water's WIFIA loan, Climate Action Plan, Civic Center Core, Pure Water, Build Better San Diego, among others.  Also, the consolidation of the Debt Management Department in late Fiscal Year 2022 with the Department of Finance will allow for greater coordination and integration of the capital financing function, the CIP Budget and the 5-Year capital infrastructure planning outlook. This adjustment proposed the elimination of a Director position and the addition of one supervisor and one manager positions to handle the demand and successful implementation of these new programs and greater integration of the financing function with long-term budgeting and planning. The Principal Accountant position would lead the process for the two CIP budget monitoring reports, the capital budget development process and provide general management level oversight.Offsetting these increases would be the reduction of the Department Director position that was previously within the Debt Management department prior to the merge.All activity mentioned on this form can be found on Form 56921 (BA 1512) and Form 56704 (BA 1517).</t>
  </si>
  <si>
    <t>Copied 50% from form#56706 since basically same adj.description for adding 4 FTE and it states CAP, stormwater WIFIA, Pure Water</t>
  </si>
  <si>
    <t>Parking Meter Operations Fund</t>
  </si>
  <si>
    <t>200712_1516_Addition of PMO Transfer Out</t>
  </si>
  <si>
    <t>Increase of $781,458 in Transfers to Other Funds as a result of an increase in revenue and a decrease in expenditures when compared to prior fiscal years. At year-end there's a journal entry to transfer any net revenue in this fund to the Community Parking District Funds per the San Diego Municipal Code.</t>
  </si>
  <si>
    <t>Parking Meter Operations Transfer OutAddition of non-personnel expenditures in Transfers to Other Funds associated with an increase in the transfer to the Community Parking District Funds. </t>
  </si>
  <si>
    <t>Addition of non-personnel expenditures in Transfers to Other Funds associated with an increase in the transfer to the Community Parking District Funds. </t>
  </si>
  <si>
    <t>56923_Y123N/A_:Provides more resources to the City in accordance with Council Policy 100-18. Assists in minimizing impacts to the General Fund. If denied:Certain programs throughout the City may not have adequate resources available.If approved:Additional resources will help to support City services provided to the community. The General Fund would need to subsidize in order to fulfill these expenditures.</t>
  </si>
  <si>
    <t>100000_1516_Additions for STRO Revenue</t>
  </si>
  <si>
    <t>One-time addition of $645K in revenue to account for Short-Term Residential Occupancy Program application and licensing fees.</t>
  </si>
  <si>
    <t>Short-Term Residential Occupancy RevenueAddition of one-time revenue associated to application and licensing fees for the Short-Term Residential Occupancy Program.</t>
  </si>
  <si>
    <t>Addition of one-time revenue to account for Short-Term Residential Occupancy Program application and licensing fees as mandated by Ordinance O-21305.</t>
  </si>
  <si>
    <t>56924_N___DU1:._._._To ensure the services provided by the STRO program are fully cost recoverable by the user fee to minimize revenue impacts to the General Fund.</t>
  </si>
  <si>
    <t>100000_2115_Addition of 1.0 FTE AA2 for SB1383</t>
  </si>
  <si>
    <t>Addition of 1.0 FTE Administrative Aide 2 to provide additional support to the administrative staff at every level. As the implementation of Senate Bill 1383 has taken effect, it was realized that the expansion of the current workload is more than was contemplated and an additional position is needed. The position will have established duties but will also be cross-trained on essential administrative functions that support the daily operations of the division, including the division's addressing of inequities as recognized in the department's tactical equity plan, such as providing a comprehensive map of public restrooms accessible to a Sanitation Driver and their collection packer while on route. </t>
  </si>
  <si>
    <t>Senate Bill 1383Addition of 1.00 Administrative Aide 2, 1.00 Public Works Dispatcher, 1.00 Area Refuse Collection Supervisor, and non-personnel expenditures to support compliance with Senate Bill 1383 goals.</t>
  </si>
  <si>
    <t>Addition of 1.00 Administrative Aide 2, 1.00 Public Works Dispatcher, 1.00 Area Refuse Collection Supervisor, and non-personnel expenditures to support compliance with Senate Bill 1383 goals.</t>
  </si>
  <si>
    <t>1. How does this budget allocation directly benefit specific neighborhoods and City employees? Position will provide additional support to the administrative staff at every level. The position will have established duties but will also be cross-trained on essential administrative functions that support the daily operations of the division, including the division's addressing of inequities as recognized in the department's tactical equity plan, such as identifying restroom resources in the field and identifying training deficiencies not offered for field employees (Sanitation Drivers).2. What are the operational impacts to policy, programs or practices? As the implementation of SB1383 has taken effect, it was realized that the expansion of the current workload is more than was contemplated and an additional position is needed. This position ensures the equitable distribution of work.3.What are the potential unintended consequences and/or burdens to specific neighborhoods and City employees? There are no potential unintended consequences or burdens resulting from this budget adjustment.</t>
  </si>
  <si>
    <t>4.3
4.4</t>
  </si>
  <si>
    <t>100000_2115_Addition of 1.0 FTE PWD for SB138</t>
  </si>
  <si>
    <t>Addition of 1.0 FTE Public Works Dispatcher to support approximately 200 additional operational employees and approximately 43 additional vehicles working in the public right-of-way each day as a result of Senate Bill 1383 implementation. As the implementation of Senate Bill 1383 has taken effect, it was realized that the expansion of the current workload is more than was contemplated and an additional position is needed. The position will ensure timely and thorough communication between field employees, their direct supervisors, management, General Services employees, and other responders requested to deal with emergencies and other critical situations.</t>
  </si>
  <si>
    <t>1. How does this budget allocation directly benefit specific neighborhoods and City employees? The position will support approximately 200 additional operational employees and approximately 43 additional vehicles in the public right-of-way each day that were added as a result of SB1383. The position will ensure timely and thorough communication between field employees, their direct supervisors, management, General Services employees, and other responders requested to deal with emergencies and other critical situations.2. What are the operational impacts to policy, programs or practices? As the implementation of SB1383 has taken effect, it was realized that the expansion of the current workload is more than was contemplated and an additional position is needed. This position ensures the equitable distribution of work, including approval of vacation time without mandatory overtime for the other employee.3. What are the potential unintended consequences and/or burdens to specific neighborhoods and City employees? There are no potential unintended consequences or burdens resulting from this budget adjustment.</t>
  </si>
  <si>
    <t>4.3, 4.4</t>
  </si>
  <si>
    <t>100000_2115_Addition of 1.0 FTE Payroll Specialist 2</t>
  </si>
  <si>
    <t>100000_2115_Addition of 1.0 FTE Trainer for ESD</t>
  </si>
  <si>
    <t>100000_2115_Addition of Enhanced Hot Spot Crew</t>
  </si>
  <si>
    <t>Creation of a permanent Enhanced Hot Spot Program Crew. This Program was piloted starting on 10/24/22 and was an immediate success. In the first eight weeks of the program, crew have removed over 140 tons of waste and self-generated over 900 GID reports. The Program consists of teams that will be dispatched to provide public right-of-way waste and large litter removal focused specifically on areas most heavily impacted by waste resulting from the unsheltered population. Each team will have one Code Compliance Officer (CCOs) who will direct the work of an operations crew of two throughout neighborhoods to address known and discovered “hot spots” that pose a public health or environmental concern. Teams will operate seven days a week.2 - CCO4 - HTD II2 - Rear loaders (2 x $400,000 one-time)2 - Pick-ups for CCOs (2 x $85,000 one-time) Supplies/Uniforms/IT Equipment/Phone (6 x $3,000 one-time for initial outfitting; 6 x $2,000 on-going)</t>
  </si>
  <si>
    <t>Enhanced Hot Spot CrewAddition of 6.00 FTE positions and non-personnel expenditures associated with equipment to support hot spot crews for Clean SD.</t>
  </si>
  <si>
    <t>Addition of 6.00 FTE and one-time non-personnel expenditures for vehicles to support removing waste from the public right-of-way in areas most heavily impacted by the City's unsheltered population.</t>
  </si>
  <si>
    <t>1. How does this budget allocation directly benefit specific neighborhoods and City employees? This team provides a proactive service to remove waste from the public right-of-way in areas most heavily impacted by the City's unsheltered population. Services also focus on areas throughout the City where waste may be abandoned and causing a public health concern.  These teams are proactive and try to address waste concerns before they become GID reports. In addition, providing the funding requested will ensure resources diverted from normal duties will be able to return and provide the normal baseline established services citywide. 2. What are the operational impacts to policy, programs or practices? Provides a proactive service to remove waste throughout the City's public right-of-way, especially near encampments. 3. What are the potential unintended consequences and/or burdens to specific neighborhoods and City employees? There are no potential unintended consequences or burdens resulting from this budget adjustment.</t>
  </si>
  <si>
    <t>3.1</t>
  </si>
  <si>
    <t>100000_2115_Addition of 1.0 FTE Comm Dev Spec 4 for COSS</t>
  </si>
  <si>
    <t>Addition of 1.0 FTE Community Development Specialist 4, converting Limited position added in Fiscal Year 2023 to Permanent. The Environmental Services Department (ESD) collects trash, recycling and green waste from over 285,000 residences. The Community Development Specialist (CDS) 4 will support the efforts to coordinate the communication plan and large stakeholder process for the cost of service study. The CDS 4 will draft reports and prepare presentation materials for staff to review and comment, participate in on-site Committee and Council meetings; organize, schedule and represent ESD at workshops and community groups. Additionally, the CDS 4 will work with a consultant to help implement a robust stakeholder process. </t>
  </si>
  <si>
    <t>Cost of Service StudyAddition of 5.00 FTE positions and related non-personnel expenditures to support a waste collection cost of service study and a robust stakeholder process.</t>
  </si>
  <si>
    <t>Addition of 1.00 Program Manager, 1.00 Community Development Specialist 4, 1.00 Senior Management Analyst, 2.00 Associate Management Analysts, and non-personnel expenditures to support a cost of service study and robust stakeholder process.</t>
  </si>
  <si>
    <t>1. How does this budget allocation directly benefit specific neighborhoods and City employees? This budget adjustment will support a cost of service study and robust stakeholder process. This will resolve an inequity that currently exists among City residents where those receiving collection services from the City do not pay any fee and others throughout the City do.2. What are the operational impacts to policy, programs or practices? Allows for refuse collection to become all or partially cost recoverable, provide containers and container delivery to customers at no additional charge other than the fee for service.3. What are the potential unintended consequences and/or burdens to specific neighborhoods and City employees? Adding a fee for the collection of refuse further increases the cost of living for residents who currently receive free collection, and may impact those on limited incomes.</t>
  </si>
  <si>
    <t>Waste collection COS</t>
  </si>
  <si>
    <t>700039_2115_Addition of 1.0 FTE Biologist 2 for OPF</t>
  </si>
  <si>
    <t>Addition of 1.0 FTE Biologist 2. The position will facilitate the expansion of the innovative Aerated Static Pile (ASP) system currently in place, and to be expanded, at the Miramar Greenery. The position specifically focuses on the integration of the expanded ASP process into the diversion efforts of the Miramar Greenery as a whole, monitoring intake process material, and ensuring facility operations and processing within specific regulatory requirements for the compost product (curation, time, moisture, temperature of product offering). The Biologist 2 serves as a liaison between the positions managing operations/labor force/processes and the Recycling Specialist positions ensuring customer service/product export. All positions are anticipated to start in period 12.</t>
  </si>
  <si>
    <t>700039_2115_Addition of 1.0 FTE Disp Site Sup for OPF</t>
  </si>
  <si>
    <t>Addition of 1.0 FTE Disposal Site Supervisor. This position is a first line field supervisor position to supervise laborers, Utility Worker 2, Equipment Operator 2, and Landfill Equipment Operator positions. This position will directly supervise 14 FTE’s and be responsible for training, review of work, evaluations etc. All positions are anticipated to start in period 12.</t>
  </si>
  <si>
    <t xml:space="preserve">Yes </t>
  </si>
  <si>
    <t xml:space="preserve">Organics Processing Facility - 100% based of Public Desc/Justification but Adjustment Description doesnt match </t>
  </si>
  <si>
    <t>700039_2115_Addition of 1.0 FTE Equip Technician 2 for OPF</t>
  </si>
  <si>
    <t>Addition of 1.0 FTE Equipment Technician 2. This position will perform routine maintenance on city owned equipment and assist the Equipment Technician 3 with more complicated or complex repairs that require 2 people. For every 4-6 hours of use the grinders require tips and other wear parts to be replaced/rotated or at a minimum inspected. Additionally, the conveyers will require visual inspection and lubrication each day to ensure material can be transported from the small tipping building to the larger processing deck. The inability to keep conveyors and equipment up and running every day will seriously impact facility operations and safety as the tipping building will have minimal storage space. All positions are anticipated to start in period 12.</t>
  </si>
  <si>
    <t>700039_2115_Addition of 1.0 FTE Equip Technician 3 for OPF</t>
  </si>
  <si>
    <t>Addition of 1.0 FTE Equipment Technician 3. This position is a lead technician that will assist with repair and maintenance of all specialized compost, Aerated Static Pile (ASP) equipment, conveyors and the landfill gas system at North Miramar where the Organics Processing Facility (OPF) will be constructed and operated. This position is required in Fiscal Year 2024 to ensure newly procured conveyors and ASP equipment along with existing City owned equipment are relocated and installed in the new OPF. This position will also assist with any landfill gas collection system monitoring under the direction of the Associate Mechanical Engineer. All positions are anticipated to start in period 12.</t>
  </si>
  <si>
    <t>Organics Processing Facility</t>
  </si>
  <si>
    <t>700039_2115_Addition of 1.0 FTE Gen Utility Sup for OPF</t>
  </si>
  <si>
    <t>Addition of 1.0 FTE General Utility Supervisor. This position will facilitate the operation of enhanced Organics Processing Facility equipment/systems/processes to receive and process mixed organic waste, food waste, and ensure, as tonnage increases operational efficiency and appropriate staffing levels. The position acts as a second line supervisor of operational staff, and is directly responsible to coordinate with technical support staff to ensure safe operations and regulatory compliance. This position is required to act as the overall general supervisor of the operation while maintaining a level of subject matter expertise in the integration of technological/operational expertise. All positions are anticipated to start in period 12.</t>
  </si>
  <si>
    <t>700039_2115_Addition of 1.0 FTE LF Equip Op for OPF</t>
  </si>
  <si>
    <t>Addition of 1.0 FTE Landfill Equipment Operator. This is a lead operator position and is required to perform the more complex duties of operating the tub and horizontal grinders. Since we will be operating two facilities simultaneously for 12-18 months, we need a full crew of staff at the Organics Processing Facility allowing the existing Greenery Landfill Equipment Operators to remain focused on closing the old 74 acres facility. All positions are anticipated to start in period 12.</t>
  </si>
  <si>
    <t>700039_2115_Addition of Heavy Equipment for OPF</t>
  </si>
  <si>
    <t>Addition of one-time non-personnel expenditures for the following heavy equipment: $330,000 One Dye Machine dying diverted dimensional lumber to create various wood chip products for customers in an array of colors. $715,000 for one Trommel for managing, screening, and sizing material at processing intervals for a variety of products. </t>
  </si>
  <si>
    <t>Form name &amp; Adj. Desc. says equipment when the public description &amp; justification states 8 FTE. Since there's no PE budget, this 0% is based off the equipment desc. which 0% related to CAP was allocated on the proposed 5.5.23 SS</t>
  </si>
  <si>
    <t>Addition of one-time non-personnel expenditures for the following heavy equipment: $330,000 Dye Machine dying diverted dimensional lumber to create various wood chip products for customers in an array of colors. $715,000 Trommel for managing, screening, and sizing material at processing intervals for a variety of products. </t>
  </si>
  <si>
    <t>700039_2115_Addition of Heavy Equipment Fleet for OPF</t>
  </si>
  <si>
    <t>Addition of one-time non-personnel expenditures for the following heavy equipment: $325,000 Fuel Truck for fueling additional greenery processing equipment. $250,000 Service Truck with Crane to support various equipment services on heavy class, medium class, and processing equipment. The large footprint on North Miramar to support Organics Processing Facility operations spans an area that precludes viability of existing service truck which serves existing/concurrent greenery during phasing of facilities and distance to West Miramar Landfill operations.</t>
  </si>
  <si>
    <t>700039_2115_Addition of Heavy Equipment and Supplies for OPF</t>
  </si>
  <si>
    <t>Addition of on-going non-personnel expenditures for the following: $645,000 for six leased CAT 972 Loaders to support the Aerated Static Pile composting process, material management, and material finishing. $180,000 Water Tanker for dust control related to regulatory compliance and mobile emergency response for fire suppression. $50,000 for supplies including tarps, oil, filters, hoses, electrical components.</t>
  </si>
  <si>
    <t>Based off equipment description in Adj Desc. Public Desc/Justification states 8 FTE when there's no budget in PE/FTE</t>
  </si>
  <si>
    <t>700033_2111_Addition of Retail Center Roof Repair</t>
  </si>
  <si>
    <t>Addition of one-time non-personnel expenditure for roof repair and maintenance to the Retail Center buildings (Airport Business Park) at Montgomery - Gibbs Executive Airport. The Airport Business Park Buildings were acquired by the City after the lease holder defaulted on the agreement in 2019. Roof Repairs will include the remaining 2/3 portion of the roof, 1/3 roof repairs were completed in FY22/23. Remaining repairs are needed on the facilities to bring all the units to code and ready to be leased to interested lessees and provide additional revenue to the City's Airport Management enterprise fund. The expenditure will be funded by the Airport Management Enterprise Fund.</t>
  </si>
  <si>
    <t>Commercial/Retail Center Repair and MaintenanceAddition of one-time non-personnel expenditure for repairs and maintenance to the Commercial and Retail Center.</t>
  </si>
  <si>
    <t>Addition of one-time non-personnel expenditures to support roof repairs to the Retail Center located at Gibbs and Aero Drive.</t>
  </si>
  <si>
    <t>700033_2111_Addition of Airport Operations Assistants</t>
  </si>
  <si>
    <t>Addition of 3.00 Airport Operations Assistants to support Montgomery Gibbs and Brown Field airports. The additional Airport Operations Assistants will allow the department to provide additional coverage at both MYF and SDM airports to provide an extra level of service to conduct airfield inspections, respond to potential emergencies and to allow for backup coverage. This is a critical need to ensure airport safety and 24 hour airport operations coverage. </t>
  </si>
  <si>
    <t>Airport Operations SupportAddition of 3.00 Airport Operations Assistants to support Montgomery Gibbs and Brown Field airports. </t>
  </si>
  <si>
    <t>Addition of 3.00 Airport Operations Assistants to support Montgomery Gibbs and Brown Field airports. </t>
  </si>
  <si>
    <t>Addresses challenges with recruitment and attracting talent, by adding highly qualified staff of diverse backgrounds, it will help improve service levels and workload disparities (TEP – Goal 2)</t>
  </si>
  <si>
    <t>700033_2111_Addition of Program Coordinator</t>
  </si>
  <si>
    <t>Addition of 1.00 Program Coordinator to support coordination of airport project management at both Montgomery Gibbs and Brown Field airports. The Program Coordinator will assist the Airport Program Manager in identifying, planning, and coordinating the delivery of infrastructure and planning projects at both airports.</t>
  </si>
  <si>
    <t>Airport Management SupportAddition of 1.00 Program Coordinator to coordinate airport projects at Montgomery Gibbs and Brown Field airports.</t>
  </si>
  <si>
    <t>Addition of 1.00 Program Coordinator to support coordination of airport project management at both Montgomery Gibbs and Brown Field airports.</t>
  </si>
  <si>
    <t>700033_2111_Revised Rent Revenue</t>
  </si>
  <si>
    <t>Addition of Rent Revenue to reflect revised Commercial Leasing revenue projections. Revenue for Commercial Leasing is projected to be $1,388,261 over FY23 Adopted Budget levels primarily due to new office space leases from DSD (8665 Gibbs), E&amp;amp;CP (8525 Gibbs), and Transportation (Suite 202,203, 204) at Montgomery Gibbs properties. </t>
  </si>
  <si>
    <t>Revised Rent RevenueAdjustment to reflect revised commercial leasing revenue projections.</t>
  </si>
  <si>
    <t>Addition of Rent Revenue to reflect revised Commercial Leasing revenue projections.</t>
  </si>
  <si>
    <t>700033_2111_Revised Monthly Parking Revenue</t>
  </si>
  <si>
    <t>Addition of Monthly Parking Revenue to reflect revised revenue projections for monthly parking at Montgomery Gibbs Executive Airport. Adjustment to revenue for monthly parking at Montgomery Gibbs Executive Airport to reflect more accurate projections based on prior years actuals. For example, FY22 actuals were $460k and budget was $90k, other adjustments were made in the base budget reallocation. </t>
  </si>
  <si>
    <t>Revised Airport Parking RevenueAdjustment to reflect revised airport parking revenue projections at Montgomery Gibbs Executive Airport.</t>
  </si>
  <si>
    <t>Addition of Monthly Parking Revenue to reflect revised revenue projections for monthly parking at Montgomery Gibbs Executive Airport.</t>
  </si>
  <si>
    <t>700033_2111_Revised Revenue Flowage Fees</t>
  </si>
  <si>
    <t>Addition of Flowage Fee Revenue to reflect revised revenue projections for Brown Field Airport. Increase in revenue to bring budget in line with prior years actuals. For example, FY22 actuals were $302k and budget was $39k. Other adjustments were made in the base budget reallocation. </t>
  </si>
  <si>
    <t>Revised Flowage Fees RevenueAdjustment to reflect revised flowage fee revenue projections for Brown Field Airport.</t>
  </si>
  <si>
    <t>Addition of Flowage Fee Revenue to reflect revised revenue projections for Brown Field Airport.</t>
  </si>
  <si>
    <t>700039_2115_Transfer of Citywide Programs to GF FranchAd</t>
  </si>
  <si>
    <t>Transfer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transfer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33.00 FTE, $2.9M PE, $1.5M NPE, and $100K Revenue for bin services provided to non-GF City Departments. Please note: Adjustment of $119,233 in 500189-Budgeted PE Savings is entered as one-time as a placeholder in Fiscal Year 2024 for a Restructure that will take place in Fiscal Year 2025, for 1.0 FTE Supervising Recycling Specialist Position.</t>
  </si>
  <si>
    <t>Transfer of Citywide ProgramsTransfer of 33.00 FTE positions, non-personnel expenditures, and revenue from the Refuse Disposal Fund to the General Fund associated to citywide programs for general public benefit.</t>
  </si>
  <si>
    <t>Transfer of Citywide programs for general public benefit, currently funded in the Refuse Disposal Enterprise Fund, to the General Fund. This adjustment will support long-term solvency for the Refuse Disposal Enterprise Fund. </t>
  </si>
  <si>
    <t>1. How does this budget allocation directly benefit specific neighborhoods and City employees? By having franchise administration, the City ensures franchise waste haulers pay for the use of public roads to do business. Revenue from  franchise fees is received in the General Fund. 2. What are the operational impacts to policy, programs or practices? Funding equity is being addressed by reallocating the franchise administration management costs to the General Fund where the revenue is received.3. What are the potential unintended consequences and/or burdens to specific neighborhoods and City employees? There are no potential unintended consequences or burdens resulting from this budget adjustment. Revenue from this program already resides in the General Fund. </t>
  </si>
  <si>
    <t>700039_2115_Addition of 1.0 FTE ProgCoord for Fee Collection</t>
  </si>
  <si>
    <t>Addition of 1.0 FTE Program Coordinator for Fee Collection, converting Limited position added in Fiscal Year 2023 to Permanent. The Program Coordinator will oversee the daily operations of the Fee Collection Services section at the Miramar Landfill. The position will serve as the section head for a team that manages fee collection for the Miramar Landfill and Greenery. The Miramar Landfill and Greenery averages over one thousand customers per day and generates over $30M in annual revenue. This position will provide direct supervision of administrative and operational staff. The section has 21 staff members, including one (1) Administrative Aide 2, two (2) Supervising Disposal Site Representatives, four (4) Sr. Disposal Site Representatives, and 14 Disposal Site Representatives. The position will develop and implement standard operating procedures for deferred payment accounts, check and credit card handling procedures for fee collection, as well as plan, manage, and implement section improvements and efficiencies. The Program Coordinator will address and manage personnel issues including hiring, safety, training, discipline, rewards and recognition, and develop and achieve customer service performance standards. </t>
  </si>
  <si>
    <t>Landfill Fee CollectionAddition of 1.00 Program Coordinator to support the Miramar Landfill Fee Collection Team.</t>
  </si>
  <si>
    <t>Addition of 1.00 Program Coordinator to support Fee Collection Services at the Miramar Landfill. </t>
  </si>
  <si>
    <t>1. How does this budget allocation directly benefit specific neighborhoods and City employees? The Miramar Landfill receives over 1,000 customers per day, including waste haulers, businesses and residents. This budget adjustment will provide a position to oversee daily operations of the Miramar Landfill Fee Booth as well as plan, manage, and implement section improvements and efficiencies that will improve the overall experience for customers. This position will develop standard procedures to ensure equitable management of workload and focus on employee safety and well-being, thereby improving morale, and increasing employee retention.2. What are the operational impacts to policy, programs or practices? A position to develop and implement standard operating procedures for Miramar Landfill fee collection including deferred payment accounts, check and credit card handling procedures; plan, manage, and implement section improvements and efficiencies; develop and implement standard operating procedures for employee workload management and safety.3. What are the potential unintended consequences and/or burdens to specific neighborhoods and City employees? There are no potential unintended consequences or burdens resulting from this budget adjustment.</t>
  </si>
  <si>
    <t>Partially supports SB1383</t>
  </si>
  <si>
    <t>700039_2115_Addition of 1.0 FTE Payroll Specialist 2</t>
  </si>
  <si>
    <t>1. How does this budget allocation directly benefit specific neighborhoods and City employees? Adding this position will create an equitable distribution of employees supported by each payroll specialist. The current payroll staff of four (4) provides support to over 550 FTE, and this number will be increasing in FY24 and beyond. This budget adjustment will ensure payroll entries and timecard information are submitted within established deadlines, support onboarding employees, and allow Payroll Specialists to respond to questions from staff in a timely manner.2. What are the operational impacts to policy, programs or practices? Payroll staff will have time to complete tasks accurately and within established deadlines.3. What are the potential unintended consequences and/or burdens to specific neighborhoods and City employees? There are no potential unintended consequences or burdens resulting from this budget adjustment.</t>
  </si>
  <si>
    <t>700039_2115_Addition of 1.0 FTE Trainer for ESD</t>
  </si>
  <si>
    <t>700039_2115_Addition of Disposal Fees Revenue</t>
  </si>
  <si>
    <t>Addition of $12,800,000 on-going revenue in Refuse Disposal Fees from proposed $16 per ton tip fee increase. Based on 800,000 tons. </t>
  </si>
  <si>
    <t>Disposal Fees RevenueAdjustment to reflect revised revenue projections.</t>
  </si>
  <si>
    <t>Adjustment to reflect anticipated revenue associated with proposed Refuse Disposal Fees increase.</t>
  </si>
  <si>
    <t>1. How does this budget allocation directly benefit specific neighborhoods and City employees? The Miramar Landfill receives over 800,000 tons of trash coming from residential collection each year. By keeping the Miramar Landfill operational, the costs of disposing of trash for the region have remained lower, compared to other regions in the State.2. What are the operational impacts to policy, programs or practices? This revenue adjustment will provide the funding needed to cover regulatory compliance and operational needs at the Miramar Landfill and provide landfill services to all residents and neighborhoods.3. What are the potential unintended consequences and/or burdens to specific neighborhoods and City employees? There are no potential unintended consequences or burdens resulting from this budget adjustment.</t>
  </si>
  <si>
    <t>100000_2115_Addition of 1.0 FTE Program Manager for COSS</t>
  </si>
  <si>
    <t>Addition of 1.0 FTE Program Manager, converting Limited position added in Fiscal Year 2023 to Permanent. The Environmental Services Department (ESD) collects trash, recycling and green waste from over 285,000 residences. The program manager will be responsible for leading the cost of service study and implementation and transition to a fee for service once adopted by council. This position will lead the efforts to competitively bid for consultant services to implement a plan of establishing a rate structure, develop a comprehensive cost of service analysis to ensure efficiencies and equitable costs, develop service-based rates that meet the City's policy objective and comply with legal and statutory requirements. Also, this position will support financial planning of a newly created enterprise fund. The position will be responsible for managing professional and administrative staff, develop a financial model to ensure revenues derived from rates and fees are appropriate to fully support the solid waste collection operations. The Program Manager will work with various City departments, attend stakeholder meetings, and make presentations pertaining to this new program implementation to various governing bodies such as City Council and Council Committees. The position will also oversee the development of community awareness programs. </t>
  </si>
  <si>
    <t>Kept 100% from Proposed 5.5.23 SS</t>
  </si>
  <si>
    <t>100000_2115_Addition of 1.0 FTE Senior Mgmt Analyst for COSS</t>
  </si>
  <si>
    <t>Addition of 1.0 FTE Senior Management Analyst. The Environmental Services Department (ESD) collects trash, recycling and green waste from over 285,000 residences. The Senior Management Analyst compile large volumes of financial and operational data for the costs of service consultant and review report prepared by the consultant for data accuracy prior to fee presentation to council.</t>
  </si>
  <si>
    <t>100000_2115_Addition of 2.0 FTE Assoc Mgmt Analyst for COSS</t>
  </si>
  <si>
    <t>Addition of 2.0 FTE Associate Management Analysts. The Environmental Services Department (ESD) collects trash, recycling and green waste from over 285,000 residences. The Associate Management Analysts will assist with data gathering, and requirements for billing software, provide analysis on eligibility, and assist with implementing an efficient and equitable service-based rate structure for solid waste collection.</t>
  </si>
  <si>
    <t>100000_2115_Addition of Cost of Service Study</t>
  </si>
  <si>
    <t>Addition of $500,000 on-going non-personnel expenditures for consultant to develop a Cost of Service Study.</t>
  </si>
  <si>
    <t>Addition of 5.00 FTE and related non-personnel expenditures to support a waste collection cost of service study and robust stakeholder process.</t>
  </si>
  <si>
    <t>100000_2115_Addition of Refuse Disposal Fees</t>
  </si>
  <si>
    <t>Addition of $5,120,000 one-time non-personnel expenditures in Refuse Disposal Fees from proposed $16 per ton tip fee increase. Based on 320,000 tons. This is a one-time adjustment for FY 2024, this amount will be part of the Non-Discretionary process for FY 2025.</t>
  </si>
  <si>
    <t>Refuse Disposal FeesAddition of Refuse Disposal Fees associated with a proposed tipping fee increase. </t>
  </si>
  <si>
    <t>Addition of one-time non-personnel expenditures in Refuse Disposal Fees associated with proposed Refuse Disposal Fees increase.</t>
  </si>
  <si>
    <t>1. How does this budget allocation directly benefit specific neighborhoods and City employees? The Miramar Landfill receives over 320,000 tons of trash coming from residential collection each year. By keeping the Miramar Landfill operational, the costs of disposing of trash for the region have remained lower, compared to other regions in the State. 2. What are the operational impacts to policy, programs or practices? This revenue adjustment will provide the funding needed to cover regulatory compliance and operational needs at the Miramar Landfill and provide landfill services to all residents and neighborhoods.3. What are the potential unintended consequences and/or burdens to specific neighborhoods and City employees? Existing tax payer funding will be used to cover these services.</t>
  </si>
  <si>
    <t>OneSD Support Fund</t>
  </si>
  <si>
    <t>200610_1314_Implementation of Barcode Scanning</t>
  </si>
  <si>
    <t>Addition of one-time non-personnel expenditures in the amount of $400,000 to fund two 0.50 FTE consultants to implement a barcode scanning system at Central Stores and may benefit Public Utilities Department (PUD). This project was recommended by the City's external auditor for inventory accuracy and to eliminate data entry by warehouse staff. If not funded, Central Stores and may benefit PUD will continue using current manual inventory process. The impact of this budget addition is $160,000 (40%) NGF and $240,000 (60%).</t>
  </si>
  <si>
    <t>Inventory Scanning Software ConsultantAddition of one-time non-personnel expenditures for consultant contract to implement barcode scanning at Central Stores to improve inventory accuracy.</t>
  </si>
  <si>
    <t>Addition of one-time non-personnel expenditures to fund consultants to implement barcode scanning at Central Stores to improve accuracy of inventory.  If not funded, Central Stores (and may benefit Public Utilities Department) will continue to follow current inventory processing and would not realize the benefits of this enhancement ((GF $160,000 (40%) and NGF $240,000 (60%)).</t>
  </si>
  <si>
    <t>200610_1314_Integration of a new SAP Budgeting Software</t>
  </si>
  <si>
    <t>Addition of one-time non-personnel expenditure in the amount of $200,000 to fund a consultant to build/develop the integration necessary between SAP financials and the solution chosen to replace the SAP SAP Budgeting and Planning (SBP) module.  SAP SBP will reach end of life (EOL) by December 2025.  The use of an EOL solution that is integrated within the SAP landscape presents a security-risk if not mitigated.  If not funded, the integration between SAP financials and the solution chosen to replace SAP SBP may be impacted and a security-risk is introduced if a non-supported solution remains in place. This one-time expenditure is completely cost recoverable, funded by client departments through the Citywide Non-Discretionary Process, the General Fund Impact of this budget addition is $80,000 (40%)  NGF $120,000 (60%) Budget adjustment will support percentage of security incidents per month per 10,000 users KPI, FY 24 target is &amp;lt;1.0%. </t>
  </si>
  <si>
    <t>Budget Module Technical Support ConsultantAddition of one-time non-personnel expenditure for consultant contract to provide technical support for implementation of the new budgeting module.    </t>
  </si>
  <si>
    <t>Addition of one-time non-personnel expenditure to fund a consultant to provide technical support for implementation of the City's new budgeting module to replace the current module which will reach end-of-life. If not funded, the integration between SAP financials and the solution chosen to replace SAP SBP may be impacted and a security-risk is introduced if a non-supported solution remains in place ($80,000 (40%) and NGF $120,000 (60%)).</t>
  </si>
  <si>
    <t>100000_2115_Transfer of Citywide Programs to GF CleanSD</t>
  </si>
  <si>
    <t>Addition of $2,297,292 one-time non-personnel expenditures for the transfer of the vehicle book values for Clean SD vehicles that are part of the Reallocation of Citywide programs to the General Fund.</t>
  </si>
  <si>
    <t>Transfer of Vehicle's Asset OwnerAddition of non-personnel expenditures associated with the transfer of vehicles from the Refuse Disposal Fund to the General Fund.</t>
  </si>
  <si>
    <t>Transfer of Citywide programs for general public benefit, currently funded in the Refuse Disposal Enterprise Fund, to the General Fund. This adjustment will support long-term solvency for the Refuse Disposal Enterprise Fund, and includes a one-time expenditure of $2.3 million for the book value of vehicles transferring to the General Fund.</t>
  </si>
  <si>
    <t>1. How does this budget allocation directly benefit specific neighborhoods and City employees? City-wide services including community cleanups, waste abatements, illegal dumping removal, and dead animal removal have been funded by the Refuse Disposal Enterprise Fund (RDF) to help address waste removal from the public rights of way. The RDF was created to manage landfill maintenance and operations. Most of the revenues in the RDF come from fees paid by landfill users. The RDF can no longer remain financially solvent while continuing to support non-landfill related services which are more appropriate to be funded by the General Fund.2. What are the operational impacts to policy, programs or practices? By reallocating city-wide services to the General Fund, the Refuse Disposal Fund ratepayer will be able to appropriately fund landfill engineering services, post-closure reserves and build an organics processing facility.3. What are the potential unintended consequences and/or burdens to specific neighborhoods and City employees? By reallocating city-wide services to the General Fund without a new revenue stream, existing tax payer funding will be used to cover these services which could lead to a reduction in service.</t>
  </si>
  <si>
    <t>100000_2115_Transfer of Citywide Programs to GF StLitter</t>
  </si>
  <si>
    <t>Addition of $358,152 one-time non-personnel expenditures for the transfer of the vehicle book values for Street Litter Container vehicles that are part of the Reallocation of Citywide programs to the General Fund.</t>
  </si>
  <si>
    <t>1. How does this budget allocation directly benefit specific neighborhoods and City employees? Servicing public street litter containers has been funded by the Refuse Disposal Enterprise Fund (RDF) to help address waste removal from the public rights of way. The RDF was created to manage landfill maintenance and operations. Most of the revenues in the RDF come from fees paid by landfill users. The RDF can no longer remain financially solvent while continuing to support other citywide services.2. What are the operational impacts to policy, programs or practices? By reallocating city-wide services to the General Fund, the Refuse Disposal Fund ratepayer will be able to appropriately fund landfill engineering services, post-closure reserves and build an organics processing facility.3. What are the potential unintended consequences and/or burdens to specific neighborhoods and City employees? By reallocating city-wide services to the General Fund without a new revenue stream, existing tax payer funding will be used to cover these services which could lead to a reduction in service.</t>
  </si>
  <si>
    <t>Kept 50% from Proposed 5.5.23 SS</t>
  </si>
  <si>
    <t>100000_2115_Transfer of Citywide Programs to GF FranchAd</t>
  </si>
  <si>
    <t>Transfer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transfer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33.00 FTE, $3.0M PE, $1.5M NPE, and $100K Revenue for bin services provided to non-GF City Departments. Please note: Adjustment of $119,233 in 500189-Budgeted PE Savings is entered as one-time as a placeholder in Fiscal Year 2024 for a Restructure that will take place in Fiscal Year 2025, for 1.0 FTE Supervising Recycling Specialist Position.</t>
  </si>
  <si>
    <t>Addition of $10,967 one-time non-personnel expenditures for the transfer of the vehicle book values for Franchise Administration vehicles that are part of the Transfer of Citywide programs to the General Fund.</t>
  </si>
  <si>
    <t>Golf Course Fund</t>
  </si>
  <si>
    <t>Golf Operations</t>
  </si>
  <si>
    <t>700043_1714_Addition of 7.50 FTE Personnel</t>
  </si>
  <si>
    <t>Addition of 1.00 Golf Operations Assistant Supervisor, 3.00 Golf Operations Assistants (Full-time), 1.50 Golf Operations Assistants (Half-Time) and 2.00 Equipment Operator I positions. These positions will support the demands for turf maintenance with the increased activity on the golf courses and assist with tee time management, golf course marshalling, collection of golf fees from customers and providing general customer service</t>
  </si>
  <si>
    <t>Turf MaintenanceAddition of 7.50 FTE positions to support golf course turf maintenance and operations.</t>
  </si>
  <si>
    <t>Addition of 7.50 FTE positions to support the demands for golf course turf maintenance and operations.</t>
  </si>
  <si>
    <t>100000_211600_Addition of TransNet Revenue</t>
  </si>
  <si>
    <t>On-going budget adjustment request to add $16,063 in revenue to support administration of the Program (1%). This budget adjustment revises TransNet revenue to reflect revised TransNet revenue projections from the San Diego Association of Governments.</t>
  </si>
  <si>
    <t>TransNet RevenueAdjustment to reflect revised TransNet revenue projections from the San Diego Association of Governments.</t>
  </si>
  <si>
    <t>Adjustment to reflect revised TransNet revenue projections from the San Diego Association of Governments.</t>
  </si>
  <si>
    <t>57010_N___N/A_:._._._._</t>
  </si>
  <si>
    <t>200610_1314_Consultant for Next Generation ERP System</t>
  </si>
  <si>
    <t>Addition of one-time non-personnel expenditures in the amount of $400,000 to fund a consultant that will provide recommendation for a next-generation Enterprise Resource Planning (ERP) system.  The City's SAP system will reach end-of-life by December 2027.  This resource will assist the City in determining the feasibility, roadmap and timeline for the needed conversion to a new system.  This budget adjustment was previously requested and approved as part of the FY23 budget. Due to the complexity of specific requirement gathering needed for this conversion effort, the in-flight RFP for this consultant is not anticipated to be awarded until Q4/FY23.  If not funded it would delay the planning effort needed to develop a migration plan for the City's next generation ERP system $160,000 GF (40%) $240,000 NGF (60%). </t>
  </si>
  <si>
    <t>ESRI Enterprise Licensing ConsultantAddition of one-time non-personnel expenditures for consultant contract to determine the feasibility, roadmap and timeline for a next-generation Enterprise Resource Planning system.</t>
  </si>
  <si>
    <t>Addition of one-time non-personnel expenditures to fund a consultant that will assist the City in determining the feasibility, roadmap and timeline for a next-generation Enterprise Resource Planning (ERP) system. If not funded, it would delay the planning effort needed to develop a migration plan for the City's next generation ERP system ($160,000 GF (40%) $240,000 NGF (60%)).  </t>
  </si>
  <si>
    <t>200610_1314_Revenue Budget Adjustment</t>
  </si>
  <si>
    <t>Addition of revenue to reflect the annual non-discretionary allotment increase for FY24. This non-discretionary allotment is used to fund  OneSD Support Fund, which is responsible for the administrative, functional, development, and technical resources required for ongoing and maintenance of the City’s SAP ERP system. The City’s ERP system consolidates a wide range of financial, budgeting, logistics, human capital management, customer billing &amp;amp; payments, enterprise asset management, environmental health and safety, reporting, training, and content management functions into a single integrated system. This ensures that the non-discretionary allocation budget aligns with the OneSD Support Fund revenue budget. </t>
  </si>
  <si>
    <t>Non-Discretionary Revenue AdjustmentAdjustment to reflect revised revenue projections. </t>
  </si>
  <si>
    <t>Adjustment to reflect revised revenue projections. This ensures that the non-discretionary allocation budget aligns with the OneSD Support Fund revenue budget. </t>
  </si>
  <si>
    <t>GIS Fund</t>
  </si>
  <si>
    <t>200448_1314_ESRI Enterprise Licensing</t>
  </si>
  <si>
    <t>Addition of non-personnel expenditure of ESRI Enterprise Licensing of a new three-year geospatial services enterprise licensing agreement.  Ongoing expenditure base budget amount is $1.2M with anticipated increase in the amount of $150,000 and is critical to planning and maintenance operations and reflects an increase in yearly cost due to updates, new functionality and improved security.GF - 33%  - $49,500NGF - 67%  - $100,500</t>
  </si>
  <si>
    <t>ESRI Enterprise LicensingAddition of non-personnel expenditures associated to ESRI Enterprise licensing increase to support critical planning and maintenance of geospatial service operations. </t>
  </si>
  <si>
    <t>Addition of non-personnel expenditures for ESRI Enterprise Licensing increase to support critical planning and maintenance of geospatial service operations. If not funded, City departments would need to procure replacement technology and legacy analytical tools to optimally provide City services (GF 33% $49,500, NGF 67% $100,500).</t>
  </si>
  <si>
    <t>1. The Enterprise GIS Licensing Agreement ensures that all departments have specialized spatial analytics tools to accurately and efficiently conduct daily business and ensure the health and safety of the public.  This includes emphasis on communities and populations of concern.  2. As this item only captures an increase in yearly cost, there are no impacts to policy, programs or practices.  3. No unintended burdens or consequences to neighborhoods or City employees.</t>
  </si>
  <si>
    <t>200448_1314_Regional Aerial Imagery</t>
  </si>
  <si>
    <t>Addition of non-personnel expenditures associated with SanGIS Regional Aerial Imagery of Critical mapping and spatial analytics of all Operational Planning and Land use business decisions. This ongoing expenditure in the amount of $89,000 is required and critical for spatial resolution aerial imagery services used by most departments for mapping and landcover analytics, asset management and environmental stewardship. Used to monitor Climate Action Plan tree counts and carbon sequestration metrics.  Acquired and processed three times a year to evaluate seasonal changes.  This is a regional collaborative procurement with all neighboring municipalities via SanGIS, City/County Joint Powers Authority and Regional Spatial Data Warehouse. If imagery were not procured as part of the regional cooperative acquisition, then individual departments would have to procure potentially redundant products.  Data distribution would be non-centralized.  Editing and data modification would not be standardized and, thus, confidence in product-specific business decisions, like community plans, curbside trash collection routing and safety/hazard monitoring would degrade.GF - 33%  - $29,370  NGF - 67%  - $59,630</t>
  </si>
  <si>
    <t>Regional Aerial ImageryAddition of non-personnel expenditures associated to Regional Aerial Imagery to support mapping, landcover analytics, asset management and environmental stewardship.</t>
  </si>
  <si>
    <t>Addition of non-personnel expenditures for Regional Aerial Imagery to support mapping, landcover analytics, asset management and environmental stewardship. If not funded, City departments would have to procure potentially redundant products and editing and data modification would not be standardized (GF 33% $29,370, NGF 67% $59,630).</t>
  </si>
  <si>
    <t>1. Aerial imagery may be used to assess permitting, inspection and code compliance issues without intrusive or unsafe site visits.  Generation of landcover datasets aid in developing community plans, planning CIP projects and understanding seasonal changes to landscape.  Imagery is also used to assess candidate locations for EV charging stations, PV installations, stormwater runoff patterns and impacts, etc. 2. Operational impacts include modifying analytical workflows to incorporate the data and integrating landcover variables as part of predictive models.  Most operations departments already have these workflows in place.  Those that do not may want to hire GISA classification staff to support automating and centralizing efforts.  3. Imagery analysis has been used by governments for decades and is a critical technology for understanding and planning land use change.</t>
  </si>
  <si>
    <t>200448_1314_GIS Tools to Improve Permitting Processes</t>
  </si>
  <si>
    <t>Addition of non-personnel expenditures associated with ESRI Webhooks Application data integration solution to support Accela/SAP data quality assurance and improved automated data accuracy governances.  This one-time expenditure in the amount of $10,000 will support automated conversion of construction documents from Computer Aided Design Drawing (CADD) to Geographic Information System (GIS) format, improve spatial data and attributional accuracy.  Solution will improve efficiency and reduce durations of Permitting, CIP and asset management processes. GF - 33% - $3,300NGF - 67% - $6,700</t>
  </si>
  <si>
    <t>Conversion to Geographic Information System FormatAddition of one-time non-personnel expenditures to support conversion of construction documents to Geographic Information System format to improve efficiency and accuracy. </t>
  </si>
  <si>
    <t>Addition of one-time non-personnel expenditures to support automated conversion of construction documents from Computer Aided Design Drawing (CADD) to Geographic Information System (GIS) format which creates efficiencies and improves accuracy.  If not funded, data conversion will continue to be manual and inaccurate data generation causes significant issues when business decisions are not confident (GF 33% $3,300, NGF 67% $6,700).</t>
  </si>
  <si>
    <t>1. The proposed Webhooks solution may be leveraged to better integrate legacy data systems between disparate departments.  For example, this could provide improved transparency and communication between DSD permitting workflows and ECP CIP efforts or PUD asset management programs emphasizing communities or populations of concern, such as affordable housing.  2.  Operational impacts will include training and modification of workflows to automate and standardize decision-making.  3. Unintended consequences may include improved transparency of process productivities and response times.</t>
  </si>
  <si>
    <t>Wireless Communications Technology Fund</t>
  </si>
  <si>
    <t>200611_1314_Wireless Public Safety Radio Modernization</t>
  </si>
  <si>
    <t>Addition of one-time non-personnel expenditures in the amount of $1,185,607.20 for four-year maintenance and support costs for the Public Safety Radio Modernization Project Phase I and Phase II purchases. As part of the approved ordinance (O-21388) Public Safety Radio Modernization Project, the following items were purchased: 1,327 portable radios, 400 mobile radios, 19 consolettes for control stations for Fire-Rescue; and 3,015 portable radios, 1060 mobile radios, and 20 consolettes for Police. The maintenance costs associated with the Public Safety Radio Modernization Project cannot be debt-financed with the equipment, so the maintenance costs have to be paid through the Wireless Communication Technology Fund. This one-time expenditure is completely cost recoverable, funded by client departments through the Citywide Non-Discretionary Process.  (This item will need to be included in the FY24 ND Allocation for 514112-Wireless Services Transfer, once its approved) (100% General Fund).</t>
  </si>
  <si>
    <t>Public Safety Radio Modernization ProjectAddition of one-time non-personnel expenditures associated to maintenance and support costs for the Public Safety Radio Modernization Project Phase I and Phase II. </t>
  </si>
  <si>
    <t>Addition of one-time non-personnel expenditures to fund maintenance and support costs for the Public Safety Radio Modernization Project Phase I and Phase II purchases which cannot be debt-financed.  If not funded, the City will not be able to pay for the maintenance and support costs that are necessary for equipment support related to the Public Safety Radio Modernization Project (100% General Fund).  </t>
  </si>
  <si>
    <t>200611_1314_Wireless Dispatch Maintenance Support</t>
  </si>
  <si>
    <t>Addition of non-personnel expenditures in the amount of $7,639 to support dispatch maintenance for the Public Safety Radio System. (This item was included in the FY23 Base Budget in the amount of $377K and this is an increase) The City's Public Safety Radio System delivers mission critical emergency communications at 99.999% availability (zero busy seconds per year). The additional funding will provide contractual maintenance support for the following dispatch centers: 1401 Broadway - PDHQ, 3750 Kearny Villa Road - Fire ECDC, 2700 Caminito Chollas - PWS, and the new PD Backup Dispatch - Echo Base. Dispatch maintenance includes mandatory licensing and NICE 9-1-1 Logging Recorder support. This ongoing expenditure is completely cost recoverable, funded by client departments through the Citywide Non-Discretionary Process. (This item will need to be included in the FY24 ND Allocation for 514112-Wireless Services Transfer, once its approved)  Not funding this critical adjustment could result in public safety radio communication sites not meeting regulatory requirements and compliance standards.  Additionally, the City's ability to maintain critical regional interoperability communications will be impacted, degraded service may occur and there may be an increase in cybersecurity vulnerabilities within the City's new radio system (P25 700MHz).  This item is funded by client departments through the Citywide Non-Discretionary Process; 100% impact to the General Fund (Fire-Rescue, Police, and Public Works). (This item will need to be included in the FY24 ND Allocation for 514112-Wireless Services Transfer, once its approved). Resolution Number R-313286, contract #1609. This is a 100% General Fund impact addition.</t>
  </si>
  <si>
    <t>Dispatch Maintenance SupportAddition of non-personnel expenditures to support dispatch maintenance for the Public Safety Radio System. </t>
  </si>
  <si>
    <t>Addition of non-personnel expenditures to support dispatch maintenance for the Public Safety Radio System. If not funded, public safety radio communication sites may not meet regulatory requirements and compliance standards (100% General Fund).</t>
  </si>
  <si>
    <t>Municipal Sewer Revenue Fund</t>
  </si>
  <si>
    <t>700000_200018_Maintain Non-standard Hour Positions</t>
  </si>
  <si>
    <t>Request for 2.0 FTE Laborer Non-Standard Hourly Positions to assist with sewer operations and maintain current service levels.</t>
  </si>
  <si>
    <t>Request for 2.0 FTE Laborer Hourly Positions to assist with sewer operations and maintain current service levels.</t>
  </si>
  <si>
    <t>200611_1314_Wireless Non-Standard Hour</t>
  </si>
  <si>
    <t>Addition of one-time personnel expenditure 0.35 FTE Associate Communications Engineer to support the Public Safety Radio System. The Provisional Employee (PCN 31011475) is performing critical tasks that require specialized skill set/knowledge of RF Radio, Frequencies, Mutual Aid, Channel Clearance and Interference mitigation, and assist with implementing new mandatory Federal Encryption standards. This position will help to develop new P25 radio programming codeplugs to align with the new digital radio system and new radio hardware/equipment.  Additionally, this position will assist with the implementation of the Public Safety Modernization Project. Not funding this non-standard hour position would impact the ability to maintain critical regional interoperability communications and increase cybersecurity vulnerabilities in the City's new P25 700Mhz radio system ($40,504 GF (82% ) NGF $8,890 (18%).   </t>
  </si>
  <si>
    <t>Funding allocated according to a zero-based annual review of hourly funding requirements. If not funded, it would impact the ability to maintain critical regional interoperability communications and increase cybersecurity vulnerabilities in the City's radio systems ($40,504 GF (82%)/NGF $8,890 (18%).</t>
  </si>
  <si>
    <t>200611_1314_Revenue Budget Adjustment</t>
  </si>
  <si>
    <t>Addition of revenue to reflect the annual Non-discretionary allotment increase for FY24. This non-discretionary allocation provides for Wireless Communications Technology Services utilized by City Departments. These services include engineering, acquiring, and maintaining the City’s Radio System Network. If not adjusted the variance will show up in our revenue as actuals that need to be justified/explained during the budget monitoring process. </t>
  </si>
  <si>
    <t>Adjustment to reflect revised revenue projections. This ensures that the non-discretionary allocation budget aligns with the Wireless Communications Technology Fund revenue budget. </t>
  </si>
  <si>
    <t>Metropolitan Sewer Utility Fund</t>
  </si>
  <si>
    <t>700001_200021_Maintain Non-Standard Hour Positions</t>
  </si>
  <si>
    <t>Maintain current service level Non - Standard Hourly positions in Metro Fund.  Maintain 1.50 Hourly Management Intern and .50 Student Engineer for Water Distribution Engineering Section. Assist with researching engineering plans, conducting field investigations, utilizing GIS application in support of the Water Distribution Engineering Team.</t>
  </si>
  <si>
    <t>Maintain 1.50 Management Intern-Hourly and .50 Student Engineer-Hourly to support research, field investigations, and utilization of geographic information systems application in support of the Water Distribution Engineering Section.</t>
  </si>
  <si>
    <t>700011_200021_Maintain Non-Standard Hour Positions</t>
  </si>
  <si>
    <t>Maintain current service level Non - Standard Hourly positions. Maintain .50 Hourly Management Intern for Potable Water Hydraulics section and maintain .50 Hourly Management Intern for Potable Water Pumps section to assist with researching engineering plans, conducting field investigations, utilizing GIS applications in support of the Water Distribution Potable Water Team. </t>
  </si>
  <si>
    <t>Maintain 1.0 Management Intern - Hourly position to support research, field investigations, and utilization of geographic information systems applications for the Water Distribution Potable Water section.</t>
  </si>
  <si>
    <t>100000_1314_Mobile Hotspot Lending Program</t>
  </si>
  <si>
    <t>Addition of non-personnel expenditures in the amount of $648,160 to fund the continued provision of chromebooks, broadband hotspots and necessary accessories via the City’s library locations. In FY23 this program expanded its available hotspot resources to a total of 4,000 as it was approved in FY23 as a one-time expense, so in order to continue this program the budget will need to be established as ongoing. There is the potential for this program to receive additional revenue through the FCC’s Emergency Connectivity Fund (ECF), however this is not known at this time and will not be known until a much later date. No other grant funding has been identified at this time. If not funded, City of San Diego will have to cease this service for residents without reliable internet access.Budget Adjustment will support new KPI for FY 2024 - Number of residents served through the SD Access 4 All Program and the FY 2024 target is 250,000.</t>
  </si>
  <si>
    <t>Addition of non-personnel expenditures and associated revenue to continue support 4,000 mobile hotspots in the Public Library Lending Program to combat the digital divide caused by lack of access to broadband services. If not funded, the City will have to cease this program which provides reliable internet access for residents.</t>
  </si>
  <si>
    <t>1. Offering mobile hotspots and chromebooks for check-out to residents is a short/middle term solution to addressing internet access disparities. According to non-profit, National Digital Inclusion Alliance Digital, digital redlining is discrimination by internet service providers in the deployment, maintenance, or upgrade of infrastructure or delivery of services. The denial of services has disparate impacts on people in certain areas of cities orregions, most frequently on the basis of income, race, and ethnicity. DEPA neighborhoods in San Diego experience digital redlining, resulting in the lack of internet connectivity, ownership of digital devices and upgraded broadband infrastructure at higher rates according to available data. For example, according to ACS census data, up to 28% of households in the San Diego Promise Zone lack internet. DEPA communities share designations asCommunity of Concern (CoC), a census tract that has been identified as having very low or low access to opportunity as identified in the San Diego Climate Equity Index. DEPA neighborhoods include: City Heights, Promise Zone, San Ysidro/Otay Mesa. Hotspots offer a fairly immediate 'plug and play' solution to internet access.   2. Mobile hotspot and chromebooks aquired through this program have been reported by library patrons to be used for thepurposes of distance learning and education, workforce development, job seeking, and to access essential government services and resources in line with City policies such as Back to Work SD.  3. N/A</t>
  </si>
  <si>
    <t>100000_1314_General Fund PC Replacement Program</t>
  </si>
  <si>
    <t>Addition of non-personnel expenditures in the amount of $250,000 within the PC Replacement Program to update General Fund departments' computers and to support mobile and telework capabilities. The five-year lease is expected to total approximately $1.2 million. This lease payment pays for the first year as well as the anticipated interest. Funding for this request includes a modification to the program to achieve a 50% goal of replacing PCs with laptops by FY25 and stabilizes the program to replace approximately 1,040 per fiscal year. Failure to fund the program increases the risk of PC failure and performance degradation, impacting the City employees' ability to conduct city operations and business. The following leases are active: FY20-FY24, HP Financial Services, Contract#: C1279, $206,029.74 annually. FY22-FY26, HP Financial Services, Contract#: C1939, $218,799.16 annuallyFY23-FY27, TBD - There will be 3 active leases by the end of FY23Budget Adjustment will support Percentage of security incidents per month per 10,000 users KPI and the FY 24 target of &amp;lt;1.0%.</t>
  </si>
  <si>
    <t>PC Lease Replacement ProgramAddition of non-personnel expenditures to support the General Fund PC Replacement Program.</t>
  </si>
  <si>
    <t>Addition of non-personnel expenditures to support the General Fund PC Replacement Program. Failure to fund the program increases the risk of PC degradation failure, compromising the City's security posture and City employees' ability to conduct City operations and business.</t>
  </si>
  <si>
    <t>100000_1314_SD Access 4 All Digital Literacy &amp; Navigator</t>
  </si>
  <si>
    <t>Addition of non-personnel expenditures in the amount of $19,000 to fund contractual obligations related to San Diego Future's Foundations (7.5%) cost increase and the payment for the existing program's ticketing system software to support SD Access 4 All Digital Literacy and Digital Navigator Services. If not funded, San Diego Futures Foundation will decrease the level of staff support for digital equity initiatives and the program's regional impact and scalability will similarly be reduced.Budget Adjustment will support new KPI for FY 2024 - Number of residents served through the SD Access 4 All Program and the FY 2024 target is 250,000.</t>
  </si>
  <si>
    <t>Addition of non-personnel expenditures to fund contractual obligations to support SD Access 4 All Digital Literacy and Digital Navigator Services. If not funded, San Diego Futures Foundation will decrease the level of staff support for digital equity initiatives and the program's regional impact and scalability will similarly be reduced. </t>
  </si>
  <si>
    <t>1. SD Access 4 All concentrates all Tech on the Go - bilingual computer skills training classes and in-person Digital Navigation services at sites in DEPA/CoC. These include Parks and Recreation Centers, Public Libraries, and Community Centers in City Heights, Promise Zone, Otay Mesa/San Ysidro. Aside from location, Access 4 All aims to be accessible to community members in multiple ways. Digital Navigation services are available via a toll-free helpline live 50 hrs weekly and multiple language options are made available (currently nine languages).  The program focuses on cultural competency in the delivery of services and actively partners with trusted DEPA based community organizations, the Promise Zone and anchor institutions on outreach, hosting services, and to learn from community members about goals and barriers. Digital Navigators support residents on skill building to access and fill out online forms which enables/encourages a lifetime of online interaction with City services. 2. This budget adjustment promotes  the scaling of program services to a higher level so that it can be made available at more recreation centers and library sites. Digital literacy services support and fulfill goal areas for several City of San Diego policies and programs. The City's Age Friendly Action Plan housed in Parks and Recreation outlines, Access to Technology: Free Wi-Fi, provide Devices and Training. Digital Navigators work with community members to assist them in enrolling in the federal ACP home internet subsidy to make internet free or low-cost. The program is also developing a formal referral process with the Housing Commission because many clients receive support with online housing assistance from Digital Navigators. Internet access is a metric measured in the Climate EquityIndex and digital equity goals are integrated into Climate Action Plan (CAP). Digital Equity is a stated priority of the San Diego Promise Zone. 3. N/A</t>
  </si>
  <si>
    <t>100000_1314_Digital Equity Ops &amp; Dev Program Coordinator</t>
  </si>
  <si>
    <t>Addition of 1.00 FTE Program Coordinator to perform essential operations and develop tasks for the city's regional digital equity and broadband infrastructure interests and operations of Access 4 All. Duties will include: a) creation/implementation of a digital equity funding plan to capture more than $60 Billion in prospective state (SB 156) and federal (Infrastructure Bill) funding opportunities earmarked for local governments in the next two years and ensure that they are directed equitably into Digital Equity Priority Area (DEPA)/Community of Concern (CoC)  b) lead up to 10 expected grant proposals for said funding and coordinate with partners and across departments and agencies  c) oversight, coordination of broadband master plan consultants and impacted city departments d) contract development, contract oversight and contract management for numerous agreements and planned agreements with Community Based Organizations (CBOs) and Internet Service Providers to ensure effective service delivery/outcomes by vendors and partners for programs such as the 400 sites of Open Public WIFI  e) manage reporting for over $1.5 Million of dollars in current and potentially Millions of dollars in anticipated grant funding f) lead development of philanthropic and large scale public/private partnerships to increase resources in Digital Equity Priority Area (DEPA)/Community of Concern (CoC) g) manage reporting/surveys on program outcomes and effectiveness h) coordinate across city departments and government agencies to implement/align digital equity with City strategic plan, strategic goals, and key initiatives including Climate Action Plan (CAP) and street preservation ordinance.Budget Adjustment will support new KPI for FY 2024 - Number of residents served through the SD Access 4 All Program and the FY 2024 target is 250,000.</t>
  </si>
  <si>
    <t>Addition of 1.00 Program Coordinator and associated non-personnel expenditures to support SD Access 4 All broadband master plan development and oversight, grant management, and building public/private partnerships.  If not funded, the City may miss out on securing and potentially distributing to community-based organizations, millions in planned digital equity grants at State and Federal level and delay development of the City's broadband master plan. </t>
  </si>
  <si>
    <t>1. This position will provide the staffing necessary to carry out basic program functions for SD Access 4 All services and projects focused in Digital Equity Priority Area (DEPA)/Community of Concern (CoC) including: the citywide broadband master plan efforts, open public WIFI program, Digital Navigation services, Tech on the Go - digital literacy services, hotspot and Chromebook lending program and associated grant reporting, federal Affordable Connectivity Program outreach and device ownership/refurbishment efforts. As it stands the program lacks capacity to deliver these services to the public in Digital Equity Priority Area (DEPA)/Community of Concern (CoC) in the most effective manner. 2. Without this position added, the city will be unable to apply for/manage grant funding from a pool of more than $60 Billion in prospective state (Sb 156) and federal (Infrastructure Bill) digital equity specific funding opportunities earmarked for local governments in the next two years. Grant funding is anticipated to bring resources to Digital Equity Priority Area (DEPA)/Community of Concern (CoC) along with multiple city departments who partner on Access 4 All and support aligned city initiatives/strategic goal areas including CAP. This position will perform an important role in coordinating across city departments and government agencies to implement/align digital equity with City strategic plan, strategic goals, and key initiatives including Climate Action Plan (CAP)/champion sustainability, regional prosperity serve every neighborhood/infrastructure, and the street preservation ordinance.</t>
  </si>
  <si>
    <t>200448_1314_Revenue Budget Adjustment</t>
  </si>
  <si>
    <t>Addition of one-time revenue adjustment to reflect the annual non-discretionary allotment increase for FY24.  This ensures that the non-discretionary allocation budget aligns with the GIS Fund revenue budget. </t>
  </si>
  <si>
    <t>Non-Discretionary Revenue AdjustmentAdjustment to reflect revised revenue projections.</t>
  </si>
  <si>
    <t>Adjustment to reflect revised revenue projections. This ensures that the non-discretionary allocation budget aligns with the GIS Fund revenue budget. </t>
  </si>
  <si>
    <t>Information Technology Fund</t>
  </si>
  <si>
    <t>May Revision_200308_1314_ Strategic Org. Realignment</t>
  </si>
  <si>
    <t>Addition of 1.00 Assistant Deputy Director and 1.00 Program Coordinator with a corresponding reduction of 1.00 Administrative Aide II and a reduction of 1.00 Information Systems Analyst IV to support Department of Information Technology’s strategic organizational realignment.The Assistant Deputy Director position will oversee the City's Networking, Cybersecurity, and Digital Equity services. This position provides input on solutions to continue the evolution of the City's IT infrastructure environment into future technologies. This position will lead the development and support the City's technology roadmap, IT strategy, cybersecurity and protocols. In addition, this position will also continue developing and implementing the City's roadmap to advance digital equity citywide to bolster internet access for low-income communities.The Program Coordinator position will manage fiscal and administrative operations for the Department of Information Technology. This position will implement fiscal practices and internal controls for funds management, contracts, wireless infrastructure, grants, capital improvement program appropriations, and financial reporting; develop and implement strategies to ensure centralized IT costs are allocated Citywide; and develop policies for the Citywide cellphone program, multi-function device program, and annual budget process.The following positions will be reduced to realign the Department of Information Technology budgeted positions to support the department's strategic organizational realignment. Reduction of an Information Systems Analyst IV position as the result of the shift of the City IT infrastructure to a hybrid of on-premise and cloud-based applications. This increase in complexity requires a different classification with knowledge of all aspects of cyber security requirements and ability to implement any cyber security tools and internal controls to mitigate the City's risk, perform audits and penetration testing. Reduction of an Administrative Aide II position as the result of workload being absorbed by administrative support staff due to operational efficiencies in the department's accounts payable and account receivable functions. The net increase is $66,076, GF    22% - $14,537, NGF  78% - $51,539.Budget Adjustment will support the following KPIs:1-Percentage of security incidents per month per 10,000 users, FY 24 target is &amp;lt;1.0%. 2-New KPI - Number of residents served through the SD Access 4 All Program, FY 24 target is 250,000.</t>
  </si>
  <si>
    <t>Strategic Organizational RealignmentAddition of 2.00 FTE positions and reduction of 2.00 FTE positions to support the department’s strategic organizational realignment.</t>
  </si>
  <si>
    <t>Strategic Organizational RealignmentAddition of 1.00 Assistant Deputy Director and 1.00 Program Coordinator with a corresponding reduction of 1.00 Information Systems Analyst IV and 1.00 Administrative Aide II to support Department of Information Technology’s strategic organizational realignment. This adjustment results in an increase of $37,359 in revenue. If not funded, the Department of IT will not have the classifications required to support the City's IT infrastructure/cloud environment, fiscal and administration operations and digital equity programs (GF 22% $14,537, NGF 78% $51,539).</t>
  </si>
  <si>
    <t>1. The DoIT Strategic Organizational Realignment directly benefits both Digital Equity Priority Areas (DEPA)/Communities of Concern (COC) and City employees. This adjustment allows the DoIT to align appropriate resources to increase efficiencies and provide additional oversight regarding the City's IT infrastructure/cloud environment, fiscal and administration operations, and digital equity programs. 2. The Strategic Organizational Realignment will have a positive impact on the DoIT operations by creating an organizational structure to support strategic planning, review and analysis of City policies and procedures to maximize the outreach and effectiveness of digital equity services and support collaboration with the Human Resource Department to share technologies and employment opportunities among colleges and post-high school education agencies.3. N/A</t>
  </si>
  <si>
    <t>200308_1314_ Strategic Organizational Realignment</t>
  </si>
  <si>
    <t>200308_1314_Microsoft Licenses</t>
  </si>
  <si>
    <t>The Microsoft software license contract for the City renews in FY 2024. Based on analysis from Gartner research, the contract may have a 25% increase due to more licenses and the City's increase utilization of Microsoft products such as Microsoft Teams.  This current budget is $3.9M and the estimated increase is $1,015,000. If not funded, the City will no longer be able to use critical productivity and communication tools such as email services, Microsoft Office, Outlook, Word, Excel, PowerPoint, along with Microsoft Teams for internal communication between employees and externally with vendors and agencies. GF   66% - $669,900NGF 34% - $345,100</t>
  </si>
  <si>
    <t>Microsoft LicensingAddition of non-personnel expenditures associated to estimated contractual increase in Microsoft licenses due to rising market rates and increased utilization.</t>
  </si>
  <si>
    <t>Addition of non-personnel expenditures for estimated contractual increase in Microsoft Licenses due to rising market rates and increase utilization of Microsoft products. If not funded, the City will no longer be able to use critical productivity and communication tools such as email services, Microsoft Office, Outlook, Word, Excel, PowerPoint, along with Microsoft Teams for internal communication between employees and externally with vendors and agencies (GF 66% $669,900, NGF 34% $345,100).</t>
  </si>
  <si>
    <t>200308_1314_Web Security Certs to Reduce Downtime</t>
  </si>
  <si>
    <t>This request is to centralized renewal of web security and purchasing a tool to automate the process to reduce downtime risk for the City.  DoIT currently expends $10K annually on certificate renewals for various Departments across the City. In FY 2024, the cost is expected to double to $20K. The City has historically used wildcard certificates which can serve multiple Departments/servers at once. In the future, these will have to be replaced by individual certificates. In addition, DoIT anticipates to purchase a tool to manage these certificates which is estimated at $40K annually.GF    66% - $39,600NGF  34% - $20,400Budget Adjustment will support percentage of security incidents per month per 10,000 users KPI and the FY 24 target is &amp;lt;1.0%.</t>
  </si>
  <si>
    <t>Support for Web Security CertificatesAddition of non-personnel expenditures to support web security certificate renewals with a component to reduce downtime and security risk.</t>
  </si>
  <si>
    <t>Addition of non-personnel expenditures to support Web Security Certificates centralization of renewals and implementing a tool to automate the process to reduce downtime and security risk for the City. If not funded, City departments will continue to be directly charged and renewals may be delayed resulting in downtime risk for the City.(GF 66% $39,600, NGF 34% $20,400).</t>
  </si>
  <si>
    <t>200308_1314_Adobe Licenses</t>
  </si>
  <si>
    <t>The Adobe software licenses contract for the City renews in FY 2024 Citywide. Based on analysis from industry research, there is an anticipated increase in cost due to the rising inflation, current market rates and higher demand for electronic services such as electronic approval on documents. In addition, the electronic documents support the City's climate action plan by reducing the demand for paper documents. The current budget is $361K and the estimated increase is $155K. If not funded, the City will no longer be able to use critical productivity and creativity tools such as Acrobat for PDFs, creation and editing of digital images for publication using Photoshop and the Creative Cloud suite of software.  GF   50% - $77,500NGF 50% - $77,500</t>
  </si>
  <si>
    <t>Adobe LicensingAddition of non-personnel expenditures associated to estimated contractual increase in Adobe licenses due to rising market rates and increased utilization.</t>
  </si>
  <si>
    <t>Addition of non-personnel expenditures for estimated contractual increase in Adobe Licenses due to rising market rates and increase utilization. If not funded, the City will no longer be able to use critical productivity and creativity tools such as Acrobat for PDFs, creation and editing of digital images for publication using Photoshop and the Creative Cloud suite of software. (GF 50%  $77,500, NGF 50% $77,500).</t>
  </si>
  <si>
    <t>200308_1314_Digital Productivity Tools</t>
  </si>
  <si>
    <t>This request is to centralize the City's contract for Asana and Grammarly productivity tools and fund additional licenses based on increased electronic processes and demand. The current amount expended on Asana is $42K (100% GF) and $30K (89% GF) for Grammarly with a requested budget increase of $28K to fund additional licenses based on increase demand.(This item was NOT included in the FY24 ND Allocation for 513213-ADM)If not funded, the Department of IT will continue to directly charge Departments for their associated licenses, resulting in a continued less efficient annual license procurement process.GF    95% - $95,000NGF  5% - $5,000</t>
  </si>
  <si>
    <t>Digital Productivity ToolsAddition of non-personnel expenditures for digital productivity tools associated to increased electronic processes and demand.</t>
  </si>
  <si>
    <t>Addition of non-personnel expenditures for digital productivity tools due to increased electronic processes and demand. If not funded, the Department of IT will continue to directly charge Departments for their associated licenses, resulting in a continued less efficient annual license procurement process. (GF 95% $95,000, NGF 5% $5,000).</t>
  </si>
  <si>
    <t>200308_1314_Smartsheets Licenses</t>
  </si>
  <si>
    <t>This request is to fund existing Smartsheets licenses and fund demand for new requests. The current budget amount is $64K and this request is for an additional $65K. In order to have budget to fund existing licenses an additional $30K is needed. In addition, $31K is being requested for additional licenses to meet requests for new licenses during the fiscal year. Smartsheets is used for collaboration and work management and can be used to assign tasks, track project progress, manage calendars, share documents, and manage other work, using a tabular user interface.   (This item was included in the FY23 ND Allocation for 513210-Workplace Services)If not funded, the City will no longer be able to use the software and lose the ability to track projects, assign tasks, manage calendars, share documents internally and externally. GF   66% - $42,900NGF 34% - $22,100</t>
  </si>
  <si>
    <t>Smartsheets Licensing CitywideAddition of non-personnel expenditures for Smartsheets licenses associated to increased demand to assist collaboration and work management among City staff.</t>
  </si>
  <si>
    <t>Addition of non-personnel expenditures for Smartsheets Licenses due to increased demand from City staff to assist collaboration and work management. If not funded, the City will no longer be able to use the software and lose the ability to track projects, assign tasks, manage calendars, share documents internally and externally. (GF 65% $42,900, NGF 35% $22,100).</t>
  </si>
  <si>
    <t>200308_1314_OKTA Single Sign-On</t>
  </si>
  <si>
    <t>The OKTA single sign-on license contract for the City renews in FY 2024. Based on analysis from industry research, the contract may have a 10% increase. The current budget is $320K and the estimated increase is $30K.(This item was NOT included in the FY24 ND Allocation for 513214-cyber security)If not funded, the City will not have budget to continue use of the OKTA single sign-on licenses.GF    66% - $19,800NGF  34% - $10,200Budget adjustment will support percentage of security incidents per month per 10,000 users KPI, FY 24 target is &amp;lt;1.0%.</t>
  </si>
  <si>
    <t>OKTA LicensingAddition of non-personnel expenditures associated to estimated contractual increase in OKTA Single Sign-On licenses due to rising market rates.</t>
  </si>
  <si>
    <t>Addition of non-personnel expenditures for estimated contractual increase in OKTA Single Sign-On licenses due to rising market rates. If not funded, the City will not have budget to continue use of the OKTA single sign-on licenses (GF 66% $19,800, NGF 34% $10,200).</t>
  </si>
  <si>
    <t>200308_1314_Salesforce/Get it Done</t>
  </si>
  <si>
    <t>The Salesforce licenses associated with the Get It Done application is anticipated to increase in FY 2024. The current budget is $651K and the estimated increase is $6K.(This item was NOT included in the FY24 ND Allocation for 513213-ADM)If not funded, the City will not have budget to continue use of the Salesforce licenses associate with the Get It Done application.GF    74% - $4,440NGF  26% - $1,560</t>
  </si>
  <si>
    <t>Salesfore LicensingAddition of non-personnel expenditures for estimated contractual increase in Salesforce licenses associated to rising market rates. </t>
  </si>
  <si>
    <t>Addition of non-personnel expenditures for estimated contractual increase in Salesforce licenses due to rising market rates. If not funded, the City will not have budget to continue use of the Salesforce licenses associate with the Get It Done application. (GF 74% $4,440, NGF 26% $1,560).</t>
  </si>
  <si>
    <t>200308_1314_Reduction of Revenue Associated with PEG Fund</t>
  </si>
  <si>
    <t>Reduction of PEG Fund Revenue due to this function no longer being perfomed in the Dept of IT since it was moved to the Communications Department. The PEG fund budget was added in the FY17 to support the City's cable related needs. </t>
  </si>
  <si>
    <t>Public, Educational, and Governmental (PEG) Revenue AdjustmentAdjustment to reflect revised revenue projections.</t>
  </si>
  <si>
    <t>Adjustment to reflect revised revenue projections. Reduction of revenue due to PEG Fund reimbursement program administration transferred to the Communications Department.</t>
  </si>
  <si>
    <t>200308_1314_Revenue Budget Adjustment</t>
  </si>
  <si>
    <t>Addition of revenue to reflect the annual Non-discretionary allotment increase for FY24. The IT Services Transfer Fund is responsible for the non-discretionary allocation used to fund coordinated information technology efforts and Citywide standards under the oversight of the Department of Information Technology (DoIT), as well as providing strategic direction and IT operational policies and standards, coordinating major Citywide initiatives including IT project management, the City’s IT budget, Citywide technologies and applications, and the City’s website including the Citywide IT Fixed costs for ongoing and maintenance of the City’s IT Operations. </t>
  </si>
  <si>
    <t>Adjustment to reflect revised revenue projections. This ensures that the non-discretionary allocation budget aligns with the Information Technology Fund revenue budget. </t>
  </si>
  <si>
    <t>Developed Regional Parks</t>
  </si>
  <si>
    <t>Facility (New)</t>
  </si>
  <si>
    <t>100000_171414_1s - NF EB Scripps Comfort Station</t>
  </si>
  <si>
    <t>Addition of 1.00 Grounds Maintenance Worker 2 and associated non personnel expenses for new comfort station at Ellen Browning Scripps Park.</t>
  </si>
  <si>
    <t>New Facility - Ellen Browning Scripps Park Comfort StationAddition of 1.00 Grounds Maintenance Worker 2 and associated non personnel expenses to support new comfort station at Ellen Browning Scripps Park.</t>
  </si>
  <si>
    <t>Addition of 1.00 Grounds Maintenance Worker 2 and associated non personnel expenses to support new comfort station at Ellen Browning Scripps Park.</t>
  </si>
  <si>
    <t>This allows for the desired service level needed for cleaning this large new restroom at Ellen Browning Scripps Park at La Jolla Cove.</t>
  </si>
  <si>
    <t>3.5</t>
  </si>
  <si>
    <t>Administrative Services</t>
  </si>
  <si>
    <t>100000_171411_15a. Addition of personnel for Get It Done</t>
  </si>
  <si>
    <t>Addition of 1.00 Senior Management Analyst and1.00 Program Manager to help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t>
  </si>
  <si>
    <t>Staffing to Support Get It DoneAddition of 1.00 Program Manager, 1.00 Senior Management Analyst to manage the department's Get It Done request, data analysis and customer follow up.</t>
  </si>
  <si>
    <t>Addition of 1.00 Program Manager, 1.00 Senior Management Analyst to manage the department's Get It Done request, data analysis and customer follow up.</t>
  </si>
  <si>
    <t>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t>
  </si>
  <si>
    <t>100000_211600_ROWM Non Standard Hourly Positions</t>
  </si>
  <si>
    <t>The Fiscal Year 2024 Proposed Budget includes the addition of 0.77 FTE  Student Engineer that will perform Street Damage Fee collection and will assist in project coordination monitoring to prevent pavement moratorium violations.  The student is responsible for mapping and editing road construction projects in GIS, drafting, research, analysis, project support, and other minor engineering duties. The Division is requesting 1600 hours for FY2024 considering the student is allowed to work up to 40 hours during the Summer and over breaks and 20 hours during school. </t>
  </si>
  <si>
    <t>Addition of 0.77 Student Engineer - Hourly to support the Street Damage Fee collection and prevention of pavement moratorium violations.</t>
  </si>
  <si>
    <t>57063_N___N/A_ The strategy to bolster equity in this service area is a part of the Transportation Department Tactical Equity Plan.  This request will address the Department's goal of providing exceptional customer service through implementation of data driven decision making for Street Damage fee and prevention of pavement moratorium violations. </t>
  </si>
  <si>
    <t>Underground Surcharge Fund</t>
  </si>
  <si>
    <t>200217_211600_ROWM Non Standard Hourly Positions</t>
  </si>
  <si>
    <t>The Fiscal Year 2024 Proposed Budget includes the addition of 0.58 FTE Junior Engineer- Civil (Student) Hourly and 0.58 FTE Student Engineer Hourly for the Utilities Undergrounding Program to support staff managing undergrounding projects by performing entry-level professional engineering tasks under close supervision of an experienced full-time engineer. Typically, duties include field verification of projects in construction to check against project requirements and engineering standards, creating and updating undergrounding district maps, preparing specifications, and coordinating with other City projects. The Division requested 1200 hours for each position last fiscal year and will continue this level of service.</t>
  </si>
  <si>
    <t>Addition of 0.58 Junior Engineer Civil-Hourly and 0.58 Student Engineer-Hourly to support the Utilities Undergrounding Program.</t>
  </si>
  <si>
    <t>57064_N___N/A_ The strategy to bolster equity in this service area is a part of the Transportation Department Tactical Equity Plan.  This request will address the Department's goal of providing exceptional customer service through implementation of data driven decision making for Utilities Undergrounding Program. </t>
  </si>
  <si>
    <t>Open Space</t>
  </si>
  <si>
    <t>100000_171415_2b.  Mandatory General Benefit Contribution</t>
  </si>
  <si>
    <t>According to Proposition 218 and Article XIIID of the California State Constitution, the City must fund general benefits associated with maintenance of open space areas. This is a legal requirement that could create risk and liability to the City if it is not funded.</t>
  </si>
  <si>
    <t>Mandatory General Benefit ContributionAdjustment in state-mandated funding associated with the general benefit contribution for city parks maintained by Maintenance Assessment Districts (MADs).</t>
  </si>
  <si>
    <t>Addition of non-personnel expenditures associated with the Mandatory General Benefit Contribution. This increase is for the Mandatory General Benefit Contribution adjustment which reflects an increase in expenditures for the department associated with General Benefit Contributions for City parks maintained by Maintenance Assessment Districts (MADs).</t>
  </si>
  <si>
    <t>N/A.</t>
  </si>
  <si>
    <t>Commission on Police Practices</t>
  </si>
  <si>
    <t>100000_1216_Reduction of Operating Budget</t>
  </si>
  <si>
    <t>An on-going reduction of $178,640 for costs associated with the start-up operations. This amount was comprised of the following budget items. Rent was budgeted at $116,640, which has been replaced with non-discretionary budget, and no longer needs to be part of the NPE base budget. The amount of $27,000 was a one-time expense for new office equipment that was purchased in FY23. Lastly, $35,000 was for a one-time purchase of software to share information with the Police Department.  Additionally there is a one-time reduction of $7,500 to prorate the expenditure for professional IT services by half. </t>
  </si>
  <si>
    <t>Operating Expense ReductionReduction of non-personnel expenditures due to finalizing department start-up operations. </t>
  </si>
  <si>
    <t>Reduction in non-personnel expenditures associated with the start-up operations for the Office of Commission on Police Practices. The Department's budget included discretionary base budget upon creation for unknown non-discretionary and one-time expenditures such as rent, office equipment and software. </t>
  </si>
  <si>
    <t>Special Events &amp; Filming</t>
  </si>
  <si>
    <t>200205_1413_Budget Addition for Non-Standard Hour Position</t>
  </si>
  <si>
    <t>Addition of 0.35 Program Manager non-standard hour (provisional employee) to maintain service levels while current Program Manager is on maternity leave.The addition of one (1) provisional employee to cover for the Department's Program Manager that will be out on maternity leave.  This will allow for the special event permit application process to main service levels and continue to operate seamlessly for event organizers/applicants.  This is particularly critical with large-scale events such as Pride &amp;amp; Comic-Con taking place while the full-time PM is out on leave, and the retired provisional employee is able to step in with prior knowledge of the events. </t>
  </si>
  <si>
    <t>Addition of 0.35 Program Manager - Hourly to support the special event permit application process.</t>
  </si>
  <si>
    <t>3. This Budget Request does not address a disparity, because it is not applicable.  Equity opportunities do exist within the department; however, the addition of budget to cover for a staff member on leave does not apply as something that would address a disparity.</t>
  </si>
  <si>
    <t>Community Parks I</t>
  </si>
  <si>
    <t>100000_171412_2a. Mandatory General Benefit Contribution</t>
  </si>
  <si>
    <t>Mandatory General Benefit Contribution Adjustment for State-mandated funding towards City parks maintained by Maintenance Assessment Districts. Increase in landscape maintenance costs from $6,481 per acre to $6,699 per acre. According to Proposition 218 and Article XIIID of the California State Constitution, the City must fund general benefits associated with maintenance of population-based parks. This is a legal requirement that could create risk and liability to the City if it is not funded.</t>
  </si>
  <si>
    <t>Homelessness Strategies &amp; Solutions</t>
  </si>
  <si>
    <t>100000_1716_Addition of Admin Aide II</t>
  </si>
  <si>
    <t>Ongoing addition of 1.00 Administrative Aide II. This is a supplemental position in FY 2023 and is critical to department operations. Position will provide administrative support to the department, processing PRA requests; scheduling assistance; development and review of reports and administrative documents as well as provide support to the department senior leadership team.</t>
  </si>
  <si>
    <t>Administrative SupportAddition of 1.00 Administrative Aide 2 for administrative support across the department.</t>
  </si>
  <si>
    <t>Addition of 1.00 Administrative Aide II for administrative support across the department. The position will manage the department’s PRA requests, assist with internal and external scheduling and provide support to the department senior leadership team.</t>
  </si>
  <si>
    <t>Neither race, nor age, nor gender should an indicator of access to homelessness services. This position supports the homelessness strategies &amp;amp; solutions department which strives to ensure all programs implemented in the department will reduce disparities in access to homelessness services. Administrative Aide II will lend support the manual data collection process for the racial disparity index KPI and other department KPIs. </t>
  </si>
  <si>
    <t>100000_1716_Existing Shelter Programs</t>
  </si>
  <si>
    <t>Addition of $15,012,666 to continue existing shelter beds established in Fiscal Year 2023. This incudes both operational and lease expenses in additional to ancillary costs associated with the following shelters: 1) $458,461 in contract increases to existing interim shelters of Paul Mirabile, Connections, and Bishops. In response to sector wide employee retention challenges, partner organizations including SDHC carried out staffing compensation studies. The results of these studies triggered pay adjustments throughout the shelter system. These adjustments, in addition to inflation costs have resulted in increased contract costs for the same service levels. 2) $400,000 increase to the base budget amount of $ 1,249,262  for the Palm shelter has been included to reflect updated program costs at the shelter in the new fiscal year. 3) $5,452,761 Funding for Golden Hall 2nd floor to transfer costs previously planned under HHAP, however HHAP 4.0 final appropriation to the City came in $5M under what had been expected. 4) $1,067,617 for the continued operations of a women’s shelter. 5) $1,171,089 for the operating and ancillary expenses related to the Senior bridge housing shelter at Pacific Inn. 6) $1,500,000 for the operating and ancillary expenses related to the family shelter at Travelodge. 7) $2,400,000 for the operating and ancillary expenses related to the recuperative care shelter at Motel 6 Clairemont. 8) $413,501 for the operating costs associated with the Safe Haven transitional housing shelter; 9) $2,149,237 for the operating cost associated with the Emergency Harm Reduction Shelter. The FY24 Base Budget includes: 1) $458K for existing interim shelters of Paul Mirabile, Connections, and Bishops; 2) $1.2M for the Palm Family Shelter; 3) $97K for operating and ancillary expenses related to the Senior bridge housing shelter at Pacific Inn; and 4) $300K for operating and ancillary expenses related to the family shelter at Travelodge.</t>
  </si>
  <si>
    <t>Continued Shelter OperationsAddition of non-personnel expenditures to maintain existing interim shelters operations, lease expenses and ancillary costs.</t>
  </si>
  <si>
    <t>Addition of non-personnel expenditures to maintain existing interim shelters operations, lease expenses and ancillary costs. The continuation of shelter beds is in consideration of the Community Action Plan on Homelessness and the decrease in shelter bed per capita in previous fiscal years.</t>
  </si>
  <si>
    <t>Neither race, nor age, nor gender should an indicator of access to shelter and services offered through the Shelter Programs. This funding will reduce disparities in access to homelessness shelter and services through the Shelter Programs. HSSD has developed a racial disparity index KPI to compare access to shelter beds relative to the demographic breakdown of the unsheltered population and at a rate necessary to achieve equitable outcomes. </t>
  </si>
  <si>
    <t>100000_1316_Focused Econ Dev Strategy Implementation</t>
  </si>
  <si>
    <t>The Focused Economic Development Strategy, developed with FY23 General Fund allocation, is intended to serve as an actionable tactical plan. The addition of $250,000 in one-time non-personnel expenditures to allow for EDD to quickly initiate the implementation of the Focused Economic Development Strategy developed with FY23 General Fund allocation. The strategy is intended to serve as an actionable tactical plan to guide the day-to-day decision-making of EDD personnel, and is expected to reflect the vision, mission, and the City’s Strategic Plan.</t>
  </si>
  <si>
    <t>Focused Economic Development StrategyAddition of one-time non-personnel expenditures associated with the implementation of the focused economic development strategy.</t>
  </si>
  <si>
    <t>Addition of one-time, non-personnel expenditures to allow for Economic Development Department to quickly initiate the implementation of the Focused Economic Development Strategy.</t>
  </si>
  <si>
    <t>Budget allocation will allow Economic Development Department personnel to quickly initiate implementation of policies and administration of programs and initiatives intended to foster regional prosperity, as outlined in the Focused Economic Development Strategy and align with City Council Policy 900-01. The outdated EDS approved in 2016 no longer has programs that are being implemented. An unfunded implementation budget will cause an adverse impact to businesses, residents and neighborhoods where programs are needed and identified in the new EDS and thereby immediately delayed to another potential budget year.</t>
  </si>
  <si>
    <t>100000_1716_ Travelodge Lease Logan Ave</t>
  </si>
  <si>
    <t>Addition of $1,789,374 to continue existing lease at Logan Ave for shelter beds established in Fiscal Year 2023. This was originally included in the Non-Discretionary process for CI 512217 ND Rent Expense, but per DOF's instructions, it is presented and budgeted on a yearly basis through the Budget Adjustment process.</t>
  </si>
  <si>
    <t>Neither race, nor age, nor gender should an indicator of access to shelter and services offered through the Shelter Programs. This funding will reduce disparities in access to homelessness shelter and services through the Shelter Programs. HSSD has developed a racial disparity index KPI to compare access to shelter beds relative to the demographic breakdown of the unsheltered population and at a rate necessary to achieve equitable outcomes.</t>
  </si>
  <si>
    <t>100000_1716_Pacific Highway Senior Shelter Lease</t>
  </si>
  <si>
    <t>Addition of $982,488 to continue lease of Pacific Inn site for existing shelter beds established in Fiscal Year 2023. This was originally included in the Non-Discretionary process for CI 512217 ND Rent Expense, but per DOF's instructions, it is presented and budgeted on a yearly basis through the Budget Adjustment process.</t>
  </si>
  <si>
    <t>100000_1716_Safe Parking Rose Canyon Operations</t>
  </si>
  <si>
    <t>During FY 2023, HSSD established a new safe parking site at the Rose Canyon Operations Yard which includes the placement and utilization of State provided camper trailers. The annualized budget for the Rose Canyon Safe Parking site is $975,000. This program has the capacity to serve 12 families in trailers and up to an additional 20 households in vehicles. Significant operational costs have been offset by capital investments made in FY 2023 through the County Capital grant program, but the County Capital grant program is not available in FY 2024..</t>
  </si>
  <si>
    <t>Safe Parking Program SupportAddition of non-personnel expenditures for existing Safe Parking program to provide support for individuals experiencing homelessness in their vehicles.</t>
  </si>
  <si>
    <t>Addition of non-personnel expenditures for existing Safe Parking program  at the Rose Canyon Operations Yard to provide support for individuals experiencing homelessness in their vehicles. The program has the capacity to serve 12 families in trailers and up to an additional 20 households in vehicles.</t>
  </si>
  <si>
    <t>Neither race, nor age, nor gender should an indicator of access to the services offered through the Safe Parking Program. This funding will reduce disparities in access to homelessness services through the Safe Parking Program.</t>
  </si>
  <si>
    <t>100000_1716_Rental Assistance</t>
  </si>
  <si>
    <t>In FY 2023, the City Council May Revision included additional rental assistance to ensure tenants do not fall behind on rent payments. The particular rental assistance program funded is the Housing Instability Prevention Program (HIPP). HIPP currently offers shallow subsidies to individuals at risk of homelessness in efforts to prevent people from becoming homeless. Prevention efforts have been a big focus of priority for both Council and the Mayor’s office, and as such HSSD’s FY2024 budget request includes funding for the continuation of this program. In FY 2023, the program was included in the Economic Development Department Budget, but EDD stated it would not be budgeting this item for FY 2024. For purposes of program oversight as it relates to tracking homeless prevention efforts and data collection for KPIs, the Homelessness Strategies and Solutions Department has included these funds in its FY2024 budget. </t>
  </si>
  <si>
    <t>Rental AssistanceAddition of non-personnel expenditures to provide rental assistance for individuals at risk of homelessness.</t>
  </si>
  <si>
    <t>Addition of non-personnel expenditures to provide rental assistance through of the Housing Instability Prevention Program, which provides subsidies to individuals at risk of homelessness. For purposes of program oversight as it relates to tracking homeless prevention efforts and data collection for KPIs, the Homelessness Strategies and Solutions Department has included these funds in its FY2024 budget. </t>
  </si>
  <si>
    <t>Neither race, nor age, nor gender should an indicator of access to the services offered through the Housing Instability Prevention Program. This funding will reduce disparities in access to homelessness services through the Housing Instability Prevention Program. HSSD has developed a racial disparity index KPI to compare access to HIPP relative to the demographic breakdown of the unsheltered population and at a rate necessary to achieve equitable outcomes. Currently 1 in 5 recipients of rental assistance dollars are from the Black community; however, in rent burden neighborhoods nearly every other individual experiencing homelessness is from the Black community. Outreach efforts for program enrollment into HIPP should target populations most likely to be disproportionately impacted by housing instability. Reducing unsheltered homelessness requires reducing disparity in access to housing stability. </t>
  </si>
  <si>
    <t>100000_1716_Winter Weather Shelter</t>
  </si>
  <si>
    <t>Addition of $1,034,143 for winter shelter beds to be located at up to three sites to provide additional shelter offerings during winter months. Shelter sites include the Old Central Library, The Homelessness Response Center, and the Day Center. HSSD is working through the process in FY 2023 to allow overnight accommodations to be permitted in Homeless Response Center and the Day Center so that these sites may all be activated as shelters in the FY 2023. </t>
  </si>
  <si>
    <t>Winter Shelter BedsAddition of non-personnel expenditures for winter shelter beds at multiple sites to provide additional shelter offerings during winter months.</t>
  </si>
  <si>
    <t>Addition of winter shelter beds at multiple sites to provide additional shelter offerings during winter months. The shelter sites include the Old Central Library and the Day Center.</t>
  </si>
  <si>
    <t>Neither race, nor age, nor gender should an indicator of access to the services offered through the Winter Shelter Program. This funding will reduce disparities in access to homelessness services through the Winter Shelter Program. HSSD has developed a racial disparity index KPI to compare access to shelter beds relative to the demographic breakdown of the unsheltered population and at a rate necessary to achieve equitable outcomes.</t>
  </si>
  <si>
    <t>200205_1413_Reduction of Assoc. Mgmt Analyst</t>
  </si>
  <si>
    <t xml:space="preserve">Reduction of 1.00 Associate Management Analyst. Responsibilities of the Associate Management Analyst can be addressed by other classifications.  </t>
  </si>
  <si>
    <t>Reduction of 1.00 Associate Management AnalystReduction of 1.00 Associate Management Analyst that supports the Special Events Program.</t>
  </si>
  <si>
    <t>Reduction of 1.00 Associate Management Analyst to support the Special Events Program.</t>
  </si>
  <si>
    <t>1) How does this budget allocation directly benefit specific neighborhoods and City employees? By providing additional support staff to help event organizers with the special event permitting process will allow the department to expand its outreach and customer service levels.  This would be particularly helpful for communities of concern that might need additional support and education regarding the City permitting process and requirements, thus allowing for an increase in overall event diversity City-wide. 2) What are the operational impacts to policy, programs or practices? The staff changes would be an overall positive operational impact that will enhance customer service provided to the applicant/s by ensuring more support and creating better flexibility of staff's time resources. 3) What are the potential unintended consequences and/or burdens to specific neighborhoods and City employees? There are no unintended consequences, only a benefit to city employees and communities with the increase in community outreach/education and support.  City staff benefit by being able to better balance time spent on processes and support.  </t>
  </si>
  <si>
    <t>100000_1716_Day Center</t>
  </si>
  <si>
    <t>Addition of $500,000 in expenditures to support site improvements and operation cost increases at the Day Center. Site improvements, totaling nearly $400K, includes grading, and installation of improved restroom, shower and storage capacity to allow facility to have overnight capacity as well as mitigate overall storage costs across city programs by equipping the site to be available to replace more costly Storage Connect Centers in subsequent years. Improvements will prioritize providing basic hygienic needs and housing-focused services. The operation cost increases per the San Diego Housing Commission total $100K.</t>
  </si>
  <si>
    <t>Day Center Site ImprovementsAddition of one-time non-personnel expenditures to support the site improvements and operation cost increases at the Day Center.</t>
  </si>
  <si>
    <t>Addition of one-time non-personnel expenditures to support the site improvements and operation cost increases at the Day Center. Improvements will prioritize providing basic hygienic needs and housing-focused services such as installation of improved restroom, shower and storage capacity to allow facility to have overnight capacity as well as mitigate overall storage costs across city programs.</t>
  </si>
  <si>
    <t>Neither race, nor age, nor gender should an indicator of access to the services offered at the Day Center. This funding will reduce disparities in access to homelessness services through the Day Center. </t>
  </si>
  <si>
    <t>100000_1716_Coordinated Street Outreach Program</t>
  </si>
  <si>
    <t>Addition of $810,000 to incorporate the existing Caltrans outreach program into the Coordinated Street Outreach program. The Caltrans outreach program reaches individuals experiencing homelessness on the Caltrans right of way on an annual basis.  </t>
  </si>
  <si>
    <t>Coordinated Outreach SupportAddition of non-personnel expenditures to support coordinated outreach with focus on client engagement for those experiencing unsheltered homelessness.</t>
  </si>
  <si>
    <t>Addition of non-personnel expenditures to incorporate the existing Caltrans outreach program into the Coordinated Street Outreach program. The Caltrans outreach program reaches individuals experiencing homelessness on the Caltrans right of way on an annual basis.  </t>
  </si>
  <si>
    <t>Neither race, nor age, nor gender should an indicator of access to the Coordinated Street Outreach Program? This funding will reduce disparities in access to homelessness services through street outreach. Outreach aims to reduce the length of time individuals experience unsheltered homelessness. Local data indicates Black individuals experience a longer length of time homelessness and Black individuals make of 30% on the unsheltered population even though the Black community represents only 5% of the general population.  </t>
  </si>
  <si>
    <t>100000_1716_Homelessness Response Center</t>
  </si>
  <si>
    <t>The FY 2024 Budget request includes an additional $1,150,000 for the Homelessness Response Center (HRC). This represents additional resources required due to cost-of living increases for HRC staff, the addition of 1.00 FTE for managing the facilities storage lockers (an initiative to mitigate storage costs from existing storage contracts), and reflects $1,000,000 in funding that has previously been covered by Community Development Block Grant (CDBG) funding. HSSD has been informed by EDD that the MOU for the HRC, and subsequent $1,000,000 CDBG funding for the program will not be made available in FY 2024. As such, the budget adjustment is being requested through the General Fund to support the continuity of programming. The FY24 Base Budget includes $300,000 for the Homelessness Response Center.</t>
  </si>
  <si>
    <t>Homelessness Response Center ResourcesAddition of non-personnel expenditures for additional resources for the Homelessness Response Center.</t>
  </si>
  <si>
    <t>Addition of non-personnel expenditures for additional resources for the Homelessness Response Center (HRC). This includes cost-of living increases for HRC staff, the addition of 1.00 FTE for managing the facilities storage lockers, and reflects $1,000,000 that has previously been funded by the Community Development Block Grant.</t>
  </si>
  <si>
    <t>Neither race, nor age, nor gender should an indicator of access to the services offered at the Homelessness Response Center. This funding will reduce disparities in access to homelessness services through the Homelessness Response Center. HSSD has developed a racial disparity index KPI to compare access to HRC services relative the demographic breakdown of the unsheltered population.  </t>
  </si>
  <si>
    <t>100000_171412_1c. Cathy Hopper Friendship Senior Center</t>
  </si>
  <si>
    <t>Addition of 1.00 rounds Maintenance Worker 2 and 1.00 Assistant Recreation Center Director to provide Operations and Maintenance support at the Cathy Hopper Center and Bioretention/ Biofiltration (BMPs) in park area. One-time expense for vehicle. </t>
  </si>
  <si>
    <t>New Facility - Cathy Hopper Friendship Senior CenterAddition of 1.00 Assistant Recreation Center Director, 1.00 Recreation Specialist, and 1.00 Grounds Maintenance Worker 2 and associated non-personnel expenditures to support the maintenance and operations of the Cathy Hopper Friendship Senior Center.</t>
  </si>
  <si>
    <t>Addition of 1.00 Assistant Recreation Center Director, 1.00 Recreation Specialist, and 1.00 Grounds Maintenance Worker 2 and associated non-personnel expenditures to support the maintenance and operations of the Cathy Hopper Friendship Senior Center.</t>
  </si>
  <si>
    <t>This addition will address equity by providing additional city services for the Age Friendly initiative.</t>
  </si>
  <si>
    <t>Bioretention/ Biofiltration (BMPs) in park area</t>
  </si>
  <si>
    <t>100000_171412_1g. NF Eugene Brucker Education Center DOLA</t>
  </si>
  <si>
    <t>Addition of 1.00 Grounds Maintenance Worker 2 and associated non-personnel expenditure for new dog park. Non-personnel expenditures will consist of janitorial cleaning supplies, soil and conditioners, trash containers, small tools, low value assets, unclassified material and supplies, security services, laundry services, water and electric utility costs, etc. This position will require a Ford Ranger or compact truck for removal of trash and transportation of staff, materials and tools.</t>
  </si>
  <si>
    <t>New Facility - Eugene Brucker Education Center Dog ParkAddition of 1.00 Grounds Maintenance Worker 2 and associated non-personnel expenditures to support the maintenance and operations of the Eugene Brucker Education Center Dog Park.</t>
  </si>
  <si>
    <t>Addition of 1.00 Grounds Maintenance Worker 2 and associated non-personnel expenditures to support the maintenance and operations of the Eugene Brucker Education Center Dog Off Leash Area.</t>
  </si>
  <si>
    <t>Most dog off leash areas added to the park system in 2001 were concentrated north of Interstate 8 or in Balboa Park. This will meet demand for off leash areas in urbanized parks.</t>
  </si>
  <si>
    <t>Allied Gardens new dog park was allocated at 100% and this is for another new park. More dog parks does seem to decrease VMTs</t>
  </si>
  <si>
    <t>100000_171412_1j. NF Allied Gardens Off Leash Dog Park</t>
  </si>
  <si>
    <t>Addition of 0.50 Ground Maintenance Worker 2 and associated one-time non-personnel expenditures for the new dog park in Allied Garden, the one-time expense is for the build out of the dog park. Most dog off leash areas added to the park system in 2001 were concentrated north of Interstate 8 or in Balboa Park. This will meet demand for off leash areas in urbanized parks.</t>
  </si>
  <si>
    <t>New Facility - Allied Gardens Dog ParkAddition of 0.50 Grounds Maintenance Worker 2 and associated one-time non-personnel expenditures to support the development of the Allied Gardens Dog Park.</t>
  </si>
  <si>
    <t>Addition of 0.50 Grounds Maintenance Worker 2 and associated one-time non-personnel expenditures to support the maintenance and operations of the Allied Gardens Dog Off Leash Area.</t>
  </si>
  <si>
    <t>100000_171412_1m. Creative Performing Arts JU &amp; Standley JU</t>
  </si>
  <si>
    <t>Addition of one-time expenditure of $125K for annual contractual obligations for maintenance at Play all Day and Joint Use sites. This will fund turf replacement projects at Creative Performing Media Arts (CPMA) and Standley Middle Joint Use sites.</t>
  </si>
  <si>
    <t>School District Joint Use AgreementAddition of non-personnel expenditures to support turf maintenance reimbursement at Joint Use facilities.</t>
  </si>
  <si>
    <t>Addition of one-time non-personnel expenditures for annual contractual obligations for maintenance at Play all Day and Joint Use sites.</t>
  </si>
  <si>
    <t>100000_171412_1n Black Mountain Ranch JU</t>
  </si>
  <si>
    <t>Addition of $150,000 of one-time non-personnel expenditures for annual contractual obligations for maintenance at Play all Day and Joint Use sites. This expenditure for Black Mountain Ranch Joint Use will fund the City's share 50 percent of the gym roof replacement, Poway Unified School District has requested the City fund its share of the building repair at Black Mountain Gym joint use site in accordance with the joint use agreement.</t>
  </si>
  <si>
    <t>100000_171412_1u. NF Salk Neighborhood Joint Use</t>
  </si>
  <si>
    <t>Addition of 1.00 Grounds Maintenance Supervisor to oversee new facilities and extra Grounds Maintenance Worker staffing, and associated non-personnel expenditures related to maintenance and support a two-acre useable joint use site at Salk Elementary School within Mira Mesa Community. Improvements may include comfort station, turfed multi-purpose fields, and other park amenities. This park is anticipated to open in January 2024.  Nom-personnel expenditures will consist of janitorial cleaning supplies, soil and conditioners, trash containers, small tools, low value assets, unclassified material and supplies, etc. This position will require a Ford Ranger. This new facility includes a joint use field with Salk Elementary, park improvements/playground, and access improvements to existing Maddox Park. Subject of a MOU between City and San Diego Unified.</t>
  </si>
  <si>
    <t>New Facility - Salk Middle School Joint UseAddition of 1.00 Grounds Maintenance Supervisor and associated non-personnel expenditures to support the maintenance and operations of the Salk Middle School Joint Use site.</t>
  </si>
  <si>
    <t>Addition of 1.00 Grounds Maintenance Supervisor and associated non-personnel expenditures to support the maintenance and operations of the Salk Middle School Joint Use site.</t>
  </si>
  <si>
    <t>100000_171412_1w. NF Clairemont Canyons Academy JU</t>
  </si>
  <si>
    <t>Addition of 0.50 Grounds Maintenance Worker 2 and associated non-personnel expenditures for Clairemont Canyons Academy Joint Use. This new joint use site will create a new shared field at a recently reconstructed elementary school campus in Clairemont.</t>
  </si>
  <si>
    <t>New Facility - Clairemont Canyons Academy Joint UseAddition of 0.50 Grounds Maintenance Worker 2 and associated non-personnel expenditures to support the maintenance and operations of the Clairemont Canyons Academy Joint Use.</t>
  </si>
  <si>
    <t>Addition of 0.50 Grounds Maintenance Worker 2 and associated non-personnel expenditures to support the maintenance and operations of the Clairemont Canyons Academy Joint Use. </t>
  </si>
  <si>
    <t>200205_1413_Regional Film Office JPA</t>
  </si>
  <si>
    <t>Addition of ongoing non-personnel expenditures in the amount of $123,000 to support the establishment of a Regional Film Office in partnership with the County of San Diego and other participating jurisdictions. This equals the City's 36% cost share of the total Film Office budget of $400,000, which will provide funding for a Film Commissioner, supplies, marketing and outreach, and a regional permitting system. Investing in film helps create well-paying careers along with increased economic activity and enhanced civic pride. The goal of the Joint Powers Agreement (JPA) is to be self-sustaining after three years. City staff will work with the County to negotiate a JPA for the Regional Film Office that is reflective of City priorities, and enhances and expands upon the efforts of the City's existing Film Office.</t>
  </si>
  <si>
    <t>Regional Film OfficeAddition of non-personnel expenditures to support the establishment of a Regional Film Office in partnership with participating jurisdictions.</t>
  </si>
  <si>
    <t>Addition of ongoing non-personnel expenditures of $123,000 to support the establishment of a Regional Film Office in partnership with participating jurisdictions.</t>
  </si>
  <si>
    <t>The proposed Joint Powers Agreement (JPA) forming a “San Diego Regional Film Office” between the City of San Diego and the County of San Diego will assist in an acceleration and expansion of overall economic development throughout the San Diego region.  1) How does this budget allocation directly benefit specific neighborhoods and City employees?The creation of a Film Office JPA will allow for the ability to expand the ease location filming ease throughout the region. By multiple jurisdictions working together thru the JPA for filming, filming will gradually spread out more and not be as concentrated in any specific areas. This allows for the economic benefits of a film crew in areas/neighborhoods with low to no filming. This will reduce overall filming frequency complaints in over filmed areas as well, lowing complaints and time needed to respond by City staff.2) What are the operational impacts to policy, programs or practices? No foreseen operational impacts other than an overall reduction in City staff resources relating to filming outreach and conflict resolution.3) What are the potential unintended consequences and/or burdens to specific neighborhoods and City employees?Filming may come to areas unfamiliar and thus could create confusion in neighborhoods who may be unfamiliar with it or how it works.  </t>
  </si>
  <si>
    <t>100000_1716_Existing Storage Centers</t>
  </si>
  <si>
    <t>Addition of ongoing funding for existing Storage Centers to provide safe storage of belonging to people experiencing unsheltered homelessness. Provision of Storage in proximity to encampments is a requirement of multiple litigations. The budget adjustment includes: 1) $1,396,389 for Storage Connect Center 1 operations and ancillary maintenance costs; 2) $756,436 for the Storage connect Center II operations and ancillary costs; and 3) $243,252 for the Think Dignity storage program operations.Historically, the storage centers were funded with State HEAP and HHAP funding. In FY24, there is not sufficient HHAP funding to support both the shelters and the storage centers. Because the storage provision is required by litigation these requests have been moved to the General Fund as ongoing. HSSD is exploring strategies to mitigate the cost of storage while upholding litigation requirements. The litigation that requires City provision of storage does not require the extent of services currently funded under the existing programs. Major cost drivers of the current programs include: security, outreach work, social service provision, and other costs that are not associated with storage and are not required per litigation requirements. The reduction of these services would take a transition period to implement, and as such the FY 2024 budget reflects the existing budget requirement after reductions have been made to operating budgets to right size the programs.</t>
  </si>
  <si>
    <t>Existing Storage CentersAddition of non-personnel expenditures for existing storage center operations and ancillary costs to provide safe storage of belongings for those experiencing unsheltered homelessness.</t>
  </si>
  <si>
    <t>Addition of non-personnel expenditures for existing storage center operations and ancillary costs to provide safe storage of belongings for those experiencing unsheltered homelessness. Storage provision in close proximity of encampments is required by litigation, but the department is currently exploring strategies to mitigate the cost of storage while upholding litigation requirements.</t>
  </si>
  <si>
    <t>Neither race, nor age, nor gender should an indicator of access to the services offered through the Storage Program. This funding will reduce disparities in access to homelessness services through the Storage Program.</t>
  </si>
  <si>
    <t>100000_1716_Storage Connect 1 Lease</t>
  </si>
  <si>
    <t xml:space="preserve">Addition of ongoing funding in the amount of $225,993 for existing Storage Center lease at Storage Connect Center 1. This was originally included in the Non-Discretionary process for CI 512217 ND Rent Expense, but per DOF's instructions, it is presented and budgeted on a yearly basis through the Budget Adjustment process. It was originally intended for this lease to be funded with State HEAP and HHAP funding, but in FY2024, there is not sufficient HHAP funding to support both the shelters and the storage centers. </t>
  </si>
  <si>
    <t>Compliance</t>
  </si>
  <si>
    <t>100000_1623_Addition of Compliance Program Manager</t>
  </si>
  <si>
    <t>This adjustment makes permanent the current supplemental Compliance Program Manager position. This PM position assists the Chief Compliance Officer in a number of critical initiatives and has taken on the role of coordinating a citywide grants compliance program, focusing on additional support for those departments without grants teams. Duties performed by this position include but are not limited to: working collaboratively with subject matter experts and City management on audit responses; working closely with the Mayor’s policy team and City Executive Team on responses to Grand Jury reports; working with City departments to ensure compliance with federal grants, including Title VI requirements; serving as back-up to the Chief Compliance Officer as the Mayor’s representative to the Audit Committee; and, conducts research, as needed, on various subjects relating to auditing and best practices.This position will be responsible for building and leading the grants compliance program ensuring that smaller departments have the support needed to successfully expend and report on any federal grants received. In addition, this position will allow for the transfer of the City's Title VI program from Purchasing &amp;amp; Contracting and bring City Title VI reporting into compliance, will create processes for responding to Grand Jury reports, and will continue to be responsible for working with the City Auditors and City departments to reduce the number of department open audit recommendations.</t>
  </si>
  <si>
    <t>Grant and Audit Compliance SupportAddition of 1.00 Program Manager to support City grant and audit compliance and responses.</t>
  </si>
  <si>
    <t>Addition of 1.00 Program Manager to support City grant compliance, Grand Jury responses, and provide support to departments when responding to City audits. This addition makes permanent the supplemental Program Manager position and will ensure the work started this year to support City Title VI compliance, grant compliance, researching audit best practices, and creating Grand Jury processes will continue.</t>
  </si>
  <si>
    <t>This budget allocation benefits City employees of smaller departments who may not have the staff to adequately comply with granting requirements and who might otherwise have to forgo grant funding opportunities. Programs that might not be able to successfully apply for granting opportunities will be able to do so, providing the City with additional funding sources to provide services to residents. A grant compliance team is a support system but will not be programmatic subject matter experts. City staff receiving grants will still be expected to participate in grant reporting by providing program outcomes.</t>
  </si>
  <si>
    <t>100000_171412_1x NF. Marston Middle JU</t>
  </si>
  <si>
    <t>Addition of 0.50 Grounds Maintenance Worker 2 and associated non-personnel expenditures, to include cleaning supplies, small tools, uniform etc. for upgrade of Marston Middle School Joint Use field. Current decomposed granite field will convert to four-acre natural turf field, which will have new irrigation and walking track.</t>
  </si>
  <si>
    <t>New Facility - Marston Middle School Joint UseAddition of 0.50 Grounds Maintenance Worker 2 and associated non-personnel expenditures to support the maintenance and operations of the Marston Middle School Joint Use. </t>
  </si>
  <si>
    <t> Addition of 0.50 Grounds Maintenance Worker 2 and associated non-personnel expenditures to support the maintenance and operations of the Marston Middle School Joint Use.</t>
  </si>
  <si>
    <t>720048_1515_Addition of PL Claims Clerk</t>
  </si>
  <si>
    <t>Existing supplemental position (PCN31013600) supporting existing public liability claims. </t>
  </si>
  <si>
    <t>Division SupportAddition of 6.00 FTE positions and non-personnel expenditures to support the Workers' Compensation and Public Liability and Loss Recovery Divisions.</t>
  </si>
  <si>
    <t>Addition of 1.00 Claims Clerk and non-personnel expenditures to convert a supplemental position to a permanent, budgeted position. This position supports the already over-burdened Public Liability Claims Representatives who are managing over 200 cases each (industry standard is 150 cases per person).</t>
  </si>
  <si>
    <t>1515_720048_Additon of PL Claims Clerk_Y123N/A_:Helps to reduce employee work load allowing employees to faster serve the community. Improves workload distribution. No negative impacts._._</t>
  </si>
  <si>
    <t>Community Parks II</t>
  </si>
  <si>
    <t>100000_171413_18b-Animal Services contractual expense</t>
  </si>
  <si>
    <t>This also ties in the new $14M contract with the San Diego Humane Society. This request would help ensure prompt payment, proper contract management, and analytical support needs. The positions would also develop policies and procedures for animal services, such as creation of a fee schedule for animal services and development of San Diego Municipal Code (SDMC) changes related to dogs off leash. Increase in the annual contractual expense for the San Diego Humane Society contract. It is anticipated that the new contract once executed in Fiscal Year 2204 will have a Consumer Price Index increase. </t>
  </si>
  <si>
    <t>Animal Services ContractAddition of non-personnel expenditures to support contractual increases, building repairs, and acquisition of vehicles and equipment to support animal services.</t>
  </si>
  <si>
    <t>Addition of non-personnel to support the Animal Services Contract. This includes an anticipated $3.8M increase in contractual cost as the new contract sole source is implemented in Calendar Year 2024, for Community Parks I adjustments since last agreement was signed.</t>
  </si>
  <si>
    <t>In Fiscal Year 2023, Parks and Recreation became the custodian of the Animal Services contract. The current contract is coming to an end and a new sole source agreement is being developed. Parks and Recreation anticipates an increase in ongoing annual costs for the contract, which is estimated to be around $4 million based on recent San Diego Consumer Price Index adjustments. This will benefit the entire city and communities of concern. If not funded, it is possible that the full array of desired services in the scope of the animal services contract cannot be provided in its entirety.</t>
  </si>
  <si>
    <t>100000_1713_Addition of 9.50 FTE &amp; NPE for Pacific Highlands</t>
  </si>
  <si>
    <t>Addition of 9.50 FTE positions to support the Pacific Highlands Ranch Library. There will be an addition of 2.00 Library Assistant 3s (1 full-time and 2 half-time positions), an addition of 5.00 Library Assistant 2s (3.00 full-time and 4.00 half-time positions), and the addition of 1.50 Librarian 2s and 1.00 Librarian 4 to oversee the building, working with Deputy Director of Operations, liaise with Library management, building staff, Public Works, and prepare for the opening of the Library.Groundbreaking took place in July 2022 (start of FY23). Non-personnel expenditures for landscaping and janitorial. New Library assumed to be 18,000 sq. ft. ($44,285 for janitorial services and $42,300 for 1.5 acre lot for landscaping maintenance). $40,100 for electric and $1,800 for gas, annually based on new branch actuals of similar size. Projected expenses are for the last two months of Fiscal Year 2024 (May - June 2024), and annual expense beginning Fiscal Year 2025. Build time is approximately 23 months. </t>
  </si>
  <si>
    <t>New Facility - Pacific Highlands RanchAddition of 9.50 FTE positions and non-personnel expenditures associated with the opening and supporting of the Pacific Highlands Ranch Library.</t>
  </si>
  <si>
    <t>Addition of 9.50 FTE positions and non-personnel expenditures associated with the opening and supporting of the Pacific Highlands Ranch Library.</t>
  </si>
  <si>
    <t>10%</t>
  </si>
  <si>
    <t>3.3</t>
  </si>
  <si>
    <t>More public wifi access</t>
  </si>
  <si>
    <t>100000_2115_Addition of 1.0 FTE ARCS for SB1383</t>
  </si>
  <si>
    <t>Addition of 1.0 FTE Area Refuse Collection Supervisor (ARCS) to supervise collection routes and crews in the field, and $85,000 one-time non-personnel expenditures for a Pick-up Truck. As the implementation of Senate Bill 1383 has taken effect, it was realized that the expansion of the current workload is more than was contemplated, and an additional position is needed. ARCS spend the majority of their time in the field observing crews and handling service requests. Field duties include inspecting, monitoring and observing collection crews performing collection duties for speed, accuracy, work in progress, neatness, customer service, missed stops, and missed streets. The position will ensure that the workgroups, made up of Sanitation Drivers dispatched each day to complete residential curbside collection, are at a staffing level that allows each employee the opportunity to receive the proper amount of supervision, training and attention required to provide an effective, safe, fair and equitable environment for each employee. </t>
  </si>
  <si>
    <t>1. How does this budget allocation directly benefit specific neighborhoods and City employees?  Adding this position will create an equitable distribution of Sanitation Drivers supported by each Area Refuse Collection Supervisor and will ensure sufficient staffing to oversee the Department's expansion of organics collection (SB 1383) for all city-serviced customers post implementation. Benefits can also include the timely analysis of organics tonnage fluctuations and subsequent route adjustments, and increased support for the professional growth and development of Sanitation Drivers. 2. What are the operational impacts to policy, programs or practices?As the implementation of SB1383 has taken effect, it was realized that the expansion of the current workload is more than was contemplated and an additional position is needed. This position ensures the equitable distribution of work and improved customer service for City residents. 3. What are the potential unintended consequences and/or burdens to specific neighborhoods and City employees? There are no potential unintended consequences or burdens resulting from this budget adjustment. </t>
  </si>
  <si>
    <t>700000_2000_Discretionary IT Request</t>
  </si>
  <si>
    <t>Adjustment due to increase support for environmental monitoring, geographical information, and distributed control systems. Reductions due to completed security upgrades.</t>
  </si>
  <si>
    <t>IT SupportAdjustment due to increase support for environmental monitoring, geographical information, and distributed control systems.</t>
  </si>
  <si>
    <t>700001_2000_Discretionary IT Request</t>
  </si>
  <si>
    <t>Adjustment due to increase support for environmental monitoring and distributed control systems. Reductions due to completed security upgrades.</t>
  </si>
  <si>
    <t>Discretionary IT RequestAdjustment due to increase support for environmental monitoring and distributed control systems. Reductions due to completed security upgrades.</t>
  </si>
  <si>
    <t>700011_2000_Discretionary IT Request</t>
  </si>
  <si>
    <t>720048_1515_Addition of WC Claim Reps</t>
  </si>
  <si>
    <t>Personnel needed to supporting growing claims.</t>
  </si>
  <si>
    <t>Addition of 3.00 Workers’ Compensation Claims Representative IIs and non-personnel expenditures to convert supplemental positions to permanent, budgeted positions. These positions, along with the other budgeted Claims Rep II positions, manage over 200 cases each (industry standard is 150 cases per person).</t>
  </si>
  <si>
    <t>720048_1515_Addition of WC Claim Reps_Y123N/A_:Helps to reduce employee work load allowing employees to assist City employees quicker. Improves workload distribution. No negative impacts._._</t>
  </si>
  <si>
    <t>720048_1515_Addition of IT Program Coordinator</t>
  </si>
  <si>
    <t>Assist with the monitoring and distribution of IT related needs for the department.</t>
  </si>
  <si>
    <t>Addition of 1.00 IT Program Coordinator and non-personnel expenditures to convert a supplemental position to a permanent, budgeted position. This position will manage the procurement and implementation of a new system  to manage 8,500 Workers’ Compensation, Public Liability, Loss Recovery, and Long-Term Disability claims annually.  </t>
  </si>
  <si>
    <t>720048_1515_Addition of IT Program Coordinator_Y123N/A_: Replacing the claims management system to better address customer needs. Improves work efficiency. No negative impacts._._</t>
  </si>
  <si>
    <t>Environmental Growth 1/3 Fund</t>
  </si>
  <si>
    <t>Environmental Growth 1/3</t>
  </si>
  <si>
    <t>200111_171417_1. Mandatory General Benefit Contribution</t>
  </si>
  <si>
    <t>Increase of $1.48 per acre fees in the transfer of funds to the Maintenance Assessment Districts for the maintenance of parks per Proposition 218 (the average per acre maintenance cost increased from $59.16 to $60.64).</t>
  </si>
  <si>
    <t>Mandatory General Benefit ContributionAdjustment in state-mandated funding associated with the general benefit contribution for city parks maintained by Maintenance Assessment Districts.</t>
  </si>
  <si>
    <t>Mandatory General Benefit ContributionAdjustment in State-mandated funding for the general benefit contribution for City parks maintained by Maintenance Assessment Districts.</t>
  </si>
  <si>
    <t>700033_2111_Addition of Commercial/Retail Repair &amp; Maint.</t>
  </si>
  <si>
    <t>Addition of one-time non-personnel expenditure for repairs and maintenance to the Commercial and Retail Center located at Gibbs and Aero Drive. This adjustment is for the continuation of various repairs and maintenance to the Commercial and Retail Center located at Gibbs and Aero Drive, Kearny Mesa - San Diego.  The 3 commercial buildings and 1 retail center were acquired by the City after the lease holder defaulted on the agreement in 2019.  The property is now owned and managed by the City of San Diego, Airports Division.  Repairs and maintenance are needed on the facilities to bring the units to code and ready to be leased to interested lessees and provide revenue to the City.  Repairs will include; building exterior work, replacement of signage, plumbing, slurry seal of parking lot, carpet and paint (interior), HVAC, electrical, property management work and other unforeseen repairs and contingencies.  Estimated cost for the repairs and maintenance for FY24 is $664,950.</t>
  </si>
  <si>
    <t>Addition of one-time non-personnel expenditure for repairs and maintenance to the Commercial and Retail Center located at Gibbs and Aero Drive.</t>
  </si>
  <si>
    <t>This adjustment helps provide equitable conditions for all businesses and the public that utilize them.</t>
  </si>
  <si>
    <t>720048_1515_Addition of Admin Program Coordinator</t>
  </si>
  <si>
    <t>Creation of admin support to assist Workers Comp.</t>
  </si>
  <si>
    <t>Addition of 1.00 Finance Program Coordinator and non-personnel expenditures to convert a supplemental position to a permanent, budgeted position. This Program Coordinator supports the management of over $360M in funds, development of actuarial reports and supervision of 4 staff. In addition, this position allowed for redistribution of a classified position to the Workers’ Compensation team, keeping the FTE count for the Finance and Admin team the same and increasing staff in Workers’ Compensation.</t>
  </si>
  <si>
    <t>720048_1515_Addition of Program Coordinator_Y123N/A_: Provides an extra layer of review ensuring that City funds are utilized appropriately.Adding this position allowed for repurposing classified position to support workers comp operations. No negative impacts.</t>
  </si>
  <si>
    <t>700033_2111_Addition of Lease Management Software</t>
  </si>
  <si>
    <t>Addition of one-time non-personnel expenditures to continue implementation of updated software for real estate administration. As per a 2021 recommendation from the City Auditor’s Office - DREAM should research and implement the use of REportfolio or another lease administration system. The current system has not been updated since 2014, is no longer capable of serving the department’s needs, and is not allowing DREAM to successfully administer it’s portfolio of almost 800 agreements. This is a contractual obligation, responsive to the lease management and holdover audit to ensure additional oversight and proper management.  The replacement process of REportfolio began in FY23 and will continue in FY24. The RFP for the new software will be released Jan 10, 2023 and anticipate going to council in the spring. This cost is split 25/75% between Airport Enterprise Fund and General Fund for Real Estate based on 203 agreements with Airports and 790 with Real Estate.</t>
  </si>
  <si>
    <t>Lease Management SoftwareAddition of one-time non-personnel expenditures to update the lease management software for real estate administration.</t>
  </si>
  <si>
    <t>Addition of one-time non-personnel expenditures to continue implementation of updated software for real estate administration.</t>
  </si>
  <si>
    <t>26</t>
  </si>
  <si>
    <t>100000_171415_Non-Standard Hour-Enhanced Service Level</t>
  </si>
  <si>
    <t>Funding allocated according to a zero-based annual review of hourly funding requirements. Grounds Maintenance Worker 1 Hourly Added in Fiscal Year 2023 Budget still in process with Personnel, PBFs numbers are as follows: 70047470, 70047471, and 70047472.</t>
  </si>
  <si>
    <t>100000_171413-Non-Standard Hourly budget request</t>
  </si>
  <si>
    <t>Non-standard hourly budget request. Funding allocated according to a zero-based annual review of hourly funding requirements</t>
  </si>
  <si>
    <t>100000_1623_Addition of Prog Coordinator for Data Analysis</t>
  </si>
  <si>
    <t>The addition of 1.00 Program Coordinator and associated non-personnel expenses (one-time IT set-up costs and minimal ongoing miscellaneous budget support) serves two primary functions: 1) addresses the need for safety data analysis and support as identified in the Workplace Safety Performance audit heard at Council in early Fiscal Year 2023, and 2) provides support for Fleet's Geo-Tab program by providing a resource to build a process to address the driving data produced by Geo-Tab, and then to monitor that data, report on it, and provide needed driver information to departments.Compliance was selected to house the data review for Geo-Tab because Compliance safety staff already run the City’s Commercial Driver program and are responsible for maintaining Administrative Regulation 75.12: Vehicle and Industrial Accident Review, Reporting, and Prevention Program. This position will be responsible for reviewing safety and driving data, reporting on safety and driving data, and creating a program to make safety and driving data available to departments for forecasting needs as well as for an immediate response to real-time data.</t>
  </si>
  <si>
    <t>Analysis of Citywide Safety and Driving DataAddition of 1.00 Program Coordinator and associated non-personnel expenditures to support the analysis of citywide safety and driving data.</t>
  </si>
  <si>
    <t>Addition of 1.00 Program Coordinator and associated non-personnel expenditures to support citywide safety and driver data analysis. The addition of this position will help to implement a recommendation identified in the Workplace Safety performance audit and support the success of General Services' Geo-Tab program.</t>
  </si>
  <si>
    <t>Every neighborhood benefits from safe drivers and this program will help ensure that City staff are driving with care. Every City employee deserves to work in a safe workplace and the availability of workplace safety data can help support that goal. City departments will be expected to review and if needed, address concerns about safety or driving indicated by the data and supplied by Compliance's Program Coordinator. There is the potential for additional driver or safety training for some City staff.</t>
  </si>
  <si>
    <t>700043_1714_Rent Expense Increase (Land Use Fee)</t>
  </si>
  <si>
    <t>Addition of non-personnel expenditures is needed to align the Rent Expense budget with the anticipated Rent Expense (Land Use Fee) payment which will occur in Fiscal Year 2024 and will be based on Fiscal Year 2022 Actual Operating Revenues and a flat fee of $1,806 per acre.</t>
  </si>
  <si>
    <t>Non-Discretionary AdjustmentAddition of non-personnel expenditures is needed to align the Rent Expense budget with the anticipated Rent Expense.</t>
  </si>
  <si>
    <t>Addition of non-personnel expenditures is needed to align the Rent Expense budget with the anticipated Rent Expense This budget adjustment is intended to align budget more closely with the anticipated Land Use Fee payment to the General Fund from Golf Course Enterprise Fund. The payment will be comprised of Fiscal Year 2022 operating revenues (audited) and a flat fee of $1,806 per acre.</t>
  </si>
  <si>
    <t>720048_1515_Addition of Insurance Associate Analyst</t>
  </si>
  <si>
    <t>Insurance analyst to support special events permitting.</t>
  </si>
  <si>
    <t>Commercial Insurance Program SupportAddition of 1.00 Associate Management Analyst, non-personnel expenditures, and associated revenue to support the City's Commercial Insurance Program.</t>
  </si>
  <si>
    <t>Addition of 1.00 Associate Management Analyst, non-personnel expenditures and revenue to support the City’s commercial insurance program, particularly the review of insurance requirements for 2,360 special events permits annually. This position will primarily (75% of time) work on reviewing insurance requirements for special events permitting and helping community groups to understand and meet those requirements and will be funded by the Transient Occupancy Tax Fund for time spent on special event permitting. The rest of the time, the position will support the Insurance Program Manager in managing all of the City’s insurance policies.</t>
  </si>
  <si>
    <t>720048_1515_Addition of Insurance Associate Analyst_Y123N/A_: Assists community organizers for special events. Increased customer engagement, protecting City groups and community from liabilities. No negative impacts._._</t>
  </si>
  <si>
    <t>100000_1517_Prop Tax &amp; TransNet Rev Reduction</t>
  </si>
  <si>
    <t>This is an ongoing reduction of $82,000 in anticipated revenue from Property Tax Administration for FY 2024. This reduction is due to the winding down of Special Districts within the City and efficiencies in administration, which is anticipated to lead to less billed work related to Special Districts. This ongoing reduction is based on prior year actuals, current year trends, and projections for the remainder of FY 2023 and FY 2024. This reduction is not anticipated to affect service levels.On-going reduction of $2,272 for administrative work performed associated with the TransNet program to reflect revised projections from the San Diego Association of Governments.</t>
  </si>
  <si>
    <t>Revised Revenue ProjectionsAdjustment to reflect revised revenue projections for TransNet and Property Tax Administration.</t>
  </si>
  <si>
    <t>This reduction is due to the winding down of Special Districts within the City and efficiencies in administration, which is anticipated to lead to less billed work related to Special Districts. This ongoing reduction is based on prior year actuals, current year trends, and projections for the remainder of FY 2023 and FY 2024. This reduction is not anticipated to affect service levels.The reduction to TransNet revenue is reflective of revised TransNet revenue projections provided by the San Diego Association of Governments.</t>
  </si>
  <si>
    <t>N/A. No additional information required.</t>
  </si>
  <si>
    <t>100000_1623_Reduction in Revenue</t>
  </si>
  <si>
    <t>Reduction of $1.3 million in revenue for the Prevailing Wage (PW) team. When the PW team was restructured to Compliance from E&amp;amp;CP in FY 2023 they brought an estimated revenue budget of $1.6 million based on charging CIP projects for associated PW work. This budget has not been able to be realized largely due to the volume of non-CIP service contracts subject to Prevailing Wage that are also monitored by this team. Previously non-CIP service contracts subject to Prevailing Wage were monitored by 1.00 FTE in Purchasing &amp;amp; Contracting (also restructured to Compliance in FY 2023) but the volume of these items is more than 1.00 FTE can monitor.This revenue projection is based on FY 2023 mid-year budget monitoring (actual revenues plus straightline projections). The department will continue to monitor department revenues and adjust budget projections as warranted. The department also commits to exploring ways to increase revenue, either through Prevailing Wage or other department programmatic work.</t>
  </si>
  <si>
    <t>Revised Reimbursable RevenueAdjustment to reflect revised reimbursable revenue projections.</t>
  </si>
  <si>
    <t>Adjustment to reflect revised revenue projections. These revenue projections are based on the change in Prevailing Wage monitoring work to include more non-reimbursable work following the FY 2023 restructure to Compliance.</t>
  </si>
  <si>
    <t>100000_171413_1h-NF-Gompers Dog Off Leash Area</t>
  </si>
  <si>
    <t>New Off leash Dog Park Area at Gompers Neighborhood Park. This will meet demand for off leash areas in urbanized parks.</t>
  </si>
  <si>
    <t>New Facility - Gompers Dog ParkAddition of one-time non-personnel expenditures to support the development of the new Gompers Dog Park.</t>
  </si>
  <si>
    <t>Addition of one-time non-personnel expenditures to support the development of the new Gompers Dog Off Leash Area.</t>
  </si>
  <si>
    <t>100000_171413_1i-NF: Paradise Hills Off Leash Dog Area</t>
  </si>
  <si>
    <t>New Off leash Dog Park Area at Paradise Hills Community Park. This will meet demand for off leash areas in urbanized parks.</t>
  </si>
  <si>
    <t>New Facility - Paradise Hills Community Park Dog ParkAddition of one-time non-personnel expenditures to support the development of the new Paradise Hills Community Dog Park.</t>
  </si>
  <si>
    <t>Addition of one-time non-personnel expenditures to support the development of the new Paradise Hills Community Park Dog Off Leash Area. </t>
  </si>
  <si>
    <t>700043_1714_Security Camera Installation</t>
  </si>
  <si>
    <t>Addition of $87,000 in one-time and $23,000 in ongoing expenditures to install and monitor security surveillance systems at golf course facilities. The Golf Division does not have security surveillance cameras at golf course facilities. Golf Division facilities have seen in increase in the number of break ins, resulting in stolen equipment and vandalized facilities. To help provide additional safety measures and ensure our employees have evidence documenting these incidents, the Golf Division requests creation of a security camera system in compliance with the recently implemented privacy ordinance. </t>
  </si>
  <si>
    <t>Security Camera Installation and MonitoringAddition of non-personnel expenditures for security surveillance systems and monitoring at golf course facilities.</t>
  </si>
  <si>
    <t>Addition of non-personnel expenditures for security surveillance systems and monitoring at golf course facilities.</t>
  </si>
  <si>
    <t>Offers safe workplace for employees and customers in communities of concern (specifically the Balboa Park Golf Course) and will help to preserve assets at other golf course facilities (Torrey Pines Golf Course and Mission Bay Golf Course). If this request is not funded, the Department will continue to have difficulty in providing a safe and secure workplace for our employees and safe golf course facilities for our customers to enjoy.</t>
  </si>
  <si>
    <t>Major Events Revolving Fund</t>
  </si>
  <si>
    <t>200214_1413_TOT Allocation for December Nights</t>
  </si>
  <si>
    <t>Adjustment to reflect revised revenue projections related to TOT Fund support of the Major Events Revolving Fund. This is a cost recovery fund, and the addition of $150,000 will be used to fund Major events, including the annual December Nights event.  This $150,000 has historically been an ongoing addition, but for unknown reasons it stopped in FY16.  This has led to problematic timing issues with when revenues were received and when expenditures occurred.  Adding this back annually will resolve the timing issues that have occurred during the past year. The amount of $150,000 is the historic amount that was previously used, and the department agrees this same number is an accurate addition starting again FY24. SBA for 57252 should roll up with Form 57627. Related form 57404.</t>
  </si>
  <si>
    <t>Transient Occupancy Tax (TOT) Fund SupportAdjustment to reflect revised revenue projections and associated non-personnel expense increase related to TOT Fund support of the Major Events Revolving Fund.</t>
  </si>
  <si>
    <t>Adjustment to reflect revised revenue projections and associated non-personnel expense increase related to TOT Fund support of the Major Events Revolving Fund, including the Balboa Park December Nights event.</t>
  </si>
  <si>
    <t>1) How does this budget allocation directly benefit specific neighborhoods and City employees?December Nights is an annual City sponsored free event for the general public to enjoy holiday festivities with their family.  This long running large scale community focused event allows tens of thousands of families from all around San Diego to enjoy amenities and activities at Balboa Park that traditionally might not be free of charge. With a large percentage of culturally diverse entertainment, vending, food, and exhibits, December Nights is truly an all-encompassing community event.2) What are the operational impacts to policy, programs or practicesWhile there are operational impacts to policy, programs, or practices. It would be an overall positive operational impact that will resolve our current timing issue by allowing vendor payments to occur in a timely manner and resolve the current timing issue where Purchase Requestions cannot be generated. Furthermore, a positive adjustment would allow City staff to spend more time on outreach to communities of concern and local nonprofits to promote and encourage their participation.3) What are the potential unintended consequences and/or burdens to specific neighborhoods and City employees?There are no unintended consequences, only an overall benefit to city employees working on the event as it will ensure purchasing / DoF deadlines and processes are followed in a more timely manner and streamline this process of securing service providers and paying them. Neighborhoods would also only observe overall positive benefits as the reduction in time by staff spent on purchasing and DoF processes could be focused on improving the attendee experience.  </t>
  </si>
  <si>
    <t>700043_1714_Soil Stabilization and Dust Control</t>
  </si>
  <si>
    <t>Addition of $40,000 in non-personnel expenditures for soil stabilization and dust control at the Mission Bay Golf Course driving range. Routine maintenance activities and wind causes dust particles from the driving range to blow into nearby businesses and residential areas. The airborne dust particles causes poor air quality and nuisance issues which could potentially negatively impact the environment. The annual application of this product will stabilize the soil and control the airborne dust particles.</t>
  </si>
  <si>
    <t>Mission Bay Golf Course Soil Stabilization-Dust ControlAddition of non-personnel expenditures to support maintenance operations at the Mission Bay Golf Course driving range.</t>
  </si>
  <si>
    <t> Addition of funds for soil stabilization and dust control at the Mission Bay Golf Course driving range. Routine maintenance activities and wind causes dust particles from the driving range to blow into nearby businesses and residential areas, the annual application of this product will stabilize the soil and control the airborne dust particles.</t>
  </si>
  <si>
    <t>700043_1714_Mission Bay Golf Course Lighting</t>
  </si>
  <si>
    <t>Addition of non-personnel expenditures of $25,000 for lighting repair on the Mission Bay Golf Course. Addition of funds for lighting repair on the Mission Bay Golf Course. Mission Bay Golf Course is the only golf course in the City limits that is open for night golf play. Necessary repair and maintenance of lighting on the golf course will improve the golfing experience for City residents and visitors, and increase their enjoyment of the Mission Bay Golf Course. </t>
  </si>
  <si>
    <t>Mission Bay Golf Course LightingAddition of non-personnel expenditures for lighting repair on the Mission Bay Golf Course.</t>
  </si>
  <si>
    <t>Addition of non-personnel expenditures for lighting repair on the Mission Bay Golf Course. Mission Bay Golf Course is the only golf course in the City limits that is open for night golf play. Necessary repair and maintenance of lighting on the golf course will improve the golfing experience for City residents and visitors, and increase their enjoyment of the Mission Bay Golf Course.</t>
  </si>
  <si>
    <t>700043_1714_IT Discretionary Computer Replacement</t>
  </si>
  <si>
    <t>Addition of non-personnel expenditures of $15,000 to support replacement of aged or damaged computer equipment. This addition is required to replace aged or damaged computer equipment. Employee productivity may be negatively impacted if computer replacements or repairs are not completed in a timely manner.</t>
  </si>
  <si>
    <t>Support Information TechnologyAddition of non-personnel expenditures to support replacement of aged or damaged computer equipment.</t>
  </si>
  <si>
    <t>Addition of non-personnel expenditures to support replacement of aged or damaged computer equipment.</t>
  </si>
  <si>
    <t>700043_1714_Play Golf Program</t>
  </si>
  <si>
    <t>Addition of non-personnel expenditures is in the amount of $35,000 to support the Play Golf Program for youth ages 4-17. Program will provide equipment, instruction and basic golf fundamentals to youth ages 4-17.</t>
  </si>
  <si>
    <t>Expansion of the Play Golf ProgramAddition of non-personnel expenditures for equipment to support the program and its participants.</t>
  </si>
  <si>
    <t>Addition of non-personnel expenditures to support the Play Golf Program for youth ages 4-17.</t>
  </si>
  <si>
    <t>This funding will support the expansion of the existing Play Golf Program which brings the game of golf to youth ages 4-17 in communities of concern. The program provides instruction to youth interested in learning the game of golf and teaches basic fundamentals without the requirement to travel to a golf course facility.  Field trips are offered at the end of the program for the participants to travel to a golf course facility to put their new skills to the test.</t>
  </si>
  <si>
    <t>700043_1714_Increase of Revenue</t>
  </si>
  <si>
    <t>Adjustment to reflect revised revenue projection. This revenue adjustment is to align budget more closely with prior year actuals. The revenue projections are conservative to allow for significant impacts due to weather or planned golf course closures due to capital improvement projects. The increase includes rate increases in greens fees, resident identification cards, golf cart rental and driving range fees  at Balboa Park, Mission Bay, and Torrey Pines North and South golf courses. In 2012, City Council approved the Golf Division Business Plan which states in part, the Appointing Authority is authorized to increase fees no more than 3% for resident users and no more than 5% for non-resident users annually. The user fees are evaluated annually and adjustments are made based on consumer price index, actual expenditures and projected revenues, and operational costs for the division. An update to the Golf Division Business Plan with the proposed user fee increases was presented to the Municipal Golf Committee and the Park and Recreation Board. Fee increases are effective the beginning of the calendar year. </t>
  </si>
  <si>
    <t>Revised RevenueAdjustment to reflect revised revenue projection.</t>
  </si>
  <si>
    <t>This revenue adjustment is to align budget more closely with prior year actuals. The increase includes rate increases in greens fees, resident identification cards, golf cart rental and driving range fees.</t>
  </si>
  <si>
    <t>700043_1714_Non Standard Hours (Existing Service Level)</t>
  </si>
  <si>
    <t>Funding allocated according to a zero-based annual review of hourly funding requirements</t>
  </si>
  <si>
    <t>100000_171413_1a-NF: Riviera Del Sol NP</t>
  </si>
  <si>
    <t>A new five-acre neighborhood park with two children's playgrounds and a comfort station. Addition of 1.50 Grounds Maintenance Worker 2s, 1.00 Grounds Maintenance Supervisor, and 1.00 Irrigation Specialist. </t>
  </si>
  <si>
    <t>New Facility - Riviera Del Sol Neighborhood ParkAddition of 1.00 Grounds Maintenance Supervisor, 1.00 Irrigation Specialist, 1.50 Grounds Maintenance Worker 2s and associated non-personnel expenditures to support the operations and maintenance of the Riviera Del Sol Neighborhood Park.</t>
  </si>
  <si>
    <t>Addition of 1.00 Grounds Maintenance Supervisor, 1.00 Irrigation Specialist, 1.50 Grounds Maintenance Worker 2s and associated non-personnel expenditures to support the operations and maintenance of the Riviera Del Sol Neighborhood Park.</t>
  </si>
  <si>
    <t>This new five-acre park site has been set aside and unbuilt for over twenty years. Riviera Del Sol NP is adjacent to housing built in the late 1990s within a community of concern (Otay Mesa) and will fulfill community plan park requirements. </t>
  </si>
  <si>
    <t>100000_171413_1b-NF: Carmel Mtn Ranch Pool</t>
  </si>
  <si>
    <t>Addition of Carmel Mountain Ranch Pool as of Spring 2023 which includes 1.00 Pool Manager 3, 1.00 Pool Manager 1, 1.00 Supervising Recreation Specialist (Aquatics), 1.00 Pool Guard 2, 1.00 Pool Guard 2-Hourly.</t>
  </si>
  <si>
    <t xml:space="preserve">Non-Standard Hour Personnel Funding Funding allocated according to a zero-based annual review of hourly funding requirements. </t>
  </si>
  <si>
    <t>Addition of 1.00 Pool Manager 3, 1.00 Pool Manager 1, 1.00 Supervising Recreation Specialist (Aquatics), 1.00 Pool Guard 2, 1.00 Pool Guard 1-hourly and associated non-personnel expenditures to support the operations and maintenance of the Carmel Mountain Ranch Pool.</t>
  </si>
  <si>
    <t>The lease with FIT Athletic for Carmel Mountain Pool ended in late 2022 and the Parks and Recreation department took over control of the pool. The pool will reopen sometime in Winter 2023 following extensive repairs and upgrades. This is the first City pool to be located in Council District 5.</t>
  </si>
  <si>
    <t>Strategic Capital Projects Department</t>
  </si>
  <si>
    <t>720057_2118_Addition of Power BI Licenses</t>
  </si>
  <si>
    <t>Addition of on-going, non-personnel expenditures in the amount of $1,056 for a total 12 Power BI Licenses. This software will increase the department's data analysis capabilities through the use of dashboards and reporting.</t>
  </si>
  <si>
    <t>Addition of one-time, non-personnel expenditures for Power BI software licenses to provide engineering staff with tools for aggregating, analyzing, visualizing, and sharing capital improvements program data through dashboards and various reporting.</t>
  </si>
  <si>
    <t>City Clerk</t>
  </si>
  <si>
    <t>100000_1152_Leg Svcs Budget Addition</t>
  </si>
  <si>
    <t>Acquire a fully responsive code hosting platform with enhanced search functionality that features seamless navigation of the City Charter, San Diego Municipal Code, and Council Policy for all users including City of San Diego employees and the public. The code hosting platform provides a user-friendly experience for City Clerk staff by ensuring that the tedious steps associated with codification, recodification, and publishing are met. Furthermore, City of San Diego employees and public members will benefit from the leading search engine functionality, making it easy to find and comply with the code of ordinances. Additionally, users will benefit from a code archive, code versioning system, and the opportunity to sign up for email notifications regarding updates. The following features include expandable table of contents, real time-versions and historical document links, and cross-reference linking with mouse-hover previews. The City of San Diego’s governing documents will be available via any device – desktop, laptop, tablet, and smartphone. Additionally, different formats of the governing documents will be available via online link, sharable link, print, and pdf. Acquiring a code hosting platform will enhance the City of San Diego’s transparency by ensuring the latest governing documents are available and easily accessed, building trust with the constituents of our communities in San Diego.</t>
  </si>
  <si>
    <t>Software EnhancementsAddition of non-personnel expenditures for software to enhance user experience when navigating city documents and support mandated responsibilities per the City Charter and Municipal Code.</t>
  </si>
  <si>
    <t>Addition of non-personnel expenditures for Information Technology software to support mandated duties and responsibilities per the San Diego City Charter, San Diego Municipal Code (SDMC) and Council Policy. The citywide master records retention schedule asset management system, and electronic filing software to support California Government Code and SDMC mandated filings.</t>
  </si>
  <si>
    <t>This software will allow the muni code to be more accessible to citizens and city employees online. There would no longer be a need to download PDF for those with limited memory or bandwidth. Additionally, some software solutions are able to translate code section in Spanish making the code more accessible to those with limited English proficiency. We still need to complete RFP to ensure it is possible. Operationally, an online municipal code will be more user friendly with additional hyperlinks to cross reference municipal code sections, maps, and history tables. This will assist with those that need to use our code to ensure proper Land Use, as well as other governing authority. Transition to a new municipal code software could have a learning curve for citizens and city staff used to our current format.</t>
  </si>
  <si>
    <t>720057_2118_Bluebeam Software</t>
  </si>
  <si>
    <t>License renewals for engineers working on CIP. Bluebeam software empowers public sector teams with customizable markup, measurement and document management tools that improve review speed and accuracy.</t>
  </si>
  <si>
    <t>Bluebeam Software LicensesAddition of software licenses to support engineers working on CIP projects.</t>
  </si>
  <si>
    <t>Addition of on-going, non-personnel expenditures for license renewals for engineers working on CIP. Bluebeam software empowers public sector teams with customizable markup, measurement and document management tools that improve review speed and accuracy.</t>
  </si>
  <si>
    <t>Performance &amp; Analytics</t>
  </si>
  <si>
    <t>100000_1312_Medallia platform annual costs</t>
  </si>
  <si>
    <t>$150,000 in ongoing non-personnel funding for Medallia engagement platform</t>
  </si>
  <si>
    <t>Employee and Customer ExperienceAddition of non-personnel expenditures associated with Citywide Employee Experience (EX) and Customer Experience (CX) quantitative and qualitative data collection and analysis.</t>
  </si>
  <si>
    <t>Non-personnel costs associated with the industry-leading Medallia engagement platform, which supports Citywide Employee Experience (EX) and Customer Experience (CX) quantitative and qualitative data collection and analysis. EX surveys are administered regularly throughout the employee lifecycle and as-needed to inform policy decisions. CX surveys are integrated into all sandiego.gov pages, at the closure of Get It Done reports, and at various other points of transaction across City operations.</t>
  </si>
  <si>
    <t>57268_Y123__:This request enables the City to collect feedback from both residents and staff members. This serves as a valuable channel to increase the number of ways that residents and employees can provide feedback to the City, and allows service managers and leaders to review and respond.._This adjustment impacts the City's customer experience program and employee experience program, as well as operations for all City departments. The adjustment improves the capture and relay of feedback from customers and employees, and facilitates analysis and insights from the data. ._Positive consequences include giving residents and employees a manner to provide their feedback to the City, and presenting it in a way that allows service manager and leaders to act on insights from feedback. This may also create a burden where the City must dedicate time and other resources to respond to and act on the feedback received. It may also not be a useful tool for residents and employees who do not readily have access to the internet or digital devices, further growing digital divides in our communities.._._</t>
  </si>
  <si>
    <t>Public Safety Services &amp; Debt Service Fund</t>
  </si>
  <si>
    <t>Citywide Other/Special Funds</t>
  </si>
  <si>
    <t>200638_9913_Safety Sales Tax</t>
  </si>
  <si>
    <t>Safety Sales Tax revenue calculated at a 3.5% Growth Rate for FY2024. Revenue: $13,324,181 less Debt Service: 1,398,169 equals Public SafetyAllocation: $11,926,012Police Allocation: $5,963,006Fire Allocation:  $5,963,006</t>
  </si>
  <si>
    <t>Safety Sales Tax Support Adjustment to reflect revised revenue and non-personnel expenditures related to safety sales tax support of the Public Safety Services and Debt Services Fund.</t>
  </si>
  <si>
    <t>Adjustment to reflect revised revenue and non-personnel expenditures associated with the Public Safety Services &amp;amp; Debt Services Fund. </t>
  </si>
  <si>
    <t>100000_211613_TED_Non-Standard Hourly Position Enhance</t>
  </si>
  <si>
    <t>This adjustment includes the addition of 0.50 FTE hourly Student Engineer. Student Engineer Hourly projections based on employee working 1,040 hours over the course of the year: 20 hours per week during college session and 40 hours per week during summer and winter college break for one year.  This positions will assist in updating GPS-based database of funded needs list for new streetlights, researching streetlights as-builts, field verification of streetlights luminaire type and LED status, and evaluating customer requests for new streetlights.  This position will assist higher-level engineers with day-to-day responsibilities, perform research projects, collect data, conduct site visits, and draft work orders. </t>
  </si>
  <si>
    <t>Addition of 0.50 Student Engineer - Hourly to support staff and engineers with day-to-day responsibilities. If not funded, the engineers will be impacted with the day-to-day tasks and hinder the progression of project-related tasks and assignments.</t>
  </si>
  <si>
    <t>57271_N___NDU_The strategy to bolster equity in this service area is a part of the Transportation Department Tactical Equity Plan.  This request will address the Department's goal of providing exceptional customer service through implementation of data driven decision making for major services areas (i.e. roadway, streetlight, and sidewalk prioritization) in an effort to improve response times citywide. </t>
  </si>
  <si>
    <t>100000_9912_Reclassification of Franchise Fees Transfer/ EIF</t>
  </si>
  <si>
    <t>This request reduces the on-going budget of $1.58M due to reclassification of franchise fees transfer to the Energy Independence Fund (EIF). As of FY2023, the transfer will be deposited directly into the EIF, instead of passing through the GF. The EIF provides the City a mechanism for reducing and potentially eliminating its reliance on investor-owned utilities for gas and electric utility services.Originally, transfer occurred in the general fund because it was believed the minimum bid amount would be received by the General Fund, then 25% would be transferred to the EGF funds and then both the General Fund and EGF funds would transfer out 20% of what they had to the EIF to support it.  However, after discussions earlier this year, it was determined in consultation with the Attorney’s that the way everything was written that 25% would go to EGF, 20% would go to EIF and the remainder would stay within the GF.  Essentially, the 20% is coming entirely out of what had previously been the GFs share. As a result, this transaction would no longer be considered a transfer and the 20% would just be deposited directly in the EIF fund via a journal entry.  This amount will need to be reduced from the base budget for Citywide, and then there would likely need to be an adjustment for the Major Revenues to reduce revenue by the 20% amount that should be going to the EIF since the transaction would simply deposit the amount directly in the fund instead of passing through the GF.] </t>
  </si>
  <si>
    <t>Reclassification of the Franchise Fees Energy Independence Fund TransferReclassification of the franchise fees transfer to Energy Independence Fund (EIF) from the General Fund to the EIF. The transfer will now post directly into the EIF as revenue instead of a transfer from the General Fund. </t>
  </si>
  <si>
    <t>Reclassification of the franchise fees transfer to the Energy Independence Fund (EIF) from the General Fund to the EIF. The transfer will now post directly into the EIF as revenue instead of a transfer from the General Fund. </t>
  </si>
  <si>
    <t>100000_9912_Addition of Citywide Elections</t>
  </si>
  <si>
    <t>The next scheduled election is in June 2024 and advance deposits would be due within the next Fiscal Year (July 1, 2023-June 30, 2024). Similar to previous years, it is difficult to provide an estimate on what those costs will be. We currently do not have all the jurisdictions that will be ultimately participating in the election. The number of participating jurisdictions and number of contests will be known after the 88th day before the respective election. The actual costs are likely to vary depending on how many jurisdictions participate. There are other variables including: &lt;ul&gt;&lt;li&gt;The number of registered voters as of 12/1/2022:  800,135; and,&lt;/li&gt;&lt;li&gt;The number of voters continues to grow across all jurisdictions and has an impact on the cost; conditional voter registration (which allows a voter to register and vote on the same day) available at all polling sites; permanent vote-by-mail ballots to all voters (AB 37); the COVID-19 supply chain continues to impact various industries. &lt;/li&gt;&lt;/ul&gt;Current request is a one-time expenditure increase of $1,925,674 for a total Citywide Election budget of $4,212,979, which is the anticipated cost of the June 2024 Primary Election. This reflects the following methodology:  Council districts: actual average cost per district of $68,274 in the primary election (3/3/20) multiplied by 5 because Districts 1, 3, 5, 7, 9 and the mayor and city attorney will be assumed for the 2024 primary election.  Measure: assumes 3.7 measures (using the average number of measures from the primary elections on 3/3/20, 6/5/2018 and 6/7/2016) multiplied by $750,422, which is the average estimate cost based on the measure cost of the March 2020 primary election. Assumes no special elections.</t>
  </si>
  <si>
    <t>Citywide ElectionsAddition of non-personnel expenditures to support the County of San Diego's administration of anticipated citywide elections.</t>
  </si>
  <si>
    <t>Addition of non-personnel expenditures for anticipated citywide June 2024 primary election for Council districts 1,3,5,7,9, mayor, city attorney and city measures.</t>
  </si>
  <si>
    <t>Elections services provided by the Registrar of Voters include voter outreach programs to increase turnout city-wide, especially in areas that have experienced low voter turnout in past elections and areas where language barriers may lower turn-out. Services also include translation of voter outreach materials and ballot materials to make elections more accessible to all San Diegans. </t>
  </si>
  <si>
    <t>100000_9912_Reduction of Climate Equity Fund Contribution</t>
  </si>
  <si>
    <t>In FY 2023, $7.0 million in non-personnel expenditures was included in Citywide Program Expenditures budget related to the Climate Equity Fund (CEF) transfer. The CEF supports the City's infrastructure projects, acquisitions and activities within underserved communities to help these communities effectively respond to the impacts of climate change. The FY23 budget of $7.0 million was made up of $5,904,246 (10% of SDGE revenues) plus the Council Mod of $1,100,000.For FY24, the contribution to the CEF will only include 10.0 percent of the total General Fund revenue received through the annual gas and electric franchise fees, which are estimated at $63,978.820 and since the current budget is at $7.0M; a reduction is needed. This request would reduce the on-going budget of $7.0 million to $6.4 million, a difference of $606,364.</t>
  </si>
  <si>
    <t>Climate Equity Fund TransferAdjustment to the transfer to the Climate Equity Fund based on revised franchise fee revenues.</t>
  </si>
  <si>
    <t>Adjustment to the transfer to the Climate Equity Fund based on revised franchise fee revenues.</t>
  </si>
  <si>
    <t>720057_2112_   Addition of Hourly Positions</t>
  </si>
  <si>
    <t>Budget adjustment requested maintains E&amp;amp;CP's Department non-standard hour personnel funding and will support 12.00 Management Interns, 12.00 Student Engineers, 1 Planning Intern, and 7 provisional positions.  The funding is allocated according to a zero-based annual review of hourly funding requirements.. The funding is allocated according to a zero-based annual review of hourly funding requirements.</t>
  </si>
  <si>
    <t>This adjustment request maintains E&amp;amp;CP's Department non-standard hour personnel funding to support several hourly positions across engineering, analysts, planning and provisional employees.</t>
  </si>
  <si>
    <t>100000_171413_1e-NF: Memorial Senior Center</t>
  </si>
  <si>
    <t>Addition of 1.00 Recreation Center Director 1, 1.00 Recreation Specialist, and 1.00 Park Ranger for the Memorial Senior Center. Programming will commence beginning July 2023. </t>
  </si>
  <si>
    <t>New Facility - Memorial Senior CenterAddition of 1.00 Recreation Center Director 1, 1.00 Recreation Specialist, 1.00 Park Ranger and associated non-personnel expenditures associated with operations and maintenance of the Memorial Senior Center.</t>
  </si>
  <si>
    <t>Addition of 1.00 Recreation Center Director 1, 1.00 Recreation Specialist, 1.00 Park Ranger and associated non-personnel expenditures associated with operations and maintenance of the Memorial Senior Center.</t>
  </si>
  <si>
    <t>The Memorial Senior Center site is currently closed. The addition of staffing will activate the site, add programming, increase the safety and security and seek to address chronic homelessness issues in this Logan Heights community.</t>
  </si>
  <si>
    <t>Human Resources</t>
  </si>
  <si>
    <t>100000_1313_ Elimination of SLA with PUD</t>
  </si>
  <si>
    <t>Elimination of Service Level Agreement with Public Utilities DepartmentHR provided services above and beyond what is provided to other City Departments to include, drafting of discipline documents, coordination of fact finding panels, and other discipline related tasks. The SLA was no longer needed to meet the operational needs of both departments.</t>
  </si>
  <si>
    <t>Elimination of Service Level Agreement with Public Utilities DepartmentReduction of revenue due to the elimination of the department's service level agreement with the Public Utilities Department.</t>
  </si>
  <si>
    <t>No equity impact.</t>
  </si>
  <si>
    <t>100000_1152_Records Mgmt and Archives Budget Addition</t>
  </si>
  <si>
    <t>In partnership with the Department of IT and collaboration with Data Governance, acquire management software to contain the City’s Master Retention Schedule, provide workflow procedures for Change Controls, map the City-wide Master Retention Schedule specifications to department-specific document types, provide search functionality, track usage and improve readability. This will require an initial investment of $43,650 ($38,050 for implementation and $5,600 for annual support) and future subscription/support costs will be ongoing based on the negotiated contract with the vendor, approximately $5,600.The Retention Schedule Management module provides a user-friendly experience for both City Clerk Records Management staff and Department end-users by ensuring that the tedious steps associated with updates, interpretation, and compliance are met. Furthermore, City of San Diego employees and public members will benefit from the leading search engine functionality, making it easy to find and comply with retention schedules per content type. Additionally, users will benefit from a Retention Schedule Knowledgebase and the opportunity to sign up for email notifications regarding updates and department-specific change controls. The following features include a global Retention Schedule view, versioning and linking to legal documentation, and mapping to department-specific document types. The City of San Diego’s Retention Schedule will be available via the City’s intranet and interoperable with multiple department purpose-built records-management systems.If the City does not fund this new updated approach to providing a technical approach to Retention Schedule Management, it risks the current gap that exists in outdated Department File Retention Plans, poor compliance based on a range of staff authority, proficiency, and accountability ensuring that the current “paper-based” schedule is followed. The City is currently spending more than five times the cost of this system in failed compliance to produce Public Records. Acquisition of the system will ensure that department KPIs reach 100% as change controls can be enacted at both the City-wide Master Retention Schedule and Department File Retention Plans on a real-time basis using built in relationship maps per doctype. The multi-year effort to update DFRPs will be eliminated, reducing costs across multiple staff roles in all City departments including the City Attorney’s office. Acquiring Retention Schedule Management software will provide a single-source of truth for the City’s Retention business rules, provide a global structure for multiple physical and digital records’ repository systems, and continue to enhance the City of San Diego’s transparency by ensuring the latest retention schedules are available and easily accessed, building upon the trust with the constituents of our communities in San Diego.</t>
  </si>
  <si>
    <t>100000_9912_Reduction of 101 Ash St. Lease Payment</t>
  </si>
  <si>
    <t>In FY 2023, $6.5 million in non-personnel expenditures was included in Citywide Program Expenditures related to lease payments for the 101 Ash Street Property for the purpose of transferring funds to Fund 400265 - General Fund Contributions to CIP. This request would reduce the on-going budget due to reduction of rent payments at 101 Ash Street. </t>
  </si>
  <si>
    <t>Reduction of 101 Ash Street Lease PaymentReduction of non-personnel expenditures related to the 101 Ash Street building lease payment following the cash purchase of the 101 Ash Street building.</t>
  </si>
  <si>
    <t>Reduction of non-personnel expenditures related to the 101 Ash Street building lease payment following the cash purchase of the 101 Ash Street building.</t>
  </si>
  <si>
    <t>?</t>
  </si>
  <si>
    <t>100000_171413_1f-NF: Mtn View Teen Center and court renov.</t>
  </si>
  <si>
    <t>Addition of 1.00 Recreation Center Director 1 and 1.00 Grounds Maintenance Worker 2 for the new teen center and multipurpose court and center maintenance. Also, the addition of 1.00 Park Ranger for security measures at the facility and related non-personnel expenses for security. </t>
  </si>
  <si>
    <t>New Facility - Mountain View Teen CenterAddition of 1.00 Recreation Center Director 1, 1.00 Grounds Maintenance Worker 2, 1.00 Park Ranger and associated non-personnel expenditures associated to the operations and maintenance of The Mountain View Teen Center.</t>
  </si>
  <si>
    <t>Addition of 1.00 Recreation Center Director 1, 1.00 Grounds Maintenance Worker 2, 1.00 Park Ranger and associated non-personnel expenditures associated to the operations and maintenance of The Mountain View Teen Center.</t>
  </si>
  <si>
    <t>The Mountain View Teen Center currently has little to no public usage. The addition of both recreation and maintenance staff ensures activation of the site, adds programming, increases the safety and security, and seeks to address ongoing chronic homelessness in the Mountain View community. </t>
  </si>
  <si>
    <t>100000_171413_1k-NF: Chollas Triangle Groundwork</t>
  </si>
  <si>
    <t>Addition of 1.00 Grounds Maintenance Worker 2 to help maintain the eight-acre open space area adjacent to Chollas Parkway.</t>
  </si>
  <si>
    <t>New Facility - Chollas Triangle - GroundworkAddition of 1.00 Grounds Maintenance Worker 2 and associated non-personnel expenditures associated with the operations and maintenance for the Chollas Triangle-Groundwork area.</t>
  </si>
  <si>
    <t>Addition of 1.00 Grounds Maintenance Worker 2 and associated non-personnel expenditures to support the operations and maintenance for the Chollas Triangle-Groundwork area.</t>
  </si>
  <si>
    <t>The Chollas Creek area next to Chollas Parkway is in need of restoration. The addition of Grounds Maintenance staff will improve the maintenance at this site. </t>
  </si>
  <si>
    <t>100000_171413_1t-NF: Olive Street Mini Park</t>
  </si>
  <si>
    <t>Addition of 0.50 Grounds Maintenance Worker 2 to maintain a one-third acre mini park with a tot lot. </t>
  </si>
  <si>
    <t>New Facility - Olive Street Mini ParkAddition of 0.50 Grounds Maintenance Worker 2 and non-personnel expenditures associated with the operations and maintenance of the Olive Street Mini Park. </t>
  </si>
  <si>
    <t>Addition of 0.50 Grounds Maintenance Worker 2 and non-personnel expenditures associated with the operations and maintenance of the Olive Street Mini Park. </t>
  </si>
  <si>
    <t>This new one-third acre mini park would finally open a long-sought after park at Olive and 3rd Street in Banker's Hill and will include the new AIDS memorial. </t>
  </si>
  <si>
    <t>100000_1152_E-Filing System Contract Increase</t>
  </si>
  <si>
    <t>In order to meet contracting requirements established by the City Charter, the department completed a Request for Proposal (RFP) process for the City’s electronic filing system, which is mandated per the San Diego Municipal Code. As a result of this process, the cost associated for the electronic filing system development and maintenance was $55,000. Per the contract between City of San Diego and Pasadena Consulting Group, the Contract cost increased to $61,000 for FY24. As outlined in Article III Compensation, 3.4 Price Adjustments a $6,000 increase is requested to comply with the contract. This is a five-year contract with anticipated annual increases of roughly $3,000.</t>
  </si>
  <si>
    <t>100000_1313_Recruitment Program Coordinators</t>
  </si>
  <si>
    <t>Addition of 2.00 Program Coordinators as Recruiters to develop and implement a full-cycle recruiting program so departments can maintain a thriving, skilled, and educated workforce to ensure that the City meets the public's service level expectations.</t>
  </si>
  <si>
    <t>Recruitment Program Addition of 2.00 Program Coordinators, 1.00 Program Manager, and non-personnel expenditures to support the Recruitment Program.</t>
  </si>
  <si>
    <t>The positions will be primarily tasked with creating and executing a Citywide recruiting strategy. This work will ensue that position vacancies are broadcasted to a diverse candidate pool that includes targeted outreach to historically underrepresented populations. Without the positions, Human Resources will not have dedicated resources to support recruiting.</t>
  </si>
  <si>
    <t>100000_1313_Recruiting Program Manager</t>
  </si>
  <si>
    <t>Addition of 1.00 Program Manager as a Recruiter to develop and implement a full-cycle recruiting program so departments can maintain a thriving, skilled, and educated workforce to ensure that the City meets the public's service level expectations.</t>
  </si>
  <si>
    <t>Recruitment ProgramAddition of 2.00 Program Coordinators, 1.00 Program Manager, and non-personnel expenditures to support the Recruitment Program.</t>
  </si>
  <si>
    <t>The positions will be primarily tasked with creating and executing a Citywide recruiting strategy. This work will ensure that position vacancies are broadcasted to a diverse candidate pool that includes targeted outreach to historically underrepresented populations. Without the position, Human Resources will not have dedicated resources to support recruiting.</t>
  </si>
  <si>
    <t>Zoological Exhibits Maintenance Fund</t>
  </si>
  <si>
    <t>200219_9913_Zoological Exhibits Fund</t>
  </si>
  <si>
    <t>The zoological fund revenue is collected via a levy on property taxes ($.005 per $100 of assessed valuation) as authorized by section 77a of the CityCharter. A 5.28% growth rate is applied, consistent with the FY 2024 projected Property Tax revenues. This is the annual adjustment to Fund 200219 andincreases both revenues and expenditures to match the FY 2024 proposed budget level.</t>
  </si>
  <si>
    <t>Zoological Exhibit Maintenance TaxAdjustment to reflect revised revenue and non-personnel expenditures related to the fixed property tax levy support of the Zoological Exhibits Maintenance Fund.</t>
  </si>
  <si>
    <t>Adjustment to reflect revised revenue and non-personnel expenditures related to a property tax levy to support zoological exhibit maintenance.</t>
  </si>
  <si>
    <t>Fire and Lifeguard Facilities Fund</t>
  </si>
  <si>
    <t>200228_9913_Transfer-In Adjustment</t>
  </si>
  <si>
    <t>Adjustment to revenue received to match debt service schedule for Safety Sales Tax Fund (Fund 200638).</t>
  </si>
  <si>
    <t>Revised Revenue Adjustment to reflect revised revenue to support Fire and Lifeguard Facilities. </t>
  </si>
  <si>
    <t>Increase in revenue received to match debt service schedule.</t>
  </si>
  <si>
    <t>100000_211611_ Addition of  Asphalt &amp; Concrete Material</t>
  </si>
  <si>
    <t>Street Division has two major contracts to supply asphalt and concrete materials. In FY2023, a  one year contract with four (4) additional one (1) year option renewals was executed with Vulcan Materials company to supply asphalt materials. The average cost of material has increased by 93% since FY2018 when the previous  5-year contract was executed. This request adds additional budget to align with the estimated annual need and contract authorization.  The FY2023 budget for asphalt is $1.4M however, under the new  the contract the annual not-to exceed authorization is $1.61M. The existing contract for concrete material has seen a steady 5% price increase on an annual basis since it was executed in FY 2018 and as of period 7, FY2023 prices have increased by an additional 5%. The base budget for concrete material is $647k and this request will bring the budget up to $712k. The total FY23 base budget for asphalt and concrete material is $2,046,920 and this request will bring the total budget to $2,322,562. In an effort to ensure material is available to crews performing sidewalk and roadways repairs, this funding is necessary to meet contractual pricing and authorization.  </t>
  </si>
  <si>
    <t>Asphalt and Concrete Materials Addition of contracts for asphalt and concrete materials to align with increasing supplier pricing terms.</t>
  </si>
  <si>
    <t>Addition of non-personnel expenditures funding for asphalt and concrete materials to align with supplier contractual pricing terms.</t>
  </si>
  <si>
    <t>57294_N___N/A_:._._._._</t>
  </si>
  <si>
    <t>100000_171413_1o-Alba High JU &amp; Kimbrough Elementary JU</t>
  </si>
  <si>
    <t>Per Joint Use Agreement one-time budget for City's portion of major maintenance repair.</t>
  </si>
  <si>
    <t>Addition of non-personnel expenditures to support turf maintenance reimbursement at Joint Use facilites.</t>
  </si>
  <si>
    <t>San Diego Unified School District has requested the city fund its share of the parking lot repair at Alba and Kimbrough Joint Use sites in accordance with the joint use agreements.</t>
  </si>
  <si>
    <t>200217_211600_Addition of  SDG&amp;E Franchise Fee Rev.</t>
  </si>
  <si>
    <t>This adjustment includes the addition of $349,501 in revenue to reflect revised revenue projections for San Diego Gas and Electric Franchise Fees.</t>
  </si>
  <si>
    <t>San Diego Gas &amp;amp; Electric (SDG&amp;amp;E) Franchise Fees RevenueAdjustment to reflect revised SDG&amp;amp;E revenue projections.</t>
  </si>
  <si>
    <t>Adjustment to reflect revised revenue projections for San Diego Gas and Electric Franchise Fees.</t>
  </si>
  <si>
    <t>57300_N___N/A_:._._._._</t>
  </si>
  <si>
    <t>720048_1515_Increase in contractual services for Ventiv</t>
  </si>
  <si>
    <t>Adjustment related to the increase in the annual maintenance agreement cost with Ventiv, which supports the City's claims management system for both public liability and workers compensation claims. The agreement was renewed by Council in FY2022 and includes an increase of 3% annually. The City's claims management system is critical in ensuring the City remains in compliance with State reporting mandates and enables the City to pay claims within time-frame requirements.</t>
  </si>
  <si>
    <t>Defined Contribution Plans SupportAddition of non-personnel expenditures to support contractual services for the Defined Contribution Plans Trustee Board.</t>
  </si>
  <si>
    <t>Addition of both one-time and ongoing non-personnel expenditures to support the City's claims management system annual maintenance fee and licensing. Adjustment related to the increase in the annual maintenance agreement cost with Ventiv, which supports the City's claims management system for both public liability and workers compensation claims. The agreement was renewed by council in FY2022 and includes an increase of 3% annually. The City's claims management system is critical in ensuring the City remains in compliance with State reporting mandates and enables the City to pay claims within time-frame requirements.</t>
  </si>
  <si>
    <t>Increase in contractual services for Venti_N___NDU_:._._._._</t>
  </si>
  <si>
    <t>100000_9912_Assessments to Public Property</t>
  </si>
  <si>
    <t>This budget is used for assessments levied by Maintenance Assessment Districts (MADs) and Business Improvement Districts (BIDs) on properties owned by the City. Projected expenditures for Fiscal Year 2024 were provided by Parks and Recreation and Economic Development Department for a combined increase request of $67,118. Per Parks and Recreation Deparment, the change from FY23 to FY24 would be an increase of $10,946. The 5% increase is to cover the estimated CPI increase and the possibility of any new additions of City-owned parcels in Fiscal Year 2024.  Per Economic Development, the change from FY23 to FY24 would be an increase of $56,172. The 6% increase is to cover the estimated CPI increase and the increase of City-owned parcel assessments due to the North Park PBID transition to the North Park Special Enhancement District (MAD). </t>
  </si>
  <si>
    <t>Assessments to Public PropertyAddition of non-personnel expenditures related to assessments levied on General Fund City property in Maintenance Assessment Districts (MADs) and for Property and Business Improvement Districts (PBIDs). </t>
  </si>
  <si>
    <t>Addition of non-personnel expenditures related to assessments levied on General Fund City property in Maintenance Assessment Districts (MADs) and for Property and Business Improvement Districts (PBIDs). </t>
  </si>
  <si>
    <t>720048_1515_Ventiv Additional User Licenses</t>
  </si>
  <si>
    <t>Addition of $61,925 in non-personnel expenditures to purchase 10 additional Claims Enterprise (iVOS) licenses. These additional licenses are necessary to ensure that new staff and outside auditors are able to operate the claims management system. The cost of the 10 additional user licenses includes a one-time cost of $5,000 per license with an on-going annual fee of $1,159 per license.</t>
  </si>
  <si>
    <t>Claims Management SystemAddition of non-personnel expenditures to support the City's Claims Management System.</t>
  </si>
  <si>
    <t>Addition of both one-time and ongoing non-personnel expenditures to support the City's claims management system annual maintenance fee and licensing. Addition of $61,925 in non-personnel expenditures to purchase 10 additional Claims Enterprise (iVOS) licenses. These additional licenses are necessary to ensure that new staff and outside auditors are able to operate the claims management system. The cost of the 10 additional user licenses includes a one-time cost of $5,000 per license with an on-going annual fee of $1,159 per license.</t>
  </si>
  <si>
    <t>720048_1515_Ventiv Additional User Licenses_Y123N/A_: Guarantees unlimited access to claim reporting and management software for efficient workload management. _Eliminates current issue where users are being locked out of system due to limited number of concurrent licenses.._No negative impacts._._</t>
  </si>
  <si>
    <t>200111_171417_EGF 1/3 Franchise Fee Increase</t>
  </si>
  <si>
    <t>Increase in revenue based on SDGE Franchise Fee projections, and Climate Equity Fund projections ($500K split of the $2M Climate Equity Fund to EGF).</t>
  </si>
  <si>
    <t>Revised Franchise Fee RevenueAdjustment to reflect updated Franchise Fee revenue projections.</t>
  </si>
  <si>
    <t>Adjustment to reflect revised Franchise Fee revenue projections and Climate Equity Fund projections ($500K split of the $2M Climate Equity Fund to EGF).</t>
  </si>
  <si>
    <t>100000_9912_Addition to Property Tax Administration</t>
  </si>
  <si>
    <t>The Property Tax Admin Fee for Fiscal Year 2024 is projected at $4,757,247. An increase $300,195 from what was budgeted in FY2023.</t>
  </si>
  <si>
    <t>Property Tax Administration FeesAdjustment to reflect revised non-personnel expenditures to support property tax administration fees paid to the County of San Diego.</t>
  </si>
  <si>
    <t>Adjustment to reflect revised non-personnel expenditures to support property tax administration fees paid to the County of San Diego.</t>
  </si>
  <si>
    <t>200111_171417_EGF SDG&amp;E Minimum Bid 1/3</t>
  </si>
  <si>
    <t>Additional Revenue for EGF SDGE Minimum Bid Payment Projections.</t>
  </si>
  <si>
    <t>SDG&amp;amp;E Minimum Bid PaymentAdjustment to reflect revised SDGE Minimum Bid Payment Projections.</t>
  </si>
  <si>
    <t>Adjustment to reflect revised SDGE Minimum Bid Payment Projections.</t>
  </si>
  <si>
    <t>Environmental Growth 2/3 Fund</t>
  </si>
  <si>
    <t>Environmental Growth 2/3</t>
  </si>
  <si>
    <t>200109_171418_EGF 2/3 Franchise Fee Increase</t>
  </si>
  <si>
    <t>200109_171418_EGF SDG&amp;E Minimum Bid 2/3</t>
  </si>
  <si>
    <t>Personnel</t>
  </si>
  <si>
    <t>100000_1212_Optical Meter Readers/Scanners Contractual Incre</t>
  </si>
  <si>
    <t>Addition of non-personnel expenditures in the amount of $2,180 (for a total of $6983) due to an increase in the existing maintenance contract for the Optical Meter Readers/Scanners that are used for Police and Fire written examinations.  The impact of not funding this expense is delays in the public safety hiring process.  This commitment item also includes the continued annual maintenance and support for LiveScan Computerized Fingerprinting equipment, of which there are now two as of June 2022.  It is crucial for the City to have this equipment in operation without any interruption so we can evaluate the conviction record history of potential employees.  The impact of not funding this expense is delays in the hiring process. </t>
  </si>
  <si>
    <t>Meter Reader Scanners MaintenanceAddition of contract expenditures to support the annual maintenance and equipment utilized in the City's hiring process.</t>
  </si>
  <si>
    <t>Optical Meter Readers/ScannersAddition of non-personnel expenditures to support the continued annual maintenance and support of scanning and fingerprinting equipment.  Failure to fund this expense will result in delays to the City's hiring process, especially in public safety.   </t>
  </si>
  <si>
    <t>100000_171414_Non Standard Hour (Existing Service Level)</t>
  </si>
  <si>
    <t>720048_1515_Segal Marco Contract increase</t>
  </si>
  <si>
    <t>Adjustment for the increase in the annual consulting agreement cost with Segal Marco (formerly Milliman), which supports Defined Contribution Plans Trustee Board. The agreement includes an increase of 3% annually.</t>
  </si>
  <si>
    <t>720048_1515_Segal Marco Contract increase_N___NDU_:._._._._</t>
  </si>
  <si>
    <t>720048_1515_Additon of CGI consulting services</t>
  </si>
  <si>
    <t>Addition in consulting service hours related to enhancements and maintenance of the City's claims management system, which support both the Public Liability &amp;amp; Loss Recovery and Workers' Compensation Divisions.  This addition would increase the service hours to maintain the City's claims system for any required changes in State mandates or business efficiencies. If unable to maintain the system could cause the City to not be in compliance with State reporting mandates and compromise the City's ability to pay claims within the judgment timeframe requirements.</t>
  </si>
  <si>
    <t>Addition in consulting service hours related to enhancements and maintenance of the City's claims management system, which support both the Public Liability &amp;amp; Loss Recovery and Workers' Compensation Divisions.  This addition would increase the service hours to maintain the City's claims system for any required changes in State mandates or business efficiencies.</t>
  </si>
  <si>
    <t>720048_1515_Additon of CGI consultation_Y123N/A_: Address interface communication between multiple systems ._This addition would increase the service hours to maintain the City's claims system for any required changes in State mandates or business efficiencies.._No negative impacts._._</t>
  </si>
  <si>
    <t>200205_9913_TOT Revenue</t>
  </si>
  <si>
    <t>Adjustment to reflect revised Transient Occupancy Tax (TOT) revenue projections. The FY 2023 projection (actual activity through P.6) serves as the base for FY 2024 with a 4% growth rate applied. The 4% growth rate is based on the average year-over-year growth in TOT revenue through FY 2020. FY 2023 projection is based on period 1-6 actual activity with growth rates for remainder of FY 2023 based on San Diego Lodging Forecast Update released by Tourism Economics in October 2022.</t>
  </si>
  <si>
    <t>Adjustment to reflect revised revenue projections.</t>
  </si>
  <si>
    <t>200205_1414_Restore Economic Development &amp; Tourism Support</t>
  </si>
  <si>
    <t>Addition of ongoing non-personnel expenditures in the amount of $500,000 to fully restore the historical budget (pre-pandemic) levels of Economic Development and Tourism Support (EDTS) to support the goal of the City’s Special Promotional Programs for the provision of Economic Development Services; to restore the economy and promote San Diego by contributing to a balance of business, cultural and promotional programs. The supported non-profit agencies will attract business, promote tourism and/or create employment throughout the City and leverage each dollar spent through non-city funds. This program will promote the City as a visitor destination and advance the City’s economy by increasing tourism and attracting industry. Grant funding for FY23 was streamlined from Citywide Economic Development Program to EDTS. This funding was completely reduced pre-pandemic in the FY21 budget to address the projected shortfall of the FY21 General Fund budget and was not funded in FY22. The FY23 budget included a portion of funding to bring the program back to half capacity. This adjustment would bring the program back at full capacity.</t>
  </si>
  <si>
    <t>Economic Development and Tourism GrantsAddition of non-personnel expenditures to support Economic Development and Tourism Support to outside organizations.</t>
  </si>
  <si>
    <t>Addition of ongoing non-personnel expenditures associated with Transient Occupancy Tax (TOT) -  Economic Development and Tourism Support (EDTS) to outside organizations.</t>
  </si>
  <si>
    <t>Addition of ongoing non-personnel expenditures in the amount of $500,000 to fully restore the historic pre-pandemic budget levels of Economic Development and Tourism Support (EDTS) to support the goal of the City’s Special Promotional Programs for the provision of Economic Development Services; to restore the economy and promote San Diego by contributing to a balance of business, cultural and promotional programs.&lt;ol&gt;&lt;li&gt;How does this budget allocation directly benefit specific neighborhoods and City employees?  Addition of ongoing non-personnel expenditures in the amount of $500,000 for EDTS will fully restore the budget to pre-pandemic levels. Although the EDTS grant allocation was reduced during the COVID-19 pandemic, that program and the funding provided to regional organizations through it, supports middle to high-wage jobs. Economic Development Department would use the increased annual allocation to restore previous funding levels for programs as well as welcome new applicants, including outside organizations located in historically under-resourced communities and organizations supporting job opportunities of the future. This allows for equitable access to opportunity and resources and ensures funding of diverse organizations/nonprofits.&lt;/li&gt;&lt;/ol&gt;&lt;ol&gt;&lt;li&gt;What are the operational impacts to policy, programs or practices? The reinstated allocation will help to restore previous funding levels for programs as well as welcome new applicants, including organizations located in historically under-resourced communities and organizations supporting job opportunities of the future.  &lt;/li&gt;&lt;li&gt;What are the potential unintended consequences and/or burdens to specific neighborhoods and City employees? N/A&lt;/li&gt;&lt;/ol&gt;</t>
  </si>
  <si>
    <t>100000_1313_Total Compensation Studies</t>
  </si>
  <si>
    <t>Addition of NPE to assist in positioning the City as the regional employer of choice by continuing with regular total compensation studies to ensure that actual employee compensation is consistent with the City's compensation philosophy.</t>
  </si>
  <si>
    <t>Total Compensation StudiesAddition of non-personnel expenditures to support continued Total Compensation studies.</t>
  </si>
  <si>
    <t>The funding will provide City staff with accurate market trends related to employee compensation and provide critical data needed to make fair, equitable, and livable wage adjustments to employee compensation. Without the funding, Human Resources will not have dedicated resources to complying with the City's Compensation Philosophy.</t>
  </si>
  <si>
    <t>100000_1152_Non-Standard Hour (Maintain)</t>
  </si>
  <si>
    <t>The City Clerk fulfills a variety of mandated functions - these functions allow the City to conduct business - whether it's on the Legislative side of government through a City Council Meeting, or on the Executive side of the house through records management support.  The volume and flow of work is almost always unpredictable and/or difficult to estimate.  If this request for hourly wages is not granted this could impact the office's ability to respond to mandated deadlines and legal requirements that could have long-term consequences for the City. The request maintains FY2023 service levels and is based on a reasonable time-frame for requesting a Personnel certification, interviewing candidates and hiring new staff. This request is allocated to a zero-based annual review of hourly funding requirements. The department is adding 0.17 FTE (90000347) Legislative Recorder 2-NP and 0.15 FTE (90000539) Clerical Assistant 2-NP.</t>
  </si>
  <si>
    <t>The addition of 0.17 Legislative Recorder 2-NP and 0.15 Clerical Assistant 2-NP allow the City Clerk to fulfill a variety of mandated functions. This request maintains FY 2023 service levels.</t>
  </si>
  <si>
    <t>100000_1313_Recruiting Program NPE</t>
  </si>
  <si>
    <t>Addition of NPE for early talent sourcing, recruitment module add-ons, and position postings to support the Recruitment Program.</t>
  </si>
  <si>
    <t>The funding will be used to execute a Citywide recruiting strategy and allow positions to be advertised to a wide range of job seekers. This work will ensue that position vacancies are broadcasted to a diverse candidate pool that includes targeted outreach to historically underrepresented populations. Without the funding, Human Resources will not have dedicated resources to support recruiting.</t>
  </si>
  <si>
    <t>200205_1412_Addition_NP_Cultural Plan</t>
  </si>
  <si>
    <t>Addition of one-time non-personnel expenditures in the amount of $100,000 related to the planning phase of the citywide cultural plan. The cultural plan will help to ensure more comprehensive neighborhood-based engagement throughout San Diego's nine council districts, with an emphasis on those traditionally less served and City facilities for cultural use. The one-time funds will support the two-year planning phase of the cultural plan, which began in fiscal year 2023. (The first year of funding was included in FY23 budget requests.) The planning phase will include the creation of an arts and culture policy framework to support greater equity and access to arts and culture for all visitors and residents to San Diego, and identify ways for the arts to play a central role in responding to issues critical to San Diego such as workforce development, affordability, economic growth and investment, climate change, cross-border relations, homelessness, and youth engagement.</t>
  </si>
  <si>
    <t>The Creative CityAddition of one-time non-personnel expenditures to support the planning phase of the Creative City cultural plan.</t>
  </si>
  <si>
    <t>This adjustment includes the addition of one-time non-personnel expenditures to support the planning phase of The Creative City, San Diego's first ever-citywide cultural plan. The cultural plan will help to ensure more comprehensive neighborhood-based engagement throughout San Diego's nine council districts, with an emphasis on those traditionally less served and City facilities for cultural use.</t>
  </si>
  <si>
    <t>Addition of one-time non-personnel expenditures will support the two-year planning phase of The Creative City, San Diego's first ever-citywide cultural plan, which began in fiscal year 2023. The result of the process will be a 7–10-year policy and planning framework that aligns the City’s cultural investments with larger priorities of San Diego communities.  The core value for the initiative is equity, with a guiding principle of racial, cultural, economic and geographic inclusion.&lt;ol&gt;&lt;li&gt;How does this budget allocation directly benefit specific neighborhoods and City employees?  The two-year planning phase of The Creative City will result in a 7–10-year policy and planning framework that aligns the City’s cultural investments with larger priorities of San Diego communities.  The core value for the initiative is equity, with a guiding principle of racial, cultural, economic and geographic inclusion.  It also provides the opportunity to listen to constituents and address disparities in order to better support artists, workers, organizations, and communities across the city.  &lt;/li&gt;&lt;li&gt;What are the operational impacts to policy, programs or practices?  Investing in the cultural planning process will address internal and external disparities. Internally, the resulting cultural plan will align the City’s cultural investments and support greater cross-departmental work to support with the City’s strategic priorities. Externally, the planning process provides for robust public engagement, for the first time, to ensure that all residents will have the opportunity to have direct input during the planning process.  &lt;/li&gt;&lt;li&gt;What are the potential unintended consequences and/or burdens to specific neighborhoods and City employees?  Operational impacts to our workforce include increase staff time needs to oversee the cultural planning consultant and help facilitate the public engagement. To mitigate undue burdens on staff time, we will work to reprioritize staff responsibilities to accommodate the additional time that will go towards the planning process.&lt;/li&gt;&lt;/ol&gt;</t>
  </si>
  <si>
    <t>Public Art Fund</t>
  </si>
  <si>
    <t>200002_1412_Addition_NP</t>
  </si>
  <si>
    <t>Addition of ongoing, non-personnel expenditures for Cultural Affairs/ Special Promotional Programs: Arts, Culture &amp;amp; Community Festivals for arts and culture programs and services in the amount of $75,000 allocated as follows: $75,000 for the Public Art Fund allocation line item. This funding request, still down 86% from a pre-pandemic level of $555,771, will ensure a minimum base allocation for the Public Art Fund is reinstated in FY24 on an ongoing basis to provide for collections management of City-owned art assets, including deferred maintenance, repair, conservation, exhibition and interpretation of artworks in the collection, which includes approximately 1,000 artworks - paintings, installations, sculptures, works on paper and prints and many of art historical importance and historical significance. Per the San Diego Municipal Code, Cultural Affairs is responsible for stewardship and administering the collection to sustain the arts and culture ecosystem, support quality of life for residents and visitors, and contribute to creative industries and economic activity for tourism and jobs, as well as neighborhood growth and revitalization. </t>
  </si>
  <si>
    <t>Public Art Fund AllocationAddition of non-personnel expenditures and associated revenue to support the collections management of City-owned art assets. </t>
  </si>
  <si>
    <t>Addition of ongoing, non-personnel expenditures for the Public Art Fund to provide for collections management of City-owned art assets, including deferred maintenance and conservation of artworks in the Civic Art Collection. </t>
  </si>
  <si>
    <t>Addition of ongoing non-personnel expenditures will support the increasing needs for collections management of aging City-owned art assets, helps to ensure public safety related to artworks in public space, and supports addressing deteriorating, and damaged artworks in communities with the greatest need.&lt;ol&gt;&lt;li&gt;How does this budget allocation directly benefit specific neighborhoods and City employees?  Addition of ongoing non-personnel expenditures will support the increasing needs for collections management of aging City-owned art assets, helps to ensure public safety related to artworks in public space, and supports addressing deteriorating, and damaged artworks in communities with the greatest need.&lt;/li&gt;&lt;li&gt;What are the operational impacts to policy, programs or practices?  Investing in collections management of the Civic Art Collection will address internal and external disparities. Internally, the baseline allocation will allow for an ongoing allocation to the Public Art Fund for the first time since the pandemic. While still not at pre-pandemic levels, the allocation is a move toward greater equity in budget distribution across anchor arts and culture programs. Externally, the reinstated allocation will help to meet deferred extraordinary maintenance needs of aging City-owned art assets and address collection-related Get it Done requests towards geographic inclusion.&lt;/li&gt;&lt;li&gt;What are the potential unintended consequences and/or burdens to specific neighborhoods and City employees?  Operational impacts to our workforce include increase staff time needs for procurement of collections management vendors needed for extraordinary maintenance of the collection. To mitigate undue burdens on staff time, we will work to reprioritize staff responsibilities to accommodate the additional time that will go towards the procurement of vendors.&lt;/li&gt;&lt;/ol&gt;</t>
  </si>
  <si>
    <t>200205_1414_Addtion in Special Promotions_OSP</t>
  </si>
  <si>
    <t>Addition of ongoing, non-personnel expenditures for Cultural Affairs/ Transient Occupancy Tax funding priority area for arts and culture programs and services in the amount of $1,844,408 allocated for the Organizational Support allocation line item under the Arts, Culture and Community Festivals (ACCF) priority area. This would increase the amount of funds available for the funding of local arts and culture nonprofits to support general operations for delivery of arts and culture activities that benefit the residents and visitors in all of San Diego’s neighborhoods.  </t>
  </si>
  <si>
    <t>Organizational Support ProgramAddition of non-personnel expenditures to support the Organizational Support Program with providing operating support to outside organizations.  </t>
  </si>
  <si>
    <t>Addition of ongoing, non-personnel expenditures associated with Organizational Support Program support to local arts and culture organizations.   </t>
  </si>
  <si>
    <t>Addition of ongoing, non-personnel allocation in the amount of $1,844,408 for the Organizational Support Program will bring baseline allocation back to pre-pandemic levels for equitable access to opportunity and resources and ensures funding of diverse local arts and culture nonprofits to support general operations for delivery of arts and culture activities that benefit the residents and visitors in all of San Diego’s neighborhoods and provides for more inclusive access to arts and culture.  &lt;ol&gt;&lt;li&gt;How does this budget allocation directly benefit specific neighborhoods and City employees?  Addition of ongoing non-personnel allocation in the amount of $1,844,408 for the Organizational Support Program will bring baseline allocation back to pre-pandemic levels and ensure diverse local arts and culture nonprofits to support general operations for delivery of arts and culture activities that benefit the residents and visitors in all of San Diego’s neighborhoods.  &lt;/li&gt;&lt;li&gt;What are the operational impacts to policy, programs or practices?  The pandemic had a disproportionately negative impact on local arts and culture organizations. Investing in nonprofits to support projects will help to address these impacts. The reinstated allocation will help to ensure increased community access to arts and culture and provide for funding for more diverse nonprofits to support projects in a variety of artistic and cultural forms that benefit the residents and visitors in all of San Diego’s neighborhoods. &lt;/li&gt;&lt;li&gt;What are the potential unintended consequences and/or burdens to specific neighborhoods and City employees?  Operational impacts to our workforce include increase staff time needs for processing an increase in volume of funding award agreements and payments. To mitigate undue burdens on staff time, we will work to reprioritize staff responsibilities to accommodate the additional time that will go towards the processing award agreement and payments.&lt;/li&gt;&lt;/ol&gt;</t>
  </si>
  <si>
    <t>200205_1414_Additiion in Special Promotions_PAF</t>
  </si>
  <si>
    <t>Addition of ongoing, non-personnel expenditures for Cultural Affairs/ Special Promotional Programs: Arts, Culture &amp;amp; Community Festivals for arts and culture programs and services in the amount of $75,000 allocated as follows: $75,000 for the Public Art Fund allocation line item. This funding request, while much less than pre-pandemic allocation levels, will ensure a minimum base allocation for the Public Art Fund is reinstated in FY24 on an ongoing basis to provide for collections management of City-owned art assets, including deferred maintenance, repair, conservation, exhibition and interpretation of artworks in the collection, which includes approximately 1,000 artworks - paintings, installations, sculptures, works on paper and prints and many of art historical importance and historical significance. Per the San Diego Municipal Code, Cultural Affairs is responsible for stewardship and administering the collection to sustain the arts and culture ecosystem, support quality of life for residents and visitors, and contribute to creative industries and economic activity for tourism and jobs, as well as neighborhood growth and revitalization. </t>
  </si>
  <si>
    <t>Support for Public Art Fund ProgramsAdjustment to reflect revised allocations, including one-time allocations, to support Public Art Fund programs.</t>
  </si>
  <si>
    <t>Addition of ongoing non-personnel expenditures will support the increasing needs for collections management of aging City-owned art assets, helps to ensure public safety related to artworks in public space, and supports addressing deteriorating, and damaged artworks in communities with the greatest need.&lt;ol&gt;&lt;li&gt;How does this budget allocation directly benefit specific neighborhoods and City employees?  Addition of ongoing non-personnel expenditures will support the increasing needs for collections management of aging City-owned art assets, helps to ensure public safety related to artworks in public space, and supports addressing deteriorating, and damaged artworks in communities with the greatest need.&lt;/li&gt;&lt;li&gt;What are the operational impacts to policy, programs or practices?  Investing in collections management of the Civic Art Collection will address internal and external disparities. Internally, the baseline allocation will allow for an ongoing allocation to the Public Art Fund for the first time since the pandemic. While still not at pre-pandemic levels, the allocation is a move toward greater equity in budget distribution across anchor arts and culture programs. Externally, the reinstated allocation will help to meet deferred extraordinary maintenance needs of aging City-owned art assets and address collection-related Get it Done requests towards geographic inclusion.&lt;/li&gt;&lt;li&gt;What are the potential unintended consequences and/or burdens to specific neighborhoods and City employees?  Operational impacts to our workforce include increase staff time needs for procurement of collections management vendors needed for extraordinary maintenance of the collection. To mitigate undue burdens on staff time, we will work to reprioritize staff responsibilities to accommodate the additional time that will go towards the procurement of vendors.&lt;/li&gt;&lt;/ol&gt;</t>
  </si>
  <si>
    <t>200205_1414_Addition in Special Promotions_CCSD</t>
  </si>
  <si>
    <t>Addition of ongoing, non-personnel expenditures for Cultural Affairs/ Transient Occupancy Tax funding priority area: Arts, Culture &amp;amp; Community Festivals for arts and culture programs and services in the amount of $905,592 allocated for the Creative Communities San Diego allocation line item under the Arts, Culture and Community Festivals (ACCF) priority area. This would increase the amount of funds available for the funding of nonprofits to support projects in a variety of artistic and cultural forms that benefit the residents and visitors in all of San Diego’s neighborhoods.  </t>
  </si>
  <si>
    <t>Creative Communities San DiegoAddition of non-personnel expenditures to support the Creative Communities San Diego program with providing project support to nonprofit organizations.</t>
  </si>
  <si>
    <t>Addition of ongoing non-personnel expenditures associated with Creative Communities San Diego support to local arts and culture projects.   </t>
  </si>
  <si>
    <t>Addition of ongoing non-personnel allocation in the amount of $905,592 for the Creative Communities San Diego will bring baseline allocation back to pre-pandemic levels and ensure funding of diverse nonprofits to support projects in a variety of artistic and cultural forms that benefit the residents and visitors in all of San Diego’s neighborhoods and provide for more inclusive access.  &lt;ol&gt;&lt;li&gt;How does this budget allocation directly benefit specific neighborhoods and City employees?  Addition of ongoing non-personnel allocation in the amount of $905,592 for the Creative Communities San Diego will bring baseline allocation back to pre-pandemic levels for equitable access to opportunity and resources and ensures funding of diverse nonprofits to support projects in a variety of artistic and cultural forms that benefit the residents and visitors in all of San Diego’s neighborhoods and provide more inclusive access to arts and culture.  &lt;/li&gt;&lt;li&gt;What are the operational impacts to policy, programs or practices?  The pandemic had a disproportionately negative impact on organizations producing arts and culture projects. Investing in nonprofits to support projects will help to address these impacts. The reinstated allocation will help to ensure increased access to arts and culture and provide for funding for more diverse nonprofits to support projects in a variety of artistic and cultural forms that benefit the residents and visitors in all of San Diego’s neighborhoods.  &lt;/li&gt;&lt;li&gt;What are the potential unintended consequences and/or burdens to specific neighborhoods and City employees?  Operational impacts to our workforce include increase staff time needs for processing an increase volume of funding award agreements and payments. To mitigate undue burdens on staff time, we will work to reprioritize staff responsibilities to accommodate the additional time that will go towards the processing award agreement and payments.&lt;/li&gt;&lt;/ol&gt;</t>
  </si>
  <si>
    <t>700001_2000 Treatment Chemicals Supply Chain Increase</t>
  </si>
  <si>
    <t>The Public Utilities Department is requesting an increase in funding for treatment chemicals, including chlorine, peroxide, and peptides, which are important for the proper functioning of our wastewater treatment operations. These chemicals help ensure that the water we discharge meets all regulatory standards and does not pose a threat to public health or the environment. However, supply chain restrictions have caused significant increases in the cost of these chemicals, leading to an expected $10 million increase in costs for the current fiscal year. As these chemicals are essential for the long-term health and well-being of our community, we are requesting additional funding to cover these cost increases. It is assumed that future cost increases will not be as extreme as those seen over the last 18 months.</t>
  </si>
  <si>
    <t>Water Treatment SupportAddition of non-personnel expenditures associated to increased water treatment chemical costs.</t>
  </si>
  <si>
    <t>Request for Increased funding for treatment chemicals due to ongoing supply chain restrictions and vendor cost increases. </t>
  </si>
  <si>
    <t>700000_2000 Treatment Chemicals Supply Chain Increase</t>
  </si>
  <si>
    <t>The Public Utilities Department is requesting an increase in funding for treatment chemicals, including chlorine, peroxide, and peptides, which are important for the proper functioning of our wastewater treatment operations. These chemicals help ensure that the water we discharge meets all regulatory standards and does not pose a threat to public health or the environment.Tied with form 57341</t>
  </si>
  <si>
    <t>Water Treatment SupportAddition of non-personnel expenditures associated to increased water treatment chemical costs.</t>
  </si>
  <si>
    <t>Request for Increased funding for Treatment Chemicals due to ongoing supply chain restrictions and vendor cost increases.</t>
  </si>
  <si>
    <t>700001_2000 Climate Action and Resiliency</t>
  </si>
  <si>
    <t>As concerns about climate change continue to grow, it is more important than ever to ensure that our key wastewater treatment infrastructure is able to withstand disruptions and continue operating effectively. Power outages, storms, and other emergencies can disrupt the operation of our treatment facilities, leading to costly repairs and posing a risk to public health and the environment. That's why it is so important to have backup power in place to keep our treatment systems running during times of crisis. By conducting backup energy studies, we can identify potential vulnerabilities and explore ways to mitigate them, ensuring that our treatment facilities are able to continue serving the community even in the face of unexpected challenges. The City has already identified backup power options for several of its facilities, and this study will focus on the remaining facilities. Pump station 2 recently completed its backup power installation and the department has located a supply of renewable natural gas to use as a backup energy source for the pump station. However, this request includes additional funding due to the higher cost of renewable natural gas compared to traditional natural gas. By investing in renewable natural gas as a backup energy source, we can not only provide reliable power to our treatment facilities, but also support the transition to a cleaner, more sustainable energy system.</t>
  </si>
  <si>
    <t>Climate Action and ResiliencyAddition of one-time non-personnel expenditures for backup energy source at the Pump Station 2 facility as mandated by the City's Climate Action Plan.</t>
  </si>
  <si>
    <t>Request for funding for backup power studies for key wastewater infrastructure and additional costs related to renewable natural gas for backup power at Pump Station 2.</t>
  </si>
  <si>
    <t xml:space="preserve">
5.3</t>
  </si>
  <si>
    <t>Partially</t>
  </si>
  <si>
    <t>700000_2000 Cost allocation</t>
  </si>
  <si>
    <t>The request is for the conversion of the department's existing .50 FTE accountant 3 position to a 1.00 FTE. This position has been vacant for several years, and we believe that filling it on a full-time basis will significantly improve the department's ability to review and develop cost allocations between utility funds.Having a full-time accountant dedicated to this task will allow us to more efficiently and effectively analyze and allocate costs, ensuring that our financial management practices are accurate and transparent. This is especially important given the complex nature of our utility funds and the need to allocate resources in a fair and equitable manner.PCN 31006329PBF Forms: 57344 57345 57346</t>
  </si>
  <si>
    <t>Financial Management SupportAddition of a 0.5 Accountant 3 position to support financial management cost allocations.</t>
  </si>
  <si>
    <t>&lt;h3&gt;&lt;/h3&gt;request to convert half-time accountant to full-time to focus on cost allocations. </t>
  </si>
  <si>
    <t>700001_2000 Cost allocation</t>
  </si>
  <si>
    <t>The request is for the conversion of the department's existing .50 FTE accountant 3 position to a 1.00 FTE. This position has been vacant for several years, and we believe that filling it on a full-time basis will significantly improve the department's ability to review and develop cost allocations between utility funds.Having a full-time accountant dedicated to this task will allow us to more efficiently and effectively analyze and allocate costs, ensuring that our financial management practices are accurate and transparent. This is especially important given the complex nature of our utility funds and the need to allocate resources in a fair and equitable manner. PCN 31006329 PBF Forms: 57344 57345 57346</t>
  </si>
  <si>
    <t>Financial Management SupportAddition of a 0.50 Accountant 3 position to support financial management cost allocations.</t>
  </si>
  <si>
    <t>Request to convert half-time accountant to full-time to focus on cost allocations. </t>
  </si>
  <si>
    <t>700011_2000 Cost allocation</t>
  </si>
  <si>
    <t>700000_2000 Customer Support and Engagement</t>
  </si>
  <si>
    <t>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division effectively serve and engage with our customers, and we hope that by taking these steps we can improve the level of service we provide to the community.</t>
  </si>
  <si>
    <t>Customer Support and EngagementAddition of 8.00 FTE positions and associated non-personnel expenditures to support customer services.</t>
  </si>
  <si>
    <t>Addition of 8 new positions and NPE resources to improve customer support and engagement in both the short and long-term.</t>
  </si>
  <si>
    <t>700001_2000 Customer Support and Engagement</t>
  </si>
  <si>
    <t>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Department effectively serve and engage with our customers, and we hope that by taking these steps we can improve the level of service we provide to the community.PBF Forms 57347 57348 57349</t>
  </si>
  <si>
    <t>Customer Support and EngagementAddition of 8.00 FTE positions and associated non-personnel expenditures to support customer services.</t>
  </si>
  <si>
    <t>700011_2000 Customer Support and Engagement</t>
  </si>
  <si>
    <t>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division effectively serve and engage with our customers, and we hope that by taking these steps we can improve the level of service we provide to the community.PBF Forms 57347 57348 57349</t>
  </si>
  <si>
    <t>700000_2000 Human Resource Decentralization</t>
  </si>
  <si>
    <t>This request proposed to end the Departments use of HR SLA and hire those resources internally. This request includes both the new positions and the cut to department expenses for City Services Billed.PBF Forms 573505735157352</t>
  </si>
  <si>
    <t>Decentralized HR FunctionAddition of 1.00 Program Manager and 1.00 Senior Department Human Resources Analyst and associated non-personnel expenditures to support internal matters related to human resources.</t>
  </si>
  <si>
    <t>This request ends PUD SLA with the Human Resources Department and adds internal positions to perform the services. </t>
  </si>
  <si>
    <t>700001_2000 Human Resource Decentralization</t>
  </si>
  <si>
    <t>Decentralized HR FunctionAddition of 1.00 Program Manager and 1.00 Senior Department Human Resources Analyst and associated non-personnel expenditures to support internal matters related to human resources. </t>
  </si>
  <si>
    <t>700011_2000 Human Resource Decentralization</t>
  </si>
  <si>
    <t>This request ends PUD SLA with the Human Resources Department and adds internal positions to perform the services.</t>
  </si>
  <si>
    <t>700001_2000 Pump station 1 and 2 Improvements</t>
  </si>
  <si>
    <t>The Public Utilities Department has identified the need for non-capital construction repairs at two pump stations due to deferred maintenance. These repairs were identified during a condition assessment of the facilities but can be done in advance of the larger capital project for the pump stations. Without these repairs, the pump stations are at risk of failure, which could result in service disruptions and regulatory fines. We believe that addressing these repairs now will prevent further deterioration of the facilities and ensure their continued reliable operation. The department is committed to maintaining the integrity of our infrastructure and ensuring the safety and reliability of our systems for the benefit of the community.This request includes 1.00 Senior Civil Engineer. This position will be responsible for four direct reports, oversight of a major CIP replacement and rehab of Pump Stations 1 &amp;amp; 2.  </t>
  </si>
  <si>
    <t>Pump Station RepairsAddition of 1.00 Senior Civil Engineer and associated one-time non-personnel expenditures to support repairs to pump stations. </t>
  </si>
  <si>
    <t>Funding for non-capital repairs needed at both pumpstations in advance of the larger capital project already identified and 1.00 FTE Senior Civil Engineer.</t>
  </si>
  <si>
    <t>700001_2000 Pure Water</t>
  </si>
  <si>
    <t>The Public Utilities Department is requesting the following new positions and resources for the Pure Water program:&lt;ol&gt;&lt;li&gt;Two Biologists 2 to handle NPDES Permit Monitoring and Reporting, including limnological, hydrodynamic modeling, tracer, and other special studies and monitoring needed for Pure Water regulatory compliance with surface water augmentation regulations and the Pure Water NPDES Permit.&lt;/li&gt;&lt;li&gt;One Senior Wastewater Plant Operator and one Wastewater Plant Operator for NCWRP 24/7/365 operations, both of which require extensive training.&lt;/li&gt;&lt;/ol&gt;Additionally, the department is requesting to convert several half-time positions to full-time to correct earlier errors when the positions were requestedPCN 31020604 ,PCN 31023642 PCN 31022175  PCN 31021151PBF 57354 57355</t>
  </si>
  <si>
    <t>Pure Water Phase 1 and 2Addition of 8.50 FTE positions to support the Pure Water program as mandated by the City's Climate Action Plan.</t>
  </si>
  <si>
    <t>This adjustment includes the addition of 7.0 FTE positions for Pure Water Phase 1 and 2 to support the Pure Water program as mandated by the City's Climate Action Plan. </t>
  </si>
  <si>
    <t>5.3</t>
  </si>
  <si>
    <t>Pure Water Prog &amp; discharge permit</t>
  </si>
  <si>
    <t>700011_2000 Pure Water</t>
  </si>
  <si>
    <t>The Public Utilities Department is requesting the following new positions and resources for the Pure Water program:1.     Two Biologists 2 to handle NPDES Permit Monitoring and Reporting, including limnological, hydrodynamic modeling, tracer, and other special studies and monitoring needed for Pure Water regulatory compliance with surface water augmentation regulations and the Pure Water NPDES Permit.2.     Two new Associate Engineers to work on Phase 2 task orders and 4 new CIPs (Miramar readiness).3.     A Program Manager to coordinate and provide research projects to address process control and treatment issues, scientific concerns related to potable reuse, and to provide and support high-level interaction with regulators, scientific panels, industry groups, and the public. Additionally, the department is requesting to convert several half-time positions to full-time to correct earlier errors when the positions were requestedPCN 31020604 PCN 31022642 PCN 31021151 PBF 57354 57355</t>
  </si>
  <si>
    <t>Pure Water Phase 1 and 2Addition of 8.50 FTE positions to support the Pure Water program as mandated by the City's Climate Action Plan. </t>
  </si>
  <si>
    <t>700000_2000 Regulatory Compliance</t>
  </si>
  <si>
    <t>The Public Utilities Department is requesting funding for positions and associated NPE funding to support regulatory compliance in the areas of laboratory accreditation, NPDES discharge regulations, and cross connection inspections. The Associate Chemist and Biologist II positions will provide increased supervision and oversight for regulatory compliance, including supporting state-mandated laboratory accreditations and additional NPDES permit monitoring requirements. The Assistant Chemist will support laboratory accreditations and help address increased workloads related to new accreditation standards and new contaminates of concerns. In addition, the department is requesting funding for Cross Connection Specialists to address citations issued by the California Department of Health Services. These positions are critical for ensuring the department's compliance with various regulatory requirements and maintaining the quality and safety of our water and wastewater services.PBF Forms: 57356 57357 57358</t>
  </si>
  <si>
    <t>Regulatory ComplianceAddition of 6.00 FTE positions and associated one-time non-personnel expenditures to support laboratory accreditation and inspections per state and federal regulations.</t>
  </si>
  <si>
    <t>This adjustment includes the addition of 6.0 FTE positions and associated on-time expenditures of $5.6 million to support laboratory accreditation and cross connection inspections as mandated by California Department of Health Services and the Environmental Protection Agency's National Pollutant Discharge Elimination System discharge regulations.</t>
  </si>
  <si>
    <t>700001_2000 Regulatory Compliance</t>
  </si>
  <si>
    <t>Regulatory ComplianceAddition of 6.00 FTE positions and associated one-time non-personnel expenditures to support laboratory accreditation and cross connection inspections as mandated by California Department of Health Services and the Environmental Protection Agency regulations.</t>
  </si>
  <si>
    <t>700011_2000 Regulatory Compliance</t>
  </si>
  <si>
    <t>The Public Utilities Department is requesting funding for positions and associated NPE funding to support regulatory compliance in the areas of laboratory accreditation, NPDES discharge regulations, and cross connection inspections. The Associate Chemist and Biologist II positions will provide increased supervision and oversight for regulatory compliance, including supporting state-mandated laboratory accreditations and additional NPDES permit monitoring requirements. The Assistant Chemist will support laboratory accreditations and help address increased workloads related to new accreditation standards and new contaminates of concerns. In addition, the department is requesting funding for Cross Connection Specialists to address citations issued by the California Department of Health Services. These positions are critical for ensuring the department's compliance with various regulatory requirements and maintaining the quality and safety of our water and wastewater services. Non-Personnel expenditures includes cost for three Ford F-150 pickups, one backhoe and one 4X4 1/2-ton pickup.PBF Forms: 57356 57357 57358</t>
  </si>
  <si>
    <t>Regulatory ComplianceAddition of 6.00 FTE positions and associated one-time non-personnel expenditures to support laboratory accreditation and inspections per state and federal regulations.</t>
  </si>
  <si>
    <t>700000_2000 System Resiliency</t>
  </si>
  <si>
    <t>The Public Utilities Department is requesting funding for several initiatives to ensure the resilience and reliability of the city's water and wastewater systems. These requests include:&lt;ol&gt;&lt;li&gt;Funding for filter media replacement at water treatment plants to maintain compliance with state regulations and ensure the quality of water for customers.&lt;/li&gt;&lt;li&gt;A position to collect data on cathodic protection systems and perform maintenance to prevent corrosion.&lt;/li&gt;&lt;li&gt;A program to assess, maintain, operate, repair, and replace distribution system valves to facilitate shutdown requests, maintain water quality, troubleshoot problem areas, and meet regulatory requirements.&lt;/li&gt;&lt;li&gt;An inventory of city assets to be entered into the Enterprise Asset Management (EAM) system, which tracks and orders routine maintenance on assets and has long-term benefits for the department. These initiatives will help the department respond quickly to safety concerns and maintain regulatory compliance while also preserving the long-term health of the water and wastewater systems.&lt;/li&gt;&lt;/ol&gt;Forms57359 57360 57361</t>
  </si>
  <si>
    <t> System Resiliency SupportAddition of 8.00 FTE positions to support the water and wastewater systems.</t>
  </si>
  <si>
    <t>1. Addition of 1.00 Equipment Operator, 4.00 Water Systems Technician III, 1.00 Water Systems Technician IV, and 1.00 Recycling Program Manager in the Water Production Division.2. Addition of 1.00 Principal Corrosion Engineering Aide in the Water Distribution Division.</t>
  </si>
  <si>
    <t>100% reported on the Proposed May SS but I can see this being estimated at 50% since I assume climate change isnt the whole cause for all upgrades</t>
  </si>
  <si>
    <t>700001_2000 System Resiliency</t>
  </si>
  <si>
    <t>System Resiliency SupportAddition of 8.00 FTE positions to support the water and wastewater systems.</t>
  </si>
  <si>
    <t>Muni fund for same item was reported at 100% on the Proposed May SS so updated the Metro and Water funds to 100%</t>
  </si>
  <si>
    <t>700011_2000 System Resiliency</t>
  </si>
  <si>
    <t>System Resiliency SupportAddition of 8.00 FTE positions to support the water and wastewater systems.</t>
  </si>
  <si>
    <t>700011_2000 Water Purchases</t>
  </si>
  <si>
    <t>Water PurchasesAddition of $33M to support water purchases from the California Water Authority. </t>
  </si>
  <si>
    <t>Water PurchasesAddition of non-personnel expenditures associated to support water purchases from the California Water Authority.</t>
  </si>
  <si>
    <t>Addition of non-personnel expenditures to support contract services associated with the California Water Authority. </t>
  </si>
  <si>
    <t>100000_1713_TOT Revenue Adjustment</t>
  </si>
  <si>
    <t>$415,602 of Transient Occupancy Tax (TOT) qualifying expense is currently absorbed by the General Fund and can be offset by eligible personnel and non-personnel expenses for art exhibits and tourism related programs and activities held at library facilities. Rotating exhibitions can be enjoyed at many of the 35 branch libraries as well as in the 2k sq ft Art Gallery and Valeiras Sculpture Garden on the ninth floor of the Central Library. Since opening in 2013, the gallery at the Central Library has welcomed over 200,000 visitors, offered more than 30 original exhibitions, and featured well over 200 San Diego artists. Also, the Performance Annex at the City Heights Branch Library has a dedicated Arts Management Analyst.  Collaborations occur between library staff and other San Diego non-profit art organizations: [UN]Bound: Artists’ Books from the Athenaeum with the La Jolla Athenaeum;  The Art of Comic-Con with San Diego Comic-Con; and First Folio: The Book that Gave Us Shakespeare with the Old Globe, SDSU, UCSD, and USD, among others. Loan agreements for artworks exhibited in the gallery are coordinated through the Commission for Arts and Culture per San Diego Municipal Code 23.0722, Control of Artworks.  The Library has dedicated professional staff, such as the Library Arts and Culture Exhibitions Manager, who has also coordinated or designed community displays at the Central Library in areas other than the gallery and hosted original collaborations with other City departments like the Balboa Park Centennial Exhibition with Park and Rec and Building for Today and Planning for Tomorrow with the Public Works Department, and working closely with the Commission for Arts and Culture, among others.  In keeping with San Diego Municipal Code 23.0722 and in sync collaboration with the Commission for Arts and Culture, the Library operates as the municipal gallery in the City of San Diego. With the opportunities the Library is able to provide emerging, hobbyist, or youth artists supports the City’s ongoing efforts to enhance the artistic and cultural vibrancy of San Diego. High quality exhibition and multiple entry points for artists and visitors help make the San Diego Public Library “The place for Opportunity, Discovery and Inspiration” for art and technology. Makers, hackers and Do It Yourself crafters from all over the world visit the library to check out the Rare Books Room, recently expanded Maker Lab with rows of 3D printers, which use open source code to create art, prosthetic limbs, and use milling machines to create circuit boards, etc.   In addition the Library also attracts tourists by hosting traveling exhibitions such as the First Folio and collaborates with Comic-Con International where Library space and rooms are used as  venues for education, art, and technology seminars.  Lastly, a percentage of Special Events staff FTE with associated eligible tasks is included, as well as associated non-personnel expenditures.</t>
  </si>
  <si>
    <t>Transient Occupancy Tax ReimbursementsRevenue adjustment for Transient Occupancy Tax reimbursements.</t>
  </si>
  <si>
    <t>Revenue adjustment for Transient Occupancy Tax reimbursement</t>
  </si>
  <si>
    <t>200205_1414_CIP&amp;Safety &amp; Maint of Visitor-Related Facilities</t>
  </si>
  <si>
    <t>Adjustment to reflect revised reimbursements to the General Fund related to the safety and maintenance of visitor related facilities. Refer to Form ID 57404 for budget adjustment of $150,000 for Major Events Revolving Fund. Form 57371 will roll up with SBA for Form 57548, 57404 and 57624.</t>
  </si>
  <si>
    <t>Operational Support to Other FundsAdjustment to reflect revised allocations for operating support of the Mission Bay/Balboa Park Improvements, Convention Center, PETCO Park, Trolley Extension Reserve, Risk Management Administration, and the Major Events Revolving Fund.</t>
  </si>
  <si>
    <t>Adjustment to the annual allocations which support operating costs for Mission Bay/Balboa Park Improvements, Convention Center, PETCO Park, Trolley Extension Reserve, Risk Management Administration, and the Major Events Revolving Fund.</t>
  </si>
  <si>
    <t>200205_1414_GF Reimb - Safety &amp; Maint of Visitor-Related Fac</t>
  </si>
  <si>
    <t>Reduction of ongoing non-personnel expenditures in the amount of $6,678,460 to reflect revised reimbursements to the General Fund - Safety &amp;amp; Maintenance of Visitor-Related Facilities.Fire Rescue - Reduction of $28,460 for Transient Occupancy Tax Fund/Special Promotional Program reimbursements to the General Fund for the Safety &amp;amp; Maintenance of Visitor-Related facilities, including Fire-Rescue Lifeguards - Tourism Support. Related Form 57418.Police - Increase of $350,000 for Transient Occupancy Tax Fund/Special Promotional Program reimbursements to the General Fund for the Safety &amp;amp; Maintenance of Visitor-Related facilities, including Special Events - Public Safety Support Services. Related Form 57436;Parks &amp;amp; Recreation - Reduction of $7,000,000 for Transient Occupancy Tax Fund/Special Promotional Program reimbursements to the General Fund for the Safety &amp;amp; Maintenance of Visitor-Related facilities, including Parks &amp;amp; Recreation - Tourism Support. Related Form 57594.SBA for Forms 57628, 57442, 57372, and 58127 should roll up.</t>
  </si>
  <si>
    <t>Reduction of ongoing non-personnel expenditures in the amount of $6,678,460 to reflect revised reimbursements to the General Fund - Safety &amp;amp; Maintenance of Visitor-Related Facilities.Fire Rescue - Reduction of $28,460 for Transient Occupancy Tax Fund/Special Promotional Program reimbursements to the General Fund for the Safety &amp;amp; Maintenance of Visitor-Related facilities, including Fire-Rescue Lifeguards - Tourism Support. Related Form 57418.Police - Increase of $350,000 for Transient Occupancy Tax Fund/Special Promotional Program reimbursements to the General Fund for the Safety &amp;amp; Maintenance of Visitor-Related facilities, including Special Events - Public Safety Support Services. Related Form 57436;Parks &amp;amp; Recreation - Reduction of $7,000,000 for Transient Occupancy Tax Fund/Special Promotional Program reimbursements to the General Fund for the Safety &amp;amp; Maintenance of Visitor-Related facilities, including Parks &amp;amp; Recreation - Tourism Support. Related Form 57594.SBA for Forms 57628, 57442 and 57372 should roll up.</t>
  </si>
  <si>
    <t>200205_1414_Discretionary 1-Cent TOT to Support the GF</t>
  </si>
  <si>
    <t>Addition of ongoing non-personnel expenditures in the amount of $4,836,984 to reflect adjustment based on updates to the One-Cent Transient Occupancy Tax.</t>
  </si>
  <si>
    <t>Adjustment to reflect an increase in the One-Cent Transient Occupancy Tax to support the General Fund.</t>
  </si>
  <si>
    <t>Trolley Extension Reserve Fund</t>
  </si>
  <si>
    <t>200114_9913_Trolley Extension Reserve Fund</t>
  </si>
  <si>
    <t xml:space="preserve">Adjustment to reflect revised revenue projections related to TOT Fund support of the Trolley Extension Reserve Fund. Debt service for the Trolley Extension Reserve ends after FY23; therefore, there will be no debt service in FY24. </t>
  </si>
  <si>
    <t>Transient Occupancy Tax (TOT) Fund SupportAdjustment to reflect revised revenue projections related to TOT Fund support of the Trolley Extension Reserve Fund.</t>
  </si>
  <si>
    <t>Adjustment to reflect revised revenue projections related to TOT Fund support of the Trolley Extension Reserve Fund.</t>
  </si>
  <si>
    <t>Mission Bay/Balboa Park Improvement Fund</t>
  </si>
  <si>
    <t>200213_9913_Mission Bay/Balboa Park Improvement Fund</t>
  </si>
  <si>
    <t>Adjustment to reflect revised revenue projections related to TOT Fund support of the Mission Bay and Balboa Park Improvement Fund.</t>
  </si>
  <si>
    <t>Transient Occupancy Tax (TOT) Fund SupportAdjustment to reflect revised revenue projections related to TOT Fund support of the Mission Bay and Balboa Park Improvement Fund.</t>
  </si>
  <si>
    <t>New Convention Facility Fund</t>
  </si>
  <si>
    <t>200216_9913_Mission Bay/Balboa Park TOT Transfer In</t>
  </si>
  <si>
    <t>200216_9913_SDTA Marketing Contract Increase</t>
  </si>
  <si>
    <t>Addition of ongoing non-personnel expenditures to reflect contractual obligation of 3% increase to San Diego Tourism Authority (SDTA) contract for marketing and sales efforts that generate our primary business called Citywide events (the large medical shows, convention and tradeshow business that generates significant TOT for the region) funded from TOT.</t>
  </si>
  <si>
    <t>Marketing ContractAddition of non-personnel expenditures to support the San Diego Tourism Authority (SDTA) marketing contract.</t>
  </si>
  <si>
    <t>Addition of non-personnel expenditures for SDTA contract for marketing and sales efforts that generate our primary business called Citywide events (the large medical shows, convention and tradeshow business that generates significant TOT for the region) and associated revenue funded from Transient Occupancy Tax (TOT) fund.</t>
  </si>
  <si>
    <t>Convention Center Expansion Administration Fund</t>
  </si>
  <si>
    <t>200206_9913_Convention Center Fund TOT Transfer In</t>
  </si>
  <si>
    <t>Adjustment to reflect revised revenue projections related to TOT Fund support of the Convention Center.</t>
  </si>
  <si>
    <t>Transient Occupancy Tax (TOT) Fund SupportAdjustment to reflect revised revenue projections related to TOT Fund support of the Convention Center Expansion Administration Fund.</t>
  </si>
  <si>
    <t>100000_1611_One-Time Additions and Annualizations</t>
  </si>
  <si>
    <t>Adjustment to reflect one-time revenues to zero out GL 416095 for the amount of $187,865 and move the budget to GLs 422068 $18,400, GL422144 $17,298, GL 417052 $1,448, and GL 422331 $22,500 implemented in Fiscal Year 2023. $128,219 is being reduced in relation to a position that will not be recovering revenue from services provided.</t>
  </si>
  <si>
    <t xml:space="preserve">One-Time Additions and Annualizations  Adjustment to reflect one-time revenues and expenditures, and the annualization of revenues and expenditures, implemented in Fiscal Year 2023. </t>
  </si>
  <si>
    <t>Adjustment to reflect one-time revenues and expenditures, and the annualization of revenues and expenditures, implemented in Fiscal Year 2023.</t>
  </si>
  <si>
    <t>N/A. The request does not have an equity dimension.</t>
  </si>
  <si>
    <t>100000_2114_Addition of Time Schedule Order and Compliance</t>
  </si>
  <si>
    <t>Additional funding needed to comply with draft implementation, monitoring, and reporting requirements in the tentative Time Schedule Order (TSO) which was released by the Water Board on December 19, 2022, with the intent to adopt the TSO in May 2023, to address the City's non-compliance with the Dry Weather Bacteria Total Maximum Daily Load (TMDL).  The City has not met its interim or final dry weather regulatory discharge requirements by the compliance deadline (April 2019 and April 2021, respectively) related to the Bacteria TMDL and is currently subject to Mandatory Minimum Penalties (MMPs) of at least $3,000 per violation per location, which began accruing on April 4, 2021 and will continue to accrue until the City achieves compliance.  A TSO would provide additional time for the City to come into compliance with the final dry weather requirements and would ensure that MMPs are avoided during implementation of the prescribed time schedule of actions.  In order to receive these protections from the TSO, the City must fully implement and comply with all requirements listed in the TSO, and this funding is needed in order to implement these TSO related actions beginning in FY24.  Note that this amount does not include the MMPs being accrued by the City, which will also need to be estimated and paid whenever these penalties are assessed by the Water Board.On-going NPE $3,071,000 </t>
  </si>
  <si>
    <t>Time Schedule Order and Compliance MonitoringAddition of non-personnel expenditures to implement monitoring and other requirements of a Time Schedule Order.</t>
  </si>
  <si>
    <t>Addition of non-personnel expenditures to implement monitoring and other requirements of the tentative Time Schedule Order in order to protect the City from mandatory minimum penalties resulting from non-compliance with the Bacteria Total Maximum Daily Load.</t>
  </si>
  <si>
    <t>57391_Y123__:Funding is needed to conduct monitoring and other activities associated with compliance with a potential Time Schedule Order, to be issued in May 2023; failure to comply with this TSO will result in continuing mandatory minimum penalties incurred by the City, thereby forcing SW to use taxpayer funds to pay penalties instead of build projects and initiate activities to improve water quality throughout the City.._Failure to fund TSO and compliance monitoring activities will result in non-compliance with the TSO, and continuous mandatory minimum penalties incurred by the City.._None._._</t>
  </si>
  <si>
    <t>100000_171412_Non-Standard Hour-Existing Service Level</t>
  </si>
  <si>
    <t>100000_1912_Non-Discretionary Rent at 600 B St.</t>
  </si>
  <si>
    <t>Adjustment to reflect non-discretionary rent expenditures for Fire-Rescue personnel at 600 B Street. This request is for 30% of the total rent at new City-leased space on the 12th floor at 600 B Street for Fire-Rescue staff being charged to the General Fund. The other 70% of the total rent at this location is being requested in the EMS Fund (Form ID 56728) as the space will be occupied by EMS staff. Although these rent expenditures are Non-Discretionary and therefore will be incurred in Citywide Program Expenditures, this request is submitted as a budget adjustment request as instructed by the Department of FinanceThe impact of not funding this request will result in a budget deficit due to lack of funding of a non-discretionary rent expenses.Related to EMS 200227 - Form #56728</t>
  </si>
  <si>
    <t>Adjustment to reflect citywide non-discretionary rent expenditures for new city-leased space at Fire-Rescue Headquarters.</t>
  </si>
  <si>
    <t>100000_1912_Safety Sales Tax(Jan)</t>
  </si>
  <si>
    <t>Revenues for Safety Sales Tax are expected to increase in FY24. After factoring in the increase in the Debt Service payment, and the split between Police and Fire, the increase for the Fire Department is projected to be $863,780. The projected (Jan) proposed amount is $5,963,006. </t>
  </si>
  <si>
    <t>Safety Sales Tax AllocationAdjustment to reflect revised Safety Sales Tax revenue associated with the Public Safety Services and Debt Services Fund.</t>
  </si>
  <si>
    <t>Adjustment to reflect revised revenue associated with increased Safety Sales Tax Allocation offset by a reduction to align with Emergency Medical Services transfer.</t>
  </si>
  <si>
    <t>Climate Equity Fund</t>
  </si>
  <si>
    <t>100015_1621_Climate Equity Fund Contribution</t>
  </si>
  <si>
    <t>Anticipated to be received the first five years of the SDG&amp;amp;E agreement (FY22-26). In reference to Section 4(e)(7) of the Electric Franchise Agreement for the City’s General Fund for the City to use to further the City’s Climate Action and Climate Equity goals. Of the $2mil, $1.5mil will go directly to Climate Equity Fund and the $500k will go directly to Environmental Growth Fund. In upcoming FY, this $1.5mil is to be tracked in new commitment item 415005 not Transfers In 424070.</t>
  </si>
  <si>
    <t>Transfer to the Climate Equity FundAdjustment to reflect revised revenue projections for the contributions to the Climate Equity Fund.</t>
  </si>
  <si>
    <t>Adjustment to reflect revised revenue projections for the contributions to the Climate Equity Fund per City Council Resolution 313454.</t>
  </si>
  <si>
    <t>The budget allocation will directly impact Communities of Concern since the CEF funds are earmarked exclusively for Communities of Concern</t>
  </si>
  <si>
    <t>-4/27 SS had this at 100% when the final 5.5.23 has 0%. 
'-CEF contribution</t>
  </si>
  <si>
    <t>100000_1212_Non-standard hour positions</t>
  </si>
  <si>
    <t>Continued funding of the equivalent of 2.99 FTE positions for Test Monitors who assist in conducting written and physical ability examinations for Police Recruits, Fire Recruits, Lifeguards, Pool Guards, and Dispatchers. </t>
  </si>
  <si>
    <t>Non-Standard Hourly Personnel FundingFunding allocated according to a zero-based annual review of hourly funding requirements.</t>
  </si>
  <si>
    <t>100000_9911_Sales Tax Revenue</t>
  </si>
  <si>
    <t>FY24 proposed sales tax revenue based on Muni's Q3 2022 most likely scenario with 1.5% growth factor for FY24. FY24 projection incorporates adjustment to the FY23 February cleanup disbursement (increased) to account for receiving January 2nd advancement one week earlier, resulting in one week less of sales activity in 2nd advancement.</t>
  </si>
  <si>
    <t>100000_9911_TOT Revenue</t>
  </si>
  <si>
    <t>Adjustment to reflect revised Transient Occupancy Tax (TOT) revenue projections. The FY 2023 projection serves as the base for FY 2024 with a 4% growth rate applied. The 4% growth rate is based on the average year-over-year growth in TOT revenue through FY 2020. FY 2023 projection is based on period 1-6  actual activity with growth rates for remainder of FY 2023 based on San Diego Lodging Forecast Update released by Tourism Economics in October 2022. Form also includes associated one-cent TOT GF allocation based on overall projected growth.Total TOT projection  $307,937,650GF 5.5 cents $162,033,091  GF one-cent $28,680,912</t>
  </si>
  <si>
    <t>200205_1414_TOT Allocation for Major Events Revolving Fund</t>
  </si>
  <si>
    <t>Addition of ongoing non-personnel expenditures in the amount of $150,000 to reflect revised reimbursements to the Major Events Revolving Fund Program (Program) related to Balboa Park December Nights annual event operational costs. Related form 57252. Form 57404 will roll up with SBA for Form 57371, 57548 and 57624.</t>
  </si>
  <si>
    <t>100000_1516_Accountant 3 Position Addition</t>
  </si>
  <si>
    <t>Addition of 1.00 Accountant 3 position in the Revenue Audit program. This position will be responsible for conducting complex franchise audits and take the lead on TOT compliance audits.  The position is needed to assist the program in meeting its 3-year audit cycle goal and will be reimbursed by the TOT fund (200205). Please reference form ID form ID 57372 in fund 200205 for the matching budget adjustment.</t>
  </si>
  <si>
    <t>Revenue Audit ProgramAddition of 1.00 Accountant 3 and associated revenue to meet the three-year Transient Occupancy Tax audit cycle.  </t>
  </si>
  <si>
    <t>Addition of 1.00 Accountant 3 in the Revenue Audit program to assist in meeting the goal of a maximum three-year audit cycle for its audit population. </t>
  </si>
  <si>
    <t>57406_Y123N/A_:Provides more resources to the City's constituents by maximizing revenue recovery through compliance auditing. If approved:Position will help maintain the three-year audit cycle of the audit population, thereby improving compliance of auditees and ensuring revenue collection and resources available are maximized to support City services. If denied:The goal of the three-year audit cycle will not be met, impacting revenue recovery. If the position is not approved, the three-year audit cycle will not be met, impacting revenue recovery that could potentially be used to support neighborhoods within the City.</t>
  </si>
  <si>
    <t>TransNet Extension Congestion Relief Fund</t>
  </si>
  <si>
    <t>400169_9913_Addition of TransNet Revenue</t>
  </si>
  <si>
    <t>Reduction to non-personnel expenditures and revenues for Congestion Relief (70%) reflects a projected decrease in TransNet revenue from SANDAG.  Projection was updated on February 23rd by SANDAG.</t>
  </si>
  <si>
    <t>Adjustment to TransNet AllocationsReduction to non-personnel expenditures and revenues reflect a projected decrease in TransNet revenue from SANDAG.</t>
  </si>
  <si>
    <t>Reduction to non-personnel expenditures and revenues reflect a projected decrease in TransNet revenue from SANDAG.</t>
  </si>
  <si>
    <t>100000_1001_Addition of Assistant to the COO</t>
  </si>
  <si>
    <t>Budget Adjustment request for an addition of a supplemental Assistant Chief Operating Officer that will help support the transition of the new Chief Operating Officer. </t>
  </si>
  <si>
    <t>Addition of 0.35 Assistant Chief Operating Officer to support special projects.</t>
  </si>
  <si>
    <t>TransNet Extension Maintenance Fund</t>
  </si>
  <si>
    <t>400170_9913_Addition of TransNet Revenue</t>
  </si>
  <si>
    <t>Reduction to non-personnel expenditures and revenues for Maintenance (30%) reflects a projected decrease in TransNet revenue from SANDAG.  Projection was updated on February 23rd by SANDAG.</t>
  </si>
  <si>
    <t>100000_171412_Hourly Position Technical Correction</t>
  </si>
  <si>
    <t>The department intended for the creation of part-time positions because of the likelihood that many staff who will compete for these jobs will not be able to work a full 40-hour work week and instead will be able to work on average around 20 hours per week. To help address the portion of benefitted staff who will work less than 40 hours per week, the department requests a shift from 1.00 FTE to 0.50 FTE for each addition in the Organizational Management (OM) system.</t>
  </si>
  <si>
    <t>Hourly Position Technical CorrectionAdjustment to correct hourly conversions from Fiscal Year 2023, from Full-Time to Half-Time benefitted as intended by the department.</t>
  </si>
  <si>
    <t>Adjustment to correct hourly conversions from Fiscal Year 2023, from Full-Time to Half-Time benefitted as intended by the department.</t>
  </si>
  <si>
    <t>Road Maintenance and Rehabilitation Fund</t>
  </si>
  <si>
    <t>200731_9913_Addition of RMRA Revenue</t>
  </si>
  <si>
    <t>Adjustment to RMRA revenue for Fiscal year 2024 due to revised State of California Gas Tax projections.</t>
  </si>
  <si>
    <t>Road Maintenance and Rehabilitation AdjustmentAdjustment to non-personnel expenditures and revenues are due to revised State of California projections.</t>
  </si>
  <si>
    <t>Adjustment to non-personnel expenditures and revenues are due to revised State of California projections.</t>
  </si>
  <si>
    <t>Gas Tax Fund</t>
  </si>
  <si>
    <t>200118_9913_Reduction of Gas Tax Revenue</t>
  </si>
  <si>
    <t>Adjustment to Gas Tax revenue for Fiscal year 2024 due to revised State of California Gas Tax projections.  Interest revenue decreased due to lower cash on hand balances and leases decreased due to only one tenant on Gas Tax property in FY24.</t>
  </si>
  <si>
    <t>Adjustments to Gas Tax AllocationsAdjustment to non-personnel expenditures and revenue for Fiscal Year 2024 due to revised State of California Gas Tax projections.</t>
  </si>
  <si>
    <t>Adjustment to Gas Tax revenue for Fiscal year 2024 due to revised State of California Gas Tax projections.</t>
  </si>
  <si>
    <t>200118_9913_Addition of Gas Tax Expenditures</t>
  </si>
  <si>
    <t>Additional NPE for the City reimbursement agreement for MAD street median expenditures due to raising landscaping and water costs.  The City transfers to MAD funds an amount determined by square footage of hardscape and landscape that the City pays to maintain its normal non-MAD street medians.</t>
  </si>
  <si>
    <t>Adjustment to Gas Tax non-expenditures and revenue for Fiscal year 2024 due to revised State of California Gas Tax projections.</t>
  </si>
  <si>
    <t>Not sure why this is 100%</t>
  </si>
  <si>
    <t>200118_9913_Addition Gas Tax-P&amp;R Street Median Exp</t>
  </si>
  <si>
    <t>Additional NPE expenditures to maintain City street median managed by Parks and Recreation department.  Economic increases to landscape contracts and higher wages for City Services Billed employees in addition to deferred maintenance have increased the budget by approximately 25% over previous years expenditures.</t>
  </si>
  <si>
    <t>100000_1912_Transient Occupancy Tax (TOT) Transfer</t>
  </si>
  <si>
    <t>Adjustment to reflect revised revenue for safety and maintenance of tourism-related facilities from the TOT Fund.Related Form 57372.</t>
  </si>
  <si>
    <t>Adjustment to reflect revised revenue for safety and maintenance of tourism-related facilities from the Transient Occupancy Tax Fund.</t>
  </si>
  <si>
    <t>Mission Bay Park Improvement Fund</t>
  </si>
  <si>
    <t>Public Facilities Planning</t>
  </si>
  <si>
    <t>200386_1620_Mission Bay Park Improvement Fund Revenue</t>
  </si>
  <si>
    <t>Revised Mission Bay Park Improvement Fund Revenue</t>
  </si>
  <si>
    <t>Revised RevenueAdjustment to reflect revised revenue projections related to increased activity at Mission Bay.</t>
  </si>
  <si>
    <t>100000_1212_Promotional Advertising</t>
  </si>
  <si>
    <t>Addition of non-personnel expenditures in the amount of $13,746 (for a total of $20,000) for increased recruitment activities including the promotion of City of San Diego employment opportunities at career/job fairs, advertising City job opportunities in community publications and online job boards, and purchase of marketing supplies.  Increased funding is necessary to help alleviate recruiting problems Citywide.  The impact of not funding this expense is decreased ability to fill vacancies.</t>
  </si>
  <si>
    <t>Promotional AdvertisingAddition of non-personnel expenditures to support increased recruitment activities Citywide.</t>
  </si>
  <si>
    <t>Promotional AdvertisingAddition of non-personnel expenditures for increased recruitment activities including attendance at career/job fairs and advertising to help alleviate recruiting problems Citywide.  The impact of not funding this expense is decreased ability to fill vacancies.</t>
  </si>
  <si>
    <t>100000_9911_Major Rev_Property_Tax</t>
  </si>
  <si>
    <t>Property Tax Revenue includes a 5.28% growth rate.1% = $515,921,869MVLF = $190,708,963Tax Sharing = $11,604,325RPTTF = $33,790,734 </t>
  </si>
  <si>
    <t>100000_9911_Major Rev_Franchise Fees</t>
  </si>
  <si>
    <t>Increase for FY24 Proposed Budget for Cable, Bid Payments, and Other Franchise Fee.</t>
  </si>
  <si>
    <t>100000_9911_Property Transfer Tax</t>
  </si>
  <si>
    <t>Projection based on FY23 P1-6 actuals and projections P 7-12 and a 5.28% growth in FY24.</t>
  </si>
  <si>
    <t>100000_171413_Hourly Position Technical Correction</t>
  </si>
  <si>
    <t>The department intended to create half-time positions because of the likelihood that many staff who will compete for these jobs will not be able to work a full 40-hour week and instead will be able to work on average around 20 hours per week. To help address the portion of benefited staff who will work less than 40 hours per week, Parks and Recreation requests a shift from 1.00 FTE to 0.50 FTE for each of the following entries listed in this Budget Adjustment Form.</t>
  </si>
  <si>
    <t>100015_1621_SDGE Minimum Bid</t>
  </si>
  <si>
    <t>In June 2021, the City Council agreed to a new 10-year gas and electric franchise agreement with SDG&amp;amp;E, with the option of extending it another 10 years. The agreement includes $80.0 million for the gas and electric franchise agreements. The franchise agreements each have a separate payment plan. The gas franchise bid will be paid in equal installment payments of $500,000 over the entire 20 years (2021-2031)  covered by the agreement. If the agreement is terminated at any time, the remaining payments will be voided. The electric franchise bid will pay $10.0 million annually for the first five-years(2021-2025) while the final two $10.0 million payments will be delayed until years 10 and 11 (2030 and 2031) of the agreement. The installment payments are subject to an annual interest rate of 3.38 percent. *Started at $10.5M in FY22. Payment should be received on or before August 1 of each year. The minimum Bid is also subject to the GF/EGF split.This contribution to the Climate Equity Fund is composed of the following:&lt;ul&gt;&lt;li&gt;10.0 percent of the total General Fund revenue received through the annual gas and electric franchise fees.&lt;/li&gt;&lt;/ul&gt; The GF portion of the Bid amount will be budgeted in 9911 Major revenues and the EGF portion in the EGF Funds. Addition of one-time revenue for the contribution to Climate Equity Fund per City Council Resolution 313454.</t>
  </si>
  <si>
    <t>Operationally, CIP projects under consideration must be in Communities of Concern so the City must use the Climate Equity Index to determine each project’s relative score.</t>
  </si>
  <si>
    <t>-4/27 SS had this at 100% when the final 5.5.23 has 0%.
'-CEF contribution</t>
  </si>
  <si>
    <t>100018_1621_Energy Independence Fund</t>
  </si>
  <si>
    <t>The EIF can receive funding from any source of revenue; however, at a minimum the Mayor and City Council should consider allocating 20% of every Bid Amount payment received from SDG&amp;amp;E under the franchise agreements. Twenty percent of the annual $500,000 Bid Amount payments for the gas franchise is $100,000. Twenty percent of the $10 million Bid Amount payments for the electric franchise is $2 million. Therefore, the EIF may be allocated $2,100,000 in years in which Bid Amount payments are received for both the gas and electric franchises. Calculation: 20% of the whole Bid amount for each year, then split between EGF. The GF portion of the minimum Bid amount will be reduced as a result of this calculation.The GF transfer will be budgeted in 9912 Citywide Program Expenditures and the EGF portion from the EGF Funds.</t>
  </si>
  <si>
    <t>Transfer to Emergency Independence FundAdjustment to reflect revised revenue projections of revenue related to San Diego Gas and Electric franchise agreement. </t>
  </si>
  <si>
    <t>Adjustment to reflect revised revenue projections of revenue related to San Diego Gas and Electric franchise agreement. </t>
  </si>
  <si>
    <t>Some districts may receive more CEF funding than other districts because they have more shovel-ready projects in their Communities of Concern.</t>
  </si>
  <si>
    <t>TransNet Extension Administration &amp; Debt Fund</t>
  </si>
  <si>
    <t>400171_9913_Addition of TransNet Expenditures</t>
  </si>
  <si>
    <t>Reduction to non-personnel expenditures and revenues for administrative costs (1%) reflects a projected decrease in TransNet revenue from SANDAG.</t>
  </si>
  <si>
    <t>400171_9913_Addition of TransNet Revenue</t>
  </si>
  <si>
    <t>200731_9913_Addition of RMRA Expenditures</t>
  </si>
  <si>
    <t>100000_1914_Police Transfer of Public Safety Services</t>
  </si>
  <si>
    <t>Revenues for Safety Sales Tax are expected to increase in FY24. After factoring in the increase in the Debt Service payment, and the split between Police and Fire, the increase for the Police Department is projected to be $887,776.</t>
  </si>
  <si>
    <t>Adjustment to reflect revised revenue and non-personnel expenditures associated with the Public Safety Services and Debt Services Fund.</t>
  </si>
  <si>
    <t>100000_1914_Transient Occupancy Tax Transfer</t>
  </si>
  <si>
    <t>Adjustment for Transient Occupancy Tax Fund/Special Promotional Program reimbursements to the General Fund for the Safety &amp;amp; Maintenance of Visitor-Related facilities, including Special Events - Public Safety Support Services. Related Form 57372. </t>
  </si>
  <si>
    <t>PETCO Park Fund</t>
  </si>
  <si>
    <t>PETCO Park</t>
  </si>
  <si>
    <t>200208_1616_Petco Park TOT Transfer</t>
  </si>
  <si>
    <t>Adjustment to reflect revised revenue projections related to TOT fund support of the PETCO Park Fund. Related Form 57371.</t>
  </si>
  <si>
    <t>Transient Occupancy Tax Fund SupportAdjustment to reflect revised revenue for safety and maintenance of tourism-related facilities from the Transient Occupancy Tax Fund.</t>
  </si>
  <si>
    <t>Adjustment to reflect revised revenue projections related to TOT Fund support of the PETCO Park Fund.</t>
  </si>
  <si>
    <t>400170_9913_Addition of TransNet Expenditures</t>
  </si>
  <si>
    <t>200205_1414_GF Reimb - Safety&amp;Maint of Visitor Reltd Fac Pt2</t>
  </si>
  <si>
    <t>Addition of one-time non-personnel expenditures in the amount of $31,000,000 to support General Fund Reimbursement - Safety &amp;amp; Maintenance of Visitor-Related Facilities.Homelessness - Increase of $31,000,000 for Transient Occupancy Tax Fund/Special Promotional Program reimbursements to the General Fund for the Safety &amp;amp; Maintenance of Visitor-Related facilities, including Homelessness Support.  SBA for Forms 57628, 57442, 57372, and 58127 should roll up.</t>
  </si>
  <si>
    <t>Addition of one-time non-personnel expenditures in the amount of $31,000,000 to support General Fund Reimbursement - Safety &amp;amp; Maintenance of Visitor-Related Facilities.Homelessness - Increase of $31,000,000 for Transient Occupancy Tax Fund/Special Promotional Program reimbursements to the General Fund for the Safety &amp;amp; Maintenance of Visitor-Related facilities, including Homelessness Support.  SBA for Forms 57628, 57442 and 57372 should roll up.</t>
  </si>
  <si>
    <t>200213_9913_Mission Bay/Balboa Park Tram Oper Costs</t>
  </si>
  <si>
    <t>Addition of ongoing non-personnel expenditures in the amount of $254,825 to support increased operating costs for the Balboa Park Tram. This is a TOT Fund eligible expense, therefore, expenditures will be reimbursed with Transient Occupancy Tax (TOT) Funds. See related form ID 57375.</t>
  </si>
  <si>
    <t>Balboa Park TramAddition of non-personnel expenditures to support Balboa Park Tram operating and maintenance costs.</t>
  </si>
  <si>
    <t>Addition of ongoing non-personnel expenditures to support Balboa Park Tram operating and maintenance costs.</t>
  </si>
  <si>
    <t>100000_1313_Student Interns</t>
  </si>
  <si>
    <t>Intern Positions for the City's Employ and Empower program. Reimbursable through the Californians for All Grant. </t>
  </si>
  <si>
    <t>Employ and Empower Program SupportAddition of 7.50 Student Intern-Hourly and associated revenue to support the Employee and Empower Program.</t>
  </si>
  <si>
    <t>The positions are in support of the City's Employ and Empower Internship program. The Employ and Empower program has a intentional focus on providing opportunities to communities of concern within the City of San Diego.</t>
  </si>
  <si>
    <t>720057_2112_New Bluebeam Software Licenses</t>
  </si>
  <si>
    <t>New licenses for engineers working on CIP. Bluebeam software empowers public sector teams with customizable markup, measurement and document management tools that improve review speed and accuracy.</t>
  </si>
  <si>
    <t>Addition of one-time, non-personnel expenditures for new licenses and license renewals for engineers working on CIP. Bluebeam software empowers public sector teams with customizable markup, measurement and document management tools that improve review speed and accuracy.</t>
  </si>
  <si>
    <t>Low &amp; Moderate Income Housing Asset Fund</t>
  </si>
  <si>
    <t>Redevelopment Agency</t>
  </si>
  <si>
    <t>200708_2200_Reduction of Revenue</t>
  </si>
  <si>
    <t>Interest on Pooled Investments revenue decreased due to decreased balance in fund. Other Land / Building Leases revenue increased due to increase in lease revenue.</t>
  </si>
  <si>
    <t>Revised Revenue adjustment to reflect revenue projections.</t>
  </si>
  <si>
    <t>Adjustment to reflect revenue projections.</t>
  </si>
  <si>
    <t>The City is required to maintain all housing funds as well as any revenues generated from housing in a separate account known as the Low Mod Income Housing Asset Fund (LMIHAF) and utilize such funds to maintain, preserve, improve, or develop affordable housing as specified in CA Health and Safety Code Section 34176.1 per the approved Affordable Housing Master Plan that is following the State's dissolution of its redevelopment agencies.</t>
  </si>
  <si>
    <t>San Diego Regional Parks Improvement Fund</t>
  </si>
  <si>
    <t>200391_1620_Regional Park Improvement Fund Revenue</t>
  </si>
  <si>
    <t>Revised Regional Park Improvement Fund Revenue</t>
  </si>
  <si>
    <t>Revised RevenueAdjustments to reflect revised revenue projections related to increased activity at Mission Bay Park.</t>
  </si>
  <si>
    <t>100000_9911_FY24 NGF Rent Allocations</t>
  </si>
  <si>
    <t>Based on FY24 Rent ND from READ:20th &amp;amp; B- IT and Central Stores - $131,712;CCP - $0 (no NGF rent reimbursements from the NGFs);COB - $660,346;Golf 171416/700043 - $4,003,062;Chollas - $704,162</t>
  </si>
  <si>
    <t>100000_9911_GGSB</t>
  </si>
  <si>
    <t>Updates to General Government Services Billing (GGSB) based on Proposed FY24 ND allocations.</t>
  </si>
  <si>
    <t>100000_9911_Refuse Collector Bus Tax</t>
  </si>
  <si>
    <t>Adjustment to reflect newest projections for FY24 submitted by ESD.</t>
  </si>
  <si>
    <t>100000_9912_Transfer to the Infrastructure Fund</t>
  </si>
  <si>
    <t>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The deposits to the Infrastructure Fund are calculated based upon the three following categories:&lt;ul&gt;&lt;li&gt;Major revenue increment – an amount equal to 50.0 percent of the year over year growth in property tax revenues, unrestricted General Fund TOT, and unrestricted franchise fees for FY 2018 through FY 2022 only.&lt;/li&gt;&lt;li&gt;Sales tax increment – an amount equal to the annual change in sales tax revenue when compared to the sales tax baseline (FY 2016) as inflated by the lesser of California Consumer Price Index (CCPI) or 2.0 percent. and,&lt;/li&gt;&lt;li&gt;General Fund Pension Cost Reduction – any amount if pension costs for any fiscal year that are less than the base year (FY 2016).&lt;/li&gt;&lt;/ul&gt;The request of $18,781,054 represents the portion of the deposit calculation only required from the sales tax increment.</t>
  </si>
  <si>
    <t>Transfer to the Infrastructure FundAddition of non-personnel expenditures for the transfer to the Infrastructure Fund per City Charter Section 77.1.</t>
  </si>
  <si>
    <t>Addition of non-personnel expenditures for the transfer to the Infrastructure Fund per City Charter Section 77.1.</t>
  </si>
  <si>
    <t>Long Range Property Management Fund</t>
  </si>
  <si>
    <t>200723_2200_Revenue Reduction</t>
  </si>
  <si>
    <t>Interest on Pooled Investments revenue decreased due to decreased balance in fund. Other Land/Bldg Leases revenue decreased due to decrease in lease revenues.</t>
  </si>
  <si>
    <t>Revised RevenueAdjustment to reflect revised revenue projections.</t>
  </si>
  <si>
    <t>There is less revenue for the Long Range Property Management due to policy decisions related to the suspension of a lease of a parking lot for the purposes of safe camping in FY23 budget. </t>
  </si>
  <si>
    <t>100000_9912_Addition of ROW SDG&amp;E Reimbursement (E&amp;CP)</t>
  </si>
  <si>
    <t>This is a proposed adjustment to the transfer from the General Fund to reimburse the E&amp;amp;CP fund for non-billed costs incurred by E&amp;amp;CP's personnel related to inspections performed in the right-of-way for utility permits issued to San Diego Gas and Electric. In Fiscal Year 2023, $1,740,190 was budgeted for this transfer (to reimburse for FY 2020 inspections related to right of way utility permits). In FY 2024, the total to be reimbursed (for inspections performed in FY2021) is $2,244,681, which requires an increase of $504,491.</t>
  </si>
  <si>
    <t>Right-of-Way Permit ReimbursementAddition of non-personnel expenditures to support reimbursement to the Engineering and Capital Projects Fund for inspections of right-of-way utility permits performed in Fiscal Year 2022.</t>
  </si>
  <si>
    <t>Addition of non-personnel expenditures to support reimbursement to the Engineering and Capital Projects Fund for inspections of right-of-way utility permits performed in Fiscal Year 2022.</t>
  </si>
  <si>
    <t>100000_9912_Transfer to Park Improvement Funds</t>
  </si>
  <si>
    <t>The FY24 revenue projection for Mission Bay is $39,799,571; therefore, the total budgeted transfer is $19,799,571. The incremental change needed to reach the $19.8 million is $8,036,191. Based on Lease Revenues provided by Real Estate Assets Department.  All revenue over $20 million in Mission Bay Park Rents and Concessions are allocated to Parks Improvement Funds. The City of San Diego Charter, Article V, Section 55.2 requires that three quarters of all lease revenues collected from Mission Bay in excess of $20.0 million (or the remainder of those revenues if less than 75 percent is available after the allocation to the San Diego Regional Parks Improvements Fund has been made) be allocated to the Mission Bay Improvements Fund to solely benefit the Mission Bay Improvements Zone while one-quarter of all lease revenues collected from Mission Bay Park in excess of $20.0 million, or $2.5 million (whichever is greater), be allocated to the Regional Parks Improvements Fund to solely benefit San Diego Regional Park.</t>
  </si>
  <si>
    <t>Mission Bay and Regional Park Improvements FundsAddition of non-personnel expenditures for the transfer to the Mission Bay and Regional Park Improvements Funds per City Charter section 55.2.</t>
  </si>
  <si>
    <t>Addition of non-personnel expenditures for the transfer to the Mission Bay and Regional Park Improvements Funds per City Charter section 55.2.</t>
  </si>
  <si>
    <t>100000_9912_Bridge to Home Program Transfer</t>
  </si>
  <si>
    <t>This one-time request would add budget of $5.8 million. On April 19, 2022, the City Council voted to approve the sale of the Tailgate Park for development expansion. Pursuant to a compensation agreement with the Affected Taxing Entities (ATEs), including the City, the City is anticipated to receive an estimated share of $5,847,600 from the sale, which was anticipated to close in Fiscal Year 2023. However, due to unresolved litigation and challenges regarding the legality of the transaction and City Council members voted to amend the sale contract and extend the original escrow closing date beyond the Dec. 23, 2022 deadline. The sale of the Tailgate Park is now anticipated to close in FY 2024. Additionally, while proceeds from the sale are considered one-time unrestricted general fund property tax revenue, the City Council approved the sale of Tailgate Park with the amendment that the one-time funds be transferred and appropriated into the Low and Moderate Income Housing Asset Fund as part of the Bridge to Home Program for future affordable housing expenditures consistent with applicable law (R-314077). As such, the increase in property tax will not be allocated for General Fund purposes and will accordingly be transferred to the Low and Moderate Income Housing Asset Fund as part of the Bridge to Home Program. Associated Property Tax revenue increase. The City's share of $5,847,600 will be appropriated as Property Tax revenue then transferred out and appropriated into the Low and Moderate Income Housing Asset Fund as part of the Bridge to Home Program for future affordable housing expenditures consistent with applicable law per R-314077. </t>
  </si>
  <si>
    <t>Transfer to the Bridge to Home ProgramAddition of one-time non-personnel expenditures for the transfer of proceeds from the sale of Tailgate Park to the Bridge to Home program per City Council Resolution 314077.</t>
  </si>
  <si>
    <t>Addition of one-time non-personnel expenditures for the transfer to the Bridge to Home program per City Council Resolution 314077.</t>
  </si>
  <si>
    <t>Storm Drain Fund</t>
  </si>
  <si>
    <t>200301_2114_Reduction of Storm Drain Expenditures</t>
  </si>
  <si>
    <t>Expenditure reduction of $75,955 is due to new Non-Discretionary budget Increase of $75,955 for IT services.</t>
  </si>
  <si>
    <t>Support for Information TechnologyAdjustment to expenditure allocations according to an annual review of information technology funding requirements.</t>
  </si>
  <si>
    <t>Adjustment to expenditure allocations according to an annual review of information technology funding requirements.</t>
  </si>
  <si>
    <t>Sewer Utility - AB 1600 Fund</t>
  </si>
  <si>
    <t>700002_200000_Capacity Revenue</t>
  </si>
  <si>
    <t>The increase to $22,500,000 is to account for the consistently higher revenues that budgeted revenues.Related forms 57475 57476</t>
  </si>
  <si>
    <t>Revised RevenueAddition of revenue associated to consistently higher revenues than budgeted revenues.</t>
  </si>
  <si>
    <t>Revised RevenueThe increase is to account for the consistently higher revenues that budgeted revenues.</t>
  </si>
  <si>
    <t>Water Utility - AB 1600 Fund</t>
  </si>
  <si>
    <t>700012_200000_Capacity Revenue</t>
  </si>
  <si>
    <t>The increase to$15,900,000 is to account for the consistently higher revenues that budgeted revenues.Related forms 57475 57476 </t>
  </si>
  <si>
    <t>Revised Revenue The increase is to account for the consistently higher revenues that budgeted revenues.</t>
  </si>
  <si>
    <t>100000_9911_Interest on Pooled Investments</t>
  </si>
  <si>
    <t>Based on a 10 year AVG of actuals (Total FY24 Budget $1,800,000)</t>
  </si>
  <si>
    <t>200205_1413_Increase Revenue Budget</t>
  </si>
  <si>
    <t>Adjustment to reflect revised revenue projections for permit applications for special events. Special Events and Filming routinely generates revenue through permit application processing fees and late fees from applicants not submitting their permit applications in a timely manner. The number of events has increased since the lifting of amended orders and emergency regulations issued by County Public Health Officer regarding COVID-19. As of July 1, 2022, the application and late fees have increased. Overall, for FY24 the department is projecting an additional $45,000 increase in revenue from the base amount of $75,000, totaling $120,000. The estimated total FY24 revenue in the amount of $120,000 is in alignment with FY23 mid-year department revenue projections which are estimated at $117,320 by fiscal year end.  Due to staff transition, invoicing applicants is behind schedule. Currently working on July/August 2022 invoices. </t>
  </si>
  <si>
    <t>Adjustment to reflect revised revenue projections for permit applications for special events.</t>
  </si>
  <si>
    <t>3) N/A. No additional information is required because the request does not have an equity dimension.  N/A</t>
  </si>
  <si>
    <t>Infrastructure Fund</t>
  </si>
  <si>
    <t>100012_9913_Prop H Infras Contribution</t>
  </si>
  <si>
    <t>Adjustment to reflect anticipated revenues of $21,545,888 for the Infrastructure Fund. Infrastructure Revenues are Major Revenues Increment, Sales Tax Increment, and Pension Cost Reductions, excluding any Exempt Revenues.</t>
  </si>
  <si>
    <t>Prop H Infrastructure ContributionAdjustment to reflect anticipated revenues related to the Prop H Infrastructure Fund contribution.</t>
  </si>
  <si>
    <t>Adjustment to reflect anticipated revenues of $21,545,888 for the Infrastructure Fund.</t>
  </si>
  <si>
    <t>200723_2200_Administration Budget</t>
  </si>
  <si>
    <t>Increase to cover shortfall in administrative costs associated with Successor Agency ROPS.</t>
  </si>
  <si>
    <t>Property Management SupportAddition of non-personnel expenditures associated with the property management of the Successor Agency properties transferred to the City under the Long-Range Property Management Plan (LRPMP).</t>
  </si>
  <si>
    <t>Increase of non-personnel expenditures associated with the property management of the Successor Agency properties transferred to the City under the Long-Range Property Management Plan (LRPMP).</t>
  </si>
  <si>
    <t>The department is not allocated General Fund to cover contracts and expenses and are covered by the revenue associated with the Long Range Property Management Plan Administration as required by the State and in the Successor Agency Recognized Obligation Payment Schedule (ROPS).</t>
  </si>
  <si>
    <t>200723_2200_Project Management</t>
  </si>
  <si>
    <t>Projected overall decrease based on prior year usage.</t>
  </si>
  <si>
    <t>Reduction of non-personnel expenditures associated with the property management of the Successor Agency properties transferred to the City under the Long-Range Property Management Plan (LRPMP).</t>
  </si>
  <si>
    <t>The non-personnel expenditures reduction reflects the decrease of expenditures associated with property management services under the purview of the Long Range Property Management Plan, as required by the State and in the Successor Agency Recognized Obligation.</t>
  </si>
  <si>
    <t>100000_9911_ARPA Funds</t>
  </si>
  <si>
    <t>On March 11, 2021, the federal government passed the American Rescue Plan Act of 2021 (ARPA) to provide additional relief and address the continued impact of COVID-19 on the economy, public health, state and local governments, individuals, and businesses. The bill expands on the Coronavirus Response and Relief Supplemental Appropriations Act of 2021 (CRRSAA) that was enacted on December 27, 2020 and provides economic state and local aid. The ARPA allocated $299.7 million in Coronavirus State and Local Fiscal Recovery Funds to the City.Budgeting remaining ARPA fundsFY22 $100,000,000FY23 $147,633,704FY24 $52,066,296Total of $299.7 million</t>
  </si>
  <si>
    <t>100000_1216_Addition of 0.5 FTE General Counsel</t>
  </si>
  <si>
    <t>This addition of 0.5 FTE General Counsel position is to reinstate the position to 1.00 FTE. This position was reduced in FY23 to account for assumed late hiring. This addition correlates to form 57069 - Addition to Extend Legal Services Contract. The legal services contract will provide the mandated independent legal services until the General Counsel position can be hired. </t>
  </si>
  <si>
    <t>Addition of In-house Legal SupportAddition of 0.5 General Counsel position to meet the department's requirement of Charter section 41.2 that mandates the Commission retain legal counsel, independent of the City Attorney.</t>
  </si>
  <si>
    <t>Addition of 0.5 General Counsel to reestablish a 1.00 General Counsel position to meet the department's requirement of Charter section 41.2 that mandates the independent legal services for the Commission, which will also result in a cost savings.  </t>
  </si>
  <si>
    <t>200228_9913_ Revised Expenditures</t>
  </si>
  <si>
    <t>Adjustment to expenditures to match debt service cost to be paid from Safety Sales Tax Fund (Fund 200638).</t>
  </si>
  <si>
    <t>Revised ExpenditureAdjustment to reflect revised expenditures to support Fire and Lifeguard Facilities.</t>
  </si>
  <si>
    <t>Decrease in expenditures to match debt service schedule.</t>
  </si>
  <si>
    <t>100000_1001_Reduction of a Senior Management Analyst</t>
  </si>
  <si>
    <t>Budget adjustment requested to reduce 1.00 Senior Management Analyst. The position is vacant, and the responsibilities and tasks have been transitioned to other staff within the department. No service level impacts are anticipated with this reduction. </t>
  </si>
  <si>
    <t>Reduction of 1.00 Senior Management AnalystReduction of 1.00 Senior Management Analyst associated with the Docket Office.</t>
  </si>
  <si>
    <t>Reduction of 1.00 Senior Management Analyst associated with the Docket Office. This position was intended to support the Docket Office temporarily while the transition of key staff took place in Fiscal Year 2023. </t>
  </si>
  <si>
    <t>100000_1314_6.00 FTE Digital Navigators</t>
  </si>
  <si>
    <t>Addition of 3.00 FTE ISA I grant funded positions. These roles will perform a critical function for SD Access 4 All by acting as sustainable staffing for the City's Digital Navigator program which serves residents six days weekly. They will also work as ambassadors at key outreach events to enroll residents in services and connect them to city resources. Digital Navigators are trusted guides that work directly with community to make technology more accessible. They do so by teaching technical proficiency in critical digital tasks such as utilizing government services, applying for jobs online, and building computer skills. Navigators also connect residents to essential online resources through a referral network that includes housing support in conjunction with the Housing Commission and 211. Navigators are fluent in multiple languages and available six days weekly at libraries, recreation centers and community centers in Digital Equity Priority Area (DEPA) neighborhoods and via a toll-free helpline, live fifty hours weekly.  These positions will be funded by the Employ and Empower grant which ends May 2024. The grant reimbursement is for $526,254 to reimburse the labor. The $15K in non-personnel expenditures will not be reimbursed by the grant. The GF will need to fund June 2024 which is budgeted at $47,826.</t>
  </si>
  <si>
    <t>Digital Navigator Program SupportAddition of 3.00 Information Systems Analyst 1s and one-time non-personnel expenditures to provide education to residents on available resources and interface with community organizations.</t>
  </si>
  <si>
    <t>Addition of 3.00 Information Systems Analyst Is and one-time associated non-personnel expenditures to support the City's Digital Navigator program to provide education to residents on available subsidies and services and interface with community organizations. If not funded, SD Access 4 All will not have enough staff to effectively provide outreach and partnerships in under-connected communities. </t>
  </si>
  <si>
    <t>1 - Digital Navigators are trusted guides that work directly with community to make technology more accessible. They do so by teaching technical proficiency in critical digital tasks such as utilizing government services, applying for jobs online, and building computer skills. Navigators also connect residents to essential online resources through a referral network that includes housing support in conjunction with the Housing Commission and 211.Navigators are fluent in multiple languages and available 6 days weekly at libraries, recreation centers and community centers in Digital Equity Priority Area (DEPA) neighborhoods. DEPA communities share designations as Community of Concern (CoC), a census tract that has been identified as having very low or low access to opportunity as identified in the San Diego Climate Equity Index. DEPA neighborhoods include: City Heights, PromiseZone, San Ysidro/Otay Mesa.  These neighborhoods lack internet connectivity, ownership of digital devices and upgraded broadband infrastructure at higher rates according to available data. For example, according to ACS census data, up to 28% of households in the San Diego Promise Zone lack internet. 2 - Since July 2022, Digital Navigators have supported more than 2,000 residents with requests from participating partner sites to scale theprogram due to high public demand. This program operates in collaboration with Public Libraries and Parks and Recreation in addition to numerous external partnerships. Currently the program staffing model is neither sustainable nor scalable because it is staffed exclusively by student interns. The Digital Navigator program supports and fulfills goal areas for several City of San Diego policies and programs. The City's Age Friendly Action Plan housedin Parks and Recreation outlines, Access to Technology: Free Wi-Fi, provide Devices and Training. Digital Navigators work with community members to assist them in enrolling in the federal ACP home internet subsidy to make internet free or low-cost. The program is also partners with the Housing Commission because many clients receive support with online housing assistance from Digital Navigators. Internet access is a metric measuredin the Climate Equity Index and digital equity goals are integrated into Climate Action Plan (CAP). Digital Equity is a stated priority of the San Diego Promise Zone. 3 N/A</t>
  </si>
  <si>
    <t>200708_2200_Administration Budget</t>
  </si>
  <si>
    <t>Consulting Services expenses decreased by $500,000 due to the reclassification of funds from Administration IO to Project Management IO. Fees - Legal decreased by $70,000 due to decrease of costs associated with outside legal fees. Maintenance- Buildings, Roads, Equipment decreased by $50,000 to match prior year actuals/projections. Promotion Advertising increased by $200,000 due to additional charges need for advertising projects.</t>
  </si>
  <si>
    <t>Administrative Support reduction of non-personnel expenditures for miscellaneous administrative support.</t>
  </si>
  <si>
    <t>Reduction of non-personnel expenditures for miscellaneous administrative support.</t>
  </si>
  <si>
    <t>The City is required to maintain all housing funds as well as any revenues generated from housing in a separate account known as the Low Mod Income Housing Asset Fund (LMIHAF) and utilize such funds to maintain, preserve, improve, or develop affordable housing as specified in CA Health and Safety Code Section 34176.1 per the approved Affordable Housing Master Plan that is following the State's dissolution of its redevelopment agencies. </t>
  </si>
  <si>
    <t>200708_2200_Project Management</t>
  </si>
  <si>
    <t>Construction Management decreased by $25,000 due to decrease in construction management costs. Consulting expenses increased by $535,000 due to the reclassification of $500,000 of funds from Administration IO and addition of $35,000 for consulting services associated with management of NOFAs and properties.</t>
  </si>
  <si>
    <t>Project Management addition of non-personnel expenditures to support consulting services.</t>
  </si>
  <si>
    <t>Addition of non-personnel expenditures to support consulting services.</t>
  </si>
  <si>
    <t>200708_2200_Capital Projects</t>
  </si>
  <si>
    <t>Decrease associated with the following project:Little Italy/Cedar &amp;amp; Kettner (-$1,520,000)Ventana al Sur ((-$540,000)Low-Income Housing Load - TOD ($1,288,755)Low-Income Housing Loan - SDHC Bridge Loan ($1,000,000)Low-Income Housing Loan - Non-Program (-$4,647,600)Total Capital Expenditures (-$4,418,845)</t>
  </si>
  <si>
    <t>Capital Projectsreduction of non-personnel expenditures associated with low-income development housing loans.</t>
  </si>
  <si>
    <t>Reduction of non-personnel expenditures associated with low-income development housing loans.</t>
  </si>
  <si>
    <t>700001_2000_Metro Revenue Adjustments</t>
  </si>
  <si>
    <t>Revenue adjustment for Metro Sewer Revenue+15 million from Metro JPA contribution (95 million)+12 million (20 million total) for assumed revenue bonds.+7 million for Recycled Water into the Metro system (Pay off water debt)-108 (174 million total) for Assumed SRF reimbursements for Pure Water Phase 1</t>
  </si>
  <si>
    <t>Revised RevenueAdjustments from Metropolitan Joint Powers Authority, revenue bonds, debt payoff of recycled water and assumed state reimbursements for Pure Water Phase 1.</t>
  </si>
  <si>
    <t>Adjustments from Metropolitan Joint Powers Authority, revenue bonds, debt payoff of Recycled Water into Metro system and assumed state reimbursements for Pure Water Phase 1. </t>
  </si>
  <si>
    <t>700000_2000_Muni Revenue</t>
  </si>
  <si>
    <t>Revenue+58 million (70 million total) assumed Muni Bond Issuance+14 million for 4% rate increase on sewer service charges from rate increase</t>
  </si>
  <si>
    <t>Adjustment for Municipal Bond issuances and 4% rate increase on sewer service charges.</t>
  </si>
  <si>
    <t>700011_2000_Water Revenue</t>
  </si>
  <si>
    <t>Revenue Adjustment-32 million to true up water budget with water sales projections (Prior years had higher volumes)-96 million (no revenue bonds for water expected)-31 million (258 million) assumed WIFIA activity.+23 million CP issuance-46M (assumed SRF activity 49 million)</t>
  </si>
  <si>
    <t>Revised RevenueAdjustments from Metropolitan Joint Powers Authority, revenue bonds, debt payoff of recycled water and assumed state reimbursements for Pure Water Phase 1. </t>
  </si>
  <si>
    <t>Adjustments for Commercial Paper issuance, WIFIA activity and reduced water sales projections. </t>
  </si>
  <si>
    <t>Central Stores Fund</t>
  </si>
  <si>
    <t>Purchasing &amp; Contracting</t>
  </si>
  <si>
    <t>720040_1514_Inventory Scanning Software</t>
  </si>
  <si>
    <t>Addition of non-personnel expenditures to purchase software to enhance Central Stores' inventory processing system.</t>
  </si>
  <si>
    <t>Inventory Scanning SoftwareAddition of non-personnel expenditures to purchase software to enhance Central Stores' inventory processing system.</t>
  </si>
  <si>
    <t>Addition of non-personnel expenditures to purchase software to enhance Central Stores' inventory processing system. Procurement of equipment and software will assist all employees in streamlining work efforts and creates internal controls of inventory management.</t>
  </si>
  <si>
    <t>Inventory Scanning Software_Y123N/A_Procurement of equipment and software will assist all employees in streamlining work efforts and creates internal controls of inventory management. True inventory will become more readily available and accessible, also avoiding errors normally caused by human error. Unintended consequences include inability to access information should the system go down.</t>
  </si>
  <si>
    <t>Office of Race &amp; Equity</t>
  </si>
  <si>
    <t>100000_1419_Reduction of Operating Discretionary Budget</t>
  </si>
  <si>
    <t>This is an on-going reduction of $30,166 to remove discretionary budget that was provided upon the creation of the department in place of non-discretionary budget. This reduction is to mitigate double budgeting now that the department receives non-discretionary budget.</t>
  </si>
  <si>
    <t>Operating Expense ReductionReduction of non-personnel expenditures due to finalizing department start-up operations.</t>
  </si>
  <si>
    <t>Reduction of non-personnel expenditures due to finalizing department start-up operations.</t>
  </si>
  <si>
    <t>100000_171415_Non-Standard Hour-Existing Service Level</t>
  </si>
  <si>
    <t>200109_171418_EGF 2/3 Expenditure Increase</t>
  </si>
  <si>
    <t>Adjustment to reflect an increase in reimbursements to the General Fund due to increase in revenue projections.</t>
  </si>
  <si>
    <t>Reimbursements for Eligible Expenditures Adjustment to reflect an increase in reimbursements to the General Fund.</t>
  </si>
  <si>
    <t> Adjustment to reflect an increase in reimbursements to the General Fund due to increase in revenue projections.</t>
  </si>
  <si>
    <t>200111_141417_EGF 1/3 Expenditure increase</t>
  </si>
  <si>
    <t>Adjustment to reflect an increase in reimbursements to the General Fund.</t>
  </si>
  <si>
    <t>100000_1514_Supervising Procurement Contracting Officer</t>
  </si>
  <si>
    <t>Addition of 1.00 Supervising Procurement Contracting Officer to help support purchasing and contracting operations and staff. This is currently a supplemental position (position ID 31023756).</t>
  </si>
  <si>
    <t>Procurement SupportAddition of 1.00 Supervising Procurement Contracting Officer to help support purchasing and contracting operations and staff. </t>
  </si>
  <si>
    <t>Addition of 1.00 Supervising Procurement Contracting Officer to help support purchasing and contracting operations and staff. Existing staff are unable to keep up with the volume of contract and purchase order requests received on an annual basis and investing in adequate staffing will address internal and external disparities.</t>
  </si>
  <si>
    <t>Supervising Procurement Contracting Officer_Y123__Exisiting staff are unable to keep up with the volume of contract and purchase order requests received on an annual basis. Investing in adequate staffing will address internal and external disparities. Internally, workload and assignments will be distributed in an equitable manner and will allow for existing staff to provide better service to external departments and engage in trainings and professional development on a more regular basis. Externally, with increased staff, the time to process contract awards should decrease, which means contractors will be able to start their services sooner and help avoid cash flow issues. Operationally, the addition of this FTE will help ensure that departments are obtaining contracts and/or POs in a timely manner. No potential unintended consequences and/or burdens identified at this time.</t>
  </si>
  <si>
    <t>Council District 1</t>
  </si>
  <si>
    <t>100000_1101_Pay-In-Lieu</t>
  </si>
  <si>
    <t>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t>
  </si>
  <si>
    <t>Pay-in-Lieu of Annual Leave AdjustmentsAdjustment to expenditures associated with projected compensation in-lieu of the use of annual leave.</t>
  </si>
  <si>
    <t>Adjustment to expenditures associated with projected compensation in-lieu of the use of annual leave.</t>
  </si>
  <si>
    <t>Council District 2</t>
  </si>
  <si>
    <t>100000_1102_Pay-In-Lieu</t>
  </si>
  <si>
    <t>Council District 3</t>
  </si>
  <si>
    <t>100000_1103_Pay-In-Lieu</t>
  </si>
  <si>
    <t>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t>
  </si>
  <si>
    <t>Council District 4</t>
  </si>
  <si>
    <t>100000_1104_Pay-In-Lieu</t>
  </si>
  <si>
    <t>Council District 5</t>
  </si>
  <si>
    <t>100000_1105_Pay-In-Lieu</t>
  </si>
  <si>
    <t>Reduction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t>
  </si>
  <si>
    <t>Council District 6</t>
  </si>
  <si>
    <t>100000_1106_Pay-In-Lieu</t>
  </si>
  <si>
    <t>Council District 7</t>
  </si>
  <si>
    <t>100000_1107_Pay-In-Lieu</t>
  </si>
  <si>
    <t>Council District 8</t>
  </si>
  <si>
    <t>100000_1108_Pay-In-Lieu</t>
  </si>
  <si>
    <t>Council District 9</t>
  </si>
  <si>
    <t>100000_1109_Pay-In-Lieu</t>
  </si>
  <si>
    <t>100000_1101_Discretionary NPE</t>
  </si>
  <si>
    <t>Addition of non-personnel expenditures to ensure each Council District has the agreed $125,000 in discretionary NPE budget.</t>
  </si>
  <si>
    <t>Council District Equity AdjustmentAddition of non-personnel expenditures to restore City Council Districts discretionary expenditure allocations.</t>
  </si>
  <si>
    <t>Addition of on-going non-personnel expenditures to restore City Council Districts discretionary expenditure allocations.</t>
  </si>
  <si>
    <t>100000_1102_Discretionary NPE</t>
  </si>
  <si>
    <t>100000_1103_Discretionary NPE</t>
  </si>
  <si>
    <t>100000_1104_Discretionary NPE</t>
  </si>
  <si>
    <t>100000_1105_Discretionary NPE</t>
  </si>
  <si>
    <t>100000_1106_Discretionary NPE</t>
  </si>
  <si>
    <t>100000_1107_Discretionary NPE</t>
  </si>
  <si>
    <t>100000_1108_Discretionary NPE</t>
  </si>
  <si>
    <t>100000_1109_Discretionary NPE</t>
  </si>
  <si>
    <t>100000_1001_Addition of a Deputy Chief Operating Officer</t>
  </si>
  <si>
    <t>Budget Adjustment request for an addition of a Deputy Chief Operating Officer that will help support the reorganization of the Chief Operating Officer. </t>
  </si>
  <si>
    <t>Executive Team Organizational Management Change Addition of 1.00 Deputy Chief Operating Officer and non-personnel expenditures to support External Services function associated with an organizational management change.</t>
  </si>
  <si>
    <t>Addition of 1.00 Deputy Chief Operating Officer and non-personnel expenditures to support External Services function associated with the updated organizational management structure.</t>
  </si>
  <si>
    <t>100000_1001_DOF Adjustment to Pay In-Lieu</t>
  </si>
  <si>
    <t>Adjustments to expenditures associated with projected compensation to employees in-lieu of the use of annual leave.</t>
  </si>
  <si>
    <t>Pay-in Lieu of Annual Leave AdjustmentsAdjustments to expenditures associated with projected compensation to employees in-lieu of the use of annual leave.</t>
  </si>
  <si>
    <t>Office of the IBA</t>
  </si>
  <si>
    <t>100000_1153_DOF Adjustment to Pay In-Lieu</t>
  </si>
  <si>
    <t>100000_1211_DOF Adjustment to Pay In-Lieu</t>
  </si>
  <si>
    <t>100000_1212_DOF Adjustment to Pay In-Lieu</t>
  </si>
  <si>
    <t>City Auditor</t>
  </si>
  <si>
    <t>100000_1215_DOF Adjustment to Pay In-Lieu</t>
  </si>
  <si>
    <t>100000_1313_DOF Adjustment to Pay In-Lieu</t>
  </si>
  <si>
    <t>Government Affairs</t>
  </si>
  <si>
    <t>100000_1418_DOF Adjustment to Pay In-Lieu</t>
  </si>
  <si>
    <t>100000_1514_DOF Adjustment to Pay In-Lieu</t>
  </si>
  <si>
    <t>100000_9911_Major Rev_Property_Tax_RPTTF_Tailgate_Park</t>
  </si>
  <si>
    <t>RPTTF $5,847,660 one-time estimated City share from the sale of Tailgate Park, which was moved from FY23 to FY24 due to litigation holding up the sale of the property (Civic Communities provided an updated outlook of RDA sales, which includes estimates associated with the sale of Tailgate Park (Council approved Sale on April 19th, 2022). The one-time estimated City share from the sale of Tailgate Park is $5,847,600.)</t>
  </si>
  <si>
    <t>Program Coordinator - PUD Customer Service Support</t>
  </si>
  <si>
    <t>Addition of 1.00 Program Coordinator for Public Utilities Department's Customer Service Support.</t>
  </si>
  <si>
    <t>PUD Customer Service SupportAddition of 1.00 Program Coordinator for Public Utilities Department's Customer Service Support. </t>
  </si>
  <si>
    <t>This position will assist the Public Utilities Department's Customer Service Division in implementing technology, specifically focused on customer- and employee-facing digital self-service tools, similar to Get It Done, to better meet end-user and business needs.</t>
  </si>
  <si>
    <t>57309_Y123__:The program coordinator position bolsters the City's ability to provide customer service for Water utility customers. This adjustment benefits all residents by strategizing additional ways to improve access to water services and customer service. ._This adjustment impacts the City's customer experience program, as well as the Customer Service program within the Public Utilities Department. The impacts are improved customer service policies and expanded programmatic offerings that better meet the various needs of utility customers.._Positive consequences include the provision of additional ways for customers to access customer service. This request may uncover previously unknown barriers to accessing services.._._</t>
  </si>
  <si>
    <t>100000_1714_DOF Adjustment to Pay In-Lieu</t>
  </si>
  <si>
    <t>200205_1414_Risk Mgt Special Events Permitting Oper Support</t>
  </si>
  <si>
    <t>Addition of $79,000 in ongoing non-personnel expenditures to reflect reimbursements to the Risk Mangement Administration Fund (720048) related to the safety and maintenance of visitor related facilities. Transient Occupancy Tax Fund/Special Promotional Program reimbursements to the Risk Management Administration Fund will support operating costs associated with 1.00 Associate Management Analyst that will primarily (75% of time) work on reviewing insurance requirements for special events permitting and helping community groups to understand and meet those requirements. Related Form ID 57243. Form 57548 will roll up with SBA for forms 57371, 57404 and 57624. </t>
  </si>
  <si>
    <t>100000_9912_Addition of Public Liability Claims Transfer</t>
  </si>
  <si>
    <t>PLACEHOLDER AMOUNT: For FY 2024, a budget adjustment of $8,886,082 is being requested to support Insurance Premiums (9912001322). This will get us from $21,733,589 to the $30,619,671, to support Risk Management's General Liability and Excess Insurance programs. Per the 5-Year Financial outlook, FY24- FY28, public liability claims and non-claims are projected to increase in FY 2024. This represents an increase from the Outlook, which assumed Insurance Premiums at $27.9 million.</t>
  </si>
  <si>
    <t>General Liability and Excess Insurance ProgramsAddition of non-personnel expenditures to support the General Liability and Excess Insurance programs.</t>
  </si>
  <si>
    <t>Addition of non-personnel expenditures to support the General Liability and Excess Insurance programs ran by Risk Management. The total budget would be $30.6 million. </t>
  </si>
  <si>
    <t>100000_9912_Addition of Public Liability Claims X-fer Claims</t>
  </si>
  <si>
    <t>PLACEHOLDER AMOUNT: The Public Liability Operating Fund is projected to have expenditures exceed revenues by $26,400,000. Per the 5-Year Financial Outlook, FY24-FY27, public liability claims and non-claims are projected to increase in FY 2024, and remain consistent through the outlook period, based on the recent three-year average of public liability operating expenditures. The addition of $5.9 million will bring the budget up to $26.4 million to support public liability claims. </t>
  </si>
  <si>
    <t>Transfer to the Public Liability Operating FundAddition of non-personnel expenditures for the transfer to the Public Liability Operating Fund to support public liability claims. </t>
  </si>
  <si>
    <t>Addition of non-personnel expenditures for the transfer to the Public Liability Operating Fund to support public liability claims. </t>
  </si>
  <si>
    <t>100000_1517_DOF Adjustment to Pay In-Lieu</t>
  </si>
  <si>
    <t>100000_1611_DOF Adjustment to Pay In-Lieu</t>
  </si>
  <si>
    <t>100000_1621_DOF Adjustment to Pay In-Lieu</t>
  </si>
  <si>
    <t>100000_1912_DOF Adjustment to Pay In-Lieu</t>
  </si>
  <si>
    <t>100000_1914_DOF Adjustment to Pay In-Lieu</t>
  </si>
  <si>
    <t>100000_2113_DOF Adjustment to Pay In-Lieu</t>
  </si>
  <si>
    <t>200205_1413_DOF Adjustment to Pay In-Lieu</t>
  </si>
  <si>
    <t>100000_2115_DOF Adjustment to Pay In-Lieu</t>
  </si>
  <si>
    <t>100000_2116_DOF Adjustment to Pay In-Lieu</t>
  </si>
  <si>
    <t>200217_2116_DOF Adjustment to Pay In-Lieu</t>
  </si>
  <si>
    <t>200224_1621_DOF Adjustment to Pay In-Lieu</t>
  </si>
  <si>
    <t>Local Enforcement Agency Fund</t>
  </si>
  <si>
    <t>200226_1611_DOF Adjustment to Pay In-Lieu</t>
  </si>
  <si>
    <t>200227_1913_DOF Adjustment to Pay In-Lieu</t>
  </si>
  <si>
    <t>200308_1314_DOF Adjustment to Pay In-Lieu</t>
  </si>
  <si>
    <t>200610_1314_DOF Adjustment to Pay In-Lieu</t>
  </si>
  <si>
    <t>200611_1314_DOF Adjustment to Pay In-Lieu</t>
  </si>
  <si>
    <t>700000_2000_DOF Adjustment to Pay In-Lieu</t>
  </si>
  <si>
    <t>700001_2000_DOF Adjustment to Pay In-Lieu</t>
  </si>
  <si>
    <t>700011_2000_DOF Adjustment to Pay In-Lieu</t>
  </si>
  <si>
    <t>700043_171416_DOF Adjustment to Pay In-Lieu</t>
  </si>
  <si>
    <t>700048_2115_DOF Adjustment to Pay In-Lieu</t>
  </si>
  <si>
    <t>720000_1317_DOF Adjustment to Pay In-Lieu</t>
  </si>
  <si>
    <t>720048_1515_DOF Adjustment to Pay In-Lieu</t>
  </si>
  <si>
    <t>720057_2118_DOF Adjustment to Pay In-Lieu</t>
  </si>
  <si>
    <t>Council District 1 - CPPS</t>
  </si>
  <si>
    <t>100000_110111_Proposed CPPS Budget</t>
  </si>
  <si>
    <t>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t>
  </si>
  <si>
    <t>Community Projects, Programs, and ServicesAdjustment reflects the one-time addition of expenditures for Community Projects, Programs, and Services.</t>
  </si>
  <si>
    <t>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t>
  </si>
  <si>
    <t>Council District 2 - CPPS</t>
  </si>
  <si>
    <t>100000_110211_Proposed CPPS Budget</t>
  </si>
  <si>
    <t>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t>
  </si>
  <si>
    <t>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t>
  </si>
  <si>
    <t>Council District 3 - CPPS</t>
  </si>
  <si>
    <t>100000_110311_Proposed CPPS Budget</t>
  </si>
  <si>
    <t>Council District 4 - CPPS</t>
  </si>
  <si>
    <t>100000_110411_Proposed CPPS Budget</t>
  </si>
  <si>
    <t>Council District 5 - CPPS</t>
  </si>
  <si>
    <t>100000_110511_Proposed CPPS Budget</t>
  </si>
  <si>
    <t>Council District 6 - CPPS</t>
  </si>
  <si>
    <t>100000_110611_Proposed CPPS Budget</t>
  </si>
  <si>
    <t>Council District 7 - CPPS</t>
  </si>
  <si>
    <t>100000_110711_Proposed CPPS Budget</t>
  </si>
  <si>
    <t>Council District 8 - CPPS</t>
  </si>
  <si>
    <t>100000_110811_Proposed CPPS Budget</t>
  </si>
  <si>
    <t>Council District 9 - CPPS</t>
  </si>
  <si>
    <t>100000_110911_Proposed CPPS Budget</t>
  </si>
  <si>
    <t>100000_2114_Non Standard Hourly Positions</t>
  </si>
  <si>
    <t>The same level of funding for hourly Intern employees working 20 hours per week during college session and 40 hours per week during summer and winter college break or one year is 1,040 hours. These positions will assist with Asset Management and Construction, Operations Engineering, Watershed Planning, and Environmental Permitting related tasks for the Municipal Storm Water Permit and Deferred Capital programs. Positions will conduct research, plan checks, field data collection, data entry, mapping and other tasks as assigned.</t>
  </si>
  <si>
    <t>Addition of 6.00 Management Interns - Hourlys in support of Asset Management and Construction, Operations Engineering, Watershed Planning, and Environmental Permitting related tasks for the Municipal Storm Water Permit and Deferred Capital programs.</t>
  </si>
  <si>
    <t>57591_N___N/A_</t>
  </si>
  <si>
    <t>100000_1613_Additional Security at CCP</t>
  </si>
  <si>
    <t>To continue to protect City staff and the public at Civic Center Plaza, additional security measures are being implemented including an armed security guard. This is due to a rise in incidents at the building.  The $102,000 is the annual expense for the additional personnel.</t>
  </si>
  <si>
    <t>Civic Center Plaza Security ServicesAddition of non-personnel expenditures for increased security services at Civic Center Plaza.</t>
  </si>
  <si>
    <t>Addition of non-personnel expenditures for additional security services at Civic Center Plaza.</t>
  </si>
  <si>
    <t>To continue to protect City staff and the public at Civic Center Plaza, additional security measures are being implemented including an armed security guard. This is due to a rise in incidents at the building.</t>
  </si>
  <si>
    <t>100000_171414_TOT allocation Reduction</t>
  </si>
  <si>
    <t>Transient Occupancy Tax (TOT) Transfer: Adjustment to reflect revised revenue for safety and maintenance of tourism-related facilities from the TOT fund.</t>
  </si>
  <si>
    <t>Transient Occupancy Tax ReimbursementsAdjustment to reflect revised revenue for safety and maintenance of tourism-related facilities from the TOT fund.</t>
  </si>
  <si>
    <t>200638_9913_Safety Sales Tax (February Update)</t>
  </si>
  <si>
    <t>Safety Sales Tax revenue calculated at a 3.5% Growth Rate for FY2024. Revenue: $13,402,932 less Debt Service:1,398,169 and Admin Fees: 2,300 equals Public SafetyAllocation: $12,002,463Police Allocation: $6,001,231Fire Allocation:  $6,001,231</t>
  </si>
  <si>
    <t>Adjustment to reflect revised revenue and non-personnel expenditures associated with the Public Safety Services &amp;amp; Debt Services Fund.</t>
  </si>
  <si>
    <t>200228_9913_Transfer-In Adjustment (February Update)</t>
  </si>
  <si>
    <t>Adjustment to revenue received to match debt service schedule and admin fees for Safety Sales Tax Fund (Fund 200638).</t>
  </si>
  <si>
    <t>Increase in revenue received to match debt service schedule and admin fees.</t>
  </si>
  <si>
    <t>200228_9913_Revised Expenditures (February Update)</t>
  </si>
  <si>
    <t>Adjustment to expenditures to match debt service and administrative fees to be paid from Safety Sales Tax Fund (Fund 200638). Total Expenditures are $1,400,469 an increase of 2,300.</t>
  </si>
  <si>
    <t>Increase in expenditures to match debt service schedule.</t>
  </si>
  <si>
    <t>200219_9913_Zoological Exhibits Fund (February Update)</t>
  </si>
  <si>
    <t>The zoological fund revenue is collected via a levy on property taxes ($.005 per $100 of assessed valuation) as authorized by section 77a of the CityCharter. A 5.64% growth rate is applied, consistent with the FY 2024 projected Property Tax revenues. This is the annual adjustment to Fund 200219 andincreases both revenues and expenditures to match the FY 2024 proposed budget level.</t>
  </si>
  <si>
    <t>1414_200205_ACCF Impact Pilot Program Oper Support</t>
  </si>
  <si>
    <t>Addition of ongoing, non-personnel expenditures in the amount of $500,000 for Cultural Affairs/Transient Occupancy Tax funding priority area: Arts, Culture &amp;amp; Community Festivals for arts and culture programs and services allocated for the Impact category under the Arts, Culture and Community Festivals (ACCF) priority area (CP 100-03, section 3b4). If funded, the pilot Impact category in FY2024 will support projects otherwise not supported by the Organizational Support Program/Creative Communities San Diego categories. An abbreviated application process will reduce barriers for applicants. Per CP 100-03, the Impact category is designed to change focus on an annual basis in response to the City’s overall priorities and through the implementation of the Creative City cultural plan upon its projected adoption by the City Council in FY25. Category focus areas may include transborder, climate action, global impact, JEDI through the arts, etc. This FY24 pilot program will focus on Communities of Concern. It will fund artists and small, new, and emerging arts &amp;amp; culture organizations doing unique work based in, reflective of, and relevant to San Diego-designated Communities of Concern. The strongest applications will demonstrate a deeply rooted collaborative engagement with the community served and community members' support for the proposed activity's value to the community.   </t>
  </si>
  <si>
    <t>Impact Pilot ProgramAddition of non-personnel expenditures to support the Impact Pilot Program with providing project support to artists and outside organizations.</t>
  </si>
  <si>
    <t>Addition of ongoing non-personnel expenditures to support the Impact Pilot Program with providing project support to artists and outside organizations.</t>
  </si>
  <si>
    <t>Adding ongoing non-personnel allocation of $500,000 for Impact will ensure targeted funding initiatives align with the City’s arts and cultural strategies and priorities.  This pilot is designed to support activities by artists and small, new, and emerging organizations that are based in, reflective of, and relevant to San Diego-designated Communities of Concern.  This Impact category support activities that otherwise are not supported by the City’s other arts and culture funding categories. The addition of ongoing non-personnel allocation of $500,000 for Impact will ensure targeted funding initiatives align with the City’s arts and cultural strategies and priorities.How does this budget allocation directly benefit specific neighborhoods and City employees? The pilot for Impact will prioritize arts and culture activities explicitly centered in and reflective of San Diego’s communities of concern. Adding ongoing non-personnel allocation of $250,000 for Impact will expand support and opportunity to artists and nonprofits in alignment with City’s arts and cultural priorities. The strongest applicants will demonstrate a deeply rooted collaborative engagement with the community served and community members' support for the proposed activity's value. What are the operational impacts to policy, programs, or practices? The allocation will help the City to achieve its goal of intentionally investing in communities of concern and LMI neighborhoods and to increase access to arts and culture activities centered in communities of concern. A shortened application process will reduce barriers to applying for funding. The Impact category is intentionally designed to change focus (Creative Climate Action, Designing Transborder Futures, Industry Support, Global Impact, JEDI Through the Arts, etc.) on an annual basis in response to the City’s overall priorities and through the Creative City cultural plan upon its adoption by City Council. Staff considers this a pilot before the adoption of the cultural plan. What are the potential unintended consequences and/or burdens to specific neighborhoods and City employees? Operational impacts to our workforce include increased staff time needed for pilot design and implementation and processing additional funding award agreements and payments. To mitigate undue burdens on staff time, we will work to reprioritize staff responsibilities to accommodate the extra time necessary.</t>
  </si>
  <si>
    <t>100000_9911_Major Rev_Property_Tax (February Update)</t>
  </si>
  <si>
    <t>Property Tax Revenue includes a 5.64% growth rate.1% = $514,142,056MVLF = $191,361,084Tax Sharing = $11,644,005RPTTF = $33,944,683</t>
  </si>
  <si>
    <t>100000_9911_Property Transfer Tax (February Update)</t>
  </si>
  <si>
    <t>Projection based on FY23 P1-8 actuals and historical average of projections for P9-12 with 0% growth in FY24.</t>
  </si>
  <si>
    <t>100000_9911_Major Rev_Franchise Fees (February Update)</t>
  </si>
  <si>
    <t>Increase for SDG&amp;amp;E Franchise Fees.</t>
  </si>
  <si>
    <t>100015_1621_February Update - SDGE Minimum Bid</t>
  </si>
  <si>
    <t>Publishing Services Fund</t>
  </si>
  <si>
    <t>Publishing Services</t>
  </si>
  <si>
    <t>720041_1319_Addition of 0.50 Information System Analyst I</t>
  </si>
  <si>
    <t>Addition of 0.50 Information Systems Analyst (ISA) I in personnel expenditures to manage print management information system (MIS). The new position will be responsible for Publishing Services' MIS. These functions include but are not limited to the following: serve as the department’s technical point of contact for the Publishing Services job management software and other related applications; manage contracts related to Publishing Services applications; liaise with third-party vendors, Department of Information Technology staff, and the City’s applications provider regarding security, system integration, break/fixes and enhancements related to the Publishing Services job management software and other associated applications; work with Publishing Services staff to maximize use of the Publishing Services job management software and other related applications and run reports and analyze data collected by the Publishing Services job management software and other related applications for monitoring purposes and management decisions.</t>
  </si>
  <si>
    <t>Print Management Information System Support Addition of 0.50 Information Systems Analyst 1 to manage print management information system (MIS).</t>
  </si>
  <si>
    <t>Addition of 0.50 Information Systems Analyst (ISA) I in personnel expenditures to manage print management information system (MIS), which include but are not limited to the following: serve as the department’s technical point of contact for the Publishing Services job management software and other related applications; manage contracts related to Publishing Services applications; the City’s applications provider regarding security, system integration, break/fixes and enhancements related to the Publishing Services job management software and other associated applications; and run reports and analyze data collected by the system.</t>
  </si>
  <si>
    <t>200109_171418_SDG&amp;E (February Update)</t>
  </si>
  <si>
    <t>SDG&amp;amp;E revenues came is much higher than anticipated for the municipal surcharges.</t>
  </si>
  <si>
    <t>Adding in the additional municipal surcharges funding going to EGF.</t>
  </si>
  <si>
    <t>200111_171417_SDG&amp;E (February Update)</t>
  </si>
  <si>
    <t>Adding in the additional municipal surcharges funding going to EGF.</t>
  </si>
  <si>
    <t>100000_9911_TOT Revenue (February Update)</t>
  </si>
  <si>
    <t>Adjustment to reflect revised Transient Occupancy Tax (TOT) revenue projections (February update). The FY 2023 projection serves as the base for FY 2024 with a 5.9% growth rate applied. The 5.9% growth rate is based on the average year-over-year growth in TOT revenue through FY 2019. FY 2023 projection is based on period 1-7 actual activity with growth rates for remainder of FY 2023 based on San Diego Lodging Forecast Update released by Tourism Economics in January 2023. Form also includes associated one-cent TOT GF allocation based on overall projected growth.Total TOT projection  $319,321,249GF 5.5 cents $167,995,929  GF one-cent $29,765,064</t>
  </si>
  <si>
    <t>200205_9913_TOT Revenue (February Update)</t>
  </si>
  <si>
    <t>Adjustment to reflect revised Transient Occupancy Tax (TOT) revenue projections (February update). The FY 2023 projection (actual activity through P.7) serves as the base for FY 2024 with a 5.9% growth rate applied. The 5.9% growth rate is based on the average year-over-year growth in TOT revenue through FY 2019. FY 2023 projection is based on period 1-7 actual activity with growth rates for remainder of FY 2023 based on San Diego Lodging Forecast Update released by Tourism Economics in January 2023.</t>
  </si>
  <si>
    <t>200205_1414_Discretionary 1-Cent TOT to Support the GF (Feb)</t>
  </si>
  <si>
    <t>Addition of ongoing non-personnel expenditures in the amount of $1,084,152 to reflect adjustment based on updates to the One-Cent Transient Occupancy Tax. This adjustment accounts for February updates to Transient Occupancy Tax (TOT) projections. </t>
  </si>
  <si>
    <t>200205_1414_CIP&amp;Safety &amp; Maint of Visitor-Related Fac (Feb)</t>
  </si>
  <si>
    <t>Adjustment to reflect revised reimbursements to the General Fund related to the safety and maintenance of visitor related facilities. This February adjustment reflects updated assumptions related to PETCO Park Fund, 200208. Original projections assumed full use of estimated FY24 beginning fund balance for PETCO Park Fund; however, revised assumptions now account for partial use (30%) of PETCO Park Fund’s estimated FY24 beginning fund balance, resulting in the need to allocate additional FY24 TOT funds for the difference. Form 57624 will roll up with SBA for Form 57371, 57548 and 57404.</t>
  </si>
  <si>
    <t>100000_9911_Sales Tax Revenue (February Update)</t>
  </si>
  <si>
    <t>FY24 proposed sales tax revenue updated to include February clean up payment, reflecting an overall increase of $1,888,859. FY24 proposed sales tax revenue based on Muni's Q3 2022 most likely scenario with 1.5% growth factor for FY24.</t>
  </si>
  <si>
    <t>200214_1413_TOT Allocation for December Nights Exp(February)</t>
  </si>
  <si>
    <t>Adjustment to reflect revised revenue projections (Form 57252) and associated non-personnel expense increase related to TOT Fund support of the Major Events Revolving Fund. This is a cost recovery fund, and the addition of $150,000 will be used to fund Major events, including the annual December Nights event.  This $150,000 has historically been an ongoing addition, but for unknown reasons it stopped in FY16.  This has led to problematic timing issues with when revenues were received and when expenditures occurred.  Adding this back annually will resolve the timing issues that have occurred during the past year. The amount of $150,000 is the historic amount that was previously used, and the department agrees this same number is an accurate addition starting again FY24. SBA for 57627 should roll up with Form 57252. Related form 57404.</t>
  </si>
  <si>
    <t>200205_1414_GF Reimb - Safety&amp;Maint of Visitor Reltd Fac Pt3</t>
  </si>
  <si>
    <t>Addition of ongoing non-personnel expenditures in the amount of $1,250,000 to support General Fund Reimbursement - Safety &amp;amp; Maintenance of Visitor-Related Facilities.City Treasurer - Increase of $1,250,000 for Transient Occupancy Tax Fund/Special Promotional Program reimbursements to the General Fund for the Safety &amp;amp; Maintenance of Visitor-Related facilities, including City Treasurer - TOT Fund Administration.  SBA for Forms 57628, 57442, 57372, and 58127 should roll up. Related form 57641 and 57406.</t>
  </si>
  <si>
    <t>Addition of ongoing non-personnel expenditures in the amount of $1,250,000 to support General Fund Reimbursement - Safety &amp;amp; Maintenance of Visitor-Related Facilities.City Treasurer - Increase of $1,250,000 for Transient Occupancy Tax Fund/Special Promotional Program reimbursements to the General Fund for the Safety &amp;amp; Maintenance of Visitor-Related facilities, including City Treasurer - TOT Fund Administration.  SBA for Form 57628 should roll up with Forms 57442 and 57372. Related form 57641 and 57406.</t>
  </si>
  <si>
    <t>100000_171411_15b. Addition of personnel for Get It Done</t>
  </si>
  <si>
    <t>Addition of 1.00 Senior Management Analyst and 1.00 Program Manager to help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GID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t>
  </si>
  <si>
    <t>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t>
  </si>
  <si>
    <t>100000_211611_Addition of Electrical Engineering Asset Mgmt</t>
  </si>
  <si>
    <t>This request adds budget for 1.00 Senior Electrical Engineer approved in FY2023 to provide additional oversight and expertise for the City’s streetlighting, traffic signal, and undergrounding programs. Transportation manages a variety of electrical assets and does not have electrical engineering expertise on staff. The position will plan and manage the replacement of the outdated streetlight series circuits citywide, streetlight replacement projects, fixture upgrades, and also support the Department’s electrical maintenance team on complex electrical issues. In addition, the sidewalk engineering section has taken on this responsibility without expertise. The new FY24 positions will allow the sidewalk engineers to focus solely on sidewalk work. The Streetlights section has received on average  of 10% more services requests than they are able to close month over month in the last two fiscal years. Includes the repair/ replacement of all defective, malfunctioning or damaged components for various streetlights; perform functional checks and inspections of streetlight equipment including luminaires, lamps, photocells, circuit breakers, pole bases, support structure, etc.; faulty underground cable replacement; pole/ cabinet damage and knock over replacement as a result of vehicle and weather damage; trench, auger and excavate conduit, pull boxes, and pole bases. There are approximately 300 ea. pole locations that require replacements currently. </t>
  </si>
  <si>
    <t>Electrical Engineering Asset Management Addition of 1.00 Senior Electrical Engineer and non-personnel expenditures to provide electrical engineering management and planning to Citywide streetlight, traffic signal and utility undergrounding programs. </t>
  </si>
  <si>
    <t>Addition of 1.00 Senior Electrical Engineer and non-personnel expenditures to provide electrical engineering management and planning to Citywide streetlight, traffic signal and utility undergrounding programs. </t>
  </si>
  <si>
    <t>720041_1319_Addition of 1.00 Admin. Aide II</t>
  </si>
  <si>
    <t>Addition of 1.00 Administrative Aide 2 in personnel expenditures in the Publishing Services Department. The new position will be responsible for Publishing Services' administrative and budget functions. These functions include but are not limited to the following: provide client departments with quotes for in-house requests; obtain quotes for client departments from outside vendors for outside requests; work with each outside vendor on specifications and completion times; process purchase requisitions/orders for quotes from outside vendors; coordinate completion orders with Publishing Services team; order office supplies; complete billing; analyze, prepare and administer Publishing Services' budget; maintain financial records and monitor the status of expenditures and revenues; support department management and complete special projects as assigned. It has been determined that 20% of the position will be supported by the Communications Department for assistance in Administrative Aide 2 duties.• Background: The Publishing Services team previously had an Administrative Aide who assisted with the billing process and budget functions. As a result of a budget reduction in 2020, existing staff (Senior Publishing Specialist) absorbed these administrative duties. • Funding: No available funds at this time.• Impact If Not Funded: The Senior Publishing Specialist will continue to perform the administrative duties, some of which are out of class and outside of the bargaining unit, along with daily publishing duties which can range from performing complex printing jobs, troubleshooting equipment, collaborating with client departments’ project requests, to training and assisting fellow team members. If this position is not funded, Publishing Services will continue to be unable to provide expected levels of service to City departments.     </t>
  </si>
  <si>
    <t>Administrative Support for Publishing ServicesAddition of 1.00 Administrative Aide 2 and associated revenue to support Publishing Services and Communication's administrative and budget functions.</t>
  </si>
  <si>
    <t>Addition of 1.00 Administrative Aide 2 in personnel expenditures. The new position will be responsible for Publishing Services' administrative and budget functions, which are currently performed by a Senior Publishing Specialist.</t>
  </si>
  <si>
    <t>This budget adjustment seeks to resolve disparities in service levels to client departments. If this position is not funded, Publishing Services will continue to be unable to provide expected levels of service to City departments and the  Senior Publishing Specialist will continue to perform the administrative duties, some of which are out of class and outside of the bargaining unit, along with daily publishing duties which can range from performing complex printing jobs, troubleshooting equipment, collaborating with client departments’ project requests, to training and assisting fellow team members.</t>
  </si>
  <si>
    <t>100000_1415_Admin Aide II City Services Billed</t>
  </si>
  <si>
    <t>Administrative Aide 2 in personnel expenditures in the Communications Department. The new position will be responsible for Publishing Services' administrative and budget functions. These functions include but are not limited to the following: provide client departments with quotes for in-house requests; obtain quotes for client departments from outside vendors for outside requests; work with each outside vendor on specifications and completion times; process purchase requisitions/orders for quotes from outside vendors; coordinate completion orders with Publishing Services team; order office supplies; complete billing; analyze, prepare and administer Publishing Services' budget; maintain financial records and monitor the status of expenditures and revenues; support department management and complete special projects as assigned. It has been determined that 20% of the position will be supported by the Communications Department for assistance in Administrative Aide 2 duties.• Background: The Publishing Services team previously had an Administrative Aide who assisted with the billing process and budget functions. As a result of a budget reduction in 2020, existing staff (Senior Publishing Specialist) absorbed these administrative duties. • Funding: No available funds at this time.• Impact If Not Funded: The Senior Publishing Specialist will continue to perform the administrative duties, some of which are out of class and outside of the bargaining unit, along with daily publishing duties which can range from performing complex printing jobs, troubleshooting equipment, collaborating with client departments’ project requests, to training and assisting fellow team members. If this position is not funded, Publishing Services will continue to be unable to provide expected levels of service to City departments.     </t>
  </si>
  <si>
    <t>Administrative Support for Publishing ServicesAddition of reimbursements for city services that support Communications with administrative and budget functions.</t>
  </si>
  <si>
    <t>Addition of Administrative Aide 2 personnel expenditures. The new position will be responsible for assisting Communications administrative and budget functions.</t>
  </si>
  <si>
    <t>This budget adjustment seeks to resolve disparities in service levels to client departments. Communications will continue to be unable to provide expected levels of service to City departments as they currently do not have sufficient administrative staff, so senior staff must perform these administrative duties.</t>
  </si>
  <si>
    <t>100000_1914_February Update - PD Transfer Public Safety Svcs</t>
  </si>
  <si>
    <t>Revenues for Safety Sales Tax are expected to increase in FY24. After factoring in the increase in the Debt Service payment, and the split between Police and Fire, the increase for the Police Department is projected to be $887,776 as of January 2023. An update in February 2023, now projects an additional $38,225 in revenue to be received. As a result, the total proposed revenue for Safety Sales Tax for FY24 is $6,001,231.</t>
  </si>
  <si>
    <t>100000_9912_Climate Equity Fund Contribution - Feb Update</t>
  </si>
  <si>
    <t>This adjustment is related to form ID 57274. For FY 2024, the contribution to the CEF will only include 10.0 percent of the total General Fund revenue received through the annual gas and electric franchise fees, which were estimated at $63,978.820 and since the current budget is at $7.0M; a reduction was requested. Form ID 57274 requested a reduction to the on-going budget of $7.0 million to $6.4 million, a difference of $606,364.However, there was an increase to the Budget Adjustment for FY 2024 based on new information received in February. An addition of $1,290,514 is being requested to increase the requested budget of $6,397,882 to $7,688,396.</t>
  </si>
  <si>
    <t>200217_211600_February Update SDG&amp;E Franchise Fee Rev.</t>
  </si>
  <si>
    <t>This adjustment includes the addition of $21,096,827 in revenue to reflect revised revenue projections for San Diego Gas and Electric (SDG&amp;amp;E) Franchise Fees, as of the February update provided by SDG&amp;amp;E.</t>
  </si>
  <si>
    <t>57637_N___N/A_:._._._._</t>
  </si>
  <si>
    <t>720057_2112_Reduction of Remaining Planet Bids Platform</t>
  </si>
  <si>
    <t>On going annualized reduction of remaining budget dollars associated with the Planet Bids software procurement platform.  In the FY23 Adopted Budget, the Public Works Contracts Division was transferred from the Engineering and Capital Projects Department to the Purchasing and Contracting Department, including 19.00 FTE positions and associated expenditures and revenue.  A portion of the budget that supports the Planet Bids procurement platform remained behind in anticipation of continued E&amp;amp;CP use of the program.  Going forward all expenses associated with this remaining component will be absorbed by the Purchasing and Contracting Department; therefore, the remaining $250K of budget at E&amp;amp;CP is no longer needed and will be removed.</t>
  </si>
  <si>
    <t>Reduction of Planet Bids Software BudgetReduction of total annualized non-personnel budget due to absorption of remaining Planet Bids Software Platform expenses by Purchasing and Contracting in line with FY23 restructure.</t>
  </si>
  <si>
    <t>Reduction of total annualized non-personnel budget due to absorption of remaining Planet Bids Software Platform expenses by Purchasing and Contracting in line with FY23 restructure.</t>
  </si>
  <si>
    <t>100000_1716_Transient Occupancy Tax Transfer</t>
  </si>
  <si>
    <t>100000_1516_TOT Reimbursement</t>
  </si>
  <si>
    <t>Adjustment to reflect revised revenue for safety and maintenance of tourism-related facilities from the TOT Fund. This corresponds with form ID 57628 under the TOT Fund, which shows the transfer out.</t>
  </si>
  <si>
    <t>Transient Occupancy Tax (TOT) TransferAdjustment to reflect revised reimbursements for eligible services from the TOT Fund.</t>
  </si>
  <si>
    <t>Adjustment to reflect revised revenue for safety and maintenance of tourism-related facilities from the TOT Fund.</t>
  </si>
  <si>
    <t>100000_1912_Safety Sales Tax Allocation(February Update)</t>
  </si>
  <si>
    <t>Revenues for Safety Sales Tax are expected to increase in FY24. After factoring in the increase in the Debt Service payment, and the split between Police and Fire, the increase for the Fire Department is projected to be $887,776 as of January 2023. An update in February 2023, now projects an additional $38,225 in revenue to be received. The new total amount projected for proposed is $6,001,231</t>
  </si>
  <si>
    <t>100000_1211_Addition of 2.00 DCA to Support Pure Water</t>
  </si>
  <si>
    <t>Budget adjustment requested for the addition of 2.00 Deputy City Attorneys, currently supplemental positions, and one-time associated non-personnel expenditures to support Civil Advisory, Public Utilities, Capital Improvements Program. The Deputy City Attorneys will bill to Capital Improvements Program (CIP) on their timecard.</t>
  </si>
  <si>
    <t>Civil Advisory for the Pure Water ProgramAddition of 2.00 Deputy City Attorneys and associated non-personnel expenditures to support the Pure Water Program.</t>
  </si>
  <si>
    <t>Addition of 2.00 Deputy City Attorney and associated non-personnel expenditure to support the Civil Advisory, Public Utilities, Capital Improvements Program.</t>
  </si>
  <si>
    <t>100000_9911_SB90 State Mandated Program Revenues</t>
  </si>
  <si>
    <t>Program 197 Health Benefits for Survivors of Peace Officers and Firefighters claim amount $83,416Program 167 Domestic Violence Arrest Policies and Standards claim amount $139,643Program 375 RIPA $372,313Program 378 Sexual Assault Evidence Kits $292,7762021-2022 claims were submitted to SCO on February 15, 2023</t>
  </si>
  <si>
    <t>State Mandated Reimbursement ClaimsAddition of one-time revenue associated with state mandated reimbursement claims submitted to the State Controller's Office.</t>
  </si>
  <si>
    <t>100000_9912_Transfer to the Infrastructure Fund Pt2</t>
  </si>
  <si>
    <t>This request is related to Form ID 57455. 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The request will increase the original requested amount of $18,781,054 to $21,545,888, which represents the portion of the deposit calculation only required from the sales tax increment.</t>
  </si>
  <si>
    <t>100000_1313_General HR Support</t>
  </si>
  <si>
    <t>Budget Adjustment request for the addition of 1.00 Program Managers and 2.00 Program Coordinators to help support the Human Resources Department.</t>
  </si>
  <si>
    <t>Department Operations SupportAddition of 1.00 Program Manager and 2.00 Program Coordinators to help support department operations.</t>
  </si>
  <si>
    <t>Addition of 1.00 Program Manager and 2.00 Program Coordinators to help support department operations.</t>
  </si>
  <si>
    <t>100000_1415_Addition of NPE</t>
  </si>
  <si>
    <t>This budget adjust is requested in order to accommodate the reintroduction of the State of the City address that is going to be held yearly and in-person on an on-going basis. Due to Covid-19 this address has been been held virtually, with the lifted restriction it will be held in-person going forward. </t>
  </si>
  <si>
    <t>State of the City ServicesAddition of non-personnel expenditures to support the State of the City.</t>
  </si>
  <si>
    <t>Addition of ongoing non-personnel expenditure to accommodate the reintroduction of the in-person State of the City address to be held annually. The projected General Fund impact of this adjustment is $20,000.</t>
  </si>
  <si>
    <t>On-going budget adjustment request to removing $21,121 in revenue (updated for February projections) to reflect net decrease of $5,058 to support administration of the Program (1%). This budget adjustment revises TransNet revenue to reflect revised TransNet revenue projections from the San Diego Association of Governments.</t>
  </si>
  <si>
    <t>57648_N___N/A_:._._._._</t>
  </si>
  <si>
    <t>200205_1414_TOT Allocation for Convention Center (Feb)</t>
  </si>
  <si>
    <t>Adjustment to reflect revised reimbursements to the General Fund related to the safety and maintenance of visitor related facilities. This February update is for an addition of one-time non-personnel expenditures in the amount of $5,000,000 to reflect revised reimbursements to the Convention Center Expansion Administration Fund, 200206, for additional operational support of the San Diego Convention Center Corporation. The TOT Fund allocation amount of $5,000,000 is expected to be needed for the next five years (through FY28) as additional operational support of the San Diego Convention Center Corporation. Form 57649 will roll up with SBA for Form 57371, 57548, 57404 and 57624. Related form  57650.</t>
  </si>
  <si>
    <t>200206_9913_TOT CIP Support to Convention Center (Feb)</t>
  </si>
  <si>
    <t>Adjustment to reflect revised revenue projections and associated non-personnel expense increase related to TOT Fund support of the Convention Center Expansion Administration Fund, 200206, for additional CIP support of the San Diego Convention Center Corporation. The TOT Fund allocation amount of $5,000,000 is expected to be needed for the next five years (through FY28) as additional CIP support of the San Diego Convention Center Corporation. Related form 57649.</t>
  </si>
  <si>
    <t>Convention Center SupportAddition of non-personnel expenditures and associated revenue to support capital improvement programs of the San Diego Convention Center Corporation.</t>
  </si>
  <si>
    <t>Addition of one-time non-personnel expenditures and associated revenue for additional CIP support of the San Diego Convention Center Corporation.</t>
  </si>
  <si>
    <t>Black Mountain Ranch North MAD Fund</t>
  </si>
  <si>
    <t>Black Mountain Ranch North_Fund 200089_171415 REV</t>
  </si>
  <si>
    <t>Bay Terraces - Honey Drive MAD Fund</t>
  </si>
  <si>
    <t>Bay Terraces Honey Drive_ Fund 200092_171415 REV</t>
  </si>
  <si>
    <t>Black Mountain Ranch North_Fund 200089_171415 EXP</t>
  </si>
  <si>
    <t>Adjustment to reflect revised expenditures projections.</t>
  </si>
  <si>
    <t>Black Mountain Ranch South MAD Fund</t>
  </si>
  <si>
    <t>Black Mountain Ranch South_Fund 200083_171415 REV</t>
  </si>
  <si>
    <t>Black Mountain Ranch South_Fund 200083_171415 EXP</t>
  </si>
  <si>
    <t>Calle Cristobal MAD Fund</t>
  </si>
  <si>
    <t>Calle Cristobal_Fund 200045_171415 REV</t>
  </si>
  <si>
    <t>Calle Cristobal_Fund 200045_171415 EXP</t>
  </si>
  <si>
    <t>Adjustment to reflect revised expenditure projections.</t>
  </si>
  <si>
    <t>Bay Terraces - Parkside MAD Fund</t>
  </si>
  <si>
    <t>Bay Terraces Parkside_Fund 200091_171415 REV</t>
  </si>
  <si>
    <t>Carmel Mountain Ranch MAD Fund</t>
  </si>
  <si>
    <t>Carmel Mountain Ranch_Fund 200048_171415 REV</t>
  </si>
  <si>
    <t>Carmel Mountain Ranch_Fund 200048_171415 EXP</t>
  </si>
  <si>
    <t>Bird Rock MAD Fund</t>
  </si>
  <si>
    <t>Bird Rock_Fund 200103_171415 REV</t>
  </si>
  <si>
    <t>Carmel Valley NBHD #10 MAD Fund</t>
  </si>
  <si>
    <t>Carmel Valley NBHD #10_Fund 200062_171415 REV</t>
  </si>
  <si>
    <t>Camino Santa Fe MAD Fund</t>
  </si>
  <si>
    <t>Camino Santa Fe_Fund 200081_171415 REV</t>
  </si>
  <si>
    <t>Adjustment to reflect revised revenue projections,</t>
  </si>
  <si>
    <t>Carmel Valley NBHD #10_Fund 200062_171415 EXP</t>
  </si>
  <si>
    <t>Campus Point MAD Fund</t>
  </si>
  <si>
    <t>Campus Point_Fund 200031_171415 REV</t>
  </si>
  <si>
    <t>Carmel Valley MAD Fund</t>
  </si>
  <si>
    <t>Carmel Valley_Fund 200033_171415 REV</t>
  </si>
  <si>
    <t>Carmel Valley_Fund 200033_171415 EXP</t>
  </si>
  <si>
    <t>Civita MAD Fund</t>
  </si>
  <si>
    <t>Civita_Fund 200714_171415 REV</t>
  </si>
  <si>
    <t>Civita_Fund 200714_171415 EXP</t>
  </si>
  <si>
    <t>Coral Gate MAD Fund</t>
  </si>
  <si>
    <t>Coral Gate_Fund 200071_171415 REV</t>
  </si>
  <si>
    <t>Coronado View MAD Fund</t>
  </si>
  <si>
    <t>Coronado View_Fund 200040_171415 REV</t>
  </si>
  <si>
    <t>Del Mar Terrace MAD Fund</t>
  </si>
  <si>
    <t>Del Mar Terrace_Fund 200059_171415 EXP</t>
  </si>
  <si>
    <t>First SD River Imp. Project MAD Fund</t>
  </si>
  <si>
    <t>FSDRIP_Fund 200053_171415 REV</t>
  </si>
  <si>
    <t>FSDRIP_Fund 200053_171415 EXP</t>
  </si>
  <si>
    <t>Genesee/North Torrey Pines Road MAD Fund</t>
  </si>
  <si>
    <t>Genesee N. Torrey Pines Rd_Fund 200068_171415 REV</t>
  </si>
  <si>
    <t>Eastgate Technology Park MAD Fund</t>
  </si>
  <si>
    <t>Eastgate Technology Park_Fund 200044_171415 REV</t>
  </si>
  <si>
    <t>Genesee N. Torrey Pines Rd_Fund 200068_171415 EXP</t>
  </si>
  <si>
    <t>El Cajon Boulevard MAD Fund</t>
  </si>
  <si>
    <t>El Cajon Boulevard_Fund 200095_171415 REV</t>
  </si>
  <si>
    <t>Kensington Heights MAD</t>
  </si>
  <si>
    <t>Kensington Heights_Fund 200717_171415 REV</t>
  </si>
  <si>
    <t>Kensington Heights_Fund 200717_171415 EXP</t>
  </si>
  <si>
    <t>Gateway Center East MAD Fund</t>
  </si>
  <si>
    <t>Gateway Center East_Fund 200046_171415 REV</t>
  </si>
  <si>
    <t>Hillcrest MAD Fund</t>
  </si>
  <si>
    <t>Hillcrest _Fund 200094_171415 REV</t>
  </si>
  <si>
    <t>Kensington Manor MAD</t>
  </si>
  <si>
    <t>Kensington Manor_Fund 200718_171415 REV</t>
  </si>
  <si>
    <t>Kings Row MAD Fund</t>
  </si>
  <si>
    <t>Kings Row_Fund 200065_171415 REV</t>
  </si>
  <si>
    <t>Kensington Manor_Fund 200718_171415 EXP</t>
  </si>
  <si>
    <t>Kensington Park North MAD</t>
  </si>
  <si>
    <t>Kensington Park North_Fund 200719_171415 REV</t>
  </si>
  <si>
    <t>Kensington Park North_Fund 200719_171415 EXP</t>
  </si>
  <si>
    <t>La Jolla Village Drive MAD Fund</t>
  </si>
  <si>
    <t>La Jolla Village Drive_Fund 200052_171415 REV</t>
  </si>
  <si>
    <t>Liberty Station/NTC MAD Fund</t>
  </si>
  <si>
    <t>Liberty Station NTC_Fund 200080_171415 REV</t>
  </si>
  <si>
    <t>Liberty Station NTC_Fund 200080_171415 EXP</t>
  </si>
  <si>
    <t>Linda Vista Community MAD Fund</t>
  </si>
  <si>
    <t>Linda Vista Community_Fund 200056_171415 REV</t>
  </si>
  <si>
    <t>Maintenance Assessment District (MAD) Management Fund</t>
  </si>
  <si>
    <t>MADs Management Fund_Fund 200023_171415 REV</t>
  </si>
  <si>
    <t>Mission Boulevard MAD Fund</t>
  </si>
  <si>
    <t>Mission Boulevard_Fund 200032_171415 REV</t>
  </si>
  <si>
    <t>MADs Management Fund_Fund 200023_171415 EXP</t>
  </si>
  <si>
    <t>North Park MAD Fund</t>
  </si>
  <si>
    <t>North Park_Fund 200063_171415 REV</t>
  </si>
  <si>
    <t>Mira Mesa MAD Fund</t>
  </si>
  <si>
    <t>Mira Mesa_Fund 200037_171415 REV</t>
  </si>
  <si>
    <t>Ocean View Hills MAD Fund</t>
  </si>
  <si>
    <t>Ocean View Hills_Fund 200096_171415 REV</t>
  </si>
  <si>
    <t>Mira Mesa_Fund 200037_171415 EXP</t>
  </si>
  <si>
    <t>Otay International Center MAD Fund</t>
  </si>
  <si>
    <t>Otay International Center_Fund 200058_171415 REV</t>
  </si>
  <si>
    <t>Remington Hills MAD Fund</t>
  </si>
  <si>
    <t>Remington Hills_Fund 200098_171415 REV</t>
  </si>
  <si>
    <t>Miramar Ranch North MAD Fund</t>
  </si>
  <si>
    <t>Miramar Ranch North_Fund 200047_171415 REV</t>
  </si>
  <si>
    <t>Robinhood Ridge MAD Fund</t>
  </si>
  <si>
    <t>Robinhood Ridge_Fund 200097_171415 REV</t>
  </si>
  <si>
    <t>Miramar Ranch North_Fund 200047_171415 EXP</t>
  </si>
  <si>
    <t>Stonecrest Village MAD Fund</t>
  </si>
  <si>
    <t>Stonecrest Village_Fund 200067_171415 REV</t>
  </si>
  <si>
    <t>Mission Hills Special Lighting MAD Fund</t>
  </si>
  <si>
    <t>Mission Hills Special Lighting_Fund 200614_171415 REV</t>
  </si>
  <si>
    <t>Talmadge MAD Fund</t>
  </si>
  <si>
    <t>Talmadge_Fund 200076_171415 REV</t>
  </si>
  <si>
    <t>Mission Hills Special Lighting_Fund 200614_171415 EXP</t>
  </si>
  <si>
    <t>Tierrasanta MAD Fund</t>
  </si>
  <si>
    <t>Tierrasanta_Fund 20030_171415 REV</t>
  </si>
  <si>
    <t>Pacific Highlands Ranch MAD Fund</t>
  </si>
  <si>
    <t>Pacific Highlands Ranch_Fund 200099_171415 REV</t>
  </si>
  <si>
    <t>100000_9912_Space Planning and Condition Assesments Citywide</t>
  </si>
  <si>
    <t>Addition of one-time expenditures associated to Space Planning and Condition Assessment Citywide.</t>
  </si>
  <si>
    <t>Citywide Space Planning and Condition AssessmentsAddition of one-time non-personnel expenditures to support Citywide space planning and condition assessments.</t>
  </si>
  <si>
    <t>Addition of one-time non-personnel expenditures to support Citywide space planning and condition assessments.</t>
  </si>
  <si>
    <t>100000_1001_Addition and Reduction or Personnel Expenditures</t>
  </si>
  <si>
    <t>Budget Adjustment request for an addition of a Program Coordinator to help assist with the Office of the COO and a reduction of an Executive Assistant</t>
  </si>
  <si>
    <t>Department Support and EfficienciesAddition of 1.00 Program Coordinator to help support on special projects and a reduction of 1.00 Executive Assistant. </t>
  </si>
  <si>
    <t>Addition of 1.00 Program Coordinator to help support on special projects and the reduction of 1.00 Executive Assistant. </t>
  </si>
  <si>
    <t>200708_2200_Tailgate Park</t>
  </si>
  <si>
    <t>Addition of one-time revenue and expenditures associated with the transfer to the Bridge to Home Program as a result of the delayed sale of Tailgate Park.</t>
  </si>
  <si>
    <t>Bridge to Home ProgramAddition of one-time revenue and non-personnel expenditures associated with the transfer to the Bridge to Home Program</t>
  </si>
  <si>
    <t>200308_1314_Electronic Bidding Software (PlanetBids)</t>
  </si>
  <si>
    <t>Addition of non-personnel expenditures to purchase a license for PlanetBids electronic bidding software.</t>
  </si>
  <si>
    <t>Electronic Bidding SoftwareAddition of non-personnel expenditures to purchase a license for electronic bidding software.</t>
  </si>
  <si>
    <t>Addition of non-personnel expenditures to purchase a license for PlanetBids electronic bidding software. This software allows all members of the public, including potential bidders, to be informed of and have clear access to bid opportunities with the City.</t>
  </si>
  <si>
    <t>100000_171414_EGF Reimbursements (REV)</t>
  </si>
  <si>
    <t>Revised EGF RevenueAdjustment to reflect revised reimbursements from the Environmental Growth Funds (EGF)</t>
  </si>
  <si>
    <t>Revised Environmental Growth Fund ReimbursementsAdjustment to reflect revised revenue projections for the reimbursement of eligible expenditures from the Environmental Growth Funds (EGF).</t>
  </si>
  <si>
    <t>Adjustment to reflect revised reimbursements from the Environmental Growth Funds (EGF)</t>
  </si>
  <si>
    <t>200111_171417_Transfers to Los Penasquitos</t>
  </si>
  <si>
    <t>Operation SupportAddition of one-time revenue to support operations in the Los Peñasquitos Canyon Preserve Fund.</t>
  </si>
  <si>
    <t>Los Peñasquitos Canyon Preserve Fund SupportAddition of one-time non-personnel expenditures to support operations in the Los Peñasquitos Canyon Preserve Fund.</t>
  </si>
  <si>
    <t>Torrey Highlands MAD Fund</t>
  </si>
  <si>
    <t>Torrey Highlands_Fund 200074_171415 REV</t>
  </si>
  <si>
    <t>Pacific Highlands Ranch_Fund 200099_171415 EXP</t>
  </si>
  <si>
    <t>University Heights MAD Fund</t>
  </si>
  <si>
    <t>Univeristy Heights_Fund 200093_171415_REV</t>
  </si>
  <si>
    <t>Park Village MAD Fund</t>
  </si>
  <si>
    <t>Park Village_Fund 200042_171415 REV</t>
  </si>
  <si>
    <t>Washington Street MAD Fund</t>
  </si>
  <si>
    <t>Washington Street_Fund 200057_171415 REV</t>
  </si>
  <si>
    <t>Park Village_Fund 200042_171415 EXP</t>
  </si>
  <si>
    <t>Penasquitos East MAD Fund</t>
  </si>
  <si>
    <t>Penasquitos East_Fund 200039_171415 REV</t>
  </si>
  <si>
    <t>Webster-Federal Boulevard MAD Fund</t>
  </si>
  <si>
    <t>Webster Federal Boulevard_Fund 200066_171415 REV</t>
  </si>
  <si>
    <t>Penasquitos East_Fund 200039_171415 EXP</t>
  </si>
  <si>
    <t>Rancho Bernardo MAD Fund</t>
  </si>
  <si>
    <t>Rancho Bernardo_Fund 200038_171415 REV</t>
  </si>
  <si>
    <t>Rancho Bernardo_Fund 200038_171415 EXP</t>
  </si>
  <si>
    <t>Bay Terraces Honey Drive_Fund 200092_171415 EXP</t>
  </si>
  <si>
    <t>Adjustment to reflect revised expenditures projections</t>
  </si>
  <si>
    <t>Bay Terraces Parkside_Fund 200091_171415 EXP</t>
  </si>
  <si>
    <t>Adjustment to reflect revised expenditures projections. </t>
  </si>
  <si>
    <t>Rancho Encantada MAD Fund</t>
  </si>
  <si>
    <t>Rancho Encantada_Fund 200101_171415 REV</t>
  </si>
  <si>
    <t>Rancho Encantada_Fund 200101_171415 EXP</t>
  </si>
  <si>
    <t>Bird Rock_Fund 200103_171415 EXP</t>
  </si>
  <si>
    <t>Camino Santa Fe_Fund 200081_171415 EXP</t>
  </si>
  <si>
    <t>Sabre Springs MAD Fund</t>
  </si>
  <si>
    <t>Sabre Springs_Fund 200035_171415 REV</t>
  </si>
  <si>
    <t>Campus Point _Fund 200031_171415 EXP</t>
  </si>
  <si>
    <t>Sabre Springs_Fund 200035_171415 EXP</t>
  </si>
  <si>
    <t>Coral Gate_Fund 200071_171415 EXP</t>
  </si>
  <si>
    <t>Scripps/Miramar Ranch MAD Fund</t>
  </si>
  <si>
    <t>Scripps Miramar Ranch_Fund 200028_171415 REV</t>
  </si>
  <si>
    <t>Coronado View_Fund 200040_171415 EXP</t>
  </si>
  <si>
    <t>Scripps Miramar Ranch_Fund 200028_171415 EXP</t>
  </si>
  <si>
    <t>Street Light District #1 MAD Fund</t>
  </si>
  <si>
    <t>Street Light District #1_Fund 200025_171415 REV</t>
  </si>
  <si>
    <t>Eastgate Technology Park_Fund 200044_171415 EXP</t>
  </si>
  <si>
    <t>Street Light District #1_Fund 200025_171415 EXP</t>
  </si>
  <si>
    <t>El Cajon Boulevard_Fund 200095_171415 EXP</t>
  </si>
  <si>
    <t>Talmadge Park North MAD</t>
  </si>
  <si>
    <t>Talmadge Park North_Fund 200720_171415 REV</t>
  </si>
  <si>
    <t>Gateway Center East_Fund 200046_171415 EXP</t>
  </si>
  <si>
    <t>Talmadge Park North_Fund 200720_171415 EXP</t>
  </si>
  <si>
    <t>Hillcrest_Fund 200094_171415 EXP</t>
  </si>
  <si>
    <t>Talmadge Park South MAD</t>
  </si>
  <si>
    <t>Talmadge Park South_Fund 200721_171415 REV</t>
  </si>
  <si>
    <t>Talmadge Park South_Fund 200721_171415 EXP</t>
  </si>
  <si>
    <t>Kings Row_Fund 200065_171415 EXP</t>
  </si>
  <si>
    <t>Torrey Hills MAD Fund</t>
  </si>
  <si>
    <t>Torrey Hills_Fund 200070_171415 REV</t>
  </si>
  <si>
    <t>La Jolla Village Drive_Fund 200052_171415 EXP</t>
  </si>
  <si>
    <t>Torrey Hills_Fund 200070_171415 EXP</t>
  </si>
  <si>
    <t>Linda Vista Community_Fund 200056_171415 EXP</t>
  </si>
  <si>
    <t>Mission Boulevard_Fund 200032_171415 EXP</t>
  </si>
  <si>
    <t>North Park_Fund 200063_171415 EXP</t>
  </si>
  <si>
    <t>Ocean View Hills_Fund 200096_171415 EXP</t>
  </si>
  <si>
    <t>Otay International Center_Fund 200058_171415 EXP</t>
  </si>
  <si>
    <t>Remington Hills_Fund 200098_171415 EXP</t>
  </si>
  <si>
    <t>Adjustment to reflect revised revenue expenditures projections.</t>
  </si>
  <si>
    <t>Robinhood Ridge_Fund 200097_171415 EXP</t>
  </si>
  <si>
    <t>Stonecrest Village_Fund 200067_171415 EXP</t>
  </si>
  <si>
    <t>Talmadge_Fund 200076_171415 EXP</t>
  </si>
  <si>
    <t>Tierrasanta_Fund 200030_171415 EXP</t>
  </si>
  <si>
    <t>Torrey Highlands_Fund 200074_171415 EXP</t>
  </si>
  <si>
    <t>University Heights_Fund 200093_171415 EXP</t>
  </si>
  <si>
    <t>Washington Street_Fund 200057_171415 EXP</t>
  </si>
  <si>
    <t>Webster Federal Boulevard_Fund 200066_171415 EXP</t>
  </si>
  <si>
    <t>Citywide Maintenance Services</t>
  </si>
  <si>
    <t>100000_171422_Deputy Director</t>
  </si>
  <si>
    <t>Addition of 1.00 Deputy Director to manage the new division of Citywide Maintenance Services created for Fiscal Year 2024.The department recommends restructuring to create a new maintenance division, since maintenance standards and execution of work vary from park to park throughout the system. This new division will develop standards that addresses parks in communities of concern so that they reach an outcome of being clean. To reach this outcome, the department may need to increase service levels and frequencies of maintenance. Further, this new division will build a new maintenance career path. Many staff who have entered middle management in Parks and Recreation Department are recreation professionals. This new division will help build careers for our maintenance professionals and help develop their promotional pathways. Finally, this division will create a more robust inspection and mentoring process so that isolated maintenance workers in community parks will have resources and help to address long-standing maintenance issues. If this is not funded, the division will continue to be managed by the Developed Regional Parks Division Deputy Director. This may result in a large span of control and inability to focus on meeting maintenance needs and improving maintenance standards for the department.</t>
  </si>
  <si>
    <t>Citywide Maintenance Services Division SupportAddition of 1.00 Deputy Director and one-time non-personnel expenditures to support the new Citywide Maintenance Services Division.</t>
  </si>
  <si>
    <t>Addition of 1.00 Deputy Director and one-time non-personnel expenditures to support the new Citywide Maintenance Services Division.</t>
  </si>
  <si>
    <t>The Department recommends restructuring to create a new maintenance division, since maintenance standards and execution of work vary from park to park throughout the system. This new division will develop standards that addresses parks in communities of concern so that they reach an outcome of being clean. To reach this outcome, the department may need to increase service levels and frequencies of maintenance. Further, this new division will build a new maintenance career path. Many staff who have entered middle management in Park and Recreation are professionals. This new division will help build careers for our maintenance professionals and help develop their promotional pathways. Finally, this division will create a more robust inspection and mentoring process so that isolated maintenance workers in community parks will have resources and help to address long-standing maintenance issues. If this is not funded, the division will continue to be managed by the Developed Regional Parks Division Deputy Director and Administrative Analyst. This may result in a large span of control and inability to focus on meeting maintenance needs and improving maintenance standards for the department.</t>
  </si>
  <si>
    <t>100000_9912_Specialized Consultants</t>
  </si>
  <si>
    <t>This is expected to be a one-time increase of $100,000 to the division’s contracts budget for FY 2024. This increase is due to the  need for the department, as requested by the CFO, to procure specialized consultants to perform fiscal analyses of various proposed and potential development projects including: 1) The State Blocks Downtown Housing Project, 2) Redevelopment of Civic Plaza, 3) Redevelopment of the NAVWAR site, 4) City’s potential participation in an Enhanced Infrastructure Financing District (EIFD) for the Seaport Village Redevelopment Project, and 5) City’s participation in the San Diego River EIFD. This one-time increase is based on anticipated billed work for the analysis of each of these projects in FY24. This budget increase will help provide the City enhanced levels of fiscal analysis, leading to more informed decision-making to benefit the San Diego community.</t>
  </si>
  <si>
    <t>Specialized ConsultantsAddition of one-time non-personnel expenditures to procure specialized consultants to perform fiscal analyses of various proposed and potential development projects.</t>
  </si>
  <si>
    <t>One-time increase to procure specialized consultant to perform fiscal analyses on: 1) The State Blocks Downtown Housing Project, 2) Redevelopment of Civic Plaza, 3) Redevelopment of the NAVWAR site, 4) City’s potential participation in an Enhanced Infrastructure Financing District (EIFD) for the Seaport Village Redevelopment Project, and 5) City’s participation in the San Diego River EIFD.  This will provide the City enhanced levels of fiscal analysis, leading to more informed decision-making to benefit the San Diego community.</t>
  </si>
  <si>
    <t>Los Penasquitos Canyon Preserve Fund</t>
  </si>
  <si>
    <t>Los Penasquitos Reserve</t>
  </si>
  <si>
    <t>200303_171420_Transfer In from EGF</t>
  </si>
  <si>
    <t>Addition of one-time revenue to support operations in the Los Peñasquitos Canyon Preserve Fund from EGF</t>
  </si>
  <si>
    <t>Environmental Growth Fund ReimbursementsAddition of one-time revenue to support operations in the Los Peñasquitos Canyon Preserve Fund from the Environmental Growth Fund.</t>
  </si>
  <si>
    <t>Addition of one-time revenue to support operations in the Los Peñasquitos Canyon Preserve Fund from EGF.</t>
  </si>
  <si>
    <t>200227_1913_EMS transfer to GF</t>
  </si>
  <si>
    <t>Adjustment to reflect revised transfer from the Fire/Emergency Medical Services Transport Fund to the General Fund.</t>
  </si>
  <si>
    <t>Fire/Emergency Medical Services Transport Fund TransferAdjustment to reflect revised transfer from the Fire/Emergency Medical Services Transport Fund to the General Fund.</t>
  </si>
  <si>
    <t>200308_1314_Revised Revenue</t>
  </si>
  <si>
    <t>Adjustment to reflect revised revenue projections. This ensures that the non-discretionary allocation budget aligns with the Information Technology Fund revenue budget. </t>
  </si>
  <si>
    <t>200448_1314_Revised Revenue</t>
  </si>
  <si>
    <t>Adjustment to reflect revised revenue projections. This ensures that the non-discretionary allocation budget aligns with the GIS Fund revenue budget. </t>
  </si>
  <si>
    <t>200611_1314_Revised Revenue</t>
  </si>
  <si>
    <t>Adjustment to reflect revised revenue projections. This ensures that the non-discretionary allocation budget aligns with the Wireless Communications Technology Fund revenue budget. </t>
  </si>
  <si>
    <t>100000_1914_PE Adjustment to reflect Projections</t>
  </si>
  <si>
    <t>Historical Personnel ExpendituresAddition of overtime expenditures offset with budgeted personnel expenditure savings to align with projected expenditures.</t>
  </si>
  <si>
    <t>This adjustment reflects a reclassification of budgeted personnel expenditure savings to overtime to reflect the FY23 Mid-Yea Projection</t>
  </si>
  <si>
    <t>100000_1912_Personnel Expenditure Alignment</t>
  </si>
  <si>
    <t>Historical Personnel Expenditure AdjustmentAddition of overtime expenditures and a reduction of budgeted personnel expenditure savings associated with aligning expenditures with current year projections.</t>
  </si>
  <si>
    <t>200227_1913_Addition of Special Events Fire Captain</t>
  </si>
  <si>
    <t>Addition of 1.00 Fire Captain, non-personnel expenditures, and associated revenue for the Special Events Unit in Special Operations. Due to the increase in special events in the City of San Diego, the Fire-Rescue Department is requesting a Fire Captain/Paramedic for the Special Events Unit, similar to the San Diego Police Department Special Events Unit.  The Fire-Rescue Department Special Events Unit will be involved with efficiently processing permits and ensuring events are adequately prepared for fire prevention and emergency medical services. This unit will be structured within the Special Operations Division and have Community Risk Reduction and Emergency Medical Services personnel overseeing Emergency Management for the Department, including Operations Support, Terrorism, and Police Liaison. The expenditures will be partially covered by revenue received for special events. The impact of not funding this request would be a reduced ability to process the extensive amount of special event permits. In addition, there would be an impact on public safety by not allowing for proper risk management in the application process. Non-Personnel expense includes cost for a Ford F-150 pickup.</t>
  </si>
  <si>
    <t>Special Events Unit Fire CaptainAddition of 1.00 Fire Captain and non-personnel expenditures to support the Special Operations Division in permit processing, fire prevention, and emergency medical services.</t>
  </si>
  <si>
    <t>Addition of 1.00 Fire Captain, non-personnel expenditures and associated revenue for Special Events Unit to efficiently process permits and ensure events are adequately prepared for fire prevention and emergency medical services.</t>
  </si>
  <si>
    <t>Addition of Special Events Unit Fire CaptainPBF Form ID 56730_Y123__:This new position will create a promotional opportunity and associated recruitment of a diverse applicant pool. This special events position requires frequent interaction with the community during special events.._Operational impacts include the disparity in workload due to increased special events and provide opportunity to better reflect diversity.._Continued disparity of workload and lack of special assignment opportunity.._._</t>
  </si>
  <si>
    <t>100000_1913_Addition of Special Events Fire Captain</t>
  </si>
  <si>
    <t>720040_1514_Revised Revenue</t>
  </si>
  <si>
    <t>Adjustment to reflect revised revenue projections related to the Non-discretionary budget process. </t>
  </si>
  <si>
    <t>100000_1912_ EMS transfer to GF</t>
  </si>
  <si>
    <t>100000_1621_ADA Evaluation and Plan</t>
  </si>
  <si>
    <t>Addition of one-time non-personnel expenditures in the amount of $265,000 is for consultant services to begin the Federally-mandated citywide evaluation and remediation plan of features in the right-of-way including curb ramps, audible pedestrian signals, and pedestrian area of bus stops. This is a requirement of Federal and State transportation grant funding; lack of an updated plan could jeopardize future grant funds. Additional funding of approximately $1M will be needed to complete in subsequent year(s).  $3M was included in the five year outlook, of which $1M was forecasted for FY24.</t>
  </si>
  <si>
    <t>American with Disabilities Act EvaluationAddition of one-time non-personnel expenditures to update Federally mandated citywide pedestrian evaluation and remediation plans.</t>
  </si>
  <si>
    <t>Addition of non-personnel expenditures for consultant services to update Federally mandated citywide pedestrian evaluation and remediation plans</t>
  </si>
  <si>
    <t>1 – This addition will advance the City’s CAP goal to address Strategy 3: Mobility and Land Use provided that ADA accessibility and connectivity are the guiding principles of the Pedestrian Master Plan.  Though the ADA forbids discrimination in employment on the basis of disability, people with disabilities are less likely to be employed than people without disabilities.  2 – Addressing barriers with a lens on ADA accessibility is a component of integrating equity into communities. Additional ADA work in the City will help reduce these disparities by providing equitable accessibility and mobility options.   3 – Potential unintended consequences are inequitable infrastructure investments in communities. </t>
  </si>
  <si>
    <t>100000_1912_PE Adjustment to reflect Projections</t>
  </si>
  <si>
    <t>Salary and Benefit AdjustmentsFunding allocated according to a zero-based annual review of hourly funding requirements.</t>
  </si>
  <si>
    <t>Adjustments to reflect savings resulting from vacant positions for any period of the fiscal year, retirement contributions, retiree health contributions, and labor negotiations. Decrease in Budgeted Vacancy Savings to Offset the Overtime Increase.</t>
  </si>
  <si>
    <t>100000_2114_Addition of Exec Assistnat</t>
  </si>
  <si>
    <t>This package is to address right sizing of multiple sections with Stormwater, which recently became its own department splitting from Transportation. FY24 FTE:  1.00 Executive AssistantOne-time expense of $4,500 for IT for 1 FTE</t>
  </si>
  <si>
    <t>Department Administrative SupportAddition of 1.00 Executive Assistant to support operations of Stormwater and maintain service level standards.</t>
  </si>
  <si>
    <t>Addition of 1.00 Executive Assistant to support operations of Stormwater.</t>
  </si>
  <si>
    <t>57381__12___:Ensuring Stormwater has the resources it needs, enables the department to provide services needed across all neighborhoods. With the division of SWD from Transportation, this would benefit SWD employees from having equitable resources/support that they had when they were part of another department.  Not enough resources impacts department operations and need to further prioritize work and likely have some essential work and services remain undone as needed and scheduled._._._</t>
  </si>
  <si>
    <t>200111_171417_EGF Reimbursements (EXP)</t>
  </si>
  <si>
    <t>Reimbursements for Eligible ExpendituresAdjustment to reflect an increase in reimbursements to the General Fund.</t>
  </si>
  <si>
    <t>100000_1914_Assistant Police Chief</t>
  </si>
  <si>
    <t>Assistant Police ChiefAddition of Assistant Police Chief to support Police Operations. </t>
  </si>
  <si>
    <t>Addition of Assistant Police Chief to support Police Operations. </t>
  </si>
  <si>
    <t>700039_2115_Reduction of Revenue associated with Restructure</t>
  </si>
  <si>
    <t>Reallocation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reallocation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34.55 FTE, $3.1M PE, $1.5M NPE, and $100K Revenue for bin services provided to non-GF City Departments. Current bin services revenue in the RDF is $700K, which consists of $600K charged to GF Departments and $100K charged to non-GF Departments. The reallocation to GF includes the $100K revenue from charges to non-GF Departments, and the $600K will be savings realized by the GF as a result of GF employees performing work or services to GF Departments. Please note: Adjustment of $2,257,346 in 500189-Budgeted PE Savings is entered as one-time as a placeholder in Fiscal Year 2024 for a Restructure that will take place in Fiscal Year 2025, for 26.55 FTE related to Clean SD activities.</t>
  </si>
  <si>
    <t>Revised General Fund Bin Services RevenueReduction of Bin Services Revenue associated with the restructure of the program from the Enterprise Fund to the General Fund. </t>
  </si>
  <si>
    <t>Reallocation of Citywide programs for general public benefit, currently funded in the Refuse Disposal Enterprise Fund, to the General Fund. This adjustment will support long-term solvency for the Refuse Disposal Enterprise Fund. </t>
  </si>
  <si>
    <t>1. How does this budget allocation directly benefit specific neighborhoods and City employees? City-wide services including community cleanups, waste abatements, illegal dumping removal, and dead animal removal have been funded by the Refuse Disposal Enterprise Fund (RDF) to help address waste removal from the public rights of way. The RDF was created to manage landfill maintenance and operations. Most of the revenues in the RDF come from fees paid by landfill users. The RDF can no longer remain financially solvent while continuing to support non-landfill related services which are more appropriate to be funded by the General Fund.2. What are the operational impacts to policy, programs or practices? By reallocating city-wide services to the General Fund, the Refuse Disposal Fund will be able to appropriately fund landfill engineering services, post-closure reserves and build an organics processing facility.3. What are the potential unintended consequences and/or burdens to specific neighborhoods and City employees? By reallocating city-wide services to the General Fund, tax payer funding will be used to cover these services.</t>
  </si>
  <si>
    <t>720048_1515_Revised Revenue Adjustment</t>
  </si>
  <si>
    <t>Revised Risk Management Administration RevenueAdjustment to reflect revised risk management administration revenue projections. </t>
  </si>
  <si>
    <t>Revised Revenue adjustment to reflect the Proposed Risk Management Target. </t>
  </si>
  <si>
    <t>100000_171414_Increased EGF Reimbursements (REV)</t>
  </si>
  <si>
    <t>100000_9912_Compaction Placeholder</t>
  </si>
  <si>
    <t>Addition of personnel expenditures associated with salary increases.</t>
  </si>
  <si>
    <t>Salary and Benefit AdjustmentAddition of personnel expenditures associated with salary increases.</t>
  </si>
  <si>
    <t>100000_1716_Expanded Homeless Shelter Capacity</t>
  </si>
  <si>
    <t>Addition of non-personnel expenditures to support expanded homeless shelter capacity. </t>
  </si>
  <si>
    <t>Expanded Homeless Shelter CapacityAddition of non-personnel expenditures to support expanded homeless shelter capacity. </t>
  </si>
  <si>
    <t>1000000_1716_Opioid Settlement Funds</t>
  </si>
  <si>
    <t>This adjustment includes the addition of $2.5 million in ongoing expenditures and revenues for a limited time of 8 years. The revenue source is the Opioid Settlement Fund and will support the Community Harm Reduction Teams and the Safe Haven Program. The Community Harm Reduction teamsbegan outreach and engagement to individuals experiencing homelessness who have a chronic substance use condition and are resistant to services, in the City of San Diego East Village and Midway areas. The Harm Reduction program opened in November 2021 (44 beds), and the Safe Haven program opened in December 2022 (22 beds). Field-based harm reduction services include:&lt;ul&gt;&lt;li&gt;outreach and engagement; &lt;/li&gt;&lt;li&gt;low barrier, just-in-time services and connection to primary care; &lt;/li&gt;&lt;li&gt;behavioral health services; &lt;/li&gt;&lt;li&gt;medication management; &lt;/li&gt;&lt;li&gt;Medication Assisted Treatment (MAT); and &lt;/li&gt;&lt;li&gt;syringe exchange services. &lt;/li&gt;&lt;/ul&gt; Sobriety is not a requirement for services.</t>
  </si>
  <si>
    <t>Opioid Settlement FundsAddition of Opioid Settlement grant revenue to support the Community Harm Reduction and the Safe Haven Programs.</t>
  </si>
  <si>
    <t>Addition of Opioid Settlement grant revenue to support the Community Harm Reduction and the Safe Haven Programs.</t>
  </si>
  <si>
    <t>100012_9913_Operations and Maintenance for PD Facilities</t>
  </si>
  <si>
    <t>Addition of one-time non-personnel expenditures associated with tenant improvements and repairs of police facilities. Repairs include HVAC Controls systems, replacing flooring, restroom renovation, replacing ac units, slurry seal and repair of parking lots, and replacing fire alarm panel and osmate alarms.</t>
  </si>
  <si>
    <t>Police Facility and Tenant ImprovementsAddition of one-time non-personnel expenditures associated with tenant improvements and repairs of police facilities.</t>
  </si>
  <si>
    <t>Addition of one-time non-personnel expenditures associated with tenant improvements and repairs of police facilities.</t>
  </si>
  <si>
    <t>100000_1912_DOF Entry Retiree Health Trust Cont</t>
  </si>
  <si>
    <t>Addition of personnel expenditures for an adjustment of $626,600 to support the City's Contribution (GF) of $25 per pay period to the Southern California Firefighters Benefit Trust for each active L145 employee, per the MOU agreement.  A total of 970 active employees were used to determine the adjustments, which was based on active employees as of 3/22/2023.The total Citywide impact is $630,500 with $626,600 in 1912_100000 and $3,900 in 1913_200227.</t>
  </si>
  <si>
    <t>700036_1611_Revised Revenue Adjustment</t>
  </si>
  <si>
    <t>The adjustment amount was based on FY23 Mid-Year Projections for Licenses and permits to come up with the new baseline for FY24</t>
  </si>
  <si>
    <t>Revised Permit Fee RevenueAdjustment to reflect revised permit fee revenue projections.</t>
  </si>
  <si>
    <t>Adjustment to reflect revised revenue projections</t>
  </si>
  <si>
    <t>700039_2115_Trasnfer of Citywide Programs to GF CleanSD</t>
  </si>
  <si>
    <t>This adjustment includes the revenue associated with the book value of vehicles transferred from the refuse disposal fund to the general fund for programs that have been restructured to the General Fund. The total amount associated to the book value of these vehicles is $2.3 million. </t>
  </si>
  <si>
    <t>Transfer of Vehicle's Asset OwnerAddition of revenue associated with the transfer of vehicles from the Refuse Disposal Fund to the General Fund.</t>
  </si>
  <si>
    <t>200205_1413_Addition of PC</t>
  </si>
  <si>
    <t>Addition of 1.00 Program Coordinator. The Program Coordinator will be responsible for the development of policies and supervision over all special event permit applications specific to Parks and Recreation special event permits with commercial vending on City parkland and also for all marathons and walks that utilize parkland and public right of way. They will also oversee the Notice of Right to Appeal (NORA) for Special Event Permits and Park Use Permits, in compliance with the California Environmental Quality Act (CEQA) and manage conflict management for the department. Additionally, the position will be the Project Manager for December Nights. This will include management of the event producer, directing the financial operations for the event, soliciting funding for the program, and serving as the department liaison with Balboa Park institutions and City departments. The position will be responsible for working with the Planning Department and City Attorney to revisit the requirement of NORA’s and developing an MOU that will govern all future Park Use Permit NORA procedures. Additionally, the Program Coordinator will be responsible for developing and potentially executing the plan to secure funding per the new tactical equity goals in order to improve access and understanding of our permitting processes. The addition of the Program Coordinator will also serve as a back-up for managing the special event permit application system. Special event permit applications are submitted year-round, and the capability to have another staff member be able to serve as an additional administrator and provide back-up coverage is critical for the large quantities of events. </t>
  </si>
  <si>
    <t>Special Events SupportAddition of 1.00 Program Coordinator to support the Special Events Program, permit applications, and December Nights.</t>
  </si>
  <si>
    <t>Addition of 1.00 Program Coordinator to support the Special Events Program.</t>
  </si>
  <si>
    <t>100000_1101_Council District Equity Adjustment</t>
  </si>
  <si>
    <t>Adjustments made to Council District budgets in order to achieve budget equity between districts in the Personnel Cost category.</t>
  </si>
  <si>
    <t>100000_1102_Council District Equity Adjustment</t>
  </si>
  <si>
    <t>100000_1103_Council District Equity Adjustment</t>
  </si>
  <si>
    <t>Adjustments made to Council District budgets in order to achieve budget equity between districts in the Personnel Cost category</t>
  </si>
  <si>
    <t>100000_1104_Council District Equity Adjustment</t>
  </si>
  <si>
    <t>100000_1105_Council District Equity Adjustment</t>
  </si>
  <si>
    <t>100000_1106_Council District Equity Adjustment</t>
  </si>
  <si>
    <t>100000_1107_Council District Equity Adjustment</t>
  </si>
  <si>
    <t>100000_1108_Council District Equity Adjustment</t>
  </si>
  <si>
    <t>100000_1109_Council District Equity Adjustment</t>
  </si>
  <si>
    <t>200227_1913_DOF Entry Retiree Health Trust Cont</t>
  </si>
  <si>
    <t>Addition of personnel expenditures for an adjustment of $3,900 to support the City's Contribution (GF) of $25 per pay period to the Southern California Firefighters Benefit Trust for each active L145 employee, per the MOU agreement.  A total of 970 active employees were used to determine the adjustments, which was based on active employees as of 3/22/2023.The total Citywide impact is $630,500 with $626,600 in 1912_100000 and $3,900 in 1913_200227.</t>
  </si>
  <si>
    <t>Salary and Benefit AdjustmentsAdjustments to reflect savings resulting from vacant positions for any period of the fiscal year, retirement contributions, retiree health contributions, and labor negotiations.</t>
  </si>
  <si>
    <t>200111_171415_Base Budget Correction</t>
  </si>
  <si>
    <t>Adjustment to reflect one-time revenues and expenditures, and the annualization of revenues and expenditures, implemented in Fiscal Year 2023. </t>
  </si>
  <si>
    <t>One-Time Additions and AnnualizationsAdjustment to reflect one-time revenues and expenditures, and the annualization of revenues and expenditures, implemented in Fiscal Year 2023.</t>
  </si>
  <si>
    <t>One-Time Additions and AnnualizationsAdjustment to reflect one-time revenues and expenditures, and the annualization of revenues and expenditures, implemented in Fiscal Year 2023. </t>
  </si>
  <si>
    <t>May Revise_700011_200020_Water Purchases</t>
  </si>
  <si>
    <t>Reduction of the Departments Water Purchases budget. Proposed budget assumed 0 Acre feet of water, due to uncertainty about winter rains. Since that time the County Water authority has updated its proposed rates and the City has seen its local water levels increase tremendously. The budget assumes the use of 43,200 Acre Feet of Local Water, which is near the maximum amount the Water utility is able to use in any fiscal year. based on the amount of assumed rate increases and the increase in the use of local water the year over year budget is expected to decrease over the prior year's budget.</t>
  </si>
  <si>
    <t>Water PurchasesReduction of water purchase budget which accounts for estimated rate increases from the City's wholesaler and an increase in locally available water</t>
  </si>
  <si>
    <t>Water PurchasesReduction of non-personnel expenditures of $49.5 million for water purchase budget as a result of an increase in locally available water and estimated rate increases from the City's wholesaler.</t>
  </si>
  <si>
    <t>May Revision_700039_2115_Remove Vehicle Annualization</t>
  </si>
  <si>
    <t>Removal of $672,000 annualization for vehicle purchases. The FY2023 budget adjustment request for 12 pickups was entered as one-time. Also, the same amount was entered as annualization in the budget system. This request is to correct the entry and remove the annualization. ESD has already placed the order with Fleet and there is no need for the annualized budget.</t>
  </si>
  <si>
    <t>Removal of AnnualizationAdjustment to remove prior year annualization for vehicle purchases.</t>
  </si>
  <si>
    <t>Removal of AnnualizationAdjustment to remove prior year annualization in the amount of ($672,000) for vehicle purchases.</t>
  </si>
  <si>
    <t>May Revision_700036_1611_Operational Support</t>
  </si>
  <si>
    <t>This adjustment includes the additions of 2.00 FTE Program Coordinator, 1.00 FTE Principal Accountant, 3.00 FTE Plan Review Specialist III, 3.00 FTE Plan Review Spec 4, 9.00 FTE Asoc Engineers, and 1.00 FTE Sr Electrical Engineer, 1.00 Supv Dev Project Manager, 1.00 Trainer, 1.00 Sr Comb Inspector, and 1.00 Asst Dep Director. All these requested job classes are full, there are no vacancies and still experiencing operational backlogs and capacity to best serve customers in the processing of permits, payments, refunds, credits, bond adjustments, and project management. Vacancy rate currently 10% budgeted and 8% of available vacant positions.Status of positions:Filled                   546.00 On Boarding         23.00 Start Confirmed    11.00 PC-1                    16.00 RA Hold                 1.00 Vacant                 53.00Total                   650.00</t>
  </si>
  <si>
    <t>Permit Processing OperationsAddition of 40.00 FTE positions and associated non-personnel expenditures to provide permit processing, administrative, and fiscal support to customers.</t>
  </si>
  <si>
    <t>Permit Processing OperationsAddition of 40.00 FTE positions and total expenditures of $5.4 million to provide for permit processing, administrative, and fiscal support to customers.</t>
  </si>
  <si>
    <t>May Revision_720041_1319_Outside Contract Printing</t>
  </si>
  <si>
    <t>This adjustment is a reflection of an increase in outsourcing as well as related costs. Outside contracts requests of $252,977 is offset by an increase of revenue of $290,923.</t>
  </si>
  <si>
    <t>Outside Contracts AdjustmentAddition of non-personnel expenditures and associated revenue associated with increased outsourcing and related costs to provide printing services to all city departments.</t>
  </si>
  <si>
    <t>Outside Contracts AdjustmentThis adjustment is a reflection of an increase in outsourcing as well as related costs. Outside contracts requests of $252,977 is offset by an increase of revenue of $290,923.</t>
  </si>
  <si>
    <t>This budget adjustment seeks to resolve disparities in service levels to client departments. Publishing Services' operations cannot be sustained throughout the year, preventing orders from getting completed and would trigger availability control if not funded.</t>
  </si>
  <si>
    <t>May Revision_200226_1611_Relocation Cost for GIBBS</t>
  </si>
  <si>
    <t>Addition of one-time non-personnel expenditures of $3,550 related to the office relocation into the Montgomery Gibbs Executive Airport.</t>
  </si>
  <si>
    <t>Workspace Relocation CostsAddition of one-time non-personnel expenditures related to an office relocation to Montgomery Gibbs Executive Airport.</t>
  </si>
  <si>
    <t>May Revision_200226_1611_Tenant Improvements &amp; Rent GIBBS</t>
  </si>
  <si>
    <t>Addition of one-time $8,520 for tenant Improvements and rent estimate of $7,453 for Montgomery Gibbs Executive Airport.</t>
  </si>
  <si>
    <t>Tenant Improvements and New Rent Costs Addition of one-time and on-going non-personnel expenditures for necessary tenant improvements and new rent costs at Montgomery Gibbs Executive Airport.</t>
  </si>
  <si>
    <t>Tenant Improvements and New Rent CostsAddition of one-time $8,520 for tenant Improvements and rent estimate of $7,453 for Montgomery Gibbs Executive Airport.</t>
  </si>
  <si>
    <t>May Revision_700036_1611_Revised Revenue Adjustment</t>
  </si>
  <si>
    <t>Please adjust revenue.</t>
  </si>
  <si>
    <t>&lt;h3&gt;Revised Permit Fee Revenue&lt;/h3&gt;Adjustment to reflect revised permit fee revenue.</t>
  </si>
  <si>
    <t>May Revision_700036_1611_As-Needed Plan Chk and Inspect Svcs</t>
  </si>
  <si>
    <t>Shortly after the COVID-19 pandemic declaration, DSD had to adjust the permitting process to accept applications and perform reviews without in-person communication as construction was determined by the state to be an essential service. This effort was intended to support the local economy with application of stimulus funds in the private sector as well as preserving construction site safety. As a result, permit application activity did not slow down as many other public services did, but did result in falling behind in processing permits and creating a current backlog. Additional projects demand active plan check and inspections due to infill complexity and changing building codes to increase energy efficiency (including Reach Code and CAP implementation).Contracts are 2 years terms with FY24 being year 2. In FY23, $2M was budgeted for as needed plan check services.</t>
  </si>
  <si>
    <t>As-Needed Plan Check and Inspection Services ContractsAddition of one-time non-personnel expenditures for as-needed plan check and inspection services.</t>
  </si>
  <si>
    <t>As-Needed Plan Check and Inspection Services ContractsDSD had to adjust the permitting process to accept applications and perform reviews without in-person communication as construction was determined by the state to be an essential service. This effort was intended to support the local economy with application of stimulus funds in the private sector as well as preserving construction site safety. As a result, permit application activity did not slow down as many other public services did but did result in falling behind in processing permits and creating a current backlog. Additional projects demand active plan check and inspections due to infill complexity and changing building codes to increase energy efficiency (including Reach Code and CAP implementation). Contracts are 2 years terms with FY24 being year 2 in the amount of $3,000,000. Impact: At current staffing levels, DSD is unable to clear the operational backlogs.</t>
  </si>
  <si>
    <t>Provides temporary contractual help to clear operational backlogs of permits. Adjusting to non-city employees performing alongside city employees. Temp help may be inconsistent with labor shortages.</t>
  </si>
  <si>
    <t>Strategy 1 - Decarb Built Environment</t>
  </si>
  <si>
    <t>Increase energy efficiency (including Reach Code and CAP implementation)</t>
  </si>
  <si>
    <t>May Revision_700036_1611_Building Upgrades</t>
  </si>
  <si>
    <t>Addition of one-time non-personnel expenditures to maintain and improve the City Operations Building.</t>
  </si>
  <si>
    <t>Building Maintenance and Workspace Improvements.Addition of one-time non-personnel expenditures to maintain and improve current work location conditions.</t>
  </si>
  <si>
    <t>Building Maintenance and Workspace Improvements.Addition of one-time non-personnel expenditures in the amount of $250,000 to maintain and improve current work location building conditions at COB and Ridgehaven. </t>
  </si>
  <si>
    <t>To provide an effort in modest building and furniture upgrades to accommodate the workforce.  A more productive working and customer service environment.  Improvement in some areas may result in disparity of other building and furnishings not being addressed.</t>
  </si>
  <si>
    <t>May Revision_700036_1611_Relocation Cost for GIBBS</t>
  </si>
  <si>
    <t>Addition of one-time non-personnel expenditures of $56,825 related to the office relocation into the Montgomery Gibbs Executive Airport.</t>
  </si>
  <si>
    <t>Workspace Relocation CostsAddition of one-time non-personnel expenditures of $56,825 related to the office relocation into the Montgomery Gibbs Executive Airport. Value will need to adjust once full number of positions able to move are confirmed with space test fit. </t>
  </si>
  <si>
    <t>May Revision_100000_1611_Relocation Cost for GIBBS</t>
  </si>
  <si>
    <t>Addition of one-time non-personnel expenditures of $64,625 related to the office relocation into the Montgomery Gibbs Executive Airport.</t>
  </si>
  <si>
    <t>Workspace Relocation CostsAddition of one-time non-personnel expenditures in the amount of $64,625 related to an office relocation to Montgomery Gibbs Executive Airport.</t>
  </si>
  <si>
    <t>May Revision_700036_1611_Tenant Improvements &amp; Rent GIBBS</t>
  </si>
  <si>
    <t>Addition of one-time $136,380 for tenant Improvements and rent estimate of $119,253 for Montgomery Gibbs Executive Airport.</t>
  </si>
  <si>
    <t>Tenant Improvements and New Rent CostsAddition of one-time and on-going non-personnel expenditures for necessary tenant improvements and new rent costs at Montgomery Gibbs Executive Airport.</t>
  </si>
  <si>
    <t>Tenant Improvements and New Rent CostsAddition of one-time $136,380 for tenant Improvements and rent estimate of $119,253 for Montgomery Gibbs Executive Airport.</t>
  </si>
  <si>
    <t>May Revision_100000_1611_Tenant Improvement &amp; Rent for GIBBS</t>
  </si>
  <si>
    <t>Addition of rent estimate of $135,651 for Montgomery Gibbs Executive Airport.</t>
  </si>
  <si>
    <t>Tenant Improvements and Rent for GIBBSAddition of non-personnel expenditures for new rent costs at Montgomery Gibbs Executive Airport.</t>
  </si>
  <si>
    <t>Tenant Improvements and Rent for GIBBSAddition of ongoing non-personnel expenditures for rent estimate of $135,651 for Montgomery Gibbs Executive Airport.</t>
  </si>
  <si>
    <t>May Revision_700036_1611_Kiosk Stations</t>
  </si>
  <si>
    <t>Addition of one-time non-personnel expenditures for the amount of $20,000 for the expansion of 4 kiosks stations with lockdown permissions for customer in-person use. The self-serve kiosk will improve customer experience by allowing them to access internet or their own email to upload plans/document.</t>
  </si>
  <si>
    <t>Customer Kiosk StationsAddition of one-time non-personnel expenditures to install four customer kiosk stations to improve customer access to department information and services. </t>
  </si>
  <si>
    <t>Customer Kiosk StationsAddition of one-time of non-personnel expenditures for the amount of $20,000 for the expansion of 4 kiosks stations with lockdown permissions for customer in-person use.Impact: If not funded, this will negatively impact department's ability to provide enhanced services for those who need in-person or self-service assistance.</t>
  </si>
  <si>
    <t>The kiosk workstations would provide access to the DSD online permitting portal for customers that do not have access to computer equipment. All DSD online permits require electronical applications, review and permits.  DSD would need to provide technical IT support for setting up kiosks. This is a one time deployment and annual maintenance of the systems. DSD would also need to provide in-person support (Public Information Clerk/Permit Technician) to assist customers. May result in not having enough or being misused or under-utilized.</t>
  </si>
  <si>
    <t>May Revision_700036_1611_Records Self-Service Station</t>
  </si>
  <si>
    <t>Addition of one-time of non-personnel expenditures for the amount of $20,000 for the expansion of Self-Service Records stations includes 8 complete workstations with 32” Monitors with additional network, cubicle accessories and secured permissions for City Staff use when researching records in-person.  The current number of In-Person Self-Service Records stations is limited and will not meet the demand when City Staff are researching Records.</t>
  </si>
  <si>
    <t>Records Self-Service StationAddition of one-time non-personnel expenditures to increase Customer Self-Service Records stations.</t>
  </si>
  <si>
    <t>Records Self-Service StationAddition of one-time non-personnel expenditures in the amount of $20,000 to increase Customer Self-Service Records stations. Provides access to the public in a self-service model to review land use and development records in the city. DSD would also need to provide in-person support (Public Information Clerk/Permit Technician) to assist customers. May result in not having enough or being misused or under-utilized.</t>
  </si>
  <si>
    <t>May Revision_700036_1611_Online Homeowner Tutorial</t>
  </si>
  <si>
    <t>Addition of one-time of non-personnel expenditures for the amount of $25,000 to develop an online homeowner tutorial  that would provide instructions to customers on how to apply online for a permit. </t>
  </si>
  <si>
    <t>Online Homeowner Permit Process TutorialAddition of one-time non-personnel expenditures to develop an online homeowner tutorial that would provide instructions to customers on how to apply online for a permit. </t>
  </si>
  <si>
    <t>Online Homeowner Permit Process TutorialAddition of one-time of non-personnel expenditures for the amount of $25,000 to develop an online homeowner tutorial  that would provide instructions to customers on how to apply online for a permit. Impact: If not funded,  this will negatively impact the efficiency and transparency of the online permitting process</t>
  </si>
  <si>
    <t>Provides an educational resources tool to better assist homeowners better evaluate their home improvement projects and understand the permitting and inspection process.  Increased educational tools will result in possible increase of homeowner permits that may not have been aware of the process previously, tool could result in improved submissions from homeowners attempting to apply without the contracted support of industry professional they cannot maybe afford.  Could upset industry officials that may feel they lose business with online educational tool on simple permits or non-complex projects.</t>
  </si>
  <si>
    <t>May Revision_700036_1611_Self Certification Online Program</t>
  </si>
  <si>
    <t>Addition of one-time of non-personnel expenditures for the amount of $25,000 to develop a self-cert online program for individual property owners, home businesses and small businesses to develop the required skill and understanding of the permitting requirements. </t>
  </si>
  <si>
    <t>Self-Certification Online ProgramAddition of one-time non-personnel expenditures to develop a self-certification online program for property owners and businesses to develop the required skill and understanding of the permitting requirements to submit without reviews of certain permits. </t>
  </si>
  <si>
    <t>Self-Certification Online ProgramAddition of one-time of non-personnel expenditures of $25,000 to develop a self-cert online program for individual property owners, home businesses, and small businesses to develop the required skill and understanding of the permitting requirements. Impact: If not funded, this will negatively impact customer service with longer processing time.</t>
  </si>
  <si>
    <t>Providing a program that would allow a permit to be issued without a review based on being certified through the program.  Requires populating all necessary information in order to be considered properly educated to submit permits that would not require reviews.  Unknown at this time.</t>
  </si>
  <si>
    <t>May Revision_720041_1319_Shop Print Paper</t>
  </si>
  <si>
    <t>The adjustment is a reflection of an increase in annual expense for charges posted in shop print paper. Shop print paper is expected to have an increased actual expense of $21,919.</t>
  </si>
  <si>
    <t>Shop Print Paper AdjustmentAddition of non-personnel expenditures and associated expense associated with increased cost for shop print paper to provide printing to all city departments. </t>
  </si>
  <si>
    <t>Shop Print Paper AdjustmentAddition of $21,919 in non-personnel expenditures and associated expense. The adjustment is a reflection of an increase in costs for printing paper. Adjusted to reflect actuals in Fiscal Year 2023.</t>
  </si>
  <si>
    <t>May Revise_200728_1619_Revised Expenditure Projection</t>
  </si>
  <si>
    <t>This request is to increase the General Plan Maintenance Fund revenue and the corresponding expenditure budget by $350,000. Revised revenue is based on FY23 estimated year end permit application count and the FY24 inflationary adjustment to the GPM Fee rate. The inflationary factor was not known at the time proposed budget adjustments were due in January. These revenue and expenditure adjustments are critical to supporting the department’s FY24 Work Program.  See Form ID 57906 for the corresponding revenue increase. </t>
  </si>
  <si>
    <t>Revised Expenditure ProjectionAdjustment to reflect revised non-personnel expenditure projection to support General Plan Maintenance Fund fiscal year 2024 Work Program.</t>
  </si>
  <si>
    <t>Revised Expenditure ProjectionAdjustment to reflect revised non-personnel expenditure projection increase of $350,000 to support General Plan Maintenance Fund fiscal year 2024 Work Program.</t>
  </si>
  <si>
    <t>May Revise_200728_1619_Revised Revenue Projection</t>
  </si>
  <si>
    <t>This request is to increase the General Plan Maintenance Fund revenue and the corresponding expenditure budget by $289,826.This amount plus the $60,174 supports the expenditure increase on Form 57905. Revised revenue is based on FY23 estimated year end permit application count and the FY24 inflationary adjustment to the GPM Fee rate. The inflationary factor was not known at the time proposed budget adjustments were due in January. These revenue and expenditure adjustments are critical to supporting the department’s FY24 Work Program.  See Form ID 57905 for the corresponding expenditure increase. </t>
  </si>
  <si>
    <t>Revised Revenue ProjectionAdjustment to reflect revised revenue projection to support General Plan Maintenance Fund fiscal year 2024 Work Program.</t>
  </si>
  <si>
    <t>Revised Revenue ProjectionAdjustment to reflect revised revenue projection increase of $289,826 to support General Plan Maintenance Fund fiscal year 2024 Work Program.</t>
  </si>
  <si>
    <t>May Revise_720000_1317_Fuel Costs Adjustment</t>
  </si>
  <si>
    <t>Addition of $683K fuel both expense and revenue (ongoing) to reflect a projected increase in the average fuel cost per gallon of unleaded and diesel fuel. Not funding this request will result in a deficit of $683K in the Fleet Operations FY24 operating budget for fuel expenses. </t>
  </si>
  <si>
    <t>Fuel Expenditures AdjustmentAddition of ongoing non-personnel expenditures and anticipated revenue to reflect a projected increase of the cost of fuel. </t>
  </si>
  <si>
    <t>Fuel Expenditures AdjustmentAdjustment to revenues and expenditures in the amount of $683,283 to support a projected increase of fuel costs. Approximately 75% of the expenses will impact the General Fund in fuel billing collected from client departments.</t>
  </si>
  <si>
    <t>May Revision_100000_1613_Lease Management Software</t>
  </si>
  <si>
    <t>This is a critical core function needed to manage the City's real estate portfolio in order to properly store legal files and insurance requirements, process billing, collect revenue, renew/terminate/modify leases, conduct site inspections and maintain property and facility records for the City. This was not approved in FY24 Proposed Budget which has significant impact on DREAM and puts the City at risk. The Airport portion of 25% was funded and will not happen if this portion of 75% is not approved in the May Revise.Also, as per a 2021 recommendation from the City Auditor’s Office, “DREAM should research and implement the use of REPortfolio or another lease administration system.” The current system has not been updated since 2014, is no longer capable of serving the department’s needs and is not allowing DREAM to successfully administer it’s portfolio of almost 800 agreements. The City currently uses a version 6 of the vendor that will no longer be supported after FY24. The current vendor is on version 11. This is responsive to the lease management and holdover audit to ensure additional oversight and proper management.  The replacement process of REportfolio began in FY23 and we are requesting to proceed in FY24. The RFP for the new software was released Jan 10, 2023, closed in February 2023, was reviewed by P&amp;amp;C in March 2023, and evaluated by the eval panel in April 2023. Demonstrations and interviews with the highest bidders are scheduled for May 2023 and award is anticipated in June 2023. This cost is split 25%/75% between Airport Enterprise Fund and General Fund for Real Estate based on 203 agreements with Airports and 790 with Real Estate.</t>
  </si>
  <si>
    <t>Lease Management SoftwareAddition of one-time non-personnel expenditure to support the lease management software solution replacement and upgrade.</t>
  </si>
  <si>
    <t>Lease Management SoftwareAddition of $375,000 in one-time non-personnel expenditures to support the lease management software solution replacement and upgrade. This is a critical core function needed to manage the City's real estate portfolio in order to properly store legal files and insurance requirements, process billing, collect revenue, renew/terminate/modify leases, conduct site inspections and maintain property and facility records for the City.</t>
  </si>
  <si>
    <t>Proper management of the City's real estate portfolio will help provide more equitable management to all the City's lessees and properties.</t>
  </si>
  <si>
    <t>May Revision_100000_1914_Enhanced Sworn Recruiting Effort</t>
  </si>
  <si>
    <t>Addition of $225K ongoing non-personnel expenditures to enhance recruitment efforts; $200K of the request will be to contract with a marketing firm and $25K for various recruiting efforts.  $200K will be used to form a partnership with a marketing and branding firm that will develop marketing strategies to increase our viable applicant pool for Police Recruits. $25K is in addition to the Department's ongoing $50K budget used to attend paid job fairs, community events, and hold military-only events; to provide department promotional giveaways to keep pace with other law enforcement agencies; and pay for an annual subscription for recruitment process automation, candidate management and communication technology. </t>
  </si>
  <si>
    <t>Enhanced Sworn Recruiting EffortsAddition of non-personnel expenditures to support enhanced recruitment efforts.</t>
  </si>
  <si>
    <t>Enhanced Sworn Recruiting EffortsAddition of $225,000 in non-personnel expenditures to enhance recruitment efforts. This request will enhance the Department's partnership with a marketing and branding firm to develop marketing strategies and will allow the Recruiting Unit to attend additional paid job fairs, community events, hold military only events; and to provide department promotional giveaways to keep pace with other law enforcement agencies and increase the diverse pool of applicants.</t>
  </si>
  <si>
    <t>Recruiting of a diverse pool of applicants allows the department to better represent the communities it serves. A new branding and marketing contract for recruiting efforts will update the Department's marketing as the landscape for policing has changed immensely. ._1. Changes to marketing and promotional materials. 2. Potential budget impacts to supplies due to purchasing of new items. 3. New training for staff involved with recruitment and promotion of the department. ._Ensuring that diversity is representative across all police divisions</t>
  </si>
  <si>
    <t>May Revision_100000_1313_HR Analyst to PCs</t>
  </si>
  <si>
    <t>The positions will be used to support Employee Relations activities Citywide as department liaisons and be partially offset by the reductions of  3 Supervisor Human Resource Analyst Positions and Reduction of 3 Associate Human Resource Analyst Positions. Human Resources has recruited to fill vacancies in the HRA positions twice and have been unable to find qualified applicants. HR has identified the need to increase the level of responsibility needed for Citywide Human Resource positions to provide a greater level of support for departments and struggling employees.</t>
  </si>
  <si>
    <t>Employee Relations ProgramAddition of 6.00 Program Coordinators and the reduction of 3.00 Associate Human Resource Analysts and 3.00 Supervising Human Resource Analysts to support to the Employee Relations Program.</t>
  </si>
  <si>
    <t>Employee Relations Program Addition of 6.00 Program Coordinators and the reduction of 3.00 Associate Human Resource Analysts and 3.00 Supervising Human Resource Analysts for total expenditures of $275,817 to support to the Employee Relations Program.</t>
  </si>
  <si>
    <t>The positions will be used to support Employee Relations activities Citywide as department liaisons. Currently Human Resources Liaisons support approximately 6 departments each, significantly impacting the support provided to struggling employees. The additional positions will dramatically reduce the number of departments supported by each liaison, providing more equitable access and the ability to support employees before situations escalate.</t>
  </si>
  <si>
    <t>May Revision_700033_2111_IT for CBP Facility at Brown Field</t>
  </si>
  <si>
    <t>This request was approved in the FY22 Adopted Budget but CBP put a pause on the project. We have recently been informed that this is now a requirement by the federal government.  The investment will be cost recoverable due to the fuel flowage revenues brought in by CBP.</t>
  </si>
  <si>
    <t>IT Equipment Upgrade for CBP Facility at Brown FieldAddition of one-time non-personnel expenditure to upgrade Customs Border Patrol information technology equipment.</t>
  </si>
  <si>
    <t>IT Equipment Upgrade for CBP Facility at Brown FieldAddition of one-time non-personnel expenditure of $90,000 to upgrade Customs Border Patrol information technology equipment.</t>
  </si>
  <si>
    <t>May Revision_700033_2111_Business Retail Property Mgmt</t>
  </si>
  <si>
    <t>This is a re-request of an approved request in the FY23 Adopted Budget. Due to delays in procurement and understaffing, the agreement was not completed in FY23 and needs to be re-planned for in FY24. The property manager will support the management of office buildings and the retail center at Montgomery-Gibbs Executive Airport. Ultimately this will help the City generate increased revenue from filling commercial vacant spaces with quality tenants.</t>
  </si>
  <si>
    <t>Business Retail Property Management AgreementAddition of non-personnel expenditures to support the management of office buildings and the retail center at Montgomery-Gibbs Executive Airport. </t>
  </si>
  <si>
    <t>Business Retail Property Management AgreementAddition of non-personnel expenditures of $150,000 to support the management of office buildings and the retail center at Montgomery-Gibbs Executive Airport. </t>
  </si>
  <si>
    <t>This will help provide equitable treatment and conditions for tenants in the business park at MYF.</t>
  </si>
  <si>
    <t>May Revision_200448_1314_Strategic Org. Realignment GIS</t>
  </si>
  <si>
    <t>Addition of 3.00 FTE Program Coordinators positions with the corresponding reduction of 4.00 FTE Geographic Information System Analyst II and 1.00 FTE Geographic Information System Analyst III for a net reduction of 2.00 FTEs. The proposal would align the required knowledge, skills and abilities to meet demands of expanded GIS requests from departments (including Enterprise Asset Management (EAM), and help recruit staff where multiple recruitments of GISA positions have yielded no results.The 3.00 FTE Program coordinators will be responsible for supporting spatial data analytics, workflows and provisioning GIS tools and technologies for departments across the City. Systems include asset management, risk assessment, public safety, emergency response, field mapping and data capture tools, GPS integration, remote sensing, conflict detection and mapping presentations. They will also work with San Diego Geographic Information Source (SanGIS) on the regional spatial data warehouse joint powers authority in partnership with the County of San Diego.Approved, Bill Walker, Finance Manager, 04/21/23.</t>
  </si>
  <si>
    <t>Strategic Organizational RealignmentAddition of 3.00 FTE and reduction of 5.00 FTE positions to support the Geographic Information System Division strategic organizational realignment.</t>
  </si>
  <si>
    <t>Strategic Organizational RealignmentAddition of 3.00 FTE Program Coordinators positions with the corresponding reduction of 4.00 FTE Geographic Information System Analyst II and 1.00 FTE Geographic Information System Analyst III for a net reduction of 2.00 FTEs to support the GIS Division strategic organizational realignment. If not funded, the GIS Division will not have the classifications required to support the GIS operations to meet demands of expanded GIS requests from City departments.</t>
  </si>
  <si>
    <t>May Revision_100000_2114_Addition of WIFIA CIP Staffing</t>
  </si>
  <si>
    <t>The WIFIA loan requires expenditure of the funds and implementation of the CIP projects within 5 years of loan execution, which represents an increase of 400% from the current Stormwater CIP Program. To ramp up and support the execution of the WIFIA loan, the department is requesting an addition of 3.00 FTEs. In Fiscal Year 2023, Stormwater added 15 FTE with the intent that additional growth would continue in future years. Additionally, revenues of $690K has been added related to 100% reimbursable positions, with an offsetting -$345K one-times to reflect the time in which the positions will not be filled in FY24. -$216K has been included in budgeted personnel savings to reflect the time in which the positions will not be filled in FY24, which is estimated to be 6 months.FY24 3 FTE:  (1) Biologist 3, (1) Senior Civil Engineer, (1) 1 Associate Civil Engineer and a reclassification of 1 Assistant Deputy Director to Deputy DirectorJustification    - Engineering staff are needed to keep up with the CIP ramp up and expansion of the CIP program (400% expansion compared to previous CIP)    - This request won’t add burden to the general fund, the 3 positions are reimbursable from CIP fund    - To enable us to initiate and advance 25 CIP Projects in FY24    - To enable us to initiate critical pump stations design    - We agreed with MEA to steadily add City staff to phase out consultant after 5 years    - Upgrading the ADD to DD enables us to split the CIP and other engineering functions from the current Municipal Permit planning/compliance functions for a more efficient operationConsequence of not funding: inability to expend the WIFIA funding and meet the commitments of the loan; Increased risk of failing to meet regulatory deadlines required by the Phase I Regional Municipal Separate Storm Sewer System (MS4) Program permit and Total Maximum Daily Loads (TMDL); risk of not meeting CMP audit requirements, risk of flooding and life safety of citizens due to not meeting mitigation requirements to perform maintenance and repair of flood control assets. In addition, without adequate review of projects, treatment control BMPs can potentially put the City at risk for regulatory compliance issues with the MS4 Permit, including TMDL compliance.</t>
  </si>
  <si>
    <t>WIFIA Program Ramp UpAddition of 1.00 Biologist 3, 1.00 Senior Civil Engineer, 1.00 Associate Civil Engineer and reimbursable revenue to support the capital projects ramp up for WIFIA.</t>
  </si>
  <si>
    <t>Capital Projects Program Ramp Up for WIFIAAddition of 1.00 Biologist 3, 1.00 Senior Civil Engineer, 1.00 Associate Civil Engineer, and total expenditures of $466,662, and $345,589 in reimbursable revenue to address the backlog of failed storm drain pipes.</t>
  </si>
  <si>
    <t>57192_Y123__:This budget allocation will fund CIP projects to replace and upgrade deteriorated drainage infrastructure to safeguard communities from flooding.  Additionally, funding will be used to build Green Infrastructure and implement Stream Restoration and Rehabilitation projects to improve water quality and provide multi-benefits to local communities and neighborhoods.  This funding will allow us to replace deteriorated infrastructure proactively and prevent emergency failure and ultimately protect our communities from flooding.  Additionally, building Green Infrastructure is critical aspect in helping the City to meet compliance with Stormwater Regulatory Requirements which reduces the risk of potential fines or lawsuits.  Local communities may be impacted by construction activities such as noise, dust and traffic impacts.  Some stream restoration projects may require property and/or easement acquisition and may impact existing sensitive habitat.._._</t>
  </si>
  <si>
    <t>May Revise_100000_110211_May Revise CPPS Budget</t>
  </si>
  <si>
    <t>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t>
  </si>
  <si>
    <t>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t>
  </si>
  <si>
    <t>May Revise_100000_110311_May Revise CPPS Budget</t>
  </si>
  <si>
    <t>May Revision_100000_1212_Addition of Program Coordinator</t>
  </si>
  <si>
    <t xml:space="preserve">Addition of 1.00 FTE Program Coordinator position to oversee the Recruiting section. This section was reinstated in FY23 and is comprised of two recruiters – a Supervising Personnel Analyst, and an Associate Personnel Analyst. These two positions promote employment opportunities for the City by attending recruiting events and speaking at career fairs to generate interest in City careers; conduct career counseling and serve as points of contact for potential applicants; and collaborate with City hiring departments to develop effective recruiting plans/strategies. The Program Coordinator position will be responsible for managing Classified recruiting efforts Citywide; reviewing and recommending changes and/or modifications to policies, as well as the Civil Service Rules and Personnel Regulations to ensure the department is effectively delivering the most effective personnel services to meet City hiring and recruiting needs; researching, analyzing, and formulating policies to increase recruiting conversion rates; and creating and administering effective job advertising campaigns.  </t>
  </si>
  <si>
    <t>Recruitment Section ExpansionAddition of 1.00 Program Coordinator and total expenditures of $190,491 to manage the Recruitment Section.</t>
  </si>
  <si>
    <t>Recruitment Section ExpansionAddition of 1.00 Program Coordinator and associated non-personnel expenditures in the Recruitment Section to manage and coordinate classified recruiting efforts Citywide. Responsibilities include: researching, analyzing, and formulating policies to increase recruiting conversion rates, resulting in a reduction in the City’s vacancy rate.</t>
  </si>
  <si>
    <t>May Revise_200227_1913_EMS Alliance Model</t>
  </si>
  <si>
    <t>Addition of 2.00 FTE Clerical Assistant II positions, Fire-Rescue (EMS Division) will assume the medical billing and collections function currently being performed by Falck. As medical billing is highly regulated and complex, the billing function will be outsourced to a vendor specializing in medical billing. This adjustment includes the addition of 2.00 Clerical Assistant II positions to manage ambulance patient invoicing (anticipated at 300 to 350 daily incoming revenue transactions) and provide other administrative support to EMS division in non-personnel expenditures. Due to ongoing contract performance issues, the City and Falck have mutually agreed to implement an Alliance Model EMS System. The First Amendment to the Falck contract is expected to be approved by City Council in mid-May 2023 and will be effective in Fiscal Year 2024. As a result of the First Amendment, this adjustment includes the reduction of a one-time Falck Penalty fee of $1.5M.</t>
  </si>
  <si>
    <t>Alliance Model EMS SystemAddition of 2.00 Clerical Assistant 2 to provide administrative support to the Fire-Rescue Department's Emergency Medical Services Division.</t>
  </si>
  <si>
    <t>Alliance Model EMS SystemThis adjustment includes the addition 2.00 Clerical Assistant 2 and expenditures of $132,166 to provide administrative support to the Fire-Rescue Department's Emergency Medical Services Division.</t>
  </si>
  <si>
    <t>May Revision_100000_1621_Franchise Audit</t>
  </si>
  <si>
    <t>May revision to change the funding source of the $150,000 in proposed budget to $300,000 as originally submitted and in the Energy Conservation Program Fund.  This is a fixed price contract not hourly so the cost is locked per the contract. Addition of non-personnel expenditures in the amount of $300,000 for the required biannual independent performance audit of SDG&amp;amp;E in compliance with the terms of gas and electric franchises per Franchise Ordinances (O-21327 / O-21328).</t>
  </si>
  <si>
    <t> Biannual Independent Performance AuditAddition of one-time non-personnel expenditures for the required biannual independent performance audit of SDG&amp;amp;E in compliance with the terms of gas and electric franchises per Franchise Ordinances (O-21327 / O-21328).</t>
  </si>
  <si>
    <t>No disparities exist; Overseeing and auditing SDG&amp;amp;E performance under the terms of the franchise provides positive outcomes citywide. </t>
  </si>
  <si>
    <t>May Revise_100000_1912_High-Rise Inspections Revenue Decreas</t>
  </si>
  <si>
    <t>Reduction in revenue associated with a decrease in the high-rise inspection user fee. Effective in FY23, the high-rise inspection user fee was reduced from $30 to $18 per 1,000 square feet due to operational efficiencies. This adjustment reflects the associated decrease in user fee revenue.</t>
  </si>
  <si>
    <t>High-Rise Inspections User FeeReduction of revenue associated with decrease in high-rise inspections user fee. </t>
  </si>
  <si>
    <t>High-Rise Inspections User FeeReduction of $464,186 revenue associated with decrease in high-rise inspections user fee. </t>
  </si>
  <si>
    <t>May Revision_100000_171413_Animal Services Contract Increase</t>
  </si>
  <si>
    <t>Contractual increase for the new $16M San Diego Humane Society contract. This request will help ensure prompt payment, proper contract management, and analytical support needs. The requested increase will be split between ongoing contractual costs and one-time costs related to building repairs, infrastructure improvements, acquisitions of vehicles and equipment to support animal services. During the proposed budget phase, the contract was still in negotiation and placeholders amounts of $2.8M Ongoing and $1,034,150 One-time NPE were listed, after further discussions and final contract proposals and subsequent approval the final amounts are now $2M Ongoing NPE and $2.2M in One-Time NPE, This May Revise makes those adjustments.</t>
  </si>
  <si>
    <t>In Fiscal Year 2023, Parks and Recreation became the custodian of the Animal Services contract. The current contract is coming to a close and the new contractual agreement will commence July 2023. This increase ensures both short and long-term contractual obligations and ultimately benefits the entire city and communities of concern. If not funded, it is likely that the several animal services cannot be provided in their entirety. </t>
  </si>
  <si>
    <t>May Revision_200224_1621_Interns</t>
  </si>
  <si>
    <t>May Revision for the Addition of 3.00 half-time hourly management intern positions to support Climate Action Plan projects as mandated by R-394297.  Although the Employee and Empower Intern Program (EEIP) will take priority when recruiting interns, there is some specialized knowledge or areas of study that may be needed for certain Sustainability and Mobility intern positions, therefore EEIP interns may not be qualified to apply.  For this reason we are requesting funding for interns.</t>
  </si>
  <si>
    <t>Non-Standard Hour Personnel FundingAddition of 3.00  half-time hourly management intern positions for $67,611 to support Climate Action Plan projects as mandated by R-394297.</t>
  </si>
  <si>
    <t>May Revision_200217_211600_UUP Administrative Support</t>
  </si>
  <si>
    <t>This request is the addition of 1.0 Associate Management Analyst to support the Utilities Undergrounding Program. The completion of the new franchise agreement and MOU between the City and SDG&amp;amp;E has allowed the UUP Program to restart previously paused projects and begin using new prioritization criteria for additional projects going forward. Additional financial and administrative support is required to meet the increasing needs of the UUP Program. This position is reimbursable via the Underground Surcharge Fund. This request includes budgeted savings based off the estimated period positions will not be active in Fiscal Year 2024 and includes one-time expenditures associated with IT equipment necessary to support this position. </t>
  </si>
  <si>
    <t>Utilities Underground Administrative SupportAddition of 1.00 Associate Management Analyst and non-personnel expenditures to provide support to the Utilities Underground Program.</t>
  </si>
  <si>
    <t>Utilities Underground Administrative SupportAddition of 1.00 Associate Management Analyst and non-personnel expenditures for total expenditures of  $71,754  to provide support to the Utilities Underground Program.</t>
  </si>
  <si>
    <t>Ensuring SDTD has the resources it needs, enables the department to provide services needed across all neighborhoods. This position will provide financial and administrative support to the Utilities Undergrounding Program in order to comply with the new franchise agreement and MOU between the City and SDG&amp;amp;E. From a City employee perspective, this position will alleviate workload from the existing analyst and allow the person to concentrate financial and administration support to the Right of  Way Division. Not having enough resources impact the ability for the City to meet its financial obligations under the new MOU with SDG&amp;amp;E.</t>
  </si>
  <si>
    <t>May Revision_200217_211600_Addition of 1.00 Program Coord</t>
  </si>
  <si>
    <t>This request is the addition of 1.0 Program Coordinator to support the Utilities Undergrounding Program and the executed Memorandum of Understanding (MOU) between SDG&amp;amp;E and the Transportation Department. The Program Coordinator will oversee the Quality Assurance/Compliance work group and the Data &amp;amp; Analytics work group to focus on programmatic planning needs. The Program Coordinator will provide support of the MOU and include but not limited to: perform long-term (20 to 50-year horizon) and medium-term (5 to 20-year horizon) planning of Utilities Undergrounding Program activities; analyze cost and revenue data, indices, and trends to formulate projections of future program finances; recommend program production and expenditure targets and recommends the pacing of activities, such as the initiating of new undergrounding projects, to align with those targets;  and manage the accurate monitoring and reporting of program fund balance, revenue, expenditures and KPIs. This request includes budgeted savings based off the estimated period positions will not be active in Fiscal Year 2024 and includes one-time IT non-personnel expenditures. </t>
  </si>
  <si>
    <t>Underground Utilities MOU SupportAddition of 1.00 Program Coordinator and non-personnel expenditures to provide support to the Utilities Underground Program.</t>
  </si>
  <si>
    <t>Underground Utilities MOU SupportAddition of 1.00 Program Coordinator and non-personnel expenditures for total expenditures of $113,796 to provide support to the Utilities Underground Program.</t>
  </si>
  <si>
    <t>Ensuring SDTD has the resources it needs, enables the department to provide services needed across all neighborhoods. This position will oversee the Quality Assurance/Compliance work group and the Data &amp;amp; Analytics work group to focus on programmatic planning needs. The Program Coordinator will provide support and to comply with the new franchise agreement and MOU between the City and SDG&amp;amp;E. From a City employee perspective, this position will provide coordination and implementation of the MOU. Not having enough resources impact the ability for the City to meet the programs quality assurance/compliance obligations under the new MOU with SDG&amp;amp;E.</t>
  </si>
  <si>
    <t>May Revision_200217_211600_Reduction of UUP Program Budget</t>
  </si>
  <si>
    <t>This request is reducing Utilities Underground Program budget categories to align with projected spending in Fiscal Year 2024. $8.3m decrease in Construction Contracts due to lack of Joint projects in Trench and Conduit phase. $557K decrease in Consulting Services due to lack of projects at phase where aerial survey is needed. $23.8m decrease in JOC Construction Contracts due to lack of Joint projects in Trench and Conduit phase. $194K decrease in City Services Billed based on latest projection, which is consistent with historical trends. $145K decrease in Tree Trimming Services due to lack of projects at the end of the undergrounding phase, with only around 3 projects can be planted.</t>
  </si>
  <si>
    <t>Reduction in UUP Program FundingReduction to reflect revised Utilities Underground Program budget to align with projected spending in Fiscal Year 2024.</t>
  </si>
  <si>
    <t>Reduction in UUP Program FundingReduction of $33,019,302 to reflect revised Utilities Underground Program budget to align with projected spending in Fiscal Year 2024.</t>
  </si>
  <si>
    <t>N___N/A_:._._._._</t>
  </si>
  <si>
    <t>May Revision_200217_211600_Addition of UUP Program Budget</t>
  </si>
  <si>
    <t>This request is the addition of $10,295,400 in Surcharge Construction funding to align with projected spending in Fiscal Year 2024 as provided by SDG&amp;amp;E. Fiscal Year 2024 budget is based of $54,779,253 estimated from SDG&amp;amp;E. Expenditures are part of the MOU with SDG&amp;amp;E, which are specifically reserved for reimbursement payments from the Undergrounding Surcharge Fund for costs incurred in performing work related to utilities undergrounding projects, as well as trailing charges for projects completed under the previous agreement. Adjustments to reduce this projection by $9,483,853 to $45,308,900 include the following.1. For Fiscal Year 2024, assumed a start up delay of 2 months.2. Calculated a reduction as new work charges for May and June.</t>
  </si>
  <si>
    <t>Additional UUP Program FundingAddition of non-personnel expenditures for Surcharge Construction to align with projected spending in Fiscal Year 2024.</t>
  </si>
  <si>
    <t>Additional UUP Program FundingAddition of $10,295,400 in non-personnel expenditures for Surcharge Construction to align with projected spending in Fiscal Year 2024.</t>
  </si>
  <si>
    <t>May Revision_200448_1314_GIS Aerial Imagery</t>
  </si>
  <si>
    <t>Addition of $43,467 in the GIS Fund for Regional Imagery Coalition. This is an ongoing unbudgeted item in the Geographic Information System (GIS) Fund. In prior fiscal years, budget savings from the ESRI contract was used to offset this item. In Fiscal Year 2023, the ESRI contract was renegotiated and the cost increased due to inflation. The increase for ESRI was requested in the Fiscal Year 2024 Proposed Budget, however, this item was overlooked and not requested in the Fiscal Year 2024 Proposed Budget. In order to continue receiving these services, DoIT is requesting this item to be included in the May Revise. In addition, there is an increase of $43K in revenue from SanGIS for reimbursement of city staff. The variance is attributed to increase in personnel expenses due to raises and increase in City's fringe expenses. For this item, the City receives three flights per year, acquiring 3-band visible spectrum 2.8 inches spatial resolution nadir-view landcover data service from NearMap served as an API Unlimited seat. A 14-year historical archive, oblique planimetric imagery generated from the stereoscopic camera flights, and 9 inches spatial resolution dataset which may be shared with the public and City partners. Imagery is used by all departments to assess risk, landcover change, climate impacts, vegetative cover, carbon sequestration, and aboveground asset management for ROW’s, transportation, ADA for pedestrians, code compliance, marine resources, real estate management, inspections, emergency response and environmental custodianship.  If not funded, City departments would need to perform additional permitting, inspection, and code compliance site visits.Approved - Bill Walker, Finance Manager, 04/21/23. </t>
  </si>
  <si>
    <t>Regional Imagery CoalitionAddition of non-personnel expenditures and associated revenue for the Regional Imagery Coalition agreement to support permitting, inspection, and code compliance issues without intrusive or unsafe site visits.</t>
  </si>
  <si>
    <t>Regional Imagery CoalitionAddition of $43,467 in non-personnel expenditures in the GIS Fund for Regional Imagery Coalition agreement to support permitting, inspection, and code compliance issues without intrusive or unsafe site visits and $43,467 in associated revenue from SanGIS for reimbursement of city staff. If not funded, City departments would need to perform additional permitting, inspection, and code compliance site visits. This is an ongoing unbudgeted item in the Geographic Information System (GIS) Fund. In prior fiscal years, budget savings from the ESRI contract was used to offset this item. In Fiscal Year 2023, the ESRI contract was renegotiated and the cost increased due to inflation. The increase for ESRI was requested in the Fiscal Year 2024 Proposed Budget, however, this item was overlooked and not requested in the Fiscal Year 2024 Proposed Budget. In order to continue receiving these services, DoIT is requesting this item to be included in the May Revise.</t>
  </si>
  <si>
    <t>1. Aerial imagery may be used to assess permitting, inspection and code compliance issues without intrusive or unsafe site visits. Generation of landcover datasets aid in developing community plans, planning CIP projects and understanding seasonal changes to landscape. Imagery is also used to assess candidate locations for EV charging stations, PV installations, stormwater runoff patterns and impacts, etc. 2. Operational impacts include modifying analytical workflows to incorporate the data and integrating landcover variables as part of predictive models. Most operations departments already have these workflows in place. Those that do not may want to hire GISA classification staff to support automating and centralizing efforts.  3. Imagery analysis has been used by governments for decades and is a critical technology for understanding and planning land use change.</t>
  </si>
  <si>
    <t>May Revise_100000_110111_May Revise CPPS Budget</t>
  </si>
  <si>
    <t>Community Projects, Programs, and Services Adjustment reflects the addition of budget for Community Projects, Programs, and Services. The allocation is based on the Council Office's estimated savings for Fiscal Year 2023 as reported in the Fiscal Year 2023 Third-Quarter Budget Monitoring Report, including any requested appropriation adjustments.</t>
  </si>
  <si>
    <t>May Revision_100000_2115_Addition IT Discretionary</t>
  </si>
  <si>
    <t>Addition of $500,000 to support IT project management for a billing solution &amp;amp; software integration to implement Measure B. Funding is needed as IT Project Managers (likely CGI) will need to assist with a billing software RFI, and RFP scope and identification if Systems Integrator is needed to implement resulting software.  If an SAP solution is available, CGI PM will still be needed to deploy and integrate. This recommendation is coming from DoIT Director and approved by DCOO.</t>
  </si>
  <si>
    <t>Billing Solution Software ImplementationAddition of non-personnel expenditures to support project management for a billing solution and software integration to implement Measure B.</t>
  </si>
  <si>
    <t>Addition of IT DiscretionaryAddition of non-personnel expenditures in the amount of $500,000 to support project management for a billing solution and software integration to implement Measure B.</t>
  </si>
  <si>
    <t>This budget adjustment will support implementation of Measure B, which will provide a cost-recoverable fee for refuse collection to residents who currently do not pay for this service. This will resolve an inequity that currently exists among City residents where those receiving collection services from the City do not pay any fee and others throughout the City. Allows for refuse collection to become all or partially cost recoverable, provide containers and container delivery to customers at no additional charge other than the fee for service. Adding a fee for the collection of refuse further increases the cost of living for residents who currently receive free collection, and may impact those on limited incomes.</t>
  </si>
  <si>
    <t>May Revise_100000_110411_May Revise CPPS Budget</t>
  </si>
  <si>
    <t>May Revise_100000_110511_May Revise CPPS Budget</t>
  </si>
  <si>
    <t>May Revise_100000_110611_May Revise CPPS Budget</t>
  </si>
  <si>
    <t>May Revise_100000_110711_May Revise CPPS Budget</t>
  </si>
  <si>
    <t>May Revise_100000_110811_May Revise CPPS Budget</t>
  </si>
  <si>
    <t>May Revise_100000_110911_May Revise CPPS Budget</t>
  </si>
  <si>
    <t>May Revision_200205_9913_TOT Revenue</t>
  </si>
  <si>
    <t>Adjustment to reflect revised Transient Occupancy Tax (TOT) revenue projections (May Revise update). The FY 2023 projection (actual activity through P.9) serves as the base for FY 2024 with a 5.9% growth rate applied. The 5.9% growth rate is based on the average year-over-year growth in TOT revenue from FY 2002 through FY 2019. FY 2023 projection is based on period 1-9 actual activity with growth rates for remainder of FY 2023 based on a growth factor of 23.9% for periods 10-12 of FY 2023. The FY 2023 growth factor of 23.9% is the average of FY 2023 Q1-Q3 actual quarterly growth over FY 2019 actuals.</t>
  </si>
  <si>
    <t>Revised Transient Occupancy Tax RevenueRevised Transient Occupancy Tax revenue of $4.8 million as a result of updated TOT revenue projections for Fiscal Year 2024.</t>
  </si>
  <si>
    <t>May Revision_100000_2000_City Services Billed Adjustment</t>
  </si>
  <si>
    <t>A 7.625% increase to City Services Billed commitment item by for lake staff that charge the general fund for recreation services. Because these staff do not live in the general fund, adjustments to their salaries are not included in PEP automatically. </t>
  </si>
  <si>
    <t>Reservoir Recreation Addition of non-personnel expenditures to support recreation staff charges. </t>
  </si>
  <si>
    <t>Reservoir Recreation Addition of non-personnel expenditures of $137,929 to support recreation staff charges.</t>
  </si>
  <si>
    <t>May Revise_100000_1152_Passport Revenue Rev Increase</t>
  </si>
  <si>
    <t>Increase Charges for Current Services revenue by $50,000 in commitment item CSC Passport Fees (422051) due to updated passport appointment schedules which increases the number of daily passport appointments. The Office of the City Clerk projects that the revenue from the City Clerk’s Passport Acceptance Facility will be $200,000 for Fiscal Year 2024. This is $50,000 more than the $150,000 revenue projection submitted to Department of Finance in January 2023 and as currently reflected in the FY24 proposed budget.</t>
  </si>
  <si>
    <t>Passport RevenueAdjustment to reflect revised revenue associated with the Passport Services Program.</t>
  </si>
  <si>
    <t>Passport RevenueAdjustment to reflect revised revenue of $50,000 associated with the Passport Services Program.</t>
  </si>
  <si>
    <t>May Revision_100000_1101_Council District Equity Adjustment</t>
  </si>
  <si>
    <t>May_Revise_100012_9913 Infrastructure Fund Revenue Increase</t>
  </si>
  <si>
    <t>Adjustment to reflect anticipated May Revise increase in revenues of $9,416,084 for the Infrastructure Fund, for an Fiscal Year 2024 total of $30,961,973. Infrastructure Revenues are Major Revenues Increment, Sales Tax Increment, and Pension Cost Reductions, excluding any Exempt Revenues.</t>
  </si>
  <si>
    <t>Prop H Infrastructure ContributionAdjustment to reflect May Revise increase in revenues of $9,416,084 for the Infrastructure Fund, for an Fiscal Year 2024 total of $30,961,973.</t>
  </si>
  <si>
    <t>May Revision_100015_1621_Climate Equity Fund Operating Bdgt</t>
  </si>
  <si>
    <t>Parks and Recreation Lighting Safety Enhancements and Energy Efficiency – Recommend $1,613,500Memorial Park – D8Montgomery Waller Park – D8Mountain View Park – D4San Ysidro Activity Center – D8Mt. Hope Recreation Center / Dennis Allen Park – D9Paradise Hills Park and Recreation Center – D4Encanto Community Park – D4Lomita Park – D4Linda Vista Community Park – D7Colina Del Sol – D9Azalea Park – D9</t>
  </si>
  <si>
    <t>Park Facility Lighting Safety Enhancements and Energy Efficiency ImprovementsAddition of one-time expenditures of $1,613,500 to fund lighting improvements at various park in communities of concern.</t>
  </si>
  <si>
    <t>Park Facility Lighting Safety Enhancements and Energy Efficiency ImprovementsAddition of one-time expenditures to fund lighting improvements at various park in communities of concern, including the following:Memorial Park – D8Montgomery Waller Park – D8Mountain View Park – D4San Ysidro Activity Center – D8Mt. Hope Recreation Center / Dennis Allen Park – D9Paradise Hills Park and Recreation Center – D4Encanto Community Park – D4Lomita Park – D4Linda Vista Community Park – D7Colina Del Sol – D9Azalea Park – D9</t>
  </si>
  <si>
    <t>May Revise_100000_171414_Sup Park Rangers Addition</t>
  </si>
  <si>
    <t>3.00 Supervising Park Ranger to support the Parks Master Plan and its stated goal for Parks for ALL. The Rangers are vital in the education, and integration of programs aimed at creating more equality and inclusion in communities of concern. Park Rangers will support additional management of security contracts and added security to the Community Parks and provide assistance to a large unsheltered population. One-time expense for vehicles, laptops, phones, chairs etc. Ongoing expenses for cellular and software.</t>
  </si>
  <si>
    <t>Park Ranger AdditionsAddition of 4.00 Supervising Park Rangers and associated non-personnel expenditures to support enhanced security at community and open space parks.</t>
  </si>
  <si>
    <t>Addition of 3.00 Supervising Park Rangers and associated non-personnel expenditures to support enhanced security at community and open space parks.</t>
  </si>
  <si>
    <t>Developing a safe and secure park system requires additional park rangers to serve community and neighborhood parks at locations where staff have noticed a high incidence rate of vandalism, threatening behavior, attacks, and mental illness acting out. Park rangers would support the onsite staff by being stationed in recreation centers and marshaling resources to address encampments, drug dealing, mentally ill who are acting out on their illness in a threatening way, and gangs. The rangers would manage security guard contracts and would be the direct line to the San Diego Police Department. The first sites to receive these new park rangers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t>
  </si>
  <si>
    <t>May Revise_100000_171415_Supv Park Ranger Additions</t>
  </si>
  <si>
    <t>1.00 Supervising Park Ranger to support the Parks Master Plan and its stated goal for Parks for ALL. The Rangers are vital in the education, and integration of programs aimed at creating more equality and inclusion in communities of concern. Park Rangers will support additional management of security contracts and added security to the Community Parks and provide assistance to a large unsheltered population. One-time expense for vehicles, laptops, phones, chairs etc. Ongoing expenses for cellular and software.</t>
  </si>
  <si>
    <t>Addition of 1.00 Supervising Park Rangers and associated non-personnel expenditures to support enhanced security at community and open space parks.</t>
  </si>
  <si>
    <t>May_Revise_100012_9913 Infrastructure Fund Streetlight O&amp;M</t>
  </si>
  <si>
    <t>Addition of one-time non-personnel expenditures associated with contractual services to support streetlight repair/maintenance. Local 127 has agreed to allow the City to contract streetlight maintenance to outside vendors for a one-year period. This budget increase will maximize the number of streetlight repairs in Fiscal Year 2024.</t>
  </si>
  <si>
    <t>Streelight Repair and MaintenanceAddition of one-time non-personnel expenditures associated with contractual services to support streetlight repair and maintenance.</t>
  </si>
  <si>
    <t>May Revisions_100000_171414_Transient Occupancy Tax Reimb</t>
  </si>
  <si>
    <t>Transient Occupancy Tax revenue increasing by $1.7M to bring revenue to $20M. This would reconcile the budgeted for P&amp;amp;R on the Transient Occupancy Tax side.</t>
  </si>
  <si>
    <t>Transient Occupancy Tax ReimbursementsAdjustment to reflect revised revenue for safety and maintenance of tourism-related facilities from the Transient Occupancy Tax fund.</t>
  </si>
  <si>
    <t>May Revise_100000_1912_Transient Occupancy Tax Reimb</t>
  </si>
  <si>
    <t>Transient Occupancy Tax revenue increasing by $5M to bring revenue to $30M. This increase is supported by eligible expenditures in the Fire-Rescue Lifeguard Division. </t>
  </si>
  <si>
    <t>May Revise_100000_1216</t>
  </si>
  <si>
    <t>Addition of a one-time, non-personnel expenditure in the amount of $100,000 to support the Office of the Commission on Police Practices (Commission) in meeting a city mandate. In accordance with Charter section 41.2, the Commission must retain its own legal counsel, independent of the City Attorney, for legal support and advice in carrying out the Commission’s duties and actions. The Commission intends to hire a full-time City employee to serve as General Counsel to the Commission by the end of FY24 once the City Council formally appoints Commission members and approved Commission rules and procedures. Until the General Counsel is hired, the Commission intends to continue contracting an outside legal firm on an as-needed basis. The Commission also intends to maintain a contract with outside counsel, for use on an ongoing, as-needed basis, once the General Counsel is hired and atthe discretion of the General Counsel, the Commission, or its Executive Director.</t>
  </si>
  <si>
    <t>Legal Counsel SupportAddition of a one-time legal services contract to retain legal counsel, independent of the City Attorney, to support and advise the carrying out of Commission duties and actions per City Charter mandate.</t>
  </si>
  <si>
    <t>Addition of a one-time, non-personnel expenditure for a legal services contract. This meets requirements of Charter section 41.2 that mandates the Commission retain legal counsel, independent of the City Attorney, for legal support and advice in carrying out the Commission’s duties and actions. </t>
  </si>
  <si>
    <t>May Revision_100000_1102_Council District Equity Adjustment</t>
  </si>
  <si>
    <t>May Revision_100000_1103_Council District Equity Adjustment</t>
  </si>
  <si>
    <t>May Revision_100000_1104_Council District Equity Adjustment</t>
  </si>
  <si>
    <t>May Revision_100000_1105_Council District Equity Adjustment</t>
  </si>
  <si>
    <t>May Revision_100000_1106_Council District Equity Adjustment</t>
  </si>
  <si>
    <t>May Revision_100000_1107_Council District Equity Adjustment</t>
  </si>
  <si>
    <t>May Revision_100000_1108_Council District Equity Adjustment</t>
  </si>
  <si>
    <t>May Revision_100000_1109_Council District Equity Adjustment</t>
  </si>
  <si>
    <t>May Revision_100000_1211_Addition of IT for YSPFJC</t>
  </si>
  <si>
    <t>Budget adjustment requested, with the support of Department of IT, for a one-time addition of $155K for Network Access-Discretionary.  Currently the environment at Your Safe Place a Family Justice Center (YSP) has three network switches, one router and one firewall, all acquired from SDDPC which is 15+ years old. The equipment is in dire need of an upgrade to support the Justice Partners providing needed services to victims of domestic violence. YSP is a direct servicer and communicates regularly with the community. If not funded, should one of the appliances fail these justice partners would not be able to provide services. The firewall is extremely old and outdated no longer supported and susceptible to hackers seeking to disrupt the work of the city and potentially exposing the clients of YSP. Department of IT supports this request.</t>
  </si>
  <si>
    <t>Addition of Network Access at Your Safe PlaceAddition of one-time, non-personnel expenditures for additional network infrastructure with community justice partners of Your Safe Place a Family Justice Center. </t>
  </si>
  <si>
    <t>Addition of Network Access at Your Safe PlaceAddition of one-time, non-personnel expenditures supported by Department of IT, for additional network infrastructure with community justice partners of Your Safe Place a Family Justice Center. If not funded, the appliances may fail and become susceptible to hackers and potentially disrupt the work of the city, exposing clients at Your Safe Place a Family Justice Center.</t>
  </si>
  <si>
    <t>May Revision_100000_1713_Budgeted Personnel Savings</t>
  </si>
  <si>
    <t>This budget adjustment is to decreas budgeted vacancy savings by 900K. </t>
  </si>
  <si>
    <t>Salary and Benefit Adjustment Increase in Budgeted Expenditure Personnel Savings.</t>
  </si>
  <si>
    <t>Salary and Benefit Adjustment Decrease in Budgeted Personnel Expenditure savings associated with filling positions faster than anticipated. </t>
  </si>
  <si>
    <t>May Revision_700036_1611_BPEs</t>
  </si>
  <si>
    <t>Increasing BPEs by 500K associated to new position adds. </t>
  </si>
  <si>
    <t>CCM_100000_1215_City Auditor Positions</t>
  </si>
  <si>
    <t>Seven Councilmembers supported adding two new positions to the Office of the City Auditor, including one Performance Auditor and one Administrative position. These new positions would help provide sufficient audit coverage of high-risk areas and needed administrative support. The Office plans to fund the two new positions within its currently proposed budget, using higher than anticipated FY 2024 salary increases. Hence, no additional funding is requested for the two new positions. The Office assumes these positions will only be filled for six months in FY 2024 due to the recruiting and hiring process. Because this is a budget-neutral request, our Office recommends including it in the final Adopted budget</t>
  </si>
  <si>
    <t>Audit and Administration SupportAddition of 1.00 Assistant to the Director, 1.00 Performance Auditor, and a reduction in personnel costs to support administrative operations and performance audits.</t>
  </si>
  <si>
    <t>CCM_100000_1621_Sustainability and Mobility Position</t>
  </si>
  <si>
    <t>Eight Councilmembers requested the addition of a Program Manager position for the Sustainability and Mobility Department to oversee the Building Decarbonization Program, which is part of the Climate Action Plan (CAP). This position, which was identified in the CAP staffing analysis from last year, would oversee the development of strategies and programs related to the decarbonization of new and existing buildings, including the Roadmap to Decarbonize Existing Buildings. Because this is the highest priority Foundational item under the newly adopted Council Policy 900-22 Prioritizing Actions for Climate Action Plan Implementation, our Office recommends that it be funded.</t>
  </si>
  <si>
    <t>Building Decarbonization SupportAddition of 1.00 Program Manager to develop and implement a citywide building decarbonization roadmap and education strategy.</t>
  </si>
  <si>
    <t>1.1, 1.2</t>
  </si>
  <si>
    <t>CCM_100000_1914_Smart Streetlight Deployment</t>
  </si>
  <si>
    <t>The Proposed Budget includes $2.0 million in ongoing and $2.0 million in one-time ($4.0 million total) non-personnel expenditures to deploy up to 1,000 new smart streetlights with video and automated license plate recognition (ALPR) technology throughout the City. According to the Police Department, installation costs for the new smart streetlight equipment are now anticipated to consist of $1.5 million, thus the Office of the IBA recommended a reduction of $500,000 in one-time funds.  In 2018, the Sustainability Department moved to install 8,000 LED lights and 4,200 sensors that had optical, audio, and environmental data collection capabilities throughout the City. They were designed to collect data for City planning and public use.  Ultimately, this technology deployment led to controversy related to privacy rights and whether they had achieved their stated purpose.  However, what was not in dispute was the value produced by the optical sensors in approximately 400 criminal investigations, as well as investigations related to collisions involving fatal and serious injuries.  Former Mayor Kevin Faulconer, along with City Council, determined the technology should not be utilized until a process was established to find a balance between public safety and privacy expectations, which led to the creation of the Surveillance Ordinance in September of 2022.  With this Ordinance in place, SDPD is seeking the removal of existing sensors that were a precious public safety tool, but have passed their life span, and replacing them with new cameras throughout the city capable of working with other technologies.  Unlike the initial deployment of sensors, SDPD would be responsible for identifying areas for this technology to be deployed that focus on detecting, deterring, and solving violent crimes. This process would be in accordance with state law (Example SB 34 and SB 54), along with all the requirements of San Diego’s Surveillance Ordinance.  The contract for this deployment is still under consideration.</t>
  </si>
  <si>
    <t>CCM_100000_1716_Transient Occupancy Tax Transfer</t>
  </si>
  <si>
    <t>Adjustment for Transient Occupancy Tax Fund/Special Promotional Program reimbursements to the General Fund for the Safety &amp;amp; Maintenance of Visitor-Related facilities, including Special Events - Public Safety Support Services. Related Forms 57372 and 57640.</t>
  </si>
  <si>
    <t>CCM_100000_1211_City Attorney Position</t>
  </si>
  <si>
    <t>This position will support the Assistant City Attorney and Chief Deputy City Attorney of Prosecution Operations who oversee and manage the Criminal and Community Justice Divisions of the City Attorney’s Office. The additional Legal Secretary 2 will allow the Assistant City Attorney to effectively manage two Divisions of approximately 200 people who assist in prosecuting all misdemeanor violations within the City limits and provide support for diversion programs, community courts, gun violence restraining orders, and nuisance abatement issues.</t>
  </si>
  <si>
    <t>Criminal and Community Justice Division SupportAddition of 1.00 Legal Secretary 2 to support prosecution operations in the Criminal and Community Justice Division.</t>
  </si>
  <si>
    <t xml:space="preserve">Criminal and Community Justice Division SupportAddition of 1.00 Legal Secretary 2 to support prosecution operations in the Criminal and Community Justice Division. </t>
  </si>
  <si>
    <t>CCM_100000_2115_Sidewalk Vending Ordinance Reduction</t>
  </si>
  <si>
    <t>Reduction of Sidewalk Vending Ordinance EnforcementReduction of 11.00 FTE positions and non-personnel expenditures associated with the enforcement of the Sidewalk Vending Ordinance.</t>
  </si>
  <si>
    <t xml:space="preserve">Reduction of Sidewalk Vending Ordinance EnforcementReduction of 11.00 FTE positions and total expenditures of $1.5 million in the Environmental Services Department that are responsible for enforcing, impounding and storing activities of the Sidewalk Vending Ordinance. </t>
  </si>
  <si>
    <t>CCM_100000_1713_Library Materials</t>
  </si>
  <si>
    <t>Addition of $250,000 in non-personnel expenditures to support Library MaterialsEight Councilmembers prioritized the addition of $250,000 to support the procurement of library materials. If the Council chooses to fund this priority, our Office (IBA) recommends that funding be included in FY 2024 on a one-time basis given the General Fund’s current structural imbalance.</t>
  </si>
  <si>
    <t xml:space="preserve">Library MaterialsAddition of one-time non-personnel expenditures to procure library materials citywide. </t>
  </si>
  <si>
    <t>Library MaterialsAddition of one-time non-personnel expenditures to procure library materials citywide.</t>
  </si>
  <si>
    <t>Addition of Library Materials supports the Tactical Equity Plan’s objective to challenge censorship and maintain a relevant and attractive collection inclusive of all voices. This addition will help us develop collections based on community needs and make collections more reflective of our communities’ diversity. Merchandise and present collections through interactive and culturally responsive displays. Increase funding for non-fiction juvenile and YA collections and to conduct a diversity audit of all collections. </t>
  </si>
  <si>
    <t>CCM_100000_1102_CPPS Right Sizing</t>
  </si>
  <si>
    <t>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adjustments.$130,424 for CPPS Right sizing, specifically $41,791 allocated to D2 and $88,633 allocated to D9.</t>
  </si>
  <si>
    <t xml:space="preserve">Community Projects, Programs, and ServicesAddition of one-time expenditures for Community Projects, Programs, and Services. </t>
  </si>
  <si>
    <t xml:space="preserve"> CCM_100000_1109_CPPS Right Sizing</t>
  </si>
  <si>
    <t>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adjustments.$130,424 for CPPS Right sizing, specifically $41,791 allocated to D2 and $88,633 allocated to D9</t>
  </si>
  <si>
    <t>CCM_100000_1611_Cannabis Social Equity Program</t>
  </si>
  <si>
    <t>Cannabis Social Equity Program SupportAddition of $1.0 million ($400,000 ongoing and $600,000 one-time) and 3.00 FTE to be used as local matching funds for State Cannabis Equity Grants. Funding will support the implementation of recommendations from the City’s Cannabis Equity Assessment, completed in October 2022. A major recommendation from the Assessment is to establish a Cannabis Social Equity and Economic Development (SEED) Task Force to oversee the SEED program, including creating SEED program guidelines, supporting cannabis related code amendments, and ultimately regulating permitting, financial assistance, and outreach initiatives. Funding will also support staffing for the Cannabis Business Division in the Development Services Department to review and process SEED project applications, and monitor and track grant expenditures to ensure compliance with grant requirements. Starting in FY 2024, application for the State Cannabis Equity Grants Program will require matching funds from the local jurisdiction. Without a local matching fund, the City’s grant application could be put at risk.</t>
  </si>
  <si>
    <t>Cannabis Social Equity Program SupportAddition of 3.00 FTE positions and non-personnel expenditures to establish a Cannabis Social equity and Economic Development task force in the Cannabis Business Division.</t>
  </si>
  <si>
    <t>CCM_200205_9913_TOT Revenue Reduction</t>
  </si>
  <si>
    <t>Adjustment to reflect revised Transient Occupancy Tax (TOT) revenue projections per IBA recommendations (CCM update). The FY 2023 projection (actual activity through P.10) serves as the base for FY 2024 with a 5.9% growth rate applied. The 5.9% growth rate is based on the average year-over-year growth in TOT revenue from FY 2002 through FY 2019. FY 2023 projection is based on period 1-10 actual activity with growth rates for remainder of FY 2023 based on a growth factor of 23.9% for periods 11-12 of FY 2023. The FY 2023 growth factor of 23.9% is the average of FY 2023 Q1-Q3 actual quarterly growth over FY 2019 actuals.</t>
  </si>
  <si>
    <t>CCM_171415_100000_Gas Tax Median Maintenance</t>
  </si>
  <si>
    <t>Median Maintenance </t>
  </si>
  <si>
    <t>Median Maintenance Addition of 1.00 Grounds Maintenance Manager and non-personnel expenditures to support median landscaping and maintenance. </t>
  </si>
  <si>
    <t>Median Maintenance Addition of 1.00 Grounds Maintenance Manager and non-personnel expenditures to support median landscaping and maintenance.</t>
  </si>
  <si>
    <t>CCM_100000_1912 Lifeguard Training and Equipment</t>
  </si>
  <si>
    <t>Lifeguard Training and EquipmentAddition of non-personnel expenditures for training, equipment, and facility improvements.</t>
  </si>
  <si>
    <t> The Lifeguard Division’s NPE budget funds all equipment from basic office supplies to the purchasing of Rescue Watercraft, ATVs, UTV’s, vessel repair and replacement, facility maintenance, rescue equipment, medical supplies, station supplies and furniture, specialty team equipment and personal protective gear that are vital to the Lifeguard Division’s lifesaving efforts. There has been a steady decrease in NPE allocated to the Lifeguard Division. </t>
  </si>
  <si>
    <t>CCM_100000_1912 Apparatus Doors Replacement</t>
  </si>
  <si>
    <t xml:space="preserve">Apparatus Doors ReplacementAddition of one-time non-personnel expenditures to replace apparatus doors at the Carmel Valley Fire Station. </t>
  </si>
  <si>
    <t>$155,000 in one-time non-personnel expenditures to replace six non-operational apparatus door operators/opens at Fire Station 47 (Pacific Highlands Ranch). This adjustment mitigates a public safety issue which increases response times given that the current apparatus doors need to be opened manually.</t>
  </si>
  <si>
    <t>IBA_100000_1912 Transient Occupancy Tax Transfer</t>
  </si>
  <si>
    <t>Total</t>
  </si>
  <si>
    <t>Department or Business Area / Division Name</t>
  </si>
  <si>
    <t>Staff</t>
  </si>
  <si>
    <t># of Lines</t>
  </si>
  <si>
    <t>Completed</t>
  </si>
  <si>
    <t>Assigned To</t>
  </si>
  <si>
    <t>Line Counts</t>
  </si>
  <si>
    <t>Bre</t>
  </si>
  <si>
    <t>X</t>
  </si>
  <si>
    <t>Boards and Commission (BA:1417)</t>
  </si>
  <si>
    <t>Joe</t>
  </si>
  <si>
    <t xml:space="preserve">Enviro Services (BA:2115) </t>
  </si>
  <si>
    <t>Fire-Rescue (BA:1912)</t>
  </si>
  <si>
    <t>Emergency Medical Services (BA:1913)</t>
  </si>
  <si>
    <t>Government Affairs (BA:1418)</t>
  </si>
  <si>
    <t>Homelessness (BA:1716)</t>
  </si>
  <si>
    <t>Human Resouces (BA:1313)</t>
  </si>
  <si>
    <t>Library (BA:1713)</t>
  </si>
  <si>
    <t>Office of Emergency Services (BA:1915)</t>
  </si>
  <si>
    <t>Office of the Commission on Police Practices (BA:1216)</t>
  </si>
  <si>
    <t>Office of the Independent Budget Office</t>
  </si>
  <si>
    <t>Public Utilities (BA:2000)</t>
  </si>
  <si>
    <t>Purchasing and Contracting</t>
  </si>
  <si>
    <t>Sustainability and Mobility Department</t>
  </si>
  <si>
    <t>City Attorney (BA:1211)</t>
  </si>
  <si>
    <t>Council Districts 1-9 (BA:1101-1109)</t>
  </si>
  <si>
    <t>Department of IT (BA:1314)</t>
  </si>
  <si>
    <t>Economic Development (BA:1316)</t>
  </si>
  <si>
    <t>General Services (BA:1317)</t>
  </si>
  <si>
    <t>Public Facilities Planning (BA:1620)</t>
  </si>
  <si>
    <t>Police (BA:1914)</t>
  </si>
  <si>
    <t>Real Estate &amp; Airport Management (BA: 1613)</t>
  </si>
  <si>
    <t>Concourse &amp; Parking Garage (BA: 1614)</t>
  </si>
  <si>
    <t>PETCO Park (BA:1616)</t>
  </si>
  <si>
    <t>Special Events and Filming</t>
  </si>
  <si>
    <t>Citywide Other/Special Funds (BA:9913)</t>
  </si>
  <si>
    <t>Transportation (BA:2116)</t>
  </si>
  <si>
    <t>Office of the Chief Operating Officer (BA: 1001)</t>
  </si>
  <si>
    <t>Citywide Program Exp. (BA: 9912)</t>
  </si>
  <si>
    <t>Cultural Affairs (BA:1412)</t>
  </si>
  <si>
    <t>Communications (BA:1415)</t>
  </si>
  <si>
    <t>Compliance (BA:1623)</t>
  </si>
  <si>
    <t>Department of Finance (BA:1517)</t>
  </si>
  <si>
    <t>Office of Race &amp; Equity (BA:1419)</t>
  </si>
  <si>
    <t>Development Services (BA:1611)</t>
  </si>
  <si>
    <t>Engineering &amp; Capital Projects (BA:2112)</t>
  </si>
  <si>
    <r>
      <t xml:space="preserve">Parks and Recreation </t>
    </r>
    <r>
      <rPr>
        <sz val="10"/>
        <color rgb="FFFF0000"/>
        <rFont val="Arial"/>
        <family val="2"/>
      </rPr>
      <t>(BA:1714)</t>
    </r>
  </si>
  <si>
    <t>Performance and Analytics</t>
  </si>
  <si>
    <t>Redevelopment Agency (BA: 2200)</t>
  </si>
  <si>
    <t>Facilities Services (BA:2113)</t>
  </si>
  <si>
    <t>Major Revenues (BA:9911)</t>
  </si>
  <si>
    <t>Publishing Services (BA:1319)</t>
  </si>
  <si>
    <t>ADOPTED
PE Total</t>
  </si>
  <si>
    <t>ADOPTED
NPE Total</t>
  </si>
  <si>
    <t>ADOPTED
Total Expenditures</t>
  </si>
  <si>
    <t>ADOPTED
Total Revenue</t>
  </si>
  <si>
    <t>Column12</t>
  </si>
  <si>
    <t>Column22</t>
  </si>
  <si>
    <t>Column32</t>
  </si>
  <si>
    <t>Column42</t>
  </si>
  <si>
    <t>Strategic Plan Operating Principles</t>
  </si>
  <si>
    <t>Proposed vs. Adopted Form IDs Match?</t>
  </si>
  <si>
    <t>Positions will address disparity by increasing the service level to customers, including permit related to increasing the housing supply.</t>
  </si>
  <si>
    <t>Fund Number</t>
  </si>
  <si>
    <t>Form ID</t>
  </si>
  <si>
    <t>Form ID Name</t>
  </si>
  <si>
    <t>Full Time Equivalent</t>
  </si>
  <si>
    <t>Supplies</t>
  </si>
  <si>
    <t>Contracts</t>
  </si>
  <si>
    <t>Information Technology</t>
  </si>
  <si>
    <t>Energy &amp; Utilities</t>
  </si>
  <si>
    <t>Other</t>
  </si>
  <si>
    <t>Appropriated Reserve</t>
  </si>
  <si>
    <t>Capital Expenditures</t>
  </si>
  <si>
    <t>Transfers Out</t>
  </si>
  <si>
    <t>Debt</t>
  </si>
  <si>
    <t>Total Expenditures</t>
  </si>
  <si>
    <t>Total Revenue</t>
  </si>
  <si>
    <t>Adjustment Description</t>
  </si>
  <si>
    <t>Publication Description</t>
  </si>
  <si>
    <t>Public Justification</t>
  </si>
  <si>
    <t>FM Notes</t>
  </si>
  <si>
    <t>Equity Category</t>
  </si>
  <si>
    <t>Equity Description</t>
  </si>
  <si>
    <t>Change Total</t>
  </si>
  <si>
    <t>Fund: 700036 - Development Services Fund</t>
  </si>
  <si>
    <t>Fund: 700039 - Refuse Disposal Fund</t>
  </si>
  <si>
    <t>Fund: 700043 - Golf Course Fund</t>
  </si>
  <si>
    <t>Fund: 700048 - Recycling Fund</t>
  </si>
  <si>
    <t>Fund: 720000 - Fleet Operations Operating Fund</t>
  </si>
  <si>
    <t>Fund: 720009 - Fleet Operations Replacement Fund</t>
  </si>
  <si>
    <t>Fund: 720040 - Central Stores Fund</t>
  </si>
  <si>
    <t>Fund: 720041 - Publishing Services Fund</t>
  </si>
  <si>
    <t>Fund: 720048 - Risk Management Administration Fund</t>
  </si>
  <si>
    <t>Fund: 720057 - Engineering &amp; Capital Projects Fund</t>
  </si>
  <si>
    <t>x</t>
  </si>
  <si>
    <t>Report: Budget Analysis Report</t>
  </si>
  <si>
    <t>DRAFT</t>
  </si>
  <si>
    <t>Report Tab: Budget Adjustments</t>
  </si>
  <si>
    <t>Indictes Deleted Data point</t>
  </si>
  <si>
    <t>DCOO</t>
  </si>
  <si>
    <t>Department Number</t>
  </si>
  <si>
    <t>Department Name</t>
  </si>
  <si>
    <t>Disparity?</t>
  </si>
  <si>
    <t>Operating Principles</t>
  </si>
  <si>
    <t>Decision (Yes/No)</t>
  </si>
  <si>
    <t>Forms ID 2</t>
  </si>
  <si>
    <t>Percent</t>
  </si>
  <si>
    <t>Questions to SuMo</t>
  </si>
  <si>
    <t xml:space="preserve">MS Strategy </t>
  </si>
  <si>
    <t>Kristina Peralta</t>
  </si>
  <si>
    <t>Kris McFadden</t>
  </si>
  <si>
    <t>Facilities Financing Program</t>
  </si>
  <si>
    <t>Facilities Financing Fund</t>
  </si>
  <si>
    <t>200001_1620_DIF Program Transfer from FFF to GF</t>
  </si>
  <si>
    <t>Reduction of 19.00 FTE, $952,379 NPE, and $3,495,477 revenue to consolidate the Development Impact Fee (DIF) Program operations with the Planning Department - General Fund to ensure compliance with the Mitigation Fee Act. See Form ID # 56609 for corresponding FTE, NPE, and revenue additions to the Planning Department - General Fund.</t>
  </si>
  <si>
    <t>Development Impact Fee Program TransferInternal transfer of the Development Impact Fee (DIF) Program operations from the Facilities Financing Fund to the General Fund.</t>
  </si>
  <si>
    <t>Reduction of 19.00 positions, $952,379 non-personnel expenditures, and $3,495,477 revenue to consolidate the Development Impact Fee (DIF) Program operations with the Planning Department - General Fund to ensure that DIF administrative funds are properly used and accounted for. If this item is not funded, the Department will continue to be significantly constrained in its ability to efficiently utilize staffing resources on delivering on work program items to achieve the City's strategic plan priorities. </t>
  </si>
  <si>
    <t>Transferring 19 positions from a separate Facilities Financing Fund to the General Fund opens up opportunities for more employees to cross-train with more equitable and equal access to promotional opportunities. The current structure severely limits the Department's operational ability to provide cross-training opportunities to employees in these currently Facilities Financing Fund-funded positions. Department will have more flexibility to utilize employees across the Department to best meet the Department's operational needs. More employees would need to track and bill their time for adequate cost-reimbursement associated with supporting the City's Development Impact Fee (DIF) Program.</t>
  </si>
  <si>
    <t>Non-Mayoral</t>
  </si>
  <si>
    <t>100000_1216_Addition of 1.00 Program Coordinator</t>
  </si>
  <si>
    <t>Addition of 1.00 Program Coordinator to serve as an investigator and provide investigation services for select cases assigned by the Office of the Commission on Police Practices as required by Charter Section 41.2. The Program Coordinator will serve as an independent investigator for select officer-involved shootings, in-custody deaths, and other significant incidents for the Office of the Commission on Police Practices.</t>
  </si>
  <si>
    <t>Investigative SupportAddition of 1.00 Program Coordinator to provide investigative services for officer-involved shootings, in-custody deaths and other significant cases as mandated by City Charter Section 41.2.</t>
  </si>
  <si>
    <t>Addition of 1.00 Program Coordinator to provide investigative services for officer-involved shootings, in-custody deaths and other significant cases as mandated by City Charter Section 41.2.</t>
  </si>
  <si>
    <t>How does this budget allocation directly benefit specific neighborhoods and City employees?The addition of 1 FTE Program Coordinator position is instrumental for the Commission to meet its requirements in City Charter Section 41.2. This Program Coordinator will serve as an additional independent investigator for select officer-involved shootings, in-custody deaths, and other significant incidents in the Office of the Commission on Police Practices. Due to the national push for change to improve law enforcement agencies by increasing accountability and transparency combined with the Commission’s broad array of duties and responsibilities, this position will greatly benefit the City of San Diego by having Program Coordinators who are responsible for conducting high profiled investigations that are independent of the City and the police department. This will build community trust of law enforcement in San Diego. What are the operational impacts to policy, programs, or practices?The addition of this position will allow the Commission to focus its attention on other duties and responsibilities outlined in the City Charter instead of reviewing the select cases they forward to the Program Coordinator. The Commission will also be able to address the backlog of cases acquired since the passage of Measure B in 2020. These Program Coordinators will work under the direction of the Supervising Investigator, Executive Director, and Commission when identifying and reporting on trends, issues of concern, and improvements to SDPD’s tactics and training based on information obtained through investigations. They will also make recommendations to the Commission on whether findings of allegations and/or incidents of policy violations are sustained, not sustained, exonerated, or unfounded.  Furthermore, the Program Coordinators may also recommend improvements and/or changes to policies and programs based on the findings of an investigation. These findings and policy recommendations made by the Program Coordinators may lead to internal (Commission) and external (Police Department) improvements to policies, procedures, and/or programs. What are the potential unintended consequences and/or burdens to specific neighborhoods and City employees?If the Commission does not acquire enough Program Coordinators to investigate select cases as required in the Charter, then the number of cases before the Commission might increase.  This will inundate the Program Coordinators with cases that they might not be able to investigate in a timely manner.  Any operational deficiencies will affect staff, volunteers, Commissioners, community, and police department. This will eventually decrease any amount of trust between the community and police.  Community members will not file complaints of misconduct against police officers, if believe that the Commission is not effective.  </t>
  </si>
  <si>
    <t>Matt Vespi</t>
  </si>
  <si>
    <t>100000_1912_Fire-Rescue Staffing Model &amp; Relief Pool</t>
  </si>
  <si>
    <t>The Fire-Rescue Staffing Model and Relief Pool of Emergency Operations Suppression personnel was established in the FY20 budget (Year 1 of 3) and included in the FY21 budget (Year 2 of 3) to maintain constant staffing levels while sworn personnel are on annual leave, compensatory leave, discretionary leave or holiday.  FY24 is Year 3 of the Staffing Model/Relief Pool's full implementation. The requested amounts are based on the Department's Rule of 9's Staffing Policy, which allows for certain numbers of each rank to be off-duty per shift for the stated leaves. Based on this Rule, 37 positions, which include one (1) Battalion Chief, nine (9) Fire Captains, nine (9) Fire Engineers, nine (9) Fire Fighters, nine (9) Fire Fighter/Paramedics per shift for a total of 37 positions require backfill. Therefore, the total FTE for the requested relief pool is 37. The impact of not funding this adjustment is continued overtime expenditures being incurred.  The Fire-Rescue Staffing Model and Relief Pool of Emergency Operations Suppression was included in the FY20-24 Five-Year Financial Outlook. The FTE is prorated for the end of the 4th quarter (3 months) in FY24.</t>
  </si>
  <si>
    <t>Fire-Rescue Staffing Model and Relief Pool Addition of 9.25 FTE positions and reduction of overtime expenditures associated with the Fire Suppression Relief Pool to maintain constant staffing.</t>
  </si>
  <si>
    <t>Addition of 37.00 FTE positions and net expenditures of $207,707 to establish Year 3 of the Emergency Operations/Suppression Relief Pool. This adjustment is prorated for 3 months to coincide with filling the positions in 4th quarter of FY24 and includes $1.5 million in personnel expenditures, offset by reduction of $1.3 million in overtime expenditures.</t>
  </si>
  <si>
    <t>Fire-Rescue Staffing Model &amp;amp; Relief PoolPBF Form ID 55854_Y123__:These new positions within Emergency Operations will allow for the recruitment of a diverse applicant pool that reflects the communities served. Additionally, these positions will increase the Department's ability to serve high call volume communities which disproportionately impact many underserved neighborhoods.._Operational impacts include the reduction of mandatory overtime and alleviation of workforce fatigue due to understaffing. Recruitment of new personnel provides the opportunity to diversify our workforce while addressing the increase in demand for services._Overtime costs will continue to be incurred and diversity goals will be challenged.._._</t>
  </si>
  <si>
    <t>720057_2112_ Addition of a Program Manager Position</t>
  </si>
  <si>
    <t>Budget adjustment requested to add one Program Manager to oversee the newly created Environmental and Permitting Support Section. This section will oversee the QA / QC consultant deliverables including biological technical reports, aquatic resource delineation reports, revegetation / restoration / translocation plans, mitigation plans (upland/wetland); resource agency applications, CEQA documents, environmental mitigation and reporting, and environmental / permitting requirements. Position is needed to maintain service level for current and future workload increase such as storm water projects that are being u-turned and new storm water projects seeking funding under the WIFIA loan program. Increases in applications for SRF funding and other various grant funds creates additional state / federal requirements and technical support requiring additional staff to manage the environmental process. ECP will be assuming additional responsibilities including management and issuance of discretionary permits and CEQA authority for preparation and approval of CEQA documents for all CIP projects requiring additional staff support. If this position is not funded, E&amp;amp;CP's ability to maintain future increased project workload and implementation of permitting / CEQA authority will be impacted and deadlines will not be met affecting the department's ability to deliver the CIP on a timely basis. This request is not required to fulfill a City or State mandate. This position is on-going, and 1.00 FTE slated for 100% revenue reimbursement.</t>
  </si>
  <si>
    <t>Environmental and Permitting Support SectionAddition of 1.0 FTE Program Manager position, associated non-personnel expenditures and revenue to oversee the newly created Environmental and Permitting Support Section.</t>
  </si>
  <si>
    <t>Addition of 1.0 Program Manager to oversee the Environmental and Permitting Support Section.</t>
  </si>
  <si>
    <t>720057_2112_ Addition of Standard and CADD Laptop</t>
  </si>
  <si>
    <t>Additional funding to purchase 53 standard laptops at $2,000 each and 58 CADD laptops at $3,000 each. This purchase will provide all ECP staff with a city issued mobile device. If this request is not funded, staff will not have the proper equipment to work from home. This is the proposed amount ECP is going to request in FY 2025, but the department needs to purchase laptops earlier to ensure the entire department is able to work remotely.</t>
  </si>
  <si>
    <t>Desktop and Monitor ReplacementReplacement of aging desktops and monitors to facilitate teleworking and modernize review process.</t>
  </si>
  <si>
    <t>Addition of one-time, non-personnel expenditures for the replacement of aging desktops with laptops to mobilize staff and provide the ability for employees to telework utilizing City issued IT equipment.</t>
  </si>
  <si>
    <t>Additional funding to purchase standard and CADD laptops to mobilize staff. Form 56528_Y123DU1: This purchase will provide all E&amp;amp;CP staff with a City issued computer so that the entire Dept can participate in telework, which can improve work life balance for City employees and is aligned with the City's Climate Action Plan. There are no operational impacts as work can be done in the office or remotely.  Higher turnover is a possible impact if employees desire to telework and cannot be accommodated at the City. If City roles allow for telework and employees are not equipped with a secure and reliable City issued computer, there could be unintended consequences for the City, such as higher turnover as employees leave to work for more accommodative employers.  As a result, higher vacancies can impact service levels, which may indirectly impact citizens and neighborhoods. City employees are offered fully equipped workspaces that often include an ergonomic accommodation when needed.  The opportunity to telework is a new employee benefit with the advancements in technology.  As the City strives to be an employer that is supportive of equitable employee benefits, providing laptop computers to employees further supports an employee that is fully equipped to perform their role.</t>
  </si>
  <si>
    <t>720057_ 2112_Addition Zensar Embedded Staff</t>
  </si>
  <si>
    <t>Budget adjustment request is to hire IT staff services from Zensar to assist with day-to-day IT support and troubleshooting. Approval of this request will provide for E&amp;amp;CP's IT staff time to focus on more technical IT problems and solutions. If not approved, it will cause delays in resolving IT issues and staff will not get timely support which could impact the delivery of the CIP.</t>
  </si>
  <si>
    <t>Addition of Professional IT ServicesAddition of professional IT services to assist Engineering &amp;amp; Capital Projects Department with day-to-day IT support and troubleshooting.</t>
  </si>
  <si>
    <t>Addition of on-going, professional IT services to assist E&amp;amp;CP staff with day-to-day IT support and troubleshooting. Approval of this request will allow IT staff to provide more efficient support to the Department and allow staff to focus on managing critical IT projects. </t>
  </si>
  <si>
    <t>Planning</t>
  </si>
  <si>
    <t>100000_1619_Additon of NPE for CPG Engagement</t>
  </si>
  <si>
    <t>Addition of $150,000 non-personnel expenditures to fund non-profit group support of Community Planning Groups, and the addition of $50,000 non-personnel expenditures to procure and develop information technology platforms for Community Planning Group and public engagement operations.</t>
  </si>
  <si>
    <t>Community Planning Group and Public Engagement SupportAddition of non-personnel expenditures for Community Planning Group and equitable public engagement operations.</t>
  </si>
  <si>
    <t>This expenditure is needed to fund non-profit support to Community Planning Groups, including formation and ongoing training, as well as to fund Information Technology platform procurement for Community Planning Groups and other equitable public engagement operations. </t>
  </si>
  <si>
    <t>The allocation would increase the Department's capacity to equitably engage with the City's residents to ensure that input is truly representative of the demographics of our population, and to ensure equitable representation and participation in the community planning group process. This includes meeting our residents where they are, partnering with community-based organizations, and sharing information using language - and words - that are easy to understand. Incorporating updated technology practices and tools to better communicate and engage with the public. New non-personnel expenditures to support equitable engagement efforts requires staffing to administer the funds. While engagement would be focused in structurally excluded communities, it is anticipated that engagement in all communities would continue to occur.  Additional internal capacity to deploy equitable engagement strategies, including partnering with community-based organizations, sharing information in new ways that are more meaningful and accessible, ensuring that all people are able to meaningfully able to engage with the Department, as well as identifying technology solutions to better facilitate this engagement will reduce the disparate input received that informs City policies. </t>
  </si>
  <si>
    <t>100000_1619_Addition of NPE for CCC Support</t>
  </si>
  <si>
    <t>Addition of $60,000 non-personnel expenditures to contract with the California Coastal Commission (CCC) for focused review of City planning initiatives to reduce the 15–27-month cycle typically time consumed for CCC certification.  A reduction in the cycle time is important to achieve uniform implementation of City policies and programs across the City and to achieve equity in the application of these policies and programs. This budget adjustment is necessary to fully fund a proposed MOU between the City and California Coastal Commission based on preliminary cost estimates.</t>
  </si>
  <si>
    <t>California Coastal Commission SupportAddition of non-personnel expenditures to support California Coastal Commission review of City Planning initiatives.</t>
  </si>
  <si>
    <t>Additional funding is needed to contract with the California Coastal Commission (CCC) for expedited review of City planning initiatives, to ensure uniform and equitable application of City policies - particularly plans and regulations needed to increase housing production - in the Coastal Zone. </t>
  </si>
  <si>
    <t>This allocation would help the City to achieve certification from the California Coastal Commission (CCC) so that zoning regulations can be applied evenly both outside and inside the Coastal Zone. Generally, coastal areas are more high resources areas, and failure to apply zoning regulations in effect outside of the coastal zone results in exclusionary zoning practices - essentially limiting opportunities for new homes and jobs in these high resource coastal areas. </t>
  </si>
  <si>
    <t>100000_1619_DIF Program Transfer from Fac Fin to Gen Fund</t>
  </si>
  <si>
    <t>Transfer of 19.00 FTE, $667,245 NPE, and $3,210,393 Revenue to consolidate the Development Impact Fee (DIF) program operations with the Planning Department - General Fund to ensure compliance with the Mitigation Fee Act. See Form ID # 55450 for offsetting FTE, NPE, and revenue transfer from the Facilities Financing Fund. If approved, a new cost center will need to be created. Includes reduction of GGSB for the amount of $285,084 from revenue and expenditure. Since the General Government Services Billing (GGSB) can’t actually be transferred from Fund 200001 to the General Fund as an expenditure, the General Fund can’t bill itself. This inclusion is to highlight that the General Fund will realize a reduction in expenditure and matching revenue.</t>
  </si>
  <si>
    <t>Transfer of 19.00 positions, $667,245 non-personnel expenditures, and $3,210,393 revenue to consolidate the Development Impact Fee (DIF) Program operations with the Planning Department - General Fund to ensure that DIF administrative funds are properly used and accounted for. If this item is not funded, the Department will continue to be significantly constrained in its ability to efficiently utilize staffing resources on delivering on work program items to achieve the City's strategic plan priorities. </t>
  </si>
  <si>
    <t>Transferring 19 positions from a separate Facilities Financing fund to the General Fund opens up opportunities for more employees to cross-train with more equitable and equal access to promotional opportunities. The current structure severely limits the Department's operational ability to provide cross-training opportunities to employees in these currently Facilities Financing- funded positions. Department will have more flexibility to utilize employees across the Department to best meet the Department's operational needs. More employees would need to track and bill their time for adequate cost-reimbursement associated with supporting the City's impact fee program.</t>
  </si>
  <si>
    <t>Fiscal and Administrative SupportAddition of 0.34 Senior Management Analyst-Hourly to support fiscal and administrative training and staff development programs.</t>
  </si>
  <si>
    <t>720057_2112_ Addition of  Material Lab Equipment</t>
  </si>
  <si>
    <t>Budget adjustment requested to replace aging and broken equipment that has passed its useful life as part of the Materials Test Lab equipment replacement program. The majority of the equipment is over 30 years old and has never been replaced. Working with machinery / equipment that is not working properly impacts productivity and poses a safety risk to employees.</t>
  </si>
  <si>
    <t>Addition of Materials Test Lab EquipmentAddition of capital expenditures to replace aging and broken equipment that has passed its useful life as part of the Materials Test Lab equipment replacement program.</t>
  </si>
  <si>
    <t>Addition of capital expenditures to replace aging and broken equipment that has passed its useful life as part of the Materials Test Lab equipment replacement program.</t>
  </si>
  <si>
    <t>Replace old / worn Materials / Test Lab Equipment. Form 56613_Y123DU1:Having City employees work with worn or outdated equipment is not productive and can sometimes pose a safety risk.  As the City strives to be an employer that is supportive of safe place to work, providing new lab equipment supports a employees that are fully equipped to perform their roles.._The operational impact could be employees that miss work due to injuries, accidents or disabilities resulting from working with old equipment that may be unsafe.  Additionally, old equipment may produce inaccurate test results that can delay CIP projects.._If employees are not at work due to a work-related injury, other employees may be adversely impacted with larger workloads.  If an employee is on extended disability leave, service levels may decrease and costs to the City may increase, which if large enough can also impact CIP projects and budgets.._NA._</t>
  </si>
  <si>
    <t>720057_2112_ Construction Management Software Solution</t>
  </si>
  <si>
    <t>Budget adjustment requested for a comprehensive project management system solution. E&amp;amp;CP's Construction Branch currently lacks a Construction Management Software (CMS) solution, such as PM Web &amp;amp; ProCore; Use of CMS minimizes data silos, increases consistency, improves communication and transparency, and consolidates many existing project management functions. A CMS is needed given the increased workload. Currently, the division uses VPM, which is not a comprehensive CMS.  If this request is approved, the Division would not need upgrades to VPM.    </t>
  </si>
  <si>
    <t>CIP Program Construction Management SystemAddition of non-personnel expenses to purchase a Construction Management Software solution to improve the delivery of the Capital Improvements Program.</t>
  </si>
  <si>
    <t>Addition of one-time, non-personnel expenses to purchase a Construction Management Software solution to improve the delivery of the Capital Improvements Program.</t>
  </si>
  <si>
    <t>720057_2112_ Addition of Certifications/Training</t>
  </si>
  <si>
    <t>Budget adjustment requested for addition of $200,000 for training for employees to obtain their Project Management Professional (PMP) Certification, Construction Management Certification, and Leadership and Development Training in FY 2024. This training is essential to changing E&amp;amp;CP's Department culture and to improve efficiencies in the delivery of the CIP Program.</t>
  </si>
  <si>
    <t>Department TrainingAddition of training expenditures for employees to obtain Project Management Professional (PMP) Certification, Construction Management Certification, and Leadership and Development Training to improve in the overall management and delivery of the CIP.  </t>
  </si>
  <si>
    <t>Addition of one-time, non-personnel expenditures for employees to obtain Project Management Professional (PMP) Certification, Construction Management Certification, and Leadership and Development Training in FY 2024. This training is essential to changing E&amp;amp;CP's Department culture and to improve efficiencies in the delivery of the CIP Program.</t>
  </si>
  <si>
    <t>Engineering and Leadership Professional (PMP) Certifications / Trainings. Form 56616_Y123DU1:Learning opportunities offered to City employees can advance their career, providing job satisfaction and improved morale.  This can translate into consistent service delivery to citizens and neighborhoods.  Offering professional development can also potentially reduce employee turnover which can increase vacancies and impair service delivery.._Having a well educated workforce helps the City to meet it's goal of being a world class City by having knowledgeable specialists perform high quality work, which can increase operational efficiencies and allow for mentoring opportunities.._A workforce that is not supported with continued learning may inadvertently overlook important aspects in performing their roles.  A supported and educated workforce can mitigate unintended consequences of not knowing current laws and practices, particularly as it applies to the engineering field.._Currently the City offers tuition reimbursement for certain qualified education as part of professional development.  Additionally offering a more robust training program for engineers will build on the tuition reimbursement program with the goal of building a highly skilled workforce.._</t>
  </si>
  <si>
    <t>100000_2115_Addition of Corrective Action Plan Consult Servs</t>
  </si>
  <si>
    <t>Addition of $3,000,000 on-going non-personnel expenditures to hire consultant to perform comprehensive building surveys and reports. The Municipal Energy Strategy (Corrective Action Plan related) ESCO project has initially identified 47 City sites that would benefit from this program. This initiative will be the basis of planning for the continued or new use of City facilities related to asbestos and lead building materials. This budget increase is to mitigate risks associated with asbestos and lead building materials and increase City's ability to ensure compliance with Air Pollution Control District and other local, state and federal regulations. Total cost is estimated at $13.6 million over 5 years. </t>
  </si>
  <si>
    <t>Alia Khouri</t>
  </si>
  <si>
    <t>Transportation</t>
  </si>
  <si>
    <t>100000_211611_Addition of  TD Asset Planning &amp; Maintenance</t>
  </si>
  <si>
    <t>This request includes addition of 3.0 FTE to provide SAP Scheduling/planning Support.  Addition of 1 Program Coordinator to serve as Transportation Department’s SAP Business Process Coordinator. This position will serve as a liaison to Department of IT and others for all SAP/EAM changes/enhancements. They will also oversee the Department’s planning and scheduling of work which will be performed by 1 Principal Utility Supervisor. This position will review and analyze incoming service requests and efficiently plan and schedule work for field crews. The position will ensure emergency requests are prioritized accordingly, all service requests are planned in a way to achieve greater production and efficiencies, and ensure cases are closed out timely and appropriately. Asset Management Planning (AMP) Support: Addition of 1 Principal Utility Supervisor to utilize the City’s AMP system to develop various asset management strategies for Transportation assets. This includes but is not limited to the City’s streets, sidewalks, streetlights, and traffic signals. With dedicated support, AMP would be utilized to build asset deterioration curves based on a variety of assumptions, determine consequence of failure, identify bundling opportunities, and will better inform the Department when certain assets need repair or replacement. Addition of one-time non-personnel expenditures for required workstation set-up. </t>
  </si>
  <si>
    <t>Transportation Asset Planning and Maintenance Addition of 2.00 Principal Utility Supervisors, 1.00 Program Coordinator and non-personnel expenditures to support Transportation Department's enterprise asset management enhancements and optimization. </t>
  </si>
  <si>
    <t>Addition of 2.00 Principal Utility Supervisors, 1.00 Program Coordinator and non-personnel expenditures to support Transportation Department's enterprise asset management enhancements and optimization. </t>
  </si>
  <si>
    <t>56676_N___NDU_The strategy to bolster equity in this service area is a part of the Transportation Department Tactical Equity Plan. This request will address the Department's equity goal 4 and objective to provide exceptional customer service through implementation of data driven decision making for major service areas (i.e. streetlight and sidewalk prioritization) to improve response times.</t>
  </si>
  <si>
    <t>Parks and Recreation</t>
  </si>
  <si>
    <t>100000_171411_4. Department IT Management</t>
  </si>
  <si>
    <t>Addition of 2.00 FTE positions to support IT project development, and risk assessment within the department. IT positions will serve as leads for managing the department's IT Projects, reducing IT risk, assisting in development of RFPs and developing IT vendor relationships. The Program Manager and Information Systems Analyst 4 will act as subject matter experts and leads for any department IT project development, and develop security protocol  related to cameras and IT. Expansion of the department's IT portfolio to include a more robust Wi-Fi program (Digital Equity) and security camera system that complies with the recently adopted privacy ordinance that requires management-level staff who have the ability to limit access to camera footage to selected staff per the privacy ordinance and can work with SD Parks Foundation to ensure the Wi-Fi network is functional and provides communities with needed digital access. If this request is not funded, the department cannot implement a security camera program and will have difficulty offering a safe workplace for employees and safe park for patrons.</t>
  </si>
  <si>
    <t>Department IT ManagementAddition of 1.00 Program Manager, 1.00 Information Systems Analyst 4, and associated non-personnel expenditures to support IT project development and risk assessment within the department.</t>
  </si>
  <si>
    <t>Addition of 1.00 Program Manager, 1.00 Information Systems Analyst 4, and one-time non-personnel expenditures in the Administrative Services division to support IT project development and risk assessment within the department.</t>
  </si>
  <si>
    <t>Expansion of the Department of IT's portfolio to include a more robust Wi-Fi program (Digital Equity) and security camera system that complies with the recently adopted privacy ordinance requires management-level staff who have the ability to limit access to camera footage to selected staff per the privacy ordinance and can work with SD Parks Foundation to ensure the Wi-Fi network is functional and provides communities with needed digital access. If this request is not funded, the department cannot implement a security camera program and will have difficulty offering a safe workplace for employees and safe park for patrons. Unsafe workplace and unsafe park for patrons.</t>
  </si>
  <si>
    <t>3.3, 3.5</t>
  </si>
  <si>
    <t>100000_1619_Addition of 1 Position for Historic Rescs Board</t>
  </si>
  <si>
    <t>Addition of 1.00 Legislative Recorder to support Historic Resources Board and Historic Preservation Planning Team that transferred during the FY24 restructuring phase from DSD to Planning, but without a needed Legislative Recorder position. The Legislative Recorder serves as Secretary to the Historic Resources Board and is needed to restore the City's Historic Preservation Program as a single comprehensive resource planning and management program within the Planning Department.</t>
  </si>
  <si>
    <t>Historic Resources Board SupportAddition of 1.00 Legislative Recorder to support Historic Resources Board and Historic Preservation Planning Team.</t>
  </si>
  <si>
    <t xml:space="preserve">Addition of 1.00 Legislative Recorder to support the Historic Resources Board and Historic Preservation Planning team as part of restructure of positions from DSD to Planning. If this item is not funded, it will significantly constrain the Department's ability to ensure the timely review of development permits. </t>
  </si>
  <si>
    <t>A legislative recorder would provide critical administrative support to the Department's historic preservation program, including efforts to preserve the places and honor the histories of all cultures that call San Diego home. New staff requires additional office space. New staff also requires additional funding for ongoing professional development and training. Lack of available qualified candidates can overburden other employees. </t>
  </si>
  <si>
    <t>100000_1619_Addition of 2 Positions for Hist Prsrv Prog Supp</t>
  </si>
  <si>
    <t>Addition of 2.00 FTE (1.00 Program Manager, 1.00 Associate Planner). These positions implement the Mayor's Middle-Income Housing Working Group reform for historical preservation, shift resource evaluation from a project-by-project basis to a comprehensive preservation planning approach, provide greater clarity, certainty, and streamlined review of project applications.</t>
  </si>
  <si>
    <t>Historic Resources Preservation Program SupportAddition of 1.00 Program Manager and 1.00 Associate Planner to implement historical preservation process reforms and comprehensive preservation planning.</t>
  </si>
  <si>
    <t>Addition of 2.00 positions (1.00 Program Manager, 1.00 Associate Planner). These positions implement the Mayor's Middle-Income Housing Working Group reform for historical preservation, shift resource evaluation from a project-by-project basis to a comprehensive preservation planning approach, provide greater clarity, certainty, and streamlined review of project applications.</t>
  </si>
  <si>
    <t>Additional positions to implement the Mayor's Middle Income Housing Working Group reform for historical preservation would streamline new development opportunities providing more homes and job for people in all communities. New staff requires additional office space. New staff also requires additional funding for ongoing professional development and training.  New staff may also require additional NPE to fully implement these programs. Some residents that favor historic preservation to be reviewed on a case-by-case basis could be left out of the process if they do not engage in the comprehensive processes needed to streamline new development. </t>
  </si>
  <si>
    <t>100000_1619_Addition of 1 Position for Cultural Heritage Pre</t>
  </si>
  <si>
    <t>Addition of 1.00 Associate Planner to implement a cultural heritage preservation and storytelling program as a means to promote, recognize, and preserve the cultural resources important to underrepresented and marginalized communities.</t>
  </si>
  <si>
    <t>Cultural Heritage PreservationAddition of 1.00 Associate Planner to implement a cultural heritage preservation and storytelling program and to promote the cultural resources important to underrepresented and marginalized communities.</t>
  </si>
  <si>
    <t>Addition of 1.00 Associate Planner to implement a cultural heritage preservation and storytelling program to promote, recognize, and preserve the cultural resources important to underrepresented and marginalized communities.</t>
  </si>
  <si>
    <t>Additional positions to implement a cultural heritage preservation and storytelling program as a means to promote, recognize, and preserve the cultural resources important to underrepresented and marginalized communities. New staff requires additional office space. New staff also requires additional funding for ongoing professional development and training.  New staff may also require additional NPE to fully implement these programs. Because these efforts would be focused on underrepresented and marginalized communities, other cultures/places may not be prioritized for recognition/preservation.</t>
  </si>
  <si>
    <t>100000_1619_Addition of NPE for Staff Development and Trg</t>
  </si>
  <si>
    <t>Addition of $50,000 non-personnel expenditures to provide for staff development and training. Current level of $255/FTE is inadequate for the Department's needs. This action will increase the budget for staff development and training to $760 per FTE.</t>
  </si>
  <si>
    <t>Staff Development and TrainingAddition of non-personnel expenditures to provide for staff development and training.</t>
  </si>
  <si>
    <t xml:space="preserve">Addition of $50,000 non-personnel expenditures to provide funding for staff development and training to assist with Department's employee retention and overall professional development and ensure equitable opportunities for professional advancement in the organization. </t>
  </si>
  <si>
    <t>Additional funding for professional development ensures that all Planning Department staff has equal and equitable opportunities for ongoing training and professional development. Although number of Department positions has increased over the years, the professional development budget has decreased. This has resulted in inequitable funding available for Department employees. With more funding available for training and professional development, staff would require additional time away from normal duties to attend these training opportunities. Administrative team would potentially need to coordinate more registrations and travel, and process more travel expense reports.</t>
  </si>
  <si>
    <t>100000_1619_Add 1.00 Assoc Planner for Land Dev Code Support</t>
  </si>
  <si>
    <t>Addition of 1.00 FTE Associate Planner and offsetting revenue to support training and coordination with the Development Services Department and other stakeholders on changes to the Land Development Code, to initiate comprehensive updates to the Land Development Code to streamline permitting, and pursue ongoing grant funding opportunities that require staff matches.</t>
  </si>
  <si>
    <t>Land Development Code ReformAddition of 1.00 Associate Planner and associated revenue to support reforms to the Land Development Code.</t>
  </si>
  <si>
    <t>Additional positions to support updates to the City's Land Development Code - specifically to ensure that the Department has sufficient staffing to support training and coordination with the Development Services Department and other stakeholders to ensure that zoning regulation changes can most easily be implemented and the City's housing goals achieved - provides the Department resources needed to ensure that the City's advancement of anti-racist zoning regulations will result in more home and job opportunities in all communities. This work effort is critical to affirmatively furthering fair housing and reversing racist zoning regulations. New staff requires additional office space. New staff also requires additional funding for ongoing professional development and training. New staff may also require additional NPE to fully implement these programs. New staff will provide necessary resources to provide City-required matches to obtain grant funding, increasing the likelihood of successful grant awards. Without staff to administer grant funds and to provide in-kind matching, leveraging grant opportunities is constrained. Parts of the City that have not previously experienced additional growth in their communities could see additional development in their neighborhoods, where in the past, zoning regulations prohibited or constrained new development opportunities.</t>
  </si>
  <si>
    <t xml:space="preserve">Indirect </t>
  </si>
  <si>
    <t>Why do these not have a CAP strategy assigned if it has been assigned a percentage?</t>
  </si>
  <si>
    <t>100000_1619_Add 1 Sr &amp; 1 Assc Plannr Climate Resiliency Impl</t>
  </si>
  <si>
    <t>Addition of 1.00 FTE Senior Planner and 1.00 FTE Associate Planner to support climate resiliency efforts, micro-grant implementation, and open space acquisition.</t>
  </si>
  <si>
    <t>Climate Resilient SD ImplementationAddition of 1.00 Senior Planner and 1.00 Associate Planner to support climate resiliency efforts, micro-grant implementation, open space acquisition, and plan file reviews.</t>
  </si>
  <si>
    <t>Addition of 1.00 FTE Senior Planner and 1.00 FTE Associate Planner to support Climate Resilient SD implementation, resiliency community micro-grant implementation, and open space acquisition.</t>
  </si>
  <si>
    <t>Additional positions to support climate resiliency efforts, micro-grant implementation, and open space acquisition is anticipated to be prioritized in areas of the City most vulnerable to climate change, which aligns with the City's traditionally underserved areas, consistent with Climate Resilient SD. New staff requires additional office space. New staff also requires additional funding for ongoing professional development and training. New staff may also require additional NPE to fully implement these programs. New staff will provide necessary resources to provide City-required matches to obtain grant funding, increasing the likelihood of successful grant awards. Without staff to administer grant funds and to provide in-kind matching, leveraging grant opportunities is constrained. Areas of the City that are not as vulnerable to climate change hazards, and that have relatively greater resources available to adapt to the effects of climate change may not see as immediate additional investments in their communities.</t>
  </si>
  <si>
    <t>5.1</t>
  </si>
  <si>
    <t>100000_1619_Addition of 3.00 FTE - Equitable Engagement Prog</t>
  </si>
  <si>
    <t>Addition of 2.00 FTE (1.00 Senior Planner and 1.00 Associate Planner) to establish and implement the Equitable Engagement Program for the City CIP in support of CP 800-14 and CP 000-32 and provide for equitable input on infrastructure needs in all communities. Addition of 1.00 FTE Associate Civil Engineer to conduct feasibility analysis on Quick Build projects, focusing on the delivery of community-desired investments in traditionally underserved communities.</t>
  </si>
  <si>
    <t>Equitable Public Engagement SupportAddition of 1.00 Senior Planner, 1.00 Associate Planner, and 1.00 Associate Civil Engineer to support the Equitable CIP Public Engagement Program.</t>
  </si>
  <si>
    <t>Addition of 2.00 positions (1.00 Senior Planner and 1.00 Associate Planner) to establish and implement the Equitable Engagement Program for the City CIP in support of CP 800-14 and CP 000-32 and provide for equitable input on infrastructure needs in all communities. Addition of 1.00 Associate Civil Engineer to conduct feasibility analysis on Quick Build projects, focusing on the delivery of community-desired investments in traditionally underserved communities.</t>
  </si>
  <si>
    <t>The allocation would enable the Department to conduct equitable engagement with the City's residents to identify infrastructure needs and priorities in accordance with recently-adopted Council Policies 800-14 and 000-32. These efforts would ensure that input is truly representative of the demographics of the City's population. This includes meeting our residents where they are, partnering with community-based organizations, and sharing information using language - and words - that are easy to understand. Implementing techology solutions to better facilitate this engagement will reduce the disparate input received that informs City policies. Additional staffing resources also enables the Department to build trust with structurally excluded communities to faciliate more meaningful and engaging input. New staff requires additional office space. New staff also requires additional funding for ongoing professional development and training. New staff may also require additional NPE to fully implement these programs. New staff will provide necessary resources to provide City-required matches to obtain grant funding, increasing the likelihood of successful grant awards. Without staff to administer grant funds and to provide in-kind matching, leveraging grant opportunities is constrained. While engagement would be focused in structurally excluded communities, it is anticipated that engagement in all communities would continue to occur.</t>
  </si>
  <si>
    <t>100000_211611_ Addition of Electrical Engineering Asset Mgmt</t>
  </si>
  <si>
    <t> This request includes 9 FTE for Electrical Engineering Support. Transportation manages a variety of electrical assets and does not have electrical engineering expertise on staff. The position will plan and manage the replacement of the outdated streetlight series circuits citywide, streetlight replacement projects, fixture upgrades, and also support the Department’s electrical maintenance team on complex electrical issues. In addition, the sidewalk engineering section has taken on this responsibility without expertise. The new FY24 positions will allow the sidewalk engineers to focus solely on sidewalk work. An addition of 5.0 Electricians, 1.0 UWII, and 1 EOII to manage the increased USA  mark outs, pole work and repairs. The Streetlights section has received on average  of 10% more services requests than they are able to close month over month in the last two fiscal years.  Of the 5.0 Electricians only 3.0 will be dedicated to support the upkeep of the existing streetlight infrastructure and perform activities to keep those systems operational. Includes the repair/ replacement of all defective, malfunctioning or damaged components for various streetlights; perform functional checks and inspections of streetlight equipment including luminaires, lamps, photocells, circuit breakers, pole bases, support structure, etc.; faulty underground cable replacement; pole/ cabinet damage and knock over replacement as a result of vehicle and weather damage; trench, auger and excavate conduit, pull boxes, and pole bases. The 2.0 Electricians, 1.0 Utility Worker II and 1.0 Equipment Operator 2 would be allocated, specifically, to address the streetlight knock over backlog citywide and ongoing emergency notifications similar knock over and streetlighting service outage issues.  There are approximately 300 ea. pole locations that require replacements currently.  On-going non-personnel expenditure budget of $225k to complete installation of solar lighting units in each council district and installation of approximately 350 tamper-proof handhole covers; $1m in ongoing contractual funding streetlight repairs and maintenance to support address the streetlight backlog and improve response times citywide.  1.0  Storeroom Clerk is being added to assist and oversee the electrical asset inventory.   Additional one-time budget for related vehicle purchases and non-personnel expenditures. </t>
  </si>
  <si>
    <t>Electrical Engineering Asset Management Addition of 9.00 FTE positions and non-personnel expenditures to provide electrical engineering management and planning to Citywide streetlight, traffic signal and utility undergrounding programs. </t>
  </si>
  <si>
    <t>Addition of 9.00 FTE positions and non-personnel expenditures to provide electrical engineering management and planning to Citywide streetlight, traffic signal and utility undergrounding programs. </t>
  </si>
  <si>
    <t>56693_N___NDU_The strategy to bolster equity in this service area is a part of the Transportation Department Tactical Equity Plan. This request will address the Department's goal of providing exceptional customer service through implementation of data driven decision making for major service areas (i.e. streetlight and sidewalk prioritization) in an effort to improve response times citywide.</t>
  </si>
  <si>
    <t>22</t>
  </si>
  <si>
    <t>100000_1914_P.22_Lateral &amp; Recruitment Incentive Program POA</t>
  </si>
  <si>
    <t>Addition of $400K in ongoing non-personnel expenditures to support the reestablishment of the Lateral and Recruitment Incentive Programs.  Due to San Diego Police Department (SDPD) being over 163 officers below staffing, in August 2022, City Council was presented and approved a resolution for an agreement between the City and San Diego Police Officers Association (POA) regarding the Lateral and Recruitment Incentive Programs for Fiscal Years 2023 and 2024.  The Lateral Police Officer II Incentive Program has an immediate impact on workforce since these candidates do not have to go through a six-month academy and is an incentive for current officers to be more proactive in their recruitment in each community throughout the city.  The Lateral Police Officer II Incentive Program provides lateral applicants hired as a POII (full-time, permanent) after the start of this program a $15,000 incentive for joining SDPD dispersed in $5,000 increments upon completion of hire date, phase training and one year of continuous employment following the date of successful phase training.  The Police Officer Recruitment Incentive Program (RIP) is available to active, sworn police personnel who recruit applicants for Police Recruits, Police Officer I (POI), or Police Officer II (POII).  A recruiting performance incentive award up to a total of $3,000 for a Recruit or POI referral or $4,000 for POII referral to be paid out incrementally upon recruit hire date and completion of required training.  These two programs are contingent upon available funding and will terminate once the $200,000 for each program in each fiscal year (FY2023 and FY2024) has been exhausted, unless agreed to by the City and POA or agreed to in a successor MOU.</t>
  </si>
  <si>
    <t>Lateral and Recruitment Incentive Program Addition of non-personnel expenditures to support the Lateral Police Officer II Incentive Program and the Police Officer Recruitment Incentive Program to enhance recruitment activities. </t>
  </si>
  <si>
    <t>Addition of non-personnel expenditures to support the Lateral Police Officer II Incentive Program and the Police Officer Recruitment Incentive Program to enhance recruitment activities. The Lateral Police Officer II Incentive Program has an immediate impact on workforce since these candidates do not have to go through a six-month academy and the Police Officer Recruitment Program incentivizes officers to be more proactive in their recruitment in each community throughout the city.  </t>
  </si>
  <si>
    <t>56695_Y12___:The Lateral and Recruitment Incentive Program allows the department to hire highly qualified lateral officers and incentivize current officers to recruit great potential candidates to join the department. Hiring lateral officers saves the City from having to provide months of training. Providing bonuses to current officers creates the potential for a more diverse police force. ._Requires some initial training of lateral officers on SDPD policies and procedures. ._._._</t>
  </si>
  <si>
    <t>100000_1914_P.24_SDPD Street Racing and Sideshow Enforcement</t>
  </si>
  <si>
    <t>Addition of one-time overtime expenditures to support the Street Racing and Sideshow Enforcement operations. Six council members previously supported the addition of $200,000 for specialized enforcement related to unregulated street racing, car sideshows, and related activities including loud exhaust issues.  This adjustment would allow the department to maintain current levels of up to 60 individual enforcement operations conducted on an overtime basis would be provided with identified funding.</t>
  </si>
  <si>
    <t>Street Racing and Sideshow EnforcementAddition of one-time overtime expenditures to support the Street Racing and Sideshow Enforcement operations. </t>
  </si>
  <si>
    <t>Addition of one-time overtime expenditures to support the Street Racing and Sideshow Enforcement operations. </t>
  </si>
  <si>
    <t>56698_N___DU1:._._._Ensuring the street racing and sideshow enforcement operations occur equitably across the SD. ._</t>
  </si>
  <si>
    <t>100000_1914_P.18_Vacancy Savings</t>
  </si>
  <si>
    <t>Adjustment of $6M to reflect additional personnel expenditure savings as a result of higher vacancies within the department.</t>
  </si>
  <si>
    <t>Vacancy SavingsVacancy Savings adjustment to reflect additional personnel expenditure savings resulting from vacancies within the department.</t>
  </si>
  <si>
    <t>Adjustment to reflect savings due to budgeted personnel expenditures resulting from increased vacancies within the department.</t>
  </si>
  <si>
    <t>56699_N___NDU_:._._._._</t>
  </si>
  <si>
    <t>Revised Revenue ProjectionAdjustment to reflect revised revenue projection.</t>
  </si>
  <si>
    <t>City Planning Work ProgramAddition of budget for Professional and Technical Services in support of the City Planning Work Program.</t>
  </si>
  <si>
    <t>City Planning Work ProgramOne-time addition of budget for staff costs in support of the City Planning Work Program.</t>
  </si>
  <si>
    <t>100000_1316_Addition of ISA for Dept Operations Support</t>
  </si>
  <si>
    <t>his adjustment includes the addition of 1.00 Information Systems Analyst (ISA) IV to support departmental operations relating to information technology (IT), IT budget and electronic records management. Over the last five years, Economic Development Department (EDD) has managed an average annual portfolio of nearly $330 million from a variety of funding sources. Due to the lack of an ISA, select staff from all four (4) divisions of EDD has taken on information technology-related tasks, as the department does not have an assigned staff to perform these functions. The proposed Information Systems Analyst (ISA) IV would assume all information technology-related responsibilities, including development and monitoring of IT budget and management of department electronic records, relieving the four (4) divisions to focus on implementation of programs, process improvement, and programmatic / fiscal monitoring and compliance. Additionally, in FY24, the department anticipates replacing its existing grants management system to develop a new grants and fiscal management system that will allow for proper oversight of projects and financial activities, as required by federal, State and City regulations.</t>
  </si>
  <si>
    <t>Information Technology SupportAddition of 1.00 Information Systems Analyst IV to support department's daily information technology operational needs, systems processes, and projects and fiscal management.</t>
  </si>
  <si>
    <t>Addition of 1.00 Information Systems Analyst IV to support department's daily information technology operational needs, systems processes, and projects and fiscal management.</t>
  </si>
  <si>
    <t>The proposed Information Systems Analyst (ISA) IV would assume all information technology-related responsibilities, including development and monitoring of IT budget and management of department electronic records, relieving the four (4) divisions to focus on implementation of programs, process improvement, and programmatic / fiscal monitoring and compliance as required by federal, State and City regulations. The department has struggled with classified staff that are unqualified and untrained in these complicated technical software programs. The result has been a continued delay of services and available funding to nonprofits that are serving primarily small businesses and underserved LMI communities. This is a direct conflict with our responsibilities as receiver of federal funds.</t>
  </si>
  <si>
    <t>100000_1914_P.16_Contractual Increase-Employee Psychological</t>
  </si>
  <si>
    <t>Addition of $432K ongoing non-personnel expenditures for contracted increase of psychological services. The contracted increase is 49% more than previously executed agreement. The current vendor provides psychological counseling services for Department’s sworn and civilian employees and their family members. The services include providing immediate services to personnel involved in traumatic and critical incidents, specialized training for the Peer Support Team composed of volunteer officers serving as peers, providing a Family Wellness Day training to recent police academy graduates and their family members, and Stress Reduction Trainings to officers who are halfway through their field training.  Services have been in high demand due to the continued effects of Covid-19 pandemic and staffing shortages which are impacting the Department’s use of psychological services. Psychological services ensure that officers and staff are supported and remain well to perform their duties. </t>
  </si>
  <si>
    <t>Contractual Increase for Employee Psychological ServicesAddition of non-personnel expenditures for the contractual increase of psychological services available to the Department's sworn and civilian employees and their family members. </t>
  </si>
  <si>
    <t>Addition of non-personnel expenditures for the contractual increase of psychological services available to the Department's sworn and civilian employees and their family members to ensure that officers and staff are supported and remain well to perform their duties. The contracted increase is 49% more than previously executed agreement and services have been in high demand due to the continued effects of Covid-19 pandemic and staffing shortages which are impacting the Department’s use of psychological services. </t>
  </si>
  <si>
    <t>56714_Y123__:The current vendor provides psychological counseling services for Department’s sworn and civilian employees and their family members. The services include providing immediate services to personnel involved in traumatic and critical incidents, specialized training for the Peer Support Team composed of volunteer officers serving as peers, providing a Family Wellness Day training to recent police academy graduates and their family members, and Stress Reduction Trainings to officers who are halfway through their field training.  Services have been in high demand due to the continued effects of Covid-19 pandemic and staffing shortages which are impacting the Department’s use of psychological services. ._1. Psychological services ensure that officers and staff are supported and remain well to perform their duties. This may have an impact on other services or programs depending on personnel out of service time. ._If officers and staff do not receive wellness services, their quality or standard of performance could be diminished. ._._</t>
  </si>
  <si>
    <t>100000_1914_P.09_Helicopter Fleet Replacement</t>
  </si>
  <si>
    <t>Addition of $1.9M one-time non-personnel expenditure Air Support Unit helicopter fleet replacement of two (2) H125 helicopters with trade-in of two (2) existing fleet helicopters.  The Air Support Unit's helicopter fleet consists of four helicopters, three aircraft purchased in 2004 and 2005 and one H125 aircraft acquired in December 2019 with a trade-in of an existing Police helicopter.  The $1.2M is estimated municipal leasing options (lease to own) for ten years at an estimated cost of $4.7 million/aircraft including a trade-in discount. $291K semi-annual payments per aircraft starting six months after delivery. This request includes $729K for the sales tax due at the time of purchase and is requested to ensure funds are available if the delivery of helicopters occurs in FY 2024. The Department plans to purchase a third helicopter in Fiscal Year 2025, which will be the last helicopter of the fleet of four to be replaced.</t>
  </si>
  <si>
    <t>Helicopter Fleet ReplacementAddition of one-time non-personnel expenditure to purchase two (2) new helicopters and replace two (2) existing fleet helicopters.</t>
  </si>
  <si>
    <t>Addition of one-time non-personnel expenditure to purchase two (2) new helicopters including the sales tax due at the time of purchase. The $1.2M is estimated municipal leasing options (lease to own) for ten years at an estimated cost of $4.7 million/aircraft including a trade-in discount. </t>
  </si>
  <si>
    <t>56715_N___N/A_:._._._._</t>
  </si>
  <si>
    <t>100000_1914_P.11_Enhanced Sworn Recruiting Effort</t>
  </si>
  <si>
    <t>Enhanced Sworn Recruiting EffortAddition of non-personnel expenditures to support enhanced recruitment efforts.</t>
  </si>
  <si>
    <t>Addition of non-personnel expenditures to enhance recruitment efforts. This request will enhance the Department's partnership with a marketing and branding firm to develop marketing strategies and will allow the Recruiting Unit to attend additional paid job fairs, community events, hold military only events; and to provide department promotional giveaways to keep pace with other law enforcement agencies and increase the diverse pool of applicants.</t>
  </si>
  <si>
    <t>56716_Y123__:Recruiting of a diverse pool of applicants allows the department to better represent the communities it serves. A new branding and marketing contract for recruiting efforts will update the Department's marketing as the landscape for policing has changed immensely. ._1. Changes to marketing and promotional materials. 2. Potential budget impacts to supplies due to purchasing of new items. 3. New training for staff involved with recruitment and promotion of the department. ._Ensuring that diversity is representative across all police divisions. ._._</t>
  </si>
  <si>
    <t>100000_1621_Zero Emissions Vehicle Infrastructure Contingen</t>
  </si>
  <si>
    <t>Addition of non-personnel expenditures in the amount of  $100,000 to cover on-going costs associated with transformer upgrades and addressing other distribution grid capacity constraints for Electric Vehicle charging infrastructure projects to support Climate Action Plan as mandated by R-394297.</t>
  </si>
  <si>
    <t>Funding for Electric Vehicle Charging Infrastructure ProjectsAddition of non-personnel expenditures to cover costs associated with transformer upgrades and addressing other distribution grid capacity constraints for Electric Vehicle charging infrastructure projects.</t>
  </si>
  <si>
    <t>Addition of non-personnel expenditures to cover costs associated with transformer upgrades and addressing other distribution grid capacity constraints for Electric Vehicle charging infrastructure projects to support Climate Action Plan as mandated by R-394297.t.</t>
  </si>
  <si>
    <t>1 - Underinvestment in specific communities of the City extends to electrical infrastructure and capacity in many cases.  2 - Thus, the likelihood of electrical system upgrades necessary for EV charging infrastructure occurring in these neighborhoods is high.   3 - Not funding these upgrades could then have the secondary affect of constraining available EV charging capacity in these communities in comparison to others with greater historical investment - further exacerbating inequities of access, air quality, and investment. </t>
  </si>
  <si>
    <t>2.2
2.3</t>
  </si>
  <si>
    <t>100000_1621_CAP Strategy 1 Implementation Decarbonization</t>
  </si>
  <si>
    <t>Addition of non-personnel expenditures in the amount of  $200,000 for on-going technical consultant support for implementation of the Climate Action Plan (CAP) Strategy 1 actions to reduce greenhouse gas emissions (23% of the total GHG reduction goal for the CAP) and development of citywide building decarbonization roadmap and implementation support necessary to meet CAP measure 1.3, including engagement and education, focused in Communities of Concern, for programs across climate action, mobility, and energy. </t>
  </si>
  <si>
    <t>Consultant Support for Implementation of Climate Action PlanAddition of non-personnel expenditures for technical consultant services for development of citywide building decarbonization roadmap, implementation support, engagement and education.</t>
  </si>
  <si>
    <t>Addition of non-personnel expenditures for development of citywide building decarbonization roadmap, implementation support, engagement and education.</t>
  </si>
  <si>
    <t>1 - This item will support engagement in Communities of Concern (CoC) for programs across climate action and decarbonization. 2 - The Department will partner with Community Based Organizations in CoC to reach residents that might otherwise not have responded to traditional methods of engagement.   3 - potential unintended consequences could be inequitable implementation of decarbonization across communities with less access to city decision-makers.</t>
  </si>
  <si>
    <t>1.1, 1.3</t>
  </si>
  <si>
    <t>Non-Discretionary Rent at 600 B St.Adjustment to reflect non-discretionary rent expenditures for Emergency Medical Services staff at Fire-Rescue Headquarters.</t>
  </si>
  <si>
    <t>100000_1912_Addition of Special Events Fire Captain</t>
  </si>
  <si>
    <t>Addition of 1.00 Fire Captain, non-personnel expenditures, and associated revenue for the Special Events Unit in Special Operations. Due to the increase in special events in the City of San Diego, the Fire-Rescue Department is requesting a Fire Captain/Paramedic for the Special Events Unit, similar to the San Diego Police Department Special Events Unit.  The Fire-Rescue Department Special Events Unit will be involved with efficiently processing  permits and ensuring events are adequately prepared for fire prevention and emergency medical services. This unit will be structured within the Special Operations Division and have Community Risk Reduction and Emergency Medical Services personnel overseeing Emergency Management for the Department, including Operations Support, Terrorism, and Police Liaison. The expenditures will be partially covered by revenue received for special events. The impact of not funding this request would be a reduced ability to process the extensive amount of special event permits. In addition, there would be an impact on public safety by not allowing for proper risk management in the application process.</t>
  </si>
  <si>
    <t>Permit Management Software RenewalAddition of non-personnel expenditures for the annual IT maintenance renewal agreements for permit tracking and reviewing software applications.</t>
  </si>
  <si>
    <t>100000_2113_Facilities Operations Shop Equipment</t>
  </si>
  <si>
    <t>Addition of one-time non-personnel expenditures of $218,000 to upgrade Facilities Services shop facilities and replace antiquated and non-operational equipment within the shops. This includes carpenter shop tools and equipment, plumbing equipment - jetter, excavator, trailer, janitorial equipment for the City Administration Building - shampooers and washing machines, HVAC equipment - meters and pipe groover, and electrical upgrades in the carpenter shop needed to operate power tools and equipment. The impact of not funding this request will lead to continued operational inefficiencies by not allowing staff to provide timely support and services to General Fund facilities citywide.</t>
  </si>
  <si>
    <t>Facilities Services ShopAddition of one-time non-personnel expenditures to upgrade Facilities Services shop and replace antiquated and non-operational equipment within the shops.</t>
  </si>
  <si>
    <t>Addition of one-time non-personnel expenditures in Supplies and Capital Expense for trade shops tools and equipment to support infrastructure repair and maintenance for General Fund facilities citywide.</t>
  </si>
  <si>
    <t>100000_1912_Addition of Employee Services Clerical Assist 2</t>
  </si>
  <si>
    <t>Addition of 1.00 Clerical Assistant 2 to support the Employee Services Division in maintaining approximately 1,400 department FTE's.  The duties will include various clerical tasks including maintaining accounting records; process invoices; tuition reimbursements requests; travel reimbursements; and Procurement Card transactions.  This position will also interact with the public, handle department communications, maintain records, and track department measures.  The impact of not funding this request would result in administrative short-staffing, missed deadlines, and delays in the provision of goods / services.</t>
  </si>
  <si>
    <t>Addition of Clerical Assistant 2 Addition of 1.00 Clerical Assistant 2 to provide employee resource-related support.</t>
  </si>
  <si>
    <t>Addition of 1.00 Clerical Assistant 2 to provide employee resource-related support.</t>
  </si>
  <si>
    <t>Addition of Employee Services Clerical Assistant 2PBF Form ID 56741_Y123__:This new position within the Employee Services Division of the Fire-Rescue Department will address the disparity in workload among administrative staff. Additionally, this position will provide the opportunity to diversify administrative staff while alleviating an unsustainable workload on the existing personnel.._Operational impacts to our workforce include disparity in workload among administrative staff.._Excessive workload will continue for existing staff and decrease job satisfaction.._._</t>
  </si>
  <si>
    <t>Office of the Mayor</t>
  </si>
  <si>
    <t>100000_1415_Addition of $200,000 in Non-Personnel Expenses</t>
  </si>
  <si>
    <t>Addition of $200,000 in non-personnel expenditures in the Communications Department to support citywide marketing and promotional advertising.Emphasis will be on citywide programs and services, not specific to one neighborhood or Council District. Examples of programs and services that would be advertised include language access, hiring and recruitment for City departments, free or low-cost library and rec center programs, rental assistance program, sentiment surveys. The intent of this program is to start with untapped resources and not to immediately take over existing contracts other departments may have for PR/Marketing services.Advertising platforms would include printed materials like posters and postcards, billboards, trolley and bus stop ads and wraps, community newspaper advertising, social media advertising including Facebook and LinkedIn, digital ads and others.Note: This budget adjustment was requested in FY23 and intended to be an on-going cost but was overlooked and entered incorrectly. The Mayor's Office has directed the Communications Department to resubmit this request as on-going to correct this oversight.•    Background: The Communications Department has received requests from operational departments and the Mayor’s Office to promote City programs and services. Costs for printing and for paid advertising can quickly add up into the tens of thousands of dollars per month. Our department and many other City departments do not have budget allocations for these services. As a result, we are only able to target our promotions to a very narrow audience of people who follow the City on social media. We have previously worked with Corporate Partnerships for sponsorships to pay for advertising materials, but those opportunities are limited.  •    Funding: No available funds at this time.•    Impact If Not Funded: Limited to no exposure to disadvantaged communities about our city programs and services.</t>
  </si>
  <si>
    <t>Citywide Marketing and Promotional AdvertisingAddition of non-personnel expenditures in the Communications Department to support citywide marketing and promotional advertising.</t>
  </si>
  <si>
    <t>Addition of non-personnel expenditures to support citywide marketing and promotional advertising for citywide programs and services. Examples of programs and services that would be advertised include language access, hiring and recruitment for City departments, free or low-cost library and rec center programs, rental assistance program, sentiment surveys.</t>
  </si>
  <si>
    <t>This budget adjustment seeks to resolve an operational disparity.The Communications Department has received requests from operational departments and the Mayor’s Office to promote City programs and services. Costs for printing and for paid advertising can quickly add up into the tens of thousands of dollars per month. Our department and many other City departments do not have budget allocated for these services. As a result, we are only able to target our promotions to a very narrow audience of people who follow the City on social media. We have previously worked with Corporate Partnerships for sponsorships to pay for advertising materials, but those opportunities are limited. If not funded, limited to no exposure to disadvantaged communities about our City programs and services.</t>
  </si>
  <si>
    <t>100000_1912_Addition of Information System Analyst 2</t>
  </si>
  <si>
    <t>Addition of 1.00 Information Systems Analyst 2 for Community Risk Reduction (CRR) division to sustain the efficiency and functionality of the division’s unique programs as recommended in the 2010 Performance Audit of the Fire Prevention Activities within the City of San Diego (OCA-11-06).  This position will be responsible for providing routine hardware/software technical support to CRR end users in the day-to-day operation of systems of limited scope and less complex systems; troubleshooting the less complicated hardware and software problems or coordinating problem resolution; assisting professional information systems personnel in the implementation of a component of a more extensive, more complex system; developing minor computer applications using off-the-shelf software or 4th-generation programming languages; developing and generating a variety of specialized statistical and operational reports; preparing the information systems portion of the budget, and reviewing requests for and recommends software and hardware acquisition for CRR’s integrated and non-integrated systems.  This position is essential to ensuring cost recovery and efficiency efforts for the entire  Department/ Division. The impact of not funding this request will result in a significant reduction in efficiency, decreased productivity, and cost recovery efforts.</t>
  </si>
  <si>
    <t>Information System Analyst 2Addition of 1.00 Information System Analyst 2 to provide technical support to the Community Risk Reduction division.</t>
  </si>
  <si>
    <t>Addition of 1.00 Information System Analyst 2 to provide technical support to the Community Risk Reduction Division.</t>
  </si>
  <si>
    <t>Addition of Information System Analyst 2PBF Form ID 56746_Y123__:This new position within the Community Risk Reduction Division of the Fire-Rescue Department will allow for the recruitment of a diverse applicant pool that reflects the communities served.                                                                                             ._Operational impacts to our workforce include increased staff time needs to recruit, hire, and onboard the new employees.._Overtime costs may be incurred to recruit, hire, and onboard the employees.._._</t>
  </si>
  <si>
    <t>100000_1912_Fire Station 47 Apparatus Door Replacement</t>
  </si>
  <si>
    <t>Addition of six non-operational apparatus door operators/openers at Fire Station 47. We have exhausted all repair options and completed replacement of the operating mechanism. These operators have been broken for over two years and are obsolete. The replacement operators are estimated at $25,000 per door.  The impact of not funding this request would compromise the safety and working conditions of our personnel; facilities will continue to degrade; and repair costs will increase.</t>
  </si>
  <si>
    <t>Fire Station 47 Apparatus Door ReplacementAddition of one-time non-personnel expenditures to replace six non-operational apparatus door operators/openers at Fire Station 47.</t>
  </si>
  <si>
    <t>Addition of non-personnel expenditures for non-operational apparatus door operators/openers at Fire Station 47.</t>
  </si>
  <si>
    <t>Fire Station 47 Apparatus Door Replacement PBF Form ID 56750_N___N/A_:._._._._</t>
  </si>
  <si>
    <t>100000_1621_CAP Strategy 3 Sustainable Mobility Programs</t>
  </si>
  <si>
    <t>Addition of non-personnel expenditures in the amount of $150,000 for implementation of Climate Action Plan (CAP) Strategy 3 actions to reduce greenhouse gas emissions (13% of the total GHG reduction goal for the CAP) and provide for safe and sustainable mobility options. This on-going funding will be used for design and implement technologies to achieve mode shift for first-mile and last-mile; including promenade implementation, flexible fleets, Mobility Hub, and electric vehicle carshare. These resources will provide matching funds to enable the department to receive mobility grants in alignment with the CAP and in coordination with Transportation Department.</t>
  </si>
  <si>
    <t>Services for Implementation of Climate Action Plan Strategy 3Addition of non-personnel expenditures to develop implementation strategies to support sustainable mobility solutions and mode shift.   </t>
  </si>
  <si>
    <t>Addition of non-personnel expenditures to develop implementation strategies to support sustainable mobility solutions and mode shift.   </t>
  </si>
  <si>
    <t>1 - To fulfill citywide sustainability and equity goals, multimodal mobility planning can uplift people who have been historically faced with social injustice. 2 - Mobility projects have a significant impact on equity by shaping access to jobs, education, housing, services, and recreational opportunities.  3 - Without proper planning and development, transportation systems can have a negative impact on the equity. The development of our transportation system has historically placed health burdens on many low income communities and communities of color and transportation projects have physically divided neighborhoods, resulting in long-lasting social and economic costs.</t>
  </si>
  <si>
    <t>3.1, 3.2</t>
  </si>
  <si>
    <t>100000_1912_Restoration of Vessel Replacement Fund</t>
  </si>
  <si>
    <t>Addition of non-personnel expenditures associated with the restoration of the Lifeguard Vessel Replacement Plan.  This request will fund two Surfboats 22' Boston Whaler vessels and sales tax for Marine 2 in FY24 that have reached the end of service life; and restore the annual contribution to the Lifeguard Vessel Replacement Plan, which was eliminated in FY18 due to mandatory budget reductions.  Lifeguard fire, bay patrol, and surf rescue boats have finite service lives; therefore, replacing these vessels at the end of their service life is critical to remaining mission ready. The purpose of the Vessel Replacement Plan was to set aside funds annually to replace boats when due for replacement. The impact of not funding this request will underfund the replacement of Lifeguard vessels.</t>
  </si>
  <si>
    <t>Lifeguard Vessel Replacement PlanAddition of non-personnel expenditures to restore the annual contribution to Lifeguard Vessel Replacement Plan and replace two surf vessels.</t>
  </si>
  <si>
    <t>Addition of non-personnel expenditures to replace two surfboats and restore annual contribution to Lifeguard Vessel Replacement Plan.</t>
  </si>
  <si>
    <t>Restoration of Vessel Replacement Fund PBF Form ID 56761_N___N/A_:._._._._</t>
  </si>
  <si>
    <t>100000_1914_P.26_Termination Pay</t>
  </si>
  <si>
    <t>This is an adjustment for an additional $2.6M in Termination Pay (GL 500028) based on the past two Fiscal Year actual expenditures of $2.0M in FY21 and $3.5M in FY22.  The Base Termination Pay budget for FY24 is $360K, considerably lower than previous fiscal years.  Our current expenditure for FY23 through period 5 is $1.0M and our total expenditure projection for FY23 is $2.9M.</t>
  </si>
  <si>
    <t>Termination Pay AdjustmentAdjustment to expenditures associated with projected compensation to employees for termination pay. </t>
  </si>
  <si>
    <t>Adjustment to expenditures associated with projected compensation to employees for termination pay.</t>
  </si>
  <si>
    <t>56766_N___N/A_:._._._._</t>
  </si>
  <si>
    <t>100000_1912_Recruitment/Education/Training Budget</t>
  </si>
  <si>
    <t>Addition of non-personnel expenditures for community awareness and engagement to assist the department's recruitment efforts throughout the City of San Diego. The Fire-Rescue department is building its recruitment efforts by interacting with community members interested in public service. Therefore, creatively enhancing recruitment to maximize the full potential of diversity and inclusion for all communities.This adjustment increases includes sponsorship fees for three community events. One is to offer an annual, full-day career fair sponsored by the San Diego County Office of Education in partnership with Fire-Rescue department and various public safety agencies. This event usually draws 250-300 high school-aged minority students from Imperial County to Oceanside that are currently interested in careers in Public Safety. The second event is to support community outreach efforts sponsored by SDFD. This public community engagement allows for park usage and the San Diego Public Library incorporation (for resume writing), the City Personnel Department (providing computer access and a list of all available City jobs), the local Metro Career Center (giving access to skill-building resources), and City Park &amp;amp; Recreation (providing the facilities and cooking the food for the attendees). The third event is a monthly career orientation event sponsored in part by Lincoln High School and the SDFD. This event will benefit communities within San Diego and provide information about the Fire Department and specific details about the process of getting hired and what qualifications are needed to succeed.This budget request also includes vendor fees associated with booth rental at events. In addition, other significant sporting events and large career fairs are not willing or able to compensate for our costs. Sometimes these fees are $300-$500, and we cannot participate in these events. In addition, this request includes educational safety materials for community education. Connecting with community members and sharing important safety messages at open houses, schools, fire station visits, and other outreach events is essential. In addition, this request includes the Honor Guard, representing SDFD at ceremonies, memorials, and funeral detail.Lastly, this request includes training of our fire fighters performing recruiting and outreach efforts to remain up to date with current testing curricula.  The written exam and oral interview process are continuously evolving and changing that we need to train our members on how to properly prepare, educate and guide potential candidates.  The fire fighter position is a unique job that that takes a particular skill set to be successful.  Without proper fire fighter training, the recruitment and outreach will be substandard.The impact of not funding this budget request would adversely impact our ability to develop meaningful ways to engage different communities, build relationships with other progressive departments, limits us in participating in our community events, attending fire safe council events, school visits, safety fairs, recruitment fairs, educational campaigns and developing informative fire safety education. In addition, not funding this request will prevent recruitment from participating in significant events and large career fairs that allow us to interact with thousands more people.</t>
  </si>
  <si>
    <t>Recruitment and Continued LearningAddition of non-personnel expenditures to support diversity and engagement with different communities, and proper training for recruiting and outreach efforts.</t>
  </si>
  <si>
    <t>Addition of non-personnel expenditures to support diversity and inclusion in recruitment efforts for the Fire-Rescue Department.</t>
  </si>
  <si>
    <t>Addition of Recruitment/Education Training BudgetPBF Form ID 56768_Y123__:This will provide dedicated funding towards recruitment efforts and allow the Department to meet the goal of recruiting a more diverse workforce that reflects the communities we serve.._Operational impacts include an increase in our ability to participate in community outreach and recruitment events, as well as provide educational and career opportunity information.._Adversely impact our ability to provide recruitment and community outreach information to attract a diverse applicant pool. ._._</t>
  </si>
  <si>
    <t>100000_1613_Addition of Comp Maintence Contr</t>
  </si>
  <si>
    <t>As per a 2021 recommendation from the City Auditor’s Office, “DREAM should research and implement the use of REPortfolio or another lease administration system.” The current system has not been updated since 2014, is no longer capable of serving the department’s needs and is not allowing DREAM to successfully administer it’s portfolio of almost 800 agreements. This is a contractual obligation, responsive to the lease management and holdover audit to ensure additional oversight and proper management.  The replacement process of REportfolio began in FY23 and will continue in FY24. The RFP for the new software will be released Jan 10, 2023 and anticipate going to council in the spring. This cost is split 25%/75% between Airport Enterprise Fund and General Fund for Real Estate based on 203 agreements with Airports and 790 with Real Estate.</t>
  </si>
  <si>
    <t>Real Estate Administration Software Addition of one-time non-personnel expenditures to continue implementation of updated software for real estate administration, responsive to audit recommendations.</t>
  </si>
  <si>
    <t>Addition of one-time non-personnel expenditures to continue implementation of updated software for real estate administration, responsive to audit recommendations.</t>
  </si>
  <si>
    <t>100000_1613_Addition of Information Systems Analyst II</t>
  </si>
  <si>
    <t>Addition of 1.00 FTE Information Systems Analyst II position.  This position will handle IT issues for the department as any IT issues are currently handled by non-IT staff.   In addition, the department is requesting an upgrade or replacement of its lease and property administration software.  This position will help with transition to a new system, as the software will need to interface with SAP, etc.  There will be a need for someone to deal with and troubleshoot any issues that come up in that way.   it is also anticipated that this position can perform GIS duties to help maintain the layer of City-owned property and the real estate map of City-owned property.  This position can also order IT equipment for the department, manage all cell phone issues and orders, get new users set up with equipment, troubleshooting issues, manage the IT inventory, etc.  </t>
  </si>
  <si>
    <t>Finance and Records Management - Administrative SupportAddition of 1.00 Information Systems Analyst II to provide IT support in the department.</t>
  </si>
  <si>
    <t>Addition of 1.00 Information Systems Analyst II to provide IT support in the department.</t>
  </si>
  <si>
    <t>100000_1613_Addition of Admin Aide II</t>
  </si>
  <si>
    <t>Addition of 1.00 FTE Administrative Aide II position – This position will provide critical support in various areas of the department including assisting with a variety of budgetary, OM module, payroll support and administrative tasks.  Some of these tasks include but are not limited to reconciliation of billing accounts, verification of payments; assisting to resolve Treasurer credit listings, interfacing with lease auditors and tracking responses to audits; assisting with various lease administration tasks such as formatting documents, forms, helping with spreadsheets as needed and assisting to ensure that insurance certificates are logged in and scanned in a timely manner in order to comply with the recent lease management audit. This position can also help provide documentation to the DoF during GASB87 review.  This position will also be trained to assist with various budget tasks and provide backup support; assist office administration and support the department with various personnel and human resource related tasks including helping with the recruitment process and associated paperwork, and payroll backup. Additional professional staff has been added to the department in the last two years but no additional support staff has been added, therefore, this position is critical to the operations of the department.</t>
  </si>
  <si>
    <t>Finance and Records Management - Administrative SupportAddition of 1.00 Administrative Aide II to provide financial and records management support in the department.</t>
  </si>
  <si>
    <t>Addition of 1.00 Administrative Aide II to provide financial and records management support in the department.</t>
  </si>
  <si>
    <t>100000_1621_ADA PROW Evaluation and Plan</t>
  </si>
  <si>
    <t>Addition of 1.00 Associate Engineer - Civil who will oversee the planning and execution of the evaluation and updated plan. </t>
  </si>
  <si>
    <t>Staff Support for ADA Public Right-of-Way Evaluation and PlanAddition of 1.00 Associate Engineer - Civil position to update the Federally mandated citywide pedestrian evaluation and remediation plans.</t>
  </si>
  <si>
    <t>Addition of 1.00 Associate Engineer - Civil position to help update Federally mandated citywide pedestrian evaluation and remediation plans.</t>
  </si>
  <si>
    <t>100000_1912_Replace One Fire-Rescue Helicopter</t>
  </si>
  <si>
    <t>Acquisition of one Sikorsky S70i helicopter to expand air resource capability.  SDFD has three helicopters, one Sikorsky S70i, Bell 212HP (37 years old) and 412EP (8 years old). Both Bell helicopters drop up to 375 gallons of water.  Delivering larger amounts of water is a priority.  The Sikorsky S70i delivers up to 1,000 gallons of water and its twin-engine performance significantly increases safety margins in the event of a one-engine inoperative situation.  The Aircraft Fleet Analysis prepared by Conklin &amp;amp; de Decker Associates recommended the purchase of two Sikorsky S70i helicopters. SDFD purchased one Sikorsky S70i, which was placed into operation in FY20. The requested amounts assume that financing would be secured in FY24 to purchase one S‐70i helicopter at $23.9 million. The debt service payment is $1.5 million in FY 2024, then annualized to $2.9 million in FY 2025-2035. This debt service payment is based on a 10-year amortization schedule.The ongoing non-personnel expenditures includes general maintenance plans (Total Assurance Plan (TAP) and General Electric Maintenance Plan (MCPH)) for the new Sikorsky helicopter totaling $954K. These operational costs will be offset by savings of $350K in maintenance costs associated with Copter 1. These ongoing expenses are power by the hour maintenance plans that cover all parts over $200, scheduled overhaul on components and line replaceable units.  These plans are essential to operate the new helicopter and have priority for maintenance support. It has also been the most cost-effective way to provide continuity of operations and a level budgeting plan. In addition, this request includes additional fuel costs of $176K based on an estimated 250 hours per year since the Sikorsky helicopter burns 60 gallons more per hour than the current Bell 212 /412 helicopters.Investment includes one-time Sales Tax of $1,848,530 related to the acquisition of one Sikorsky S70i helicopter in FY24 and $2.0 million in estimated sales proceeds in FY 2024 related to the disposition the Bell 212 helicopter.The impact of not funding this request will result in having only two helicopters available for air support and the resulting threat to public safety.</t>
  </si>
  <si>
    <t>Fire-Rescue Helicopter ReplacementAddition of non-personnel expenditures for acquisition of one Sikorsky S70i helicopter and associated maintenance and repair services to expand air resources capability, offset by one-time sale proceeds of $2.0 million for disposition of Bell 212 helicopter.</t>
  </si>
  <si>
    <t>Addition of non-personnel expenditures for the acquisition of one Sikorsky S70i helicopter and associated maintenance and repair services to expand air resources capability, offset by one time sale proceeds of $2.0 million for the disposition of Bell 212 helicopter.</t>
  </si>
  <si>
    <t>100000_1914_P.02_Add. Civilian Positions - CPRA &amp; CA Mandate</t>
  </si>
  <si>
    <t>Over the past three years, state elected officials have modified the laws governing the California Public Records Act (CPRA) and allowed for the release of materials and documents that were previously exempted from release.  The passage of SB 1421, AB 748, and SB 16 have also led to an explosion of requested documents related to sustained complaints of police misconduct, as well as all relevant materials for office involved shootings and force that results in great bodily injury.  Specifically, SDPD handled roughly 700 requests in 2017 for CPRA materials, but the Department is expected to handle more than 2,000 in 2022.  Additionally, not only have the requests significantly increased, but the complexity of processing audio and video files and scope of the documents being requested have also grown exponentially and are overwhelming existing staff in the Requested Information Unit (RIU) and throughout the Department.  To mitigate the explosive growth in CPRAs, overtime is being utilized, sworn officers were transferred into RIU, and police supervisors are taking on additional roles regarding handling these requests, but these efforts are simply not sustainable.  The addition of 15.00 civilian FTEs is being requested to address these increased duties mandated by state legislation and supported by our City to enhance transparency and accountability.  This increased staffing would allow for the transfer of our limited sworn patrol and supervisory staff away from these administrative duties into more appropriate roles and enhance the overall efficiency of Department operations.  </t>
  </si>
  <si>
    <t>Addition of Civilian Positions for California Public Records Act and MandatesAddition of 15.00 civilian FTEs to address increased duties mandated by state legislation and supported by our City to enhance transparency and accountability.</t>
  </si>
  <si>
    <t>Addition of 15.00 civilian FTEs to address increased duties mandated by state legislation and supported by our City to enhance transparency and accountability.</t>
  </si>
  <si>
    <t>56788_Y123__:Additional positions aim to create a more balanced workload for current employees and provide better service to community members.  ._1. Employees will be able to spend more qualitative time on tasks to ensure accuracy. 2. Management may be impacted by number of employees reporting to a direct supervisor. 3. The number and also scope of CPRA requests and mandated state reporting has increased in recent years requiring more time-intensive work. The positions for CPRA and RIU will assist in fulfilling these mandated requirements.._May require additional office space to accommodate an expanded workforce. ._._</t>
  </si>
  <si>
    <t>100000_1415_Addition of 4.00 Senior Public Info. Officers</t>
  </si>
  <si>
    <t>Addition of 4.00 Senior Public Information Officers (PIO) in personnel expenditures in the Communications Department. These new positions will support the Public Information Section and develop, plan and execute communications plans for City departments; coordinate and produce complex audio, video, written and other multimedia public information projects; research, develop, edit and disseminate all forms of collateral materials; coordinate groundbreaking and project completion ceremonies; develop, write and edit message and talking points; act as a liaison with print, audio and visual media and community groups; make effective oral presentations and respond directly to questions; proactively develop and pitch story ideas to media and provide crisis communication support as needed (when the EOC or DOC is activated).• Background: As new City departments are created and new citywide initiatives are launched, additional communications and outreach efforts are added to the existing staff workload. New PIO positions have never been added since the department's existence (2014). Although we operate very lean, we’ve only seen requests for our services continue to go up in the past two years. With over 30 City departments and 15 PIOs, having additional resources will allow us to expand our promotion of City programs and services and better inform all San Diegans.• Funding: No available funds at this time.• Impact If Not Funded: Communications and outreach efforts will be impacted and the community members we serve will remain at a disadvantage.</t>
  </si>
  <si>
    <t>Public Information Section SupportAddition of 4.00 Senior Public Information Officers (PIO) in personnel expenditures to support the Public Information Section.</t>
  </si>
  <si>
    <t>Addition of 4.00 Senior Public Information Officers (PIO) in personnel expenditures. These new positions will support the Public Information Section and develop, plan and execute communications plans for City departments; proactively develop and pitch story ideas to media; and provide crisis communication support as needed (when the EOC or DOC is activated). </t>
  </si>
  <si>
    <t>This budget adjustment seeks to resolve disparities in service levels to client departments.Although we operate very lean, we’ve only seen requests for our services continue to go up in the past two years. With over 30 City departments and 15 PIOs, having additional resources will allow us to expand our promotion of City programs and services and better inform all San Diegans. If not funded,  Communications and outreach efforts will be impacted and the community members we serve will remain at a disadvantage.</t>
  </si>
  <si>
    <t>100000_1621_CAP Staffing Analysis</t>
  </si>
  <si>
    <t>Addition of 1.00 Program Manager and 1.00 Associate Planner to support Building Decarbonization program and Zero Emissions Vehicles program, respectively.  These positions were identified in the 2021 CAP Staffing Analysis in response to the 2020 independent auditor's report of the Climate Action Plan R-394297.</t>
  </si>
  <si>
    <t>Staff Support for Building Decarbonization Program and Zero Emissions Vehicles ProgramAddition of 1.00 Program Manager and 1.00 Associate Planner to support Building Decarbonization Program and Zero Emissions Vehicles Program as identified in 2021 CAP Staffing Analysis (R-394297).</t>
  </si>
  <si>
    <t>Addition of 1.00 Program Manager and 1.00 Associate Planner to support Building Decarbonization Program and Zero Emissions Vehicles Program as identified in 2021 CAP Staffing Analysis (R-394297).</t>
  </si>
  <si>
    <t>1 - These staffing additions will advance the City's Climate Action Plan (CAP) goal to remove natural gas from our built environment. The use of natural gas has significant effects on indoor air quality and health.   2 - Within Communities of Concern, this is in addition to the poor outdoor air quality that impacts residents of all ages. Residents will also benefit from improved air quality and opportunity to improve health for vulnerable children and adults with the implementation of City policies to reduce the use of natural gas and other fossil fuel combustion.    3 - Our team will be careful to avoid potential unintended consequences that could result from inequitable access to city staff and/or planning strategies.  </t>
  </si>
  <si>
    <t>1.1, 1.2, 1.3, 2.2, 2.3</t>
  </si>
  <si>
    <t>100000_211611_Addition of Sign Shop Crew Expansion</t>
  </si>
  <si>
    <t>Since the release of the Get It Done application in 2016, reports for sign maintenance and repair has increased. A total of  35,742 sign service notifications has been added to the regular workload since implementation of Get It Done. With new regulations and creation of new streets, new signage is required. External City departments submit work order requests for sign fabrication in which the Sign Shop can only accommodate 100 sq ft per cumulative order of material. Work Orders submitted by other City departments consume about 50% of the Sign Shop's production time resulting in increased turnaround time from 2 weeks to 2 months. This request is to add  2.0 Utility Worker II to assist with sign fabrication and installations which will allow staff to address the backlog and ensure timely turnaround. Addition of $100k in ongoing budget for sign material and supplies. One-time budget for 2 zero emissions bucket trucks which meets the Climate Action Plan and will allow for a wider range of sign installations citywide at a higher frequency.</t>
  </si>
  <si>
    <t>Sign Shop Expansion Addition of 2.00 Utility Worker 2s and non-personnel expenditures to support Citywide sign fabrication and installation. </t>
  </si>
  <si>
    <t>Addition of 2.00 Utility Worker 2s and non-personnel expenditures to support Citywide sign fabrication and installation. </t>
  </si>
  <si>
    <t>56796_N___NDU_The strategy to bolster equity in this service area is a part of the Transportation Department Tactical Equity Plan. This request will address the Department's goal of providing exceptional customer service through implementation of data driven decision making for major service areas (i.e. streetlight and sidewalk prioritization) in an effort to improve response times citywide</t>
  </si>
  <si>
    <t>100000_1415_Addition of $8,000 in Non-Personnel Expenses</t>
  </si>
  <si>
    <t>Addition of $8,000 in non-personnel expenditures in the Communications Department to support travel-training opportunities for staff. The department currently has a $0 budget allocated for travel training opportunities. This funding will continue to develop and strengthen employees' skills, knowledge and abilities, as well as, increase employee retention. Furthermore, having the ability to attend training opportunities not only benefits employees but also give employees a greater understanding of their responsibilities within their role. These trainings include Social Media Marketing World, CAPIO, NATOA and Scan NATOA Awards; all of which offer robust professional development sessions, educational discussions unique to the public sector, and laws and best practices that impact communications and telecommunications in local government.</t>
  </si>
  <si>
    <t>Staff TrainingAddition of Non-Personnel Expenditures for travel/training for staff.</t>
  </si>
  <si>
    <t>Addition of non-personnel expenditures for travel-training for staff.</t>
  </si>
  <si>
    <t>This budget adjustment seeks to resolve an internal disparity.The department currently has $0 budget allocated for travel-training opportunities. This funding will continue to develop and strengthen employees' skills, knowledge and abilities, as well as, increase employee retention. Furthermore, having the ability to attend training opportunities not only benefits employees but also give employees a greater understanding of their responsibilities within their role. These trainings include Social Media Marketing World, CAPIO, NATOA and Scan NATOA Awards; all of which offer robust professional development sessions, educational discussions unique to the public sector, and laws and best practices that impact communications and telecommunications in local government.</t>
  </si>
  <si>
    <t>100000_211611_Addition of Sidewalk High Priority Repair</t>
  </si>
  <si>
    <t>This request includes the addition of one 13-person concrete crews (1.00 Public Works Supervisor, 4.00 Cement Finishers,2.00 Heavy Truck Driver 2s, 1.00 Equipment Operator 2, 2.00 Utility Worker 2s, and 3.00 Utility Worker 1s. Related vehicles, and 50% offsetting revenue for new sidewalk installations that this crew would perform.  An additional sidewalk ramping crew of 2 Utility Worker 1s is also needed in order to address the increase in sidewalk ramping requests and to mitigate sidewalk deficiencies efficiently. Through FY2020, the Department has seen an average increase of approximately 40% in customer generated sidewalk repair requests since the implementation of the Get it Done application.  In FY2023, 2.00 Horticulturists was added to the Right of Way Management (ROWM) Division however 1/3 of one of the positions is dedicated to addressing infrastructure replacement around trees. There is a need to add 1.0 Horticulturist to support tree evaluation specifically for sidewalk repair and maintenance. Street sidewalk repairs are increasing and there is a need to increase Horticultural attention to focus on sidewalk redesign and large tree root mitigation. The position is requested on Form 56939 of the ROWM Division-Urban Forestry Section. This request includes one-time non-personnel expenses and new fleet purchases for staff to perform work in the right of way. $680k in on-going funding needed for slicing maintenance when Capital Improvement Projects (CIP) go into construction. Other on-going non-personnel expenditures are $624 cellular phone expense is for the new positions that will be issued cell phones under the Verizon contract. $20,000 for purchase of related tools to equip new positions with necessary supplies to perform their work. In FY2023, $4m was added for sidewalks CIP and for every $1m budgeted for CIP, $170k is needed for slicing maintenance to ensure proactive slicing in areas that we are performing CIP work.   </t>
  </si>
  <si>
    <t>Sidewalk High Priority RepairAddition 15.00 FTE positions, non-personnel expenditures and associated revenue to support high priority Citywide sidewalk repair and maintenance to address sidewalk deficiencies and mitigate liability.  </t>
  </si>
  <si>
    <t>Addition 15.00 FTE positions, non-personnel expenditures and associated revenue to support high priority Citywide sidewalk repair and maintenance to address sidewalk deficiencies and mitigate liability.  </t>
  </si>
  <si>
    <t>56799_N___NDU_The strategy to bolster equity in this service area is a part of the Transportation Department Tactical Equity Plan. This request will address the Department's goal to improve the condition of the City's sidewalk network and taking repairs to where they are needed most by utilizing the Sidewalk Maintenance Prioritization policy which is based on the Pedestrian Priority Model.  </t>
  </si>
  <si>
    <t>100000_211613_Addition of Traffic Management Center</t>
  </si>
  <si>
    <t>The City’s Traffic Management Center (TMC) is currently located at the basement of  Development Services Center and is not sustainable long-term. Space at 8575 Gibbs Drive has been identified as a long term location for a new TMC which will include approximately 1500 square feet of space that can be dedicated to a TMC and related activities such as bench-testing, equipment configuration, training, etc.  Staffing for the TMC at build-out is projected as 3.00 Assistant Engineer-Traffic, 3.00 Traffic Signal Technicians 2, 4.00 Principal Traffic Engineering Aides, and 1.00 Information Systems Analyst 2. The additional Engineering staff would enable the expansion of hours when the TMC is occupied to a base of 12 hours per day, add capacity to do event management outside the base, and enable an annual signal retiming program. $300,000 was allocated in FY 23 for scoping and design and cost estimate of the TMC and a basis of design for upgrades to the communications network. NPE costs for construction activities are currently estimated at $2.5M, however this estimate will be refined during the ongoing scoping and design activity. PE &amp;amp; NPE costs are spread over FY 2024 and FY 2025 with an amount of additional $100K per year for ongoing maintenance, upgrades, and warranties would be needed starting in FY 2025.  This request includes addition of 1.0 Principal Engineering Aide, and 1.0 Information Systems Analyst 2, one-time PC package for each position to support the current team.  These positions will assist with the current virtual TMC (no dedicated physical space) using the existing traffic management software and will assist with the development of the physical TMC. The TMC effort is a mixture of traffic engineering with computer and communications technologies. In developing the TMC, the Principal Engineering Aide position emphasis will be on the traffic engineering side, and the ISA position emphasis will be on the computing and communication system side.</t>
  </si>
  <si>
    <t>Traffic Management CenterAddition of 1.00 Information Systems Analyst 2, 1.00 Principal Engineering Aide and one-time non-personnel expenditures to support the relocation of a new Traffic Management Center.</t>
  </si>
  <si>
    <t> Addition of 1.00 Information Systems Analyst 2, 1.00 Principal Engineering Aide and one-time non-personnel expenditures to support the relocation of a new Traffic Management Center.</t>
  </si>
  <si>
    <t>56800_Y123__This project will fund the design and construction of a Traffic Management Center (TMC). The TMC serves as the hub of a broadband communications network that will ultimately cover the entire City. Through the deployment of Intelligent Transportation Systems, including transit priority, the TMC will improve mobility choice and efficiency leading to positive outcomes that promote the goals of the City's Climate Action Plan for all communities. To realize the benefits of the TMC to the communities, including mobility and micro-mobility choices, parking management, PM2.5 and GHG reductions etc, additional staff are proposed in future budget years. Additional staff would allow us to manage, monitor and repair systems to ensure that there is are consistent and efficient mobility modes throughout the City. Additional staff will ensure that all communities are treated equally. From a City employee perspective, additional staff will alleviate excessive workloads from existing Inspections staff, scale back on necessary overtime, and allow staff to prioritize work accordingly.</t>
  </si>
  <si>
    <t>3.4</t>
  </si>
  <si>
    <t>28</t>
  </si>
  <si>
    <t>100000_1914_P.28_CAD System Replacement Project</t>
  </si>
  <si>
    <t>Addition of $650K one-time non-personnel expenditure for the replacement of the PD Computer Aided Dispatch (CAD) system that will incorporate newer technologies available for emergency response, improve operational availability, and expand the tools available for efficient dispatching of 9-1-1 calls. This new Computer Aided Dispatch (CAD) system project will replace the current CAD system with a robust up-to-date system with cutting-edge technology. This new proposal requires the CAD system to be cloud adaptable, which provides new technology with enhanced management capability and scalability. The new CAD system will also be able to integrate with Text-to-911 and Next-Gen 911, which offers added user functionality, allowing callers from diverse and underprivileged communities the ability to readily reach out for calls for service. The new CAD system will also include new capabilities to interface with software that provides real-time mission-critical information to allow police officers to access information that enhances data-driven policing with transparency. The new CAD system will provide the San Diego Police Department (SDPD) options to adapt and embrace the requirements of the new Surveillance Ordinance. Furthermore, the new CAD system will be able to adapt to emerging new technology that allows the SDPD to provide faster responses for calls for service that adhere to its core mission.  The $650K is the estimated initial cost for the project manager and implementation of the new CAD.  The total projected cost of the project is $15M.</t>
  </si>
  <si>
    <t>CAD System Replacement ProjectAddition of one-time non-personnel expenditure to replace the Police Department's Computer Aided Dispatch (CAD) system. </t>
  </si>
  <si>
    <t>Addition of one-time non-personnel expenditure to replace the Department's Computer Aided Dispatch (CAD) system that will incorporate newer technologies available for emergency response, improve operational availability, and expand the tools available for efficient dispatching of 9-1-1 calls. </t>
  </si>
  <si>
    <t>56809_Y123__:This project provides for the replacement of the PD Computer Aided Dispatch (CAD) system that will incorporate newer technologies available for emergency response, improve operational availability, and expand the tools available for efficient dispatching of 9-1-1 calls. Residents will potentially receive faster service due to the upgrade. The new CAD system will also be able to integrate with Text-to-911 and Next-Gen 911, which offers added user functionality, allowing callers from diverse and underprivileged communities the ability to readily reach out for calls for service. ._Will require training of the new system for all teams. Will assist dispatchers and officers in more quickly responding to calls. ._As with any new technology, there may be unforeseen issues that arise during implementation that in turn cause some delays or challenges for employees or residents. ._._</t>
  </si>
  <si>
    <t>100000_211613_Addition of Safety &amp; Information Team</t>
  </si>
  <si>
    <t>This request includes an addition of 3.00 FTE (1.0 Principal Engineering Aide, 1.00 Assistant Engineers-Traffic, and 1.0 Geographic Information Systems Analyst 3), a one-time PC package for each position to support the team and an increase in the traffic count budget to $160,000 per year. These positions would support achieving our Vision Zero goals and Climate Action Plan. Roundabouts eliminate fatal crashes and unnecessary stopping, simultaneously slowing traffic speeds and reducing delay. Road diets make it easier to fit roundabouts and separated bicycle facilities along corridors, while reducing number of vehicle lanes pedestrians must cross. Geographic analysis needs to be conducted and data needs to be collected to determine the location of roundabouts, road diets, and the design. Present engineers are currently doing some of this task. The new Principal Engineering Aide would enter 10,000 crash reports per year into the Crossroads map, search for crash reports, TRs/SNs, traffic data, etc. for PRAs, claims, subpoenas, and production of documents for litigation. The Assistant Engineers would design 5 roundabouts per year, evaluate about 250 fatal and severe crash locations per year, process about 40 claims per year, create countermeasure work orders and identify systemic patterns for Vision Zero; monitor performance, evaluate for road diets and reverse angle parking, conduct impact analysis accelerate speed survey updates and add many more speed survey segments across the city to implements recent changes to policy by AB43. The Geographic Information Systems Analyst will support the division and conduct geographic analysis and create maps for each section of the division such as fiber, street light requests, traffic signals, unfunded needs list input and queries, bike lane segments tracking and quantity, Vision Zero crash data, traffic counts and speed data, systemic analysis and countermeasures, areas of responsibility, emergency response routes and school crosswalks. In addition, the 5-Year Traffic Data Gathering Services Contract is $148,712 per year and the contract expires in August of 2023. The average monthly orders now exceed pre-pandemic levels by more than 6%, therefore we are requesting an increase in the budget to $160,000 per year. This responds to the recent upward trend, anticipates the inflation of prices in the next contract, and will also allow data collection to keep up with the additional needs of more engineers making progress on critical Vision Zero and Climate Action work. These positions primarily be charging to Gas Tax and Transnet but will be able to charge to a WBS number for the CIP projects once they are established.  </t>
  </si>
  <si>
    <t>Safety and Information Team  Addition of 3.00 FTE positions and non-personnel expenditures to support achieving our Vision Zero Goals and Climate Action Plan. </t>
  </si>
  <si>
    <t>Addition of 3.00 FTE positions and non-personnel expenditures to support achieving our Vision Zero Goals and Climate Action Plan. </t>
  </si>
  <si>
    <t>56811_Y123__Providing additional resources for collision analysis and implementation of systemic safety programs will increase safety and improve mobility, especially in communities that lack adequate pedestrian infrastructure. Reduces fatal and severe crashes and reduces emissions in communities of concern.. Additional staff will promote safety programs to pro-actively identify and mitigate infrastructure disparities that negatively impact mobility.  Accelerates programs responsible for reducing fatal and severe crashes and  emissions in communities of concern. Higher staffing levels will allow City employees to provide a higher level of focus leading to improved tailored investments for more efficient and effective use of taxpayer dollars.</t>
  </si>
  <si>
    <t>100000_211613_Addition of Grant Coordinator Support</t>
  </si>
  <si>
    <t>Addition of 1.0 Program Coordinator and a one-time PC package to support the position. This position would serve as the Division's Grant Coordinator. The Division's grant program has increased dramatically over the last few years. The purpose of this position is to have a thorough understanding of the grants, current CIPs, unfunded transportation needs, and assist with preparing the grant applications. This position would review and thoroughly understand grant guidelines and criteria, attend grant webinars and related meetings. Review and thoroughly understand the scope, schedule, and funding needs of current transportation projects and help match the potential grants with suitable projects. Have a thorough understanding of City Climate Action Plan, Bike Master Plan, Pedestrian Master Plan, Signal Master Plan, Vision Zero program, Community Plans, and all other adopted plans and help match the potential grants with suitable Unfunded needs. Assist in develop multiple years Capital Improvements Program based on future grant opportunities for transportation projects.</t>
  </si>
  <si>
    <t>Grant Coordinator SupportAddition of 1.00 Program Coordinator and non-personnel expenditures to manage grant applications, understand grant guidelines and attend grant webinars and related meetings for Traffic Engineering Division. </t>
  </si>
  <si>
    <t>Addition of 1.00 Program Coordinator and non-personnel expenditures to manage grant applications, understand grant guidelines and attend grant webinars and related meetings for Traffic Engineering Division. </t>
  </si>
  <si>
    <t>56813_Y123__Additional staff for grant coordination support will allow the Transportation Department to apply for and manage more grant opportunities throughout the City leveraging our limited funding  to where it is most needed, and crucially in historically underserved neighborhoods with inadequate infrastructure. This will reduce the financial impact to our constituents, therefore benefitting and protecting our lower income community members.  Without additional resources to apply for and manage grants, we risk failure to provide safe infrastructure that promotes quality of life.</t>
  </si>
  <si>
    <t>Revised Cannabis Business Tax RevenueReduction of Cannabis Business Tax revenue due to a decrease in gross receipts reported by cannabis business outlets caused by increased competition in neighboring municipalities and delivery services. </t>
  </si>
  <si>
    <t>Revised RevenueAdjustment to reflect current revenue recovery trends, returning to pre-COVID levels.</t>
  </si>
  <si>
    <t>100000_1914_P.04_Addition of Civilian Position - Media</t>
  </si>
  <si>
    <t>This adjustment is for the addition of 1.00 Program Manager in the Police Department's Media Services Unit.  This position will act as a strategic advisor to the Chief of Police in matters of community engagement, transparency, internal/external messaging, and short and long term planning.  This position will develop, manage, and execute a strategic communications strategy for the San Diego Police Department with a focus on community engagement, transparency, and constitutional policing.  This position will also develop scripts, budgets, marketing materials, news releases, and other materials needed for multimedia production across multiple platforms, including social media and the SDPD website.</t>
  </si>
  <si>
    <t>Addition of Civilian Position for Media UnitAddition of 1.00 FTE Program Manager in the Police Department's Media Services Unit.</t>
  </si>
  <si>
    <t>Addition of 1.00 Program Manager in the Police Department's Media Services Unit and will serve as the Police Strategic Communications Manager.</t>
  </si>
  <si>
    <t>56817_Y12___:This position will act as a strategic advisor to the Chief of Police in matters of community engagement, transparency, internal/external messaging, and short and long-term planning.._Assist in realigning strategic thinking both internally and externally for all units around community engagement and transparency. ._._._</t>
  </si>
  <si>
    <t>Services Desk EquipmentAddition of one-time non-personnel expenditures to purchase computers, laptops, tablets, and monitors to replace equipment as part of the mobile solution.</t>
  </si>
  <si>
    <t>100000_2113_Elevator Repair and Maintenance</t>
  </si>
  <si>
    <t>Addition of non-personnel expenditures of $150,000 for repair and maintenance for the Harbor Drive Pedestrian Bridge elevators. Due to homeless intrusions into the elevator and generators that power the elevators constant unanticipated repair and maintenance expenses have been occurring. Specifically, floors, doors, door sills, power boards, and switches, panels, door locks, door clutches have had to be replaced numerous times before their useful life. Contractual services related to the repairs include hazmat services, electrical services, and repair services. These expenses are not being included in this request as Facilities is able to absorb those contractual costs. The City of San Diego has already received numerous complaints from the Padres/Petco Park, surrounding hotels, and ADA complaints due to downtime. The amount of complaints increase when the Convention Center and Petco Park host large and/or significant events. The impact of not funding this request will lead to delays in timely repairs and potential lawsuits to the City for the elevators not being compliant or available to the public. In addition, health hazards exist as the homeless break into the elevators and consistently use them as restroom facilities. Furthermore, due to limited Facilities Services budgets, funding otherwise used for facility repair and maintenance have to be redirected and prioritized towards the elevator repairs which leads to operational inefficiencies for other city Facilities due to delayed repairs and maintenance.</t>
  </si>
  <si>
    <t>Elevator Repair and MaintenanceAddition of non-personnel expenditures for repair and maintenance for the Harbor Drive Pedestrian Bridge elevators.</t>
  </si>
  <si>
    <t>Addition of non-personnel expenditures for repairs and maintenance for the Harbor Drive Pedestrian Bridge due to homeless intrusions, damage, and vandalism.</t>
  </si>
  <si>
    <t>The operation of the elevators allows for pedestrians to cross Harbor Drive safely. In addition, the elevator is necessary for people that, for example, use wheelchairs to be able to cross the road and are unable to use the stairs on the bridge.</t>
  </si>
  <si>
    <t>29</t>
  </si>
  <si>
    <t>100000_1914_P.29_Position Reclassification - OSS</t>
  </si>
  <si>
    <t>This adjustment form request contains changing two existing positions from 0.50 FTE to 1.00 FTE.  Two Office Support Specialists positions, PCN 30001394 (In-Service Training) and 30017408 (FTO Administration), are budgeted as 0.50 FTE and this adjustment would change each to 1.00 FTE.  The duties for these positions remain the same however, it is necessary to change the status of these positions to meet the office workload demands.  The positions perform the usual and customary Office Support Specialist duties.  Sort and file various records and documents; maintain electronic and paper files; copy documents; prepare bi-weekly payroll documents for the Payroll Specialist; obtain subpoenas from the subpoena database; print, copy and distribute subpoenas to officers; sort and route incoming and outgoing mail and other correspondence, route slips; and serve as an office receptionist. </t>
  </si>
  <si>
    <t>Position Reclassification - Office Support SpecialistAdjustment to reflect the reclassification of two existing budgeted positions in the In-Service Training and FTO Administration Units from 0.50 FTE to 1.00 FTE.</t>
  </si>
  <si>
    <t>Adjustment to reflect the reclassification of two existing budgeted positions in the In-Service Training and FTO Administration Units from half-time to full-time in order to meet the office workload demands.  </t>
  </si>
  <si>
    <t>56826_Y12___:The duties for these positions remain the same however, it is necessary to change the status of these positions to meet the office workload demands.._Increased capacity for the units. ._._._</t>
  </si>
  <si>
    <t>100000_2113_Harbor Drive Bridge Security Services</t>
  </si>
  <si>
    <t>Addition of non-personnel expenditures of $250,000 to acquire 24-hour security services to monitor the elevators and generator at the Harbor Drive bridge and one-time non-personnel expenditures of $25,000 for a prefabricated guard shack to house security personnel overnight. Due to homeless intrusions, the elevators have incurred increased expenses. Currently, security services are only procured during normal business hours. There is no security presence from 6:00 PM to 6:00 AM which is when the damages and vandalism occurs. In addition, since the elevators are not in service during repair, there have been concerns that they are available for use during ballpark events, which includes the risk of not being ADA compliant. Increasing security services will decrease repair and maintenance costs and ensure the elevators are available at all times of the day. The impact of not funding this requests will lead to the continual need for repair and maintenance services. Although this ongoing cost is greater than the cost of ongoing repair and maintenance of the elevators, those costs do not include potential costs related to lawsuits concerning health, safety, and not being ADA compliant. In addition, contractors available to do the work are limited due to their concerns for the need of constant repairs and their concerns for their health and safety because of the deplorable conditions the elevators are constantly left in.</t>
  </si>
  <si>
    <t>Harbor Drive Bridge Security ServicesAddition of non-personnel expenditures in Contracts and Capital Expense for 24-hour security services and a prefabricated guard shack.</t>
  </si>
  <si>
    <t>Addition of non-personnel expenditures in Contracts and Capital Expense for 24-hour security services and a prefabricated guard shack.</t>
  </si>
  <si>
    <t>This request addresses a disproportionate amount of damages and vandalism which potentially makes the City vulnerable to legal, health, and safety concerns. Funding this request allows for security services to be onsite 24 hours with the goal of reducing damages and vandalism to the facilities.</t>
  </si>
  <si>
    <t>Digital Permitting Platform EnhancementsAddition of one-time non-personnel expenditures for integration enhancements to the digital permitting management platform.</t>
  </si>
  <si>
    <t>100000_2113_City of San Diego Civic Center Power Plant</t>
  </si>
  <si>
    <t>Addition of one-time non-personnel expenditures of $750,000 to replace the HVAC and Power Plant controls and equipment at the Civic Center Plaza. A central power plant provides power to all facilities within the Civic Center Plaza. The existing system is over 20 years old and can no longer be supported. The system is failing causing the controls to no longer function as designed. The impact of not funding this request will lead to increased repair and replacement costs when the system eventually. In addition, costs related to downtime due to facilities having to be shut down causing personnel to vacate the facilities during repairs will also be incurred.</t>
  </si>
  <si>
    <t>San Diego Civic Center Power PlantAddition of one-time non-personnel expenditures to replace the HVAC and Power Plant controls and equipment at the Civic Center Plaza.</t>
  </si>
  <si>
    <t>Addition of one-time non-personnel expenditures to replace the HVAC and Power Plant controls and equipment at the Civic Center Plaza.</t>
  </si>
  <si>
    <t>100000_2113_EAM Consultant</t>
  </si>
  <si>
    <t>Addition of one-time non-personnel expenditures of $150,000 for consultant services for the Facilities Services Asset Management Program. As part of a phased approach, an Enterprise Asset Management (EAM) Program Coordinator was requested and approved in the Fiscal Year 2023 Adopted Budget. This request for consultant services will support the Program Coordinator in assessing the requirements and software programs necessary to build the Facilities Services EAM Program. This program will enable operations to perform their jobs more efficiently as it will align requested work, through work orders, with scheduling, onsite materials, supplies and equipment, and materials that need to be ordered. The impact of not funding this request will lead to lost efficiencies opportunities, delays in procuring materials, and providing repair and maintenance services to General Fund facilities citywide. </t>
  </si>
  <si>
    <t>EAM ConsultantAddition of one-time non-personnel expenditures for consultant services for the Facilities Services Asset Management Program.</t>
  </si>
  <si>
    <t>Addition of one-time non-personnel expenditures for consultant services for the Facilities Services Asset Management Program.</t>
  </si>
  <si>
    <t>30</t>
  </si>
  <si>
    <t>100000_1914_P.30_Position Reclassification - Police Dispatch</t>
  </si>
  <si>
    <t>This adjustment form request contains changing two existing positions from 1.00FTE to four 0.50FTE.  Two Police Dispatcher positions, PCN 30005977 and 30005972, are currently budgeted as permanent full-time positions and this adjustment would replace these positions to four half-time positions.  Communications needs a minimum of nine (9) Police Dispatchers to properly staff the required radio talk-groups for each shift.  Police Dispatchers are the life-saving communications link to police officers and other emergency and public safety response personnel.  If the position remains vacant, overtime will need to be hired in order to maintain recommended staffing levels.  It would be detrimental to our already staffing shortages if we were to lose employees to other employment because we cannot accommodate them with a more flexible work schedule.  Creating these half time positions would allow for flexibility with scheduling needs of the division as well as retaining employees which we are struggling with currently.</t>
  </si>
  <si>
    <t>Position Reclassification of Police DispatcherAdjustment to reflect the reclassification of two full-time budgeted positions in the Communications Division to four half-time positions.</t>
  </si>
  <si>
    <t>Adjustment to reflect the reclassification of two full-time budgeted positions in the Communications Division to four half-time positions.</t>
  </si>
  <si>
    <t>56833_Y123__:Communications needs a minimum of nine (9) Police Dispatchers to properly staff the required radio talk-groups for each shift. If the position remains vacant, overtime will need to be hired in order to maintain recommended staffing levels. Creating these half-time positions would allow for flexibility with the scheduling needs of the division as well as retaining employees, which we are struggling with currently.._Would need to determine coverage to accommodate the new half-time hours. ._1. Half-time position eliminates a full-time job opportunity in the department for those seeking full-time opportunities. 2. Other employees may be burdened with work due to more frequent shift changes with the half-time employees. ._._</t>
  </si>
  <si>
    <t>720000_1317_Information Systems Analyst IV</t>
  </si>
  <si>
    <t>Addition of Personnel Expense for an Information Systems Analyst IV. This position would be responsible for providing database and IT support needed to evaluate and implement EAM improvements for operations and reporting. The position will support both Fleet and Facilities Divisions.</t>
  </si>
  <si>
    <t>Information Systems AnalystAddition of 1.00 Information Systems Analyst IV to support database and IT needs. The position will also evaluate and implement EAM improvements for operations and reporting.</t>
  </si>
  <si>
    <t>Addition of 1 FTE Information Systems Analyst IV This position would be responsible for providing database and IT support for both Fleet and Facilities needed to evaluate and implement EAM improvements for operations and reporting.  Approximately 81% of the expenses will impact the General Fund in Usage Fees collected.</t>
  </si>
  <si>
    <t>100000_2113_Condition Assessment Report Update</t>
  </si>
  <si>
    <t>Addition of one-time non-personnel expenditures of $330,000 for the completion of approximately 60 assessments of the remaining General Fund facilities that were not assessed between FY 2014 - FY 2016. Assessments should be conducted every 5 years. These buildings include: General Fund facilities that were not included in the last assessment, comfort stations, buildings constructed between 2010 through 2016, and buildings that were recently purchased and now due for an assessment. In addition, future assessments would include requirements related to the Zero Emissions Municipal Buildings &amp;amp; Operations Policy (ZEMBOP). A portion of funding can be redirected to downtown office buildings for future assessments and redevelopment input. The impact of not funding this request will cause delays in repair and maintenance operations, as well as, Capital Improvement Program budgeting and projects. This information is needed to prioritize, plan, and budget for deferred maintenance for both O&amp;amp;M and CIP projects.</t>
  </si>
  <si>
    <t>Condition Assessment Report UpdateAddition of non-personnel expenditures for the completion of condition assessments of the remaining General Fund facilities.</t>
  </si>
  <si>
    <t>Addition of non-personnel expenditures for the completion of approximately 60 assessments of the remaining General Fund facilities that were not assessed between FY 2014 - FY 2016. </t>
  </si>
  <si>
    <t>Facilities condition assessments allows the City to evaluate facilities for needed repairs, maintenance, and replacements which includes facilities in underserved communities.</t>
  </si>
  <si>
    <t>100000_2113_Facilities Condition Assessment Report</t>
  </si>
  <si>
    <t>Addition of one-time non-personnel expenditures of $2,200,000 for an updated Facilities Condition Assessment report. The most recent assessments were completed between FY 2014 - FY 2016. Assessments are to be completed every 5 years. This request is phased approach in which will provide an update to a portion of approximately 1,000 facilities. Approximately forty percent, 300 to 400 buildings per year depending upon the complexity of the buildings that were last assessed, will be included in this assessment. In addition, the assessments would include requirements related to the Zero Emissions Municipal Buildings &amp;amp; Operations Policy (ZEMBOP). A portion of funding can be redirected to downtown office buildings for future assessments and redevelopment input as part of the 'City of the Future' initiative for additional assessments that may be needed as the initiative develops. The impact of not funding this request will cause delays in repair and maintenance operations, as well as, Capital Improvement Program budgeting and projects. This information is needed to prioritize, plan, and budget for deferred maintenance for both O&amp;amp;M and CIP projects.</t>
  </si>
  <si>
    <t>Facilities Condition Assessment ReportAddition of one-time non-personnel for an updated Facilities Condition Assessment report.</t>
  </si>
  <si>
    <t>Addition of one-time non-personnel for an updated Facilities Condition Assessment report.</t>
  </si>
  <si>
    <t>700036_1611_Department Training</t>
  </si>
  <si>
    <t>This adjustment includes the addition of 1.00 Program Coordinator, 1.00 FTE Safety &amp;amp; Training Manager, and 1.00 FTE Trainer in the Development Services Department, Business Operations and Support Services to serve as the Department-wide training program to maintain a safe and skilled workforce.</t>
  </si>
  <si>
    <t>Department TrainingAddition of 3.00 FTE positions and associated non-personnel expenditures to develop and expand a department-wide training program to maintain a safe and highly skilled workforce.</t>
  </si>
  <si>
    <t>Addition of 3.00 FTE positions and associated non-personnel expenditures to develop and expand a department-wide training program to maintain a safe and skilled workforce. This will also allow for increased preparedness for state building code update trainings as they occur.Impact: DSD is unable to accommodate the necessary training programs to maintain a safe and skilled workforce. Due to increased rates of attrition, the DSD workforce is trending to a qualified, but significantly less experienced workforce that warrants a shift to training and supervisory readiness investment.</t>
  </si>
  <si>
    <t>56842_Y123__:customers will benefit by being served by properly trained employees to the current State building codes and operational best practices._increased expertise and stronger supervisor skills will increase accountability to customers and provide greater efficiencies in processing permits with higher skilled workforce._increased expense in training for a higher skilled workforce can results in increasing permit fees._._</t>
  </si>
  <si>
    <t>700036_1611_Housing</t>
  </si>
  <si>
    <t>This adjustment includes the additions of 76.00 FTE in accordance with Mayoral Executive Order 2023-01 IT IS HEREBY ORDERED THAT:  1.           All applicable City Departments shall liberally grant incentives and waivers for Affordable Housing Projects to the maximum extent allowable. 2.           All applicable City Departments shall process any required building permit applications, certificates of occupancy, or temporary certificates of occupancy within 5 business days for applications for 100 percent affordable housing projects, which means emergency shelters, permanent supportive housing, transitional housing, and projects where 100 percent of the total dwelling units, exclusive of a manager’s unit or units, are covenant-restricted for a period of at least 55 years as affordable to very low-, low-, or moderate-income households (Affordable Housing Projects)  and within 2 business days for emergency shelters; 3.           All applicable City Departments shall conduct and conclude all reviews required for 100 percent affordable housing projects and to issue all appropriate approvals or requests for corrections for such projects within 30 business days following the project deemed complete date. To the extent practicable, all required reviews and approvals shall be conducted collaboratively with project applicant design professionals and decision makers, by all City departments so as to meet the 30 day periods specified for 100 percent Affordable Housing Projects in this paragraph; 4.           All applicable City departments to prioritize and streamline compliance with the provisions of the Building Homes and Jobs Act – Government Code section 27388.1 in order to maximize the City’s eligibility for state and federal funds to support the development of emergency shelters, transitional housing, and permanent supportive housing. The City shall seek to comply with or otherwise meet all criteria specified under all applicable state and federal laws that provide for increased resources, funding, access or allowance for temporary or affordable housing; 5.           All applicable City Departments shall work to achieve these timelines for 100 percent affordable housing projects by means that include expanding the City’s permit expediting processes to include the subject projects and providing additional customer technical and regulatory assistance, conflict resolution, designating specially-qualified project management and review staff, and providing all other resources necessary to provide top quality customer service; 6.           The City’s Development Services Department shall work with the Personnel Department to expeditiously fill the remaining 21 vacancies of the 39 new positions added in the Fiscal Year 2023 budget to focus on expedited issuance of building and grading permits for new affordable housing projects; 7.           The City’s Development Services and Purchasing &amp;amp; Contracting Departments shall prioritize execution and implementation of temporary contracts to assist with the civil and structural engineering backlog to further expedite the issuance of building permits for new affordable housing projects while continuing to ensure the public health, safety and welfare, subject to City Council approval, when applicable, and requirements of the City Charter and San Diego Municipal Code; 8.           The City Planning, Development Services, Public Utilities and Engineering &amp;amp; Capital Projects Departments shall issue guidelines by March 15th, 2023 as necessary to implement the provisions of this Executive Order.Coordinated with Form ID 56842 necessary to increase training and recruitment effort for the addition of positions.Funded salaries at 50% for all Classified positions.</t>
  </si>
  <si>
    <t>100% Affordable Housing Project Permit ProcessingAddition of 76.00 FTE positions and associated non-personnel expenditures to comply with Mayoral Executive Order 2023-01 to ensure that all reviews required for 100% affordable housing projects and to issue all appropriate approvals or requests for corrections for such projects within 30 business days following the project deemed complete date.</t>
  </si>
  <si>
    <t>Addition of 76.00 FTE positions and associated non-personnel expenditures to comply with Mayoral Executive Order 2023-01 to ensure that all reviews required for 100 percent affordable housing projects and to issue all appropriate approvals or requests for corrections for such projects within 30 business days following the project deemed complete date, process any required building permit applications, certificates of occupancy, or temporary certificates of occupancy within five business days for applications for 100 percent affordable housing projects, prioritize and streamline compliance with the provisions of the Building Homes and Jobs Act – Government Code section 27388.1 in order to maximize the City’s eligibility for state and federal funds to support the development of emergency shelters, transitional housing, and permanent supportive housing, expanding the City’s permit expediting processes to include the subject projects and providing additional customer technical and regulatory assistance, conflict resolution, designating specially-qualified project management and review staff, and providing all other resources necessary to provide top quality customer service. coordinated with Form ID 56842 necessary to increase training and recruitment effort for the addition of positions. Funded salaries at 50% for all Classified positions. Positions are necessary to provide sufficient department capacity to meet the terms of the Executive Order.</t>
  </si>
  <si>
    <t>58645_Y123__:to comply with Mayoral Executive Order 2023-01 to ensure that all reviews required for 100 percent affordable housing projects and to issue all appropriate approvals or requests for corrections for such projects within 30 business days following the project deemed complete date, process any required building permit applications, certificates of occupancy, or temporary certificates of occupancy within 5 business days for applications for 100 percent affordable housing projects, prioritize and streamline compliance with the provisions of the Building Homes and Jobs Act – Government Code section 27388.1 in order to maximize the City’s eligibility for state and federal funds to support the development of emergency shelters, transitional housing, and permanent supportive housing, expanding the City’s permit expediting processes to include the subject projects and providing additional customer technical and regulatory assistance, conflict resolution, designating specially-qualified project management and review staff, and providing all other resources necessary to provide top quality customer service._amended guidelines for faster turn-around times for 100% affordable housing projects._need for training and increased recruitment efforts necessary to on-board new positions._._</t>
  </si>
  <si>
    <t>Architectural ConsultantAddition of one-time non-personnel expenditures to seek architectural consultant services for space planning and test fits to accommodate workspace for the department.</t>
  </si>
  <si>
    <t>Revised Lease RevenueAdjustment to reflect revised Other Centre City Rental revenue projection.</t>
  </si>
  <si>
    <t>Revised Parking RevenueAdjustment to reflect revised Municipal Parking Garage revenue projection.</t>
  </si>
  <si>
    <t>100000_211611_Addition of City Street Resurfacing Program</t>
  </si>
  <si>
    <t>This request adds 4.00 reimbursable positions (3.0 Assistant Engineer-Civil, and 1.0 Principal Engineering Aide) to support the Citywide Street resurfacing program. These positions are critical to maintaining current operational service levels of maintenance and inspections of the roadways. In FY24, the street repair program is also adding more types of resurfacing treatments including slurry seal, crack seal, scrub seal, overlay, chip seal and cool pavement which will require inspection. These positions are needed to maintain current service levels and perform the additional inspection work. Also, additional inspection staff are needed as the amount of bike infrastructure added as part of the slurry program has increased tremendously. These often result in new and different striping plans requiring more field review work when the project is in construction. Addition of one-time related vehicles and non-personnel expenses.</t>
  </si>
  <si>
    <t>City Street Resurfacing Program Addition of 3.00 Assistant Engineer-Civils, 1.00 Principal Engineering Aide and one-time non-personnel expenditures to provide maintenance and inspection support to the city street resurfacing program.</t>
  </si>
  <si>
    <t>Addition of 3.00 Assistant Engineer-Civils, 1.00 Principal Engineering Aide and one-time non-personnel expenditures to provide maintenance and inspection support to the city street resurfacing program.</t>
  </si>
  <si>
    <t>56850_N___NDU_The strategy to bolster equity in this service area is a part of the Transportation Department Tactical Equity Plan. This request will address the Department's goal to maintain an average pavement Overall Condition Index (OCI) of 70 or greater for the City’s streets network citywide. </t>
  </si>
  <si>
    <t>Repair and MaintenanceAddition of non-personnel expenditures for ongoing repairs and maintenance to support annual maintenance needs at Montgomery Gibbs and Brown Field airports.</t>
  </si>
  <si>
    <t>720000_1317_Training Vehicle Tractor and Trailer</t>
  </si>
  <si>
    <t>Addition of Non-Personnel expense for a vehicle and trailer used in Citywide Class A CDL training. Fleet has added 2 positions in the current year to accommodate the demand for training. The additional training vehicle would allow for additional training capacity. The impact of not funding this request would be the continuation of the current wait time for training appointments for City staff.</t>
  </si>
  <si>
    <t>Training Vehicle and TrailerAddition of non-personnel expenditures to support the City's driver training program.</t>
  </si>
  <si>
    <t>Addition of a vehicle and trailer used in citywide Class A CDL training of City staff. Approximately 81% of the expenses will impact the General Fund in Usage Fees collected.</t>
  </si>
  <si>
    <t>720000_1317_Fleet Shop Equipment</t>
  </si>
  <si>
    <t>Addition of Non-Personnel Expense for the replacement outdated shop equipment that has reached the end of its usable life. Currently, the roll around lifts at the Rose Canyon Repair Facility are unrepairable and inoperable. This equipment would be replaced in FY24. Ongoing funding, adjusted for inflation, allows for the systematic replacement of broken-down and obsolete equipment similar to how the vehicle fleet is turned over once vehicles are past their useful life. The impact of not funding this request is continued replacement of equipment only as they become inoperable.</t>
  </si>
  <si>
    <t>Fleet Shop EquipmentAddition of non-personnel expenditures to support the ongoing replacement of outdated shop equipment.</t>
  </si>
  <si>
    <t>Adjustment for the ongoing replacement of outdated shop equipment that has reached the end of its usable life. Approximately 81% of the expenses will impact the General Fund in Usage Fees collected.</t>
  </si>
  <si>
    <t>Fee for Service Revenue Increase&lt;h3&gt;Adjustment to reflect revised revenue associated with fee for service charged to City's ambulance provider.&lt;/h3&gt;</t>
  </si>
  <si>
    <t>100000_2113_Supervising Management Analyst</t>
  </si>
  <si>
    <t>Addition of 1.00 Supervising Management Analyst to support the department's Contracts Management and Payroll/Human Resources sections. This position will be responsible for working with the Purchasing &amp;amp; Contracting Department to manage and support departmental and citywide contracts. The Department of General Services (DGS) is in need of multiple contracts to support citywide needs for Fleet and Facilities. Delays in procuring items due to the Ariba Purchase Requisition/Purchase Order process requires contracts to be in place to achieve operational efficiencies. Also, it is anticipated that DGS will be managing citywide contracts including, but not limited to Herc Rentals (vehicles), Otis Elevators, Homelessness and Fire related Contracts. This position will be supporting the department by working with Purchasing and Contracting to get these contracts in place, tracking expenses against the contracts, and seeking out other areas where contracts are to achieve operational efficiencies. Examples would include contracts for trades - electrical, carpentry, HVAC, and plumbing. Currently, these trades are opening up Purchase Orders with various vendors to procure items for citywide repair and maintenance. This process does not align with with the need for immediate procurement especially in emergency situations. DGS currently does not have the capacity to prioritize this work and with the increased responsibility in FY 2024, managing the citywide contracts would be a challenge. This position will be assisting the Program Manager in getting these contracts for the City. In addition, it is anticipated this position will also oversee an Associate Management Analyst (FY24 budget request) over the Payroll and Human Resources section as part of the department's organizational restructure. The impact of not funding this position will cause delays in procuring departmental and citywide contracts that will in turn cause further operational inefficiencies to Fleet and Facilities customers.</t>
  </si>
  <si>
    <t>Supervising Management AnalystAddition of 1.00 Supervising Management Analyst to support the department's Contracts Management and Payroll/Human Resources sections.</t>
  </si>
  <si>
    <t>Addition of 1.00 Supervising Management Analyst to support the department's Contracts Management and Payroll/Human Resources sections. </t>
  </si>
  <si>
    <t>Addition of 1.00 Associate Management Analyst to supervise the Payroll and Human Resources sections for Fleet Operations and Facilities Services divisions. This position will be responsible supervising 2.00 Payroll Specialists while working with Personnel, the Department of Finance, Human Resources, and Risk Management in managing processes.  Currently, the Fleet and Facilities Deputy Directors work on many analyst level responsibilities from beginning to end related to Payroll and Human Resources including biweekly payroll processes, hiring, disciplinary processes, reasonable accommodations, worker's compensation, industrial leave, etc. This position would be responsible for supporting those processes which would allow the Deputy Directors to focus more of their efforts towards core operations, increased homelessness activities, and the other citywide support responsibilities. The impact of not funding this request would lead to continued departmental inefficiencies with administrative/professional level work being performed at the managerial levels of the department.</t>
  </si>
  <si>
    <t>Associate Management AnalystAddition in Personnel Expense for an Associate Management Analyst to supervise the Payroll and Human Resources sections for Fleet Operations and Facilities Services divisions.</t>
  </si>
  <si>
    <t>Addition of 1.00 Associate Management Analyst to supervise the Payroll and Human Resources sections for Fleet Operations and Facilities Services divisions. </t>
  </si>
  <si>
    <t>This request addresses disparities in workloads taken on by the department's Deputy Directors that should be handled by administrative/professional classifications that support management. Funding this request allows the Deputy Directors focus more efforts correctly towards operations activities.</t>
  </si>
  <si>
    <t>Maintenance and Janitorial ServicesAddition of non-personnel expenditures for additional maintenance and janitorial due to Homeless Shelter at Golden Hall.</t>
  </si>
  <si>
    <t>Security ServicesAddition of non-personnel expenditures for additional security services needed due to increasing number of incidents around Golden Hall, Concourse and Parkade.</t>
  </si>
  <si>
    <t>10000_1215_Addition of 1.00 Assistant to the Director</t>
  </si>
  <si>
    <t>Many other leading performance audit organizations have staff that specialize in graphic design, copyediting, and quality control. In order to modernize OCA and ensure that our reports are as useful as possible to our stakeholders, we converted one of our two existing administrative positions to a Quality Control and Communications Specialist position in FY2021. While this position has been essential to maintaining and enhancing the quality of our reports, it resulted in the loss of an administrative position, and our experience over the past year has shown that additional administrative support is needed. The admin position is vital day to day internal operational support, and adding additional staff will create a greater need for internal operational support, so the Office of the City Auditor can fulfill its Charter responsibilities. This position wears performs various functions and serves as backup to the other administrative position.</t>
  </si>
  <si>
    <t>Assistant to the DirectorAddition of 1.00 Assistant to the Director and associated non-personnel expenditures, including one-time expenditures, to support administrative operations. </t>
  </si>
  <si>
    <t>Assistant to the Director Addition of 1.00 Assistant to the Director position and associated non-personnel expenditures in order to support the additional of staff and the existing office personnel so the Office of the City Auditor can fulfill its Charter responsibilities.</t>
  </si>
  <si>
    <t>How does this budget allocation directly benefit specific neighborhoods and City employees?Many other leading performance audit organizations have staff that specializes in graphic design, copyediting, and quality control. In order to modernize OCA and ensure that our reports are as useful as possible to our stakeholders, we converted one of our two existing administrative positions to a Quality Control and Communications Specialist position in FY2021. While this position has been essential to maintaining and enhancing the quality of our reports, it resulted in the loss of an administrative position, and our experience over the past year has shown that additional administrative FTE is needed to support the office’s mission “to improve the efficiency, effectiveness, and equity of City government. What are the operational impacts of policy, programs, or practices?Many other leading performance audit organizations have staff that specializes in graphic design, copyediting, and quality control. In order to modernize OCA and ensure that our reports are as useful as possible to our stakeholders, we converted one of our two existing administrative positions to a Quality Control and Communications Specialist position in FY2021. While this position has been essential to maintaining and enhancing the quality of our reports, it resulted in the loss of an administrative position, and our experience over the past year has shown that additional administrative FTE is needed to support the office’s mission “to improve the efficiency, effectiveness, and equity of City government. What are the potential unintended consequences and/or burdens to specific neighborhoods and City employees?Without an additional administrative position, we will be unable to sufficiently support our audit/investigative staff that are addressing various equity and City employee issues across the City.</t>
  </si>
  <si>
    <t>100000__1215_Additon of 2.00 Performance Auditors</t>
  </si>
  <si>
    <t>Addition of 2.00 FTE Performance Auditor positions and related on-time and on-going non-personnel expenditures. Per City Charter Section 39.2, the Office of the City Auditor (OCA) is responsible for auditing and investigating City programs, and it is critical that OCA has the resources to provide sufficient audit coverage of the City’s diverse and growing range of operations. OCA has not requested or added any full-time equivalent positions (FTEs) since fiscal year (FY) 2016, while the City’s overall budget has increased by 50 percent and the number of City FTEs has increased by 13 percent over the same time period. Our ability to provide audit coverage of critical, high-risk areas may not be sufficient to meet the needs of the City, City Council, and our residents and taxpayers. Adding additional audit staff would allow us to address additional high-risk topics such as those in next year’s audit work plan and beyond. As OCA has not added an FTE in seven years, our ability to provide audit coverage may not be sufficient to meet the audit needs of the City, City Council, and our residents and taxpayers. For example, as we do every year during our annual risk assessment and audit work plan development process, at the outset of FY2023, we identified numerous topics where a performance audit has the potential for a significant positive impact. While our adopted FY2023 Audit Work Plan includes many of these topics, we do not have the audit resources to include them all in this year’s work plan, or even in the next two to three years. Although every audit shop is likely unable to address all potential audit topics, there were some critical risk areas we considered for this year’s work plan but do not have the resources to address. Examples of these areas include an audit of SDPD’s readiness for an active shooter situation; an audit of Pure Water, the City’s largest ever infrastructure project; and a host of critical IT and IT cybersecurity programs and functions. Adding additional audit staff would allow us to address additional high-risk topics such as these in next year’s audit work plan and beyond.</t>
  </si>
  <si>
    <t>Performance AuditorsAddition of 2.00 Performance Auditors and associated non-personnel expenditures, including one-time expenditures, to support performance audits of City departments, offices, and agencies in accordance with government auditing standards. </t>
  </si>
  <si>
    <t>Performance Auditors Addition of 2.00 Performance Auditor positions and associated non-personnel expenditures in order to fulfill the Office of the City Auditor's Charter responsibilities.</t>
  </si>
  <si>
    <t>How does this budget allocation directly benefit specific neighborhoods and City employees?The Office of the City Auditor (OCA) provides a significant return on investment for residents and taxpayers, and excels at its mission to 'advance open and accountable government through accurate, independent, and objective audits and investigations that seek to improve the efficiency, effectiveness, and equity of City government.' We are requesting additional performance auditor positions in order to address additional risks to efficiency, effectiveness, and equity across the City.For example, recent reports identified critical equity issues and made recommendations to improve recreation programming across neighborhoods; ensure that police officers record body camera videos during enforcement encounters with the public; respond more quickly and effectively to code enforcement violations that threaten public health, safety, and welfare; and consider alternatives to current City towing policies, which result in approximately 5,000 San Diegans losing their vehicles (and potentially shelter) each year.In addition, several OCA reports have focused on City employee issues and made recommendations to improve workplace safety and reduce the up to $220 million per year that workplace injuries may cost the City; help strengthen the City’s ability to attract and retain an engaged workforce to provide high-quality public services; and improve pay equity between City employees of various genders and  racial/ethnic backgrounds. In addition, the objective of our current audit of the City’s hiring process is to identify opportunities to increase the speed and efficiency of the hiring process in order to fill vacancies as quickly as possible. What are the operational impacts of policy, programs, or practices?OCA has not requested or added any full-time equivalent positions (FTEs) since fiscal year (FY) 2016, while the City’s overall budget has increased by 50 percent and the number of City FTEs has increased by 13 percent over the same time period. As OCA has not added an FTE in seven years, our ability to provide audit coverage may not be sufficient to meet the audit needs of the City, City Council, and our residents and taxpayers.For example, as we do every year during our annual risk assessment and audit work plan development process, at the outset of FY2023, we identified numerous topics where a performance audit has the potential for a significant positive impact. While our adopted FY2023 Audit Work Plan includes many of these topics, we do not have the audit resources to include them all in this year’s work plan, or even in the next two to three years. Many potential audit topics that we have not had the resources to address would review various equity and City employee issues. For example, one audit we did not have the resources to include in our FY2023 work plan would have reviewed the City’s capacity to quickly and equitably respond to resident requests for service. What are the potential unintended consequences and/or burdens to specific neighborhoods and City employees?As described above, if this request for additional performance auditors is not approved it will limit our capacity to address numerous potential audit topics that would review various equity and City employee issues.</t>
  </si>
  <si>
    <t>100000_1713_Library Materials Increase</t>
  </si>
  <si>
    <t>Addition of $250,000 in non-personnel expenditures to support Library MaterialsAddition of $250,000 in non-personnel expenditures for materials (books, e-books,databases, periodicals, materials) (GL#511014) due to increased patron demand and modernization of material types including digital library, e-books,  subscriptions and other technology based resources, as well as decreasing one-time revenue sources used to pay for databases. The baseline annual materials expense is approximately $3.0M; $2.5M is General Fund while the remaining $450k - $500k is paid by donations and other funding sources.  The Library is funding this $450k of on-going expenses with one-time revenues, annually.  The $250k increase is specifically to pay for core databases and online resources which have come increasingly popular and (e-books, audio books, streaming services) used by the public.  The one-time moneys that have funded databases in the past is decreasing annually (e-rate) and in addition these one-time funds are being redirected towards other priority needs such as addressing aging infrastructure and replacement of out-of-date / non-supported equipment (network equipment, peripheral devices, data cabling, etc).  Databases provide access to thousands of patrons who are unable to get out to a branch, or see a librarian. Databases provide basic information through digital newsstands, allow students to complete school assignments, teach people how to speak another language, help entrepreneurs start businesses, and guide people to new careers.  Databases allow for equitable access of the San Diego Public Library collection, City-wide.  With 36 library locations, the City's Library Dept's book budget is the lowest amongst the 10 largest cities in the US with a materials per capita budget of $1.99, compared to the County of San Diego which has 33 locations, a $5.2M books budget and per capita spending of $4.67.  Increasing the materials budget by $250k this year would allow us to maintain services, decrease hold times on library materials, increase patron satisfaction. Furthermore, we have been unable to add many of the new electronic resources (ie: e-books and databases) that have been developed over the past few years. An increase in materials is critical for ensuring we can, not only, maintain what we are currently offering, but also add high demand materials and resources requested by the San Diego community.   </t>
  </si>
  <si>
    <t>Addition of $250,000 in non-personnel expenditures for Library Materials.</t>
  </si>
  <si>
    <t>Special Events Program SupportAddition of 1.00 Program Coordinator to assist with the management of special events program and fees.</t>
  </si>
  <si>
    <t>100000_1713_Addition of Librarian 2 (YSL) Positions</t>
  </si>
  <si>
    <t>Addition of 8.00 FTE Librarian 2s to support Youth ServicesCurrently not every branch location has a Youth Services Librarian (YSL). This request is to address a disparity of resources by adding positions to the remaining branches that did not have a YSL.</t>
  </si>
  <si>
    <t>Addition of 8.00 FTE Librarian 2s to support Youth Services.</t>
  </si>
  <si>
    <t>The Youth Services Librarian (YSL) request is to add one position to every branch that currently does not have a YSL. This is to address an inequity in resources and the goal is to provide every library branch location with 1.00 YSL to serve every community equally. YSLs work closely with the community to develop unique programming tailored to the specific community they serve. YSLs gather community feedback in multiple languages and designs programs and services with inclusion in mind.   The focus of the YSL is to provide culturally affirming early literacy for youth 0-5 years old. This request for additional positions will provide learning hubs at all library locations.  The request addresses the disparity for youth and family from culturally diverse backgrounds, historically underrepresented communities, families with childcare needs, family with language needs other than English, family lacking core resources and children with accessibility needs.</t>
  </si>
  <si>
    <t>Urban Forestry APCD RequestAddition of 3.00 FTE positions and non-personnel expenditures to support and meet requirement of Air Pollution Control District settlement per Reso R-314500.</t>
  </si>
  <si>
    <t>100000_211600_ Addition of ROW-Street Preservation &amp; CAP</t>
  </si>
  <si>
    <t>This request adds 1.0 Program Manager, and 3.0 Code Compliance Officers to support the Street Preservation Ordinance and Climate Action Plan. The 3.0 FTE code-related resources would directly impact the quality of our street assets by enforcing the Street Preservation Ordinance and create the proper organizational balance to support all code functions. These positions would also support achieving our Climate Action Plan goals by enforcing street-tree related codes that impact tree canopy and tree plantings. The 1.0 Program Manager would oversee all functions and take the lead on Citywide street preservation policy and liaise with regional agencies and stakeholders. This package includes the addition of 1.00 Administrative Aide 2 and 1.00 Office Support Specialist that will provide administrative support to new Code Enforcement staff members including processing invoices, violation notices, purchasing supplies and safety equipment, contract monitoring, and citation creation and tracking. This request includes a one-time expenditure of $150,000 to conduct as-needed engineering work related to street preservation studies to look for ways pavement and restoration methods can be improved as it relates to excavating in the right of way and evaluating methods to charge street damage fees. This package also includes one-time expenditures related to IT equipment and vehicles necessary to support this work.</t>
  </si>
  <si>
    <t>Right of Way Coordination Street Preservation Addition of 6.00 FTE positions, non-personnel expenditures and associated revenue to support right of way coordination the implementation and maintenance of the Street Preservation Ordinance and City's Climate Action Plan.</t>
  </si>
  <si>
    <t>Addition of 6.00 FTE positions, non-personnel expenditures and associated revenue to support right of way coordination the implementation and maintenance of the Street Preservation Ordinance and City's Climate Action Plan.</t>
  </si>
  <si>
    <t>56885_Y123__Increases street safety for residents is crucial to a vibrant City that values all modes of transportation including walking and biking in addition to driving. Dedicating resources to this will reduce negative impacts to communities impacted by  trench work and repetitive digging. Increase in labor resources reduces backlog, will alleviate workloads on existing staff, and shorted the turnaround time for unsafe trench work to be fixed, increase in non-personnel expenditures will allow the City to work with industry to innovate and make streets even safer and last longer. Communities will have more equitable response times with increased labor resources. Without the additional resources, City employees will be overburdened, enforcement will take a long time, trenched streets will remain dangerous longer, and communities will continue to feel the impacts and disruption of trenched streets.</t>
  </si>
  <si>
    <t>100000_2113_Administrative Aide II</t>
  </si>
  <si>
    <t>Addition of 1.00 Administrative Aide II to support the Facilities Services Division's procurement processes and Work Control. This position will be responsible for confirmation of goods and services received, receiving packing slips for goods received, receiving time sheets for services rendered, creating goods receipts, and goods tracking inventory. Addition of this position will allow the trades supervisors to focus more effort and time towards facility repair and maintenance on City facilities. The Facilities Services division is in need of procurement support to the Operations section. The division has tried several ways to find more efficient ways to requests PR's/PO's, create Goods Receipts and pay invoices in order to procure the necessary good for citywide facilities repair and maintenance. Currently, trade staff are processing hundreds/a thousand Purchase Requisitions a month to procure goods. This process takes a significant amount of time away from the supervisors from being in the field and onsite at critical jobs. The position supports the Operations staff by taking on those responsibilities which will allow the trades supervisors to focus more effort and time towards facility repair and maintenance on City facilities. In addition, the position will support the Work Control group which takes inbound calls on repairs needed at City facilities. Currently there is only one position assigned to Work Control with Light Duty employees occasionally assigned to assist. The lack of back up personnel for Work Control delays the transfer of pertinent information on time sensitive issues for facility repair and maintenance work. The impact of not funding this request will result in continued delays for operations staff to be out in the field managing citywide repairs and maintenance. This request is associated with Form ID 56869.</t>
  </si>
  <si>
    <t>Administrative Aide IIAddition of 1.00 Administrative Aide II to support the Facilities Services Division's procurement processes and Work Control.</t>
  </si>
  <si>
    <t>Addition of 1.00 Administrative Aide II to support the Facilities Services Division's procurement processes and Work Control.</t>
  </si>
  <si>
    <t>100000_2113_Environmental Health Inspector I</t>
  </si>
  <si>
    <t>Addition of 1.00 Environmental Health Inspector to support the Facilities Services Division. This position will be responsible for inspecting City facilities for mold, lead, and asbestos and coordinating with City staff and vendors with the appropriate abatement protocols.</t>
  </si>
  <si>
    <t>Environmental Health Inspector IAddition of 1.00 Environmental Health Inspector to support the Facilities Services Division. </t>
  </si>
  <si>
    <t>Addition of 1.00 Environmental Health Inspector to support the Facilities Services Division. </t>
  </si>
  <si>
    <t>100000_211600_Addition of TD Legal Action Support</t>
  </si>
  <si>
    <t>This request is adding 1.00 Program Coordinator and 1.00 Administrative Aide II positions to specifically work and assists Risk Management and the City Attorney’s Office on claims’ investigations and litigation support in order to reduce the City’s public liability cost.  In fiscal year 2022, the Transportation Department was assigned almost 600 public liability claims, or one-third of the total claims that are received by the City. Staff assigned to other duties in the department has had to respond to Risk Management and the City Attorney’s office on all their request taking time away from their responsibilities and affecting the operations of the department.  For example, when our Public Works Superintendants (PWS) are called for deposition, they are reporting an average of 25-30 hours per pay period per person to answer questions. This is time taken away from overseeing the Street Division Roadways, Sidewalk, Traffic Abatement, Street Light, and Traffic Signal operation and maintenance activities. In order to defend the city from the allegations in the claim or lawsuit, it is imperative that a thorough investigation and the appropriate support is provided to Risk Management and the City Attorney’s Office, not having the dedicated staff to assist these departments jeopardized the ability for the City to deny the claim or win the lawsuit. This request also includes one-time expenditures for IT equipment necessary to support this work.</t>
  </si>
  <si>
    <t>Departmentwide Legal Action SupportAddition of 1.00 Program Coordinator and 1.00 Administrative Aide 2 and one-time non-personnel expenditures to support Risk Management and City Attorney's Office legal requests.</t>
  </si>
  <si>
    <t>Addition of 1.00 Program Coordinator and 1.00 Administrative Aide 2 and one-time non-personnel expenditures to support Risk Management and City Attorney's Office legal requests.</t>
  </si>
  <si>
    <t>56889_Y123__Ensuring SDTD has the resources it needs, enables the department to provide services needed across all neighborhoods. These positions will work and assists Risk Management and the City Attorney’s Office on claims’ investigations and litigation support in order to reduce the City’s public liability cost.  Staff assigned to other duties in the department has had to respond to Risk Management and the City Attorney’s office on all their request taking time away from their responsibilities and affecting the operations of the department. These position will alleviate workloads from existing staff and allow them to concentrate on the services they provide to the constituents.  In addition, In order to defend the city from the allegations in the claim or lawsuit, it is imperative that a thorough investigation and the appropriate support is provided to Risk Management and the City Attorney’s Office, not having the dedicated staff to assist these departments jeopardized the ability for the City to deny the claim or win the lawsuit taking resources away that could be used to provide additional services to all neighborhoods. </t>
  </si>
  <si>
    <t>100000_2113_Tenant Improvements</t>
  </si>
  <si>
    <t>Addition of one-time non-personnel expenditures of $1,000,000 for citywide Tenant Improvement (TI) projects. Facility and Tenant Improvement projects are multi-trade projects that alter/improve the interior of a facility and can be completed by City forces. TI projects exclude routine facility maintenance operations and may include, but are not limited to, the following - facility remodels to accommodate additional staffing, heating, ventilation and air conditioning (HVAC) installation, new lighting/additional electrical circuits installation, and flooring repair and replacement. The Department of General Services, Facilities Services Division received TI requests from General Fund Departments including Police, Fire, Library, Parks and Recreation, Stormwater, Transportation, Communications, and City Attorney's. These requests were reviewed to ensure they were TI requests, were within Facilities Services capacity to be completed, and prioritized. The impact of not funding this request could have varying reasons including less space for new staffing, heating and ventilation issues, etc.</t>
  </si>
  <si>
    <t>Tenant ImprovementsAddition of one-time non-personnel expenditures for citywide Tenant Improvement projects.</t>
  </si>
  <si>
    <t>Addition of one-time non-personnel expenditures for citywide Tenant Improvement projects.</t>
  </si>
  <si>
    <t>100000_211600_Addition of Land Survey Monitoring</t>
  </si>
  <si>
    <t>The addition of on-going budget of $22,537 is requested to support required land surveying performed city employees and billed to Transportation Department. The request also includes a one time expense of $16,800 in geotechnical consultancy services. Desert View Drive has a history of extensive ground movement, landslides, and slope instability. In 1961 and 2007 landslides destroyed numerous residential structures located on the west side of Desert View Drive and east Soledad Mountain Road. In 1991 the southern portion of Desert View Drive displayed additional distress in the roadway with signs of movement near the previous old failure. Prior to landslide in 2007, areas of distress were observed in the Mount Soledad Road. Slope inclinometers were installed, and eventually shear pins were constructed in these areas to mitigate further movement. Transportation, Stormwater, and Public Utilities cost share monitoring and surveying of the City-owned land to ensure no future impacts to structures.</t>
  </si>
  <si>
    <t>Land Survey MonitoringAddition of non-personnel expenditures to support contracted services associated with Desert View Drive land surveying. </t>
  </si>
  <si>
    <t>Addition of non-personnel expenditures to support contracted services associated with Desert View Drive land surveying. </t>
  </si>
  <si>
    <t>56892_N___NDU_The line item does not have an equity dimension</t>
  </si>
  <si>
    <t>100000_211600_Addition of TD Contract Management Support</t>
  </si>
  <si>
    <t>This request is for the addition of 1.0 Associate Management Analyst to support contract management for Transportation Department and work with department staff and liaison with Purchasing and Contracts Department to prepare and process contract initiation requests, lead contract monitoring, vendor performance &amp;amp; compliance, ITBs, sole source coordination, prevailing wage and living wage ordinance compliance. Currently the department has over 25 contracts, valued at $59M.  These positions are to support the current Public Works Superintendants, Senior Civil Engineers, and other executive management throughout the department who are taken away from their current functions to perform the contract monitoring tasks.  This request also includes one-time expenditures related to IT equipment necessary to support this work.</t>
  </si>
  <si>
    <t>Contract Management Support Addition of 1.00 Associate Management Analyst to provide compliance, administrative and monitoring support for the Transportation Department contracts.</t>
  </si>
  <si>
    <t>Addition of 1.00 Associate Management Analyst to provide compliance, administrative and monitoring support for the Transportation Department contracts.</t>
  </si>
  <si>
    <t>56894_Y123__Ensuring SDTD has the resources it needs, enables the department to provide services needed across all neighborhoods. This position will support contract management for Transportation Department and work with department staff and liaison with Purchasing and Contracts Department to prepare and process contract initiation requests, lead contract monitoring, vendor performance &amp;amp;amp; compliance, ITBs, sole source coordination, prevailing wage and living wage ordinance compliance.  This position will  support the current Public Works Superintendants, Senior Civil Engineers, and other executive management throughout the department who are taken away from their current functions to perform the contract monitoring tasks. Not having a dedicated person takes time away from existing employees that provide services to the public and may impact department operations and need to further prioritize work and likely have some essential work and services remain undone as needed and scheduled.</t>
  </si>
  <si>
    <t>100000_211600_Addition of TD Finance Support</t>
  </si>
  <si>
    <t>This request is for the addition of 1.00 Program Coordinator support the department's operation and maintenance finance and budgetary functions. As the department has grown over the past decade supervising, management, and coordination of the administrative support staff has doubled and there is a need to reorganize the administrative support functions and provide more efficiency in the flow of operational and financial management.  The Program Coordinator would provide oversight for budget development, monitoring, Five Year outlook and annual financial surveys to local, state and Federal agencies. This request also includes one-time expenditures related to IT equipment necessary to support this work.        </t>
  </si>
  <si>
    <t>Finance Support Addition of 1.00 Program Coordinator and one-time non-personnel expenditures to provide support to the Transportation Department Finance sections.</t>
  </si>
  <si>
    <t>Addition of 1.00 Program Coordinator and one-time non-personnel expenditures to provide support to the Transportation Department Finance sections.</t>
  </si>
  <si>
    <t>56895_Y123__Ensuring SDTD has the resources it needs, enables the department to provide services needed across all neighborhoods. This position will support the department's operation and maintenance finance and budgetary functions.  As the department has grown over the past decade supervising, management, and coordination of the administrative support staff has doubled and there is a need to reorganize the administrative support functions and provide more efficiency in the flow of operational and financial management.  The Program Coordinator would provide oversight for budget development, monitoring, Five Year outlook and annual financial surveys to local, state and Federal agencies. From a City employee perspective, this position will alleviate workload from the supervising management  analyst and allow the person to concentrate administrative support to the Department.. Not having enough resources impact the ability for the Department to meet its timely financial requests to DOF  and may cause morale issues in the Finance section due to constantly having to do overtime to meet deadlines.</t>
  </si>
  <si>
    <t>200217_211600_Addition of 1.0 FTE UUP Administrative Support</t>
  </si>
  <si>
    <t>This request is the addition of 1.0 Associate Management Analyst to support the Utilities Undergrounding Program. The completion of the new franchise agreement and MOU between the City and SDG&amp;amp;E has allowed the UUP Program to restart previously paused projects and begin using new prioritization criteria for additional projects going forward. Additional financial and administrative support is required to meet the increasing needs of the UUP Program. This position is reimbursable via the Underground Surcharge Fund and this request includes one-time expenditures associated with IT equipment necessary to support this position.  </t>
  </si>
  <si>
    <t>Utilities Underground Administrative SupportAddition of 1.00 Associate Management Analyst and one-time non-personnel expenditures to provide support to the Utilities Underground Program.</t>
  </si>
  <si>
    <t>Addition of 1.00 Associate Management Analyst and one-time non-personnel expenditures to provide support to the Utilities Underground Program.</t>
  </si>
  <si>
    <t>56896_Y123__Ensuring SDTD has the resources it needs, enables the department to provide services needed across all neighborhoods. This position will provide financial and administrative support to the Utilities Undergrounding Program in order to comply with the new franchise agreement and MOU between the City and SDG&amp;amp;E. From a City employee perspective, this position will alleviate workload from the existing analyst and allow the person to concentrate financial and administration support to the Right of  Way Division. Not having enough resources impact the ability for the City to meet its financial obligations under the new MOU with SDG&amp;amp;E.</t>
  </si>
  <si>
    <t>100000_211600_Addition of TD HR, Safety Training Support</t>
  </si>
  <si>
    <t>This request is the addition of 1.0 Associate Management Analyst to support the Department's new Human Resources and Organizational Efficiency functions. The Department' is restructuring it's centralized Hiring &amp;amp; Recruitment as well as Discipline &amp;amp; Rewards functions, which will include the Rewards and Recognition Program. The Associate Management Analyst will provide support for to the Program Manager who oversees the Discipline/ Rewards as well as the Hiring/ Recruitment functions which will include the efforts of centralizing &amp;amp; streamlining the recruitment process, requesting cert lists, guiding supervisors through the hiring process, performing salary analyses, tracking all discipline and fact finding processes, leading the departments internship efforts, coordinating discipline appeals &amp;amp; LMC meetings, developing tracking tools, setting up a new database, and managing records of all related processes. TAs a result of adding this support, the department will increase compliance with City rules and regulations, more efficiently handle vacancies, rewards, and recognition as well as increase organizational efficiencies. This request includes one-time expenditures associated with IT equipment necessary to support this position.</t>
  </si>
  <si>
    <t>Transportation Department HR, Safety and Training SupportAddition of 1.00 Associate Management Analyst and one-time non-personnel expenditures to provide support for human resource activities. </t>
  </si>
  <si>
    <t>Addition of 1.00 Associate Management Analyst and one-time non-personnel expenditures to provide support for human resource activities. </t>
  </si>
  <si>
    <t>56897_Y123__Ensuring SDTD has the resources it needs, enables the department to provide services needed across all neighborhoods. This position will assist with the efforts of centralizing the hiring, recruitment, discipline and rewards functions of the department.  Adding this support will increase compliance with City rules and regulations, more efficiently handle vacancies, rewards, and recognition as well as increase organizational efficiencies. From a City employee perspective, this position will alleviate workloads from existing supervisors and allow them to concentrate on the services they provide to the constituents. Not centralizing the above mentioned functions impact the ability for the department to recruit and retain employees in order to provide the essential services to the neighborhoods.</t>
  </si>
  <si>
    <t>100000_1713_Addition Library Assistant 2 City Heights Annex</t>
  </si>
  <si>
    <t>Addition of one (1) Library Assistant 2 full-time position by reduction of two (2) half-time vacant Library Assistant 1 positions.</t>
  </si>
  <si>
    <t>100000_1713_Addition of NPE to Support Satellite Services</t>
  </si>
  <si>
    <t>Addition of $56,000 in non-personnel expenditures for high-speed broadband connectivity to the California Research and Education Network (CalREN) which is managed by the Califa Group (Califa). Califa, on behalf of the California State Library, has contracted with the Corporation for Network Incentives in California (CENIC) to provide high speed networking to libraries in California, serving over 600 libraries connected to the networkThe Library is seeking to replace the existing Cox Communications and Time Warner-Spectrum circuits which currently provide Internet services to the public and move to CENIC as the provider. The Library currently has $208,040 in G/L 514008 Cable/Satellite services and is requesting an increase in the amount of $56,000 to cover the additional costs of joining the CENIC network.   Transitioning to Cenic will allow the Library to upgrade the network infrastructure and keep pace with the growing Internet demand, increase bandwidth and circuit capacity.CENIC’s resources provide cost-effective, high-bandwidth, symmetrical networking to support the scientific and educational needs of academic and public library systems.  The CENIC circuit will support the Library's video-conferencing needs because it provides consistent upload and download speeds which is key to performing high-definition video file sharing and broadcasting for public programming which requires a stable and reliable connection. Video-conferencing will facilitate the sharing of resources by providing opportunities for instructional sessions and enhanced communications across vast distances. One of San Diego Public Library's goals is to have its own TV/communications channel to broadcast library events, programs, and conferences . For many, traveling outside of their neighborhood is a barrier. Additionally, physical space can at some facilities be limited. Thus ensuring Library information is always accessible regardless of the social economical situation of our residents.The agreement with Califa aligns with the City Strategic Plan to invest in quality infrastructure and ensure equipment and technology are in place to deliver high quality public service. It also helps the Library achieve its Tactical Plan goal to broaden access to library resources by providing opportunities for the public to explore technology more equitably across the Library system. Lastly, it would further the SD Access 4 All initiative to bridge the digital divide in San Diego as it improves access to broadband internet, connected devices, digital literacy resources, and environments conducive to work and learning.Today access to information is power and the key to success. The public Library provides access to information and librarians act as educators helping patrons select and use the best information, whether it is print, media or electronic. This is the principal motive behind San Diego Public Library's information technology goals.CENIC provides network design, procures circuits, arranges for state and federal discounts, purchases and installs hardware, and maintains and monitors network connectivity to each library. The agreement with Califa is a long-term infrastructure investment and is supported by the State Library through grants and other resources.</t>
  </si>
  <si>
    <t>Addition of non-personnel expenditures to support Satellite Services.</t>
  </si>
  <si>
    <t>This request addresses a disparity and increases digital literacy training and access to technology for all users. This request will assist the Library address disparities in access to technology by provided access to people impacted by the digital divide, locations that lack infrastructure and or funding to expand technology access, people with accessibility needs, people with language needs other than English, people who don’t know how to use technology, communities historically excluded from access to technology.Investment will allow for programs in one branch location to be streamed to all library locations and improve connections in all library locations. </t>
  </si>
  <si>
    <t>700048_2115_Addition of 2.0 FTE for Grants</t>
  </si>
  <si>
    <t>Addition of 1.0 FTE Administrative Aide 2 and 1.0 Recycling Specialist 3 for Grant management. These positions would look for upcoming grant opportunities, submit grant applications, manage and execute the work that each grant requires. This addition would allow the department to take advantage of potential grant funding that we are currently unable to apply for. Recent examples of opportunities the department did not have the ability to apply for due to limited resources include: CalRecycle Competitive Beverage Container Recycling Grant award of up to $275,000, and Clean CA Grant award amount $5,000,000. Currently, staff are stretching the limits to find a way to apply for EPA Recycling Education and Outreach award of $2,000,000, EPA Recycling Infrastructure award of $4,000,000, and CalRecycle Organics award of $13,000,000. </t>
  </si>
  <si>
    <t>Grant ManagementAddition of 1.00 Administrative Aide 2, and 1.00 Recycling Specialist 3 to support the department with grant management.</t>
  </si>
  <si>
    <t>Addition of 1.00 Administrative Aide 2, and 1.00 Recycling Specialist 3 to pursue and implement Grant funding opportunities to support Zero Waste Plan, Climate Action Plan goals, and to support Senate Bill 1383 compliance.</t>
  </si>
  <si>
    <t>1. How does this budget allocation directly benefit specific neighborhoods and City employees? Having staff to apply for grants will provide for infrastructure and  education and outreach to historically underserved communities.2. What are the operational impacts to policy, programs or practices? Increase waste diversion, recycling participation, and education of residents and businesses.3. What are the potential unintended consequences and/or burdens to specific neighborhoods and City employees? There are no potential unintended consequences or burdens resulting from this budget adjustment.</t>
  </si>
  <si>
    <t>Reduction of Revenue and ExpenseReduction of revenue and non-personnel expenditures based on less revenue from federal agencies and current year projections.</t>
  </si>
  <si>
    <t>Addition of Revenue and ExpenseAddition of revenue and non-personnel expenditures to procure officer safety equipment.</t>
  </si>
  <si>
    <t>Addition of Revenue and ExpenseAddition of revenue and non-personnel expenditures due to anticipated cost increases to the Body Worn Cameras and SART Kit testing contracts.</t>
  </si>
  <si>
    <t>720000_1317_Overtime</t>
  </si>
  <si>
    <t>Addition of Personnel Expense for Overtime to align budget with anticipated expenses. Overtime has been underfunded in the past. Staff has been continuously working overtime to offset vacancies in the division. Approximately 81% of the expenses will impact the General Fund in Usage Fees collected due to Fleet Operations being an Internal Service Fund. </t>
  </si>
  <si>
    <t>Overtime ExpensesAddition of overtime expenditures to align with historical actuals.</t>
  </si>
  <si>
    <t>Overtime to align budget with anticipated expenses to offset vacancies in the division. Approximately 81% of the expenses will impact the General Fund in Usage Fees collected.</t>
  </si>
  <si>
    <t>100000_1516_Public Information Clerk Position Addition</t>
  </si>
  <si>
    <t>Addition of 1.00 Public Information Clerk (PIC) position in the Parking Administration program. This position will be responsible for assisting with the anticipated increase of parking citations resulting from the new parking enforcement officer positions in PD. </t>
  </si>
  <si>
    <t>Parking Administration ProgramAddition of 1.00 Public Information Clerk in the Parking Administration program to assist in the anticipated increase of parking citations.</t>
  </si>
  <si>
    <t>Addition of 1.00 Public Information Clerk in the Parking Administration program to assist in the anticipated increase of parking citations.</t>
  </si>
  <si>
    <t>56922_Y123N/A_:It improves resources available to our employees to provide the expected response of one business day. It benefits our customers by receiving prompt responses and helps us achieve excellent customer service. The operational impact to approval of the new position:Additional resources will help improve our service levels to citizens as workload increases.The operational impact to denial of the new position:Possible increase in customer wait time periods and potentially erroneous referrals to collections due to inability to meet customer demand due to staffing shortage. Additional resources will help improve our service levels to citizens as workload increases and ensure inquiries from the public are properly evaluated.</t>
  </si>
  <si>
    <t>Short-Term Residential Occupancy RevenueAddition of one-time revenue for the Short-Term Residential Occupancy Program.</t>
  </si>
  <si>
    <t>Note to self. Might be partially funded</t>
  </si>
  <si>
    <t>Cost of Service StudyAddition of 5.00 FTE and related non-personnel expenditures to support a waste collection cost of service study and robust stakeholder process.</t>
  </si>
  <si>
    <t>Organics Processing FacilityAddition of 8.00 FTE and non-personnel expenditures to support Organics Processing Facility operations and processing of organic material in compliance with Senate Bill 1383.</t>
  </si>
  <si>
    <t>100000_211600_Addition of 1.0 FTE Horticulturist Sidewalks</t>
  </si>
  <si>
    <t>This request is addition of 1.00 FTE Horticulturist associated with the Street Division High Priority Repair request Form 56799. This position is to support tree evaluation specifically for sidewalk repair and maintenance. Street sidewalk repairs are increasing and there is a need to increase Horticultural attention to focus on sidewalk-redesign and large tree root mitigation. This request includes one-time non-personnel expenses and new fleet purchase for staff to perform work in the right of way.</t>
  </si>
  <si>
    <t>Sidewalk Priority Repair SupportAddition of 1.00 Horticulturist and one-time non-personnel expenditures to support Citywide high priority sidewalk repair and maintenance.</t>
  </si>
  <si>
    <t>Addition of 1.00 Horticulturist and one-time non-personnel expenditures to support Citywide high priority sidewalk repair and maintenance.</t>
  </si>
  <si>
    <t>56939_N___NDU_The strategy to bolster equity in this service area is a part of the Transportation Department Tactical Equity Plan. This request will address the Department's goal to improve the condition of the City's sidewalk network and taking repairs to where they are needed most by utilizing the Sidewalk Maintenance Prioritization policy which is based on the Pedestrian Priority Model.  </t>
  </si>
  <si>
    <t>Retail Center Roof RepairAddition of one-time non-personnel expenditures to support roof repairs to the Retail Center located at Gibbs and Aero Drive.</t>
  </si>
  <si>
    <t>Airport Management SupportAddition of 1.00 Program Coordinator to support coordination of airport project management at both Montgomery Gibbs and Brown Field airports.</t>
  </si>
  <si>
    <t>Revised Rent RevenueAddition of Rent Revenue to reflect revised Commercial Leasing revenue projections.</t>
  </si>
  <si>
    <t>Revised Monthly Airport Parking RevenueAddition of Monthly Parking Revenue to reflect revised revenue projections for monthly parking at Montgomery Gibbs Executive Airport.</t>
  </si>
  <si>
    <t>Revised Flowage Fees RevenueAddition of Flowage Fee Revenue to reflect revised revenue projections for Brown Field Airport.</t>
  </si>
  <si>
    <t>700039_2115_Reallocation of Citywide Programs to GF CleanSD</t>
  </si>
  <si>
    <t>Reallocation of Citywide ProgramsReallocation of Citywide programs for general public benefit, currently funded in the Refuse Disposal Enterprise Fund, to the General Fund.</t>
  </si>
  <si>
    <t>700039_2115_Reallocation of Citywide Programs to GF StLitter</t>
  </si>
  <si>
    <t>Reallocation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reallocation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34.55 FTE, $3.1M PE, $1.5M NPE, and $100K Revenue for bin services provided to non-GF City Departments. Please note: Adjustment of $675,632 in 500189-Budgeted PE Savings is entered as one-time as a placeholder in Fiscal Year 2024 for a Restructure that will take place in Fiscal Year 2025, for 7.0 FTE Utility Worker 2 Positions.</t>
  </si>
  <si>
    <t>1. How does this budget allocation directly benefit specific neighborhoods and City employees? Servicing public street litter containers has been funded by the Refuse Disposal Enterprise Fund (RDF) to help address waste removal from the public rights of way. The RDF was created to manage landfill maintenance and operations. Most of the revenues in the RDF come from fees paid by landfill users. The RDF can no longer remain financially solvent while continuing to support non-landfill related services which are more appropriate to be funded by the General Fund.2. What are the operational impacts to policy, programs or practices? By reallocating city-wide services to the General Fund, the Refuse Disposal Fund will be able to appropriately fund landfill engineering services, post-closure reserves and build an organics processing facility.3. What are the potential unintended consequences and/or burdens to specific neighborhoods and City employees? By reallocating city-wide services to the General Fund, tax payer funding will be used to cover these services.</t>
  </si>
  <si>
    <t>100000_2115_Reallocation of Citywide Programs to GF CleanSD</t>
  </si>
  <si>
    <t>Reallocation of Citywide programs for general public benefit, currently funded in the Refuse Disposal Enterprise Fund, to the General Fund. This adjustment will support long-term solvency for the Refuse Disposal Enterprise Fund, and includes a one-time expenditure of $2.3 million for the book value of vehicles transferring to the General Fund.</t>
  </si>
  <si>
    <t>100000_211600_Addition of Right of Entry Permit &amp; Inspection</t>
  </si>
  <si>
    <t>Addition of 1.0 FTE Project Officer 2 and 1.0 FTE Project Assistant to manage increased requests of coordination, issuing, and oversight of Right-of-Entry (ROE) permits and field inspections. Currently, ROEs are handled by the Deputy Director of Right-of-Way Management Division as there is not existing staff dedicated to this program. This includes coordinating with the community on scope of work, drafting and executing the ROE which the Deputy City Attorney reviews, and drafting and submitting the Notice of Right to Appeal (NORA) to the Planning Department. This also includes serving as main point of contact to each permittee, conducting site visits and inspections. Transportation Department oversees approximately 10-15 existing ROEs, have 5-6 in development, and the need will continue to grow which necessitates having dedicated resources to oversee this program.  This request also includes one-time non-personnel expenditures for related IT equipment to support these positions.</t>
  </si>
  <si>
    <t>Right-of-Entry TeamAddition of 1.00 Project Officer 2, 1.00 Project Assistant and one-time non-personnel expenditures to support Transportation Department Right of Entry Permits and Inspections. </t>
  </si>
  <si>
    <t>Addition of 1.00 Project Officer 2, 1.00 Project Assistant and one-time non-personnel expenditures to support Transportation Department Right of Entry Permits and Inspections. </t>
  </si>
  <si>
    <t>56951_Y123__Dedicating staff for ROE permits will allow the Transportation Department to properly manage existing permits and add additional permits in the future. Adding the capacity for these permits increases a communities ability to improve their neighborhood. Dedicating labor resources will alleviate the workload of the limited existing staff who contribute to this work outside of their existing scope of work and it will allow this permitting program to be streamlined. The easier it is to engage in an ROE permit, the faster communities can improve their neighborhoods increasing equity throughout the City. Without adding dedicated resources will continue to impact existing staff workload, will reduce the number of communities that can participate in the ROE permit process, and will lengthen the time and effort it takes to permit an ROE.</t>
  </si>
  <si>
    <t>100000_1211_Addition of 1.00 City Atty Investigator Civ Lit</t>
  </si>
  <si>
    <t>Budget adjustment requested for an addition of 1.00 City Attorney Investigator, currently a supplemental position, and one-time associated non-personnel expenditures to support Civil Litigation Division.  When Deputy City Attorney positions were recently budgeted, Investigator positions did not increase, necessitating addition of this supplemental City Attorney Investigator position.  This additional investigator position is needed to handle the increased number of attorneys and the increase in cases litigated by the City. The loss of this position would cause the reassignment of the number of cases to each investigator.  Each investigator already carries at least two attorneys in the unit with many of the investigators already being assigned to specialty positions such as: employee background investigations, police litigation, Affirmative Civil Enforcement unit and worker’s compensation unit.  Most of the assignments of the current supplemental investigator consist of assisting their assigned attorneys in responding to discovery requests in city lawsuits, which are very time consuming, labor intensive, and time sensitive.  Failure to complete the requests by the legal deadline could result in financial sanctions by the court against the City of San Diego.  This employee has been trained for this position, so the loss of this investigator would also cause the office to lose an experienced and skilled investigator.</t>
  </si>
  <si>
    <t>City Attorney Investigator Support for Civil LitigationAddition of 1.00 City Attorney Investigator and associated one-time non-personnel expenditure to support the increase in budgeted Deputy City Attorney positions in the Civil Litigation Division.</t>
  </si>
  <si>
    <t>Addition of 1.00 City Attorney Investigator and associated one-time non-personnel expenditure to support the increase in budgeted Deputy City Attorney positions in the Civil Litigation Division.</t>
  </si>
  <si>
    <t>700039_2115_Addition of Email for All</t>
  </si>
  <si>
    <t>Addition of 4.0 FTE Landfill positions to ensure that every member of the Landfill operation has approximately 15 minutes per week to check their City email and keep up with important department and City communications. Positions include 1.0 FTE each Landfill Equipment Operator, Equipment Operator 2, Utility Worker 2, Laborer. These positions will ensure coverage of daily field work for 60.0 FTE. Addition of $60,000 one-time non-personnel expenditures for 6 PCs and monitors, office furniture and office space (half a trailer).</t>
  </si>
  <si>
    <t>Email access for allAddition 1.00 Landfill Equipment Operator, 1.00 Equipment Operator 2, 1.00 Utility Worker 2, 1.00 Laborer, and one-time non-personnel expenditures to provide computers for field staff.</t>
  </si>
  <si>
    <t>Addition of 1.00 Landfill Equipment Operator, 1.00 Equipment Operator 2, 1.00 Utility Worker 2, 1.00 Laborer, and one-time non-personnel expenditures to provide computers for field staff. This addition ensures that every member of the department has access to City email, critical electronic communications, trainings, and other necessary resources that are only available on the City network.</t>
  </si>
  <si>
    <t>1. How does this budget allocation directly benefit specific neighborhoods and City employees? This budget adjustment will provide the time, equipment, and space for field employees to check their city email at least 15 minutes per week, to keep up with important department and City communications.2. What are the operational impacts to policy, programs or practices? Operational impacts include allowing all employees the opportunity to check their city email.3. What are the potential unintended consequences and/or burdens to specific neighborhoods and City employees? There are no potential unintended consequences or burdens resulting from this budget adjustment.</t>
  </si>
  <si>
    <t>100000_1211_Addition of 1.00 City Atty Investigator Crim Div</t>
  </si>
  <si>
    <t>Budget adjustment requested for an addition of 1.00 City Attorney Investigator, currently a supplemental position, and one-time associated non-personnel expenditures to support the Criminal Division in assisting with Waste Audits for cases involving allegations of improper disposal of hazardous waste. This investigator position must have the OSHA 40 Hour Hazwoper Certification. The only way to determine if there are violations of specific laws related to disposal (Hazardous waste, recycling requirements, etc.) is to have an OSHA certified investigator audit the waste. Adding this additional investigator to conduct waste audits, investigations related to Environmental Fraud and assisting with hotline and consumer complaints has significantly improved our ability to continue to pursue our Consumer Protection efforts, and ability to generate additional revenue.</t>
  </si>
  <si>
    <t>City Attorney Investigator Support for Criminal DivisionAddition of 1.00 City Attorney Investigator and one-time associated non-personnel expenditures to support the Criminal Division in assisting with Waste Audits for cases involving allegations of improper disposal of hazardous waste.</t>
  </si>
  <si>
    <t>Addition of 1.00 City Attorney Investigator and associated one-time non-personnel expenditure to support the Criminal Division in assisting with Waste Audits for cases involving allegations of improper disposal of hazardous waste.</t>
  </si>
  <si>
    <t>100000_1211_Addition of 1.00 Deputy City Atty Crim DV</t>
  </si>
  <si>
    <t>Budget adjustment requested for an addition of 1.00 Deputy City Attorney and one-time and ongoing associated non-personnel expenditures to support the Criminal Division, Domestic Violence Unit. The position is currently limited supplemental, past its expiration date of 02/04/22, and was recommended by Department of Finance to be requested during the budget adjustment process. Position prosecutes sexual assault, domestic and dating violence cases and offenders. If this Deputy City Attorney position is not funded, the City Attorney’s Office will need to reduce other services in discretionary, but equally important, public service areas to ensure adequate staffing to prosecute sexual assault, domestic and dating violence cases and offenders. The associated non-personnel expenditure is a one-time expense in office supplies and ongoing tuition reimbursement. Under the terms of the City’s Memorandum of Understanding with the DCAA, the City reimburses each Deputy City Attorney up to $2,000 per fiscal year for attending Continuing Legal Education, seminars, training and other educational and professional development events to maintain and enhance job-related skills or knowledge, and to purchase electronic equipment for remote work, such as computers or printers.</t>
  </si>
  <si>
    <t>Support for Domestic Violence in the Criminal DivisionAddition of 1.00 Deputy City Attorney for Criminal Division and one-time associated non-personnel expenditures to support the Criminal Division.</t>
  </si>
  <si>
    <t>Addition of 1.00 Deputy City Attorney and associated non-personnel expenditure of a one-time expense in office supplies and ongoing tuition reimbursement to support the Criminal Division, Domestic Violence Unit in prosecuting sexual and domestic offenders. The addition of these positions will ensure the City Attorney’s Office will not need to reduce other services in discretionary, but equally important, public service areas.</t>
  </si>
  <si>
    <t>100000_1211_Addition of 1.00 Deputy City Atty Crim GVRO</t>
  </si>
  <si>
    <t>Budget adjustment requested for an addition of 1.00 Deputy City Attorney (DCA), currently a supplemental position, and associated one-time and ongoing non-personnel expenditures to support the Criminal Division under the Gun Violence Restraining Orders (GVRO) training grant. Half of 1.00 Deputy City Attorney position's salary and fringe will be paid by the GVRO training grant. A DCA is a necessary legal advocate for the City of San Diego, representing the San Diego Police Department, to obtain valid GVROs as well as provide statewide training to law enforcement and their legal representatives. GVROs are court orders prohibiting individuals who are a danger to themselves or others from possessing, owning, or obtaining a firearm or ammunition. This DCA evaluates police cases, incident reports, and investigation reports submitted by SDPD to make a legal determination to petition the court for a GVRO. The DCA regularly advises SDPD personnel, at various times of the day and night, in obtaining GVROs and search warrants. When sufficient evidence exists the DCA ensures that court documents are prepared accurately and filed timely. When Temporary or Emergency GVROs are issued, the Deputy appears in court for these time sensitive matters. The DCA may subpoena witnesses and will conduct evidentiary hearings to seek permanent GVROs in the Superior Court. When permanent orders are granted by the court, the DCA continues to monitor cases that are close to expiration, assessing whether law enforcement should petition the court for a renewal to extend the order. Part of the renewal assessment includes investigating all police contacts or medical calls for service involving the restrained party. The DCA is part of the current GVRO training team and provides ongoing training to all of the officers and sergeants in each of the SDPD divisions about GVRO law, the court process, and what to do once an order is granted. The GVRO law enforcement training also requires the DCA to travel throughout the County of San Diego and State of California to provide training to other law enforcement agencies and their legal representatives. If this Deputy City Attorney position is not funded, the City Attorney’s Office may not be able to review, process and petition the court for a GVRO in a timely manner to remove firearms from dangerous individuals, or utilize all available grant funds. Since the inception of the CAO’s GVRO program in 2017, the volume of cases submitted for GVRO review has sharply increased. The higher volume of time sensitive matters to be reviewed and processed, in addition to the increase in court appearances, cannot be done without this DCA position. The associated non-personnel expenditure is a one-time expense in office supplies and ongoing tuition reimbursement. Under the terms of the City’s Memorandum of Understanding with the DCAA, the City reimburses each Deputy City Attorney up to $2,000 per fiscal year for attending Continuing Legal Education, seminars, training and other educational and professional development events to maintain and enhance job-related skills or knowledge, and to purchase electronic equipment for remote work, such as computers or printers.See Form #56963</t>
  </si>
  <si>
    <t>Support for Gun Violence Restraining Order (GVRO) TrainingAddition of 1.00 Deputy City Attorney and 1.00 Victim Services Coordinator and one-time and ongoing associated non-personnel expenditures to support the Criminal Division under the Gun Violence Retraining Orders (GVRO) training grant.</t>
  </si>
  <si>
    <t>Addition of 1.00 Deputy City Attorney and 1.00 Victim Services Coordinator and associated non-personnel expenditures to support the Criminal Division under the new Gun Violence Restraining Orders (GVRO) training grant. The additional staff will evaluate police cases, incident reports, and investigation reports submitted by SDPD to make a legal determination to petition the court for a GVRO to remove firearms from dangerous individuals and advocate to interact with members of the community who have suffered violence, including firearm violence.</t>
  </si>
  <si>
    <t>100000_1211_Addition of 1.00 Victim Svcs Coordinator Crim DV</t>
  </si>
  <si>
    <t>Budget adjustment requested for an addition of 1.00 Victim Services Coordinator, currently a supplemental position, and one-time associated non-personnel expenditures to support the Criminal Division in satisfying Marsy’s Law requirements as laid out in the California Constitution and in continuing to provide a high level of service to our domestic violence and sex crime victims, including those determined to be in highly dangerous situations, as well as a high level of support for our team of Domestic Violence and Sex Crime prosecutors. The domestic violence and sex crimes unit handles over 2,000 domestic violence, sex, and child/elder abuse cases per year. The California Constitution requires that the City Attorney's Office attempt to contact the victims of all these cases, keep them apprised of court hearings, and our office additionally provides court support when a crime victim testifies as well as mails criminal protective orders to victims in active criminal court cases (“Marsy’s Law”). Currently, we have 2.00 budgeted Victim Services Coordinators, which is inadequate to complete the work required. Failure to fund this additional Victim Services Coordinator position will necessitate the City Attorney’s Office drawing clerical and secretarial personnel from other job functions to service some of these responsibilities and task attorneys with fulfilling VSC functions. This will have ripple effects on the core job duties of the affected personnel. The associated non-personnel expenditure is a one-time expense in office supplies for the initial set-up.</t>
  </si>
  <si>
    <t>Support for Domestic Violence Unit in Criminal DivisionAddition of 1.00 Victim Services Coordinator and one-time associated non-personnel expenditures to support Marsy’s Law requirements for the Criminal Division.</t>
  </si>
  <si>
    <t>Addition of 1.00 Victim Services Coordinator and associated one-time non-personnel expenditure to support Marsy’s Law requirements as stated in the California Constitution and to continue providing a high level of service to domestic violence and sex crime victims. If an additional Victim Services Coordinator position is not funded, the City Attorney’s Office will potentially violate the California Constitution, cease to reliably provide court accompaniment and may be unable to provide copies of criminal protective orders (restraining orders) to victims in a timely manner.</t>
  </si>
  <si>
    <t>100000_1211_Addition of 1.00 Victim Svcs Coordinator GVRO</t>
  </si>
  <si>
    <t>Budget adjustment requested for an addition of 1.00 Victim Services Coordinator (VSC), currently a supplemental position, and one-time associated non-personnel expenditures to support the Criminal Division under the new Gun Violence Restraining Order (GVRO) training grant. Half of 1.00 Victim Services Coordinators (VSC) position's salary and fringe will be paid by the GVRO training grant. This VSC position is necessary to provide a non-law enforcement gun violence intervention contact at the Family Justice Center, also known as Your Safe Place (YSP). By co-locating a GVRO VSC at YSP the City Attorney’s Office will have an advocate to interact with members of the community who have suffered violence or at high risk for violence, including firearm violence. Domestic violence and family violence cases currently make up over 30% of the GVRO cases that are filed in court by the City Attorney's on behalf of SDPD. The current cases only reflect those directly brought law enforcement’s attention. The VSC will provide individuals who may not feel comfortable sharing their fear and concern with law enforcement access to the GVRO too, as well as work with community based organizations to provide them with a better understanding of what a GVRO is and what it does. Failure to find this VSC position will necessitate the City Attorney’s Office reducing GVRO services at YSP and hinder the Office’s ability to utilize all available GVRO training grant funds. The associated non-personnel expenditure is a one-time expense in office supplies for the initial set-up.See form #56960</t>
  </si>
  <si>
    <t>100000_1211_Addition of 1.00 Victim Svcs Coordinator YSP-FJC</t>
  </si>
  <si>
    <t>Budget adjustment requested for the addition of 1.00 Victim Services Coordinator, currently a supplemental position, and one-time associated non-personnel expenditures to support the Family Justice Center (FJC) also known as Your Safe Place (YSP) by working in mobile clinics providing legal and social services. VSCs work with clients harmed by domestic violence, sexual assault, sex trafficking, intra-family violence, and elder or dependent adult abuse by conducting comprehensive needs assessments, developing individualized safety plans, providing direct services to clients, coordinating client services with community partners, and handle all follow-up case management. VSCs act as confidential advocates for clients, assisting during domestic violence and sexual assault forensic examinations, and interactions with prosecutors, law enforcement, the courts and other agencies. Currently, VSCs provide these services on-site at YSP.  To remove service barriers in outlying areas and for vulnerable populations in San Diego, the YSP has applied for and obtained renewed grant funding to support a VSC position in its outreach efforts. Under the grant, a VSC, together with a pro bono lawyer, deploys into the community and serves clients at mobile clinics. This outreach team provides safety planning and services to remote, often marginalized, victims. These mobile clinics eliminate barriers and increase access to safety and support.  If this additional Victim Services Coordinator position is not funded, clients will incur longer wait times for services; and supporting the grant will necessitate the YSP withdrawing one of its existing VSCs from providing on-site services to staff the mobile clinic, reducing the overall number of clients helped by the YSP.  The associated non-personnel expenditure is a one-time expense in office supplies for the initial set-up.</t>
  </si>
  <si>
    <t>Support for Your Safe Place – A Family Justice CenterAddition of 1.00 Victim Services Coordinators and one-time associated non-personnel expenditures to support the Family Justice Center.</t>
  </si>
  <si>
    <t>Addition of 1.00 Victim Services Coordinators and associated one-time non-personnel expenditure will support the Family Justice Center to provide increase access to safety and support services to its clients in the community. Victim Services Coordinators work with clients harmed by domestic violence, sexual assault, sex trafficking, intra-family violence, and elder or dependent adult abuse.</t>
  </si>
  <si>
    <t>100000_1211_Addition of 2.00 Deputy City Atty Civil Adv E&amp;CP</t>
  </si>
  <si>
    <t>Budget adjustment requested for the addition of 2.00 Deputy City Attorneys, currently supplemental positions, and one-time associated non-personnel expenditures to support Civil Advisory, Engineering &amp;amp; Capital Projects (E&amp;amp;CP) capital improvement program. These are critical positions because the Office does not presently have sufficient resources to manage the current and anticipated future full-time legal workload of Capital Improvement Program (CIP) projects managed by E&amp;amp;CP, such as the Pure Water project, including but not limited to drafting and review of documents, contracts, or other agreements; negotiating contracts, providing written legal opinions, drafting and review of ordinances, resolutions, San Diego Municipal Code amendments, and ballot measures, reviewing requests for City Council and Mayoral actions, attending City Council and Committee meetings, attending California Coastal Commission and Regional Water Board hearings. Additional responsibilities include advising on contractor compliance with contract terms, default, and funding requirements; reviewing insurance; advising on contractor claims; attending mediations; analyzing prevailing wage questions and compliance; handling Cal/OSHA violations related to CIP projects and San Diego County Air Pollution; defending or pursuing project-related litigation, if any, and other issues related to building City infrastructure and responding to legal questions from City staff. The workload of these Deputy City Attorneys will be prioritized, to the extent possible, on Engineering &amp;amp; Capital Projects matters that can be billed to a special funding source to minimize any fiscal impact on the City’s General Fund. For example, the Deputy City Attorneys will be supporting E&amp;amp;CP’s CIP work on an as-needed basis. When a CIP project is created, it is assigned a WBS number intended to collect any and all capital costs associated with the project. The Deputy City Attorneys will bill E&amp;amp;CP directly by using the WBS number for the project on their timecard.</t>
  </si>
  <si>
    <t>Support for Civil Advisory - E&amp;amp;CPAddition of 2.00 Deputy City Attorney and one-time associated non-personnel expenditures to support Civil Advisory, Engineering &amp;amp; Capital Projects, Capital Improvements Program.</t>
  </si>
  <si>
    <t>Addition of 2.00 Deputy City Attorney and associated one-time and ongoing non-personnel expenditure to support the Civil Advisory, Engineering &amp;amp; Capital Projects, Capital Improvements Program.</t>
  </si>
  <si>
    <t>100000_1211_IT Discretionary Adjustment</t>
  </si>
  <si>
    <t>Addition of IT Discretionary for YSP Network AccessAddition of one-time, non-personnel expenditures for additional network infrastructure with community justice partners of Your Safe Place a Family Justice Center. </t>
  </si>
  <si>
    <t>Addition of one-time, non-personnel expenditures supported by Department of IT, for additional network infrastructure with community justice partners of Your Safe Place a Family Justice Center. If not funded, the appliances may fail and become susceptible to hackers and potentially disrupt the work of the city, exposing clients at Your Safe Place a Family Justice Center.</t>
  </si>
  <si>
    <t>100000_2115_Addition of Storm Water Consultant Services</t>
  </si>
  <si>
    <t>Addition of $100,000 on-going non-personnel costs for stormwater consultant services to provide the Department with Storm Water Pollution Prevention Plan (SWPPP) planning. The SWPPP will identify and evaluate onsite industrial activities, potential sources of pollutants, regulatory requirements and provide recommendations for best management practices and implement an Industrial General Permit for the ESD Operations Yard. </t>
  </si>
  <si>
    <t>Storm Water Consultant ServicesAddition of non-personnel expenditures for storm water consultant services to support the Operations Yard.</t>
  </si>
  <si>
    <t>Addition of non-personnel expenditures for Storm Water Pollution Prevention Plan</t>
  </si>
  <si>
    <t>What Equity Opportunities exist to clarify equal and equitable outcomes? The Department does not know if a disparity exists, which is why the Department wants to hire a consultant, to assist with the development of a comprehensive data driven plan. </t>
  </si>
  <si>
    <t>720000_1317_Chollas Electrical Improvements Consultant</t>
  </si>
  <si>
    <t>Funding for consultant studies for replacement of aging electrical infrastructure at the Chollas Repair Facility.</t>
  </si>
  <si>
    <t>Chollas Electrical Infrastructure ConsultantAddition of non-personnel expenditures associated with onboarding an electrical vehicle and infrastructure consultant.</t>
  </si>
  <si>
    <t>Funding for consultant studies for the replacement of aging electrical infrastructure at the Chollas Repair Facility. Approximately 81% of the expenses will impact the General Fund in Usage Fees collected.</t>
  </si>
  <si>
    <t>100000_2115_Addition of Replacement of Collections Packers</t>
  </si>
  <si>
    <t>Addition of $300,000 one-time non-personnel expenditures to fund the claim deductible replacement of three packer trucks, to address the unexpected total loss of vehicles that were removed from service before their replacement date as a result of fire, or other industrial incidents. </t>
  </si>
  <si>
    <t>Replacement of Collections PackersAddition of one-time non-personnel expenditures to fund the claim deductible replacement of three packers to support the Collection Services Division.</t>
  </si>
  <si>
    <t>Addition of one-time non-personnel expenditures to fund the claim deductible replacement of three packer trucks that were removed from service before their replacement date as a result of damage beyond repair.</t>
  </si>
  <si>
    <t>1. How does this budget allocation directly benefit specific neighborhoods and City employees? This addition to fund the claim deductible replacement of three packer trucks, addresses the unexpected total loss of vehicles that are removed from service before their replacement date as a result of fire, or other industrial incidents. This allows all refuse collection employees to have adequate equipment to complete their daily work without mandatory overtime or additional working days being required.2. What are the operational impacts to policy, programs or practices? The timely replacement of total loss collection vehicles allows existing employees to have the necessary resources to complete their work in all neighborhoods throughout San Diego without having to delay routes. 3. What are the potential unintended consequences and/or burdens to specific neighborhoods and City employees? There are no potential unintended consequences or burdens resulting from this budget adjustment.</t>
  </si>
  <si>
    <t>100000_2115_Addition of Packers for Clean SD Encampments</t>
  </si>
  <si>
    <t>Addition of $800,000 one-time non-personnel expenditures for two rear loader refuse packers to replace hold-over vehicles. The encampment abatement team is currently using hold-over refuse packers that have been retired from the fleet due to age and mileage, and often experience breakdowns and out of service periods. This request is to replace the last two holdover packers in the fleet. This addition will ensure access to necessary, reliable vehicles for use in performing encampment abatements. </t>
  </si>
  <si>
    <t>Packers for Clean SDAddition of one-time non-personnel expenditures for two packers to support Clean SD.</t>
  </si>
  <si>
    <t>Addition of one-time non-personnel expenditures for two refuse packers to replace hold-over vehicles. This addition will ensure access to necessary, reliable vehicles for use in performing encampment abatements.</t>
  </si>
  <si>
    <t>1. How does this budget allocation directly benefit specific neighborhoods and City employees? Provides employees the equipment they need to effectively perform their work and eliminate the use of hold over vehicles that are in the shop for repairs more frequently than newer vehicles. When vehicles are out of service for repairs, GID requests throughout the City cannot be completed in a timely manner, leading to waste sitting longer in our communities and poor employee morale. 2. What are the operational impacts to policy, programs or practices? Provides for more reliable vehicles which are less costly to repair and available for use more frequently. Also ensures GID requests are completed as quickly as possible and ensures waste is removed from our communities. 3. What are the potential unintended consequences and/or burdens to specific neighborhoods and City employees? There are no potential unintended consequences or burdens resulting from this budget adjustment.</t>
  </si>
  <si>
    <t>100000_2115_Addition of Vehicles for Code Compliance Officer</t>
  </si>
  <si>
    <t>Addition of $765,000 one-time non-personnel expenditures for 10 Pick-ups (9 General Fund and 1 Recycling Fund) so all existing Code Compliance Officer positions will have a vehicle to do their daily job duties. In Fiscal Year 2022 and Fiscal Year 2023, CCO positions were created and included in the budget, but no vehicles were included. CCO's spend a majority of their day in the field and require a vehicle for travel. The work includes handling impounds, handling waste and other work that cannot be done using POV on Mileage. See Form ID 56909 for the Recycling Fund Addition.</t>
  </si>
  <si>
    <t>1. How does this budget allocation directly benefit specific neighborhoods and City employees? Provides all existing Code Compliance Officers (CCO)  with a vehicle to do their daily job duties. The past two fiscal years, positions were approved in the budget, without corresponding vehicles to support the employee. CCO's spend a majority of their day in the field and require a vehicle for travel. The work includes handling impounds, waste and other work that requires the employee to be identified as a City CCO and cannot be done using a personal vehicle and mileage reimbursement. Nearly all CCO vacancies are filled and may result in some not being able to do site visits and resolve to Get-It-Done reports in a timely manner.2. What are the operational impacts to policy, programs or practices? Employees will be more efficient and allowed to stay in the field longer, with appropriate safety equipment such as traffic control devices.  Access to safe equipment improves morale, which improves customer service.3. What are the potential unintended consequences and/or burdens to specific neighborhoods and City employees? Availability of adequate parking at the Ridgehaven facility and charging stations for vehicles that are anticipated to be electric.</t>
  </si>
  <si>
    <t>100000_2115_Addition of CleanSD Sidewalk Sanitation Services</t>
  </si>
  <si>
    <t>Addition of $1,500,000 on-going non-personnel expenditures to provide additional sanitization services throughout the City. The current service level includes 5-days per week service for specified areas in and around encampments (predominantly in downtown), and covering the rest of the City on an as-needed basis. This increase will double the amount of existing services to provide other areas experiencing encampments within the City a baseline level of service, and allow for quicker responses to Get It Done requests throughout the City.</t>
  </si>
  <si>
    <t>Clean SD Sidewalk Sanitation ServicesAddition of non-personnel expenditures to increase sidewalk sanitation services to support Clean SD.</t>
  </si>
  <si>
    <t>Addition of non-personnel expenditures to support the expansion of the existing contract for sidewalk sanitizing services, from 5-days per week service for specified areas identified as having significant impacts from encampments, with additional services on an as-needed basis. This increase will double the amount of existing services to provide all areas impacted by encampment activity a routine level of service, and allow for quicker responses to Get It Done requests throughout the City.</t>
  </si>
  <si>
    <t>1. How does this budget allocation directly benefit specific neighborhoods and City employees? Currently, only previously identified encampment areas (mostly around Downtown) and surrounding communities receive sidewalk sanitizing services on a regular frequency. Other portions of the City receive this service is only provided on as-needed basis. This additional funding will ensure other areas impacted by encampments receive routine level of service. Increasing this service allows quicker responses to residents throughout the City.2. What are the operational impacts to policy, programs or practices? Enhances the health and cleanliness of the City on the public rights of way, near and around encampments throughout the City. Also, provides the necessary funding to establish a routine services to all areas throughout the City.3. What are the potential unintended consequences and/or burdens to specific neighborhoods and City employees? There are no potential unintended consequences or burdens resulting from this budget adjustment.</t>
  </si>
  <si>
    <t>100000_2115_Addition of Vehicles for Illegal Dumping GID</t>
  </si>
  <si>
    <t>Addition of $90,000 one-time non-personnel expenditures for a Stakebed truck to replace a holdover. Field Operations uses the stakebed for most of the Illegal Dumping Get It Done cases that involve bulky items such as mattresses, appliances, electronics, and other items that cannot be disposed of in a refuse packer. This addition ensures the department has more reliable vehicles which are less costly to repair and available for use more frequently. This addition also ensures GID requests are completed as quickly as possible and waste is removed from our communities. </t>
  </si>
  <si>
    <t>Vehicles for Illegal DumpingAddition of one-time non-personnel expenditures for vehicles to support Clean SD.</t>
  </si>
  <si>
    <t>Addition of one-time non-personnel expenditures for one stakebed truck to replace existing holdover vehicle that has exceeded its useful life. This addition will ensure access to necessary, reliable vehicles for use in responding to illegal dump cases received through Get it Done.</t>
  </si>
  <si>
    <t>1. How does this budget allocation directly benefit specific neighborhoods and City employees? Provides employees the equipment they need to effectively perform their work and eliminate the use of hold over vehicles that are in the shop for repairs more frequently than newer vehicles. When vehicles are out of service for repairs, GID requests throughout the City cannot be completed in a timely manner, leading to waste sitting longer in longer in our communities. 2. What are the operational impacts to policy, programs or practices? Provides for more reliable vehicles which are less costly to repair and available for use more frequently. Also ensures GID requests are completed as quickly as possible and ensures waste is removed from our communities. 3. What are the potential unintended consequences and/or burdens to specific neighborhoods and City employees? There are no potential unintended consequences or burdens resulting from this budget adjustment.</t>
  </si>
  <si>
    <t>100000_2115_Addition of Email for All</t>
  </si>
  <si>
    <t>Addition of $17,000 one-time non-personnel expenditures to fund eight additional computer workstations for Collection Services to increase computer and email access for field employees.</t>
  </si>
  <si>
    <t>Email access for allAddition of 4.00 Sanitation Drivers and one-time non-personnel expenditures to provide computers for field staff.</t>
  </si>
  <si>
    <t>Addition of 4.00 Sanitation Drivers and one-time non-personnel expenditures to provide computers for field staff. This addition ensures that every member of the department has access to City email, critical electronic communications, trainings, and other necessary resources that are only available on the City network.</t>
  </si>
  <si>
    <t>1. How does this budget allocation directly benefit specific neighborhoods and City employees? Field employees typically have limited access to City computer work stations which are a necessary to access City email, critical electronic communications, trainings, and other necessary resources that are only available on the City network.2. What are the operational impacts to policy, programs or practices? The availability of a computer workstation allows field employees access to check City generated emails that may contain pertinent information and allows the employee the ability to stay current with City business.3. What are the potential unintended consequences and/or burdens to specific neighborhoods and City employees? There are no potential unintended consequences or burdens resulting from this budget adjustment.</t>
  </si>
  <si>
    <t>Addition of $18,000 one-time non-personnel expenditures to fund ten computer workstations for Field Operations facility so staff can access City email, critical electronic communications, trainings, and other necessary resources that are only available on the City network. </t>
  </si>
  <si>
    <t>1. How does this budget allocation directly benefit specific neighborhoods and City employees? The addition will fund additional computer workstations to increase computer and email access for field employees.2. What are the operational impacts to policy, programs or practices? The availability of a computer workstation allows field employees access to check City generated emails that may contain pertinent information and allows the employee the ability to stay current with City business.3. What are the potential unintended consequences and/or burdens to specific neighborhoods and City employees? There are no potential unintended consequences or burdens resulting from this budget adjustment.</t>
  </si>
  <si>
    <t>Addition of 4.0 FTE Sanitation Driver 2 positions to ensure that every member of the Collection Services operation has approximately 15 minutes per week to check their City email address, has adequate time for safety tailgates and mandatory citywide trainings. The Department estimates that providing this time to each Sanitation Driver will result in approximately 3,000 hours per year of time spent not on a collection route. </t>
  </si>
  <si>
    <t>1. How does this budget allocation directly benefit specific neighborhoods and City employees? These positions ensure that every member of the collections operation has approximately 15 minutes per week to check their City email address. We estimate that providing this time to each Sanitation Driver will result in approximately 3,000 hours per year of time spent not on a collection route.2. What are the operational impacts to policy, programs or practices? The ability of field employees to have time to check City generated emails that may contain pertinent information and allows the employee the ability to stay current with City business without causing additional workload to the Sanitation Drivers on the collection routes.3. What are the potential unintended consequences and/or burdens to specific neighborhoods and City employees? There are no potential unintended consequences or burdens resulting from this budget adjustment.</t>
  </si>
  <si>
    <t>Refuse Disposal FeesAddition of Refuse Disposal Fees from proposed tip fee increase. </t>
  </si>
  <si>
    <t>Addition of one-time non-personnel expenditures to fund consultants to implement barcode scanning at Central Stores to improve accuracy of inventory. </t>
  </si>
  <si>
    <t>Addition of one-time non-personnel expenditure to fund a consultant to provide technical support for implementation of the City's new budgeting module to replace the current module which will reach end-of-life.  </t>
  </si>
  <si>
    <t>100000_1211_Addition of 1.00 Court Support Clrk 2 Crim</t>
  </si>
  <si>
    <t>Budget adjustment requested for an addition of 1.00 Court Support Clerk 2 (CSC2), currently a supplemental position, and one-time associated non-personnel expenditures to support the Criminal Division’s Deputy City Attorneys at court and at the Office. Support at court includes ensuring all necessary forms are printed, that attorneys have negotiated, and that all cases are heard and updated into the Case Management System. Support at the Office includes back-up assistance to the Trial Unit by subpoenaing law enforcement, witnesses, victims, and lab staff. CSC2 also update Jury Trial hearings into the Case Management System, order Discovery, and disclose to the defense attorneys.</t>
  </si>
  <si>
    <t>Court Support for the Criminal DivisionAddition of 1.00 Court Support Clerk 2 and associated one-time non-personnel expenditure to support the Criminal Division’s Deputy City Attorneys at court and at the Office.</t>
  </si>
  <si>
    <t>Addition of 1.00 Court Support Clerk 2 and associated one-time non-personnel expenditure to support the Criminal Division’s Deputy City Attorneys at court and at the Office.</t>
  </si>
  <si>
    <t>720000_1317_Car Wash Demolition</t>
  </si>
  <si>
    <t>Addition of Non-Personnel expense for the demolition of 3 carwash stations located at Chollas, 20th &amp;amp; B, and Rose Canyon Operation Yards</t>
  </si>
  <si>
    <t>Car Wash DemolitionOne-time funding for the removal of car wash structures at the three vehicle repair facilities.</t>
  </si>
  <si>
    <t>Funding for the demolition of 3 carwash stations located at Chollas, 20th and B, and Rose Canyon Operation Yards. Approximately 81% of the expenses will impact the General Fund in Usage Fees collected.</t>
  </si>
  <si>
    <t>720000_1317 CIP Development and Expansion of EV</t>
  </si>
  <si>
    <t>Development and expansion of EV and Yard Electrical Infrastructure. Develop infrastructure needed to support the transition of the City's Fleet to electrical powered vehicles. Total project cost estimated to be approximately $500,500,000.</t>
  </si>
  <si>
    <t>Funding for CIPAdjustment to fund the EV and Electrical Infrastructure in support of the transition of the City's Fleet to electrical powered vehicles.</t>
  </si>
  <si>
    <t>One-time funding for to develop infrastructure needed to support the transition of the City's Fleet to electrical powered vehicles. Total project cost estimated to be approximately $500,500,000.</t>
  </si>
  <si>
    <t>2.2</t>
  </si>
  <si>
    <t>100000_2115_Addition of Street Litter Containers Maintenance</t>
  </si>
  <si>
    <t>Addition of $140,000 on-going non-personnel expenditures to provide power washing services for approximately 700 city owned and maintained street litter containers twice a year. Services would include the containers, and the immediate surrounding area, and help to address storm water issues, pet excrement, liquids, vectors and rodent control. </t>
  </si>
  <si>
    <t>Street Litter Containers MaintenanceAddition of non-personnel expenditures to maintain street litter containers.</t>
  </si>
  <si>
    <t>Addition of non-personnel expenditures to provide cleaning and maintenance for the City's inventory of street litter containers twice a year. This addition will help to address storm water issues, pet excrement, liquids, vectors and rodent control. </t>
  </si>
  <si>
    <t>1. How does this budget allocation directly benefit specific neighborhoods and City employees? The addition will provide power washing services for approximately 700 street litter containers twice a year. Services would include power washing containers, and the immediate surrounding area to help address storm water issues, pet excrement, liquids, vectors and rodent control. 2. What are the operational impacts to policy, programs or practices? Providing power washing services to the street litter containers in the public right of way ensures that all streets/neighborhoods within City limits are given an equitable amount of attention and cleanliness.3. What are the potential unintended consequences and/or burdens to specific neighborhoods and City employees? There are no potential unintended consequences or burdens resulting from this budget adjustment.</t>
  </si>
  <si>
    <t>100000_2115_Addition of Saturday Community Cleanup Events</t>
  </si>
  <si>
    <t>Addition of $130,000 on-going personnel expenditures in Overtime to provide 26 bi-weekly Community Cleanup Events on Saturdays. 26 events $5K per event. This addition will ensure each Council District receives at least two large clean-ups events each calendar year. Each clean-up event will service approximately 300 residences (varies on community density and overall need). This is in addition to small community cleanups held on weekdays throughout the year. These clean ups will also address a disparity in communities where residents may not have the ability to transport or pay for the disposal of large bulky items. This addition provides an efficient way for large bulky items to be disposed of appropriately rather than ending up as illegal dumping. </t>
  </si>
  <si>
    <t>Saturday Community Cleanup EventsAddition of personnel expenditures to support community clean up events.</t>
  </si>
  <si>
    <t>Addition of personnel expenditures to provide 26 bi-weekly Community Cleanup Events for residents to dispose of large bulky items. This addition provides an efficient method for large bulky items to be disposed of appropriately rather than ending up as illegal dumping. </t>
  </si>
  <si>
    <t>1. How does this budget allocation directly benefit specific neighborhoods and City employees? This addition will ensure each Council District receives at least two large clean ups events each calendar year. This is in addition to small community cleanups held on weekdays throughout the year. These clean ups will also address a disparity in communities where residents may not have the ability to transport or pay for the disposal of large bulky items. This addition provides an efficient way for large bulky items to be disposed of appropriately rather than ending up as illegal dumping.2. What are the operational impacts to policy, programs or practices? Residences receiving refuse and recycling services from ESD receive no bulky item pickup and are required to dispose of it themselves. This can be costly to some residents and may lead to Illegal Dumping throughout the City. By providing this service, we reduce the financial impact on residents while also reducing the number of Illegal Dumping Get-It-Done cases we receive.  3. What are the potential unintended consequences and/or burdens to specific neighborhoods and City employees? Nearly 300,000 residences are serviced by ESD, but there are only enough resources to service approximately 10,000 - 15,000 residences each year. </t>
  </si>
  <si>
    <t>100000_171422_1l - NF Citywide Maintenance Services</t>
  </si>
  <si>
    <t>Addition of 1.00 Utility Supervisor, 1.00 Park Utility Supervisor, 1.00 Light Equipment Operator, 3.00 Grounds Maintenance Worker 2s, 1.00 Tree Trimmer, 2.00 Irrigation Specialists, and associated non-personnel expenditures to support the expansion, maintenance, and operations of parks Citywide. Park Maintenance provides specialized maintenance services for turf mowing, tree trimming/planting/removal, fertilization/aerification, etc. at most parks and joint use areas.</t>
  </si>
  <si>
    <t>New Facility - Citywide Maintenance ServicesAddition of 9.00 FTE positions and associated non-personnel expenditures to support the expansion, maintenance, and operations of new parks citywide.</t>
  </si>
  <si>
    <t>Addition of 9.00 FTE positions and associated non-personnel expenditures to support the expansion, maintenance, and operations of new parks citywide.</t>
  </si>
  <si>
    <t>Each new facility is under construction and planned to open in Fiscal Year 2024 as noted in the attached list. These locations are throughout the city, and many will serve communities of concern. If any of these requests is not funded, the department cannot accept that new facility and will be unable to operate and maintain it.</t>
  </si>
  <si>
    <t>Citywide Recreation Services</t>
  </si>
  <si>
    <t>100000_171421_13a Rec Programming Audit Recommendation Adds</t>
  </si>
  <si>
    <t>The management response to the recreation equity audit advised that the department would need 10.00 FTE and non-personnel expenditures budget to fund the consultant work for a recreation needs assessment, social media/marketing development, and expansion of recreation services such as Come Play Outside and Parks After Dark. Half of these positions were funded in Fiscal Year 2023. This line item requests the remaining half that is currently unfunded. The remaining addition of 5.00 FTE Positions will help address the Audit Recommendations on Recreation Programming Equity throughout the City. This additional staffing and non-personnel expenditures will help create the desired data-driven organization to ensure a formalized approach for obtaining recreation programming feedback from the community at-large to address recreation programming equity. This supports expansion of quality recreation programs in communities of concern and will help ensure the recreation programs offered are of interest to the public. If this is not funded, the equity audit recommendations will take longer to implement, marketing will be slower to implement, and the needs assessment will be phased. </t>
  </si>
  <si>
    <t>Recreation Programming Audit RecommendationsAddition of 2.00 Recreation Specialists, 1.00 Supervising Management Analyst, 1.00 Associate Management Analyst, 1.00 Administrative Aide 2, 1.00 Information Systems Analyst 2 positions and associated non-personnel expenditure to support recreation programming equity throughout the Parks System.</t>
  </si>
  <si>
    <t>Addition of 2.00 Recreation Specialists, 1.00 Supervising Management Analyst, 1.00 Associate Management Analyst, 1.00 Administrative Aide 2, 1.00 Information Systems Analyst 2 positions and associated non-personnel expenditure to support recreation programming equity throughout the Parks System.</t>
  </si>
  <si>
    <t>The management response to the recreation equity audit advised that the department would need 10.00 FTE and non-personnel expenditures budget to fund the consultant work for a recreation needs assessment, social media/marketing development, and expansion of recreation services such as Come Play Outside and Parks After Dark. Half of these positions were funded in Fiscal Year 2023. This line item requests the remaining half that is currently unfunded. The remaining addition of 5.00 FTE Positions will help address the Audit Recommendations on Recreation Programming Equity throughout the city. This Additional staffing and non-personnel expenditures will help create the desired data-driven organization to ensure a formalized approach for obtaining recreation programming feedback from the community at-large to address recreation programming equity. This supports expansion of quality recreation programs in communities of concern and will help ensure the recreation programs offered are of interest to the public. If this is not funded, the equity audit recommendations will take longer to implement, marketing will be slower to implement, and the needs assessment will be phased. </t>
  </si>
  <si>
    <t>100000_171421_13b. Rec Programming Audit Recommendations</t>
  </si>
  <si>
    <t>While City staff (recreation leaders) have talents and skills for various types of sports, cultural programming, arts, music, theater, dance, and related activities, many sites do not have staff available to provide services demanded by the public. This allocation would fund contractual services to ensure requested programs can be provided even if onsite staff are unable to lead those activities. These funds will focus on expanding programs at parks and recreation centers that serve communities of concern. If this is not funded, these additional programs in communities of concern will not be offered.</t>
  </si>
  <si>
    <t>Recreation Programming Audit RecommendationsAddition of 2.00 Recreation Specialists, 1.00 Supervising Management Analyst, 1.00 Associate Management Analyst, 1.00 Administrative Aide 2, 1.00 Information Systems Analyst 2 positions and associated non-personnel expenditure to support recreation programming equity throughout the Parks System. </t>
  </si>
  <si>
    <t>100000_2115_Reallocation of Citywide Programs to GF StLitter</t>
  </si>
  <si>
    <t>Transfer of Citywide ProgramsTransfer of 33.00 FTE positions, non-personnel expenditures, and revenue from the Refuse Disposal Fund to the General Fund associated to citywide programs for general public benefit.</t>
  </si>
  <si>
    <t>Addition of one-time non-personnel expenditures to fund a consultant that will assist the City in determining the feasibility, roadmap and timeline for a next-generation Enterprise Resource Planning (ERP) system. </t>
  </si>
  <si>
    <t>Adjustment to reflect revised revenue projections. </t>
  </si>
  <si>
    <t>One-Time Conversion to Geographic Information System FormatAddition of one-time non-personnel expenditures to support conversion of construction documents to Geographic Information System format to improve efficiency and accuracy. </t>
  </si>
  <si>
    <t>Public Safety Radio Modernization ProjectAddition of one-time non-personnelexpenditures associated to maintenance andsupport costs for the Public Safety RadioModernization Project Phase I and Phase II. </t>
  </si>
  <si>
    <t xml:space="preserve">Economic Development </t>
  </si>
  <si>
    <t>700036_1611_Planning Commission Room Rental</t>
  </si>
  <si>
    <t>Addition of ongoing non-personnel expenditures for Planning Commission room  rental with the purpose of conducting in-person attendance public hearings and acts on items in accordance with the  San Diego Municipal Code § 112.0501. Note, chambers and committee rooms longer available to hold these meetings.</t>
  </si>
  <si>
    <t>Planning Commission Room RentalAddition of non-personnel expenditures for the Planning Commission room rental with the purpose of conducting in-person attendance public hearings and acts on items in accordance with the San Diego Municipal Code § 112.0501. </t>
  </si>
  <si>
    <t>Addition of non-personnel expenditures for Planning Commission room rental with the purpose of conducting in-person attendance public hearings and acts on items in accordance with the San Diego Municipal Code § 112.0501. Impact: If not funded, Development Services Department won't be able to comply with City mandates.</t>
  </si>
  <si>
    <t>57021_Y123__:provides an accessible location for the public to attended and engage on matters before the Planning Commission._procedures to adjust to new location._ensuring rental commitments in space not controled by City. New location change may not be ideal from former location at City Hall.._._</t>
  </si>
  <si>
    <t>700036_1611_As-Needed Plan Check and Inspection Services</t>
  </si>
  <si>
    <t>As-Needed Plan Check and Inspection Services ContractsAddition of one-time expenditures for as-needed plan check and inspection services.</t>
  </si>
  <si>
    <t>Addition of one-time non-personnel expenditures for as-needed plan check and inspection services. DSD has to adjust the permitting process to accept applications and perform reviews without in-person communication as construction was determined by the state to be an essential service. This effort was intended to support the local economy with application of stimulus funds in the private sector as well as preserving construction site safety. As a result, permit application activity did not slow down as many other public services did, but did result in falling behind in processing permits and creating a current backlog. Additional projects demand active plan check and inspections due to infill complexity and changing building codes to increase energy efficiency (including Reach Code and CAP implementation). Contracts are 2 years terms with FY24 being year 2.                                 Impact: At current staffing levels, DSD is unable to clear the operational backlogs</t>
  </si>
  <si>
    <t>572024_Y123__:provides temporary contractual help to clear operational backlogs of permits._adjusting to non-city employees performing alongside city employees._temp help may be inconsistent with labor shortages._._</t>
  </si>
  <si>
    <t>Revised RevenueAdjustment to reflect revised revenue projections. </t>
  </si>
  <si>
    <t>700036_1611_Building Upgrades</t>
  </si>
  <si>
    <t>Building Maintenance and Workspace ImprovementsAddition of one-time non-personnel expenditures to maintain and improve current work location conditions.</t>
  </si>
  <si>
    <t>Addition of one-time non-personnel expenditures to maintain and improve current work location building conditions at City Operations Building and Ridgehaven. </t>
  </si>
  <si>
    <t>572027_Y123__:to provide an effort in modest building and furntiture upgrades to accommodate the workforce._a more productive working and custumer service environment._improvement in some areas may result in disparity of other building and furnishings not being addressed._._</t>
  </si>
  <si>
    <t>700036_1611_Relocation Cost for GIBBS</t>
  </si>
  <si>
    <t>Addition of one-time non-personnel expenditures of $135,000 related to the office relocation into the Montgomery Gibbs Executive Airport.</t>
  </si>
  <si>
    <t>Workspace Relocation CostsAddition of one-time non-personnel expenditures related to an office relocation.</t>
  </si>
  <si>
    <t>Addition of one-time non-personnel expenditures related to the office relocation into the Montgomery Gibbs Executive Airport. Value will need to adjust once full number of positions able to move are confirmed with space test fit. </t>
  </si>
  <si>
    <t>572028_N___N/A_:._._._._</t>
  </si>
  <si>
    <t>700036_1611_Tenant Improvements &amp; Rent for GIBBS</t>
  </si>
  <si>
    <t>Addition of one-time $300,000 for tenant Improvements and rent estimate of $600,000 for Montgomery Gibbs Executive Airport.</t>
  </si>
  <si>
    <t>Tenant Improvements and New Rent CostsAddition of one-time non-personnel expenditures for necessary tenant improvements and new rent costs.</t>
  </si>
  <si>
    <t>Addition of one-time non-personnel expenditures of $300,000 for tenant Improvements and ongoing non-personnel expenditures for rent estimate of $600,000 for Montgomery Gibbs Executive Airport.</t>
  </si>
  <si>
    <t>572029_N___N/A_:._._._._</t>
  </si>
  <si>
    <t>100000_171411_5. HR Training Office</t>
  </si>
  <si>
    <t>Addition of 4.00 FTEs (1.00 Safety and Training Manager, 1.00 Safety Officer, 1.00 Supervising Department Human Resources Analyst, and 1.00 Senior Department Human Resources Analyst) to provide administrative support for Human Resources and Training office. The 2.00 Human Resources analysts will be supported via the Employ and Empower grant. There is a one-time expense for laptops, phones, chairs, etc and ongoing cellular phone cost.The department does not have a safety officer or safety section. The roles have been delegated to supervisory staff. As a result, the department has seen extensive challenges with mentally ill and aggressive park patrons who have prevented guaranteed employee security and safety especially in parks in older communities with people experiencing homelessness. With these additions, the department can issue more proactive trainings (de-escalation, verbal judo, safe interactions) and examine various sites to ensure operations are safe for employees and patrons. Furthermore, the department does not have staff managing the new Employ and Empower interning program. This reimbursable addition would be funded by the Employee and Empower Grant and would serve as the liaison between the participants (interns), the interns' supervisors, and the Human Resources Department so that all objectives of the program are met.If this request is not funded, the department will continue to have difficulty in providing a safe and secure workplace for our employees and a safe park for patrons to enjoy.</t>
  </si>
  <si>
    <t>HR and Training Office Administrative SupportAddition of 4.00 FTE positions and associated non-personnel expenditures to support the department's Human Resources and Training Office.</t>
  </si>
  <si>
    <t>Addition of 1.00 Safety and Training Manager, 1.00 Safety Officer 1, 1.00 Supervising Department Human Resources Analyst, 1.00 Senior Department Human Resouces Analyst, and non-personnel expenditures to support the department's Human Resources and Training Office.</t>
  </si>
  <si>
    <t>The department does not have a safety officer or safety section. The roles have been delegated to supervisory staff. As a result, the department has seen extensive challenges with mentally ill and aggressive park patrons who have prevented guaranteed employee security and safety especially in parks in older communities with people experiencing homelessness. With these additions, the department can issue more proactive trainings (de-escalation, verbal judo, safe interactions) and examine various sites to ensure operations are safe for employees and patrons. Further, the department does not have staff managing the new Employ and Empower interning program. This reimbursable addition would be funded by the Employee and Empower Grant and would serve as the liaison between the participants (interns), the interns' supervisors, and the Human Resources Department so that all objectives of the program are met. If this request is not funded, the department will continue to have difficulty in providing a safe and secure workplace for our employees and a safe park for patrons to enjoy. Unsafe workplace and unsafe park for patrons.</t>
  </si>
  <si>
    <t>100000_1314_Broadband Master Plan</t>
  </si>
  <si>
    <t>Addition of one-time non-personnel expenditures in the amount of $500,000 to develop a citywide broadband master plan for the SD Access 4 All Program. A Request for Proposal (RFP) was developed in FY23 with a working group from multiple departments, SANDAG, and the Housing Commission that provided input for infrastructure, affordability, broadband speed data, spatial data, community priorities, funding opportunities, and gaps in services. The award of the RFP is anticipated late in FY23 due to the complexity of the project the consulting engagement is anticipated to begin in FY24. If not funded The City of San Diego will be unable to move forward with the creation of a Broadband Master Plan and will miss out on federal and state funding opportunities to develop infrastructure. The Department of Information Technology is seeking Local Agency Technical Assistance (LATA) funding from the California Public Utilities Commission (CPUC) for technical assistance to conduct a broadband access gap and asset analysis in the amount of $500,000.Budget Adjustment will support new KPI for FY 2024 - Number of residents served through the SD Access 4 All Program and the FY 2024 target is 250,000.</t>
  </si>
  <si>
    <t>Addition of one-time non-personnel expenditures and associated revenue to develop a citywide broadband master plan for the SD Access 4 All Program. </t>
  </si>
  <si>
    <t>Addition of one-time non-personnel expenditures and associated revenue to develop a citywide broadband master plan for the SD Access 4 All Program. The Department of Information Technology is seeking Local Agency Technical Assistance (LATA) funding from the California Public Utilities Commission (CPUC) for technical assistance to conduct a broadband access gap and asset analysis in the amount of $500,000.</t>
  </si>
  <si>
    <t>1. Minority households identified as African-American or Latinx commonly report lower rates of broadband subscription, at about half the rate of White-identified households in the City of San Diego. The Broadband Master Plan seeks to develop long-term, actionable plans and infrastructure projects to increase internet access for low-income/ DEPA/ CoC neighborhoods in San Diego. Goals of the project include: 1.Increase access and affordability for broadband in the City of San Diego with a focus on underserved communities and low-income housing residents; 2.Meet State of California regulatory standards for broadband speed; 3.Position the city to effectively coordinate, leverage and implement state broadband infrastructure investments and policy; 4. Identify how city and public resources can be utilized to increase broadband access and affordability cost effectively; and 5.Identify public-private partnerships and how they can be leveraged to increase broadband access and affordability.  2. The broadband master planning effort will enable the City to streamline and coordinate digital infrastructure assets and asset management processes that are currently siloed within departments. A desired outcome of having a comprehensive plan is the ability to capture federal and state funds to develop infrastructure in areas of the city that lack upgraded broadband infrastructure for a more equitable distribution of resources among residents to serve every neighborhood. It will also act as an opportunity to incorporate industry feedback, develop public/private solutions and potentially improve city/industry communication and procedures in the interest of the street preservation ordinance. Finally, fiber/digital infrastructure is a major economic driver and upgraded broadband infrastructure is essential for regional prosperity. 3. The planning process may identify existing gaps and new needs in regards to the City's management of public network infrastructure. </t>
  </si>
  <si>
    <t>100000_1314_Public Library Lending Pgrm Replacement &amp; Equip</t>
  </si>
  <si>
    <t>Addition of non-personnel expenditures in the amount of $92,400 in one-time and $45,260 in ongoing funding for the replacement of damaged/lost/stolen laptops and associated accessories in the Mobile Hotspot and Chromebook Public Library Lending Program. The one-time equipment includes storage lockers for the laptops and initial purchase of 1,160 laptop bags.Budget Adjustment will support new KPI for FY 2024 - Number of residents served through the SD Access 4 All Program and the FY 2024 target is 250,000.</t>
  </si>
  <si>
    <t>Addition of non-personnel expenditures in the amount of $92,400 in one-time and $45,260 in ongoing funding for the replacement of damaged/lost/stolen laptops and associated accessories in the Mobile Hotspot and Chromebook Public Library Lending Program.</t>
  </si>
  <si>
    <t>Addition of non-personnel expenditures in the amount of $92,400 in one-time and $45,260 in ongoing funding for the replacement of damaged/lost/stolen laptops and associated accessories in the Mobile Hotspot and Chromebook Public Library Lending Program. If not funded, Public Libraries may have an uneven distribution of hotspots, Chromebooks and accessories to lend out to residents.</t>
  </si>
  <si>
    <t>1. This budget adjustment seeks to maintain current service levels at all Library branches so that specific branches with higher loss rates are not deficient in equipment to loan out due to loss and/or damage of items. 2. This item supports operations for the Mobile Hotspot and Chromebook Public Library Lending Program and its associated impacts. 3. N/A</t>
  </si>
  <si>
    <t>100000_1314_SD Access 4 All Outreach &amp; Marketing</t>
  </si>
  <si>
    <t>Addition of non-personnel expenditures in the amount of $25,000 to fund SD Access 4 All communications, marketing, outreach services and materials to promote digital equity services for community education in Digital Equity Priority Areas. This aims to provide baseline levels of outreach and materials for under-connected communities. If not funded, Access 4 All will be unable to conduct baseline outreach and marketing of programs and services.Budget Adjustment will support new KPI for FY 2024 - Number of residents served through the SD Access 4 All Program and the FY 2024 target is 250,000.</t>
  </si>
  <si>
    <t>Addition of non-personnel expenditures to support SD Access 4 All communications, marketing, outreach services and materials to promote digital equity services for community education in Digital Equity Priority Areas. </t>
  </si>
  <si>
    <t>Addition of non-personnel expenditures to support SD Access 4 All communications, marketing, outreach services and materials to promote digital equity services for community education in Digital Equity Priority Areas. If not funded, SD Access 4 All will be unable to conduct baseline outreach and marketing of programs and services.</t>
  </si>
  <si>
    <t>1. SD Access 4 All marketing and outreach activities have been focused and are planned to continue to occur in DEPA/CoC neighborhoods with a specific emphasis on building trust with under-connected residents who face structural barriers to access and CBOs who support these residents. It aims to do so by connecting residents, small buisnesses and CBOs to City resources and leveraged federal resources like the Affordable Connectivity Program and Emergency Connectivity Fund. It also aims to build partnerships with trusted community based organizations to maximize outreach efforts and slowly increase trust of the City over time. 2. Marketing and communications allow for increased visibility and adoption of Access 4 All programs along with aligned City programming at Public Libraries, Parks and Recreation and Housing Commission facilities which host these services. For example outreach event staff assist community members to sign up for a library card so that they can check out a mobile hotspot and chromebook. </t>
  </si>
  <si>
    <t>100000_171411_6e. Phase I Security Camera Installation</t>
  </si>
  <si>
    <t>Addition of $11,500 in non-personnel expenditures for Phase One Installation of Security Cameras. This request is in response to increased violent incidents and vandalism occurring in City facilities. Security camera installation for Administrative Services Division (FAB location) includes a one-time camera purchase ($10,000) and installation and monthly monitoring expense ($1.500).The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 If this request is not funded, the department will continue to have difficulty in providing a safe and secure workplace for our employees and a safe park for patrons to enjoy.</t>
  </si>
  <si>
    <t>Recreation Facility SecurityAddition of non-personnel expenditures associated with the security camera installation and monitoring at multiple park facilities.</t>
  </si>
  <si>
    <t>Addition of non-personnel expenditures associated with the phase one roll out of security camera installation and monitoring at thirty-six park facilities.</t>
  </si>
  <si>
    <t>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 If this request is not funded, the department will continue to have difficulty in providing a safe and secure workplace for our employees and a safe park for patrons to enjoy.</t>
  </si>
  <si>
    <t>100000_1314_Digital Equity Educ &amp; Comm Outreach Pgrm Coor</t>
  </si>
  <si>
    <t>Addition of 1.00 FTE Program Coordinator position to serve a critical function by engaging and managing key stakeholder groups (residents most impacted by the digital divide, community-based organizations, small businesses, impacted city departments, anchor institutions, government agencies, and private entities) through the broadband planning process and for Access 4 All programs and outreach efforts. Duties will include: a) coordinating Digital Equity Priority Area (DEPA)/Community of Concern (CoC) stakeholder interests and education throughout the creation of a digital equity action plan during the broadband master planning effort to increase San Diegan's access to technology and ensure equitable participation in the overall process for neighborhoods most impacted by the digital divide b) developing and maintaining strategic partnerships including managing two large digital equity stakeholder groups working to increase an equitable allocation of resources and bringing private partnership resources to the city for the benefit of Digital Equity Priority Area (DEPA) residents c) implementing digital equity resource community workshops * requested by community groups d) coordinating and implementing SD Access 4 All programs and services at community host sites; ensuring they are culturally competent and aligned with community goals e) developing strategic communication plan includes ensuring outreach efforts are accessible in multiple languages and modalities f) educating Community Based Organizations (CBOs) and residents on federal Affordable Connectivity Program (ACP) subsidies and additional services g) overseeing outreach events and acting as liaison in partner activities such as working groups and community meetings to build trust and accountability.Budget Adjustment will support new KPI for FY 2024 - Number of residents served through the SD Access 4 All Program and the FY 2024 target is 250,000.</t>
  </si>
  <si>
    <t>Addition of 1.00 Program Coordinator and associated non-personnel expenditures to provide education to residents on available subsidies and services and interface with community organizations on the City's broadband master plan.</t>
  </si>
  <si>
    <t>Addition of 1.00 Program Coordinator and associated non-personnel expenditures to provide education to residents on available subsidies and services and interface with community organizations on the City's broadband master plan. If not funded, SD Access 4 All will cease targeted outreach and partnership building in under-connected communities. </t>
  </si>
  <si>
    <t>1. This position will result in greater reach and adoption of SD Access 4 All services within Digital Equity Priority Area (DEPA)/Community of Concern (CoC) areas of the City while aiming to establish meaningful community engagement practices that will incorporate and actualize the feedback of communities most impacted by the digital divide into the broadband master planning process and Access 4 All service delivery. The position will allow Access 4 All to identify and allocate resources more effectively and equitably while better aligning resources/services with community goals and practices. Without the addition of this position, this public-facing program lacks the ability to build partnerships and carry out regular, reliable community focused engagement to serve the needs of Community of Concern (CoC) and foster the necessary accountability and trust. 2. This position will increase capacity for current programming/outreach efforts across multiple departments because Access 4 All intersects operations/marketing and communications/outreach with departments such as: Public Libraries, Parks and Recreation and Economic Development with the goal of aligning with more public-facing and infrastructure focused departments in FY24. Adding the role will increase collaboration and communication across departments and agencies for an improved delivery of programs and services to the public. It aims to support the city's strategic goals of increasing trust and transparency, equity and inclusion and empowerment and engagement 3. N/A</t>
  </si>
  <si>
    <t>100000_171411_ 7a. Phase II Security Camera Installation</t>
  </si>
  <si>
    <t>Addition of $11,500 in non-personnel expenditures for Phase Two Installation of Security Cameras. This request is in response to increased violent incidents and vandalism occurring in City facilities. Phase two for Administrative Services Division, for the War Memorial Building, includes a one-time camera purchase ($10,000) and installation and monthly monitoring expense ($1,500).The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cameras.If this request is not funded, the department will continue to have difficulty in providing a safe and secure workplace for our employees and a safe park for patrons to enjoy.</t>
  </si>
  <si>
    <t>Recreation Facility SecurityAddition of non-personnel expenditures associated with security camera installation and monitoring at multiple park facilities.</t>
  </si>
  <si>
    <t>Addition of non-personnel expenditures associated with the phase two roll out of security camera installation and monitoring at fifty-two park facilities.</t>
  </si>
  <si>
    <t>Strategic Organizational RealignmentAddition of 1.00 Assistant Deputy Director,1.00 Program Coordinator, and the reduction of 1.00 Administrative Aide 2 and 1.00 Information Systems Analyst 4 to support a strategic organizational realignment.</t>
  </si>
  <si>
    <t>Addition of 1.00 Assistant Deputy Director and 1.00 Program Coordinator with a corresponding reduction of 1.00 Information Systems Analyst IV and 1.00 Administrative Aide II to support Department of Information Technology’s strategic organizational realignment. If not funded, the Department of IT will not have the classifications required to support the City's IT infrastructure/cloud environment, fiscal and administration operations and digital equity programs (GF 22% $14,537, NGF 78% $51,539). </t>
  </si>
  <si>
    <t>100000_171411_19. CIP Grants Program Manager</t>
  </si>
  <si>
    <t>Addition of 1.00 Program Manager for CIP Development, Grants and Donations. The number of specified grants assigned to the department has increased significantly and requires an unclassified level staff member to coordinate with various State legislative offices and the Governmental Relations Department.The department has an unprecedented number of grants and agreements it must manage, going from around $1 million in 2014 to over $100 million in 2023. While the number of grants staff has increased, the department lacks an unclassified manager who can coordinate the grant portfolio with the Government Affairs, Finance, and Engineering and Capital Projects departments. This role has been conducted directly by the department director. Given the number of grants in place and number anticipated in the next few years given restoration of earmarks in both the Federal and State budgets, this position is anticipated to manage the grant portfolio, identify upcoming projects, coordinate with granting agencies, and ensure ECP projects and privately managed projects (under agreement with the City) are meeting grant deadlines and requirements. Since many projects are in communities of concern, this position directly benefits equity goals. If this position is not funded, the department will be less able to manage good relationships with elected officials, Government Affairs, granting agencies, and other stakeholders at a time when the Federal and State governments are offering hundreds of millions of dollars in grant opportunities.</t>
  </si>
  <si>
    <t>CIP and Grants Program ManagerAddition of 1.00 Program Manager to support CIP Development, Grants and Donations.</t>
  </si>
  <si>
    <t>Addition of 1.00 Program Manager to support CIP Development, Grants and Donations.</t>
  </si>
  <si>
    <t>Since many projects are in communities of concern, this position directly benefits equity goals. The department has an unprecedented number of grants and agreements it must manage, going from around $1 million in 2014 to over $100 million in 2023. While the number of grants staff has increased, the department lacks an unclassified manager who can coordinate the grant portfolio with the Government Affairs, Finance, and Engineering and Capital Projects departments. If this position is not funded, the department will be less able to manage good relationships with elected officials, Government Affairs, granting agencies, and other stakeholders at a time when the Federal and State governments are offering hundreds of millions of dollars in grant opportunities.</t>
  </si>
  <si>
    <t>100000_171414_1v - NF Balboa Park Botanical Building</t>
  </si>
  <si>
    <t>Addition of 2.00 Nursery Gardeners and associated non personnel expenses to ensure proper building operation. The Botanical Building will reopen at the beginning of Calendar Year 2024 with new exhibits, longer hours of operation, new building systems (lighting, irrigation, etc.)</t>
  </si>
  <si>
    <t>New Facility - BP Botanical Building RenovationAddition of 2.00 Nursery Gardeners to ensure proper building operation.</t>
  </si>
  <si>
    <t>Addition of 2.00 Nursery Gardeners to ensure proper building operation.</t>
  </si>
  <si>
    <t>The Botanical Building will reopen at the beginning of Calendar Year 2024 with new exhibits, longer hours of operation, new building systems (lighting, irrigation, etc.). This ensures proper building operation.</t>
  </si>
  <si>
    <t>100000_171421_13c Addition of Rec Spec Dance</t>
  </si>
  <si>
    <t>The Civic Dance Arts program conducts dance classes Citywide but is unable to serve all communities of San Diego with existing staffing. This request would allow the program to expand to additional recreation centers and encourage low/no cost participation for dance in communities of concern. It will also create the second full-time dance instructor, which creates a succession planning process for eventual replacement of the Supervising Dance Specialist once the incumbent retires. If this is not funded, the program will not expand. </t>
  </si>
  <si>
    <t>100000_1211_Addition of 0.5 Program Coordinator</t>
  </si>
  <si>
    <t>Budget adjustment requested for an addition of 0.50 Program Coordinator, currently a supplemental position, and one-time associated non-personnel expenditures to support the Assistant City Attorney of the Administration Division/Executive Operations providing assistance on human resources and employee relations matters in the Office of the City Attorney. This position will administer and implement large-scale programs and projects having department-wide impact, including formulating policies and procedures. The 0.50 Program Coordinator works independently, under limited supervision, and is responsible for managing and coordinating complex administrative projects requiring a high degree of specialized knowledge. The position was created to improve employee commitment, target areas where employees may feel disconnected from the organization and empower leadership with valuable data to make positive changes. As employees are returning to the work site, the 0.50 Program Coordinator position is necessary to help formulate the office’s security policies and procedures and develop the Emergency Operations Plan to identify potential threats and hazards, assess risk, and ensure that personnel acquire and maintain the minimum knowledge, skills, and experience necessary to execute emergency management activities safely and effectively. The position provides performance management guidance, including coaching, counseling, progressive disciplinary actions, and performance development. The 0.50 Program Coordinator also assists supervisors with leave administration policies to ensure compliance with federal, state, and/or local laws, City Personnel Regulations, Civil Service Rules, Memorandum of Understanding agreements, and Administrative Regulations to support human resources and administration. The 0.50 Program Coordinator position reviews exit surveys to gather and analyze data toward the goal of strengthening employee retention strategies. If the supplemental 0.50 Program Coordinator is not funded, the responsibility for managing and coordinating several important programs and projects involving the administration of human resources functions related to employee safety, engagement, and employee relations, will be delayed. This will impede management’s progress in making decisions on how to improve employee alignment with the mission, vision, and values of the Office of the City Attorney.</t>
  </si>
  <si>
    <t>Support for the Administration Division/Executive OperationsAddition of 0.50 Program Coordinator position and one-time associated non-personnel expenditures to support the Administration Division/Executive Operations.</t>
  </si>
  <si>
    <t>Addition of 0.50 Program Coordinator and one-time associated non-personnel expenditures to support the Administration Division/Executive Operations providing assistance on human resources and employee relations matters in the Office of the City Attorney. The position was created to improve employee commitment and target areas where employees may feel disconnected and empower leadership with valuable data to make positive changes. </t>
  </si>
  <si>
    <t>100000_1216_Addition to Extend Legal Services Contract</t>
  </si>
  <si>
    <t>Addition of a one-time, non-personnel expenditure in the amount of $155,000 to support the Office of the Commission on Police Practices (Commission) in meeting a city mandate. In accordance with Charter section 41.2, the Commission must retain its own legal counsel, independent of the City Attorney, for legal support and advice in carrying out the Commission’s duties and actions. The Commission intends to hire a full-time City employee to serve as General Counsel to the Commission by the end of FY24 once the City Council formally appoints Commission members and approved Commission rules and procedures. Until the General Counsel is hired, the Commission intends to continue contracting an outside legal firm on an as-needed basis. The Commission also intends to maintain a contract with outside counsel, for use on an ongoing, as-needed basis, once the General Counsel is hired and at the discretion of the General Counsel, the Commission, or its Executive Director.</t>
  </si>
  <si>
    <t>Legal Counsel SupportAddition of a one-time legal services contract to retain legal counsel, independent of the City Attorney, to support and advise the carrying out of Commission duties and actions per City Charter mandate. </t>
  </si>
  <si>
    <t>Addition of a one-time, non-personnel expenditure for a legal services contract. This meets requirements of Charter section 41.2 that mandates the Commission retain legal counsel, independent of the City Attorney, for legal support and advice in carrying out the Commission’s duties and actions. </t>
  </si>
  <si>
    <t>How does this budget allocation directly benefit specific neighborhoods and City employees? Per City Charter Section 41.2, the Commission on Police Practices (Commission) must retain its own legal counsel, independent of the City Attorney for legal support and advice in carrying out the Commission’s duties and actions. It is the intent of the Commission to hire a full-time staff attorney to serve as General Counsel once permanent Commissioners and the Commission’s permanent Executive Director are selected and appointed. It is currently anticipated that the General Counsel and permanent Executive Director will occur in FY24. Until the General Counsel is hired, a contracted Outside Counsel will continue to be utilized on an as-needed basis to handle the Commission’s legal affairs. As stated in the Municipal Code, one purpose of the Commission is to provide independent community oversight of the Police Department, directed at increasing community trust in the Police Department and increasing safety for both members of the community and police. This allocation for extending the funds for the Commission’s outside counsel supports the continued independence of the Commission from the Mayor and Police Department to increase community trust between the community and police.  What are the operational impacts to policy, programs, or practices? Extending the term and budget for the Commission’s Outside Legal Counsel, will provide the Commission with continued independence from the Mayor and police department when seeking legal support and advice. The Commission’s Outside Legal Counsel has been instrumental in the creation of policies and procedures for the Commission as required by the Municipal Code. As the development of the Commission continues, there will be an increase in the number of legal requests due to the various duties and responsibilities of the Commission.    What are the potential unintended consequences and/or burdens to specific neighborhoods and City employees? If the budget does not allocate funds for the Commission to retain its own independent legal counsel, then the City will be violating to the City Charter which will eliminate any trust built between the community and police.  In addition, this will decrease the number of complaints filed against a member of the San Diego Police Department for lack of trust.  </t>
  </si>
  <si>
    <t>100000_171414_12. Add Digital Equity Wi-Fi (DRP)</t>
  </si>
  <si>
    <t>Digital Equity/Wi-Fi at all park locations.  Balboa Park Club, and Municipal Gymnasium. Digital Equity for All requiresr Wi-Fi to be available at all park sites. This had been funded in part by San Diego Parks Foundation, but their funding is ending in Fiscal Year 2023. To ensure there is sufficient budget to cover the cost of the service provider (Lokket) and contract administrator (Zensar), the department requests this budgetary increase to fund this continued service.</t>
  </si>
  <si>
    <t>Digital Equity Wi-FiAddition of non-personnel expenditures associated with providing Digital Equity/Wi-Fi at all park sites.  </t>
  </si>
  <si>
    <t>Addition of non-personnel expenditures associated with providing Digital Equity/Wi-Fi at all park sites.</t>
  </si>
  <si>
    <t>Digital Equity for All calls for Wi-Fi to be available at all park sites. This had been funded in part by San Diego Parks Foundation, but their funding is ending in Fiscal Year 2023. To ensure there is sufficient budget to cover the cost of the service provider (Lokket) and contract administrator (Zensar), the department requests this budgetary increase to fund this continued service.</t>
  </si>
  <si>
    <t>100000_171414_6c. Phase I Security Camera Installation</t>
  </si>
  <si>
    <t>Phase One Security Camera Installation due to increased violent incidents and vandalism occurring in City facilities. For Developed Regional parks (DRP), six sites located throughout Balboa Park (BPAC, Muni Gym, Recital Hall, Casa Prado Theater, Balboa Park Club), includes one-time camera purchase and installation and monthly monitoring expense. 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t>
  </si>
  <si>
    <t>100000_171414_7e. Phase II Security Camera Installation</t>
  </si>
  <si>
    <t>Phase Two Security Camera Installation due to increased violent incidents and vandalism occurring in City facilities. For Developed Regional Parks, 5 Sites located throughout Balboa Park (Balboa Nursery, Botanical Building, Shoreline Facility, Park Administration Building, RC Trailers), includes one camera purchase and installation and monthly monitoring expense. 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t>
  </si>
  <si>
    <t>Park Facility SecurityAddition of non-personnel expenditures associated with security camera installation and monitoring at multiple park facilities.</t>
  </si>
  <si>
    <t>Addition of 1.00 Administrative Aide 2 and 2.00 Public Information Clerks, to help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GID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t>
  </si>
  <si>
    <t>Staffing to Support Get It DoneAddition of 1.00 Administrative Aide 2, 2.00 Public Information Clerks, 1.00 District Manager, 3.00 Grounds Maintenance Supervisors and 6.00 Grounds Maintenance Workers 3s to manage the department's Get It Done request, data analysis and customer follow up.</t>
  </si>
  <si>
    <t>Addition of 1.00 Administrative Aide 2, 2.00 Public Information Clerks, 1.00 District Manager, 3.00 Grounds Maintenance Supervisors and 6.00 Grounds Maintenance Workers 3s, to manage the department's Get It Done request, data analysis and customer follow up.</t>
  </si>
  <si>
    <t>100000_171422_7f. Phase II Security Camera Installation</t>
  </si>
  <si>
    <t>Phase Two Security Camera installation due to increased violent incidents and vandalism occurring in City facilities. Citywide Maintenance Services (Pershing Yard site) includes one-time camera purchase and installation and monthly monitoring expense. 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
  </si>
  <si>
    <t>Installation provides an added security measure for increased violent incidents and vandalism occurring at City facilities. If this request is not funded, the department will continue to have difficulty in providing a safe and secure workplace for our employees and a safe park for patrons to enjoy. Unsafe workplace and unsafe park for patrons.</t>
  </si>
  <si>
    <t>100000_171414_8d. Add 2.00 Supv. Park Rangers</t>
  </si>
  <si>
    <t>2.00 Supervising Park Rangers are needed to support the Parks Master Plan and its stated goal of Parks for ALL. The Rangers are vital in the education, and integration of programs aimed at creating more equality and inclusion in communities of concern.  Park Rangers provide additional management of security contracts and added security to the Community Parks and provide assistance to a large unsheltered population.   One-time expense for vehicles, laptops, phones, chairs etc. Ongoing expense for cellular and software. Developing a safe and secure park system requires additional park rangers to serve community and neighborhood parks at locations where staff have noticed a high incidence rate of vandalism, threatening behavior, attacks, and mentally ill-driven disturbances. Park rangers would be stationed in recreation centers and support onsite staff by marshaling resources to address encampments, drug dealing, mentally ill-driven attacks/disturbances, and gangs. The rangers would manage security guard contracts and would be the direct line to the San Diego Police Department. The first sites to receive these new park rangers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t>
  </si>
  <si>
    <t>Park Ranger AdditionsAddition of 19.00 FTE positions and associated non-personnel expenditures to support enhanced security at community and open space parks.</t>
  </si>
  <si>
    <t>Addition of 19.00 FTE positions to include 5.00 Supervising Park Rangers, 2.00 Senior Park Rangers and 12.00 Park Rangers and associated non-personnel expenditures to support enhanced security measures at community and Open Space parks.</t>
  </si>
  <si>
    <t>100000_211600_Addition of Communication Support</t>
  </si>
  <si>
    <t>This request is the addition of 1.00 Public Information Officer to support the San Diego Transportation Department.  The position will be leading daily SDTD communications on print, television, and social media, including transportation program updates, road repairs, signals on flash, construction activities, SDTD website updates, creating transportation project flyers, public meeting availability, public pop-up events, and liaising with central Comms. The position will actively share information about the SDTD initiatives, programs and services to the public and will share educational and engaging information about the SDTD with the public through a variety of avenues, including social media, sandiego.gov, etc. this request includes one-time expenditures associated with IT equipment necessary to support this position.</t>
  </si>
  <si>
    <t>Transportation Communication Support Addition of 1.00 Public Information Officer and one-time non-personnel expenditures to support the department on various communication platforms.</t>
  </si>
  <si>
    <t>Addition of 1.00 Public Information Officer and one-time non-personnel expenditures to support the department on various communication platforms.</t>
  </si>
  <si>
    <t>57087_Y123__This allocation advances our equality standard to ensure communication reach and resonate with all San Diegans, making it more effective and accessible. Funding would enhance education and outreach efforts by actively sharing information about the SDTD initiatives, programs and services to the public through a variety of avenues, including social media, sandiego.gov, etc. Reaching all of our diverse community members and expanding our educational efforts are important to increase public awareness of transportation programs. We need an educated and engaged community to understand the impact of our initiatives or repairs in the public right of way. Not having an educated community may cause political backlash due to misinformation about Transportation related initiatives in the public right of way.</t>
  </si>
  <si>
    <t>100000_211600_Addition of Executive Management Support</t>
  </si>
  <si>
    <t>This request is the addition of 1.00 Assistant Department Director to support the San Diego Transportation Department.  The SDTD has three divisions: Right-of-Way Management, Street, and Traffic Engineering and 500 FTE budgeted positions.  The department manages the planning and implementation of all projects within the public right-of-way, manages the City’s Utilities Undergrounding Program (UUP), manages the City’s Urban Forestry Program, and maintains and manages the City’s transportation network and only one Assistant Department Director.  With the addition of this 1.00 FTE Assistant Department Director, there will be two in Transportation and the functions will be split so that one will lead the Operations functions overseeing Street Division (as well as Field Engineering) and Right-of-Way Management; and the other will lead Engineering &amp;amp; Design overseeing Transportation Engineering (Operations and Safety), Multimodal Design, and Engineering (Pavement Design, Electrical, and Sidewalks). This request includes one-time expenditures associated with IT equipment necessary to support this position.</t>
  </si>
  <si>
    <t>Transportation Executive ManagmentAddition of 1.00 Assistant Department Director and one-time non-personnel expenditures to provide executive level support to the Transportation Department.</t>
  </si>
  <si>
    <t>Addition of 1.00 Assistant Department Director and one-time non-personnel expenditures to provide executive level support to the Transportation Department.</t>
  </si>
  <si>
    <t>57088_Y123__Ensuring SDTD has the resources it needs, enables the department to provide services needed across all neighborhoods. This would not only benefit SDTD employees from having equitable resources/support but would also help with moving initiative or issues in the communities at a faster pace since the department only has one Assistant Director for all 500 FTE employees and bottlenecks may be created if there is not enough high level decision makers in the department. Not enough resources impacts department operations and need to further prioritize work and likely have some essential work and services remain undone as needed and scheduled.</t>
  </si>
  <si>
    <t>100000_1611_Service Desk and Desktop Management</t>
  </si>
  <si>
    <t>Addition of one-time IT discretionary non-personnel expenditure in the amount of $48,500 for laptops and accessories procurement to replace aging and broken laptops equipment. </t>
  </si>
  <si>
    <t>Service Desk and Desktop ManagementAddition of one-time non-personnel expenditures for computers, laptops, tablets, monitors and accessories procurement to replace aging and broken laptops and desktop equipment for DSD's Mobile Solution.</t>
  </si>
  <si>
    <t>Addition of one-time non-personnel expenditures for computers, laptops, tablets, monitors and accessories procurement to replace aging and broken laptops/desktop equipment for DSD's Mobile Solution.Impact: If not funded, the department will not be able to promptly replace aging and broken computer equipment needed to support DSD's digitization effort and remote work for employees.</t>
  </si>
  <si>
    <t>57089_Y123__:provides equipment necessary to support a telework environment for employees._allows for flexible working conditions of employees._employees need to be trained on newer equipment they might be unfamiliar with._._ </t>
  </si>
  <si>
    <t>100000_171415_1q.Los Pen Preserve and Famosa Slough Maint</t>
  </si>
  <si>
    <t>Newly restored areas to be managed by Open Space, will require additional funds for management of the land in compliance with stormwater Habitat Maintenance Monitoring Plan (HMMP) and Multiple Species Conservation Plan (MSCP) requirements, includes Famosa Slough. Storm Water Department has completed its restoration of these park areas and requires long-term care and maintenance of these locations in accordance with HMMP and Multiple Species Conservation Plan (MSCP). Addition of non-Personnel funds for compliance with HMMP, Multiple Species Conservation Plan (MSCP) and Famosa Slough.</t>
  </si>
  <si>
    <t>Los Penasquitos Preserve and Famosa Slough MaintenanceAddition on non-personnel expenditures to support Los Penasquitos Preserve and Famoso Slough maintenance.</t>
  </si>
  <si>
    <t>Addition on non-personnel expenditures to support Los Penasquitos Preserve and Famoso Slough associated with stormwater compliance requirements.</t>
  </si>
  <si>
    <t>100000_171415_1r. Chollas Lake Dam and Watershed Maintenance</t>
  </si>
  <si>
    <t>New SLA with PUD for Chollas Lake Dam maintenance and Watershed, and legally required dam maintenance (i.e., Tree Trimming, Landscape) per the Parks Master Plan.  Public Utilities Department advised Parks &amp;amp; Recreation Department that maintenance and repairs to Chollas Dam is not an eligible rate payer expense. This would fund an Internal Order for PUD to charge. If not funded, dam maintenance would cease.</t>
  </si>
  <si>
    <t>Chollas Lake Dam and Watershed MaintenanceAddition of non-personnel expenditures to support increased maintenance for the Chollas Creek Dam and Watershed areas.</t>
  </si>
  <si>
    <t>Addition of non-personnel expenditures to support increased maintenance for the Chollas Creek Dam and Watershed areas.</t>
  </si>
  <si>
    <t>100000_171415_6d. Phase I Security Camera Installation</t>
  </si>
  <si>
    <t>Phase One Security Camera installation due to increased violent incidents and vandalism occurring in City facilities. This request is for three Open Space Division (171415) locations: Los Penasquitos Ranger Station 1714151117, Otay Valley Reg 17147151114, and Park Ranger Station and Tecolote 1714151112. This request includes one-time camera purchase and installation and monthly monitoring expense.The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 If this request is not funded, the department will continue to have difficulty in providing a safe and secure workplace for our employees and a safe park for patrons to enjoy.</t>
  </si>
  <si>
    <t>100000_171415_7b. Phase II Security Camera Installation</t>
  </si>
  <si>
    <t>Phase Two Security Camera installation due to increased violent incidents and vandalism occurring in City facilities. This request is for Open Space Division (171415): Mission Trails Reg 1714151111. Park Visitor Center and Mission Trails Reg. Park Field House includes one-time camera purchase and installation and monthly monitoring expense.The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 If this request is not funded, the department will continue to have difficulty in providing a safe and secure workplace for our employees and a safe park for patrons to enjoy.</t>
  </si>
  <si>
    <t>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 If this request is not funded, the Department will continue to have difficulty in providing a safe and secure workplace for our employees and a safe park for patrons to enjoy.</t>
  </si>
  <si>
    <t>100000_171415_17. Natural Resource Mgmt &amp; Grant Support</t>
  </si>
  <si>
    <t>Addition of 1.00 Program Manager, 1.00 Administrative Aide 2, 1.00 Geographic Information System Analyst 2, 2.00 Senior Planners, 2.00 Environmental Biologist 3s, 1.00 Environmental Biologist 2, 1.00 Environmental Biologist 1 (used EBII from the average salary table), 1.00 Pesticide Applicator, 1.00 Associate Management. Analyst. The Natural Resource Management Plans (NRMP) and Grants Section fill critical roles in over half the strategies outlined in the Parks Master Plan and the Climate Action Plan (CAP) including the management, monitoring, and protection of existing conservation lands laid on in Strategy 3 and 3.1: Mobility and Land Use and Strategy, and 5.1: Resilient Infrastructure and Healthy Ecosystems.  Staff will also play critical roles in acquiring, protecting, and restoring new conservation lands, and developing Natural Resource Management Plans for existing and new conservation properties, for areas that include communities of concerns such as Otay Valley Regional Park, Chollas Creek and Watershed, San Diego River Valley, and all Urban Canyons throughout The City of San Diego. Grants section non-personnel expenditures will be offset by the grants received. Includes $100,000 for contractors to fulfil survey and reporting requirements that are not able to be performed by inhouse staff.The Climate Action Plan and proposed settlement agreement for the Climate Adaptation Plan calls for expansion in development of Natural Resource Management Plans. The department is not equipped to do this with existing resources, especially since few NRMPs have been developed over the last several years. This allocation would allow the department to prioritize and accelerate development of these operational plans, which identify how each open space preserve should be managed, monitored, restored, and accessed by the public. The NRMP provides a guidebook for staff and makes it clear what staff are expected to do in each area and provides clarity on what projects can be accepted at each open space area. Focus for this effort would be on open space areas that serve communities of concern. If this is not funded, the department will continue on its current pace of completing one NRMP every three to five years.</t>
  </si>
  <si>
    <t>Natural Resource Management and Grant SupportAddition of 11.00 FTE Positions and associated non-personnel expenditures to support the Natural Resources Management and Grants Program.</t>
  </si>
  <si>
    <t>Addition of 1.00 Program Manager, 1.00 Administrative Aide 2, 1.00 Geographic Information System Analyst 2, 2.00 Senior Planners, 2.00 Environmental Biologist 3s, 1.00 Environmental Biologist 2, 1.00 Environmental Biologist 1, 1.00 Pesticide Applicator, 1.00 Associate Management. Analyst and non-personnel expenditures to support the Natural Resources Management and Grants Program. </t>
  </si>
  <si>
    <t>The Climate Action Plan and proposed settlement agreement for the Climate Adaptation Plan calls for expansion in development of Natural Resource Management Plans (NRMP). The department is not equipped to do this with existing resources, especially since few NRMPs have been developed over the last several years. This allocation would allow the department to prioritize and accelerate development of these operational plans, which identify how each open space preserve should be managed, monitored, restored, and accessed by the public. The NRMP provides a guidebook for staff and makes it clear what staff are expected to do in each area and provides clarity on what projects can be accepted at each open space area. Focus for this effort would be on open space areas that serve communities of concern.If this is not funded, the department will continue on its current pace of completing one NRMP every three to five years.</t>
  </si>
  <si>
    <t>100000_171415_22a. Gas Tax Median Maintenance</t>
  </si>
  <si>
    <t>Addition of a 1.00 Grounds Maintenance Manager for the oversite of the increase in landscape contract and additional areas coming online. This position was cut in 2009. The department manages over ninety medians and rights of way planted areas throughout the City, concentrated on central San Diego in older urbanized communities. In 2009, this program had its budget reduced and maintenance levels cut in half. This resulted in infrequent litter removal, weed abatement, plant trimming, and related maintenance activities. Further, dead or dying plants are not being replaced, which has left stumps in the middle of the road.  Finally, many communities have requested higher service levels especially in areas that cannot afford the services of a maintenance assessment district. This budget request would restore the second contract manager and expand the contract to incorporate higher service levels and replace dead/dying plants/trees, consistent with the Climate Action Plan.If this is not funded, areas served by this program (primarily central San Diego in older communities many of which are communities of concern) will have more dead/dying plant material, more trash/weeds, and fewer aesthetic benefits on major street corridors in numerous communities.</t>
  </si>
  <si>
    <t>Gas Tax Meidan MaintenanceAddition of 1.00 Grounds Maintenance Manager and non-personnel expenditures to support Gas Tax Median Program maintenance and repairs.</t>
  </si>
  <si>
    <t>Addition of 1.00 Grounds Maintenance Manager and one-time non-personnel expenditures to support Gas Tax Median Program maintenance and repairs.</t>
  </si>
  <si>
    <t>The department manages over ninety medians and rights of way planted areas throughout the City, concentrated on central San Diego in older urbanized communities. In 2009, this program had its budget reduced and maintenance levels cut in half. This resulted in infrequent litter removal, weed abatement, plant trimming, and related maintenance activities. Further, dead or dying plants are not being replaced, which has left stumps in the middle of the road.  Finally, many communities have requested higher service levels especially in areas that cannot afford the services of a maintenance assessment district. This budget request would restore the second contract manager and expand the contract to incorporate higher service levels and replace dead/dying plants/trees, consistent with the Climate Action Plan. If this is not funded, areas served by this program (primarly central San Diego in older communities many of which are communities of concern) will have more dead/dying plant material, more trash/weeds, and fewer aesthetic benefits on major street corridors in numerous communities.</t>
  </si>
  <si>
    <t>100000_171415_22b. Gas Tax Median Maint-1x Repair&amp;Contracts</t>
  </si>
  <si>
    <t>Additional one-time cost to support repairs to the entire Gas Tax Median Program for a total of $275,000. Ongoing increased frequency of maintenance at a cost of $400,000 to the existing landscape contract as well as additional areas coming online. Additional $25,000 for water costs. The department manages over ninety medians and rights of way planted areas throughout the city, concentrated on central San Diego in older urbanized communities. In 2009, this program had its budget reduced and maintenance levels cut in half. This resulted in infrequent litter removal, weed abatement, plant trimming, and related maintenance activities. Furthermore, dead or dying plants are not being replaced, which has left stumps in the middle of the road.  Finally, many communities have requested higher service levels especially in areas that cannot afford the services of a maintenance assessment district. This budget request would restore the second contract manager and expand the contract to incorporate higher service levels and replace dead/dying plants/trees, consistent with the Climate Action Plan. If this is not funded, areas served by this program (primarily central San Diego in older communities many of which are communities of concern) will have more dead/dying plant material, more trash/weeds, and fewer aesthetic benefits on major street corridors in numerous communities.</t>
  </si>
  <si>
    <t>Gas Tax Median MaintenanceAddition of 1.00 Grounds Maintenance Manager and non-personnel expenditures to support Gas Tax Median Program maintenance and repairs.</t>
  </si>
  <si>
    <t>The department manages over ninety medians and rights of way planted areas throughout the city, concentrated on central San Diego in older urbanized communities. In 2009, this program had its budget reduced and maintenance levels cut in half. This resulted in infrequent litter removal, weed abatement, plant trimming, and related maintenance activities. Further, dead or dying plants are not being replaced, which has left stumps in the middle of the road.  Finally, many communities have requested higher service levels especially in areas that cannot afford the services of a maintenance assessment district. This budget request would restore the second contract manager and expand the contract to incorporate higher service levels and replace dead/dying plants/trees, consistent with the Climate Action Plan. If this is not funded, areas served by this program (primarily central San Diego in older communities many of which are communities of concern) will have more dead/dying plant material, more trash/weeds, and fewer aesthetic benefits on major street corridors in numerous communities.</t>
  </si>
  <si>
    <t>700036_1611_Kiosk Stations</t>
  </si>
  <si>
    <t xml:space="preserve">Customer Kiosk StationsAddition of one-time non-personnel expenditures to install four customer kiosk stations. </t>
  </si>
  <si>
    <t>Addition of one-time non-personnel expenditures for the expansion of four kiosk stations with lockdown permissions for customer in-person use. The self-serve kiosk will improve customer experience by allowing them to access internet or their own email to upload plans/document.Impact: If not funded, this will negatively impact department's ability to provide enhanced services for those who need in-person or self-service assistance.</t>
  </si>
  <si>
    <t>57098_Y123__:The kiosk workstations would provide access to the DSD online permitting portal for customers that do not have access to computer equipment. All DSD online permits require electronical applications, review and permits.._DSD would need to provide technical IT support for setting up kiosks. This is a one time deployment and annual maintenance of the systems. DSD would also need to provide in-person support (Public Information Clerk/Permit Technician) to assist customers.._may result in not having enough or being misused or under-utilized._._</t>
  </si>
  <si>
    <t>700036_1611_Records Self-Service Station</t>
  </si>
  <si>
    <t>Addition of one-time of non-personnel expenditures for the amount of $20,000 for the expansion of Self-Service Records stations includes 8 complete workstations with 32” Monitors with additional network, cubicle accessories and secured permissions for City Staff use when researching records in-person.  The current number of In-Person Self-Service Records stations is limited and will not meet the demand when City Staff are researching Records.  </t>
  </si>
  <si>
    <t xml:space="preserve">Records Customer Self-Service StationAddition of one-time non-personnel expenditures for the expansion of Self-Service Records stations, cubicle accessories, and secured permissions for City Staff use when researching records in-person.  </t>
  </si>
  <si>
    <t>Addition of one-time non-personnel expenditures for the expansion of Self-Service Records stations to include eight complete workstations with 32” Monitors with additional network, cubicle accessories and secured permissions for City Staff use when researching records in-person.Impact: If not funded, this will negatively impact staff's ability to meet demand on research related to PRA’s, In-house Design or Code Violations.</t>
  </si>
  <si>
    <t>57100_Y123__:provides access to the public in a self-service model to review land use and development records in the City._DSD would need to provide technical IT support for setting up stations. This is a one time deployment and annual maintenance of the systems. DSD would also need to provide in-person support (Public Information Clerk/Permit Technician) to assist customers.._may result in not having enough or being misused or under-utilized._._</t>
  </si>
  <si>
    <t>100000_171422_11. Add CMS Electrical Unit</t>
  </si>
  <si>
    <t>1.00 Electrician, and 1.00 Electrician Supervisor and associated non personnel costs. These positions are necessary to support the electrical needs and repairs for lighting that the department has taken on to address the backlog of lighting repairs. SDTD is responsible for repair and replacement of all pole lights in the park system, including park roads, parking lots, walkways, ballfields, and hard courts. Due to the significant backlog of lighting repairs SDTD is completing in the public rights of way, Parks and Recreation Department requests creation of an electrician unit and is designed to address major pole/fixture/conduit repairs and replacements to ensure lights stay on in parks.</t>
  </si>
  <si>
    <t>Addition of an Electrical UnitAddition of 1.00 Electrician, and 1.00 Electrician Supervisor and non-personnel expenditures associated with the creation of a Citywide Maintenance Services Electrical Unit within the department.</t>
  </si>
  <si>
    <t>Addition of 1.00 Electrician, and 1.00 Electrician Supervisor and non-personnel expenditures associated with the creation of a Citywide Maintenance Services Electrical Unit within the department.</t>
  </si>
  <si>
    <t>SDTD is responsible for repair and replacement of all pole lights in the park system, including park roads, parking lots, walkways, ballfields, and hard courts. Due to the significant backlog of lighting repairs SDTD is completing in the public rights of way, the Parks and Recreation Department requests creation of an electrician unit and is designed to address major pole/fixture/conduit repairs and replacements to ensure lights stay on in parks. Many parks currently have failing lights, as evidenced by a recent settlement stemming from a claim against the City when a pole light fell onto a park patron in Carmel Valley. Lights in Mission Bay Park and Southcrest area parks are struggling to stay lit, creating early morning and evening safety risks. Some of this is due to age while some is due to vandalism. Given the gravity of these needs, the department recommends funding electricians in FY 2024 so that we can move away from the contract and toward employee-led lighting repairs.  The first sites to receive light repairs will be parks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and the backlog of needed lighting repairs (and possible liability to the City in darkened parks) will continue to grow. </t>
  </si>
  <si>
    <t>100000_171422_14. Add CMS Division Support</t>
  </si>
  <si>
    <t>Addition of 1.00 Senior Management Analyst to handle budget, finance, and administrative activities. The department recommends restructuring to create a new maintenance division, since maintenance standards and execution of work vary from park to park throughout the system. This new division will develop standards that addresses parks in communities of concern so that they reach an outcome of being clean. To reach this outcome, the department may need to increase service levels and frequencies of maintenance. Further, this new division will build a new maintenance career path. Many staff who have entered middle management in Parks and Recreation Department are recreation professionals. This new division will help build careers for our maintenance professionals and help develop their promotional pathways. Finally, this division will create a more robust inspection and mentoring process so that isolated maintenance workers in community parks will have resources and help to address long-standing maintenance issues. If this is not funded, the division will continue to be managed by the Developed Regional Parks Division Deputy Director and Administrative Analyst. This may result in a large span of control and inability to focus on meeting maintenance needs and improving maintenance standards for the department.</t>
  </si>
  <si>
    <t>Citywide Maintenance Services Division SupportAddition of 1.00 Senior Management Analyst and one-time non-personnel expenditures to support the new Citywide Maintenance Services Division.</t>
  </si>
  <si>
    <t>Addition of 1.00 Senior Management Analyst and one-time non-personnel expenditures to support the new Citywide Maintenance Services Division.</t>
  </si>
  <si>
    <t>100000_171422_15c. Add of Personnel for Get It Done</t>
  </si>
  <si>
    <t>Addition of 1.00 Administrative Aide 2, 2.00 Public Information Clerks, 1.00 District Manager, 3.00 Grounds Maintenance Supervisors and 6.00 Grounds Maintenance Workers 3s, to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t>
  </si>
  <si>
    <t>Staffing to Support Get It DoneAddition of 1.00 Administrative Aide 2, 2.00 Public Information Clerks, 1.00 District Manager, 3.00 Grounds Maintenance Supervisors and 6.00 Grounds Maintenance Workers 3s, to manage the department's Get It Done request, data analysis and customer follow up.</t>
  </si>
  <si>
    <t>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t>
  </si>
  <si>
    <t>100000_171422_16a. Add Swimming Pool Ongoing Maintenance</t>
  </si>
  <si>
    <t>Addition of non-personnel expenditures to support the repairs for Tierrasanta Pool.  Repairs include pool decks, tile maintenance of gutter, targets, depth markers, and plaster maintenance. Tierrasanta Pool has numerous components at the end of their service life, including the pool deck, plaster, boiler, circulation system, and related appurtenances. This allocation would allow for these elements to be fixed and repaired. While the pool is not in a community of concern, loss of this pool will impact competitive use of the pool by school districts, swim clubs, and water polo teams that play across the region. In 2022, several pools were closed for extended periods due to failure of pool pumps, circulation systems, boilers, and related pool systems. If this is not funded, the department anticipates Tierrasanta will need to be closed unexpectedly due to likely failure of one of these systems.</t>
  </si>
  <si>
    <t>Swimming Pool RepairsAddition of non-personnel expenditures to support swimming pool repairs and equipment replacement for Allied Gardens, Colina del Sol, Carmel Valley, Kearny Mesa, Martin Luther King, Tierrasanta and Vista Terrace.</t>
  </si>
  <si>
    <t>Addition of one-time non-personnel expenditures to support swimming pool repairs and equipment replacement for Allied Gardens, Colina del Sol, Carmel Valley, Kearny Mesa, Martin Luther King, Tierrasanta and Vista Terrace.</t>
  </si>
  <si>
    <t>Tierrasanta Pool has numerous components at the end of their service life, including the pool deck, plaster, boiler, circulation system, and related appurtenances. This allocation would allow for these elements to be fixed and repaired. While the pool is not in a community of concern, loss of this pool will impact competitive use of the pool by school districts, swim clubs, and water polo teams that play across the region. In 2022, several pools were closed for extended periods due to failure of pool pumps, circulation systems, boilers, and related pool systems. If this is not funded, the Department anticipates Tierrasanta will need to be closed unexpectedly due to likely failure of one of these systems.</t>
  </si>
  <si>
    <t>100000_171422_16b. Add Swimming Pool Ongoing Maintenance</t>
  </si>
  <si>
    <t>Addition of non-personnel expenditures to support the repairs for Tierrasanta Pool.  Repairs include pool decks, tile maintenance of gutter, targets, depth markers, and plaster maintenance. Tierrasanta Pool has numerous components at the end of their service life, including the pool deck, plaster, boiler, circulation system, and related appurtenances. This allocation would allow for these elements to be fixed and repaired. While the pool is not in a community of concern, loss of this pool will impact competitive use of the pool by school districts, swim clubs, and water polo teams that play across the region. In 2022, several pools were closed for extended periods due to failure of pool pumps, circulation systems, boilers, and related pool systems. Many other pools need relatively modest repairs and replacements, including decking, plaster, circulation system, boiler, and other elements. The pools generally are 50-70 years old. This allocation would help to fund their prompt replacement and would avoid a situation like we saw in summer 2022 where several pools went down at the same time, causing numerous concerns about fitting all user groups into remaining pools. In 2022, several pools were closed for extended periods due to failure of pool pumps, circulation systems, boilers, and related pool systems. If this is not funded, the department anticipates several pools such as Carmel Valley, Colina del Sol, Vista Terrace, Tierrasanta and others will need to be closed unexpectedly due to likely failure of one of these systems.</t>
  </si>
  <si>
    <t>Many other pools need relatively modest repairs and replacements, including decking, plaster, circulation system, boiler, and other elements. The pools generally are 50-70 years old. This allocation would help to fund their prompt replacement and would avoid a situation like we saw in summer 2022 where several pools went down at the same time, causing numerous concerns about fitting all user groups into remaining pools. In 2022, several pools were closed for extended periods due to failure of pool pumps, circulation systems, boilers, and related pool systems. If this is not funded, the Department anticipates several pools such as Carmel Valley, Colina del Sol, Vista Terrace, and others will need to be closed unexpectedly due to likely failure of one of these systems.</t>
  </si>
  <si>
    <t>27</t>
  </si>
  <si>
    <t>100000_1914_P.27_GID PD Communications Queue Monitor</t>
  </si>
  <si>
    <t>Currently, no one has the primary responsibility of monitoring the Get It Done (GID) Police Communications queue.  One Dispatcher II monitors the queue Tuesday - Friday and more recently, Parking Enforcement Officers are temporarily monitoring the queue on other days.  This has meant that reports can go unread for up to three days and aren't reviewed after hours.  This presents a risk to the City, requires customers to call the Police Non-Emergency line for parking issues, and negatively impacts customer service.  Four (4) Public Information Clerk positions dedicated to monitor the Get It Done Police Communications queue 7 days a week (7:00 am - 5:30 pm) + 5 days a week with additional hours of operation (i.e., until 12:00 am), process Get It Done reports requiring a Police review, respond to customer service surveys, escalate reports as necessary, and address customer email inquiries. This request includes $16K in non-personnel expenditures; $14K on-going for Get It Done licenses and $2,000 one-time equipment.</t>
  </si>
  <si>
    <t>Get It Done Police Communications Queue MonitoringGet It Done Police Communications Queue Monitoring staffing increase.</t>
  </si>
  <si>
    <t>Get It Done Police Communications Queue Monitoring staffing increase.</t>
  </si>
  <si>
    <t>57108_Y123__:Currently, no one has the primary responsibility of monitoring the Get It Done Police Communications queue.  One Dispatcher II monitors the queue Tuesday - Friday and more recently, Parking Enforcement Officers are temporarily monitoring the queue on other days. This has meant that reports can go unread for up to three days and aren't reviewed after hours. This presents a risk to the City, requires customers to call the Police Non-Emergency line for parking issues, and negatively impacts customer service.  Four (4) Public Information Clerk positions dedicated to monitor the Get It Done Police Communications queue 7 days a week (7 a.m. - 5:30 p.m.) + 5 days a week with additional hours of operation (i.e. until 12 a.m.), process Get It Done reports requiring a Police review, respond to customer service surveys, escalate reports as necessary, and address customer email inquiries. ._1. This will lighten the burden on the Dispatcher and Parking Enforcement Officers currently monitoring Get It Done requests. 2. This will free up the non-emergency line for other callers. 3. Will require training and process for how to respond to the requests. ._This may result in increased enforcement of certain crimes as they are processed more quickly. An example might be illegal parking or 72-hour abatements that are currently not quickly addressed through the app. ._._</t>
  </si>
  <si>
    <t>100000_171412_3a. Supplemental Position Adds in FY23</t>
  </si>
  <si>
    <t>Supplemental Fiscal Year 2023 Position, 1.00 Assistant Recreation Center Director at Linda Vista Recreation Center, position is filled.  This position supports the Park after Dark and other recreational programs. To serve the needs of the County-funded Parks After Dark program (in cooperation with San Diego Parks Foundation and Price Philanthropies), the department requested supplemental staff to assure successful provision of the events. Parks After Dark is focused primarily on three events for three nights at four locations (may increase to more locations) during summer and more sporadically the rest of the year.</t>
  </si>
  <si>
    <t>Supplemental PositionsAddition of 6.00 FTE Positions and associated non-personnel expenditures to support additional supplemental positions added in Fiscal Year 2023.</t>
  </si>
  <si>
    <t>Addition of 6.00 Assistant Recreation Center Directors to support supplemental positions added in Fiscal Year 2023. To serve the needs of the County-funded Parks After Dark program (in cooperation with San Diego Parks Foundation and Price Philanthropies), the department requested supplemental staff to assure successful provision of the events.</t>
  </si>
  <si>
    <t>To serve the needs of the County-funded Parks After Dark program (in cooperation with San Diego Parks Foundation and Price Philanthropies), the department requested supplemental staff to assure successful provision of the events. Parks After Dark is focused primarily on three events for three nights at four locations (may increase to more locations) during summer and more sporadically the rest of the year. Parks After Dark is conducted at parks that serve communities of concern. If this is not funded, the department cannot support the Parks After Dark program, which would be in violation of the agreement with the County of San Diego.</t>
  </si>
  <si>
    <t>100000_171412_6a. Phase I Security Camera Installation</t>
  </si>
  <si>
    <t>Phase One Security Camera installation due to increased violent incidents and vandalism occurring in City facilities. Community Parks I Linda Vista Recreation is part of phase one rollout, which includes one-time camera purchase and installation and monthly monitoring expense. 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 If this request is not funded, the department will continue to have difficulty in providing a safe and secure workplace for our employees and a safe park for patrons to enjoy.</t>
  </si>
  <si>
    <t>700036_1611_Online Homeowner Tutorial</t>
  </si>
  <si>
    <t>Addition of one-time of non-personnel expenditures for the amount of $50,000 to develop an online homeowner tutorial  that would provide instructions to customers on how to apply online for a permit. </t>
  </si>
  <si>
    <t>Addition of one-time non-personnel expenditures to develop an online homeowner tutorial that would provide instructions to customers on how to apply online for a permit. Impact: If not funded, this will negatively impact the efficiency and transparency of the online permitting process.</t>
  </si>
  <si>
    <t>57111_Y123__:provides an educational resources tool to better assist homeowners better evaluate their home improvement projects and understand the permitting and inspection process._increased educational tools will result in possible increase of homeowner permits that may not have been aware of the process previsouly, tool could result in improved submissions from homeowners attempting to apply without the contracted support of industry professional they cannot maybe afford._could upset industry officials that may feel they lose business with online educational tool on simple permits or non-complex projects._._</t>
  </si>
  <si>
    <t>700036_1611_Self Certification Online Program</t>
  </si>
  <si>
    <t>Addition of one-time of non-personnel expenditures for the amount of $50,000 to develop a self-cert online program for individual property owners, home businesses and small businesses to develop the required skill and understanding of the permitting requirements. </t>
  </si>
  <si>
    <t>Self-Certification Online ProgramAddition of one-time non-personnel expenditures to develop a self-certification online program for individual property owners, home businesses and small businesses to develop the required skill and understanding of the permitting requirements to submit without reviews of certain permits. </t>
  </si>
  <si>
    <t>Addition of one-time non-personnel expenditures to develop a self-certification online program for individual property owners, home businesses, and small businesses to develop the required skill and understanding of the permitting requirements. Impact: If not funded, this will negatively impact customer service with longer processing times.</t>
  </si>
  <si>
    <t>57112_Y123__:providing a program that would allow a permit to be issued without a review based on being certified through the program._requires populating all necessary information in order to be considered properly educated to submit permits that would not require reviews._unknown at this time._._</t>
  </si>
  <si>
    <t>100000_1316__MAD General Benefit/City Allocation</t>
  </si>
  <si>
    <t>The Engineer's Annual Report Update calculates the amount of General Benefits conferred to the public at large or properties located outside the District. Applicable law prohibits levying assessments to pay for General Benefits. The San Diego Municipal Code requires the City to provide an offset for these benefits received by the general public. It is projected that the total General Benefit Offset for the 9 existing EDD MADs will increase 5% for inflation, and the addition of the North Park Special Enhancement district creates an additional $18,415 in General Benefit Offset. An increase of $168,354 would further support MAD Managers addressing qualify of life challenges that must be addressed prior to performing the enhanced services detailed in their Engineer's Annual Report with assessment revenues. General fund is used to contribute to the budget of each Maintenance Assessment District (MAD) to compensate for benefit received by the public at large as opposed to assessment payers. The adjustment reflects inflation, the establishment of a new MAD in the North Park community, and additional support for MAD Managers addressing qualify of life challenges that must be addressed prior to performing the enhanced services detailed in their Engineer's Annual Report.</t>
  </si>
  <si>
    <t>Maintenance Assessment Districts Addition of non-personnel expenditures associated with services for the Maintenance Assessment District.</t>
  </si>
  <si>
    <t>Addition of non-personnel expenditures to support the required baseline services performed by the Maintenance Assessment Districts.</t>
  </si>
  <si>
    <t>Budget allocation will support Maintenance Assessment Districts Managers address qualify of life challenges within their respective MADs that must be addressed prior to performing the enhanced services detailed in their Engineer's Annual Report with assessment revenues. General Benefit Offset is required by San Diego Municipal Code. Budget allocation for additional City Contribution is needed to ensure Assessment dollars are used consistent with their respective MAD Engineer's Reports. More additional city contribution is calculated in the adjustment to address the additional need in underserved communities and balance the inequities of services provided. Therefore if not funded, there will be a greater impact to low income communities with less additional city contribution.</t>
  </si>
  <si>
    <t>100000_1716_Motel 6 Clairemount Mesa Blvd Lease</t>
  </si>
  <si>
    <t>Addition of $1,875,826 to continue the lease of existing shelter beds at Clairemont Mesa Blvd established in Fiscal Year 2023. This was originally included in the Non-Discretionary process for CI 512217 ND Rent Expense, but per DOF's instructions, it is presented and budgeted on a yearly basis through the Budget Adjustment process.</t>
  </si>
  <si>
    <t>100000_1316_Maintain Small Business Enhancement Program</t>
  </si>
  <si>
    <t>Restoration and enhancement of SBEP (Small Business Enhancement Program) via Council Policy 900-15 with a focus on investing in the development of an ecosystem of support for small businesses in under-resourced communities. Expenses may include: Grant programs for small businesses and non-profits serving small businesses; Restoration of the Storefront Improvement Program (Council Policy 900-17); and Technical Assistance Program for diverse businesses interested in contracting with the City.</t>
  </si>
  <si>
    <t>Small Business Enhancement ProgramAddition of non-personnel expenditures for the restoration and enhancement of the Small Business Enhancement Program with a focus on investing in support for small businesses in under-resourced communities.</t>
  </si>
  <si>
    <t>Addition of non-personnel expenditures for the restoration and enhancement of the Small Business Enhancement Program with a focus on investing in the development of an ecosystem of support for small businesses in under-resourced communities.</t>
  </si>
  <si>
    <t>Budget allocation for the maintenance of the Small Business Enhancement Program will provide equitable investments to support and further develop San Diego's small businesses, enhance commercial neighborhoods, and partner with non-profits in under-resourced communities. Allocation will ensure compliance with City Council Policy 900-15. These budget adjustments specifically support Business Improvement Districts primarily located in CD 3,4,8,and 9 with funds to ensure city contract compliance, bookkeeping and management support. In addition, the adjustments enhances design services to support the cost of facade renderings to small business applicants of the Storefront Improvement Program. Budget allocation for the maintenance of the Small Business Enhancement Program will provide equitable investments to support and further develop San Diego's small businesses, enhance commercial neighborhoods, and partner with non-profits in under-resourced communities. Allocation will ensure compliance with City Council Policy 900-15. These budget adjustments specifically support Business Improvement Districts primarily located in CD 3,4,8,and 9 with funds to ensure city contract compliance, bookkeeping and management support. In addition, the adjustments enhances design services to support the cost of facade renderings to small business applicants of the Storefront Improvement Program. The pipeline of businesses seeking assistance has grown with more than a dozen businesses (8 citywide and 3 Promise Zone) waiting an average of 4 to 6 weeks for Storefront Improvement Services. In order to meet the growing demand in both LMI areas and citywide, EDD needs additional design consultants and grant funding. For every dollar invested in the SIP program over the past three years, generates an additional investment of $4 which is a positive impact to the neighborhood and surrounding businesses.</t>
  </si>
  <si>
    <t>100000_171412_7d. Phase II Security Camera Installation</t>
  </si>
  <si>
    <t>Phase Two Security Camera installation due to increased violent incidents and vandalism occurring in City facilities. For the remaining 31 sites in Community Parks I that are not included in phase one, there is a one-time camera purchase and installation and monthly monitoring expense. 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t>
  </si>
  <si>
    <t>100000_171412_8a. Park Ranger Additions</t>
  </si>
  <si>
    <t>1.00 Supervising Park Ranger, 1 Senior Park Ranger and 4.00 Park Rangers are needed to support the Parks Master Plan and its stated goal for Parks for ALL. The Rangers are vital in the education, and integration of programs aimed at creating more equality and inclusion in communities of concern. Park Rangers will support additional management of security contracts and added security to the Community Parks and provide assistance to a large unsheltered population. One-time expense for vehicles, laptops, phones, chairs etc. Ongoing expenses for cellular and software.</t>
  </si>
  <si>
    <t>Park Ranger AdditionsAddition of 19.00 FTE positions to include 5.00 Supervising Park Rangers, 2.00 Senior Park Rangers and 12.00 Park Rangers and associated non-personnel expenditures to support enhanced security at community and open space parks.</t>
  </si>
  <si>
    <t>Developing a safe and secure park system requires additional park rangers to serve community and neighborhood parks at locations where staff have noticed a high incidence rate of vandalism, threatening behavior, attacks, and mental illness acting out. Park rangers would support the onsite staff by being stationed in recreation centers and marshaling resources to address encampments, drug dealing, mentally ill who are acting out on their illness in a threatening way, and gangs. The rangers would manage security guard contracts and would be the direct line to the San Diego Police Department. The first sites to receive these new park rangers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t>
  </si>
  <si>
    <t>100000_171412_9a. Security Guard Services</t>
  </si>
  <si>
    <t>Security needed due to increased violent incidents to staff &amp;amp; citizens. City staff concerned with personal safety. Four facilities at $170,400 per year 12-hour shifts (two shifts per day). Each site experiencing significant challenges with mentally ill, people experiencing homelessness, etc. would be the first to receive security guard services. The guards, under the direction of the park rangers, would be assigned to recreation centers and would shadow staff who need to clean restrooms, picnic shelters, and play areas that may have people with threatening behavior. The guards can also assist with additional safety at public events, sports games/tournaments, and daily park use.</t>
  </si>
  <si>
    <t>Security Guard Services Addition of non-personnel expenditures associated with additional guard services at multiple recreation facilities. </t>
  </si>
  <si>
    <t>Addition of non-personnel expenditures associated with additional security guard services at ten recreation facilities.</t>
  </si>
  <si>
    <t>Each site experiencing significant challenges with mentally ill, people experiencing homelessness, etc. would be the first to receive security guard services. The guards, under the direction of the park rangers, would be assigned to recreation centers and would shadow staff who need to clean restrooms, picnic shelters, and play areas that may have people with threatening behavior. The guards can also assist with additional safety at public events, sports games/tournaments, and daily park use. The first sites to receive these new security services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t>
  </si>
  <si>
    <t>100000_171412_12. Digital Equity/Wi-Fi at All Park Locations</t>
  </si>
  <si>
    <t>Proposed budget to provide public internet services at approximately 60 parks sites, this includes using existing Wi-Fi equipment in place from Lokket.  This expense is the cost for the vendor to continue to provide services at all locations. This amount includes services to all 31 Community Parks 1 sites for $78,802.  Digital Equity for All requires Wi-Fi to be available at all park sites. This had been funded in part by San Diego Parks Foundation, but their funding is ending in Fiscal Year 2023. To ensure there is sufficient budget to cover the cost of the service provider (Lokket) and contract administrator (Zensar), the department requests this budgetary increase to fund this continued service.</t>
  </si>
  <si>
    <t>Digital Equity Wi-FiAddition of non-personnel expenditures associated with providing Digital Equity/Wi-Fi at all park sites</t>
  </si>
  <si>
    <t>Digital Equity for All calls for Wi-Fi to be available at all park sites. This had been funded in part by San Diego Parks Foundation, but their funding is ending in FY 2023. To ensure there is sufficient budget to cover the cost of the service provider (Lokket) and contract administrator (Zensar), the department requests this budgetary increase to fund this continued service.</t>
  </si>
  <si>
    <t>100000_171412_21a. Support Positions</t>
  </si>
  <si>
    <t>Addition of 2.00 Assistant Recreation Center Director positions at Cabrillo and Serra Mesa Recreation Centers to support the operating hours and recreational programs. Addition of 1.00 Irrigation Specialist is needed to support maintenance needs in District 44. One-time expense for office furniture, chairs, phone, and vehicle for Irrigation Specialist. Ongoing cellular cost. To help reduce the uneven maintenance practices and improve customer service, the department recommends expansion of maintenance positions and recreation center director positions. These additions would help increase maintenance at numerous park locations throughout the city. If this request is not funded, the department will experience challenges with covering permitting demands at these locations, may have difficulty achieving 65 hours of recreation center operations weekly, and will have difficulty repairing complex irrigation systems.</t>
  </si>
  <si>
    <t>Enhanced Maintenance and Customer SupportAddition of 11.00 FTE Positions and associated non-personnel expenditures to support increased maintenance and customer support at recreation facilities.</t>
  </si>
  <si>
    <t>Addition of 2.00 Assistant Recreation Center Directors, 6.00 Grounds Maintenance Supervisors, and 3.00 Irrigation Specialists and associated non-personnel expenditures to enhance maintenance and recreational support.</t>
  </si>
  <si>
    <t>To help reduce the uneven maintenance practices and improve customer service, the department recommends expansion of maintenance positions and recreation center director positions. These additions would help increase maintenance at numerous park locations throughout the city. If this request is not funded, the department will experience challenges with covering permitting demands at these locations, may have difficulty achieving 65 hours of recreation center operations weekly, and will have difficulty repairing complex irrigation systems.</t>
  </si>
  <si>
    <t>100000_171412_21b. Support Positions</t>
  </si>
  <si>
    <t>Addition of 5.00 Grounds Maintenance Supervisors to provide span of control of supervision throughout the Division. One-time expense for vehicles, phone, etc. Ongoing cellular cost.  To help reduce the uneven maintenance practices and improve customer service, the department recommends expansion of maintenance positions and recreation center director positions.</t>
  </si>
  <si>
    <t>100000_1316_Childcare Entrepreneurship</t>
  </si>
  <si>
    <t>Addition of non-personnel expenditures to provide grant funding to informal entrepreneurs that provide childcare services to allow them to formalize operation.  </t>
  </si>
  <si>
    <t>Childcare Entrepreneurship ProgrammingAddition of non-personnel expenditures to provide grant funding to informal entrepreneurs that provide childcare services to allow them to formalize operation within the San Diego Promise Zone.</t>
  </si>
  <si>
    <t>Addition of non-personnel expenditures to invest in childcare services for entrepreneurs to pursue licenses that will ultimately impact workforce development and competitiveness of the regional economy.</t>
  </si>
  <si>
    <t>Budget allocation would foster networks and alignment to ensure continuous learning and efficient use of resources; unlock potential funding for transition and transaction cost so informal caregivers can expand to serve more families; and improve the quality of childcare by connecting caregivers with technical assistance and partner organizations to achieve investments that result in better child, family, and workforce outcomes. Allocation will assist in addressing the City's priority of expanding the supply and affordability of childcare in San Diego and drive entrepreneurship opportunity specifically within the Promise Zone. This directly aligns with the Community Goal of Increasing Economic Activity within the Promise Zone with the intent to create a minimum of 12 new businesses that provide childcare services within that geographic boundary.</t>
  </si>
  <si>
    <t>100000_1316_Nonprofit Capacity Building</t>
  </si>
  <si>
    <t>Addition of non-personnel expenditures to restore the CIty's award-winning Nonprofit Academy and serve San Diego Promise Zone grants to local nonprofits. The Nonprofit Academy programming will focus on growing existing nonprofits and increasing the quantity, quality, and diversity of nonprofits competing for City contracts to perform valuable social services in under-resourced and low- and moderate-income areas. The San Diego Promise grants and other capacity-building programming will provide assistance to non-profits serving the San Diego Promise Zone and other qualified low and moderate income census tracts to enable them to sustainably grow organizational and community goals and to support the Promise Zone's initiative goals, priorities, and activities.</t>
  </si>
  <si>
    <t>Nonprofit Academy SupportAddition of non-personnel expenditures to create a Nonprofit Academy and support San Diego Promise Zone grants that aim to provide support and assistance to non-profits, especially those serving under-resourced communities. </t>
  </si>
  <si>
    <t>Addition of non-personnel expenditures to create a training program designed to strengthen the effective management and organizational capacity of nonprofits and provide grants and other capacity-building financial assistance to nonprofits focused on serving San Diego's under-resourced communities.</t>
  </si>
  <si>
    <t>Budget allocation will allow the City to restore a valuable city-program and develop a more resource-rich ecosystem that supports a network of diverse and sustainably growing local nonprofits serving San Diego's under-resourced communities. Allocation will facilitate in the development of nonprofits with sustainable practices, effective management and organizational capacity, resulting in the increased quantity, quality and diversity of nonprofits applying for and awarded with City-administered funding. In FY20, there were 491 attendees of the Nonprofit Academy that without the restoration of this program and a renewed focus on capacity building, would not be funded.</t>
  </si>
  <si>
    <t>Winter Shelter BedAddition of non-personnel expenditures for winter shelter beds at multiple sites to provide additional shelter offerings during winter months.</t>
  </si>
  <si>
    <t>100000_1316_Successor Agency and Research Contracts</t>
  </si>
  <si>
    <t>Addition of non-personnel expenditures for Successor Agency professional services and Economic Development Department personnel professional training. Providing professional services to support Successor Agency with third party verification and assist with financial analysis related to the real estate transactions and economic activities associated with the winding down of redevelopment agencies obligations as well as compliance with Surplus Land Act. Fund professional training of Economic Research Specialist to effectively evaluate economic indicators and monitor economic performance critical to current and future economic development activities and policies. Training will assist in providing in-house expertise and information data management for on-going evaluation involving real estate trends and markets, business development research related to growth industries, employment statistics, development statistics and economic statistics.</t>
  </si>
  <si>
    <t>Successor Agency Professional ServicesAddition of non-personnel expenditures for successor agency professional services to provide third party verification, assistance with financial analysis related to the San Diego's economic status especially wind down of redevelopment agencies obligations, and compliance with Surplus Land Act.</t>
  </si>
  <si>
    <t>Addition of non-personnel expenditures to prioritize the state-required fulfillment and winddown of former redevelopment assets and to effectively communicate the current economic status of San Diego while guiding growth through provided and data-driven insights.</t>
  </si>
  <si>
    <t>Budget allocation will provide the professional expertise necessary for Economic Development Department personnel to prioritize state-required fulfillments of former redevelopment assets. Additionally, the budget allocation will provide the much-needed professional training to Economic Development Department personnel in order provide in-house expertise and information data management for on-going evaluation involving real estate trends and markets, business development research related to growth industries, employment statistics, development statistics and economic statistics. The Surplus Land Act has effectively dominated the real estate deposition and lease process of all city owned property. Without expertise and consultant support to ensure compliance, the City is vulnerable to a penalty payment of a minimum of 30% of the cost of the land to the State HCD should the process not be followed according to state law.</t>
  </si>
  <si>
    <t>100000_1716_Criminal Prosecution Diversion Program</t>
  </si>
  <si>
    <t>A budget adjustment of $561,414 is requested in the FY 2024 budget for criminal prosecution diversion through the City Attorney and Police Department operations of the Prosecution and Law Enforcement Assisted Diversion Services (PLEADS) program. This reflects a contract increase, as negotiated with the County of San Diego by the City Attorney’s office during Fiscal Year 2023.  In addition, the program, which had previously been budgeted under State HEAP and HHAP funding, but is no longer available for HHAP funding as shelter costs have taken up more of the HHAP funding available. Contract payments to the County under this program are split between the Police Department and HSSD. It is recommended that the program expenditures and payment processing be consolidated into one department. Many the of clients served by the PLEADS program are neither homeless nor at risk of homelessness. Additionally, HSSD does not maintain active oversight and involvement in the program. As such, it is recommended the contract amount of $561,414 be moved to the Police Department or City Attorney’s Office budget for FY 2024 as monitoring of the program expenditures would be better aligned with the monitoring of the program from within CAO or PD. The Government Affairs Department has indicated that this program can be paid for through the Opioid Settlement Fund.</t>
  </si>
  <si>
    <t>Criminal Prosecution Diversion Program SupportAddition of non-personnel expenditures to support the Prosecution and Law Enforcement Assisted Diversion Services program.</t>
  </si>
  <si>
    <t>Addition of non-personnel expenditures to support the Prosecution and Law Enforcement Assisted Diversion Services (PLEADS) program due to a contract increase negotiated with the County of San Diego by the Office of the City Attorney during Fiscal Year 2023. It is recommended that the program expenditures and payment processing be transferred to City Attorney or the Police Department as HSSD does not maintain involvement in the program. The Government Affairs Department has indicated that this program can be paid for through the Opioid Settlement Fund.</t>
  </si>
  <si>
    <t>Neither race, nor age, nor gender should an indicator of access to the services offered through the PLEADS Program. This funding will reduce disparities in access to homelessness services through the PLEADS Program. HSSD has developed a racial disparity index KPI to compare access to criminal prosecution diversion opportunities relative to the demographic breakdown of the unsheltered population and at a rate necessary to achieve equitable outcomes. </t>
  </si>
  <si>
    <t>100000_1716_Expansion of Safe Parking</t>
  </si>
  <si>
    <t>In response to Council President’s request, HSSD has researched additional safe parking locations and preliminary cost as well as innovative strategies and has included the expansion of safe parking locations in the FY 2024 budget request. HSSD has included $1.2M for new safe parking sites and will implement cost-effective safe parking strategies to ensure those funds can support as many people as possible. The safe parking strategies will be responsive to litigation requirements and will provide broad access, city-wide to individuals who are experiencing homelessness in their vehicles. </t>
  </si>
  <si>
    <t>Expansion of Safe Parking ProgramAddition of non-personnel expenditures for expansion of the safe parking program.</t>
  </si>
  <si>
    <t>In response to a request by City Council, the department has researched additional safe parking locations and innovative strategies for the expansion of the safe parking program. Safe parking program strategies will adhere to litigation requirements and provide broad access to individuals experiencing homelessness in their vehicles.</t>
  </si>
  <si>
    <t>100000_1716_Safe Camping Pilot Program</t>
  </si>
  <si>
    <t>The FY 2023 Budget included $200,000 of one-time funding for a pilot safe camping program to be located at 4th &amp;amp; Beech street.  The program will begin in late winter/ early spring 2023. The FY 2024 budget requests includes $275,000 in General Fund to support the continuation of the program into FY 2024. This funding is part of the comprehensive program budget which is also supported by philanthropic dollars. The program is administered by the San Diego Housing Commission.</t>
  </si>
  <si>
    <t>Safe Camping Pilot ProgramAddition of one-time non-personnel expenditures to support the Safe Camping Pilot Program to provide supportive services and behavioral support to vulnerable senior citizens.</t>
  </si>
  <si>
    <t>Addition of one-time non-personnel expenditures to support the Safe Camping Pilot Program to provide supportive services and behavioral support to vulnerable senior citizens. The program is administered by the San Diego Housing Commission.</t>
  </si>
  <si>
    <t>Neither race, nor age, nor gender should an indicator of access to the services offered at the Safe Caping Pilot Program. This funding will reduce disparities in access to homelessness services through the Safe Camping Pilot Program. HSSD has developed a racial disparity index KPI to compare access to safe camping services relative the demographic breakdown of the unsheltered population.</t>
  </si>
  <si>
    <t>Public Liability and Loss Recovery SupportAddition of 1.00 Claims Clerk and non-personnel expenditures to support the Public Liability and Loss Recovery Division.</t>
  </si>
  <si>
    <t>100000_171413_3b. Supplemental Position Adds in FY23</t>
  </si>
  <si>
    <t>Supplemental Fiscal Year 2023 Positions, 5.00 Assistant Recreation Center Directors at Park de la Cruz, San Ysidro Teen Center, Memorial Teen Center, Linda Vista and 2 positions at City Heights (four positions filled, two vacancies).  These were to support the Parks After Dark and other recreational programs. </t>
  </si>
  <si>
    <t>To serve the needs of the County-funded Parks After Dark program (in cooperation with San Diego Parks Foundation and Price Philanthropies), the department requested supplemental staff to assure successful provision of the events.  Parks After Dark is focused primarily on three events for three nights at four locations (may increase to more locations) during summer and more sporadically the rest of the year.  Parks After Dark is conducted at parks that serve communities of concern.  If this is not funded, the department cannot support the Parks After Dark program, which would be in violation of the agreement with the County of San Diego.</t>
  </si>
  <si>
    <t>100000_171413_6b. Phase I Security Camera Installation.</t>
  </si>
  <si>
    <t>Phase one Security Camera installation due to increased violent incidents and vandalism occurring in City facilities.  For Community Parks II, it includes 15 Pool locations and 10 sites: Mt. Hope Cemetery, Memorial, Southcrest, Willie Henderson, Colina Del Sol, City Heights, Park de la Cruz, Mountain View, Golden Hill and Skyline Recreation Centers. Also includes one-time camera purchase and installation and monthly monitoring expense. 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t>
  </si>
  <si>
    <t>Recreation Facility SecurityAddition of non-personnel expenditures associated with security camera installation and monitoring at multiple park facilities. </t>
  </si>
  <si>
    <t>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  If this request is not funded, the Department will continue to have difficulty in providing a safe and secure workplace for our employees and a safe park for patrons to enjoy.</t>
  </si>
  <si>
    <t>100000_171413_21c-Support Positions for customer service</t>
  </si>
  <si>
    <t>Addition of 1.00 Grounds Maintenance Supervisor and 2.00 Irrigation Specialists. The new Grounds Maintenance Supervisor (GMS) will provide span of control and supervision throughout the division for current Grounds Maintenance Workers. Each of the three districts in Community Parks II will have one Irrigation Specialist. One-time expenses are related to vehicles and cellphone operating costs. To help reduce the uneven maintenance practices and improve customer service, the department recommends expansion of maintenance positions and recreation center director positions. These additions would help increase maintenance at numerous park locations throughout the city. If this request is not funded, the department will experience challenges with covering permitting demands at these locations, may have difficulty achieving sixty-five hours of recreation center operations weekly, and will have difficulty repairing complex irrigation systems.</t>
  </si>
  <si>
    <t>To help reduce the uneven maintenance practices and improve customer service, the Department recommends expansion of maintenance positions and recreation center director positions. These additions would help increase maintenance at numerous park locations throughout the city. If this request is not funded, the department will experience challenges with covering permitting demands at these locations, may have difficulty achieving 65 hours of recreation center operations weekly, and will have difficulty repairing complex irrigation systems.</t>
  </si>
  <si>
    <t>100000_171413_12-Digital Equity &amp; Wi-Fi at all park sites</t>
  </si>
  <si>
    <t>Proposed budget increase in order to provide public internet services at approximately sixty park sites; this includes using existing Wi-Fi equipment in place from the service provide (Lokket). This expense is the cost for a vendor to continue to provide services at all locations. Digital Equity for All requires Wi-Fi to be available at all park sites. This had been funded in part by San Diego Parks Foundation, but their funding is ending in Fiscal Year 2023. To ensure there is sufficient budget to cover the cost of the service provider (Lokket) and contract administrator (Zensar), the department requests this budgetary increase to fund this continued service.</t>
  </si>
  <si>
    <t>Digital Equity Wi-FiAddition of non-personnel expenditures associated with providing Digital Equity/Wi-Fi at all park sites.   </t>
  </si>
  <si>
    <t>Digital Equity for All calls for Wi-Fi to be available at all park sites. This had been funded in part by the San Diego Parks Foundation, but their funding ceases in Fiscal Year 2023. To ensure there is sufficient budget to cover the costs of the service provider (Lokket) and contract administrator (Zensar), Parks and Recreation is requesting this budgetary increase to fund this ongoing service. </t>
  </si>
  <si>
    <t>100000_171413_9b-Security Guard services at Rec Ctrs/Parks</t>
  </si>
  <si>
    <t>Security guard services needed due to increased violent incidents to staff and citizens. City staff are concerned with personal safety at several locations. The cost for the security guard services is $681,600: 4 facilities at a cost of $170,400 per year for 12 hour shifts (two shifts per day). Each site experiencing significant challenges with mentally ill, people experiencing homelessness, etc. would be the first to receive security guard services. The guards, under the direction of the park rangers, would be assigned to recreation centers and would shadow staff who need to clean restrooms, picnic shelters, and play areas that may have people with threatening behavior. The guards can also assist with additional safety at public events, sports games/tournaments, and daily park use.</t>
  </si>
  <si>
    <t>Each site experiencing significant challenges with mentally ill, people experiencing homelessness, etc. would be the first to receive security guard services. The guards, under the direction of the park rangers, would be assigned to recreation centers and would shadow staff who need to clean restrooms, picnic shelters, and play areas that may have people with threatening behavior. The guards can also assist with additional safety at public events, sports games/tournaments, and daily park use. The first sites to receive these new security services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t>
  </si>
  <si>
    <t>100000_171422_23. Add Citywide Maint Services Office Trailer</t>
  </si>
  <si>
    <t>Office trailer for Citywide Maintenance Services staff at 20th and B Street Ops Yard. With the creation of the new maintenance services division, a new office location is needed. Currently, staff recommends a location at 20th and B yard. If this is not funded, staff will remain in the congested Pershing Yard area despite the numerous expansions of staff that have occurred over the past several years.</t>
  </si>
  <si>
    <t>Office Trailer for Citywide Maintenance ServicesAddition of one-time non-personnel expenditures associated with the purchase of the office trailer at 20th and B Street Operations Yard.</t>
  </si>
  <si>
    <t>Addition of one-time non-personnel expenditures associated with the purchase of the office trailer at 20th and B Street Operations Yard.</t>
  </si>
  <si>
    <t>With the creation of the new maintenance services division, a new office location is needed. Currently, staff recommends a location at 20th and B yard. If this is not funded, staff will remain in the congested Pershing Yard area despite the numerous expansions of staff that have occurred over the past several years.</t>
  </si>
  <si>
    <t>100000_171422_24. Add Quarterly Fertilization</t>
  </si>
  <si>
    <t>Addition of non-personnel expenditures for quarterly fertilization for Joint Use fields and biannually for City athletic fields. The department cut its fertilization budget 15 years ago, which has resulted in uneven turf quality and easier damage to turf fields. This restoration would allow the department to strengthen the condition of its turf areas and reduce the number of injuries associated with holes in the turf. If this is not funded, turf will have uneven quality and will see more holes and damage that could cause injury to sports participants, which could result in liability to the City for those injuries.</t>
  </si>
  <si>
    <t>Turf FertilizationAddition of non-personnel expenditures for quarterly fertilization for Joint Use fields and biannually for City athletic fields.</t>
  </si>
  <si>
    <t>Addition of non-personnel expenditures for quarterly fertilization for Joint Use fields and bi-annually for City athletic fields.</t>
  </si>
  <si>
    <t>The Department cut its fertilization budget 15 years ago, which has resulted in uneven turf quality and easier damage to turf fields. This restoration would allow the Department to strengthen the condition of its turf areas and reduce the number of injuries associated with holes in the turf. If this is not funded, turf will have uneven quality and will see more holes and damage that could cause injury to sports participants, which could result in liability to the City for those injuries.</t>
  </si>
  <si>
    <t>100000_171414_9c. Add Security Guard Services-DRP</t>
  </si>
  <si>
    <t>Security guard services for recreation centers/parks in need of extra security measures. Each site experiencing significant challenges with mentally ill, people experiencing homelessness, etc. would be the first to receive security guard services. The guards, under the direction of the park rangers, would be assigned to recreation centers and would shadow staff who need to clean restrooms, picnic shelters, and play areas that may have people with threatening behavior. The guards can also assist with additional safety at public events, sports games/tournaments, and daily park use.</t>
  </si>
  <si>
    <t>Security Guard Services Addition of non-personnel expenditures associated with additional security guard services at multiple recreation facilities.</t>
  </si>
  <si>
    <t>100000_171422_10. Add Lighting Contract</t>
  </si>
  <si>
    <t>Ongoing Contractual Electrical Park Maintenance. SDTD is responsible for repair and replacement of all pole lights in the park system, including park roads, parking lots, walkways, ballfields, and hard courts. Due to the significant backlog of lighting repairs SDTD is completing in the public rights of way, the Parks and Recreation Department requests funding of the continuation of a contract service that has been approved by Local 127 and is designed to address major pole/fixture/conduit repairs and replacements to ensure lights stay on in parks. Many parks currently have failing lights, as evidenced by a recent settlement stemming from a claim against the City when a pole light fell onto a park patron in Carmel Valley. Lights in Mission Bay Park and Southcrest area parks are struggling to stay lit, creating early morning and evening safety risks. Some of this is due to age while some is due to vandalism. Given the gravity of these needs, the department recommends funding the lighting contract in Fiscal Year 2024.</t>
  </si>
  <si>
    <t>Park Lighting MaintenanceAddition of non-personnel expenditures associated with contractual electrical park maintenance projects.</t>
  </si>
  <si>
    <t>Addition of non-personnel expenditures associated with contractual electrical park maintenance projects.</t>
  </si>
  <si>
    <t>SDTD is responsible for repair and replacement of all pole lights in the park system, including park roads, parking lots, walkways, ballfields, and hard courts. Due to the significant backlog of lighting repairs SDTD is completing in the public rights of way, the P&amp;amp;R Dept requests funding of the continuation of a contract service that has been approved by Local 127 and is designed to address major pole/fixture/conduit repairs and replacements to ensure lights stay on in parks. Many parks currently have failing lights, as evidenced by a recent settlement stemming from a claim against the City when a pole light fell onto a park patron in Carmel Valley. Lights in Mission Bay Park and Southcrest area parks are struggling to stay lit, creating early morning and evening safety risks. Some of this is due to age while some is due to vandalism. Given the gravity of these needs, the Department recommends funding the lighting contract in FY 2024. The first sites to receive light repairs will be parks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and the backlog of needed lighting repairs (and possible liability to the City in darkened parks) will continue to grow.</t>
  </si>
  <si>
    <t>100000_1713_Addition of 1.00 Prog Coord for Fiscal Services</t>
  </si>
  <si>
    <t>The position is critical to ensure finance and business aspects of Library system are managed effectively. Under the direction of the Library Operations Deputy Director, the position will be responsible for managing the fiscal support sections of Library (including Operating Budget, CIP and Grants), Contract Administration, Business Functions including Special Events and Operational Efficiencies, Administrative Services, Payroll, and liaise with organizations such as San Diego Public Library Foundation and Friends of the Library. The Program Coordinator will serve as the transitional position between the Supervising Management Analyst and the Library Director, allowing for the separation of transactional day-to-day tasks from the manager role.  This position would allow the Director to delegate certain authorizations in efforts to shorten final reviews and processing of numerous documents which require appointing authority approval, thus streamlining processes that would otherwise go to the Library Director for signature and approval.  The Program Coordinator position will have a span of control made up of approximately 18 positions and will filter decisions and discussion topics down the chain of command or to the Library Director or Library Executive Team as appropriate.  Significant responsibilities in the area of fiscal management exist for the Program Coordinator, where currently the Library does not have an expert serving in an appointing authority capacity.  This denotes overseeing all aspects of the Library Department’s annual- and long- range-planning budgets. It includes accountability for the Library’s annual budget development process, formally answering to appropriate variance requests regarding quarterly budget monitoring, providing recommendations for the Library’s long range planning documents (21st Century Library Improvement Plan, Five-Year Financial Outlook, and Five-Year Capital Infrastructure Outlook), the annual Capital Improvements Program (CIP), overseeing establishment of grant funds and ensuring reporting requirements are fulfilled per granting agency, oversight of accounts receivables and accounts payable.  The unclassified position will have oversight of Management Analysts in the department, understand the financial modules of the City's SAP Financial Accounting System, including external and internal reporting. The position will aide in the streamlining of decision and approval processes, as well as provide the necessary authority to identify, formulate, implement, and administer department policies, or process improvements in areas where fiscal expertise is critical.   The Program Coordinator position will have oversight of Payroll and payroll support staff for approximately 469.10 FTE and nearly 750 positions (including hourly/non-standard hour).  In addition, the position will also oversee and provide guidance to the Administrative Support section responsible for clerical staff, State and Federal Library Surveys, gathering statistical program and branch information, as well as provide support for system-wide hiring processes.   The scope of duties of the position are consistent with City Charter Section 117, which states that the Unclassified Service shall include “managerial employees having significant responsibilities for formulating and administering Department policies and programs;. Impact statement if the Program Manager is not approved: If this position is not approved the impact would be departmental insufficiencies in the following areas: a)    Insufficient oversight managing the fiscal operations of Library (including Operating Budget, CIP and grants), Administrative Services, Accounts Payable and Receivable, and Payroll b)    Insufficient staffing to provide proper oversight of department Special Events, Contract Administration and Operational Efficiencies  c)    Insufficient staffing to provide duties as liaise with organizations such as San Diego Public Library Foundation and Friends of the Library d)    Insufficient staffing to serve as the transitional position between the Supervising Management Analyst and the Library Director (allowing for the separation of transactional day-to-day tasks from manager role) e)    Insufficient staffing with the delegated authority to respond to sensitive matters affecting the organization where applicable (i.e. participating in confidential or sensitive conversation with the Office of the City Attorney, Human Resources Department, Personnel Department, sitting in as a voting member for action items in the Capital Improvements Program Review and Advisory Committee (CIPRAC) meeting, fielding questions from the Office of the Independent Budget Analyst (IBA) on budget reports and operational expenses, working with the Office of the City Auditor to respond to confidential and performance audits, serving as the San Diego Public Library Foundation liaison, attending and speaking at work related events outside of normal business hours, presenting at City Council Meetings or Council Committee, replying to questions from Council Members at City Council Meetings or Council Committees, presenting fiscal plans and budget adjustment requests to City Executive leadership consisting of the Chief Operating Officer, Chief Financial Officer, Deputy Chief Operating Officer, and other centralized department Directors) f)     Insufficient staffing to adequately aide in the streamlining of decision and approval processes, as well as provide the necessary authority to identify, formulate, implement, and administer department policies, or process improvements in areas where fiscal expertise is critical.  Except for the Deputy Director, the Library does not have an expert serving in an appointing authority capacity directly responsible for the management of the Library’s fiscal, business, and administrative matters Insufficient staffing to serve as relief to management by representing the department or Director in an official capacity at proper engagements. </t>
  </si>
  <si>
    <t>Addition of 1.00 Program Coordinator for Fiscal Services</t>
  </si>
  <si>
    <t>100000_2114_Addition of Capital Improvement Program Ramp Up</t>
  </si>
  <si>
    <t>Capital Improvement Program (CIP) is responsible for planning, design and management of CIP projects to address failed Stormwater assets that protect against flooding; buIld green infrastructure to address Stormwater Regulatory Compliance requirements; and mitigation projects required to compensate for activities that impact wetlands. The City secured a $733 million Water Infrastructure Finance and Innovation Act (WIFIA) loan for Stormwater CIP Program.  The WIFIA loan requires expenditure of the funds and implementation of the CIP projects within 5 year of loan execution, which represents an increase of 400% from the current stormwater CIP Program.  To ramp and support the execution of the WIFIA loan the department is requesting an addition of 15.00 FTEs and $3.5 million for consultant support. In Fiscal Year 2023, Stormwater added 16 FTE with the intent that additional growth would continue in future years.FY24 16 FTE: (1) Senior Planner; (2) Associate Planner; (1) Project Officer; (2) Assistant Engineer-Civil; (1) Deputy Director; (1) Biologist 3; (1) Grants Coordinator; (1) Senior Management Analyst; (2) Associate Management Analyst; (1) Administrative Aide 2; (1) Senior Account Clerk; (1) Program Manager; (1) Development Project Manager 3(One-time NPE $67,650 IT costs for new FTE)(Ongoing expense of 11,200 and one-time of 40,000: Safety and training for new staff)(Ongoing NPE $1.5M Program Management consulting)(One-time NPE $2.0M Program Management consulting to account for higher cost in first year of contract)(Revenues $1,861,841 - non-admin staff salary is reimbursable through CIP) Consequence of not funding: inability to expend the WIFIA funding and meet the commitments of the loan; Increased risk of failing to meet regulatory deadlines required by the Phase I Regional Municipal Separate Storm Sewer System (MS4) Program permit and Total Maximum Daily Loads (TMDL); risk of not meeting CMP audit requirements, risk of flooding and life safety of citizens due to not meeting mitigation requirements to perform maintenance and repair of flood control assets. In addition, without adequate review of projects, treatment control BMPs can potentially put the City at risk for regulatory compliance issues with the MS4 Permit, including TMDL compliance.</t>
  </si>
  <si>
    <t>Capital Projects Program Ramp Up for WIFIAAddition of 16.00 FTE positions, non-personnel expenditures, and reimbursable revenue to address backlog of failed storm drainpipes.</t>
  </si>
  <si>
    <t>Addition of 16.00 FTE positions, non-personnel expenditures, and revenue to support the capital projects ramp up for Water Infrastructure Finance and Innovation Act and Regional Water Quality Control Board Compliance.</t>
  </si>
  <si>
    <t>100000_211600_Addition of TD Gibbs Facility Improvements</t>
  </si>
  <si>
    <t>This request is non-personnel expenditure of $1,500,000 for the Transportation Department tenant improvements and construction associated with the new work location that will hold Transportation Department Management team, Right-of-Way Management Division, Traffic Engineering Division, and Public Works Dispatch Center. This funding with provide for the design development and construction documentation to facilitate the completion of all tenant improvements.</t>
  </si>
  <si>
    <t>Gibbs Facility ImprovementsAddition of non-personnel expenditures to support Transportation Department relocation tenant improvements.</t>
  </si>
  <si>
    <t>Addition of non-personnel expenditures to support Transportation Department relocation tenant improvements.</t>
  </si>
  <si>
    <t>57193_Y123__It directly benefits SDTD employees to ensure we plan for and secure the necessary workspace needed to have a place to work, equipped with the resources needed to successfully conduct their work. Satisfied and engaged employees with the proper resources they need ensures they provide better services to our constituents. We need enough office/work space for employees. If no adequate space to work is available, it will impact operations, ability to do work and also impact employee satisfaction, recruitment, retention and morale.</t>
  </si>
  <si>
    <t>100000_1713_Library Assistant 1 - HT Reduction &amp; FT Addition</t>
  </si>
  <si>
    <t>Consolidation of full-time Library Assistant 2 positions from half-time Library Assistant 1 positions.This is an efficiency to save on fringe but this proposal also will address recruitment and retention for key Library positions.All current position numbers in this adjustment are to be increased to full-time positions from vacant half-time positions. Please note that position #30012970 corresponds with 80000111; this position exists in OM due to technical limitations the 8 series number was created in its place. The department intends to reduce the position number on the OM side but budgetary it is noted as the 8 series position. </t>
  </si>
  <si>
    <t>Consolidation of full-time Library Assistant 2 positions from half-time Library Assistant 1 positions.</t>
  </si>
  <si>
    <t xml:space="preserve">The Library Department recently converted hourly positions into half-time benefitted positions in order to increase recruitment and improve retention. The Library does need a certain number of half-time positions for the operation of Sunday hours. However, in assessing the number of positions, it was discovered that many of the half-time Library Assistant 1 positions were remaining unfilled. Feedback from applicants suggest that the half-time status in addition to the lower salary of these positions were deterrents. Therefore, the Library is recommending changing some of these positions to full-time Library Assistant 2s. This will improve recruitment and provide a more competitive salary. </t>
  </si>
  <si>
    <t>Workers' Compensation SupportAddition of 3.00 Workers’ Compensation Claims Representative 2s and non-personnel expenditures to support the Workers' Compensation Division.</t>
  </si>
  <si>
    <t>100000_171413_7c. Phase II Security Camera Installation</t>
  </si>
  <si>
    <t>Phase two Security Camera installation due to increased violent incidents and vandalism occurring in City facilities.  Community Parks II includes twelve sites: North Park, Presidio, South Bay, Montgomery Waller, Cesar Chavez, San Ysidro, San Ysidro Senior Center, San Ysidro Teen Center, Azalea, Paradise Hills, Penn, Bay Terrace Recreation Centers. Also includes one-time camera purchase and installation and monthly monitoring expense. 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t>
  </si>
  <si>
    <t>The department does not have security cameras at most sites.  At many urban parks, the department has seen an extensive rise of violence, threatening behavior, and attacks on employees and the public by mentally ill and aggressive park patrons as documented in incident reports and vandalism reports held by Department of General Services.  To help provide additional safety measures and ensure our employees have evidence that shows egregious behavior, the department requests creation of a security camera system in compliance with the privacy ordinance.  The first sites will be those areas with high criminal activity and is part of an overall effort to give our parks back to the general public by restoring safety for park patrons. Park locations that have experience high crime and are communities of concern by the Climate Equity Index, would be first for new cameras.  If this request is not funded, the department will continue to have difficulty in providing a safe and secure workplace for our employees and a safe park for patrons to enjoy.</t>
  </si>
  <si>
    <t>Claims Management SystemAddition of 1.00 Program Coordinator and non-personnel expenditures to support the Claims Management System.</t>
  </si>
  <si>
    <t>Boards and Commissions</t>
  </si>
  <si>
    <t>Office of Boards &amp; Commissions</t>
  </si>
  <si>
    <t>100000_1417_Addition of Executive Director Position for HRC</t>
  </si>
  <si>
    <t>Ongoing Budget adjustment to add 1.00 FTE Executive Director Position to oversee the Human Relations Commission for the approximate expenditure of $144,807.Article 6: Board and CommissionsDivision 9: Human Relations Commission(“Human Relations Commission” added 3–18–1991 by O–17614 N.S.) §26.0905 Human Relations Commission Established(g)        The position of Executive Director of the Commission is hereby established and shall be appointed by the City Manager. The Executive Director shall be a management assistant to the City Manager. The City Manager may seek counsel and advice from the Executive Director and the Commission’s Chair about matters within the jurisdiction of the Commission.(h)         Subject to its unfettered legislative discretion, the Council will use good faith efforts to ensure              that:(1) Sufficient funds for an Executive Director and necessary staff are provided to assist the Commission in carrying out its duties and responsibilities; and(2) The Commission reflects the cultural diversity of the communities of the City of San Diego. (“Human Relations Commission Established” added 3–18–1991 by O–17614 N.S.)  (Amended 3-27-2013 by O-20244 N.S.; effective 4-26-2013.) </t>
  </si>
  <si>
    <t>Human Relations Commission Addition of 1.00 Executive Director Position to oversee the Human Relations Commission Per San Diego Municipal Code, Chapter 2: Article 6, Division 9 Human Relations Commission 26.0905 (g).</t>
  </si>
  <si>
    <t>Addition of 1.00 Executive Director Position to oversee the Human Relations Commission. This position is required Per San Diego Municipal Code, Chapter 2: Article 6, Division 9 Human Relations Commission 26.0905 (g). </t>
  </si>
  <si>
    <t>If there is an incremental budget request and is it addressing a disparity. YESBased on whether it is (YES) the following questions should be answered: ▪ How does your budget directly benefit a specific neighborhood or employee workforce? It relieves an employee from functioning in two executive director roles which is impacting the ability to meet the requirements of the ordinance in his assigned job duties. What are the operational impacts (employee, workforce, and/or supplies)? ▪ According to the municipal code ((“Human Relations Commission Established” added 3–18–1991 by O–17614 N.S.)  (Amended 3-27-2013 by O-20244 N.S.; effective 4-26-2013.), there is supposed to be an executive director assigned to the Human Relations Commission to meet the policy requirements. What potential unintended consequences or burdens impact specific neighborhoods? It includes not meeting the parameters of the policy. Additional burdens to specific neighborhoods include a lack of recruitment and involvement from neighborhoods that would benefit from providing advisement. Decreased engagement and decreased opportunities to meet a quorum.</t>
  </si>
  <si>
    <t>100000_171415_8c. Park Rangers</t>
  </si>
  <si>
    <t>Addition of 1.00 Supervising Park Ranger and 4.00 Park Rangers are needed to support the Parks Master Plan and its stated goal for Parks for ALL. The Open Space Division requires 4.00 Park Rangers to connect people of all ages to the rich natural resources of the City through interpretive talks, guided hikes, and programming for children; fund and develop trail alignments and trail maintenance programs that expand the City’s active transportation network, encourage connections between neighborhoods and to access nature through San Diego’s unique topography, watersheds, and natural features; provide public safety and increase response times so people with all abilities may access and enjoy open space parkland. Additionally, Rangers are vital in the education, and integration of programs aimed at creating more equality and inclusion in communities of concern. This is consistent with the CAP Strategy 5.1: Resilient Infrastructure and Healthy Ecosystems. The positions are needed for the anticipated acquisition of more than six hundred acres over the next two fiscal years. Park Rangers provide additional security to Open Space park lands and provide assistance to a large unsheltered population. One-time expense for vehicles, laptops, phones, chairs etc. Ongoing cellular cost, software.Developing a safe and secure park system requires additional park rangers to serve community and neighborhood parks at locations where staff have noticed a high incidence rate of vandalism, threatening behavior, attacks, and disturbances caused by mentally ill individuals. Park rangers would be stationed in recreation centers and support the onsite staff by marshaling resources to address encampments, drug dealing, mentally ill-driven disturbances/attacks, and gangs. The rangers would manage security guard contracts and would be the direct line to the San Diego Police Department. The first sites to receive these new park rangers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t>
  </si>
  <si>
    <t>Park Ranger AdditionsAddition of 19.00 FTE positions and associated non-personnel expenditures to support enhanced security at community and Open Space parks.</t>
  </si>
  <si>
    <t>Developing a safe and secure park system requires additional park rangers to serve community and neighborhood parks at locations where staff have noticed a high incidence rate of vandalism, threatening behavior, attacks, and mental illness acting out. Park rangers would support the onsite staff by being stationed in recreation centers and marshaling resources to address encampments, drug dealing, mentally ill who are acting out on their illness in a threatening way, and gangs. The rangers would manage security guard contracts and would be the direct line to the San Diego Police Department. The first sites to receive these new park rangers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t>
  </si>
  <si>
    <t>100000_171421_1d-NF Cathy Hopper Friendship Ctr</t>
  </si>
  <si>
    <t>Addition of 1.00 Recreation Specialist (Senior Citizens) to provide recreational programming support at the Cathy Hopper Friendship Senior Center. The department recently took over the operations of this facility, as last two leasees ended their leases due to lack of subsidy/funding.  Having Parks and Recreation taking over operations complies with Age Friendly initiative.</t>
  </si>
  <si>
    <t>This addition will address equity by providing additional City services for the Age Friendly initiative.</t>
  </si>
  <si>
    <t>Commercial/Retail Center Repair and MaintenanceAddition of one-time non-personnel expenditure for repairs and maintenance to the Commercial and Retail Center located at Gibbs and Aero Drive.</t>
  </si>
  <si>
    <t>Department Management Fiscal SupportAddition of 1.00 Program Coordinator and non-personnel expenditures to support Department Management with fiscal operations.  </t>
  </si>
  <si>
    <t>Lease Management SoftwareAddition of one-time non-personnel expenditures to continue implementation of updated software for real estate administration.</t>
  </si>
  <si>
    <t>100000_2114_Addition of Education &amp; Outreach Administration</t>
  </si>
  <si>
    <t>The Education and Outreach team manages Think Blue San Diego, a program to raise public awareness on stormwater quality issues and how stormwater management helps ensure clean water and clean beaches for future generations. Public awareness is a significant factor in the success of the clean water initiative through prevention (i.e., contain, control, and capture). It also increases public support for important stormwater related issues such as the stormwater funding gap. The result of public surveys shows direct correlation between the amount of education and outreach efforts and public knowledge and awareness on stormwater management. For example, public knowledge on stormwater not being treated dropped from 43% (2011) to 26% (2021) due to reduced education and outreach activities. Currently the team has a dedicated Program Manager to administer the program, but an additional FTE is needed to manage consultants, collaborate with partners, and manage day to day tasks for outreach events and trainings. Additional on-going budget is also needed to help the team to increase outreach through new material production, advertising, media buys, and participation at more events.Consequences if not funded include a decrease in public awareness and loss of opportunity for public support and participation in the stormwater quality program.Item includes: 1 FTE: (1) Program Coordinator (Ongoing expense of 1,500,000.00: Surveys, media buys, outreach, TB gear.)(One-time expense of 4,500: IT equipment for FTE)(One-time expense of 2,500 and ongoing 700: Safety training and equipment for FTE)(Ongoing expense of 50,000: Rewards &amp;amp; Recognition)</t>
  </si>
  <si>
    <t>Education &amp;amp; Outreach AdministrationAddition of 1.00 Program Coordinator and non-personnel expenditures to support education and outreach programs.</t>
  </si>
  <si>
    <t>Addition of 1.00 Program Coordinator and non-personnel expenditures to support required education and outreach mandated by the Municipal Stormwater Permit, Jurisdictional Runoff Management Plan, and performance audit.</t>
  </si>
  <si>
    <t>57222__123__:This allocation advances our equality standard to ensure education and outreach efforts reach and resonate with all San Diegans, making it more effective and accessible. Funding would enhance education and outreach efforts to include Spanish communication and educational materials, as well as outreach to serve our diverse communities. Reaching all of our diverse community members and expanding our educational efforts are important to increase public awareness of stormwater issues and inspire behavior changes to protect and improve water quality. We need an educated and engaged community to  do their part with pollution prevention and be safe during flooding events.._None._._</t>
  </si>
  <si>
    <t>100000_2114_Addition of Levee Maintenance &amp; Repair Team</t>
  </si>
  <si>
    <t>Outcome from the Department's Risk Register revealed that levees ranked high because of the total financial impacts to the areas protected by the levee system. The operations and professional staff identified are needed to address the existing levee deficiencies, conduct routine maintenance and required USACE inspections. The staff will perform needed maintenance and repairs, conduct routine structural inspections, acquire any necessary City and agency permits, and develop mitigation to permit levee maintenance activities. Work would also include removing all unpermitted encroachments, clearing of all brush, maintaining all drainage structures, revetment of rip rap, access roads, and flood gates within levee right-of-way. In addition, the operations staff will be on-call for flood fighting during qualifying storm events.  Consequence of not funding would result in the de-accreditation of the City's levees and removal from the USACE’s Rehabilitation Program, which guarantees federal funding for needed repairs to the levees in the event of a natural disaster. In addition, the City would no longer qualify for FEMA’s National Flood Insurance Program (NFIP), which will expose the City to more losses and claims due to flooding events. Eligibility for Federal funding for flood related disasters and repairs of flood protection assets would cease, resulting in a larger population exposed to increased flood insurance rates and flood risk.Item includes: 26 FTE: (1) Public Works Supervisor; (1) Utility Supervisor; (3) Heavy Truck Driver 2; (3) Utility Worker 2; (4) Utility Worker 1; (1) Equipment Operator 3; (1) Equipment Operator 2; (1) Cement Finisher; (2) Senior Civil Engineer; (3) Associate Engineer-Civil; (2) Assistant Engineer-Civil; (1) Development Project Manager 3; (1) Senior Planner; (1) Assistant Deputy Director; (1) Code Compliance Officer. (Ongoing expense of 300,000: ACOE required bi-monthly inspections) (Ongoing expense of 4,950,000: permit/engr/mitigate up to 5 project per year) (One-time expense of 3,569,426: to purchase vehicles and equipment. 1 - Ford Explorer 4x4, 1- Large Excavator, 1- Tracksteer, 1- Dozer, 2- 12 yard Dump Trucks, 4- F450 Dump Trucks, 1- SUV 4x4)(Ongoing expense of 330,000; rental expense while waiting for vehicle purchase)(One-time expense of 112,890: IT purchases)(Ongoing expense of 18,200 and one-time of 65,000: Safety and training for 26 FTE)</t>
  </si>
  <si>
    <t>Levee Maintenance &amp;amp; Repair TeamAddition of 26.00 FTE positions, non-personnel expenditures, and reimbursable revenue to support levee repairs to comply with US Army Corps of Engineers and FEMA flood protection programs.</t>
  </si>
  <si>
    <t>Addition of 26.00 FTE positions and non-personnel expenditures to establish a levee maintenance and repair crew to remain enrolled in the U.S. Army Corps of Engineers federal rehabilitation program and meet Federal Emergency Management Agency's National Flood Insurance Program requirements.</t>
  </si>
  <si>
    <t>57223_Y123__:Benefit communities along the San Diego River (54 of approx 60 deficincies are within SD River) - FY24 dollars will only cover 5 to 7 deficincies. 90% of deficincies exist along the SDR and 10% remain along the TJ Levee system. Currently there is no dedicated staff to conduct the needed levee maintenance to include the engineering, planning, and maintenance needs.._In order for us to stay with the Army Corp and FEMA program, we need to properly maintain and address these deficiencies.  If there would be a national disaster we would not be eligble for assistance.  Community in the floodplain would not be able to benefit from lower rates. ._Occasional closure of the bike trail may be needed.Maintenance of levees could result in impacts that would require creation or purchase of mitigation to address temporal loss of native vegetation and or habit which must be created within the same watershed.._._</t>
  </si>
  <si>
    <t>100000_211611_Addition of PW Dispatch Support</t>
  </si>
  <si>
    <t>Addition of 2.00 FTE Public Works Dispatchers. The Department provides dispatch services 24 hours per day, 7 days a week for non-emergency Citywide services. Since FY 2017, the number of maintenance requests has increased significantly since implementation of Sales Force and Get It Done applications, as well as in FY 2019 with IAMSD. Associated with this increase of service calls, the department's SLA with Public Utilities Department has been updated requiring additional support. To provide the appropriate services, this request will add 2.00 positions to support the Public Works Dispatch Center. Approximately 68% of their salaries are reimbursed by the Public Utilities Department and $92,600 in on-going Revenue to be received. This request includes one-time costs of $5,000 for office equipment and $6,000 for IT setup and required equipment. </t>
  </si>
  <si>
    <t>Public Works Dispatch SupportAddition of 2.00 Public Works Dispatchers and non-personnel expenditures to increase public works dispatch support.</t>
  </si>
  <si>
    <t>Addition of 2.00 Public Works Dispatchers and non-personnel expenditures to increase public works dispatch support.</t>
  </si>
  <si>
    <t>57225_N___NDU_ The strategy to bolster equity in this service area is a part of the Transportation Department Tactical Equity Plan.  This request will address the Department's goal of providing exceptional customer service addressing the growing number of requests that come through the Public Works Dispatch Center. Staff increase will contribute to the efforts to improve response times citywide. </t>
  </si>
  <si>
    <t>100000_2114_Addition of Structure Repair and Maintenance</t>
  </si>
  <si>
    <t>At this time the structure and repair team receives on average 300 (non-CIP funded) repairs projects per Fiscal year.  The team has the capacity to perform 200 repairs per fiscal year which has resulted in a current backlog of over 1600 projects.  One third of the backlog consist of nearly 600 projects located across all council districts, including disadvantaged communities in 8 of the 9 council districts of the City. The increased number of staff would allow the structure and repair team to address these critical repairs within 90 days of the notification and eliminate its backlog within a 5 year period. These positions will provide the necessary contractual and administrative support needed to ensure all necessary supplies and equipment are available through the fiscal year. The consequence of not funding would result in a high probability of flooding due to unrepaired Stormwater structures and increased potential of trip and fall claims as result of unrepaired sidewalks.Item includes: 25 FTE: (1) Project Officer 1; (1) Account Clerk; (1) Administrative Aide 2; (5) Heavy Truck Driver 2; (1) Equipment Operator 2; (3) Utility Worker 2; (1) Utility Worker 1; (4) Cement Finisher; (1) Senior Civil Engineer; (2) Associate Engineer-Civil; (2) Assistant Engineer-Civil; (1) Senior Management Analyst; (1) Associate Management Analyst; (1) Utility Supervisor.(Ongoing expense of 2,400,000.00: Contracts Structure Repair and maintenance)(One-time expense of 2,716,848.00: to purchase vehicles and equipment. 2 - Ford Explorer 4x4, 2 - Ford F150 4x4 extended cab, 1 - tracksteer, 1 - backhoe and trailer, 1 - vactor, 2 - 320 excavators and trailers, 1 - F450 4x4 standard cab with davit &amp;amp; dump, 5 - 10/12 cu yd dump, 2 - F450 standard cab with davit/compressor/generator, 1 - F450 4x4 standard cab with lumber rack, 1 - SUV 4x4 with light bar.)(Ongoing expense of 570,000; rental expense while waiting for vehicle purchase)(One-time expense of 111,890: IT purchases)(Ongoing expense of 17,500 and one-time of 62,500: Safety and training for new staff)(Revenues 1,838,319 reimbursed for non-admin staff charging half their time to CIP)</t>
  </si>
  <si>
    <t>Structure Repair and MaintenanceAddition of 25.00 FTE positions, non-personnel expenditures, and reimbursable revenue to support structure repairs and maintenance crews to comply with Municipal Stormwater Permit.</t>
  </si>
  <si>
    <t>Addition of 25.00 FTE positions, non-personnel expenditures, and reimbursable revenue to support structure repairs and maintenance crews to comply with Municipal Stormwater Permit.</t>
  </si>
  <si>
    <t>57226_Y123__:FY24 dollars will cover addressing current backlog and incoming service notification. Currently over 1600 projects generated through service notifications projects exist on their maintenance backlog. The additional staff and funding will allow the team to address the backlog within five (5) years and keep up with the incoming number of projects received each fiscal year. The repairs will be conducted across all council districts, including 8 of the 9 council districts within various disadvantage communities. There would be an increase in pipe failures that would impact the public right-of-way if storm drains pipe are not repaired. In addition, the number of potential trip and fall claims would increase if the needed structure repairs to our Stormwater facilities that impact address the increase number of trip and fall claims due to failed sidewalks, the Department must repair this ._Occasional closure of the roadways, sidewalks, parkways, parking lots, etc., depending on the location of repairs of the storm drains.._._</t>
  </si>
  <si>
    <t>100000_2114_Addition of Third Pipe Repair Team</t>
  </si>
  <si>
    <t>Outcome of the Risk Register revealed that existing condition of our Stormwater pipes had a high probability of failure (POF) with a high value of total impacts. This item includes the addition of a 3rd Capital Improvement Project (CIP) pipe repair team to replace and design up to one half mile of storm drainpipes, along with support staff to acquire necessary permits, and to assist in meeting the June 2018 Performance Audit recommendation #1. The consequence of not funding will result in the City not being able to complete the replacement of Stormwater assets in need of immediate repair before they reach their useful life and fail. This would expose the City to more claims due to flooding events. Item includes:  27.00 FTE (1) Public Works Supervisor; (1) Utility Supervisor; (5) Heavy Truck Driver 2; (1) Equipment Operator 3; (2) Equipment Operator 2; (1) Equipment Operator 1; (4) Utility Worker 2; (2) Utility Worker 1; (2) Cement Finisher; (3) Associate Engineer-Civil; (2) Assistant Engineer-Civil; (1) Principal Engineering Aide; (1) Associate Planner; (1) Project Officer 1.(Ongoing expense of 1,750,000: Scope of work (pre-planning, asset and site assessments)(One-time expense of 3,720,269:  to purchase vehicles and equipment. 2 - Ford Explorer 4x4, 2 - Ford F150 4x4 extended cab, 1 - tracksteer, 1 - backhoe and trailer, 1 - vactor, 2 - 320 excavators and trailers, 1 - F450 4x4 standard cab with davit &amp;amp; dump, 5 - 10/12 cu yd dump, 2 - F450 standard cab with davit/compressor/generator, 1 - F450 4x4 standard cab with lumber rack,  1 - SUV 4x4 with light bar.)(Ongoing expense of 570,000; rental expense while waiting for vehicle purchase)(One-time expense of 120,360: IT needs for new staff)(Ongoing expense of 18,900 and one-time of 67,500: Safety and training for new staff)(Revenues $4,547,458 of non-admin staff salary is reimbursable through CIP)</t>
  </si>
  <si>
    <t>Third Pipe Repair TeamAddition of 27.00 FTE, non-personnel expenditures, and reimbursable revenue to address Capital Improvement Program projects to meet regulatory requirements and address backlog of failed storm drain pipes.</t>
  </si>
  <si>
    <t>Addition of 27.00 FTE positions, non-personnel expenditures, and reimbursable revenue to support Capital Improvement Program projects for compliance with the Municipal Stormwater Permit.</t>
  </si>
  <si>
    <t>57227_Y123__:The Department's risk register analysis determined that an additional one half mile of storm drains need to be replaced per fiscal year, for a total of one and half (1.5) miles to meet the 2018 Performance Audit Recommendations.  These projects will spread over all nine council districts and various disadvantage communities. Currently the pipe repair teams are only staffed to replace only one (1) mile of pipe per fiscal year.._Failure to repair the additional miles of pipe would result in potential failed storm drains that could impact the public right-of-ways and adjacent private properties, both residential and commercial if located within drainage easements.._Occasional closure of the roadways, sidewalks, parkways, parking lots, etc., depending on the location of repairs of the storm drains.._._</t>
  </si>
  <si>
    <t>100000_1623_Addition of Grant Compliance Positions</t>
  </si>
  <si>
    <t>Addition of 1.00 Program Coordinator and 2.00 Associate Analysts and associated non-personnel expenses to support City grant compliance efforts. These positions are expected to be partially reimbursable after the first year as they will be able to charge against grant administration allotments. The 1.00 Program Coordinator will supervise the two Associates, verify that grant reporting meets all grant requirements, work with departments in setting up their grants, provide grant compliance training as necessary, and may be asked to assist the Program Manager in providing audit recommendation support to departments.The 2.00 Associate Analysts will enter grant information into SAP's Grants Management module and provide a first level of review for financial accuracy. This request includes one-time IT costs for laptop/monitor/docking station/mouse/keyboard and a small ongoing amount for training and miscellaneous needs.The addition of a grants compliance team within the Compliance Department will ensure that departments without their own in-house grants staff will be able to enter their own grant information into SAP’s grants module, and not request that DoF staff act as both department grant staff and grant reviewer.</t>
  </si>
  <si>
    <t>Grant Compliance SupportAddition of 1.00 Program Coordinator, 2.00 Associate Analysts, and associated non-personnel expenses to support City grant compliance.</t>
  </si>
  <si>
    <t>Addition of 1.00 Program Coordinator, 2.00 Associate Analysts, and associated non-personnel expenses to support City grant compliance. These positions are expected to be partially reimbursable after the first year as they will be able to charge against grant administration allotments.</t>
  </si>
  <si>
    <t>100000_2114_Addition of Pump Station Efficiency and Innovate</t>
  </si>
  <si>
    <t>Outcome from the Department's Risk Register analysis revealed that the existing Stormwater pump stations have a very high probability of not preventing flooding during storms. Therefore, upgrades to all existing pump station assets are needed. Staff with more advanced technical expertise is needed to manage upgraded pump stations that require more complex mechanical equipment, electrical and telemetry components, and safety features. The requested staff will have the necessary technical skills to evaluate and repair the more complex mechanical equipment as well as provide any software programing support to the electrical and telemetry systems. The consequence of not funding would result in high probability of flooding and risk to the communities and businesses protected by these pump stations.  Item includes: 6.00 FTE (FY24: (2) Plant Technician 1; (2) Plant Technician 2; (1) Plant Process Control Electrician; (1) Utility Supervisor)(One-time expense of 2,200,000.00:  Purchase generator - Pump Stations D &amp;amp; H have no backup power supply to address a loss of electrical service provided by SDG&amp;amp;E. The generators will provide a permanent redundant source of power as required by our City standards.)(One-time expense of 850,000.00: Acquisition of staff vehicles and equipment)(Ongoing expense of 180,000; rental expense while waiting for vehicle purchase)(One-time expense of 27,970.00: IT)(Ongoing expense of 4,200 and one-time of 15,000: Safety and training for new staff)</t>
  </si>
  <si>
    <t>Pump Station Maintenance &amp;amp; RepairAddition of 6.00 FTE positions, non-personnel expenditures, and reimbursable revenue to support pump station repair and maintenance for compliance with Municipal Stormwater Permit.</t>
  </si>
  <si>
    <t>Addition of 6.00 FTE positions and non-personnel expenditures to support pump station repairs and maintenance for compliance with the Municipal Stormwater Permit.</t>
  </si>
  <si>
    <t>57229_Y123__:FY24 dollars will cover the purchase of backup generators at Pump Stations D &amp;amp; H. The requested additional staff will have the technical skills to evaluate and repair the more complex mechanical and electrical components built for the new upgraded pump stations. The pump stations provide flood protection in low lying areas within four (4) different council districts and several disadvantage communities. _Failure to provide electrical backup power supply to these pump stations would result in significant flooding of adjacent residences and businesses. The lack of staff with the proper technical skills to manage and maintain these complex pump stations would result in a high probability of failure to the mechanical and electrical components and replacement cost. _Flooding would occur to the communities that are served by these pump stations. Road closures to impacted streets, flooding to either residential and commercial properties within the service area of pump station.._._</t>
  </si>
  <si>
    <t>100000_2114_Addition of Channel Cleaning &amp; Mitigation</t>
  </si>
  <si>
    <t>Channel Cleaning and Mitigation - Funding to ramp-up channel maintenance from 4 channels per year in FY23 to 6 channels per year in FY24 to increase efficiency and reduce mitigation needs.  This ramp up also significantly reduces flood risk and reduces channel maintenance backlog. This item includes 3.00 FTE (FY24: 2 Biologist III; 1 Project Officer 1) to support the mitigation and channel maintenance efforts in the development and implementation of the Waterways Maintenance Program to clean flood control infrastructure. Consequence of not funding is risk to life and property; increased flooding, possible street failure and road closure; increased flood-related liability claims against the City. and the potential noncompliance with Storm Water Permit.  Flood risk could increase because critical maintenance activities would not receive the necessary permits to be completed. Permits are only granted when it can be shown that compensatory mitigation has been secured (i.e., identified, designed, constructed, preserved in perpetuity).  Once mitigation is resolved, future maintenance can continue to be regularly completed and monitored.Item includes: 3 FTE: (2) Biologist 3; (1) Project Officer 1 Ongoing expense of 4,260,000.00: Provide compensatory wetland mitigation for impacts to sensitive wetland vegetation that is proposed for removal from open storm water channels.  (1) FY15/16 Channel emergencies $1M, (2) Los Pen phase II $500k, (3) Smythe and Bandola $1M. (4) Funding requirements to increase the level of service by two additional channels - 360k for 2 additional routine channels (5) 1.4M for mitigation of the 2 additional channels.(One-time expense of 14,724.00: IT equipment for FTEs)(Ongoing expense of 2,100 and one-time of 7,500: Safety and training for new staff)(Ongoing expense of 285,188.56 for estimated ND above SLA threshold for refuse disposal fees)</t>
  </si>
  <si>
    <t>Channel Cleaning &amp;amp; MitigationAddition of 3.00 FTE positions and non-personnel expenditures to support Channel maintenance program to meet regulatory requirements and backlog of channel-failed storm drainpipes.</t>
  </si>
  <si>
    <t>Addition of 2.00 Biologist 3s, 1.00 Project Officer 1, and non-personnel expenditures to support Channel Maintenance program for compliance with the Municipal Stormwater Permit.</t>
  </si>
  <si>
    <t>57230_Y123_:FY24 dollars will support increasing channel maintenance from 4 channels to 6 channels per year in FY24. Benefit communities by restoring channel capacity to convey runoff and prevent flooding in high priority channels. Request includes budget to secure compensatory mitigation to perform maintenance in six channels; contract to provide engineering and permitting support and staffing to support. Failure to ramp up the maintenance to these assets will continue to create a backlog of deferred maintenance increasing the cost and mitigation needs leading to potential blockages and flooding in the communities that each of these channels serves. _Temporary closures of roadways, sidewalks, parkways, trails, parking lots, etc., depending on the location of the channels while work is being performed.</t>
  </si>
  <si>
    <t>100000_2114_Addition of Maintenance of Green Infrastructure</t>
  </si>
  <si>
    <t>Additional resources to maintain and repair the numerous types of Treatment Control Best Management Practices (TCBMPs), as well as technical review and engineering support. This includes filters, baskets, dry detention basins, infiltration devices, continuous deflection separator, and green streets.  There are approximately 508 TCBMPs in the City's inventory and continue to increase every year. 30% (152) of the current inventory is located within disadvantage communities in 5 of 9 Council Districts. Item includes 24.00 FTE (1 Public Works Supervisor; 1 Utility Supervisor; 3 Heavy Truck Driver 2; 3 Equipment Operator 2; 5 Equipment Operator1; 5 Utility Worker II; 2 Utility Worker I; 1 Asst Engineer, 1 Assoc Engineer, 1 Senior Planner; 1 Assoc Planner) On-going NPE budget of 2.2M is needed for contract support related to replacements, upgrades of structures, and/or support with monitoring and permits.(One-time expense of 5,058,213 for vehicle purchases:   (2 F150 truck; 3 12-ton Dump truck; 2 F150 truck; 3 mega H dump trucks; 2 CASE 590; 1 315 EXCAVATOR; 3 2115 Vactor; 2 Mini Vactors; 5 F450 crew cab dump trucks)(Ongoing expense of 690,000; rental expense while waiting for vehicle purchase)(Ongoing expense of 16,800 and one-time of 60,000: Safety and training for new staff)(One-time expense of 108,770: IT for new staff)Consequences of not funding: The Department doesn’t have dedicated staff to address current and future needs for TCBMPs. The City needs to establish a program for maintenance and repair to meet and comply with manufacture’s specifications to achieve water quality and filtration, meet industry practices, comply with MS4 permit, and prevent flooding from deferred maintenance.</t>
  </si>
  <si>
    <t>Maintenance of Green InfrastructureAddition of 24.00 FTE positions and non-personnel expenditures, to maintain Green Infrastructure assets to comply with Municipal Stormwater Permit.</t>
  </si>
  <si>
    <t>Addition of 24.00 FTE positions and non-personnel expenditures to support Green Infrastructure maintenance and repair, as required by the Municipal Stormwater Permit, Regional Water Quality Control Board, and State Trash Policy.</t>
  </si>
  <si>
    <t>57231_Y123__:Benefit communities by improving water quality and prevent localized flooding in each of the nine council districts. There are approximately 508 Trash Capture Best Management Practices (TCBMP) in the City's inventory with no dedicated staff or budget to perform required maintenance, and the list continue to increase every year. 30% (152) of the current inventory is located within disadvantage communities in 5 of 9 Council Districts) - FY24 dollars will cover dedicated staff to include the engineering, planning, and maintenance needs to perform this task.._The department needs staff and budget resources to effectively carry on the maintenance of the current inventory of green infrastructures.  Without dedicated resources for maintenance, these assets will be severely impacted by deferred maintenance increasing cost and reducing the effectiveness. The City could be liable for claims related to flooding in these neighborhoods due to deferred maintenance.  Potential unintended consequences could include temporary impacts to parking, ambiance, pedestrians, park users, parking lots, etc., depending on the location of the green infrastructure while work is being performed. ._._</t>
  </si>
  <si>
    <t>100000_2114_Addition of Trash Capture Devices &amp; Catch Basins</t>
  </si>
  <si>
    <t>State Trash Amendment - Funds dedicated to contracts and crews to install, inspect, and maintain trash capture devices and storm drains. The City is required to install 1500 trash capture devices by 2030 as part of the State Trash Amendment and has installed only 11 to date.  In FY24, the City needs to install 317 trash capture devices to stay on track for completing the total installation of 1,500 devices by 2030.  92% (291) of the proposed installation locations for FY24 are located within disadvantage communities that cover 4 of 9 Council Districts. Stormwater would be responsible to maintain the debris captured as well as repair any devices that fail in the future to avoid flood risk.   The City does not have dedicated staff to perform proactive outfall maintenance. Consequence if not funded: Every year this package is delayed, cost for startup will increase and may impact completing the installation by 2030 and not meet compliance with Storm Water Permit and the State Board adopted trash policy provisions.Item includes: 13 FTE: (1) Public Works Supervisor; (2) Equipment Operator 1; (5) Utility Worker 2; (5) Utility Worker 1 (Ongoing expense of 50,000.00: to support maintenance activities.)(One-time expense of 875,000.00: Contract Funding for acquisition and installation of 317 trash capture devices) (One-time expense of 2,231,739.00: (1)F150, (2) Full Size Vactor; (5) F450 crew cab dump trucks w davit.)(Ongoing expense of 240,000; rental expense while waiting for vehicle purchase)(One-time expense of 58,620: IT needs for new staff.)(Ongoing expense of 9,100 and one-time of 32,500: Safety and training for new staff)</t>
  </si>
  <si>
    <t>Trash Capture Devices &amp;amp; Catch BasinsAddition of 13.00 FTE positions and non-personnel expenditures, to install trash capture devices to comply with Municipal Stormwater Permit, Regional Water Quality Control Board and State Trash Policy.</t>
  </si>
  <si>
    <t>Addition of 13.00 FTE positions and non-personnel expenditures to support installation of trash capture devices, as required by the Municipal Stormwater Permit, Regional Water Quality Control Board, and State Trash Policy.</t>
  </si>
  <si>
    <t>57232_Y123__:Benefit communities by improving water quality and comply with the state trash amendment policy of installing 1500 units by 2030 in high priority water sheds. FY24 dollars will support the installation of 317 trash capture devices to stay on track and 92% (291) of the proposed installation locations for FY24 are located within disadvantage communities that cover 4 of 9 Council Districts.  Failure to install 1500 units by 2030 will lead the City out of compliance on the Trash Amendment Policy.._Temporally impacts to parking, ambiance, pedestrians, park users, parking lots, etc., depending on the location of the asset while the work is being performed. ._._</t>
  </si>
  <si>
    <t>100000_2114_Addition of Inspectors for SBMP &amp; Business</t>
  </si>
  <si>
    <t>Additional inspectors and resources to conduct stormwater commercial, industrial, and TCBMP inspections to improve water quality and ensure compliance with regulations; as well as develop and initiate an inspection/re-inspection fee program.  This package includes 7.00 FTE including, 5.00 Stormwater Inspector IIs, 1.00 Stormwater Inspector III, 1.00 Administrative Aide 2, as well as vehicles and IT equipment needed for these positions.  (Ongoing expense of 106,000:  SLA with PUD for restaurant wastewater discharge testing and compliance)(Ongoing expense of 4,900 and one-time of 17,500: Safety and training for new staff)(One-time expense of 304,244: vehicles for new staff)(Ongoing expense of 180,000; rental expense while waiting for vehicle purchase)(One-time expense of 48,722: IT for new staff)These resources are needed to meet the growth experienced since 2014 of 700 green infrastructure assets and 3,000 businesses to achieve compliance with SBMP and Business Inspection Requirements in the MS4 permit.  These resources are also needed to comply with Audit Recommendation #9 for an inspection/re-inspection fee.  Funding the staff and resources is necessary to initiate an inspection/re-inspection fee, which would make the Inspections program partially cost recoverable beginning in FY25.  With current staffing levels and resources, we are not in compliance with our SBMP inspection requirements.  Additionally, we are not in compliance with the Audit Recommendation #9.</t>
  </si>
  <si>
    <t>Inspectors for SBMP &amp;amp; Business InspectionsAddition of 7.00 FTE positions and non-personnel expenditures to comply with commercial, industrial, and Treatment Control Best Management Practices inspections requirements in the Municipal Stormwater Permit, as well as develop and initiate an inspection/re-inspection fee.</t>
  </si>
  <si>
    <t>Addition of 7.00 FTE positions and non-personnel expenditures to conduct stormwater commercial, industrial, and Treatment Control Best Management Practices inspections in order to improve water quality and ensure compliance with regulations; as well as develop and initiate a inspection/re-inspection fee program.</t>
  </si>
  <si>
    <t>57233_Y123__: Additional staff would allow us to conduct all citywide commercial, industrial, and TCBMP inspections that are required to ensure that there is a consistent standard of water quality and enforcement citywide.  It would also ensure that all business and TCBMP owners are treated equally.  From a City employee perspective, additional staff will alleviate excessive workloads from existing Inspections staff, scale back on necessary overtime, and allow staff to prioritize work accordingly.  Without additional resources, we risk non-compliance with our MS4 permit and our JRMP related to water quality. This could have financial and /or legal implications.  There are no known unintended consequences and/or burdens to specific neighborhoods and City employees.  </t>
  </si>
  <si>
    <t>100000_2114_Addition of Officers to Abate Discharges</t>
  </si>
  <si>
    <t>Stormwater receives approximately 3,845 discharge reports each year (FY22) and are required to close/abate all cases within 30 days per the MS4 permit.   FY23 is trending toward a 17% increase in this caseload number.  As is, the code enforcement team is unable to meet the 30-day abatement requirement for most cases, which is a violation of our MS4 permit. It takes approximately 4 hours to investigate and close each case, meaning officers need to work almost 5000 hours of overtime per year to close all 3,845 cases.  At least 2 additional officers are needed to investigate the current caseload and comply with the permit required 30-day case closure requirement.  Additional team members would also allow the team to proactively address human waste-related bacteria and other pollutants source identification field investigations required by the Bacteria Total Maximum Daily Load (TMDL) regulations. Existing code enforcement workload is 100% reactive to discharge complaints, and an unknown number of discharges go unreported annually. Proactive patrols would assist in meeting bacteria regulations by targeting high priority sources and areas. Revenues are not anticipated due to there being no fee program established at this time. 3 FTE: (1) clerical assistant II, (2) code compliance officers(One-time expense of 76,061: 2 Ford Escape.)(One-time expense of 17,720,: IT needs for new staff.)(Ongoing expense of 2,100 and one-time of 7,500: Safety and training for new staff)(Ongoing expense of 60,000; rental expense while waiting for vehicle purchase)</t>
  </si>
  <si>
    <t>Additional Officers to Abate DischargesAddition of 3.00 FTE positions and non-personnel expenditures to investigate and abate illegal discharges to the City's stormwater system and attain compliance with the Municipal Stormwater Permit.</t>
  </si>
  <si>
    <t>Addition of 2.00 Code Compliance Officers, 1.00 Clerical Assistant 2, and non-personnel expenditures to investigate and abate illegal discharges to the Municipal Separate Storm Sewer System in order to improve water quality and ensure compliance with regulations.</t>
  </si>
  <si>
    <t>57234_Y123__:Additional officers will allow more discharges to be abated in a timely fashion, including in areas where constituents are not as active in reporting violations to city council representatives, meaning all neighborhoods in the City would receive a more equitable response to stormwater complaints/violations. From a City employee perspective, additional staff will alleviate excessive workloads from existing enforcement staff, scale back on necessary overtime, and allow staff to prioritize work accordingly.  Without additional resources, we risk non-compliance with our MS4 permit and our JRMP related to water quality. This could have financial and /or legal implications.  Issuance of Notices of Violations, penalties and fines to violators.._._</t>
  </si>
  <si>
    <t>100000_2114_Addition of Street Sweeping Efficiency</t>
  </si>
  <si>
    <t>Water Quality, Street Sweeping (1114) - Water Quality Improvement Plan related tasks to provide 5,000 miles of additional street sweeping per year on areas located within disadvantaged communities that cover 8 of the 9 Council Districts with high debris/low frequency routes. Provide support with the CAP and mobility with increase sweeping on class IV cycle tracks, provide support with increased services to P&amp;amp;R and other city departments to comply with JRMP requirements. Support additional ROW that has been relinquished by Caltrans back to the City. The additional sweeping is in compliance with the State Trash Policy requirements and audit recommendations. 12.00 FTE (FY24: 1.00 Public Works Supervisor, 1.00 Motor Sweeper Supervisor, 4.00 Motor Sweeper Operators, 1.00 Utility Worker II, 2.00 Utility Worker 1, 1.00 Heavy Truck Driver II, 2.00 Parking Enforcement OfficerConsequence if not funded: potential noncompliance with Storm Water Permit. If this budget request is not funded, the department will not be able to take on street sweeping or implement changes to enhance street sweeping or have the ability to support GF/EF departments accomplish base line requirements to comply with the JRMP.(One-time expense of 925,000: Budget to implement the Street Sweeping Route Optimization recommendations and funding to post up to 100 miles of new posted routes) (One-time expense of 2,527,490: FY24 1- F150 truck, 5 sweepers, 1 Roll-Off truck for Sweeper bins, 2 EV, 1 F450 dump truck.) (Ongoing expense of 300,000; rental expense while waiting for vehicle purchase)(Ongoing expense of 8,400 and one-time of 30,000: Safety and training for new staff)(One-time expense of 51,560: IT needs for new staff.)(Revenue 800,000; 2 parking enforcement officers estimated at 400K each)</t>
  </si>
  <si>
    <t>Street Sweeping Efficiency and ExpansionAddition of 12.00 FTE positions and non-personnel expenditures, to support street sweeping efficiency and expansion in compliance with Municipal Stormwater Permit, Regional Water Quality Control Board and State Trash Policy.</t>
  </si>
  <si>
    <t>Addition of 12.00 FTE positions, non-personnel expenditures, and revenue to support street sweeping efficiency and expansion in order to maintain compliance with the Municipal Stormwater Permit, Regional Water Quality Control Board, and State Trash Policy.</t>
  </si>
  <si>
    <t>57235_Y123__:FY24 dollars will add 5,000 miles of additional street sweeping (annually) in disadvantaged communities spanning 8 of the 9 Council Districts. The proposed additional miles cover  high-debris/low frequency routes. Without funding, the Street Sweeping program will not be able to implement the recommendations by the OCA outlined on the 2020 SS Audit, as well as providing sweeping support to other City departments to accomplish JRMP requirements. Temporally impacts to residential/commercial parking, ambiance, park users, parking lots, etc., depending on the location of the sweeping routes while the work is being performed.</t>
  </si>
  <si>
    <t>100000_2114_Addition of Dig Alert</t>
  </si>
  <si>
    <t>Compliance – Partial group was approved in FY22 and need the additional FTEs to be in compliance to respond to all intake calls. This item includes 3.00 FTE (FY24: 3 UW2) to support Stormwater Department's response to the remaining 40% of the tickets that are currently completed on overtime and reduce the potential of civil penalties ($10k – $50k per instance) that could be imposed for not responding on time. An average of 140 daily tickets are coming in daily and 60 tickets per day are currently addressed via overtime with available staff. This request will fund a full dig alert team that can address the average of 60 tickets to be completed during normal work hours and reduce the potential for fines for not complying with the State Mandate. Consequence if not funded: continuation of requiring overtime to address 60 tickets per day and risk of civil penalties ($10k – $50k per instance)Item includes: 3 FTE: (3) Utility Worker 2 (One-time expense of 150,000.00: Vehicle purchase (3xF150) (Ongoing expense of 90,000; rental expense while waiting for vehicle purchase)(Ongoing expense of 2,100 and one-time of 7,5000: Safety and training for new staff) (One-time expense of 13,350: IT equipment for FTE)</t>
  </si>
  <si>
    <t>Dig AlertAddition of 3.00 FTE positions and non-personnel expenditures, to support Dig Alert request compliance with State Mandate.</t>
  </si>
  <si>
    <t>Addition of 3.00 Utility Worker 2s and non-personnel expenditures to moderate both the necessity of overtime and the risk of State fines accrued due to potential non-compliance. </t>
  </si>
  <si>
    <t>57236_Y123_:FY24 dollars will benefit all communities by adding staff resources to support marking out stormwater assets and prevent utility strikes caused by contractors performing underground work construction and reduce community impacts. Failure to add support will impact department ability to respond in accordance with  timelines established by State regulatory agencies leading to potential civil penalties for each ticket not responded to on time. Temporally impacts to residential/commercial parking, marking out sidewalks and roads with paint in areas where the construction delineation is requested.</t>
  </si>
  <si>
    <t>100000_1623_Addition of Safety Officer Position</t>
  </si>
  <si>
    <t>Addition of 1.00 Safety Officer and associated non-personnel expenses (one-time IT purchase to support new hire and small amount of ongoing NPE for training and other miscellaneous needs) to provide safety support to all City departments except for the ten departments that have their own safety personnel. Departments supported by this position will include all of the City's small and mid-size departments, as well as some larger departments like Library and Development Services. Implementing this position will address a recommendation from the Workplace Safety audit that went to Council in FY 2023. Implementing this recommendation will mitigate some deficiencies in City department safety needs, for example, a lack of periodic safety inspections and clear safety communications.</t>
  </si>
  <si>
    <t>Addition of Safety OfficerAddition of 1.00 Safety Officer and associated non-personnel expense to support citywide safety needs.</t>
  </si>
  <si>
    <t>Addition of 1.00 Safety Officer and associated non-personnel expense to support citywide safety needs in departments without in-house safety staff. The addition of this position will help to address a recommendation from the Workplace Safety performance audit.</t>
  </si>
  <si>
    <t>This allocation directly benefits those City employees working in departments that do not have their own in-house safety staff and ensures that a safe workplace is available for all employees. Departments without in-house safety staff will receive additional safety communications and a safer work environment. This will lead to increased awareness of safety in the workplace.</t>
  </si>
  <si>
    <t>100000_1623_Addition of Prevailing Wage Support</t>
  </si>
  <si>
    <t>Addition of 3.00 Associate Analysts and associated NPE (one-time IT purchases and minor miscellaneous ongoing expenses) to monitor Prevailing Wage on CIP projects and applicable service contracts. These positions are about 1/3 reimbursable.This request for additional staff is being made for two reasons: 1) when the Prevailing Wage team was restructured to Compliance at the beginning of FY 2023, 14.00 FTE came from E&amp;amp;CP and 1.00 FTE came from Purchasing &amp;amp; Contracting (P&amp;amp;C). The 1.00 FTE that came from P&amp;amp;C was responsible for non-CIP service contracts and POs and the volume of work was much greater than 1.00 FTE could handle. That work has since been spread to the other Prevailing Wage staff reducing capacity allotted for CIP project monitoring. 2) The City's CIP continues to grow year-over-year which increases the amount of payroll to be monitored for adherence to Prevailing Wage laws.</t>
  </si>
  <si>
    <t>Compliance Support for Prevailing Wage LawsAddition of 3.00 Associate Analysts with associated non-personnel expenses and revenue to support compliance with State Prevailing Wage Laws per San Diego Municipal Code §22.3019.</t>
  </si>
  <si>
    <t>Addition of 3.00 Associate Analysts with associated non-personnel expenses and revenue to support compliance with State Prevailing Wage Laws per San Diego Municipal Code §22.3019. This addition will help staff meet the increase in workload due to the large number of service contracts subject to Prevailing Wage and increases to the City of San Diego's Capital Improvements Program.</t>
  </si>
  <si>
    <t>This budget allocation benefits employees of City contractors whose work is subject to Prevailing Wage laws by ensuring that workers are paid fairly and get the benefits to which they are entitled. Operationally there will be less strain on current staff who are trying to keep up with the volume of work.</t>
  </si>
  <si>
    <t>720048_1515_Addition of Workers Comp Program Coordinator</t>
  </si>
  <si>
    <t>New coordinator to support employees returning to work.</t>
  </si>
  <si>
    <t>Workers' Compensation SupportAddition of 1.00 Program Coordinator and non-personnel expenditures to support injured City employees with restrictions in returning to work.</t>
  </si>
  <si>
    <t>Addition of 1.00 Return-to-Work Coordinator and non-personnel expenditures to assist injured City employees in returning to work. This position will coordinate between Risk Management, the employee’s doctor, the employee’s department, other departments with available light-duty work and the Human Resources Reasonable Accommodation Coordinator to bring injured employees back to the workforce as soon as possible, thereby improving moral and recovery time.  </t>
  </si>
  <si>
    <t>720048_1515_Addition of Workers Comp Program Coordinator_Y123N/A_: Engages employees affected by injury returning to work in a safe and adaptable environment. Assists other departments with accommodating work restrictions and enabling employees to return to work in a limited capacity. No negative impacts._._</t>
  </si>
  <si>
    <t>720048_1515_Addition of Loss Recovery Claims Rep</t>
  </si>
  <si>
    <t>Addition of Claims rep to support revenue generation for department.</t>
  </si>
  <si>
    <t>Public Liability and Loss Recovery SupportAddition of 1.00 Claims Representative 2 and associated non-personnel expenditures to support the Public Liability and Loss Recovery Division.</t>
  </si>
  <si>
    <t>Addition of 1.00 Claims Representative II, non-personnel expenditures and revenue to investigate and recover costs associated with damages to City assets or injury to City personnel caused by responsible third parties, and also pursue first party claims against the City’s insurance carriers for damage sustained as a result of covered perils. The addition of this position will alleviate the backlog, improve workload distribution of over 1,000 cases annually among the staff and bring in over $150,000 in revenue to offset the City’s losses. </t>
  </si>
  <si>
    <t>720048_1515_Addition of Loss Recovery Claims Rep_Y123N/A_: Allows the City to increase loss recovery efforts to repair damaged facilities. Reduces backlog and brings money to the City to address damages. No negative impacts._._</t>
  </si>
  <si>
    <t>100000_171413_8b-Park Rangers added Security for Parks</t>
  </si>
  <si>
    <t>2.00 Senior Park Rangers and 4.00 Park Rangers are needed to support the Parks Master Plan and its stated goal for Parks for ALL. The Rangers are vital in the education, and integration of programs aimed at creating more equality and inclusion in communities of concern. This is consistent with the CAP Strategy. Park Rangers provide additional management of security contracts and added security to the Community Parks and provide assistance to a large unsheltered population. One-time expense for vehicles, laptops, phones, chairs etc. Ongoing expense for cellular and software cost.</t>
  </si>
  <si>
    <t>Strategic Capital Projects</t>
  </si>
  <si>
    <t xml:space="preserve">Citywide </t>
  </si>
  <si>
    <t>100000_1313_Employee Relations Program Coordinators</t>
  </si>
  <si>
    <t>Employee Relations Program CoordinatorAddition of 6.00 Program Coordinators and the reduction of 3.00 Associate Human Resource Analysts and 3.00 Supervising Human Resource Analysts to support to the Employee Relations Program. </t>
  </si>
  <si>
    <t>The positions will be used to support Employee Relations activities Citywide as department liaisons and be partially offset by the reductions of  3 Supervisor Human Resource Analyst Positions and Reduction of 3 Associate Human Resource Analyst Positions. HR has identified the need to increase the level of responsibility needed for Citywide Human Resource positions to provide a greater level of support for departments and struggling employees.</t>
  </si>
  <si>
    <t>Employee Relations Program CoordinatorAddition of 9.00 Program Coordinators to support to the Employee Relations Program. </t>
  </si>
  <si>
    <t>The positions will be used to support Employee Relations activities Citywide as department liaisons. Currently Human Resources Liaisons support approximately 6 departments each, significantly impacting the support provided to struggling employees. The additional positions will dramatically reduce the number of departments supported by each liaison, providing more equitable access and the ability to support employees before situations escalate. Without the positions, Human Resources will not have dedicated staff needed to proactively support struggling employees and will continue with the current level of support.</t>
  </si>
  <si>
    <t>100000_1313_Total Compensation PC</t>
  </si>
  <si>
    <t>Addition of 2.00 Program Coordinators to assist in positioning the City as the regional employer of choice by continuing with regular total compensation studies to ensure that actual employee compensation is consistent with the City's compensation philosophy.</t>
  </si>
  <si>
    <t>Total Compensation Program CoordinatorAddition of 2.00 Program Coordinators to support the Total Compensation Program.</t>
  </si>
  <si>
    <t>Total Compensation Program CoordinatorAddition of 2.00 Program Coordinators to support the Total Compensation Program.</t>
  </si>
  <si>
    <t>The positions will be primarily tasked with monitoring and implementing solutions that meet the goals of the City's Compensation Philosophy. This work will ensue that positions across the City workforce are paid a fair, equitable, and livable wage in alignment with market standards. Without the positions, Human Resources will not have dedicated resources to complying with the City's Compensation Philosophy.</t>
  </si>
  <si>
    <t>100000_1313_Employ and Empower Program Coordinator</t>
  </si>
  <si>
    <t>Addition of 1.00 Program Coordinator to continue development and implementation of the Employ and Empower Internship and early talent pipeline program.</t>
  </si>
  <si>
    <t>Employ and Empower Program CoordinatorAddition of 1.00 Program Coordinator to support the Employ and Empower Program. </t>
  </si>
  <si>
    <t>The position will be primarily tasked with the continue development and implementation of the Employ and Empower Internship and early talent pipeline program. The Employ and Empower program  has a intentional focus on providing opportunities to communities of concern within the City of San Diego. Currently the position is Grant funded. The department has identified a need for long term support of the Employ and Empower program.</t>
  </si>
  <si>
    <t>720057_2118_PLA Administration</t>
  </si>
  <si>
    <t>This request is for the addition of 1.0 FTE Associate Management Analyst, one-time non-personnel expenditures, and associated revenue to support the administration of the Project Labor Agreement. This position is needed due to the increased workload related to Project Labor Agreements. This position will charge to the projects they will work on, and it is anticipated that this position will be 50% reimbursable.</t>
  </si>
  <si>
    <t>Addition of Associate Management AnalystAddition of 1.0 FTE Associate Management Analyst, non-personnel expenditures, and associated revenue to support the administration of Project Labor Agreements.</t>
  </si>
  <si>
    <t>Addition of 1.0 Associate Management Analyst to support the administration of the Project Labor Agreement. </t>
  </si>
  <si>
    <t>The approval of this request will allow the City to set hiring goals through PLAs assigned to Capital Improvement Projects within the SCP Department.  Through the PLA and this position that is administering the PLA, it may be possible to add requirements to improve equity concerning those employed through the private contracts that work on the Pure Water Program. There are no known potential unintended consequences and/or burdens to specific neighborhoods and City employees.</t>
  </si>
  <si>
    <t>School District Joint Use AgreementAddition of non-personnel expenditures to support turf maintenance reimbursement at Joint Use facilites.</t>
  </si>
  <si>
    <t>100000_171413_1p-Language Academy Synthetic Turf Replacement</t>
  </si>
  <si>
    <t>Per the Joint Use Agreement, a request for a onetime budget for the City's share of major maintenance repair at Language Academy.</t>
  </si>
  <si>
    <t>School District Joint Use AgreementsAddition of non-personnel expenditures to support turf maintenance reimbursement at Joint Use facilities.</t>
  </si>
  <si>
    <t>Addition of non-personnel expenditures to support turf maintenance reimbursement at Joint Use facilities.</t>
  </si>
  <si>
    <t>San Diego Unified School District has requested the city fund its share of the replacement of synthetic turf at Language Academy Joint Use site. If not replaced, the site will be closed.</t>
  </si>
  <si>
    <t>San Diego Gas &amp;amp; Electric Franchise Fees Revenue Adjustment to reflect revised revenue projections for San Diego Gas and Electric Franchise Fees.</t>
  </si>
  <si>
    <t>Claims Management SystemAddition of non-personnel expenditures, including one-time expenditures, to support the City's Claims Management System.</t>
  </si>
  <si>
    <t>Revised Franchise Fee RevenueAdjustment to reflect revised Franchise Fee revenue projections and Climate Equity Fund projections.</t>
  </si>
  <si>
    <t>100000_1312_Program Coordinator - Program Effectiveness</t>
  </si>
  <si>
    <t>Addition of 1.00 Program Coordinator for Program Effectiveness</t>
  </si>
  <si>
    <t>Program EffectivenessAddition of 1.00 Program Coordinator for Program Effectiveness related to community and employee engagement activities. </t>
  </si>
  <si>
    <t>This position will evaluate program effectiveness related to community and employee engagement activities. From an academic perspective, varied approaches to increase employee and customer engagement will be tested to evaluate success at achieving desired outcomes.</t>
  </si>
  <si>
    <t>57307_Y123__:The program coordinator will examine effectiveness of engagement with communities and staff members. The adjustment benefits the City by allowing it to measure how effective its efforts are and they can be improved to achieve outreach and engagement outcomes. ._The adjustment will impact programs that interface with communities for outcome-driven work, as well as all City departments as it relates to how employees are supported to be meaningfully engaged with their work.._Positive consequences include more effective management of the City's engagement efforts, and ultimately improved programmatic outcomes. The City may discover previously unknown barriers to engaging with the City, both as employer and as provider of public services.._._</t>
  </si>
  <si>
    <t>Revised Franchise Fee RevenueIncrease in revenue based on SDGE Franchise Fee projections, and Climate Equity Fund projections.</t>
  </si>
  <si>
    <t>700011_1312_PUD Customer Service Support</t>
  </si>
  <si>
    <t>PUD Customer Service SupportAddition of 1.00 Program Coordinator for Public Utilities Department's Customer Service Support.</t>
  </si>
  <si>
    <t>Defined Contribution Plans Trustee Board Consultant ServicesAddition of non-personnel expenditures to support contractual services for the Defined Contribution Plans Trustee Board.</t>
  </si>
  <si>
    <t>100000_1211_Addition of 1.00 Legal Secretary 2 Crim Div</t>
  </si>
  <si>
    <t>Budget adjustment requested for an addition of 1.00 Legal Secretary 2 and one-time associated non-personnel expenditures to support the Assistant City Attorney (ACA) and Chief Deputy City Attorney (CDCA) of Prosecution Operations in the Criminal and Community Justice Divisions. The ACA oversees close to 200 employees. This includes attorneys, paralegals, investigators, legal secretaries, victim service coordinators, court clerks, analysts, auto messengers, other support staff, provisional employees, interns, and volunteers. These 200 employees assist in prosecuting all misdemeanor violations in the City, as well as provide support for diversion programs, community courts, gun violence restraining orders, and nuisance abatement issues. Currently, there are only 2.00 budgeted Legal Secretary 2s in the Criminal Division and one of them is assigned to support the ACA and CDCA. However, this secretary also supports five other CDCAs, is the main secretary for the Special Prosecutions Unit, and supervises five legal secretaries and one office support specialist. Because of this secretary’s workload and responsibilities, the ACA and CDCA of Prosecution Operations are not adequately supported. This necessitates the ACA and CDCA to draw secretarial and clerical support from other job functions or have some tasks go uncompleted. This has a ripple effect on the core job duties of the affected personnel.  The requested addition of 1.00 Legal Secretary 2 will report directly to the ACA.  The position is expected to perform secretarial duties for the ACA and CDCA of Prosecution Operations, handle confidential prosecutorial and personnel matters, assist with coordinating recruitment and onboarding deputies and support staff, as well as perform all other assigned duties and tasks.</t>
  </si>
  <si>
    <t>Support to the Prosecution Operations Unit in the Criminal DivisionAddition of 1.00 Legal Secretary 2 and one-time associated non-personnel expenditures to support the Assistant City Attorney and Chief Deputy City Attorney of Prosecution Operations in the Criminal and Community Justice Divisions.</t>
  </si>
  <si>
    <t>Addition of 1.00 Legal Secretary 2 and associated one-time non-personnel expenditure to support the Assistant City Attorney and Chief Deputy City Attorney of Prosecution Operations in the Criminal and Community Justice Divisions. This additional position will allow the Assistant City Attorney to effectively manage two Divisions of approximately 200 people who assist in prosecuting all misdemeanor violations within the City limits and provide support for diversion programs, community courts, gun violence restraining orders, and nuisance abatement issues.</t>
  </si>
  <si>
    <t>Economic Development and Tourism SupportAddition of non-personnel expenditures to support Economic Development and Tourism Support (EDTS) to outside organizations.</t>
  </si>
  <si>
    <t>100000_1313_Trainers for Employ and Empower</t>
  </si>
  <si>
    <t>Addition of 2.00 Trainers for the Professional Development and Employ and Empower programs to meet the City's Strategic Plan commitments.</t>
  </si>
  <si>
    <t>Employ and Empower TrainersAddition of 2.00 Trainers to support the Employ and Empower Program. </t>
  </si>
  <si>
    <t>The positions will be primarily tasked with the continue development and implementation of the Employ and Empower Internship and early talent pipeline program by providing education and training  to Interns and Intern Supervisors. The Employ and Empower program has an intentional focus on providing opportunities to communities of confer within the City of San Diego. Without the positions, Human Resources will not have dedicated training staff to support the Employ and Empower Program.</t>
  </si>
  <si>
    <t>100000_1313_Labor Relations Program Manager</t>
  </si>
  <si>
    <t>Addition of 1.0 Program Manager  to ensure that Human Resources Officers-to-employee ratios meet industry standard ratios, which is vital to employee retention.</t>
  </si>
  <si>
    <t>Labor Relations Program ManagerAddition of 1.00 Program Manager to support the Labor Relations Division.</t>
  </si>
  <si>
    <t>Labor Relations Program ManagerAddition of 1.00 Program Manager to support the Labor Relations Division</t>
  </si>
  <si>
    <t>The position will be used to oversee and support Labor and Employee Relations activities in the department. Additional staffing is needed to ensure equal representation for all Recognized Employee Organizations. Without the position, Human Resources will not have dedicated staff supporting each REO in the Labor Relations and negotiation process.</t>
  </si>
  <si>
    <t>100000_1313_Professional Development NPE</t>
  </si>
  <si>
    <t>Addition of NPE associated to the expansion of the Professional Development program to meet the City's Strategic Plan commitments.</t>
  </si>
  <si>
    <t>Professional Development Addition of non-personnel expenditures to support the Professional Development Program.</t>
  </si>
  <si>
    <t>Funding will be used to expand professional development opportunities to all City employees with a focus on developing career pathways to provide employees with the skills needed to advance into higher roles in the City. Without additional funding, Human Resources will be unable to develop planned career pathways for employee growth.</t>
  </si>
  <si>
    <t>100000_1313_Citywide Employee Appreciation</t>
  </si>
  <si>
    <t>Addition of NPE for Citywide Employee Appreciation events to include the Annual Employee Appreciation Day and Annual Veterans Appreciation Event.</t>
  </si>
  <si>
    <t>Citywide Employee Appreciation Addition of non-personnel expenditures to support the Citywide Employee Appreciation Program.</t>
  </si>
  <si>
    <t>The funding will be used to support employee appreciation events to ensure equitable recognition of employees across City departments.</t>
  </si>
  <si>
    <t>100000_1313_Employee Relations Management System</t>
  </si>
  <si>
    <t>Addition of non-personnel expenditures to develop an Employee Relations Management system to track and manage key employee relations activities to include employee accountability items outlined in the City Auditor's Strategic Human Capital II Audit.</t>
  </si>
  <si>
    <t>Employee Relations Management System Addition of non-personnel expenditures to support the development of an Employee Relations Management System.</t>
  </si>
  <si>
    <t>Employee Relations Management System Addition of  non-personnel expenditures to support the development of an Employee Relations Management System.</t>
  </si>
  <si>
    <t>The funding will be used to develop an Employee Relations Management system to track and manage key employee relations activities to include employee accountability items outlined in the City Auditor's Strategic Human Capital II Audit. The information gathered from the system will allow HR staff to proactively identify employee relations concerns and deployed preventative strategies to support departments and employees. Without the position, Human Resources will not have dedicated staff needed to proactively support struggling employees and will continue with the current level of support.</t>
  </si>
  <si>
    <t>100000_1611_Voluntary Compliance Program</t>
  </si>
  <si>
    <t>This adjustment includes the addition of 1.00 FTE  Program Manager position, 1.00 FTE Senior Planner (Code Enforcement Coordinator) and associated non-personnel expenditures in Code Enforcement to  to enhance the Voluntary Compliance Programs in addressing violations.</t>
  </si>
  <si>
    <t>Voluntary Compliance ProgramAddition of 2.00 FTE positions and associated non-personnel expenditures to enhance the Voluntary Compliance Program in addressing violations.</t>
  </si>
  <si>
    <t>Addition of 2.00 FTE positions and associated non-personnel expenditures to enhance the Voluntary Compliance Program in addressing violations.</t>
  </si>
  <si>
    <t>57329_Y123__:dedicates personnel to engage with the public and encouraging voluntary compliance instead of facing penalties for code violations. Increase leadership readiness for leading this program. Hopefully, this will result in reduction of penalty revenues collected for code violations.</t>
  </si>
  <si>
    <t>100000_1611_Substandard Housing</t>
  </si>
  <si>
    <t>This adjustment includes the addition of 3.00 FTE Combination Inspectors 2 positions in Code Enforcement to address the increased case load of CED Combination Building Inspectors to support a more effective response to substandard housing complaints.</t>
  </si>
  <si>
    <t>Substandard HousingAddition of 3.00 FTE positions and associated non-personnel expenditures to decrease response times to substandard housing complaints.</t>
  </si>
  <si>
    <t>Addition of 3.00 FTE positions and associated non-personnel expenditures in Code Enforcement to ensure timely and effective response to substandard housing complaints.Impact: If not funded, service levels will remain as-is as all positions are currently filled.</t>
  </si>
  <si>
    <t>57330_Y123__:increases service level in addressing substandad housing complaints, providing improved living conditions to building code standards._complaint assignments will be distributed to workloads of section._unknown at this time._._</t>
  </si>
  <si>
    <t>100000_1312_SB1383 Implementation</t>
  </si>
  <si>
    <t>Addition of 1.00 Program Coordinators for SB1383 Implementation.</t>
  </si>
  <si>
    <t>SB1383 ImplementationAddition of 1.00 Program Coordinators for SB1383 Implementation to support the refuse collection cost of service study, an analysis of Get It Done/Salesforce-related changes, and evaluation, implementation and support of other technology-related needs to support billing and service changes.</t>
  </si>
  <si>
    <t>This positions will assist the Environmental Services Department with upcoming changes related to refuse collection stemming from Senate Bill 1383. This includes participation with the refuse collection cost of service study, an analysis of Get It Done/Salesforce-related changes, and evaluation, implementation and support of other technology-related needs to support billing and service changes.</t>
  </si>
  <si>
    <t>The program coordinator positions support the implementation of Measure B, which introduces greater equity in solid waste collection between single-family homeowners and non-single family homeowners. Internally, these positions support greater equity in support provided to departments for Get It Done, including the technical and technological processes required to implement Measure B. ._This adjustment impacts the Get It Done program within PandA, as well as the Waste Collection program in the Environmental Services Department. The programmatic impacts create more support for effective implementation of Measure B, as well as mitigate negative impacts to support for other City departments and services in the Get It Done program.._Positive consequences include more effective and equitable implementation of Measure B, which impacts all San Diego communities based on the proportion of single-family and non-single family home owners who pay fees for solid waste collection. This adjustment also mitigates negative impacts to other staff tasked with implementing Measure B by streamlining tasks related to analysis, research, and policy and program recommendations.  ._._</t>
  </si>
  <si>
    <t>200205_1412_Addition_Position_AMA</t>
  </si>
  <si>
    <t>Addition of 1.00 FTE Arts Management Associate to support continued program functions. This adjustment will provide for one arts management associate position to 1) help increase efficiencies in program and grants management to improve service level; 2) provide cross-program support in public art and funding to ensure continuity in staffing levels; and 3) support City-driven programs, technical assistance to community-based constituents, and equity-based initiatives in alignment with the City Strategic Plan. </t>
  </si>
  <si>
    <t>Addition of Arts Management AssociateAddition of 1.00 Arts Management Associate to support project and grant functions for the department’s programs and services. </t>
  </si>
  <si>
    <t>Addition of 1.00 Arts Management Associate to support project and grant functions for the department’s programs and services. </t>
  </si>
  <si>
    <t>Addition of 1.00 FTE Arts Management Associate will help address internal and external disparities.  Internally, this position will ensure continuity in program and grants management and allow existing employees to take necessary sick and personal leave, while also ensuring that critical equity goals in community investment can be achieved.  Externally, communities with decreased access to arts and culture resources due to understaffing will experience an improvement in delivery of arts and culture programs and services.&lt;ol&gt;&lt;li&gt;How does this budget allocation directly benefit specific neighborhoods and City employees?  Existing staff are unable to address capacity deficits in project and grants management to maintain service levels in public art and funding program areas.  This position will help to meet the increasing expectation for City-driven programs that provide San Diegans with access to arts and culture opportunities and equity-based initiatives that help to prioritize investments in communities with the greatest need.&lt;/li&gt;&lt;li&gt;What are the operational impacts to policy, programs or practices?  Investing in adequate staffing needs will address internal and external disparities.  Internally, employees whose schedules are constrained due to understaffing and are unable to take necessary sick and personal leave will now have increased ability to take time off and/or invest time on professional development or trainings. Externally, neighborhoods with decreased access to arts and culture due to understaffing will experience an improvement in delivery of arts and culture programs and services.&lt;/li&gt;&lt;li&gt;What are the potential unintended consequences and/or burdens to specific neighborhoods and City employees?  Operational impacts to our workforce include increase staff time needs to recruit, hire, and onboard new employees. To mitigate undue burdens on staff time, we will work to reprioritize staff responsibilities to accommodate the additional time that will go towards selection.&lt;/li&gt;&lt;/ol&gt;</t>
  </si>
  <si>
    <t>200205_1412_Addition_Position_SMA</t>
  </si>
  <si>
    <t>Addition of 1.00 FTE Supervising Management Analyst to support increased efficiencies in operations and administrative functions in Cultural Affairs. This adjustment will provide for one supervising management analyst position to address capacity deficits in procurement, operations, fiscal analysis and budget management. Currently, these core activities are conducted by program staff who are not trained in these operational activities, thus reducing the time available for program staff to conduct program-related work. Creation of this position would centralize these activities, provide continuity across the department, and reduce risk. </t>
  </si>
  <si>
    <t>Addition of Supervising Management AnalystAddition of 1.00 Supervising Management Analyst to provide fiscal and administrative support to the department. </t>
  </si>
  <si>
    <t>Addition of 1.00 Supervising Management Analyst to support fiscal and operational functions for the department’s programs and services. </t>
  </si>
  <si>
    <t>Addition of 1.00 FTE Supervising Management Analyst will help address internal and external disparities.  Internally, employees whose schedules are constrained due to understaffing and are unable to take necessary sick and personal leave will now have increased ability to take time off and/or invest time on professional development or trainings. In addition, centralized functions will provide existing program staff additional time to deliver program content. Externally, consultants, vendors, and funding recipients will experience an improvement in delivery of arts and culture programs and services. In FY23 Q1 and Q2, KPIs in contract processing was as low as 5% with a goal of 80% due to staffing shortages. Although not specific only to small and community-based and BIPOC-facing organizations, extensive delays in grant payment processing disproportionally impacts those organizations with less liquidity, which are primarily the smallest and BIPOC-facing. &lt;ol&gt;&lt;li&gt;How does this budget allocation directly benefit specific neighborhoods and City employees?  Existing staff are unable to address capacity deficits in operations and administrative functions in Cultural Affairs to maintain service levels in operations, procurement and fiscal analysis. This position will help support internal functions to allow program staff to re-focus on meeting the increasing need for City-driven programs that provide San Diegans with access to arts and culture opportunities and equity-based initiatives that help to prioritize investments in communities with the greatest need.&lt;/li&gt;&lt;li&gt;What are the operational impacts to policy, programs or practices?  Investing in adequate staffing needs will address internal and external disparities. Internally, employees whose schedules are constrained due to understaffing and are unable to take necessary sick and personal leave will now have increased ability to take time off and/or invest time on professional development or trainings. Externally, consultants, vendors, and funding recipients will experience an improvement in delivery of arts and culture programs and services.&lt;/li&gt;&lt;li&gt;What are the potential unintended consequences and/or burdens to specific neighborhoods and City employees?  Operational impacts to our workforce include increase staff time needs to recruit, hire, and onboard new employees.  To mitigate undue burdens on staff time, we will work to reprioritize staff responsibilities to accommodate the additional time that will go towards selection.&lt;/li&gt;&lt;/ol&gt;</t>
  </si>
  <si>
    <t>100000_2000 study Fees Automated System and Annual Pass</t>
  </si>
  <si>
    <t>This request is for funding of an automated recreation pass system and the development of an annual fee for water recreation activities at City reservoirs. This system would allow individuals to easily purchase and access passes for recreational activities such as boating, fishing, and other activities at our reservoirsThe automated recreation pass system would be user-friendly and convenient, allowing individuals to purchase passes online or at designated kiosks. Passes could also be linked to a smart card or app for easy access at the reservoirs. By automating the pass purchase and access process, we can reprioritize staff at the reservoirs, reduce cash handling and streamline the experience for our visitors.The development of an annual fee for water recreation activities at our reservoirs has been the number one request of the community and interested councilmembers. However, we believe that additional analysis is needed to ensure that this fee is implemented in a way that is fair, sustainable, and legally sound.. While we currently offer single day permits, we believe that a more comprehensive approach is needed to address the long-term needs and goals of the community. We therefore propose that the annual fee be developed in a way that considers the broader impacts and benefits of water recreation at our reservoirs and request funding to support that analysis.We believe that the automated recreation pass system and annual fee for water recreation activities at our reservoirs are viable and beneficial solutions. The automated pass system will make it easier for individuals to access and enjoy our reservoirs, while the annual fee will help support the long-term sustainability of these facilities. </t>
  </si>
  <si>
    <t>Automated Recreation Pass System and Annual Pass StudyAddition of $150,000 one-time to support the recreation pass system at City reservoirs.</t>
  </si>
  <si>
    <t>Requesting NPE funding for an automated recreation pass system and the development of an annual fee for water recreation activities at City reservoirs. </t>
  </si>
  <si>
    <t>Financial Management SupportAddition of a 0.5 full time equivalent position to support financial management cost allocations.</t>
  </si>
  <si>
    <t>Financial Management SupportAddition of a 0.50 FTE position to support financial management cost allocations.</t>
  </si>
  <si>
    <t>Customer Support and EngagementAddition of 8.00 FTE positions and non-personnel expenditures to support customer services.</t>
  </si>
  <si>
    <t>Customer Support and EngagementAddition of 8.00 FTE positions and non-personnel expenditures to support customer services.</t>
  </si>
  <si>
    <t>Decentralized HR FunctionAddition of 2.00 FTE positions and associated non-personnel expenditures to support internal matters related to human resources. </t>
  </si>
  <si>
    <t>Decentralized HR FunctionAddition of 2.00 FTE positions and associated non-personnel expenditures to support internal matters related to human resources.</t>
  </si>
  <si>
    <t>Pure Water Phase 1 and 2 Addition of 8.50 FTE positions to support the Pure Water program as mandated by the City's Climate Action Plan.</t>
  </si>
  <si>
    <t>Direct&amp; Indirect</t>
  </si>
  <si>
    <t>Pure Water Phase 1 and 2 Addition of 8.50 FTE positions to support the Pure Water program as mandated by the City's Climate Action Plan. </t>
  </si>
  <si>
    <t>Regulatory ComplianceAddition of one-time non-personnel expense and 6.00 FTE positions to support laboratory accreditation and cross connection inspections as mandated by California Department of Health Services and the Environmental Protection Agency's National Pollutant Discharge Elimination System discharge regulations.</t>
  </si>
  <si>
    <t>One-Cent TOT DiscretionaryAdjustment to reflect an increase in the One-Cent Transient Occupancy Tax (TOT) transfer to support the General Fund.</t>
  </si>
  <si>
    <t>100000_2114_Addition of Right Sizing for Current Operations</t>
  </si>
  <si>
    <t>This package is to address right sizing of multiple sections with Stormwater, which recently became its own department splitting from Transportation.  One-time expenses are not needed, however ongoing budget is needed for multiple sections that were not allocated during this split.  Ongoing expenses of $75k for contracts and grants to upgrade current information systems related to procurement, contract management, and grant management  $520k for contracts, sampling costs, and equipment costs for WQRT $500k for asset management to help plan and prioritize maintenance and CIP projects (GIS, CCTV, PowerPlan, WAMP) $200K DigAlert software$150K DigAlert invoices$100K Safety Supplies and Training$1M Program Controls for IT software and maintenance$202K supplies needed for Stormwater maintenance operations$500K contracts and supplies needed for Storm Drain Repair operations</t>
  </si>
  <si>
    <t>Right Sizing for Current OperationsAddition of non-personnel expenditures to support ongoing operations of Stormwater and maintain current service levels needed to support base budget deficiencies after splitting from Transportation.</t>
  </si>
  <si>
    <t>Addition of non-personnel expenditures to support ongoing operations of Stormwater needed to support base budget deficiencies after splitting from Transportation.</t>
  </si>
  <si>
    <t>100000_2114_Addition of Water Quality Imprvmt Plan Updates</t>
  </si>
  <si>
    <t>Additional funding needed to restore funding levels to base budget prior to COVID 19 reductions, allowing for the initiation of two pilot studies per year.  These pilot studies, such as street sweeping and trash capture, are needed to ensure that our Department identifies inefficiencies and increases effectiveness, thereby investing our limited funding where it is most needed and impactful.FY24 1.00 FTE:  1 Associate Engineer - Civil(Ongoing expense of 700 and one-time of 2,500: Safety and training for new staff)(One-time expense of 4,390: IT for new staff)(Ongoing NPE $860K; 2 pilot studies per year)</t>
  </si>
  <si>
    <t>Water Quality Improvement Plan Updates &amp;amp; Pilot StudiesAddition of non-personnel expenditures to initiate two pilot studies per year to increase Department efficiencies.</t>
  </si>
  <si>
    <t>Addition of 1.00 Associate Engineer - Civil and non-personnel expenditures needed to restore funding levels to base budget prior to COVID 19 reductions, allowing for the initiation of two pilot studies per year. These pilot studies are needed to ensure that our Department identifies efficiencies and increases effectiveness, thereby investing our limited funding where it is most needed and impactful.</t>
  </si>
  <si>
    <t>57382_Y123__:Additional funding will allow Watershed Planning to initiate more pilot studies throughout the City; ensuring that we are efficient, effective, and respectful of taxpayer dollars, and invest our limited funding where it is most needed and efficient.  This will reduce the financial impact to ratepayers, therefore benefitting and protecting our lower income community members.  Without additional resources to initiate pilot studies, we risk failure to identify efficiencies and program adaptations that would allow us to be more effective, and respectful of taxpayer dollars, and invest our limited funding where it is most needed.._None._._</t>
  </si>
  <si>
    <t>100000_2114_Addition of Space Planning</t>
  </si>
  <si>
    <t>Space Planning is needed for Stormwater as the department continues to grow.  Chollas no longer has to space to add a footprint for new employees.One-time cost of $500K for planningOngoing cost of $5M for rental/lease options</t>
  </si>
  <si>
    <t>Space PlanningAddition of non-personnel expenditures for both planning and leasing additional workspace for new staff as Stormwater continues to grow.</t>
  </si>
  <si>
    <t>Addition of non-personnel expenditures for both planning and leasing additional workspace for new staff as Stormwater continues to grow. Chollas no longer has space to add a footprint for new employees.</t>
  </si>
  <si>
    <t>57385__123__:It directly benefits SWD employees to ensure we plan for and secure the necessary workspace needed to have a place to work, equipped with the resources needed to successfully conduct their work. Satisfied and engaged employees with the proper resources they need ensures they provide better services to our constituents. We need enough office/work space for employees and growth. If no adequate space to work is available, it will impact operations, ability to do work and also impact employee satisfaction, recruitment, and retention.._None if funded. ._._</t>
  </si>
  <si>
    <t>100000_1713_Addition of Library Technician Positions</t>
  </si>
  <si>
    <t>Addition of $314,264 in personnel expenditures to add 8 Library Technician half-time positions (4.00 FTE). The additional Library Technician positions will be to support the Library Makerspaces and the Digital Navigator Program. The budget projection is based on the difference in the hourly rates (e.g. Library Technician at A step = $18.92). The purpose of a makerspace is to inspire educational interest in science, technology, design, and 21st century skills in the people who are served by the Library. A Library makerspace gives community members access to tools, technology, broadcasting, and social connections that may not be easily accessible otherwise. The Digital Navigator program is a part of SD Access 4 All initiative. SD Access 4 All is a government funded program, ran by the City of San Diego. The goal of the SD Access 4 All is to make internet and technology accessible to all San Diegans. As technology advances with developments like 5G wireless and the emergence of Smart Cities initiatives, it is critical that our most vulnerable citizens are not left behind. The proposed additions will help maintain a continuum of digital equity services for all San Diegans, targeting hidden and hard-to-reach, underserved populations (identified by race, ethnicity, age, income levels and/ or military service). Guide patrons through skill building tasks such as: how to fill out an online form, setting up and using an email account, building, and submitting a resume online. Digital Navigators are trusted guides housed in Public Libraries who assist patrons in learning digital skills (telehealth, resumes, email, online forms), and making technology overall more accessible. Digital Navigators offer 1-on-1 support to patrons to help them accomplish their goals of acquiring affordable internet and computers, referrals to digital inclusion resources and support with technical skills in an effort to bridge the digital divide that impacts over 53,000 San Diegans. The proposed positions align with the City Strategic Plan to invest in quality infrastructure and ensure equipment and technology are in place to deliver high quality public service. It supports the Library Tactical Plan goal to broaden access to library resources by providing opportunities for the public to explore technology more equitably across the Library system. And as previously mentioned, it directly supports the SD Access 4 All Initiative to bridge the digital divide in San Diego. Today access to information and technology is essential and the public Library is the cornerstone to providing said access to the community.</t>
  </si>
  <si>
    <t>Addition of 4.00 FTE Librarian Technicians to support the Library Makerspaces and Digital Navigator Programs</t>
  </si>
  <si>
    <t>The additional Library Technician positions will be to support the Library Makerspaces and the Digital Navigator Program.  The proposed additions will help maintain a continuum of digital equity services for all San Diegans, targeting hidden and hard-to-reach, underserved populations (identified by race, ethnicity, age, income levels and/ or military service). Guide patrons through skill building tasks such as: how to fill out an online form, setting up and using an email account, building, and submitting a resume online. This proposed addition addresses several Tactical Equity Plan objectives. The Digital Navigator position will help Foster a skilled and sustainable workforce. Working in underserved communities, the position will target to address specific inequities in access to information and resources for key tasks that are essential to career development and providing opportunities. Additionally, the proposed position addresses the objective to provide equitable opportunities for the public to explore technology.  The Digital Navigator program will increase digital literacy training and access to technology for all users. This aims to address disparities for people impacted by the digital divide, locations that lack infrastructure and or funding to expand technology access, people with accessibility needs, people with language needs other than English, people that don’t know how to use technology, communities historically excluded form access to technology.  Our goal is to increase digital navigators at libraries locations to 80% of branch locations.The proposed addition addresses the objective to explore alternative service models as the Library Technician will leverage capacity of in-house technology to assist with core, accessible, and marketing services. This will help ensure services are accessible and inclusive that meet the diverse needs of the community. The Library Technician will raise awareness to staff and users of accessibility services embedded in in-house technology, specifically in Library Makerspaces and Digital Navigator Program.</t>
  </si>
  <si>
    <t>100%</t>
  </si>
  <si>
    <t>100000_1611_Architect Consultant for Space Planning</t>
  </si>
  <si>
    <t>Addition of one-time non-personnel expenditures of $25,000  to seek architectural consultant services for space planning and test fits to accommodate workspace allocation for Building &amp;amp; Land Use Enforcement (BLUE). Recommended by DREAM. DREAM will administer the contract with appropriate split funding by the Enterprise Fund and General Fund to assess department space</t>
  </si>
  <si>
    <t>Architectural ConsultantAddition of one-time non-personnel expenditures for architectural consultant services for space planning and test fits to accommodate workspace allocation for the department. </t>
  </si>
  <si>
    <t>Addition of one-time non-personnel expenditures to seek architectural consultant services for space planning and test fits to accommodate workspace allocation for the department. DREAM will administer the contract with appropriate split funding by the Enterprise Fund and General Fund to assess department space.</t>
  </si>
  <si>
    <t>57388_Y123__:provides an architectural analysis of appropriate workspace of the workforce to meet operational goals in a productive environment._capture all workspace needs to test fit potential locations for the most optimal workforce location environment._analysis may be cost prohibitive or result in recommendations that are not feasible to occur soon as desired resulting in employees remaining in a location deemed no longer ideal for operations._._</t>
  </si>
  <si>
    <t>100000_171413_25: Free4Me Pilot Program</t>
  </si>
  <si>
    <t>Addition of one-time non-personnel expenditures in the amount of $50,000 for the Free4Me Pilot program to provide free feminine hygiene products at city-owned facilities. </t>
  </si>
  <si>
    <t>Free4Me Pilot ProgramAddition of one-time non-personnel expenditures to support the Free4Me Pilot program. </t>
  </si>
  <si>
    <t>100000_1212_Professional Development</t>
  </si>
  <si>
    <t>Addition of non-personnel expenditures in the amount of $9,623 (for a total of $15,000) for professional development to ensure compliance with personnel/human resources laws and rules and to ensure staff are up-to-date with changes and trends in the industry (e.g., EEOC Equal Employment Opportunity training for new investigators, job analysis, exam development and administration, classification and compensation).  The Personnel Department added 12 new positions in FY 2023, bringing the total number of personnel analysts and supervisors to 50, with a third of them being trainees or are new to their position.  The Department is committed to providing employees sufficient training opportunities for their job classification that will help them in their professional development/career mobility.  The impact of not funding this expense is reduced professional development and increased risk of employee dissatisfaction and exposure to liability.  </t>
  </si>
  <si>
    <t>Professional DevelopmentAddition of non-personnel expenditures for professional development to ensure compliance with Personnel and Human Resource rules and regulations.</t>
  </si>
  <si>
    <t>Professional DevelopmentAddition of non-personnel expenditures for professional development to ensure compliance with personnel/HR laws and rules, and to keep informed with changes and trends in the industry.  The impact of not funding this expense is reduced employee professional development and increased risk of employee dissatisfaction and exposure to liability.  </t>
  </si>
  <si>
    <t>Race and Equity</t>
  </si>
  <si>
    <t>100000_1419_Addition of 2.00 Positions</t>
  </si>
  <si>
    <t>The Deputy Director is an Unclassified, full time position request that will be added to the base budget. The Deputy Director will guide overall collaborations with each Department to ensure all Directors across the city are completing and sustaining Tactical Equity Plans. This position will manage the Learning and Development Program Managers to design and facilitate trainings on racial equity and inclusion with a curriculum that contextualizes historic oppression, systemic racism, and implicit/explicit biases to provide City Departments with tools. Additional duties include managing the delivery of an Equity-Centered Coaching model to ensure each Department is applying an Equity Lens to policy, programs, or practices. The Deputy Director will also manage the evaluation of the Community Equity Fund and operations of the Budget Equity Framework.The Program Manager is an Unclassified, full time position request that will be added to the base budget. The Program Manager will manage a Community Equity Fund for selected grassroots community-based organizations to build and sustain capacity to deliver equitable outcomes to structurally excluded communities. The Program Manager will manage the community-based organizations that receive funding through providing training and technical assistance to support their internal infrastructure to provide coordinated services for programming and services to community’s members. The Program Manager will oversee capacity building workshops on specialized topics that will be evaluated by the University of California, Berkeley Possibility Lab. This position will manage approximately 15-20 organizations to ensure the Community Equity Fund is bolstering equitable outcomes that overlap with Tactical Equity Plans. This position will also manage the scope of work for each community-based organization that receive funding.</t>
  </si>
  <si>
    <t>Department and Programmatic Management SupportAddition of 1.00 Deputy Director and 1.00 Program Manager position to guide overall  evaluation and distribution of the $3 million Community Equity Fund. The Deputy Director will additionally oversee operational collaborations to ensure Department Directors are completing and sustaining Tactical Equity Plans, supervise Program Managers, and manage the Equity-Centered Coaching model to ensure an equity lens is applied to programs. </t>
  </si>
  <si>
    <t>Addition of 1.00 Deputy Director and 1.00 Program Manager to guide strategy and critical operational needs for city wide race and equity training, tactical equity plan sustainability, budget equity framework, and evaluating and administering the Community Equity fund distribution. </t>
  </si>
  <si>
    <t xml:space="preserve">1.       How does this budget allocation directly benefit specific neighborhoods and City employees? Answer: This position will decompress the workload for the current Program Managers and Chief Race and Equity Officer as the demand for equity driven work is requested beyond current capacity. To sustain a new office with limited staff is a challenge as we are unable to provide guidance and tools to integrate equity work across each Department independently. To create an equitable and inclusive culture for over 12,000 employees, this position will add benefit to our capability to provide city wide Race and Equity training content, sustain Tactical Equity Plans, and monitor the new Budget Equity Framework. The Chief Race and Equity Officer needs support with daily operations to scale equity work across all Departments. 2.       What are the operational impacts to policy, programs, or practices? Answer: Division 55 of the municipal code for Office of Race and Equity requires the creation of equity driven tools and policies for all Departments. The operational impact for this position includes building the regulatory structure for a new office and providing tools for all Departments to delivery equitable policies, programs, or practices. City Council and Department Directors are requesting more guidance to integrate equity into the fabric of their services, so this position will play a critical role in sustaining the administrative code obligations.   3.       What are the potential unintended consequences and/or burdens to specific neighborhoods and City employees? Answer: The potential unintended consequences include a direct impact to our evaluative capacity to scale equity work across all city departments. City Council is committed to equity integration, so the demand to city employees to bolster equitable outcomes is expected. If the Departments do not have guidance to independently integrate equable practices, the risk to neighborhoods continue to impact quality service delivery, equitable programmatic offerings, and infrastructure investment to promote equitable outcomes. Department leaders will continue to unintentionally create inequity within our structure if we do not change the operations, policies, and practices. This position will create an opportunity to scale equity work across all city Departments and council districts. 1.       How does this budget allocation directly benefit specific neighborhoods and City employees? Answer: The benefit for this position includes a 3-million-dollar Community Equity fund that will provide coordinated services for programming and services to community’s members in areas identified by the Climate Equity Index with low levels of access to opportunity. Each organization will receive funds to provide coordinated services for programming and services in the following areas: trauma informed behavioral health, education remediation, homeownership, economic development, support specific to teens and transition age youth, and provide services to support and prevent individuals from being trapped in the criminal justice system.  2.       What are the operational impacts to policy, programs, or practices? Answer: The programmatic operational impacts for this position include managing a Scope of Work to evaluate equitable outcomes for approximately 15-20 organizations to ensure the Community Equity Fund is bolstering equitable outcomes that overlap with Department Tactical Equity Plans. 3.       What are the potential unintended consequences and/or burdens to specific neighborhoods and City employees? Answer: The burdens specific to this position includes delaying the distribution of the allocated 3 million Community Equity Fund. The delay in distributing the funds impacts the ability for community-based organizations to scale services and programs that will support neighborhoods with inequitable outcomes.  The potential unintended consequences to city employees include an increased workload on the Chief Race and Equity Officer and delayed Learning and Development offerings that is associated with meeting administrative code guidelines. </t>
  </si>
  <si>
    <t>Revenue Audit ProgramAddition of 1.00 Accountant 3 in the Revenue Audit program to assist in meeting the goal of a maximum three-year audit cycle for its audit population that will be reimbursed by the Tourism Occupancy Tax fund.  </t>
  </si>
  <si>
    <t>Additional NPE for the City reimbursement agreement for MAD street median expenditures due to raising landscaping and water costs.</t>
  </si>
  <si>
    <t>Additional NPE expenditures to maintain City street median managed by Parks and Recreation department.</t>
  </si>
  <si>
    <t>100000_171413_18a: Animal Services and Mgmt Support</t>
  </si>
  <si>
    <t>Addition of 1.00 Supervising Management Analyst, 1.00 Associate Management Analyst and 1.00 Account Clerk in Community Parks II, the largest division budgetarily and in terms of complexity in Parks and Recreation. In Fiscal Year 2023, the division became the custodian of the animal services contract which added additional requisition and invoice processing. This request would help ensure prompt payment of invoices, proper contract management, and analytical support needs. It also would develop policies and procedures for animal services, such as the creation of a fee schedule for animal services and development of the San Diego Municipal Code (SDMC) changes related to dog off-leash. This will benefit the entire City with improved enforcement of animal welfare laws, increased access to pet adoptions, vaccinations, animals in distress, etc. If not funded, Community Parks II would likely miss invoice processing goals, lose opportunities to improve contract management and oversight, and creation of new legislation to improve animal services overall. </t>
  </si>
  <si>
    <t>Additional Staffing for Animal Services ContractAddition of 3.00 FTE and associated non-personnel expenditures to support the management of the Animal Services Contract.</t>
  </si>
  <si>
    <t>Addition of 1.00 Supervising Management Analyst, 1.00 Associate Analyst and 1.00 Account Clerk and associated non-personnel to support the Animal Services Contract. This includes an anticipated $4M increase in contractual cost as the new contract sole source is implemented in Calendar Year 2024, for Community Parks I adjustments since last agreement was signed.</t>
  </si>
  <si>
    <t>100000_1212_Overtime to Support City's Personnel Operations</t>
  </si>
  <si>
    <t>Addition of personnel expenditures in the amount of $18,000 (for a total of $26,212) to align budget with overtime expenditures.  The workload and salaries of payroll audit staff and test administration staff have increased since the last budget modification in 2013.  The number of City employees has increased from 10,174 to 11,794.  Payroll Audit Specialists in the Personnel Department are responsible for processing all hires, promotions, transfers, and separations in SAP which must be completed within payroll deadlines in order for employees to be paid correctly.  There has also been an increase in the frequency that Test Administration Specialists conduct testing on weekends and evenings for Police Recruits, Lifeguards, and Pool Guards.  </t>
  </si>
  <si>
    <t>Overtime ExpendituresAddition of overtime expenditures associated with an increase in workload by staff to support testing outside regularly scheduled hours.  </t>
  </si>
  <si>
    <t>Addition of overtime expenditures due to increased workload as a result of an increase in the number of City employees supported by centralized payroll staff, and an increase in the frequency of weekend and evening testing conducted to support the recruitment of Police Recruits, Lifeguards, and Pool Guards.</t>
  </si>
  <si>
    <t>100000_1212_IT Equipment required for Efficiencies</t>
  </si>
  <si>
    <t>Addition of non-personnel expenditures in the amount of $26,851 for the purchase of monitors, tablets, docking stations, printers, webcams, and equipment to support staff who evaluate and analyze data from different online sources (SAP, NEOGOV, shared drives, email) concurrently all day.  The Personnel Department received 12 new positions in FY 2023 and the current Department IT discretionary budget is $2,180 which calculates to $27 per staff member.  The impact of not funding this expense is increased risk for inefficient recruitment, hiring, and payroll processes which results in delays.</t>
  </si>
  <si>
    <t>Support for Information TechnologyAddition of non-personnel expenditures for information technology equipment to implement efficiencies in the recruitment, hiring and payroll processes.</t>
  </si>
  <si>
    <t>Support for Information TechnologyAddition of non-personnel expenditures to support the information technology equipment needs of staff who evaluate and analyze data from different online sources concurrently on a daily basis.  The impact of not funding this expense is increased risk for inefficient recruitment, hiring, and payroll processes which results in delays.  </t>
  </si>
  <si>
    <t>100000_1517_AP Centralization</t>
  </si>
  <si>
    <t>Department of Finance (DoF) would like to continue to centralize citywide AP invoice processing and transfer invoice processing responsibilities from departments to DoF after successful pilot program that focused on 2 vendors with large volumes of invoices.  The goal of this centralization is to 1) ensure the City is paying invoices in a timely and accurate manner, 2) increase efficiency by using less staff city-wide, 3) improve vendor satisfaction, and 4) allow departments to focus on providing core services instead of processing invoices.  The addition of these 11 positions could be partially mitigated by savings in other departments from reducing positions.Increasing the timeliness will also allow the City to take advance of discounts offered by vendors for paying invoices earlier than the due date.The City's current KPI for invoices is to have an average of 80% of all invoices paid on time.  Annual KPI consistently fluctuates between 70-80% and our goal is to exceed the 80% threshold after implementation of this project.</t>
  </si>
  <si>
    <t>Accounts Payable CentralizationAddition of 11.00 FTE to support efforts to centralize invoice processing in the City within the Department of Finance.</t>
  </si>
  <si>
    <t>Addition of 11.00 FTE (6.00 Account Audit Clerks, 2.00 Finance Analyst 2s, 1.00 Finance Analyst 3, 1.00 Clerical Assistant 2, and 1.00 Program Coordinator) to move forward with the centralization of AP invoice processing after successful pilot program.  This addition would 1) ensure the City is accurately paying invoices in a timely manner, 2) increase efficiency through using less staff city-wide, 3) improve vendor satisfaction, and 4) allow departments to shift focus to core services instead of processing invoices.  The cost of adding these positions is anticipated to be partially mitigated by the potential reduction of positions in other City departments.</t>
  </si>
  <si>
    <t>100000_1914_P.05_Addition of Civilian Positions - Safety</t>
  </si>
  <si>
    <t>The Police Department is in the process of implementing a structured health and safety program to ensure and foster a safe and healthy workforce and work environment and to prevent accidents and injuries by ensuring safety practices are being adhered to.  This adjustment is for an addition of 3.00 civilian FTEs, 1.00 Safety Officer, 1.00 Safety Representative II, and 1.00 Safety Representative I.  The Safety Officer will supervise two other occupational safety staff and will be in charge of the planning and operation of all safety program aspects, education, training, conduct inspections and update policies and procedures to ensure compliance and prevent accidents and injuries in the workplace.  This position will oversee the SDPD Health and Safety program, make recommendations and advise the department on safety health issues, generate and analyze injury reports; prepare reports and statistics to determine trends; update policies, procedures and programs to reduce accidents and injuries.  The Safety Representative II position will be in charge of the area command site monthly safety inspections; will develop and write safety educational material and conduct safety research, prepare reports and correspondence as well as review and interpret regulations and procedures.  The Safety Representative I will work in conjunction with department supervisors and conduct site, area command safety inspections for compliance with safety standards.  The department does not have a structured safety team and due to the lead exposure at the SDPD Firing Range and citations received from Cal/OSHA, constructing a safety team is the most cost efficient and reasonable option.</t>
  </si>
  <si>
    <t>Addition of Civilian Positions - Healthy and Safety ProgramAddition of 3.00 FTE positions to implement and oversee the department's health and safety program.</t>
  </si>
  <si>
    <t>Addition of 3.00 FTE positions to implement and oversee the department's health and safety program.</t>
  </si>
  <si>
    <t>57446_Y123__:These Safety positions will establish a structured health and safety program to foster a safe and healthy work environment and to prevent accidents and injuries by ensuring the department adheres to safety practices. The team will be charged with planning and operation of all safety program aspects, education, training, conducting inspections and updating policies and procedures to ensure compliance and prevent accidents and injuries in the workplace.._Safety processes and policies may need to be updated based on the findings from this team. Additional training may be necessary based on feedback from the team. ._May uncover unknown additional needs for the city and department.._._</t>
  </si>
  <si>
    <t>100000_1216_Addition of Benchmark Analytics Software</t>
  </si>
  <si>
    <t>This is a one-time expense addition of $35,000 for software needed to share data with the Police Department. This is for the purchase of case management software Benchmark Analytics that is specifically created for public safety data management. This software will allow the Police Department to efficiently share documents and data with the Office of the Commission on Police Practices and for the Commission to effectively get necessary documentation and data in a timely and secure manner.  This meets the requirements of the City mandate requirements for the Department.  This request is related to form 57070. When the Office of the Commission on Police Practices’ budget was created beginning in FY22, the expense for case management software was added in the undistributed budget commitment item as an on-going budget, as there were uncertainties around compatibility, startup costs, and needs. The amount of $35,000 is also being requested as an on-going budget adjustment so that it does not continue to be a part of the department's base budget. </t>
  </si>
  <si>
    <t>Police Department Data Sharing SupportAddition of one-time non-personnel expenditure for Benchmark Analytics software, a public safety management system used for sharing case and complaint data between the Police Department and Office of the Commission on Police Practices. </t>
  </si>
  <si>
    <t>Addition of one-time non-personnel expenditure for Benchmark Analytics software, a public safety management system used for sharing case and complaint data between the Police Department and Commission. This amount is offset with an on-going budget reduction of the same amount</t>
  </si>
  <si>
    <t>How does this budget allocation directly benefit specific neighborhoods and City employees? The addition of advanced technology software for the sharing of information, documents, and data between the Office of Commission on Police Practices and the San Diego Police Department will create a streamlined system for use by both departments. The software will also benefit the City of San Diego by decreasing the response time for complainant inquiries about the status of their complaints. Currently, the both departments are using several different databases for complaint data and document storage which can be time-consuming and error prone. This software will decrease and possibly eliminate those issues. What are the operational impacts to policy, programs, or practices? This will improve customer service for both the Office of Commission on Police Practices and the San Diego Police Department. It will also eliminate the need to maintain several different databases which will reduce the duplication of data entry, staff time, and errors as well as improve staff response time for complaint status inquiries in both departments.  The new software will also help build trust between the public and SDPD. What are the potential unintended consequences and/or burdens to specific neighborhoods and City employees? Both departments are responsible for receiving, processing, and investigating/reviewing complaints filed by members of the public which includes City Employees. With the creation of the Office of the Commission on Police Practices and the increased duties and responsibilities of the Commission on Police Practices, continuing to use databases systems that are not shared with the Police Department is an inefficient use of staff time. If we do not proactively change the way complaints are processed and stored and start using a shared database, we will be placing an unnecessary burden will be placed on staff in both departments as well as members of the public who are filing complaints and awaiting status updates.  This will erode public trust in a Commission, that was approved by members of the public, to provide community oversight of the San Diego Police Department. As a result, we will see an increase in tension between communities and the Police Department.</t>
  </si>
  <si>
    <t>720057_2112_Lake Hodges Dam Project</t>
  </si>
  <si>
    <t>This request is to add 1.0 Sr Civil Engineer, 1.0 Assoicate Civil Engineer, associated non-personnel expenditures, and associated revenue to work on the replacement project for the Lake Hodges dam. The estimated project cost is approximately $300 Million. These classifications are reimbursable; therefore, the positions come with an associated revenue component.  If this request is not funded, work on the Lake Hodges dam will not be completed, putting the dam's integrity at risk.</t>
  </si>
  <si>
    <t>Lake Hodges Dam ProjectAddition of 1.0 FTE Sr Civil Engineer, 1.0 FTE Assoicate Civil Engineer, associated non-personnel expenditures, and associated revenue to work on the replacement project for the Lake Hodges dam. </t>
  </si>
  <si>
    <t>Addition of 1.0 Sr Civil Engineer and 1.0 Associate Civil Engineer, associated non-personnel expenditures, and associated revenue to work on the replacement project for the Lake Hodges dam. If this request is not funded, work on the Lake Hodges dam will not be completed, putting the dam's integrity at risk.</t>
  </si>
  <si>
    <t>Successor Agency Funds</t>
  </si>
  <si>
    <t>Revised Revenue adjustment to reflect revised revenue projections.</t>
  </si>
  <si>
    <t>Property Management Support increase of non-personnel expenditures associated with the property management of the Successor Agency properties transferred to the City under the Long-Range Property Management Plan (LRPMP).</t>
  </si>
  <si>
    <t>Property Management Support reduction of non-personnel expenditures associated with the property management of the Successor Agency properties transferred to the City under the Long-Range Property Management Plan (LRPMP).</t>
  </si>
  <si>
    <t>100000_171414_20. Add Balboa Park Framework Consultant</t>
  </si>
  <si>
    <t>RFP for consultant work in Balboa Park. The Framework for the Future, initiated in 2020, plans for a variety of ways to improve Balboa Park. This includes a consultant study and public workshop that would identify priority projects and establish new methods of obtaining public input so that all voices are heard when allocating scarce resources. This would be a onetime budgetary request that would be spread over Fiscal Year 2024 and Fiscal Year 2025 (two-year effort). The consultant has already been selected, so the funding would be put to use immediately. Creating this strategy is consistent with Parks Master Plan Recommendation Section 4.8, Park Project Priority Implementation List. If this is not funded, the department will be unable to initiate the project prioritization framework process that is eagerly awaited by Balboa Park stakeholders. </t>
  </si>
  <si>
    <t>Balboa Park ConsultantAddition of non-personnel expenditures associated with the Balboa Park Framework for the Future initiative and needed consultant.</t>
  </si>
  <si>
    <t>Addition of non-personnel expenditures associated with the Balboa Park Framework for the Future initiative and needed consultant.</t>
  </si>
  <si>
    <t>The Framework for the Future, initiated in 2020, plans for a variety of ways to improve Balboa Park. This includes a consultant study and public workshop that would identify priority projects and establish new methods of obtaining public input so that all voices are heard when allocating scarce resources. This would be a one-time budgetary request that would be spread over Fiscal Year 2024 and Fiscal Year 2025 (two-year effort). The consultant has already been selected, so the funding would be put to use immediately. Creating this strategy is consistent with Parks Master Plan Recommendation Section 4.8, Park Project Priority Implementation List. If this is not funded, the department will be unable to initiate the project prioritization framework process that is eagerly awaited by Balboa Park stakeholders.</t>
  </si>
  <si>
    <t>100000_9912_ General Fund Reserves</t>
  </si>
  <si>
    <t>Total General Fund Reserves consist of the total of the Emergency Reserve and the Stability Reserve. The target level for total General Fund Reserves shall be 16.7% of the most recent three-year average of annual audited General Fund operating revenues. The Emergency Reserve shall be set at a target level of 8%, and the Stability Reserve shall be set at a target level of 8.7%.In FY23, a one-time budget adjustment of $1.5 million was included. This request would increase the budget to $6.1M to adhere to the GF policy.</t>
  </si>
  <si>
    <t>General Fund Reserves ContributionAddition of one-time non-personnel expenditures for a contribution to the General Fund Reserves.</t>
  </si>
  <si>
    <t>Addition of one-time non-personnel expenditures for a contribution to the General Fund Reserves.</t>
  </si>
  <si>
    <t>Reimbursements for Eligible Expenditures Adjustment to reflect an increase in reimbursements to the General Fund due to increase in revenue projections.</t>
  </si>
  <si>
    <t>100000_2113_Service Yards Condition Assessments</t>
  </si>
  <si>
    <t>Addition of one-time non-personnel expenditures of $1,000,000 to conduct condition assessments for the City's three major services yards to include: Chollas, 20th and B and Rose Canyon. The funds would be used for condition assessments of all three yards to review conditions, current needs, anticipated future needs, utilization and by what departments, and recommendations for future investment. The impact of not funding this request will cause delays in repair and maintenance operations, as well as, Capital Improvement Program budgeting and projects. This information is needed to prioritize, plan, and budget for deferred maintenance for both O&amp;amp;M and CIP projects</t>
  </si>
  <si>
    <t>Service Yards Condition AssessmentsAddition of one-time non-personnel expenditures to conduct condition assessments for the City's three major services yards to include: Chollas, 20th and B and Rose Canyon.</t>
  </si>
  <si>
    <t>Addition of one-time non-personnel expenditures to conduct condition assessments for the City's three major services yards to include: Chollas, 20th and B and Rose Canyon.</t>
  </si>
  <si>
    <t>Facilities condition assessments allows the City to evaluate the yards and buildings for needed repairs, maintenance, and replacements. This could allow for upgrades to be done similar to other City buildings and facilities staffed by City employees. </t>
  </si>
  <si>
    <t>100000_1914_DOF Adjustment-Budgeted PE Savings</t>
  </si>
  <si>
    <t>Adjustments to reflect savings resulting from vacant positions for any period of the fiscal year, retirement contributions, retiree health contributions, and labor negotiations.</t>
  </si>
  <si>
    <t>Salary and Benefit Adjustments Adjustments to reflect savings resulting from vacant positions for any period of the fiscal year, retirement contributions, retiree health contributions, and labor negotiations.</t>
  </si>
  <si>
    <t>Adjustment to reflect revised revenue to support Fire and Lifeguard Facilities. </t>
  </si>
  <si>
    <t>Revised Franchise Fee Revenue Adjustment to reflect updated Franchise Fee revenue projections.</t>
  </si>
  <si>
    <t>Revised Franchise Fee Revenue Adjustment to reflect updated Franchise Fee revenue projections.</t>
  </si>
  <si>
    <t>4.00 Supervising Park Ranger to support the Parks Master Plan and its stated goal for Parks for ALL. The Rangers are vital in the education, and integration of programs aimed at creating more equality and inclusion in communities of concern. Park Rangers will support additional management of security contracts and added security to the Community Parks and provide assistance to a large unsheltered population. One-time expense for vehicles, laptops, phones, chairs etc. Ongoing expenses for cellular and software.</t>
  </si>
  <si>
    <t>Addition of 4.00 Supervising Park Rangers and associated non-personnel expenditures to support enhanced security measures at community and Open Space parks.</t>
  </si>
  <si>
    <t>San Diego Gas &amp;amp; Electric Franchise Fees RevenueAdjustment to reflect revised revenue projections for San Diego Gas and Electric Franchise Fees.</t>
  </si>
  <si>
    <t>Transient Occupancy Tax (TOT) TransferAdjustment to reflect revised revenue for safety and maintenance of tourism-related facilities from the TOT Fund.</t>
  </si>
  <si>
    <t>Addition of one-time non-personnel expenditures and associated revenue for additional operational support of the San Diego Convention Center Corporation.</t>
  </si>
  <si>
    <t>100000_1912_EMS Transfer In</t>
  </si>
  <si>
    <t>Adjustment to reflect revised revenue associated with Emergency Medical Services transfer. Budget decrease for EMS transfer to the GF. This decrease is to align budget with EMS transfers out budget ($576,004). Revenue for transfers in will see a net impact of $287,776. </t>
  </si>
  <si>
    <t>EMS Transfer InAdjustment to reflect revised revenue associated with Emergency Medical Services transfer.</t>
  </si>
  <si>
    <t>100000_1613_Support for City Properties and Third Party prop</t>
  </si>
  <si>
    <t>Addition of 2.00 FTE Program Coordinator positions to support bringing sales and leasing services in house that were previously outsourced to commercial real estate brokers. 1.00 FTE Program Coordinator will be assigned to the Dispositions team to support sales and 1.00 FTE Program Coordinator to support leasing. Bringing the services in-house will ultimately result in increased revenue from sales due to outside brokers no longer being paid a percentage share of the sale proceeds. </t>
  </si>
  <si>
    <t>Real Estate Sales and Leasing Addition of 2.00 FTE Program Coordinator positions to support sales of City properties and leasing of third-party properties for City use.</t>
  </si>
  <si>
    <t>Addition of 2.00 FTE Program Coordinator positions to support sales of City properties and leasing of third-party properties for City use.</t>
  </si>
  <si>
    <t>Addresses challenges with recruitment and attracting talent. Adding highly qualified staff of diverse backgrounds will help improve service levels and workload disparities (TEP – Goal 2)</t>
  </si>
  <si>
    <t>Special Events Unit Fire CaptainAddition of 1.00 Fire Captain and associated one-time and on-going non-personnel expenditures to support the Special Operations Division in permit processing, fire prevention, and emergency medical services.</t>
  </si>
  <si>
    <t>100000_9911_Use of Excess Equity</t>
  </si>
  <si>
    <t>Balancing Adjustment associated to the use of Excess Equity. Do not fund. </t>
  </si>
  <si>
    <t>10000_9912_Salary Placeholder</t>
  </si>
  <si>
    <t>This adjustment represents a citywide salary increase for special salary adjustments.</t>
  </si>
  <si>
    <t>Salary and Benefit AdjustmentAddition of personnel expenditures associated with salary increases.</t>
  </si>
  <si>
    <t>Revised RevenueAdjustment to reflect revised revenue projections</t>
  </si>
  <si>
    <t>Transfer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transfer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33.00 FTE, $2.9M PE, $900K NPE, and $100K Revenue for bin services provided to non-GF City Departments. Current bin services revenue in the RDF is $700K, which consists of $600K charged to GF Departments and $100K charged to non-GF Departments. The reallocation to GF includes the $100K revenue from charges to non-GF Departments, and the $600K will be savings realized by the GF as a result of GF employees performing work or services to GF Departments. Please note: Adjustment of $2,257,346 in 500189-Budgeted PE Savings is entered as one-time as a placeholder in Fiscal Year 2024 for a Restructure that will take place in Fiscal Year 2025, for 26.55 FTE related to Clean SD activities.</t>
  </si>
  <si>
    <t>Transfer of Vehicles related to Citywide ProgramsTransfer of one-time vehicle book values, currently funded in the Refuse Disposal Enterprise Fund, to the General Fund.</t>
  </si>
  <si>
    <t>Chief Operating Officer</t>
  </si>
  <si>
    <t>City Council</t>
  </si>
  <si>
    <t xml:space="preserve">City Attorney </t>
  </si>
  <si>
    <t>Office of the Commission on Police Practices</t>
  </si>
  <si>
    <t xml:space="preserve">Human Resouces </t>
  </si>
  <si>
    <t>Department of IT</t>
  </si>
  <si>
    <t xml:space="preserve">Commission for Arts and Culture </t>
  </si>
  <si>
    <t>Boards and Commission</t>
  </si>
  <si>
    <t>Department of Race &amp; Equity</t>
  </si>
  <si>
    <t xml:space="preserve">Homelessness </t>
  </si>
  <si>
    <t>Successor Agency</t>
  </si>
  <si>
    <t>Citywide Program Exp.</t>
  </si>
  <si>
    <t>Capital Outlay</t>
  </si>
  <si>
    <t xml:space="preserve">WIFIA loan supports water infrastructure and includes energy efficiency &amp; local infrastructure (desal, recycled water, etc), so I would think this would be at least 10%. Link to WIFIA fact sheet
</t>
  </si>
  <si>
    <t>None</t>
  </si>
  <si>
    <t>Strategy 5 - Resilient Infratructure &amp; Healthy Ecosystems</t>
  </si>
  <si>
    <t>xx</t>
  </si>
  <si>
    <t>Alvarado 2nd Extension Pipeline / S12013</t>
  </si>
  <si>
    <t>Alvarado Laboratory Improvements / L22000</t>
  </si>
  <si>
    <t>Alvarado WTP Filter Gallery Piping Repl / S24000</t>
  </si>
  <si>
    <t>Balboa Park Botanical Bldg Improvments / S20005</t>
  </si>
  <si>
    <t>Balboa Park Golf Course / AEA00002</t>
  </si>
  <si>
    <t>Barret Dam Outlet Bulkhead &amp; Drawdown Improvements / S24002</t>
  </si>
  <si>
    <t>Barrio Logan Traffic Calming Truck Route / P22003</t>
  </si>
  <si>
    <t>Beyer Park Development Phase II / S23008</t>
  </si>
  <si>
    <t>Bicycle Facilities / AIA00001</t>
  </si>
  <si>
    <t>Boston Ave Linear Park GDP / P22005</t>
  </si>
  <si>
    <t>Brown Field / AAA00002</t>
  </si>
  <si>
    <t>Camino Del Sur Widening - South / RD21004</t>
  </si>
  <si>
    <t>Canon Street Pocket Park / S16047</t>
  </si>
  <si>
    <t>Carmel Country Road Low Flow Channel / S00969</t>
  </si>
  <si>
    <t>Carmel Grove NP Comfort Station and Park / S16038</t>
  </si>
  <si>
    <t>Carmel Knolls NP Comfort Station-Development / S16033</t>
  </si>
  <si>
    <t>Children's Park Improvements / S16013</t>
  </si>
  <si>
    <t>Chollas Creek Oak Park Trail / S20012</t>
  </si>
  <si>
    <t>Cielo &amp; Woodman Pump Station / S12012</t>
  </si>
  <si>
    <t>City Facilities Improvements / ABT00001</t>
  </si>
  <si>
    <t>City Heights Sidewalks and Streetlights / S19005</t>
  </si>
  <si>
    <t>City Heights Urban Village/Henwood Park / P24002</t>
  </si>
  <si>
    <t>City Hts Library Performance Annex Imp / S23013</t>
  </si>
  <si>
    <t>Coastal Erosion and Access / AGF00006</t>
  </si>
  <si>
    <t>Coastal Rail Trail / S00951</t>
  </si>
  <si>
    <t>Convoy District Gateway Sign / S23007</t>
  </si>
  <si>
    <t>Cypress Dr Cultural Corridor / S23011</t>
  </si>
  <si>
    <t>Dams &amp; Reservoirs Security Improvements / S22013</t>
  </si>
  <si>
    <t>East Village Green Phase 1 / S16012</t>
  </si>
  <si>
    <t>El Camino Real Pipeline / L23001</t>
  </si>
  <si>
    <t>El Camino Real to ViaDeLaValle (1/2 mile) / S00856</t>
  </si>
  <si>
    <t>Electronic Positive Response Software / T24000</t>
  </si>
  <si>
    <t>Enterprise Funded IT Projects / ATT00002</t>
  </si>
  <si>
    <t>Enviro Monitoring Tech Svcs Div Lab Remodel at NTC / S21003</t>
  </si>
  <si>
    <t>Fairbrook Neighborhood Park Development / S01083</t>
  </si>
  <si>
    <t>Federal Blvd Sidewalk Improv&amp; SW Upgrade / RD24000</t>
  </si>
  <si>
    <t>Fire Station No. 49 - Otay Mesa / S00784</t>
  </si>
  <si>
    <t>Fleet Operations Facilities / L14002</t>
  </si>
  <si>
    <t>Flood Resilience Infrastructure / ACA00001</t>
  </si>
  <si>
    <t>Golf Course Drive Improvements / S15040</t>
  </si>
  <si>
    <t>Guard Rails / AIE00002</t>
  </si>
  <si>
    <t>Harbor Drive Trunk Sewer / S18006</t>
  </si>
  <si>
    <t>Hickman Fields Athletic Area / S00751</t>
  </si>
  <si>
    <t>Hidden Trails Neighborhood Park / S00995</t>
  </si>
  <si>
    <t>Install T/S Interconnect Systems / AIL00002</t>
  </si>
  <si>
    <t>John Baca Park / S22004</t>
  </si>
  <si>
    <t>Junipero Serra Museum ADA Improvements / S15034</t>
  </si>
  <si>
    <t>Kearny Mesa Trunk Sewer / S20000</t>
  </si>
  <si>
    <t>Lake Hodges Dam Replacement / S23002</t>
  </si>
  <si>
    <t>Landfill Improvements / AFA00001</t>
  </si>
  <si>
    <t>Large Diameter Water Transmission PPL / AKA00003</t>
  </si>
  <si>
    <t>Lower Otay Dam Outlet Improvements / S24003</t>
  </si>
  <si>
    <t>Market Street-47th to Euclid-Complete Street / S16061</t>
  </si>
  <si>
    <t>MBC Equipment Upgrades / S17013</t>
  </si>
  <si>
    <t>McGonigle Canyon Park P-2 / RD22000</t>
  </si>
  <si>
    <t>Median Installation / AIG00001</t>
  </si>
  <si>
    <t>Metro Treatment Plants / ABO00001</t>
  </si>
  <si>
    <t>Metropolitan System Pump Stations / ABP00002</t>
  </si>
  <si>
    <t>Mira Mesa Community Pk Improvements / L16002</t>
  </si>
  <si>
    <t>Miramar Landfill Facility Improvements / L17000</t>
  </si>
  <si>
    <t>Miramar Road-I-805 Easterly Ramps / S00880</t>
  </si>
  <si>
    <t>Mission Bay Improvements / AGF00004</t>
  </si>
  <si>
    <t>Mission Beach Seawall Repair / P24001</t>
  </si>
  <si>
    <t>Mohnike Adobe and Barn Restoration / S13008</t>
  </si>
  <si>
    <t>Montezuma/Mid-City Pipeline Phase II / S11026</t>
  </si>
  <si>
    <t>Montgomery-Gibbs Executive Airport / AAA00001</t>
  </si>
  <si>
    <t>Morena Dam Upstream Face Replacement / S24001</t>
  </si>
  <si>
    <t>Murphy Canyon Trunk Sewer Repair/Rehab / S22014</t>
  </si>
  <si>
    <t>NCWRP Improvements to 30 mgd / S17012</t>
  </si>
  <si>
    <t>New Walkways / AIK00001</t>
  </si>
  <si>
    <t>Normal Street Promenade / S22012</t>
  </si>
  <si>
    <t>North Park Mini Park / S10050</t>
  </si>
  <si>
    <t>North Park Recreation Center / P24003</t>
  </si>
  <si>
    <t>North/South Metro Interceptors Rehablitation / S22001</t>
  </si>
  <si>
    <t>Oak Park Library / S22011</t>
  </si>
  <si>
    <t>Old Logan Heights Library Renovation / S22010</t>
  </si>
  <si>
    <t>Olive St Park Acquisition and Development / S10051</t>
  </si>
  <si>
    <t>Otay 2nd Pipeline Steel Replacement Ph 5 / S21000</t>
  </si>
  <si>
    <t>Otay Second Pipeline Relocation-PA / S15016</t>
  </si>
  <si>
    <t>Paradise Hills Community Park Trail / P24004</t>
  </si>
  <si>
    <t>Park Boulevard At-Grade Crossing / S15045</t>
  </si>
  <si>
    <t>Park Improvements / AGF00007</t>
  </si>
  <si>
    <t>Pipeline Rehabilitation / AJA00002</t>
  </si>
  <si>
    <t>Pressure Reduction Facility Upgrades / AKA00002</t>
  </si>
  <si>
    <t>Pump Station G &amp; 17 Full Improvement / S24006</t>
  </si>
  <si>
    <t>Pump Station Restorations / ABP00001</t>
  </si>
  <si>
    <t>Pure Water Phase 2 / ALA00002</t>
  </si>
  <si>
    <t>Pure Water Pooled Contingency / P19002</t>
  </si>
  <si>
    <t>Pure Water Program / ALA00001</t>
  </si>
  <si>
    <t>Resource-Based Open Space Parks / AGE00001</t>
  </si>
  <si>
    <t>Sage Canyon NP Concession Bldg-Develop / S16035</t>
  </si>
  <si>
    <t>San Carlos Branch Library / S00800</t>
  </si>
  <si>
    <t>Scripps Miramar Ranch Library / S00811</t>
  </si>
  <si>
    <t>Sewer Main Replacements / AJA00001</t>
  </si>
  <si>
    <t>Sidewalk Repair and Reconstruction / AIK00003</t>
  </si>
  <si>
    <t>Solana Highlands NP-Comfort Station Development / S16032</t>
  </si>
  <si>
    <t>Standpipe and Reservoir Rehabilitations / ABL00001</t>
  </si>
  <si>
    <t>Stormwater Green Infrastructure / ACC00001</t>
  </si>
  <si>
    <t>Streamview Drive Improvements Phase 2 / S18000</t>
  </si>
  <si>
    <t>Street Light Circuit Upgrades / AIH00002</t>
  </si>
  <si>
    <t>Street Resurfacing and Reconstruction / AID00005</t>
  </si>
  <si>
    <t>Sunset Cliffs Park Drainage Improvements / L14005</t>
  </si>
  <si>
    <t>Sunshine &amp; Bernardini Restoration / S24005</t>
  </si>
  <si>
    <t>Tecolote Canyon Trunk Sewer Improvement / S15020</t>
  </si>
  <si>
    <t>Traffic Calming / AIL00001</t>
  </si>
  <si>
    <t>Traffic Signals - Citywide / AIL00004</t>
  </si>
  <si>
    <t>Traffic Signals Modification / AIL00005</t>
  </si>
  <si>
    <t>University Avenue Mobility / S00915</t>
  </si>
  <si>
    <t>Water Main Replacements / AKB00003</t>
  </si>
  <si>
    <t>Water SCADA IT Upgrades / T22001</t>
  </si>
  <si>
    <t>Water Treatment Plants / ABI00001</t>
  </si>
  <si>
    <t>West Valley River Crossing / S24004</t>
  </si>
  <si>
    <t>Assuming a bike lane will be included</t>
  </si>
  <si>
    <t>3.1; 3.5</t>
  </si>
  <si>
    <t>Check other budget</t>
  </si>
  <si>
    <t>Maybe also S3?</t>
  </si>
  <si>
    <t>Maybe also S3</t>
  </si>
  <si>
    <t>3.1; 3.4</t>
  </si>
  <si>
    <t>CIP / Non-CIP</t>
  </si>
  <si>
    <t>CIP</t>
  </si>
  <si>
    <t>Non-CIP</t>
  </si>
  <si>
    <t>Sum of Total Expenditures to CAP</t>
  </si>
  <si>
    <t>Sum of Total Revenue to CAP</t>
  </si>
  <si>
    <t>Row Labels</t>
  </si>
  <si>
    <t>Grand Total</t>
  </si>
  <si>
    <t>0</t>
  </si>
  <si>
    <t>Feasibility project, no CAP impact yet</t>
  </si>
  <si>
    <t>Fiscal Year 2024 Proposed CIP Budget Summary</t>
  </si>
  <si>
    <t>Last Refreshed: 02:56 PM 06/28/2023</t>
  </si>
  <si>
    <t>CIP Projects by Fund</t>
  </si>
  <si>
    <t xml:space="preserve">          Project</t>
  </si>
  <si>
    <t>Priority Category</t>
  </si>
  <si>
    <t>Dept Name</t>
  </si>
  <si>
    <t>Dept Request</t>
  </si>
  <si>
    <t>Total to CAP</t>
  </si>
  <si>
    <t/>
  </si>
  <si>
    <t>Airport Funds</t>
  </si>
  <si>
    <t>Brown Field Special Aviation - 700028</t>
  </si>
  <si>
    <t>Annual</t>
  </si>
  <si>
    <t>Montgomery Field Special Aviation - 700030</t>
  </si>
  <si>
    <t>Airport Funds Total</t>
  </si>
  <si>
    <t>Bond Financing</t>
  </si>
  <si>
    <t>Debt Funded General Fund CIP Projects - 400881</t>
  </si>
  <si>
    <t>67</t>
  </si>
  <si>
    <t>80</t>
  </si>
  <si>
    <t>NP 2003A (T)Bonds Rf Oper - 400312</t>
  </si>
  <si>
    <t>Low</t>
  </si>
  <si>
    <t>53</t>
  </si>
  <si>
    <t>Parks &amp; Recreation</t>
  </si>
  <si>
    <t>Bond Financing Total</t>
  </si>
  <si>
    <t>Climate Equity Fund - 100015</t>
  </si>
  <si>
    <t>High</t>
  </si>
  <si>
    <t>66</t>
  </si>
  <si>
    <t>85</t>
  </si>
  <si>
    <t>Medium</t>
  </si>
  <si>
    <t>60</t>
  </si>
  <si>
    <t>55</t>
  </si>
  <si>
    <t>Climate Equity Fund Total</t>
  </si>
  <si>
    <t>Development Impact Fees</t>
  </si>
  <si>
    <t>Carmel Valley Development Impact Fee - 400855</t>
  </si>
  <si>
    <t>41</t>
  </si>
  <si>
    <t>58</t>
  </si>
  <si>
    <t>Downtown DIF (Formerly Centre City DIF) - 400122</t>
  </si>
  <si>
    <t>69</t>
  </si>
  <si>
    <t>83</t>
  </si>
  <si>
    <t>Encanto Neighborhoods DIF - 400864</t>
  </si>
  <si>
    <t>95</t>
  </si>
  <si>
    <t>Kearny Mesa-Urban Comm - 400136</t>
  </si>
  <si>
    <t>La Jolla Urban Comm - 400123</t>
  </si>
  <si>
    <t>Mira Mesa Development Impact Fee - 400858</t>
  </si>
  <si>
    <t>54</t>
  </si>
  <si>
    <t>Mission Valley-Urban Comm. - 400135</t>
  </si>
  <si>
    <t>52</t>
  </si>
  <si>
    <t>Navajo Urban Comm - 400116</t>
  </si>
  <si>
    <t>North Park Urban Comm - 400112</t>
  </si>
  <si>
    <t>82</t>
  </si>
  <si>
    <t>North University City DIF - 400849</t>
  </si>
  <si>
    <t>71</t>
  </si>
  <si>
    <t>Pacific Beach Urban Comm - 400117</t>
  </si>
  <si>
    <t>Peninsula Urban Comm - 400118</t>
  </si>
  <si>
    <t>Scripps Miramar Ranch DIF - 400863</t>
  </si>
  <si>
    <t>Development Impact Fees Total</t>
  </si>
  <si>
    <t>EDCO Community Fund</t>
  </si>
  <si>
    <t>EDCO Community Fund - 700042</t>
  </si>
  <si>
    <t>75</t>
  </si>
  <si>
    <t>EDCO Community Fund Total</t>
  </si>
  <si>
    <t>Enhanced Infrastructure Financing District Fund</t>
  </si>
  <si>
    <t>Otay Mesa EIFD Capital Project Fund - 400870</t>
  </si>
  <si>
    <t>40</t>
  </si>
  <si>
    <t>Enhanced Infrastructure Financing District Fund Total</t>
  </si>
  <si>
    <t>Facilities Benefit Assessments</t>
  </si>
  <si>
    <t>Carmel Valley Consolidated FBA - 400088</t>
  </si>
  <si>
    <t>North University City-FBA - 400080</t>
  </si>
  <si>
    <t>Otay Mesa Facilities Benefit Assessment - 400856</t>
  </si>
  <si>
    <t>81</t>
  </si>
  <si>
    <t>Pacific Highlands Ranch FBA - 400090</t>
  </si>
  <si>
    <t>61</t>
  </si>
  <si>
    <t>Rancho Penasquitos FBA - 400083</t>
  </si>
  <si>
    <t>49</t>
  </si>
  <si>
    <t>Scripps Miramar Ranch FBA - 400086</t>
  </si>
  <si>
    <t>Facilities Benefit Assessments Total</t>
  </si>
  <si>
    <t>Fleet Services Internal Service Fund</t>
  </si>
  <si>
    <t>Fleet Services CIP Fund - 400676</t>
  </si>
  <si>
    <t>84</t>
  </si>
  <si>
    <t>Fleet Services Internal Service Fund Total</t>
  </si>
  <si>
    <t>Gas Tax Fund - 200118</t>
  </si>
  <si>
    <t>Gas Tax Fund Total</t>
  </si>
  <si>
    <t>CIP Contributions from General Fund - 400265</t>
  </si>
  <si>
    <t>57</t>
  </si>
  <si>
    <t>Citywide</t>
  </si>
  <si>
    <t>General Fund Total</t>
  </si>
  <si>
    <t>Golf Course Enterprise Fund</t>
  </si>
  <si>
    <t>Balboa Park Golf Course CIP Fund - 700044</t>
  </si>
  <si>
    <t>Golf Course Enterprise Fund Total</t>
  </si>
  <si>
    <t>Infrastructure Fund - 100012</t>
  </si>
  <si>
    <t>74</t>
  </si>
  <si>
    <t>63</t>
  </si>
  <si>
    <t>Infrastructure Fund Total</t>
  </si>
  <si>
    <t>Library System Improvement Fund</t>
  </si>
  <si>
    <t>Library Improvement Trust Fund - 200369</t>
  </si>
  <si>
    <t>65</t>
  </si>
  <si>
    <t>Library System Improvement Fund Total</t>
  </si>
  <si>
    <t>Loans</t>
  </si>
  <si>
    <t>General Fund WIFIA Loan-Construction - 400884</t>
  </si>
  <si>
    <t>Loans Total</t>
  </si>
  <si>
    <t>Mission Bay Park Improvement Fund - 200386</t>
  </si>
  <si>
    <t>Mission Bay Park Improvement Fund Total</t>
  </si>
  <si>
    <t>Other Funding</t>
  </si>
  <si>
    <t>Far Bonus-Civic San Diego - 400850</t>
  </si>
  <si>
    <t>Monarch @ Scripps Ranch Llc - 400270</t>
  </si>
  <si>
    <t>NP Loc - Bank Of America (T) - 400318</t>
  </si>
  <si>
    <t>NP Loc - Bank of America (TE) - 400319</t>
  </si>
  <si>
    <t>Other Funding Total</t>
  </si>
  <si>
    <t>Recycling Fund CIP Fund - 700049</t>
  </si>
  <si>
    <t>77</t>
  </si>
  <si>
    <t>Recycling Fund Total</t>
  </si>
  <si>
    <t>Redevelopment Funding</t>
  </si>
  <si>
    <t>Crossroads Redevelopmen CIP Contributions Fund - 200357</t>
  </si>
  <si>
    <t>RDA Contribution to San Ysidro Project Fund - 200354</t>
  </si>
  <si>
    <t>SC-RDA Contribution to CIP Fund - 200353</t>
  </si>
  <si>
    <t>Redevelopment Funding Total</t>
  </si>
  <si>
    <t>Refuse Disposal CIP Fund - 700040</t>
  </si>
  <si>
    <t>Refuse Disposal Fund Total</t>
  </si>
  <si>
    <t>Regional Transportation Congestion Improvement Program</t>
  </si>
  <si>
    <t>TransNet Extension RTCI Fee - 400174</t>
  </si>
  <si>
    <t>Regional Transportation Congestion Improvement Program Total</t>
  </si>
  <si>
    <t>San Diego Regional Parks Improvement Fund - 200391</t>
  </si>
  <si>
    <t>50</t>
  </si>
  <si>
    <t>46</t>
  </si>
  <si>
    <t>59</t>
  </si>
  <si>
    <t>51</t>
  </si>
  <si>
    <t>San Diego Regional Parks Improvement Fund Total</t>
  </si>
  <si>
    <t>Sewer Funds</t>
  </si>
  <si>
    <t>Metro Sewer Utility - CIP Funding Source - 700009</t>
  </si>
  <si>
    <t>92</t>
  </si>
  <si>
    <t>88</t>
  </si>
  <si>
    <t>Muni Sewer Utility - CIP Funding Source - 700008</t>
  </si>
  <si>
    <t>78</t>
  </si>
  <si>
    <t>Sewer Funds Total</t>
  </si>
  <si>
    <t>TransNet Funds</t>
  </si>
  <si>
    <t>TransNet Extension Congestion Relief Fund - 400169</t>
  </si>
  <si>
    <t>76</t>
  </si>
  <si>
    <t>TransNet Funds Total</t>
  </si>
  <si>
    <t>Trench Cut/Excavation Fee Fund</t>
  </si>
  <si>
    <t>Trench Cut Fees/Excavation Fee Fund - 200203</t>
  </si>
  <si>
    <t>Trench Cut/Excavation Fee Fund Total</t>
  </si>
  <si>
    <t>Water Fund</t>
  </si>
  <si>
    <t>Water Utility - CIP Funding Source - 700010</t>
  </si>
  <si>
    <t>79</t>
  </si>
  <si>
    <t>Water Fund Total</t>
  </si>
  <si>
    <t>Fiscal Year 2024 Total</t>
  </si>
  <si>
    <t>Check expenditure</t>
  </si>
  <si>
    <t>check revenue</t>
  </si>
  <si>
    <t>NON-CIP DIRECT AND INDIRECT</t>
  </si>
  <si>
    <t>Sum of Total to CAP</t>
  </si>
  <si>
    <t>Expenditures + Revenue</t>
  </si>
  <si>
    <t>TOTAL FOR CIP AND NON-CIP</t>
  </si>
  <si>
    <t>Strategies</t>
  </si>
  <si>
    <t>Millions of $</t>
  </si>
  <si>
    <t>5.1;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</si>
</sst>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Red]\(#,##0.00\)"/>
    <numFmt numFmtId="165" formatCode="\$#,##0;[Red]&quot;($&quot;#,##0\)"/>
    <numFmt numFmtId="166" formatCode="_(&quot;$&quot;* #,##0_);_(&quot;$&quot;* \(#,##0\);_(&quot;$&quot;* &quot;-&quot;??_);_(@_)"/>
    <numFmt numFmtId="167" formatCode="_(&quot;$&quot;* #,##0.0_);_(&quot;$&quot;* \(#,##0.0\);_(&quot;$&quot;* &quot;-&quot;??_);_(@_)"/>
  </numFmts>
  <fonts count="36" x14ac:knownFonts="1">
    <font>
      <sz val="10"/>
      <color rgb="FF000000"/>
      <name val="Arial"/>
    </font>
    <font>
      <sz val="11"/>
      <color theme="1"/>
      <name val="Calibri"/>
      <family val="2"/>
      <scheme val="minor"/>
    </font>
    <font>
      <sz val="11"/>
      <color theme="1"/>
      <name val="Calibri"/>
      <family val="2"/>
      <scheme val="minor"/>
    </font>
    <font>
      <sz val="9"/>
      <color rgb="FF000000"/>
      <name val="Arial"/>
      <family val="2"/>
    </font>
    <font>
      <b/>
      <sz val="9"/>
      <color rgb="FF000000"/>
      <name val="Arial"/>
      <family val="2"/>
    </font>
    <font>
      <b/>
      <sz val="9"/>
      <color rgb="FFFF0000"/>
      <name val="Arial"/>
      <family val="2"/>
    </font>
    <font>
      <b/>
      <sz val="10"/>
      <color rgb="FF333333"/>
      <name val="Arial"/>
      <family val="2"/>
    </font>
    <font>
      <sz val="9"/>
      <color rgb="FF333333"/>
      <name val="Arial"/>
      <family val="2"/>
    </font>
    <font>
      <b/>
      <sz val="14"/>
      <color rgb="FF000000"/>
      <name val="Arial"/>
      <family val="2"/>
    </font>
    <font>
      <b/>
      <sz val="10"/>
      <color rgb="FF000000"/>
      <name val="Arial"/>
      <family val="2"/>
    </font>
    <font>
      <b/>
      <sz val="12"/>
      <color rgb="FF000000"/>
      <name val="Arial"/>
      <family val="2"/>
    </font>
    <font>
      <sz val="9"/>
      <color rgb="FFFF0000"/>
      <name val="Arial"/>
      <family val="2"/>
    </font>
    <font>
      <sz val="9"/>
      <color rgb="FF000000"/>
      <name val="Arial"/>
      <family val="2"/>
    </font>
    <font>
      <sz val="10"/>
      <color rgb="FF000000"/>
      <name val="Arial"/>
      <family val="2"/>
    </font>
    <font>
      <b/>
      <sz val="11"/>
      <color theme="1"/>
      <name val="Calibri"/>
      <family val="2"/>
      <scheme val="minor"/>
    </font>
    <font>
      <b/>
      <sz val="9"/>
      <name val="Arial"/>
      <family val="2"/>
    </font>
    <font>
      <sz val="9"/>
      <name val="Arial"/>
      <family val="2"/>
    </font>
    <font>
      <sz val="8"/>
      <name val="Arial"/>
      <family val="2"/>
    </font>
    <font>
      <b/>
      <sz val="9"/>
      <color rgb="FF000000"/>
      <name val="Arial"/>
      <family val="2"/>
    </font>
    <font>
      <sz val="9"/>
      <color indexed="81"/>
      <name val="Tahoma"/>
      <family val="2"/>
    </font>
    <font>
      <sz val="10"/>
      <name val="Arial"/>
      <family val="2"/>
    </font>
    <font>
      <sz val="10"/>
      <name val="Arial"/>
      <family val="2"/>
    </font>
    <font>
      <sz val="10"/>
      <color rgb="FFFF0000"/>
      <name val="Arial"/>
      <family val="2"/>
    </font>
    <font>
      <b/>
      <sz val="9"/>
      <color indexed="81"/>
      <name val="Tahoma"/>
      <family val="2"/>
    </font>
    <font>
      <b/>
      <sz val="9"/>
      <color theme="4"/>
      <name val="Arial"/>
      <family val="2"/>
    </font>
    <font>
      <b/>
      <sz val="9"/>
      <color rgb="FF7030A0"/>
      <name val="Arial"/>
      <family val="2"/>
    </font>
    <font>
      <b/>
      <sz val="9"/>
      <color rgb="FF7030A0"/>
      <name val="Arial"/>
      <family val="2"/>
    </font>
    <font>
      <b/>
      <sz val="9"/>
      <color rgb="FF7030A0"/>
      <name val="Arial"/>
      <family val="2"/>
    </font>
    <font>
      <sz val="9"/>
      <color rgb="FF7030A0"/>
      <name val="Arial"/>
      <family val="2"/>
    </font>
    <font>
      <sz val="9"/>
      <color rgb="FF000000"/>
      <name val="Arial"/>
      <family val="2"/>
    </font>
    <font>
      <b/>
      <sz val="10"/>
      <color rgb="FF7030A0"/>
      <name val="Arial"/>
      <family val="2"/>
    </font>
    <font>
      <u/>
      <sz val="10"/>
      <color theme="10"/>
      <name val="Arial"/>
      <family val="2"/>
    </font>
    <font>
      <b/>
      <sz val="9"/>
      <color rgb="FF000000"/>
      <name val="Tahoma"/>
      <family val="2"/>
    </font>
    <font>
      <sz val="9"/>
      <color rgb="FF000000"/>
      <name val="Tahoma"/>
      <family val="2"/>
    </font>
    <font>
      <sz val="12"/>
      <color rgb="FF000000"/>
      <name val="Arial"/>
      <family val="2"/>
    </font>
    <font>
      <sz val="10"/>
      <color rgb="FF000000"/>
      <name val="Tahoma"/>
      <family val="2"/>
    </font>
  </fonts>
  <fills count="19">
    <fill>
      <patternFill patternType="none"/>
    </fill>
    <fill>
      <patternFill patternType="gray125"/>
    </fill>
    <fill>
      <patternFill patternType="solid">
        <fgColor rgb="FFFFFFFF"/>
        <bgColor rgb="FFFFFFFF"/>
      </patternFill>
    </fill>
    <fill>
      <patternFill patternType="solid">
        <fgColor rgb="FFF0F0F4"/>
        <bgColor rgb="FFFFFFFF"/>
      </patternFill>
    </fill>
    <fill>
      <patternFill patternType="solid">
        <fgColor rgb="FFF8FBFC"/>
        <bgColor rgb="FFFFFFFF"/>
      </patternFill>
    </fill>
    <fill>
      <patternFill patternType="solid">
        <fgColor rgb="FFFFFF00"/>
        <bgColor rgb="FFFFFFFF"/>
      </patternFill>
    </fill>
    <fill>
      <patternFill patternType="solid">
        <fgColor rgb="FF97FDBE"/>
        <bgColor rgb="FFFFFFFF"/>
      </patternFill>
    </fill>
    <fill>
      <patternFill patternType="solid">
        <fgColor rgb="FFCCB7EF"/>
        <bgColor rgb="FFFFFFFF"/>
      </patternFill>
    </fill>
    <fill>
      <patternFill patternType="solid">
        <fgColor rgb="FFCCB7EF"/>
        <bgColor indexed="64"/>
      </patternFill>
    </fill>
    <fill>
      <patternFill patternType="solid">
        <fgColor rgb="FF8BE1FF"/>
        <bgColor rgb="FFFFFFFF"/>
      </patternFill>
    </fill>
    <fill>
      <patternFill patternType="solid">
        <fgColor rgb="FF8BE1FF"/>
        <bgColor indexed="64"/>
      </patternFill>
    </fill>
    <fill>
      <patternFill patternType="solid">
        <fgColor theme="7"/>
        <bgColor rgb="FFFFFFFF"/>
      </patternFill>
    </fill>
    <fill>
      <patternFill patternType="solid">
        <fgColor rgb="FFFFFF99"/>
        <bgColor indexed="64"/>
      </patternFill>
    </fill>
    <fill>
      <patternFill patternType="solid">
        <fgColor rgb="FFFFFF00"/>
        <bgColor indexed="64"/>
      </patternFill>
    </fill>
    <fill>
      <patternFill patternType="solid">
        <fgColor rgb="FFC6E0B4"/>
        <bgColor rgb="FFFFFFFF"/>
      </patternFill>
    </fill>
    <fill>
      <patternFill patternType="solid">
        <fgColor rgb="FFFFC000"/>
        <bgColor indexed="64"/>
      </patternFill>
    </fill>
    <fill>
      <patternFill patternType="solid">
        <fgColor rgb="FFFFFFCC"/>
        <bgColor indexed="64"/>
      </patternFill>
    </fill>
    <fill>
      <patternFill patternType="solid">
        <fgColor rgb="FF4FD1FF"/>
        <bgColor indexed="64"/>
      </patternFill>
    </fill>
    <fill>
      <patternFill patternType="solid">
        <fgColor rgb="FFC0C0C0"/>
        <bgColor rgb="FFFFFFFF"/>
      </patternFill>
    </fill>
  </fills>
  <borders count="26">
    <border>
      <left/>
      <right/>
      <top/>
      <bottom/>
      <diagonal/>
    </border>
    <border>
      <left/>
      <right/>
      <top/>
      <bottom style="thin">
        <color rgb="FF000000"/>
      </bottom>
      <diagonal/>
    </border>
    <border>
      <left/>
      <right/>
      <top style="thin">
        <color rgb="FF000000"/>
      </top>
      <bottom/>
      <diagonal/>
    </border>
    <border>
      <left/>
      <right style="thin">
        <color theme="2"/>
      </right>
      <top/>
      <bottom style="thin">
        <color rgb="FF000000"/>
      </bottom>
      <diagonal/>
    </border>
    <border>
      <left style="thin">
        <color theme="2"/>
      </left>
      <right style="thin">
        <color theme="2"/>
      </right>
      <top/>
      <bottom style="thin">
        <color rgb="FF000000"/>
      </bottom>
      <diagonal/>
    </border>
    <border>
      <left style="thin">
        <color theme="2"/>
      </left>
      <right/>
      <top/>
      <bottom style="thin">
        <color rgb="FF000000"/>
      </bottom>
      <diagonal/>
    </border>
    <border>
      <left/>
      <right style="thin">
        <color theme="2"/>
      </right>
      <top/>
      <bottom/>
      <diagonal/>
    </border>
    <border>
      <left style="thin">
        <color theme="2"/>
      </left>
      <right style="thin">
        <color theme="2"/>
      </right>
      <top/>
      <bottom/>
      <diagonal/>
    </border>
    <border>
      <left style="thin">
        <color theme="2"/>
      </left>
      <right/>
      <top/>
      <bottom/>
      <diagonal/>
    </border>
    <border>
      <left style="thin">
        <color rgb="FF000000"/>
      </left>
      <right style="thin">
        <color rgb="FF000000"/>
      </right>
      <top style="thin">
        <color rgb="FF000000"/>
      </top>
      <bottom style="thin">
        <color rgb="FF000000"/>
      </bottom>
      <diagonal/>
    </border>
    <border>
      <left/>
      <right/>
      <top/>
      <bottom style="thin">
        <color theme="1"/>
      </bottom>
      <diagonal/>
    </border>
    <border>
      <left style="medium">
        <color rgb="FF000000"/>
      </left>
      <right/>
      <top style="thin">
        <color rgb="FF000000"/>
      </top>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theme="2"/>
      </left>
      <right style="medium">
        <color auto="1"/>
      </right>
      <top style="thin">
        <color rgb="FF000000"/>
      </top>
      <bottom/>
      <diagonal/>
    </border>
    <border>
      <left style="thin">
        <color theme="2"/>
      </left>
      <right style="medium">
        <color auto="1"/>
      </right>
      <top/>
      <bottom/>
      <diagonal/>
    </border>
    <border>
      <left style="thin">
        <color theme="2"/>
      </left>
      <right style="thin">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right style="thin">
        <color indexed="64"/>
      </right>
      <top/>
      <bottom/>
      <diagonal/>
    </border>
    <border>
      <left/>
      <right style="thin">
        <color rgb="FF000000"/>
      </right>
      <top style="thin">
        <color rgb="FF000000"/>
      </top>
      <bottom style="thin">
        <color rgb="FF000000"/>
      </bottom>
      <diagonal/>
    </border>
    <border>
      <left/>
      <right/>
      <top/>
      <bottom style="medium">
        <color rgb="FF000000"/>
      </bottom>
      <diagonal/>
    </border>
    <border>
      <left/>
      <right style="thin">
        <color indexed="64"/>
      </right>
      <top/>
      <bottom style="medium">
        <color rgb="FF000000"/>
      </bottom>
      <diagonal/>
    </border>
    <border>
      <left/>
      <right style="thin">
        <color indexed="64"/>
      </right>
      <top style="thin">
        <color rgb="FF000000"/>
      </top>
      <bottom/>
      <diagonal/>
    </border>
  </borders>
  <cellStyleXfs count="9">
    <xf numFmtId="0" fontId="0" fillId="0" borderId="0"/>
    <xf numFmtId="9" fontId="13" fillId="0" borderId="0" applyFont="0" applyFill="0" applyBorder="0" applyAlignment="0" applyProtection="0"/>
    <xf numFmtId="0" fontId="2"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31" fillId="0" borderId="0" applyNumberFormat="0" applyFill="0" applyBorder="0" applyAlignment="0" applyProtection="0"/>
    <xf numFmtId="0" fontId="13" fillId="0" borderId="0"/>
    <xf numFmtId="44" fontId="13" fillId="0" borderId="0" applyFont="0" applyFill="0" applyBorder="0" applyAlignment="0" applyProtection="0"/>
  </cellStyleXfs>
  <cellXfs count="458">
    <xf numFmtId="0" fontId="0" fillId="0" borderId="0" xfId="0"/>
    <xf numFmtId="0" fontId="3" fillId="2" borderId="0" xfId="0" applyFont="1" applyFill="1" applyAlignment="1">
      <alignment horizontal="left"/>
    </xf>
    <xf numFmtId="49" fontId="4" fillId="2" borderId="1" xfId="0" applyNumberFormat="1" applyFont="1" applyFill="1" applyBorder="1" applyAlignment="1">
      <alignment horizontal="left" wrapText="1"/>
    </xf>
    <xf numFmtId="49" fontId="4" fillId="2" borderId="1" xfId="0" applyNumberFormat="1" applyFont="1" applyFill="1" applyBorder="1" applyAlignment="1">
      <alignment horizontal="right" wrapText="1"/>
    </xf>
    <xf numFmtId="49" fontId="3" fillId="3" borderId="0" xfId="0" applyNumberFormat="1" applyFont="1" applyFill="1" applyAlignment="1">
      <alignment horizontal="left" wrapText="1"/>
    </xf>
    <xf numFmtId="164" fontId="3" fillId="3" borderId="0" xfId="0" applyNumberFormat="1" applyFont="1" applyFill="1" applyAlignment="1">
      <alignment horizontal="right"/>
    </xf>
    <xf numFmtId="165" fontId="3" fillId="3" borderId="0" xfId="0" applyNumberFormat="1" applyFont="1" applyFill="1" applyAlignment="1">
      <alignment horizontal="right"/>
    </xf>
    <xf numFmtId="49" fontId="3" fillId="2" borderId="0" xfId="0" applyNumberFormat="1" applyFont="1" applyFill="1" applyAlignment="1">
      <alignment horizontal="left" wrapText="1"/>
    </xf>
    <xf numFmtId="164" fontId="3" fillId="2" borderId="0" xfId="0" applyNumberFormat="1" applyFont="1" applyFill="1" applyAlignment="1">
      <alignment horizontal="right"/>
    </xf>
    <xf numFmtId="165" fontId="3" fillId="2" borderId="0" xfId="0" applyNumberFormat="1" applyFont="1" applyFill="1" applyAlignment="1">
      <alignment horizontal="right"/>
    </xf>
    <xf numFmtId="164" fontId="4" fillId="2" borderId="2" xfId="0" applyNumberFormat="1" applyFont="1" applyFill="1" applyBorder="1" applyAlignment="1">
      <alignment horizontal="right" vertical="center"/>
    </xf>
    <xf numFmtId="165" fontId="4" fillId="2" borderId="2" xfId="0" applyNumberFormat="1" applyFont="1" applyFill="1" applyBorder="1" applyAlignment="1">
      <alignment horizontal="right" vertical="center"/>
    </xf>
    <xf numFmtId="49" fontId="10" fillId="2" borderId="0" xfId="0" applyNumberFormat="1" applyFont="1" applyFill="1" applyAlignment="1">
      <alignment horizontal="left"/>
    </xf>
    <xf numFmtId="165" fontId="11" fillId="2" borderId="0" xfId="0" applyNumberFormat="1" applyFont="1" applyFill="1" applyAlignment="1">
      <alignment horizontal="right"/>
    </xf>
    <xf numFmtId="165" fontId="11" fillId="3" borderId="0" xfId="0" applyNumberFormat="1" applyFont="1" applyFill="1" applyAlignment="1">
      <alignment horizontal="right"/>
    </xf>
    <xf numFmtId="164" fontId="11" fillId="2" borderId="0" xfId="0" applyNumberFormat="1" applyFont="1" applyFill="1" applyAlignment="1">
      <alignment horizontal="right"/>
    </xf>
    <xf numFmtId="49" fontId="4" fillId="2" borderId="1" xfId="0" applyNumberFormat="1" applyFont="1" applyFill="1" applyBorder="1" applyAlignment="1">
      <alignment horizontal="center" wrapText="1"/>
    </xf>
    <xf numFmtId="0" fontId="4" fillId="2" borderId="1" xfId="0" applyFont="1" applyFill="1" applyBorder="1" applyAlignment="1">
      <alignment horizontal="left" wrapText="1"/>
    </xf>
    <xf numFmtId="1" fontId="3" fillId="3" borderId="0" xfId="0" applyNumberFormat="1" applyFont="1" applyFill="1" applyAlignment="1">
      <alignment horizontal="center"/>
    </xf>
    <xf numFmtId="0" fontId="3" fillId="3" borderId="0" xfId="0" applyFont="1" applyFill="1" applyAlignment="1">
      <alignment horizontal="left" wrapText="1"/>
    </xf>
    <xf numFmtId="1" fontId="3" fillId="2" borderId="0" xfId="0" applyNumberFormat="1" applyFont="1" applyFill="1" applyAlignment="1">
      <alignment horizontal="center"/>
    </xf>
    <xf numFmtId="0" fontId="3" fillId="2" borderId="0" xfId="0" applyFont="1" applyFill="1" applyAlignment="1">
      <alignment horizontal="left" wrapText="1"/>
    </xf>
    <xf numFmtId="0" fontId="4" fillId="2" borderId="2" xfId="0" applyFont="1" applyFill="1" applyBorder="1" applyAlignment="1">
      <alignment horizontal="right" vertical="center"/>
    </xf>
    <xf numFmtId="49" fontId="4" fillId="2" borderId="2" xfId="0" applyNumberFormat="1" applyFont="1" applyFill="1" applyBorder="1" applyAlignment="1">
      <alignment horizontal="right" vertical="center"/>
    </xf>
    <xf numFmtId="165" fontId="5" fillId="2" borderId="2" xfId="0" applyNumberFormat="1" applyFont="1" applyFill="1" applyBorder="1" applyAlignment="1">
      <alignment horizontal="right" vertical="center"/>
    </xf>
    <xf numFmtId="0" fontId="3" fillId="3" borderId="0" xfId="0" applyFont="1" applyFill="1" applyAlignment="1">
      <alignment wrapText="1"/>
    </xf>
    <xf numFmtId="0" fontId="3" fillId="2" borderId="0" xfId="0" applyFont="1" applyFill="1" applyAlignment="1">
      <alignment wrapText="1"/>
    </xf>
    <xf numFmtId="49" fontId="3" fillId="2" borderId="0" xfId="0" applyNumberFormat="1" applyFont="1" applyFill="1" applyAlignment="1">
      <alignment wrapText="1"/>
    </xf>
    <xf numFmtId="49" fontId="3" fillId="3" borderId="0" xfId="0" applyNumberFormat="1" applyFont="1" applyFill="1" applyAlignment="1">
      <alignment wrapText="1"/>
    </xf>
    <xf numFmtId="165" fontId="3" fillId="3" borderId="0" xfId="0" applyNumberFormat="1" applyFont="1" applyFill="1"/>
    <xf numFmtId="165" fontId="3" fillId="2" borderId="0" xfId="0" applyNumberFormat="1" applyFont="1" applyFill="1"/>
    <xf numFmtId="165" fontId="11" fillId="3" borderId="0" xfId="0" applyNumberFormat="1" applyFont="1" applyFill="1"/>
    <xf numFmtId="165" fontId="11" fillId="2" borderId="0" xfId="0" applyNumberFormat="1" applyFont="1" applyFill="1"/>
    <xf numFmtId="164" fontId="3" fillId="3" borderId="0" xfId="0" applyNumberFormat="1" applyFont="1" applyFill="1"/>
    <xf numFmtId="164" fontId="3" fillId="2" borderId="0" xfId="0" applyNumberFormat="1" applyFont="1" applyFill="1"/>
    <xf numFmtId="164" fontId="11" fillId="2" borderId="0" xfId="0" applyNumberFormat="1" applyFont="1" applyFill="1"/>
    <xf numFmtId="1" fontId="3" fillId="3" borderId="0" xfId="0" applyNumberFormat="1" applyFont="1" applyFill="1"/>
    <xf numFmtId="1" fontId="3" fillId="2" borderId="0" xfId="0" applyNumberFormat="1" applyFont="1" applyFill="1"/>
    <xf numFmtId="49" fontId="9" fillId="2" borderId="0" xfId="0" applyNumberFormat="1" applyFont="1" applyFill="1"/>
    <xf numFmtId="49" fontId="4" fillId="2" borderId="1" xfId="0" applyNumberFormat="1" applyFont="1" applyFill="1" applyBorder="1" applyAlignment="1">
      <alignment wrapText="1"/>
    </xf>
    <xf numFmtId="0" fontId="4" fillId="2" borderId="2" xfId="0" applyFont="1" applyFill="1" applyBorder="1" applyAlignment="1">
      <alignment vertical="center"/>
    </xf>
    <xf numFmtId="49" fontId="6" fillId="4" borderId="0" xfId="0" applyNumberFormat="1" applyFont="1" applyFill="1"/>
    <xf numFmtId="0" fontId="7" fillId="4" borderId="0" xfId="0" applyFont="1" applyFill="1"/>
    <xf numFmtId="49" fontId="10" fillId="2" borderId="0" xfId="0" applyNumberFormat="1" applyFont="1" applyFill="1"/>
    <xf numFmtId="49" fontId="8" fillId="2" borderId="0" xfId="0" applyNumberFormat="1" applyFont="1" applyFill="1" applyAlignment="1">
      <alignment vertical="center"/>
    </xf>
    <xf numFmtId="49" fontId="8" fillId="2" borderId="0" xfId="0" applyNumberFormat="1" applyFont="1" applyFill="1" applyAlignment="1">
      <alignment horizontal="center" vertical="center"/>
    </xf>
    <xf numFmtId="0" fontId="3" fillId="2" borderId="0" xfId="0" applyFont="1" applyFill="1" applyAlignment="1">
      <alignment horizontal="center"/>
    </xf>
    <xf numFmtId="49" fontId="10" fillId="2" borderId="0" xfId="0" applyNumberFormat="1" applyFont="1" applyFill="1" applyAlignment="1">
      <alignment horizontal="center"/>
    </xf>
    <xf numFmtId="0" fontId="4" fillId="2" borderId="2" xfId="0" applyFont="1" applyFill="1" applyBorder="1" applyAlignment="1">
      <alignment horizontal="center" vertical="center"/>
    </xf>
    <xf numFmtId="49" fontId="6" fillId="4" borderId="0" xfId="0" applyNumberFormat="1" applyFont="1" applyFill="1" applyAlignment="1">
      <alignment horizontal="center"/>
    </xf>
    <xf numFmtId="0" fontId="0" fillId="0" borderId="0" xfId="0" applyAlignment="1">
      <alignment horizontal="center"/>
    </xf>
    <xf numFmtId="49" fontId="4" fillId="5" borderId="1" xfId="0" applyNumberFormat="1" applyFont="1" applyFill="1" applyBorder="1" applyAlignment="1">
      <alignment horizontal="center" wrapText="1"/>
    </xf>
    <xf numFmtId="49" fontId="4" fillId="5" borderId="1" xfId="0" applyNumberFormat="1" applyFont="1" applyFill="1" applyBorder="1" applyAlignment="1">
      <alignment horizontal="right" wrapText="1"/>
    </xf>
    <xf numFmtId="49" fontId="4" fillId="5" borderId="1" xfId="0" applyNumberFormat="1" applyFont="1" applyFill="1" applyBorder="1" applyAlignment="1">
      <alignment wrapText="1"/>
    </xf>
    <xf numFmtId="49" fontId="4" fillId="5" borderId="1" xfId="0" applyNumberFormat="1" applyFont="1" applyFill="1" applyBorder="1" applyAlignment="1">
      <alignment horizontal="left" wrapText="1"/>
    </xf>
    <xf numFmtId="0" fontId="12" fillId="2" borderId="0" xfId="0" applyFont="1" applyFill="1" applyAlignment="1">
      <alignment horizontal="center"/>
    </xf>
    <xf numFmtId="0" fontId="16" fillId="2" borderId="0" xfId="0" applyFont="1" applyFill="1" applyAlignment="1">
      <alignment horizontal="left"/>
    </xf>
    <xf numFmtId="0" fontId="3" fillId="2" borderId="0" xfId="0" applyFont="1" applyFill="1" applyAlignment="1">
      <alignment horizontal="right"/>
    </xf>
    <xf numFmtId="0" fontId="0" fillId="0" borderId="0" xfId="0" applyAlignment="1">
      <alignment horizontal="right"/>
    </xf>
    <xf numFmtId="49" fontId="8" fillId="2" borderId="0" xfId="0" applyNumberFormat="1" applyFont="1" applyFill="1" applyAlignment="1">
      <alignment horizontal="left" vertical="center"/>
    </xf>
    <xf numFmtId="49" fontId="15" fillId="2" borderId="4" xfId="0" applyNumberFormat="1" applyFont="1" applyFill="1" applyBorder="1" applyAlignment="1">
      <alignment wrapText="1"/>
    </xf>
    <xf numFmtId="1" fontId="3" fillId="3" borderId="6" xfId="0" applyNumberFormat="1" applyFont="1" applyFill="1" applyBorder="1" applyAlignment="1">
      <alignment horizontal="right"/>
    </xf>
    <xf numFmtId="49" fontId="3" fillId="3" borderId="7" xfId="0" applyNumberFormat="1" applyFont="1" applyFill="1" applyBorder="1" applyAlignment="1">
      <alignment wrapText="1"/>
    </xf>
    <xf numFmtId="1" fontId="3" fillId="3" borderId="7" xfId="0" applyNumberFormat="1" applyFont="1" applyFill="1" applyBorder="1" applyAlignment="1">
      <alignment horizontal="center"/>
    </xf>
    <xf numFmtId="164" fontId="3" fillId="3" borderId="7" xfId="0" applyNumberFormat="1" applyFont="1" applyFill="1" applyBorder="1"/>
    <xf numFmtId="165" fontId="3" fillId="3" borderId="7" xfId="0" applyNumberFormat="1" applyFont="1" applyFill="1" applyBorder="1"/>
    <xf numFmtId="0" fontId="3" fillId="3" borderId="7" xfId="0" applyFont="1" applyFill="1" applyBorder="1" applyAlignment="1">
      <alignment wrapText="1"/>
    </xf>
    <xf numFmtId="1" fontId="3" fillId="2" borderId="6" xfId="0" applyNumberFormat="1" applyFont="1" applyFill="1" applyBorder="1" applyAlignment="1">
      <alignment horizontal="right"/>
    </xf>
    <xf numFmtId="49" fontId="3" fillId="2" borderId="7" xfId="0" applyNumberFormat="1" applyFont="1" applyFill="1" applyBorder="1" applyAlignment="1">
      <alignment wrapText="1"/>
    </xf>
    <xf numFmtId="1" fontId="3" fillId="2" borderId="7" xfId="0" applyNumberFormat="1" applyFont="1" applyFill="1" applyBorder="1" applyAlignment="1">
      <alignment horizontal="center"/>
    </xf>
    <xf numFmtId="164" fontId="3" fillId="2" borderId="7" xfId="0" applyNumberFormat="1" applyFont="1" applyFill="1" applyBorder="1"/>
    <xf numFmtId="165" fontId="3" fillId="2" borderId="7" xfId="0" applyNumberFormat="1" applyFont="1" applyFill="1" applyBorder="1"/>
    <xf numFmtId="0" fontId="3" fillId="2" borderId="7" xfId="0" applyFont="1" applyFill="1" applyBorder="1" applyAlignment="1">
      <alignment wrapText="1"/>
    </xf>
    <xf numFmtId="49" fontId="3" fillId="3" borderId="7" xfId="0" applyNumberFormat="1" applyFont="1" applyFill="1" applyBorder="1" applyAlignment="1">
      <alignment horizontal="left" wrapText="1"/>
    </xf>
    <xf numFmtId="164" fontId="3" fillId="3" borderId="7" xfId="0" applyNumberFormat="1" applyFont="1" applyFill="1" applyBorder="1" applyAlignment="1">
      <alignment horizontal="right"/>
    </xf>
    <xf numFmtId="165" fontId="3" fillId="3" borderId="7" xfId="0" applyNumberFormat="1" applyFont="1" applyFill="1" applyBorder="1" applyAlignment="1">
      <alignment horizontal="right"/>
    </xf>
    <xf numFmtId="0" fontId="3" fillId="3" borderId="7" xfId="0" applyFont="1" applyFill="1" applyBorder="1" applyAlignment="1">
      <alignment horizontal="left" wrapText="1"/>
    </xf>
    <xf numFmtId="165" fontId="11" fillId="2" borderId="7" xfId="0" applyNumberFormat="1" applyFont="1" applyFill="1" applyBorder="1"/>
    <xf numFmtId="165" fontId="11" fillId="3" borderId="7" xfId="0" applyNumberFormat="1" applyFont="1" applyFill="1" applyBorder="1"/>
    <xf numFmtId="49" fontId="3" fillId="2" borderId="7" xfId="0" applyNumberFormat="1" applyFont="1" applyFill="1" applyBorder="1" applyAlignment="1">
      <alignment horizontal="left" wrapText="1"/>
    </xf>
    <xf numFmtId="164" fontId="3" fillId="2" borderId="7" xfId="0" applyNumberFormat="1" applyFont="1" applyFill="1" applyBorder="1" applyAlignment="1">
      <alignment horizontal="right"/>
    </xf>
    <xf numFmtId="165" fontId="3" fillId="2" borderId="7" xfId="0" applyNumberFormat="1" applyFont="1" applyFill="1" applyBorder="1" applyAlignment="1">
      <alignment horizontal="right"/>
    </xf>
    <xf numFmtId="0" fontId="3" fillId="2" borderId="7" xfId="0" applyFont="1" applyFill="1" applyBorder="1" applyAlignment="1">
      <alignment horizontal="left" wrapText="1"/>
    </xf>
    <xf numFmtId="165" fontId="11" fillId="2" borderId="7" xfId="0" applyNumberFormat="1" applyFont="1" applyFill="1" applyBorder="1" applyAlignment="1">
      <alignment horizontal="right"/>
    </xf>
    <xf numFmtId="164" fontId="11" fillId="2" borderId="7" xfId="0" applyNumberFormat="1" applyFont="1" applyFill="1" applyBorder="1"/>
    <xf numFmtId="165" fontId="11" fillId="3" borderId="7" xfId="0" applyNumberFormat="1" applyFont="1" applyFill="1" applyBorder="1" applyAlignment="1">
      <alignment horizontal="right"/>
    </xf>
    <xf numFmtId="164" fontId="11" fillId="2" borderId="7" xfId="0" applyNumberFormat="1" applyFont="1" applyFill="1" applyBorder="1" applyAlignment="1">
      <alignment horizontal="right"/>
    </xf>
    <xf numFmtId="0" fontId="3" fillId="2" borderId="7" xfId="0" applyFont="1" applyFill="1" applyBorder="1" applyAlignment="1">
      <alignment horizontal="left"/>
    </xf>
    <xf numFmtId="0" fontId="0" fillId="0" borderId="7" xfId="0" applyBorder="1"/>
    <xf numFmtId="9" fontId="15" fillId="6" borderId="9" xfId="1" applyFont="1" applyFill="1" applyBorder="1" applyAlignment="1">
      <alignment wrapText="1"/>
    </xf>
    <xf numFmtId="49" fontId="15" fillId="6" borderId="9" xfId="0" applyNumberFormat="1" applyFont="1" applyFill="1" applyBorder="1" applyAlignment="1">
      <alignment wrapText="1"/>
    </xf>
    <xf numFmtId="9" fontId="3" fillId="3" borderId="7" xfId="0" applyNumberFormat="1" applyFont="1" applyFill="1" applyBorder="1" applyAlignment="1">
      <alignment wrapText="1"/>
    </xf>
    <xf numFmtId="9" fontId="3" fillId="2" borderId="7" xfId="0" applyNumberFormat="1" applyFont="1" applyFill="1" applyBorder="1" applyAlignment="1">
      <alignment wrapText="1"/>
    </xf>
    <xf numFmtId="9" fontId="3" fillId="3" borderId="7" xfId="0" applyNumberFormat="1" applyFont="1" applyFill="1" applyBorder="1" applyAlignment="1">
      <alignment horizontal="left" wrapText="1"/>
    </xf>
    <xf numFmtId="9" fontId="3" fillId="2" borderId="7" xfId="0" applyNumberFormat="1" applyFont="1" applyFill="1" applyBorder="1" applyAlignment="1">
      <alignment horizontal="left" wrapText="1"/>
    </xf>
    <xf numFmtId="9" fontId="0" fillId="0" borderId="0" xfId="0" applyNumberFormat="1"/>
    <xf numFmtId="0" fontId="14" fillId="0" borderId="10" xfId="0" applyFont="1" applyBorder="1"/>
    <xf numFmtId="0" fontId="20" fillId="0" borderId="0" xfId="0" applyFont="1"/>
    <xf numFmtId="0" fontId="0" fillId="0" borderId="6" xfId="0" applyBorder="1" applyAlignment="1">
      <alignment horizontal="right"/>
    </xf>
    <xf numFmtId="0" fontId="12" fillId="2" borderId="7" xfId="0" applyFont="1" applyFill="1" applyBorder="1" applyAlignment="1">
      <alignment horizontal="left"/>
    </xf>
    <xf numFmtId="49" fontId="12" fillId="2" borderId="7" xfId="0" applyNumberFormat="1" applyFont="1" applyFill="1" applyBorder="1" applyAlignment="1">
      <alignment horizontal="left" wrapText="1"/>
    </xf>
    <xf numFmtId="49" fontId="12" fillId="3" borderId="7" xfId="0" applyNumberFormat="1" applyFont="1" applyFill="1" applyBorder="1" applyAlignment="1">
      <alignment horizontal="left" wrapText="1"/>
    </xf>
    <xf numFmtId="49" fontId="12" fillId="3" borderId="7" xfId="0" applyNumberFormat="1" applyFont="1" applyFill="1" applyBorder="1" applyAlignment="1">
      <alignment wrapText="1"/>
    </xf>
    <xf numFmtId="0" fontId="21" fillId="0" borderId="0" xfId="0" applyFont="1"/>
    <xf numFmtId="0" fontId="2" fillId="0" borderId="0" xfId="2"/>
    <xf numFmtId="0" fontId="20" fillId="0" borderId="0" xfId="0" applyFont="1" applyAlignment="1">
      <alignment wrapText="1"/>
    </xf>
    <xf numFmtId="49" fontId="18" fillId="0" borderId="0" xfId="2" applyNumberFormat="1" applyFont="1" applyAlignment="1">
      <alignment horizontal="center" wrapText="1"/>
    </xf>
    <xf numFmtId="1" fontId="12" fillId="0" borderId="0" xfId="2" applyNumberFormat="1" applyFont="1" applyAlignment="1">
      <alignment horizontal="center"/>
    </xf>
    <xf numFmtId="49" fontId="12" fillId="0" borderId="0" xfId="2" applyNumberFormat="1" applyFont="1" applyAlignment="1">
      <alignment horizontal="left" wrapText="1"/>
    </xf>
    <xf numFmtId="1" fontId="12" fillId="3" borderId="7" xfId="0" applyNumberFormat="1" applyFont="1" applyFill="1" applyBorder="1" applyAlignment="1">
      <alignment horizontal="center"/>
    </xf>
    <xf numFmtId="165" fontId="0" fillId="0" borderId="0" xfId="0" applyNumberFormat="1"/>
    <xf numFmtId="0" fontId="12" fillId="2" borderId="7" xfId="0" applyFont="1" applyFill="1" applyBorder="1" applyAlignment="1">
      <alignment wrapText="1"/>
    </xf>
    <xf numFmtId="165" fontId="0" fillId="0" borderId="7" xfId="0" applyNumberFormat="1" applyBorder="1"/>
    <xf numFmtId="49" fontId="15" fillId="7" borderId="5" xfId="0" applyNumberFormat="1" applyFont="1" applyFill="1" applyBorder="1" applyAlignment="1">
      <alignment horizontal="center" wrapText="1"/>
    </xf>
    <xf numFmtId="49" fontId="15" fillId="7" borderId="4" xfId="0" applyNumberFormat="1" applyFont="1" applyFill="1" applyBorder="1" applyAlignment="1">
      <alignment wrapText="1"/>
    </xf>
    <xf numFmtId="0" fontId="12" fillId="7" borderId="7" xfId="0" applyFont="1" applyFill="1" applyBorder="1" applyAlignment="1">
      <alignment wrapText="1"/>
    </xf>
    <xf numFmtId="0" fontId="3" fillId="8" borderId="8" xfId="0" applyFont="1" applyFill="1" applyBorder="1" applyAlignment="1">
      <alignment horizontal="center" wrapText="1"/>
    </xf>
    <xf numFmtId="0" fontId="3" fillId="8" borderId="8" xfId="0" applyFont="1" applyFill="1" applyBorder="1" applyAlignment="1">
      <alignment horizontal="center"/>
    </xf>
    <xf numFmtId="0" fontId="12" fillId="8" borderId="8" xfId="0" applyFont="1" applyFill="1" applyBorder="1" applyAlignment="1">
      <alignment horizontal="center"/>
    </xf>
    <xf numFmtId="0" fontId="12" fillId="8" borderId="8" xfId="0" applyFont="1" applyFill="1" applyBorder="1" applyAlignment="1">
      <alignment horizontal="center" wrapText="1"/>
    </xf>
    <xf numFmtId="49" fontId="15" fillId="9" borderId="4" xfId="0" applyNumberFormat="1" applyFont="1" applyFill="1" applyBorder="1" applyAlignment="1">
      <alignment wrapText="1"/>
    </xf>
    <xf numFmtId="0" fontId="12" fillId="10" borderId="0" xfId="0" applyFont="1" applyFill="1" applyAlignment="1">
      <alignment horizontal="left" wrapText="1"/>
    </xf>
    <xf numFmtId="0" fontId="12" fillId="9" borderId="0" xfId="0" applyFont="1" applyFill="1" applyAlignment="1">
      <alignment horizontal="left"/>
    </xf>
    <xf numFmtId="49" fontId="15" fillId="7" borderId="4" xfId="0" applyNumberFormat="1" applyFont="1" applyFill="1" applyBorder="1" applyAlignment="1">
      <alignment horizontal="center" wrapText="1"/>
    </xf>
    <xf numFmtId="49" fontId="15" fillId="7" borderId="4" xfId="0" applyNumberFormat="1" applyFont="1" applyFill="1" applyBorder="1" applyAlignment="1">
      <alignment horizontal="left" wrapText="1"/>
    </xf>
    <xf numFmtId="1" fontId="3" fillId="7" borderId="7" xfId="0" applyNumberFormat="1" applyFont="1" applyFill="1" applyBorder="1" applyAlignment="1">
      <alignment horizontal="center"/>
    </xf>
    <xf numFmtId="0" fontId="3" fillId="7" borderId="7" xfId="0" applyFont="1" applyFill="1" applyBorder="1" applyAlignment="1">
      <alignment wrapText="1"/>
    </xf>
    <xf numFmtId="0" fontId="3" fillId="7" borderId="7" xfId="0" applyFont="1" applyFill="1" applyBorder="1" applyAlignment="1">
      <alignment horizontal="left" wrapText="1"/>
    </xf>
    <xf numFmtId="49" fontId="15" fillId="9" borderId="4" xfId="0" applyNumberFormat="1" applyFont="1" applyFill="1" applyBorder="1" applyAlignment="1">
      <alignment horizontal="center" wrapText="1"/>
    </xf>
    <xf numFmtId="0" fontId="12" fillId="9" borderId="7" xfId="0" applyFont="1" applyFill="1" applyBorder="1" applyAlignment="1">
      <alignment wrapText="1"/>
    </xf>
    <xf numFmtId="0" fontId="3" fillId="9" borderId="7" xfId="0" applyFont="1" applyFill="1" applyBorder="1" applyAlignment="1">
      <alignment wrapText="1"/>
    </xf>
    <xf numFmtId="0" fontId="3" fillId="9" borderId="7" xfId="0" applyFont="1" applyFill="1" applyBorder="1" applyAlignment="1">
      <alignment horizontal="left" wrapText="1"/>
    </xf>
    <xf numFmtId="49" fontId="3" fillId="9" borderId="7" xfId="0" applyNumberFormat="1" applyFont="1" applyFill="1" applyBorder="1" applyAlignment="1">
      <alignment horizontal="left" wrapText="1"/>
    </xf>
    <xf numFmtId="49" fontId="3" fillId="9" borderId="7" xfId="0" applyNumberFormat="1" applyFont="1" applyFill="1" applyBorder="1" applyAlignment="1">
      <alignment wrapText="1"/>
    </xf>
    <xf numFmtId="49" fontId="15" fillId="0" borderId="4" xfId="0" applyNumberFormat="1" applyFont="1" applyBorder="1" applyAlignment="1">
      <alignment horizontal="left" wrapText="1"/>
    </xf>
    <xf numFmtId="49" fontId="15" fillId="0" borderId="4" xfId="0" applyNumberFormat="1" applyFont="1" applyBorder="1" applyAlignment="1">
      <alignment wrapText="1"/>
    </xf>
    <xf numFmtId="49" fontId="15" fillId="0" borderId="4" xfId="0" applyNumberFormat="1" applyFont="1" applyBorder="1" applyAlignment="1">
      <alignment horizontal="center" wrapText="1"/>
    </xf>
    <xf numFmtId="0" fontId="0" fillId="0" borderId="7" xfId="0" applyBorder="1" applyAlignment="1">
      <alignment wrapText="1"/>
    </xf>
    <xf numFmtId="0" fontId="0" fillId="0" borderId="0" xfId="0" applyAlignment="1">
      <alignment wrapText="1"/>
    </xf>
    <xf numFmtId="49" fontId="15" fillId="0" borderId="3" xfId="0" applyNumberFormat="1" applyFont="1" applyBorder="1" applyAlignment="1">
      <alignment horizontal="right" wrapText="1"/>
    </xf>
    <xf numFmtId="0" fontId="15" fillId="0" borderId="4" xfId="0" applyFont="1" applyBorder="1" applyAlignment="1">
      <alignment horizontal="left" wrapText="1"/>
    </xf>
    <xf numFmtId="165" fontId="3" fillId="11" borderId="7" xfId="0" applyNumberFormat="1" applyFont="1" applyFill="1" applyBorder="1"/>
    <xf numFmtId="165" fontId="11" fillId="11" borderId="7" xfId="0" applyNumberFormat="1" applyFont="1" applyFill="1" applyBorder="1"/>
    <xf numFmtId="165" fontId="3" fillId="11" borderId="7" xfId="0" applyNumberFormat="1" applyFont="1" applyFill="1" applyBorder="1" applyAlignment="1">
      <alignment horizontal="right"/>
    </xf>
    <xf numFmtId="165" fontId="11" fillId="11" borderId="7" xfId="0" applyNumberFormat="1" applyFont="1" applyFill="1" applyBorder="1" applyAlignment="1">
      <alignment horizontal="right"/>
    </xf>
    <xf numFmtId="49" fontId="15" fillId="12" borderId="3" xfId="0" applyNumberFormat="1" applyFont="1" applyFill="1" applyBorder="1" applyAlignment="1">
      <alignment horizontal="right" wrapText="1"/>
    </xf>
    <xf numFmtId="49" fontId="15" fillId="12" borderId="4" xfId="0" applyNumberFormat="1" applyFont="1" applyFill="1" applyBorder="1" applyAlignment="1">
      <alignment horizontal="center" wrapText="1"/>
    </xf>
    <xf numFmtId="49" fontId="15" fillId="12" borderId="4" xfId="0" applyNumberFormat="1" applyFont="1" applyFill="1" applyBorder="1" applyAlignment="1">
      <alignment horizontal="left" wrapText="1"/>
    </xf>
    <xf numFmtId="0" fontId="15" fillId="12" borderId="4" xfId="0" applyFont="1" applyFill="1" applyBorder="1" applyAlignment="1">
      <alignment horizontal="left" wrapText="1"/>
    </xf>
    <xf numFmtId="0" fontId="3" fillId="2" borderId="0" xfId="0" applyFont="1" applyFill="1" applyAlignment="1">
      <alignment horizontal="center" wrapText="1"/>
    </xf>
    <xf numFmtId="49" fontId="15" fillId="6" borderId="9" xfId="0" applyNumberFormat="1" applyFont="1" applyFill="1" applyBorder="1" applyAlignment="1">
      <alignment horizontal="center" wrapText="1"/>
    </xf>
    <xf numFmtId="0" fontId="0" fillId="0" borderId="0" xfId="0" applyAlignment="1">
      <alignment horizontal="center" wrapText="1"/>
    </xf>
    <xf numFmtId="0" fontId="3" fillId="2" borderId="2" xfId="0" applyFont="1" applyFill="1" applyBorder="1" applyAlignment="1">
      <alignment horizontal="center" wrapText="1"/>
    </xf>
    <xf numFmtId="0" fontId="3" fillId="2" borderId="12" xfId="0" applyFont="1" applyFill="1" applyBorder="1" applyAlignment="1">
      <alignment horizontal="left" wrapText="1"/>
    </xf>
    <xf numFmtId="9" fontId="15" fillId="6" borderId="13" xfId="1" applyFont="1" applyFill="1" applyBorder="1" applyAlignment="1">
      <alignment wrapText="1"/>
    </xf>
    <xf numFmtId="49" fontId="15" fillId="12" borderId="5" xfId="0" applyNumberFormat="1" applyFont="1" applyFill="1" applyBorder="1"/>
    <xf numFmtId="0" fontId="14" fillId="0" borderId="10" xfId="0" applyFont="1" applyBorder="1" applyAlignment="1">
      <alignment horizontal="center"/>
    </xf>
    <xf numFmtId="0" fontId="21" fillId="0" borderId="0" xfId="0" applyFont="1" applyAlignment="1">
      <alignment horizontal="center"/>
    </xf>
    <xf numFmtId="0" fontId="14" fillId="0" borderId="0" xfId="0" applyFont="1" applyAlignment="1">
      <alignment horizontal="center"/>
    </xf>
    <xf numFmtId="49" fontId="12" fillId="0" borderId="7" xfId="0" applyNumberFormat="1" applyFont="1" applyBorder="1" applyAlignment="1">
      <alignment wrapText="1"/>
    </xf>
    <xf numFmtId="38" fontId="3" fillId="2" borderId="0" xfId="0" applyNumberFormat="1" applyFont="1" applyFill="1" applyAlignment="1">
      <alignment horizontal="left" wrapText="1"/>
    </xf>
    <xf numFmtId="38" fontId="15" fillId="6" borderId="9" xfId="0" applyNumberFormat="1" applyFont="1" applyFill="1" applyBorder="1" applyAlignment="1">
      <alignment wrapText="1"/>
    </xf>
    <xf numFmtId="38" fontId="0" fillId="0" borderId="0" xfId="0" applyNumberFormat="1" applyAlignment="1">
      <alignment wrapText="1"/>
    </xf>
    <xf numFmtId="49" fontId="15" fillId="12" borderId="4" xfId="0" applyNumberFormat="1" applyFont="1" applyFill="1" applyBorder="1" applyAlignment="1">
      <alignment wrapText="1"/>
    </xf>
    <xf numFmtId="0" fontId="1" fillId="0" borderId="0" xfId="3"/>
    <xf numFmtId="0" fontId="1" fillId="13" borderId="0" xfId="3" applyFill="1"/>
    <xf numFmtId="0" fontId="1" fillId="0" borderId="0" xfId="3" applyAlignment="1">
      <alignment wrapText="1"/>
    </xf>
    <xf numFmtId="44" fontId="0" fillId="0" borderId="0" xfId="4" applyFont="1"/>
    <xf numFmtId="166" fontId="0" fillId="0" borderId="0" xfId="4" applyNumberFormat="1" applyFont="1"/>
    <xf numFmtId="166" fontId="1" fillId="0" borderId="0" xfId="4" applyNumberFormat="1" applyFont="1"/>
    <xf numFmtId="9" fontId="0" fillId="0" borderId="0" xfId="5" applyFont="1"/>
    <xf numFmtId="44" fontId="0" fillId="13" borderId="0" xfId="4" applyFont="1" applyFill="1"/>
    <xf numFmtId="0" fontId="1" fillId="0" borderId="0" xfId="3" applyAlignment="1">
      <alignment horizontal="left"/>
    </xf>
    <xf numFmtId="9" fontId="0" fillId="13" borderId="0" xfId="5" applyFont="1" applyFill="1"/>
    <xf numFmtId="49" fontId="18" fillId="14" borderId="14" xfId="3" applyNumberFormat="1" applyFont="1" applyFill="1" applyBorder="1" applyAlignment="1">
      <alignment wrapText="1"/>
    </xf>
    <xf numFmtId="49" fontId="18" fillId="5" borderId="14" xfId="3" applyNumberFormat="1" applyFont="1" applyFill="1" applyBorder="1" applyAlignment="1">
      <alignment wrapText="1"/>
    </xf>
    <xf numFmtId="49" fontId="18" fillId="14" borderId="9" xfId="3" applyNumberFormat="1" applyFont="1" applyFill="1" applyBorder="1" applyAlignment="1">
      <alignment wrapText="1"/>
    </xf>
    <xf numFmtId="9" fontId="18" fillId="14" borderId="9" xfId="5" applyFont="1" applyFill="1" applyBorder="1" applyAlignment="1">
      <alignment wrapText="1"/>
    </xf>
    <xf numFmtId="1" fontId="3" fillId="13" borderId="6" xfId="0" applyNumberFormat="1" applyFont="1" applyFill="1" applyBorder="1" applyAlignment="1">
      <alignment horizontal="right"/>
    </xf>
    <xf numFmtId="49" fontId="3" fillId="13" borderId="7" xfId="0" applyNumberFormat="1" applyFont="1" applyFill="1" applyBorder="1" applyAlignment="1">
      <alignment wrapText="1"/>
    </xf>
    <xf numFmtId="1" fontId="3" fillId="13" borderId="7" xfId="0" applyNumberFormat="1" applyFont="1" applyFill="1" applyBorder="1" applyAlignment="1">
      <alignment horizontal="center"/>
    </xf>
    <xf numFmtId="164" fontId="3" fillId="13" borderId="7" xfId="0" applyNumberFormat="1" applyFont="1" applyFill="1" applyBorder="1"/>
    <xf numFmtId="165" fontId="3" fillId="13" borderId="7" xfId="0" applyNumberFormat="1" applyFont="1" applyFill="1" applyBorder="1"/>
    <xf numFmtId="49" fontId="3" fillId="13" borderId="7" xfId="0" applyNumberFormat="1" applyFont="1" applyFill="1" applyBorder="1"/>
    <xf numFmtId="38" fontId="3" fillId="13" borderId="7" xfId="0" applyNumberFormat="1" applyFont="1" applyFill="1" applyBorder="1" applyAlignment="1">
      <alignment horizontal="center" wrapText="1"/>
    </xf>
    <xf numFmtId="0" fontId="3" fillId="13" borderId="0" xfId="0" applyFont="1" applyFill="1" applyAlignment="1">
      <alignment horizontal="left"/>
    </xf>
    <xf numFmtId="49" fontId="3" fillId="13" borderId="6" xfId="0" applyNumberFormat="1" applyFont="1" applyFill="1" applyBorder="1" applyAlignment="1">
      <alignment wrapText="1"/>
    </xf>
    <xf numFmtId="0" fontId="3" fillId="13" borderId="7" xfId="0" applyFont="1" applyFill="1" applyBorder="1" applyAlignment="1">
      <alignment horizontal="left"/>
    </xf>
    <xf numFmtId="164" fontId="3" fillId="0" borderId="7" xfId="0" applyNumberFormat="1" applyFont="1" applyBorder="1"/>
    <xf numFmtId="165" fontId="3" fillId="0" borderId="7" xfId="0" applyNumberFormat="1" applyFont="1" applyBorder="1"/>
    <xf numFmtId="164" fontId="3" fillId="0" borderId="7" xfId="0" applyNumberFormat="1" applyFont="1" applyBorder="1" applyAlignment="1">
      <alignment horizontal="right"/>
    </xf>
    <xf numFmtId="165" fontId="3" fillId="0" borderId="7" xfId="0" applyNumberFormat="1" applyFont="1" applyBorder="1" applyAlignment="1">
      <alignment horizontal="right"/>
    </xf>
    <xf numFmtId="164" fontId="11" fillId="0" borderId="7" xfId="0" applyNumberFormat="1" applyFont="1" applyBorder="1" applyAlignment="1">
      <alignment horizontal="right"/>
    </xf>
    <xf numFmtId="165" fontId="11" fillId="0" borderId="7" xfId="0" applyNumberFormat="1" applyFont="1" applyBorder="1" applyAlignment="1">
      <alignment horizontal="right"/>
    </xf>
    <xf numFmtId="165" fontId="11" fillId="0" borderId="7" xfId="0" applyNumberFormat="1" applyFont="1" applyBorder="1"/>
    <xf numFmtId="164" fontId="11" fillId="0" borderId="7" xfId="0" applyNumberFormat="1" applyFont="1" applyBorder="1"/>
    <xf numFmtId="1" fontId="3" fillId="0" borderId="6" xfId="0" applyNumberFormat="1" applyFont="1" applyBorder="1" applyAlignment="1">
      <alignment horizontal="right"/>
    </xf>
    <xf numFmtId="49" fontId="3" fillId="0" borderId="7" xfId="0" applyNumberFormat="1" applyFont="1" applyBorder="1" applyAlignment="1">
      <alignment wrapText="1"/>
    </xf>
    <xf numFmtId="1" fontId="3" fillId="0" borderId="7" xfId="0" applyNumberFormat="1" applyFont="1" applyBorder="1" applyAlignment="1">
      <alignment horizontal="center"/>
    </xf>
    <xf numFmtId="49" fontId="3" fillId="0" borderId="7" xfId="0" applyNumberFormat="1" applyFont="1" applyBorder="1" applyAlignment="1">
      <alignment horizontal="left" wrapText="1"/>
    </xf>
    <xf numFmtId="49" fontId="12" fillId="0" borderId="7" xfId="0" applyNumberFormat="1" applyFont="1" applyBorder="1" applyAlignment="1">
      <alignment horizontal="left" wrapText="1"/>
    </xf>
    <xf numFmtId="49" fontId="15" fillId="8" borderId="4" xfId="0" applyNumberFormat="1" applyFont="1" applyFill="1" applyBorder="1" applyAlignment="1">
      <alignment horizontal="center" wrapText="1"/>
    </xf>
    <xf numFmtId="49" fontId="15" fillId="8" borderId="4" xfId="0" applyNumberFormat="1" applyFont="1" applyFill="1" applyBorder="1" applyAlignment="1">
      <alignment horizontal="left" wrapText="1"/>
    </xf>
    <xf numFmtId="49" fontId="15" fillId="10" borderId="4" xfId="0" applyNumberFormat="1" applyFont="1" applyFill="1" applyBorder="1" applyAlignment="1">
      <alignment horizontal="center" wrapText="1"/>
    </xf>
    <xf numFmtId="49" fontId="15" fillId="8" borderId="4" xfId="0" applyNumberFormat="1" applyFont="1" applyFill="1" applyBorder="1" applyAlignment="1">
      <alignment wrapText="1"/>
    </xf>
    <xf numFmtId="49" fontId="15" fillId="8" borderId="5" xfId="0" applyNumberFormat="1" applyFont="1" applyFill="1" applyBorder="1" applyAlignment="1">
      <alignment horizontal="center" wrapText="1"/>
    </xf>
    <xf numFmtId="49" fontId="15" fillId="10" borderId="4" xfId="0" applyNumberFormat="1" applyFont="1" applyFill="1" applyBorder="1" applyAlignment="1">
      <alignment wrapText="1"/>
    </xf>
    <xf numFmtId="49" fontId="15" fillId="16" borderId="3" xfId="0" applyNumberFormat="1" applyFont="1" applyFill="1" applyBorder="1" applyAlignment="1">
      <alignment wrapText="1"/>
    </xf>
    <xf numFmtId="49" fontId="15" fillId="16" borderId="4" xfId="0" applyNumberFormat="1" applyFont="1" applyFill="1" applyBorder="1" applyAlignment="1">
      <alignment wrapText="1"/>
    </xf>
    <xf numFmtId="0" fontId="3" fillId="0" borderId="7" xfId="0" applyFont="1" applyBorder="1"/>
    <xf numFmtId="49" fontId="3" fillId="0" borderId="7" xfId="0" applyNumberFormat="1" applyFont="1" applyBorder="1"/>
    <xf numFmtId="38" fontId="3" fillId="0" borderId="7" xfId="0" applyNumberFormat="1" applyFont="1" applyBorder="1" applyAlignment="1">
      <alignment horizontal="center" wrapText="1"/>
    </xf>
    <xf numFmtId="0" fontId="3" fillId="0" borderId="6" xfId="0" applyFont="1" applyBorder="1" applyAlignment="1">
      <alignment wrapText="1"/>
    </xf>
    <xf numFmtId="0" fontId="3" fillId="0" borderId="7" xfId="0" applyFont="1" applyBorder="1" applyAlignment="1">
      <alignment wrapText="1"/>
    </xf>
    <xf numFmtId="0" fontId="3" fillId="0" borderId="0" xfId="0" applyFont="1" applyAlignment="1">
      <alignment horizontal="left"/>
    </xf>
    <xf numFmtId="49" fontId="3" fillId="0" borderId="6" xfId="0" applyNumberFormat="1" applyFont="1" applyBorder="1" applyAlignment="1">
      <alignment wrapText="1"/>
    </xf>
    <xf numFmtId="0" fontId="3" fillId="0" borderId="7" xfId="0" applyFont="1" applyBorder="1" applyAlignment="1">
      <alignment horizontal="left"/>
    </xf>
    <xf numFmtId="0" fontId="12" fillId="0" borderId="7" xfId="0" applyFont="1" applyBorder="1" applyAlignment="1">
      <alignment horizontal="center" wrapText="1"/>
    </xf>
    <xf numFmtId="0" fontId="3" fillId="15" borderId="0" xfId="0" applyFont="1" applyFill="1" applyAlignment="1">
      <alignment horizontal="left"/>
    </xf>
    <xf numFmtId="0" fontId="12" fillId="8" borderId="7" xfId="0" applyFont="1" applyFill="1" applyBorder="1" applyAlignment="1">
      <alignment wrapText="1"/>
    </xf>
    <xf numFmtId="0" fontId="12" fillId="10" borderId="0" xfId="0" applyFont="1" applyFill="1" applyAlignment="1">
      <alignment horizontal="left"/>
    </xf>
    <xf numFmtId="0" fontId="3" fillId="10" borderId="7" xfId="0" applyFont="1" applyFill="1" applyBorder="1"/>
    <xf numFmtId="0" fontId="3" fillId="10" borderId="7" xfId="0" applyFont="1" applyFill="1" applyBorder="1" applyAlignment="1">
      <alignment horizontal="left"/>
    </xf>
    <xf numFmtId="49" fontId="3" fillId="10" borderId="7" xfId="0" applyNumberFormat="1" applyFont="1" applyFill="1" applyBorder="1" applyAlignment="1">
      <alignment horizontal="left"/>
    </xf>
    <xf numFmtId="49" fontId="3" fillId="10" borderId="7" xfId="0" applyNumberFormat="1" applyFont="1" applyFill="1" applyBorder="1"/>
    <xf numFmtId="0" fontId="12" fillId="10" borderId="7" xfId="0" applyFont="1" applyFill="1" applyBorder="1"/>
    <xf numFmtId="1" fontId="3" fillId="8" borderId="7" xfId="0" applyNumberFormat="1" applyFont="1" applyFill="1" applyBorder="1" applyAlignment="1">
      <alignment horizontal="center"/>
    </xf>
    <xf numFmtId="0" fontId="3" fillId="8" borderId="7" xfId="0" applyFont="1" applyFill="1" applyBorder="1"/>
    <xf numFmtId="0" fontId="3" fillId="8" borderId="7" xfId="0" applyFont="1" applyFill="1" applyBorder="1" applyAlignment="1">
      <alignment horizontal="left"/>
    </xf>
    <xf numFmtId="0" fontId="12" fillId="13" borderId="7" xfId="0" applyFont="1" applyFill="1" applyBorder="1" applyAlignment="1">
      <alignment horizontal="center" wrapText="1"/>
    </xf>
    <xf numFmtId="0" fontId="25" fillId="13" borderId="7" xfId="0" applyFont="1" applyFill="1" applyBorder="1" applyAlignment="1">
      <alignment horizontal="center" wrapText="1"/>
    </xf>
    <xf numFmtId="9" fontId="12" fillId="0" borderId="6" xfId="0" applyNumberFormat="1" applyFont="1" applyBorder="1" applyAlignment="1">
      <alignment horizontal="center" wrapText="1"/>
    </xf>
    <xf numFmtId="9" fontId="25" fillId="13" borderId="6" xfId="0" applyNumberFormat="1" applyFont="1" applyFill="1" applyBorder="1" applyAlignment="1">
      <alignment horizontal="center" wrapText="1"/>
    </xf>
    <xf numFmtId="9" fontId="12" fillId="13" borderId="6" xfId="0" applyNumberFormat="1" applyFont="1" applyFill="1" applyBorder="1" applyAlignment="1">
      <alignment horizontal="center" wrapText="1"/>
    </xf>
    <xf numFmtId="49" fontId="3" fillId="0" borderId="16" xfId="0" applyNumberFormat="1" applyFont="1" applyBorder="1"/>
    <xf numFmtId="0" fontId="3" fillId="0" borderId="16" xfId="0" applyFont="1" applyBorder="1"/>
    <xf numFmtId="49" fontId="3" fillId="0" borderId="16" xfId="0" applyNumberFormat="1" applyFont="1" applyBorder="1" applyAlignment="1">
      <alignment horizontal="left"/>
    </xf>
    <xf numFmtId="0" fontId="3" fillId="0" borderId="16" xfId="0" applyFont="1" applyBorder="1" applyAlignment="1">
      <alignment horizontal="left"/>
    </xf>
    <xf numFmtId="0" fontId="3" fillId="13" borderId="16" xfId="0" applyFont="1" applyFill="1" applyBorder="1"/>
    <xf numFmtId="0" fontId="24" fillId="2" borderId="11" xfId="0" applyFont="1" applyFill="1" applyBorder="1" applyAlignment="1">
      <alignment horizontal="center" wrapText="1"/>
    </xf>
    <xf numFmtId="0" fontId="12" fillId="0" borderId="7" xfId="0" applyFont="1" applyBorder="1" applyAlignment="1">
      <alignment horizontal="center"/>
    </xf>
    <xf numFmtId="0" fontId="12" fillId="0" borderId="7" xfId="0" applyFont="1" applyBorder="1"/>
    <xf numFmtId="0" fontId="0" fillId="0" borderId="7" xfId="0" applyBorder="1" applyAlignment="1">
      <alignment horizontal="center" wrapText="1"/>
    </xf>
    <xf numFmtId="0" fontId="12" fillId="0" borderId="7" xfId="0" applyFont="1" applyBorder="1" applyAlignment="1">
      <alignment wrapText="1"/>
    </xf>
    <xf numFmtId="0" fontId="12" fillId="0" borderId="7" xfId="0" applyFont="1" applyBorder="1" applyAlignment="1">
      <alignment horizontal="left"/>
    </xf>
    <xf numFmtId="0" fontId="12" fillId="0" borderId="8" xfId="0" applyFont="1" applyBorder="1" applyAlignment="1">
      <alignment horizontal="center"/>
    </xf>
    <xf numFmtId="49" fontId="3" fillId="0" borderId="17" xfId="0" applyNumberFormat="1" applyFont="1" applyBorder="1" applyAlignment="1">
      <alignment wrapText="1"/>
    </xf>
    <xf numFmtId="49" fontId="15" fillId="12" borderId="18" xfId="0" applyNumberFormat="1" applyFont="1" applyFill="1" applyBorder="1" applyAlignment="1">
      <alignment horizontal="center" wrapText="1"/>
    </xf>
    <xf numFmtId="49" fontId="15" fillId="12" borderId="5" xfId="0" applyNumberFormat="1" applyFont="1" applyFill="1" applyBorder="1" applyAlignment="1">
      <alignment horizontal="center" wrapText="1"/>
    </xf>
    <xf numFmtId="49" fontId="15" fillId="12" borderId="3" xfId="0" applyNumberFormat="1" applyFont="1" applyFill="1" applyBorder="1" applyAlignment="1">
      <alignment horizontal="left" wrapText="1"/>
    </xf>
    <xf numFmtId="3" fontId="0" fillId="0" borderId="7" xfId="0" applyNumberFormat="1" applyBorder="1"/>
    <xf numFmtId="0" fontId="3" fillId="0" borderId="7" xfId="0" applyFont="1" applyBorder="1" applyAlignment="1">
      <alignment horizontal="center" wrapText="1"/>
    </xf>
    <xf numFmtId="0" fontId="3" fillId="0" borderId="8" xfId="0" applyFont="1" applyBorder="1" applyAlignment="1">
      <alignment horizontal="center" wrapText="1"/>
    </xf>
    <xf numFmtId="0" fontId="12" fillId="0" borderId="0" xfId="0" applyFont="1" applyAlignment="1">
      <alignment horizontal="left" wrapText="1"/>
    </xf>
    <xf numFmtId="0" fontId="12" fillId="0" borderId="0" xfId="0" applyFont="1" applyAlignment="1">
      <alignment horizontal="left"/>
    </xf>
    <xf numFmtId="49" fontId="3" fillId="0" borderId="7" xfId="0" applyNumberFormat="1" applyFont="1" applyBorder="1" applyAlignment="1">
      <alignment horizontal="left"/>
    </xf>
    <xf numFmtId="0" fontId="3" fillId="0" borderId="0" xfId="0" applyFont="1" applyAlignment="1">
      <alignment horizontal="center" wrapText="1"/>
    </xf>
    <xf numFmtId="0" fontId="29" fillId="0" borderId="0" xfId="0" applyFont="1" applyAlignment="1">
      <alignment horizontal="center"/>
    </xf>
    <xf numFmtId="38" fontId="3" fillId="0" borderId="8" xfId="0" applyNumberFormat="1" applyFont="1" applyBorder="1" applyAlignment="1">
      <alignment horizontal="center" wrapText="1"/>
    </xf>
    <xf numFmtId="9" fontId="3" fillId="0" borderId="6" xfId="0" applyNumberFormat="1" applyFont="1" applyBorder="1" applyAlignment="1">
      <alignment horizontal="center" wrapText="1"/>
    </xf>
    <xf numFmtId="0" fontId="3" fillId="0" borderId="8" xfId="0" applyFont="1" applyBorder="1" applyAlignment="1">
      <alignment horizontal="center"/>
    </xf>
    <xf numFmtId="0" fontId="1" fillId="0" borderId="0" xfId="0" applyFont="1"/>
    <xf numFmtId="0" fontId="13" fillId="0" borderId="0" xfId="0" applyFont="1"/>
    <xf numFmtId="3" fontId="1" fillId="0" borderId="0" xfId="0" applyNumberFormat="1" applyFont="1"/>
    <xf numFmtId="166" fontId="0" fillId="0" borderId="0" xfId="4" applyNumberFormat="1" applyFont="1" applyFill="1"/>
    <xf numFmtId="0" fontId="1" fillId="17" borderId="0" xfId="3" applyFill="1" applyAlignment="1">
      <alignment wrapText="1"/>
    </xf>
    <xf numFmtId="3" fontId="0" fillId="0" borderId="7" xfId="0" applyNumberFormat="1" applyBorder="1" applyAlignment="1">
      <alignment horizontal="center" wrapText="1"/>
    </xf>
    <xf numFmtId="38" fontId="0" fillId="0" borderId="7" xfId="0" applyNumberFormat="1" applyBorder="1" applyAlignment="1">
      <alignment horizontal="center" wrapText="1"/>
    </xf>
    <xf numFmtId="3" fontId="0" fillId="0" borderId="0" xfId="0" applyNumberFormat="1"/>
    <xf numFmtId="166" fontId="0" fillId="0" borderId="0" xfId="4" applyNumberFormat="1" applyFont="1" applyAlignment="1">
      <alignment wrapText="1"/>
    </xf>
    <xf numFmtId="44" fontId="0" fillId="0" borderId="0" xfId="4" applyFont="1" applyAlignment="1">
      <alignment wrapText="1"/>
    </xf>
    <xf numFmtId="0" fontId="3" fillId="13" borderId="7" xfId="0" applyFont="1" applyFill="1" applyBorder="1"/>
    <xf numFmtId="165" fontId="11" fillId="13" borderId="7" xfId="0" applyNumberFormat="1" applyFont="1" applyFill="1" applyBorder="1"/>
    <xf numFmtId="49" fontId="3" fillId="13" borderId="16" xfId="0" applyNumberFormat="1" applyFont="1" applyFill="1" applyBorder="1"/>
    <xf numFmtId="0" fontId="12" fillId="13" borderId="7" xfId="0" applyFont="1" applyFill="1" applyBorder="1" applyAlignment="1">
      <alignment wrapText="1"/>
    </xf>
    <xf numFmtId="0" fontId="3" fillId="13" borderId="8" xfId="0" applyFont="1" applyFill="1" applyBorder="1" applyAlignment="1">
      <alignment horizontal="center" wrapText="1"/>
    </xf>
    <xf numFmtId="0" fontId="12" fillId="13" borderId="0" xfId="0" applyFont="1" applyFill="1" applyAlignment="1">
      <alignment horizontal="left" wrapText="1"/>
    </xf>
    <xf numFmtId="0" fontId="12" fillId="13" borderId="0" xfId="0" applyFont="1" applyFill="1" applyAlignment="1">
      <alignment horizontal="left"/>
    </xf>
    <xf numFmtId="0" fontId="3" fillId="13" borderId="8" xfId="0" applyFont="1" applyFill="1" applyBorder="1" applyAlignment="1">
      <alignment horizontal="center"/>
    </xf>
    <xf numFmtId="38" fontId="26" fillId="13" borderId="7" xfId="0" applyNumberFormat="1" applyFont="1" applyFill="1" applyBorder="1" applyAlignment="1">
      <alignment horizontal="center" wrapText="1"/>
    </xf>
    <xf numFmtId="49" fontId="3" fillId="13" borderId="7" xfId="0" applyNumberFormat="1" applyFont="1" applyFill="1" applyBorder="1" applyAlignment="1">
      <alignment horizontal="left" wrapText="1"/>
    </xf>
    <xf numFmtId="164" fontId="3" fillId="13" borderId="7" xfId="0" applyNumberFormat="1" applyFont="1" applyFill="1" applyBorder="1" applyAlignment="1">
      <alignment horizontal="right"/>
    </xf>
    <xf numFmtId="165" fontId="3" fillId="13" borderId="7" xfId="0" applyNumberFormat="1" applyFont="1" applyFill="1" applyBorder="1" applyAlignment="1">
      <alignment horizontal="right"/>
    </xf>
    <xf numFmtId="49" fontId="3" fillId="13" borderId="7" xfId="0" applyNumberFormat="1" applyFont="1" applyFill="1" applyBorder="1" applyAlignment="1">
      <alignment horizontal="left"/>
    </xf>
    <xf numFmtId="49" fontId="3" fillId="13" borderId="16" xfId="0" applyNumberFormat="1" applyFont="1" applyFill="1" applyBorder="1" applyAlignment="1">
      <alignment horizontal="left"/>
    </xf>
    <xf numFmtId="0" fontId="3" fillId="13" borderId="6" xfId="0" applyFont="1" applyFill="1" applyBorder="1" applyAlignment="1">
      <alignment wrapText="1"/>
    </xf>
    <xf numFmtId="0" fontId="3" fillId="13" borderId="7" xfId="0" applyFont="1" applyFill="1" applyBorder="1" applyAlignment="1">
      <alignment wrapText="1"/>
    </xf>
    <xf numFmtId="38" fontId="28" fillId="13" borderId="7" xfId="0" applyNumberFormat="1" applyFont="1" applyFill="1" applyBorder="1" applyAlignment="1">
      <alignment horizontal="center" wrapText="1"/>
    </xf>
    <xf numFmtId="0" fontId="3" fillId="2" borderId="19" xfId="0" applyFont="1" applyFill="1" applyBorder="1" applyAlignment="1">
      <alignment horizontal="left" wrapText="1"/>
    </xf>
    <xf numFmtId="0" fontId="12" fillId="2" borderId="20" xfId="0" applyFont="1" applyFill="1" applyBorder="1" applyAlignment="1">
      <alignment horizontal="left"/>
    </xf>
    <xf numFmtId="0" fontId="3" fillId="0" borderId="17" xfId="0" applyFont="1" applyBorder="1" applyAlignment="1">
      <alignment wrapText="1"/>
    </xf>
    <xf numFmtId="49" fontId="3" fillId="0" borderId="17" xfId="0" applyNumberFormat="1" applyFont="1" applyBorder="1" applyAlignment="1">
      <alignment horizontal="left" wrapText="1"/>
    </xf>
    <xf numFmtId="49" fontId="26" fillId="13" borderId="17" xfId="0" applyNumberFormat="1" applyFont="1" applyFill="1" applyBorder="1" applyAlignment="1">
      <alignment wrapText="1"/>
    </xf>
    <xf numFmtId="0" fontId="3" fillId="0" borderId="17" xfId="0" applyFont="1" applyBorder="1" applyAlignment="1">
      <alignment horizontal="left" wrapText="1"/>
    </xf>
    <xf numFmtId="49" fontId="26" fillId="13" borderId="17" xfId="0" quotePrefix="1" applyNumberFormat="1" applyFont="1" applyFill="1" applyBorder="1" applyAlignment="1">
      <alignment horizontal="left" wrapText="1"/>
    </xf>
    <xf numFmtId="0" fontId="3" fillId="0" borderId="17" xfId="0" quotePrefix="1" applyFont="1" applyBorder="1" applyAlignment="1">
      <alignment horizontal="center" wrapText="1"/>
    </xf>
    <xf numFmtId="0" fontId="3" fillId="13" borderId="17" xfId="0" applyFont="1" applyFill="1" applyBorder="1" applyAlignment="1">
      <alignment wrapText="1"/>
    </xf>
    <xf numFmtId="49" fontId="26" fillId="13" borderId="17" xfId="0" quotePrefix="1" applyNumberFormat="1" applyFont="1" applyFill="1" applyBorder="1" applyAlignment="1">
      <alignment wrapText="1"/>
    </xf>
    <xf numFmtId="49" fontId="3" fillId="0" borderId="20" xfId="0" applyNumberFormat="1" applyFont="1" applyBorder="1" applyAlignment="1">
      <alignment wrapText="1"/>
    </xf>
    <xf numFmtId="0" fontId="0" fillId="0" borderId="17" xfId="0" applyBorder="1" applyAlignment="1">
      <alignment wrapText="1"/>
    </xf>
    <xf numFmtId="0" fontId="12" fillId="0" borderId="6" xfId="0" applyFont="1" applyBorder="1" applyAlignment="1">
      <alignment wrapText="1"/>
    </xf>
    <xf numFmtId="49" fontId="12" fillId="13" borderId="7" xfId="0" applyNumberFormat="1" applyFont="1" applyFill="1" applyBorder="1" applyAlignment="1">
      <alignment horizontal="left" wrapText="1"/>
    </xf>
    <xf numFmtId="49" fontId="3" fillId="13" borderId="17" xfId="0" applyNumberFormat="1" applyFont="1" applyFill="1" applyBorder="1" applyAlignment="1">
      <alignment horizontal="left" wrapText="1"/>
    </xf>
    <xf numFmtId="0" fontId="3" fillId="13" borderId="2" xfId="0" applyFont="1" applyFill="1" applyBorder="1" applyAlignment="1">
      <alignment horizontal="center" wrapText="1"/>
    </xf>
    <xf numFmtId="0" fontId="26" fillId="13" borderId="17" xfId="0" applyFont="1" applyFill="1" applyBorder="1" applyAlignment="1">
      <alignment wrapText="1"/>
    </xf>
    <xf numFmtId="49" fontId="28" fillId="13" borderId="17" xfId="0" applyNumberFormat="1" applyFont="1" applyFill="1" applyBorder="1" applyAlignment="1">
      <alignment wrapText="1"/>
    </xf>
    <xf numFmtId="0" fontId="29" fillId="0" borderId="7" xfId="0" applyFont="1" applyBorder="1" applyAlignment="1">
      <alignment horizontal="center"/>
    </xf>
    <xf numFmtId="0" fontId="12" fillId="0" borderId="0" xfId="0" applyFont="1" applyAlignment="1">
      <alignment horizontal="center" wrapText="1"/>
    </xf>
    <xf numFmtId="0" fontId="30" fillId="13" borderId="7" xfId="0" applyFont="1" applyFill="1" applyBorder="1"/>
    <xf numFmtId="0" fontId="3" fillId="0" borderId="20" xfId="0" applyFont="1" applyBorder="1" applyAlignment="1">
      <alignment wrapText="1"/>
    </xf>
    <xf numFmtId="0" fontId="27" fillId="13" borderId="17" xfId="0" quotePrefix="1" applyFont="1" applyFill="1" applyBorder="1" applyAlignment="1">
      <alignment wrapText="1"/>
    </xf>
    <xf numFmtId="0" fontId="27" fillId="13" borderId="17" xfId="0" applyFont="1" applyFill="1" applyBorder="1" applyAlignment="1">
      <alignment wrapText="1"/>
    </xf>
    <xf numFmtId="0" fontId="25" fillId="0" borderId="7" xfId="0" applyFont="1" applyBorder="1" applyAlignment="1">
      <alignment horizontal="center" wrapText="1"/>
    </xf>
    <xf numFmtId="0" fontId="3" fillId="0" borderId="15" xfId="0" applyFont="1" applyBorder="1"/>
    <xf numFmtId="164" fontId="11" fillId="13" borderId="7" xfId="0" applyNumberFormat="1" applyFont="1" applyFill="1" applyBorder="1"/>
    <xf numFmtId="9" fontId="3" fillId="13" borderId="6" xfId="0" applyNumberFormat="1" applyFont="1" applyFill="1" applyBorder="1" applyAlignment="1">
      <alignment horizontal="center" wrapText="1"/>
    </xf>
    <xf numFmtId="0" fontId="3" fillId="13" borderId="7" xfId="0" applyFont="1" applyFill="1" applyBorder="1" applyAlignment="1">
      <alignment horizontal="center" wrapText="1"/>
    </xf>
    <xf numFmtId="0" fontId="31" fillId="13" borderId="0" xfId="6" applyFill="1" applyAlignment="1">
      <alignment wrapText="1"/>
    </xf>
    <xf numFmtId="0" fontId="30" fillId="13" borderId="7" xfId="0" applyFont="1" applyFill="1" applyBorder="1" applyAlignment="1">
      <alignment horizontal="center"/>
    </xf>
    <xf numFmtId="3" fontId="1" fillId="0" borderId="0" xfId="3" applyNumberFormat="1"/>
    <xf numFmtId="0" fontId="3" fillId="10" borderId="0" xfId="0" applyFont="1" applyFill="1" applyAlignment="1">
      <alignment horizontal="left" wrapText="1"/>
    </xf>
    <xf numFmtId="0" fontId="3" fillId="9" borderId="0" xfId="0" applyFont="1" applyFill="1" applyAlignment="1">
      <alignment horizontal="left"/>
    </xf>
    <xf numFmtId="38" fontId="3" fillId="11" borderId="7" xfId="0" applyNumberFormat="1" applyFont="1" applyFill="1" applyBorder="1" applyAlignment="1">
      <alignment horizontal="center" wrapText="1"/>
    </xf>
    <xf numFmtId="0" fontId="0" fillId="0" borderId="0" xfId="0" pivotButton="1"/>
    <xf numFmtId="0" fontId="0" fillId="0" borderId="0" xfId="0" applyAlignment="1">
      <alignment horizontal="left"/>
    </xf>
    <xf numFmtId="0" fontId="0" fillId="0" borderId="0" xfId="0" applyAlignment="1">
      <alignment horizontal="left" indent="1"/>
    </xf>
    <xf numFmtId="166" fontId="0" fillId="0" borderId="0" xfId="0" applyNumberFormat="1"/>
    <xf numFmtId="0" fontId="9" fillId="0" borderId="0" xfId="0" applyFont="1"/>
    <xf numFmtId="166" fontId="9" fillId="0" borderId="0" xfId="0" applyNumberFormat="1" applyFont="1"/>
    <xf numFmtId="167" fontId="0" fillId="0" borderId="0" xfId="0" applyNumberFormat="1"/>
    <xf numFmtId="49" fontId="3" fillId="2" borderId="7" xfId="0" applyNumberFormat="1" applyFont="1" applyFill="1" applyBorder="1" applyAlignment="1">
      <alignment horizontal="left"/>
    </xf>
    <xf numFmtId="165" fontId="3" fillId="0" borderId="0" xfId="0" applyNumberFormat="1" applyFont="1" applyAlignment="1">
      <alignment horizontal="right"/>
    </xf>
    <xf numFmtId="49" fontId="3" fillId="0" borderId="0" xfId="0" applyNumberFormat="1" applyFont="1" applyAlignment="1">
      <alignment wrapText="1"/>
    </xf>
    <xf numFmtId="49" fontId="3" fillId="0" borderId="0" xfId="0" applyNumberFormat="1" applyFont="1" applyAlignment="1">
      <alignment horizontal="left" wrapText="1"/>
    </xf>
    <xf numFmtId="9" fontId="3" fillId="0" borderId="7" xfId="1" applyFont="1" applyFill="1" applyBorder="1" applyAlignment="1">
      <alignment horizontal="center" wrapText="1"/>
    </xf>
    <xf numFmtId="49" fontId="3" fillId="0" borderId="0" xfId="0" applyNumberFormat="1" applyFont="1" applyAlignment="1">
      <alignment horizontal="center" wrapText="1"/>
    </xf>
    <xf numFmtId="0" fontId="25" fillId="2" borderId="2" xfId="0" applyFont="1" applyFill="1" applyBorder="1" applyAlignment="1">
      <alignment horizontal="left" wrapText="1"/>
    </xf>
    <xf numFmtId="49" fontId="8" fillId="2" borderId="0" xfId="7" applyNumberFormat="1" applyFont="1" applyFill="1" applyAlignment="1">
      <alignment horizontal="left"/>
    </xf>
    <xf numFmtId="0" fontId="3" fillId="2" borderId="0" xfId="7" applyFont="1" applyFill="1" applyAlignment="1">
      <alignment horizontal="left"/>
    </xf>
    <xf numFmtId="0" fontId="3" fillId="2" borderId="21" xfId="7" applyFont="1" applyFill="1" applyBorder="1" applyAlignment="1">
      <alignment horizontal="left"/>
    </xf>
    <xf numFmtId="9" fontId="3" fillId="2" borderId="0" xfId="1" applyFont="1" applyFill="1" applyAlignment="1">
      <alignment horizontal="left" vertical="top"/>
    </xf>
    <xf numFmtId="166" fontId="3" fillId="2" borderId="0" xfId="8" applyNumberFormat="1" applyFont="1" applyFill="1" applyAlignment="1">
      <alignment horizontal="left" vertical="top"/>
    </xf>
    <xf numFmtId="0" fontId="3" fillId="2" borderId="0" xfId="7" applyFont="1" applyFill="1" applyAlignment="1">
      <alignment horizontal="left" vertical="top"/>
    </xf>
    <xf numFmtId="49" fontId="9" fillId="2" borderId="0" xfId="7" applyNumberFormat="1" applyFont="1" applyFill="1" applyAlignment="1">
      <alignment horizontal="right"/>
    </xf>
    <xf numFmtId="49" fontId="9" fillId="2" borderId="0" xfId="7" applyNumberFormat="1" applyFont="1" applyFill="1" applyAlignment="1">
      <alignment horizontal="left"/>
    </xf>
    <xf numFmtId="49" fontId="4" fillId="2" borderId="0" xfId="7" applyNumberFormat="1" applyFont="1" applyFill="1" applyAlignment="1">
      <alignment horizontal="left" wrapText="1"/>
    </xf>
    <xf numFmtId="49" fontId="4" fillId="2" borderId="0" xfId="7" applyNumberFormat="1" applyFont="1" applyFill="1" applyAlignment="1">
      <alignment horizontal="center" wrapText="1"/>
    </xf>
    <xf numFmtId="49" fontId="4" fillId="2" borderId="0" xfId="7" applyNumberFormat="1" applyFont="1" applyFill="1" applyAlignment="1">
      <alignment horizontal="center"/>
    </xf>
    <xf numFmtId="49" fontId="4" fillId="2" borderId="21" xfId="7" applyNumberFormat="1" applyFont="1" applyFill="1" applyBorder="1" applyAlignment="1">
      <alignment horizontal="right"/>
    </xf>
    <xf numFmtId="9" fontId="15" fillId="6" borderId="22" xfId="1" applyFont="1" applyFill="1" applyBorder="1" applyAlignment="1">
      <alignment vertical="top" wrapText="1"/>
    </xf>
    <xf numFmtId="166" fontId="15" fillId="6" borderId="9" xfId="8" applyNumberFormat="1" applyFont="1" applyFill="1" applyBorder="1" applyAlignment="1">
      <alignment vertical="top" wrapText="1"/>
    </xf>
    <xf numFmtId="49" fontId="15" fillId="6" borderId="9" xfId="7" applyNumberFormat="1" applyFont="1" applyFill="1" applyBorder="1" applyAlignment="1">
      <alignment horizontal="center" wrapText="1"/>
    </xf>
    <xf numFmtId="49" fontId="15" fillId="6" borderId="9" xfId="7" applyNumberFormat="1" applyFont="1" applyFill="1" applyBorder="1" applyAlignment="1">
      <alignment horizontal="center" vertical="top" wrapText="1"/>
    </xf>
    <xf numFmtId="49" fontId="15" fillId="6" borderId="9" xfId="7" applyNumberFormat="1" applyFont="1" applyFill="1" applyBorder="1" applyAlignment="1">
      <alignment wrapText="1"/>
    </xf>
    <xf numFmtId="49" fontId="10" fillId="2" borderId="23" xfId="7" applyNumberFormat="1" applyFont="1" applyFill="1" applyBorder="1" applyAlignment="1">
      <alignment horizontal="left"/>
    </xf>
    <xf numFmtId="49" fontId="10" fillId="2" borderId="24" xfId="7" applyNumberFormat="1" applyFont="1" applyFill="1" applyBorder="1" applyAlignment="1">
      <alignment horizontal="left"/>
    </xf>
    <xf numFmtId="9" fontId="10" fillId="2" borderId="23" xfId="7" applyNumberFormat="1" applyFont="1" applyFill="1" applyBorder="1" applyAlignment="1">
      <alignment horizontal="left"/>
    </xf>
    <xf numFmtId="49" fontId="34" fillId="2" borderId="0" xfId="7" applyNumberFormat="1" applyFont="1" applyFill="1" applyAlignment="1">
      <alignment horizontal="left"/>
    </xf>
    <xf numFmtId="49" fontId="3" fillId="2" borderId="0" xfId="7" applyNumberFormat="1" applyFont="1" applyFill="1" applyAlignment="1">
      <alignment horizontal="left" vertical="top" wrapText="1"/>
    </xf>
    <xf numFmtId="49" fontId="3" fillId="2" borderId="0" xfId="7" applyNumberFormat="1" applyFont="1" applyFill="1" applyAlignment="1">
      <alignment horizontal="center" vertical="top" wrapText="1"/>
    </xf>
    <xf numFmtId="49" fontId="3" fillId="2" borderId="0" xfId="7" applyNumberFormat="1" applyFont="1" applyFill="1" applyAlignment="1">
      <alignment horizontal="center" vertical="top"/>
    </xf>
    <xf numFmtId="165" fontId="3" fillId="2" borderId="21" xfId="7" applyNumberFormat="1" applyFont="1" applyFill="1" applyBorder="1" applyAlignment="1">
      <alignment horizontal="right" vertical="top"/>
    </xf>
    <xf numFmtId="49" fontId="4" fillId="2" borderId="2" xfId="7" applyNumberFormat="1" applyFont="1" applyFill="1" applyBorder="1" applyAlignment="1">
      <alignment horizontal="right" vertical="top" wrapText="1"/>
    </xf>
    <xf numFmtId="165" fontId="4" fillId="2" borderId="25" xfId="7" applyNumberFormat="1" applyFont="1" applyFill="1" applyBorder="1" applyAlignment="1">
      <alignment horizontal="right" vertical="top"/>
    </xf>
    <xf numFmtId="0" fontId="3" fillId="0" borderId="0" xfId="7" applyFont="1" applyAlignment="1">
      <alignment horizontal="left" vertical="top"/>
    </xf>
    <xf numFmtId="49" fontId="3" fillId="0" borderId="0" xfId="7" applyNumberFormat="1" applyFont="1" applyAlignment="1">
      <alignment horizontal="left" vertical="top" wrapText="1"/>
    </xf>
    <xf numFmtId="9" fontId="3" fillId="2" borderId="0" xfId="7" applyNumberFormat="1" applyFont="1" applyFill="1" applyAlignment="1">
      <alignment horizontal="left" vertical="top"/>
    </xf>
    <xf numFmtId="49" fontId="4" fillId="2" borderId="2" xfId="7" applyNumberFormat="1" applyFont="1" applyFill="1" applyBorder="1" applyAlignment="1">
      <alignment horizontal="right" vertical="top" wrapText="1"/>
    </xf>
    <xf numFmtId="49" fontId="8" fillId="18" borderId="0" xfId="7" applyNumberFormat="1" applyFont="1" applyFill="1" applyAlignment="1">
      <alignment horizontal="center" wrapText="1"/>
    </xf>
    <xf numFmtId="165" fontId="4" fillId="18" borderId="21" xfId="7" applyNumberFormat="1" applyFont="1" applyFill="1" applyBorder="1" applyAlignment="1">
      <alignment horizontal="right"/>
    </xf>
    <xf numFmtId="0" fontId="13" fillId="0" borderId="0" xfId="7"/>
    <xf numFmtId="0" fontId="13" fillId="0" borderId="21" xfId="7" applyBorder="1"/>
    <xf numFmtId="9" fontId="0" fillId="0" borderId="0" xfId="1" applyFont="1" applyAlignment="1">
      <alignment vertical="top"/>
    </xf>
    <xf numFmtId="166" fontId="0" fillId="0" borderId="0" xfId="8" applyNumberFormat="1" applyFont="1" applyAlignment="1">
      <alignment vertical="top"/>
    </xf>
    <xf numFmtId="0" fontId="13" fillId="0" borderId="0" xfId="7" applyAlignment="1">
      <alignment vertical="top"/>
    </xf>
    <xf numFmtId="49" fontId="4" fillId="0" borderId="0" xfId="7" applyNumberFormat="1" applyFont="1" applyAlignment="1">
      <alignment horizontal="left" wrapText="1"/>
    </xf>
    <xf numFmtId="49" fontId="4" fillId="0" borderId="0" xfId="7" applyNumberFormat="1" applyFont="1" applyAlignment="1">
      <alignment horizontal="center" wrapText="1"/>
    </xf>
    <xf numFmtId="49" fontId="4" fillId="0" borderId="0" xfId="7" applyNumberFormat="1" applyFont="1" applyAlignment="1">
      <alignment horizontal="center"/>
    </xf>
    <xf numFmtId="49" fontId="4" fillId="0" borderId="0" xfId="7" applyNumberFormat="1" applyFont="1" applyAlignment="1">
      <alignment horizontal="right"/>
    </xf>
    <xf numFmtId="9" fontId="15" fillId="0" borderId="13" xfId="1" applyFont="1" applyFill="1" applyBorder="1" applyAlignment="1">
      <alignment vertical="top" wrapText="1"/>
    </xf>
    <xf numFmtId="166" fontId="15" fillId="0" borderId="9" xfId="8" applyNumberFormat="1" applyFont="1" applyFill="1" applyBorder="1" applyAlignment="1">
      <alignment vertical="top" wrapText="1"/>
    </xf>
    <xf numFmtId="49" fontId="15" fillId="0" borderId="9" xfId="7" applyNumberFormat="1" applyFont="1" applyBorder="1" applyAlignment="1">
      <alignment horizontal="center" wrapText="1"/>
    </xf>
    <xf numFmtId="49" fontId="15" fillId="0" borderId="9" xfId="7" applyNumberFormat="1" applyFont="1" applyBorder="1" applyAlignment="1">
      <alignment horizontal="center" vertical="top" wrapText="1"/>
    </xf>
    <xf numFmtId="49" fontId="15" fillId="0" borderId="9" xfId="7" applyNumberFormat="1" applyFont="1" applyBorder="1" applyAlignment="1">
      <alignment wrapText="1"/>
    </xf>
    <xf numFmtId="0" fontId="3" fillId="0" borderId="0" xfId="7" applyFont="1" applyAlignment="1">
      <alignment horizontal="left"/>
    </xf>
    <xf numFmtId="49" fontId="3" fillId="0" borderId="0" xfId="7" applyNumberFormat="1" applyFont="1" applyAlignment="1">
      <alignment horizontal="center" vertical="top" wrapText="1"/>
    </xf>
    <xf numFmtId="49" fontId="3" fillId="0" borderId="0" xfId="7" applyNumberFormat="1" applyFont="1" applyAlignment="1">
      <alignment horizontal="center" vertical="top"/>
    </xf>
    <xf numFmtId="165" fontId="3" fillId="0" borderId="0" xfId="7" applyNumberFormat="1" applyFont="1" applyAlignment="1">
      <alignment horizontal="right" vertical="top"/>
    </xf>
    <xf numFmtId="9" fontId="3" fillId="0" borderId="0" xfId="1" applyFont="1" applyFill="1" applyAlignment="1">
      <alignment horizontal="left" vertical="top"/>
    </xf>
    <xf numFmtId="166" fontId="3" fillId="0" borderId="0" xfId="8" applyNumberFormat="1" applyFont="1" applyFill="1" applyAlignment="1">
      <alignment horizontal="left" vertical="top"/>
    </xf>
    <xf numFmtId="9" fontId="3" fillId="0" borderId="0" xfId="7" applyNumberFormat="1" applyFont="1" applyAlignment="1">
      <alignment horizontal="left" vertical="top"/>
    </xf>
    <xf numFmtId="0" fontId="3" fillId="0" borderId="2" xfId="0" applyFont="1" applyFill="1" applyBorder="1" applyAlignment="1">
      <alignment horizontal="center" wrapText="1"/>
    </xf>
    <xf numFmtId="49" fontId="3" fillId="13" borderId="15" xfId="0" applyNumberFormat="1" applyFont="1" applyFill="1" applyBorder="1"/>
    <xf numFmtId="0" fontId="12" fillId="0" borderId="0" xfId="0" applyFont="1" applyBorder="1" applyAlignment="1">
      <alignment horizontal="center" wrapText="1"/>
    </xf>
    <xf numFmtId="0" fontId="3" fillId="0" borderId="0" xfId="0" applyFont="1" applyBorder="1" applyAlignment="1">
      <alignment horizontal="center" wrapText="1"/>
    </xf>
    <xf numFmtId="49" fontId="3" fillId="0" borderId="0" xfId="0" applyNumberFormat="1" applyFont="1" applyBorder="1" applyAlignment="1">
      <alignment wrapText="1"/>
    </xf>
    <xf numFmtId="49" fontId="3" fillId="0" borderId="20" xfId="0" applyNumberFormat="1" applyFont="1" applyBorder="1" applyAlignment="1">
      <alignment horizontal="left" wrapText="1"/>
    </xf>
    <xf numFmtId="1" fontId="3" fillId="0" borderId="6" xfId="0" applyNumberFormat="1" applyFont="1" applyFill="1" applyBorder="1" applyAlignment="1">
      <alignment horizontal="right"/>
    </xf>
    <xf numFmtId="49" fontId="3" fillId="0" borderId="7" xfId="0" applyNumberFormat="1" applyFont="1" applyFill="1" applyBorder="1" applyAlignment="1">
      <alignment horizontal="left" wrapText="1"/>
    </xf>
    <xf numFmtId="1" fontId="3" fillId="0" borderId="7" xfId="0" applyNumberFormat="1" applyFont="1" applyFill="1" applyBorder="1" applyAlignment="1">
      <alignment horizontal="center"/>
    </xf>
    <xf numFmtId="0" fontId="3" fillId="0" borderId="7" xfId="0" applyFont="1" applyFill="1" applyBorder="1" applyAlignment="1">
      <alignment horizontal="left"/>
    </xf>
    <xf numFmtId="164" fontId="3" fillId="0" borderId="7" xfId="0" applyNumberFormat="1" applyFont="1" applyFill="1" applyBorder="1" applyAlignment="1">
      <alignment horizontal="right"/>
    </xf>
    <xf numFmtId="165" fontId="3" fillId="0" borderId="7" xfId="0" applyNumberFormat="1" applyFont="1" applyFill="1" applyBorder="1" applyAlignment="1">
      <alignment horizontal="right"/>
    </xf>
    <xf numFmtId="49" fontId="3" fillId="0" borderId="7" xfId="0" applyNumberFormat="1" applyFont="1" applyFill="1" applyBorder="1" applyAlignment="1">
      <alignment horizontal="left"/>
    </xf>
    <xf numFmtId="49" fontId="3" fillId="0" borderId="7" xfId="0" applyNumberFormat="1" applyFont="1" applyFill="1" applyBorder="1"/>
    <xf numFmtId="49" fontId="3" fillId="0" borderId="16" xfId="0" applyNumberFormat="1" applyFont="1" applyFill="1" applyBorder="1" applyAlignment="1">
      <alignment horizontal="left"/>
    </xf>
    <xf numFmtId="49" fontId="3" fillId="0" borderId="7" xfId="0" applyNumberFormat="1" applyFont="1" applyFill="1" applyBorder="1" applyAlignment="1">
      <alignment wrapText="1"/>
    </xf>
    <xf numFmtId="0" fontId="3" fillId="0" borderId="7" xfId="0" applyFont="1" applyFill="1" applyBorder="1"/>
    <xf numFmtId="164" fontId="11" fillId="0" borderId="7" xfId="0" applyNumberFormat="1" applyFont="1" applyFill="1" applyBorder="1"/>
    <xf numFmtId="165" fontId="11" fillId="0" borderId="7" xfId="0" applyNumberFormat="1" applyFont="1" applyFill="1" applyBorder="1"/>
    <xf numFmtId="165" fontId="3" fillId="0" borderId="7" xfId="0" applyNumberFormat="1" applyFont="1" applyFill="1" applyBorder="1"/>
    <xf numFmtId="38" fontId="3" fillId="0" borderId="7" xfId="0" applyNumberFormat="1" applyFont="1" applyFill="1" applyBorder="1" applyAlignment="1">
      <alignment horizontal="center" wrapText="1"/>
    </xf>
    <xf numFmtId="0" fontId="3" fillId="0" borderId="17" xfId="0" applyFont="1" applyFill="1" applyBorder="1" applyAlignment="1">
      <alignment wrapText="1"/>
    </xf>
    <xf numFmtId="164" fontId="3" fillId="0" borderId="7" xfId="0" applyNumberFormat="1" applyFont="1" applyFill="1" applyBorder="1"/>
    <xf numFmtId="9" fontId="12" fillId="0" borderId="6" xfId="0" applyNumberFormat="1" applyFont="1" applyFill="1" applyBorder="1" applyAlignment="1">
      <alignment horizontal="center" wrapText="1"/>
    </xf>
    <xf numFmtId="0" fontId="12" fillId="0" borderId="7" xfId="0" applyFont="1" applyFill="1" applyBorder="1" applyAlignment="1">
      <alignment horizontal="center" wrapText="1"/>
    </xf>
    <xf numFmtId="49" fontId="26" fillId="0" borderId="17" xfId="0" applyNumberFormat="1" applyFont="1" applyFill="1" applyBorder="1" applyAlignment="1">
      <alignment wrapText="1"/>
    </xf>
    <xf numFmtId="49" fontId="3" fillId="0" borderId="17" xfId="0" applyNumberFormat="1" applyFont="1" applyFill="1" applyBorder="1" applyAlignment="1">
      <alignment horizontal="left" wrapText="1"/>
    </xf>
    <xf numFmtId="9" fontId="3" fillId="0" borderId="6" xfId="0" applyNumberFormat="1" applyFont="1" applyFill="1" applyBorder="1" applyAlignment="1">
      <alignment horizontal="center" wrapText="1"/>
    </xf>
    <xf numFmtId="0" fontId="3" fillId="0" borderId="7" xfId="0" applyFont="1" applyFill="1" applyBorder="1" applyAlignment="1">
      <alignment horizontal="center" wrapText="1"/>
    </xf>
    <xf numFmtId="0" fontId="31" fillId="0" borderId="17" xfId="6" applyFill="1" applyBorder="1" applyAlignment="1">
      <alignment wrapText="1"/>
    </xf>
    <xf numFmtId="49" fontId="12" fillId="0" borderId="7" xfId="0" applyNumberFormat="1" applyFont="1" applyFill="1" applyBorder="1" applyAlignment="1">
      <alignment horizontal="left" wrapText="1"/>
    </xf>
    <xf numFmtId="0" fontId="12" fillId="0" borderId="0" xfId="0" applyFont="1" applyFill="1" applyBorder="1" applyAlignment="1">
      <alignment horizontal="center" wrapText="1"/>
    </xf>
    <xf numFmtId="49" fontId="3" fillId="0" borderId="17" xfId="0" applyNumberFormat="1" applyFont="1" applyFill="1" applyBorder="1" applyAlignment="1">
      <alignment wrapText="1"/>
    </xf>
    <xf numFmtId="49" fontId="3" fillId="0" borderId="20" xfId="0" applyNumberFormat="1" applyFont="1" applyFill="1" applyBorder="1" applyAlignment="1">
      <alignment wrapText="1"/>
    </xf>
    <xf numFmtId="0" fontId="3" fillId="0" borderId="0" xfId="0" applyFont="1" applyFill="1" applyAlignment="1">
      <alignment horizontal="left"/>
    </xf>
    <xf numFmtId="0" fontId="3" fillId="0" borderId="0" xfId="0" applyFont="1" applyFill="1" applyBorder="1" applyAlignment="1">
      <alignment horizontal="center" wrapText="1"/>
    </xf>
    <xf numFmtId="165" fontId="11" fillId="0" borderId="7" xfId="0" applyNumberFormat="1" applyFont="1" applyFill="1" applyBorder="1" applyAlignment="1">
      <alignment horizontal="right"/>
    </xf>
    <xf numFmtId="0" fontId="3" fillId="0" borderId="16" xfId="0" applyFont="1" applyFill="1" applyBorder="1"/>
    <xf numFmtId="49" fontId="3" fillId="0" borderId="6" xfId="0" applyNumberFormat="1" applyFont="1" applyFill="1" applyBorder="1" applyAlignment="1">
      <alignment wrapText="1"/>
    </xf>
    <xf numFmtId="0" fontId="12" fillId="0" borderId="7" xfId="0" applyFont="1" applyFill="1" applyBorder="1" applyAlignment="1">
      <alignment wrapText="1"/>
    </xf>
    <xf numFmtId="0" fontId="3" fillId="0" borderId="8" xfId="0" applyFont="1" applyFill="1" applyBorder="1" applyAlignment="1">
      <alignment horizontal="center"/>
    </xf>
    <xf numFmtId="0" fontId="12" fillId="0" borderId="0" xfId="0" applyFont="1" applyFill="1" applyAlignment="1">
      <alignment horizontal="left" wrapText="1"/>
    </xf>
    <xf numFmtId="0" fontId="12" fillId="0" borderId="0" xfId="0" applyFont="1" applyFill="1" applyAlignment="1">
      <alignment horizontal="left"/>
    </xf>
    <xf numFmtId="49" fontId="3" fillId="0" borderId="16" xfId="0" applyNumberFormat="1" applyFont="1" applyFill="1" applyBorder="1"/>
    <xf numFmtId="38" fontId="16" fillId="0" borderId="7" xfId="0" applyNumberFormat="1" applyFont="1" applyFill="1" applyBorder="1" applyAlignment="1">
      <alignment horizontal="center" wrapText="1"/>
    </xf>
    <xf numFmtId="0" fontId="16" fillId="0" borderId="17" xfId="0" applyFont="1" applyFill="1" applyBorder="1" applyAlignment="1">
      <alignment wrapText="1"/>
    </xf>
    <xf numFmtId="9" fontId="16" fillId="0" borderId="6" xfId="0" applyNumberFormat="1" applyFont="1" applyFill="1" applyBorder="1" applyAlignment="1">
      <alignment horizontal="center" wrapText="1"/>
    </xf>
    <xf numFmtId="0" fontId="16" fillId="0" borderId="7" xfId="0" applyFont="1" applyFill="1" applyBorder="1" applyAlignment="1">
      <alignment horizontal="center" wrapText="1"/>
    </xf>
    <xf numFmtId="49" fontId="16" fillId="0" borderId="17" xfId="0" quotePrefix="1" applyNumberFormat="1" applyFont="1" applyFill="1" applyBorder="1" applyAlignment="1">
      <alignment horizontal="left" wrapText="1"/>
    </xf>
    <xf numFmtId="0" fontId="16" fillId="0" borderId="17" xfId="0" quotePrefix="1" applyFont="1" applyFill="1" applyBorder="1" applyAlignment="1">
      <alignment wrapText="1"/>
    </xf>
    <xf numFmtId="49" fontId="16" fillId="0" borderId="17" xfId="0" applyNumberFormat="1" applyFont="1" applyFill="1" applyBorder="1" applyAlignment="1">
      <alignment wrapText="1"/>
    </xf>
    <xf numFmtId="49" fontId="16" fillId="0" borderId="17" xfId="0" quotePrefix="1" applyNumberFormat="1" applyFont="1" applyFill="1" applyBorder="1" applyAlignment="1">
      <alignment wrapText="1"/>
    </xf>
    <xf numFmtId="0" fontId="20" fillId="0" borderId="7" xfId="0" applyFont="1" applyFill="1" applyBorder="1"/>
    <xf numFmtId="0" fontId="20" fillId="0" borderId="7" xfId="0" applyFont="1" applyFill="1" applyBorder="1" applyAlignment="1">
      <alignment horizontal="center"/>
    </xf>
    <xf numFmtId="0" fontId="16" fillId="0" borderId="7" xfId="0" applyFont="1" applyBorder="1" applyAlignment="1">
      <alignment horizontal="center" wrapText="1"/>
    </xf>
    <xf numFmtId="0" fontId="0" fillId="0" borderId="7" xfId="0" applyNumberFormat="1" applyBorder="1"/>
    <xf numFmtId="0" fontId="0" fillId="10" borderId="7" xfId="0" applyFill="1" applyBorder="1" applyAlignment="1"/>
    <xf numFmtId="0" fontId="0" fillId="0" borderId="16" xfId="0" applyBorder="1" applyAlignment="1"/>
    <xf numFmtId="0" fontId="3" fillId="11" borderId="7" xfId="0" applyNumberFormat="1" applyFont="1" applyFill="1" applyBorder="1" applyAlignment="1">
      <alignment wrapText="1"/>
    </xf>
    <xf numFmtId="0" fontId="3" fillId="11" borderId="7" xfId="0" applyNumberFormat="1" applyFont="1" applyFill="1" applyBorder="1" applyAlignment="1">
      <alignment horizontal="center" wrapText="1"/>
    </xf>
    <xf numFmtId="49" fontId="3" fillId="11" borderId="17" xfId="0" applyNumberFormat="1" applyFont="1" applyFill="1" applyBorder="1" applyAlignment="1">
      <alignment wrapText="1"/>
    </xf>
    <xf numFmtId="0" fontId="3" fillId="2" borderId="7" xfId="0" applyNumberFormat="1" applyFont="1" applyFill="1" applyBorder="1" applyAlignment="1">
      <alignment horizontal="left"/>
    </xf>
    <xf numFmtId="0" fontId="3" fillId="0" borderId="8" xfId="0" applyNumberFormat="1" applyFont="1" applyFill="1" applyBorder="1" applyAlignment="1">
      <alignment horizontal="center"/>
    </xf>
    <xf numFmtId="0" fontId="3" fillId="10" borderId="0" xfId="0" applyNumberFormat="1" applyFont="1" applyFill="1" applyAlignment="1">
      <alignment horizontal="left" wrapText="1"/>
    </xf>
    <xf numFmtId="0" fontId="3" fillId="9" borderId="0" xfId="0" applyNumberFormat="1" applyFont="1" applyFill="1" applyAlignment="1">
      <alignment horizontal="left"/>
    </xf>
    <xf numFmtId="0" fontId="3" fillId="2" borderId="0" xfId="0" applyNumberFormat="1" applyFont="1" applyFill="1" applyAlignment="1">
      <alignment horizontal="left"/>
    </xf>
    <xf numFmtId="0" fontId="9" fillId="0" borderId="0" xfId="0" applyFont="1" applyAlignment="1">
      <alignment horizontal="left"/>
    </xf>
  </cellXfs>
  <cellStyles count="9">
    <cellStyle name="Currency 2" xfId="4" xr:uid="{5E17EC67-C061-40A6-AFFD-CDB26331C024}"/>
    <cellStyle name="Currency 3" xfId="8" xr:uid="{64A78452-5B1F-2343-A90C-8E7CAF28AA1E}"/>
    <cellStyle name="Hyperlink" xfId="6" builtinId="8"/>
    <cellStyle name="Normal" xfId="0" builtinId="0"/>
    <cellStyle name="Normal 2" xfId="2" xr:uid="{5C3618C2-B1C8-4249-8D92-82B41A98BE9D}"/>
    <cellStyle name="Normal 3" xfId="3" xr:uid="{0F888EF1-A67F-47C1-8235-0300678E1F94}"/>
    <cellStyle name="Normal 4" xfId="7" xr:uid="{50CDAC7A-C810-264F-8CE8-3A08A7D2905C}"/>
    <cellStyle name="Percent" xfId="1" builtinId="5"/>
    <cellStyle name="Percent 2" xfId="5" xr:uid="{1A62056F-7490-4FF4-906F-1F2F56017714}"/>
  </cellStyles>
  <dxfs count="276">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rgb="FF8BE1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indexed="64"/>
          <bgColor rgb="FF8BE1FF"/>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theme="2"/>
        </left>
        <right/>
        <top/>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rgb="FFFFFFFF"/>
        </patternFill>
      </fill>
      <alignment horizontal="left" vertical="bottom" textRotation="0" wrapText="0"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fill>
        <patternFill patternType="solid">
          <fgColor rgb="FFFFFFFF"/>
          <bgColor rgb="FFFFFFFF"/>
        </patternFill>
      </fill>
      <alignment horizontal="left" vertical="bottom" textRotation="0" wrapText="0"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fill>
        <patternFill patternType="solid">
          <fgColor rgb="FFFFFFFF"/>
          <bgColor rgb="FFFFFFFF"/>
        </patternFill>
      </fill>
      <alignment horizontal="left" vertical="bottom" textRotation="0" wrapText="0"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7"/>
        </patternFill>
      </fill>
      <alignment horizontal="general" vertical="bottom" textRotation="0" wrapText="1" indent="0" justifyLastLine="0" shrinkToFit="0" readingOrder="0"/>
      <border diagonalUp="0" diagonalDown="0" outline="0">
        <left style="thin">
          <color theme="2"/>
        </left>
        <right style="thin">
          <color rgb="FF000000"/>
        </right>
        <top/>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6" formatCode="#,##0_);[Red]\(#,##0\)"/>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6" formatCode="#,##0_);[Red]\(#,##0\)"/>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7"/>
        </patternFill>
      </fill>
      <alignment horizontal="general" vertical="bottom" textRotation="0" wrapText="1" indent="0" justifyLastLine="0" shrinkToFit="0" readingOrder="0"/>
      <border diagonalUp="0" diagonalDown="0" outline="0">
        <left style="thin">
          <color theme="2"/>
        </left>
        <right style="thin">
          <color theme="2"/>
        </right>
        <top/>
        <bottom/>
      </border>
    </dxf>
    <dxf>
      <alignment horizontal="general" vertical="bottom" textRotation="0" wrapText="0" indent="0" justifyLastLine="0" shrinkToFit="0" readingOrder="0"/>
      <border diagonalUp="0" diagonalDown="0" outline="0">
        <left style="thin">
          <color theme="2"/>
        </left>
        <right style="medium">
          <color auto="1"/>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outline="0">
        <left style="thin">
          <color theme="2"/>
        </left>
        <right style="thin">
          <color theme="2"/>
        </right>
        <top/>
        <bottom/>
      </border>
    </dxf>
    <dxf>
      <fill>
        <patternFill patternType="solid">
          <fgColor indexed="64"/>
          <bgColor rgb="FF8BE1FF"/>
        </patternFill>
      </fill>
      <alignment horizontal="general" vertical="bottom" textRotation="0" wrapText="0" indent="0" justifyLastLine="0" shrinkToFit="0" readingOrder="0"/>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numFmt numFmtId="165" formatCode="\$#,##0;[Red]&quot;($&quot;#,##0\)"/>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numFmt numFmtId="0" formatCode="General"/>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1" formatCode="0"/>
      <fill>
        <patternFill patternType="solid">
          <fgColor rgb="FFFFFFFF"/>
          <bgColor rgb="FFF0F0F4"/>
        </patternFill>
      </fill>
      <alignment horizontal="center" vertical="bottom" textRotation="0" wrapText="0" indent="0" justifyLastLine="0" shrinkToFit="0" readingOrder="0"/>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family val="2"/>
        <scheme val="none"/>
      </font>
      <numFmt numFmtId="1" formatCode="0"/>
      <fill>
        <patternFill patternType="solid">
          <fgColor rgb="FFFFFFFF"/>
          <bgColor rgb="FFF0F0F4"/>
        </patternFill>
      </fill>
      <alignment horizontal="center" vertical="bottom" textRotation="0" wrapText="0" indent="0" justifyLastLine="0" shrinkToFit="0" readingOrder="0"/>
      <border diagonalUp="0" diagonalDown="0" outline="0">
        <left style="thin">
          <color theme="2"/>
        </left>
        <right style="thin">
          <color theme="2"/>
        </right>
        <top/>
        <bottom/>
      </border>
    </dxf>
    <dxf>
      <border diagonalUp="0" diagonalDown="0" outline="0">
        <left style="thin">
          <color theme="2"/>
        </left>
        <right style="thin">
          <color theme="2"/>
        </right>
        <top/>
        <bottom/>
      </border>
    </dxf>
    <dxf>
      <alignment horizontal="right" vertical="bottom" textRotation="0" wrapText="0" indent="0" justifyLastLine="0" shrinkToFit="0" readingOrder="0"/>
      <border diagonalUp="0" diagonalDown="0" outline="0">
        <left/>
        <right style="thin">
          <color theme="2"/>
        </right>
        <top/>
        <bottom/>
      </border>
    </dxf>
    <dxf>
      <numFmt numFmtId="167" formatCode="_(&quot;$&quot;* #,##0.0_);_(&quot;$&quot;* \(#,##0.0\);_(&quot;$&quot;* &quot;-&quot;??_);_(@_)"/>
    </dxf>
    <dxf>
      <numFmt numFmtId="166" formatCode="_(&quot;$&quot;* #,##0_);_(&quot;$&quot;* \(#,##0\);_(&quot;$&quot;* &quot;-&quot;??_);_(@_)"/>
    </dxf>
    <dxf>
      <font>
        <b/>
        <i val="0"/>
        <strike val="0"/>
        <condense val="0"/>
        <extend val="0"/>
        <outline val="0"/>
        <shadow val="0"/>
        <u val="none"/>
        <vertAlign val="baseline"/>
        <sz val="10"/>
        <color rgb="FF000000"/>
        <name val="Arial"/>
        <family val="2"/>
        <scheme val="none"/>
      </font>
    </dxf>
    <dxf>
      <alignment horizontal="left" vertical="bottom" textRotation="0" wrapText="0" indent="1" justifyLastLine="0" shrinkToFit="0" readingOrder="0"/>
    </dxf>
    <dxf>
      <numFmt numFmtId="166" formatCode="_(&quot;$&quot;* #,##0_);_(&quot;$&quot;* \(#,##0\);_(&quot;$&quot;* &quot;-&quot;??_);_(@_)"/>
    </dxf>
    <dxf>
      <numFmt numFmtId="166" formatCode="_(&quot;$&quot;* #,##0_);_(&quot;$&quot;* \(#,##0\);_(&quot;$&quot;* &quot;-&quot;??_);_(@_)"/>
    </dxf>
    <dxf>
      <font>
        <color rgb="FF9C0006"/>
      </font>
      <fill>
        <patternFill>
          <bgColor rgb="FFFFC7CE"/>
        </patternFill>
      </fill>
    </dxf>
    <dxf>
      <font>
        <b val="0"/>
        <i val="0"/>
        <strike val="0"/>
        <condense val="0"/>
        <extend val="0"/>
        <outline val="0"/>
        <shadow val="0"/>
        <u val="none"/>
        <vertAlign val="baseline"/>
        <sz val="9"/>
        <color rgb="FF000000"/>
        <name val="Arial"/>
        <family val="2"/>
        <scheme val="none"/>
      </font>
      <numFmt numFmtId="6" formatCode="#,##0_);[Red]\(#,##0\)"/>
      <fill>
        <patternFill patternType="solid">
          <fgColor rgb="FFFFFFFF"/>
          <bgColor theme="7"/>
        </patternFill>
      </fill>
      <alignment horizontal="center" vertical="bottom" textRotation="0" wrapText="1" indent="0" justifyLastLine="0" shrinkToFit="0" readingOrder="0"/>
      <border diagonalUp="0" diagonalDown="0">
        <left style="thin">
          <color theme="2"/>
        </left>
        <right style="thin">
          <color theme="2"/>
        </right>
        <top/>
        <bottom/>
        <vertical/>
        <horizontal/>
      </border>
    </dxf>
    <dxf>
      <font>
        <b val="0"/>
        <i val="0"/>
        <strike val="0"/>
        <condense val="0"/>
        <extend val="0"/>
        <outline val="0"/>
        <shadow val="0"/>
        <u val="none"/>
        <vertAlign val="baseline"/>
        <sz val="9"/>
        <color rgb="FF000000"/>
        <name val="Arial"/>
        <family val="2"/>
        <scheme val="none"/>
      </font>
      <numFmt numFmtId="6" formatCode="#,##0_);[Red]\(#,##0\)"/>
      <fill>
        <patternFill patternType="solid">
          <fgColor rgb="FFFFFFFF"/>
          <bgColor theme="7"/>
        </patternFill>
      </fill>
      <alignment horizontal="center" vertical="bottom" textRotation="0" wrapText="1" indent="0" justifyLastLine="0" shrinkToFit="0" readingOrder="0"/>
      <border diagonalUp="0" diagonalDown="0">
        <left style="thin">
          <color theme="2"/>
        </left>
        <right style="thin">
          <color theme="2"/>
        </right>
        <top/>
        <bottom/>
        <vertical/>
        <horizontal/>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solid">
          <fgColor rgb="FFFFFFFF"/>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rgb="FF8BE1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solid">
          <fgColor indexed="64"/>
          <bgColor rgb="FF8BE1FF"/>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theme="2"/>
        </left>
        <right/>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rgb="FFFFFFFF"/>
        </patternFill>
      </fill>
      <alignment horizontal="left" vertical="bottom" textRotation="0" wrapText="0"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fill>
        <patternFill patternType="solid">
          <fgColor rgb="FFFFFFFF"/>
          <bgColor rgb="FFFFFFFF"/>
        </patternFill>
      </fill>
      <alignment horizontal="left" vertical="bottom" textRotation="0" wrapText="0"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fill>
        <patternFill patternType="solid">
          <fgColor rgb="FFFFFFFF"/>
          <bgColor rgb="FFFFFFFF"/>
        </patternFill>
      </fill>
      <alignment horizontal="left" vertical="bottom" textRotation="0" wrapText="0"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theme="7"/>
        </patternFill>
      </fill>
      <alignment horizontal="general" vertical="bottom" textRotation="0" wrapText="1" indent="0" justifyLastLine="0" shrinkToFit="0" readingOrder="0"/>
      <border diagonalUp="0" diagonalDown="0">
        <left style="thin">
          <color theme="2"/>
        </left>
        <right style="thin">
          <color rgb="FF000000"/>
        </right>
        <top/>
        <bottom/>
        <vertical/>
        <horizontal/>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general" vertical="bottom" textRotation="0" wrapText="1" indent="0" justifyLastLine="0" shrinkToFit="0" readingOrder="0"/>
      <border diagonalUp="0" diagonalDown="0">
        <left style="thin">
          <color theme="2"/>
        </left>
        <right style="thin">
          <color theme="2"/>
        </right>
        <top/>
        <bottom/>
        <vertical/>
        <horizontal/>
      </border>
    </dxf>
    <dxf>
      <alignment vertical="bottom" textRotation="0" wrapText="0" indent="0" justifyLastLine="0" shrinkToFit="0" readingOrder="0"/>
      <border diagonalUp="0" diagonalDown="0">
        <left style="thin">
          <color theme="2"/>
        </left>
        <right style="medium">
          <color auto="1"/>
        </right>
        <top/>
        <bottom/>
        <vertical/>
        <horizont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fill>
        <patternFill patternType="solid">
          <fgColor indexed="64"/>
          <bgColor rgb="FF8BE1FF"/>
        </patternFill>
      </fill>
      <alignment wrapText="0"/>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numFmt numFmtId="165" formatCode="\$#,##0;[Red]&quot;($&quot;#,##0\)"/>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numFmt numFmtId="0" formatCode="General"/>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numFmt numFmtId="1" formatCode="0"/>
      <fill>
        <patternFill patternType="solid">
          <fgColor rgb="FFFFFFFF"/>
          <bgColor rgb="FFF0F0F4"/>
        </patternFill>
      </fill>
      <alignment horizontal="center" vertical="bottom" textRotation="0" wrapText="0" indent="0" justifyLastLine="0" shrinkToFit="0" readingOrder="0"/>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numFmt numFmtId="1" formatCode="0"/>
      <fill>
        <patternFill patternType="solid">
          <fgColor rgb="FFFFFFFF"/>
          <bgColor rgb="FFF0F0F4"/>
        </patternFill>
      </fill>
      <alignment horizontal="center" vertical="bottom" textRotation="0" wrapText="0" indent="0" justifyLastLine="0" shrinkToFit="0" readingOrder="0"/>
      <border diagonalUp="0" diagonalDown="0">
        <left style="thin">
          <color theme="2"/>
        </left>
        <right style="thin">
          <color theme="2"/>
        </right>
        <vertical style="thin">
          <color theme="2"/>
        </vertical>
      </border>
    </dxf>
    <dxf>
      <border diagonalUp="0" diagonalDown="0">
        <left style="thin">
          <color theme="2"/>
        </left>
        <right style="thin">
          <color theme="2"/>
        </right>
        <vertical style="thin">
          <color theme="2"/>
        </vertical>
      </border>
    </dxf>
    <dxf>
      <alignment horizontal="right" textRotation="0" indent="0" justifyLastLine="0" shrinkToFit="0" readingOrder="0"/>
      <border diagonalUp="0" diagonalDown="0">
        <left/>
        <right style="thin">
          <color theme="2"/>
        </right>
        <vertical style="thin">
          <color theme="2"/>
        </vertical>
      </border>
    </dxf>
    <dxf>
      <fill>
        <patternFill patternType="none">
          <fgColor indexed="64"/>
          <bgColor auto="1"/>
        </patternFill>
      </fill>
    </dxf>
    <dxf>
      <font>
        <b val="0"/>
        <i val="0"/>
        <strike val="0"/>
        <condense val="0"/>
        <extend val="0"/>
        <outline val="0"/>
        <shadow val="0"/>
        <u val="none"/>
        <vertAlign val="baseline"/>
        <sz val="9"/>
        <color rgb="FF000000"/>
        <name val="Arial"/>
        <family val="2"/>
        <scheme val="none"/>
      </font>
      <numFmt numFmtId="1" formatCode="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3" formatCode="#,##0"/>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family val="2"/>
        <scheme val="minor"/>
      </font>
      <numFmt numFmtId="3" formatCode="#,##0"/>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0"/>
        <color rgb="FF000000"/>
        <name val="Arial"/>
        <scheme val="none"/>
      </font>
      <numFmt numFmtId="0" formatCode="General"/>
    </dxf>
    <dxf>
      <font>
        <b val="0"/>
        <i val="0"/>
        <strike val="0"/>
        <condense val="0"/>
        <extend val="0"/>
        <outline val="0"/>
        <shadow val="0"/>
        <u val="none"/>
        <vertAlign val="baseline"/>
        <sz val="10"/>
        <color rgb="FF000000"/>
        <name val="Arial"/>
        <scheme val="none"/>
      </font>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9"/>
        <color rgb="FF000000"/>
        <name val="Arial"/>
        <family val="2"/>
        <scheme val="none"/>
      </font>
      <numFmt numFmtId="30" formatCode="@"/>
      <fill>
        <patternFill patternType="solid">
          <fgColor rgb="FFFFFFFF"/>
          <bgColor rgb="FFC6E0B4"/>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strike val="0"/>
        <outline val="0"/>
        <shadow val="0"/>
        <u val="none"/>
        <vertAlign val="baseline"/>
        <sz val="10"/>
        <color auto="1"/>
        <name val="Arial"/>
        <scheme val="none"/>
      </font>
      <fill>
        <patternFill patternType="none">
          <fgColor indexed="64"/>
          <bgColor indexed="65"/>
        </patternFill>
      </fill>
      <alignment horizontal="center"/>
    </dxf>
    <dxf>
      <font>
        <b val="0"/>
        <i val="0"/>
        <strike val="0"/>
        <condense val="0"/>
        <extend val="0"/>
        <outline val="0"/>
        <shadow val="0"/>
        <u val="none"/>
        <vertAlign val="baseline"/>
        <sz val="10"/>
        <color auto="1"/>
        <name val="Arial"/>
        <scheme val="none"/>
      </font>
    </dxf>
    <dxf>
      <font>
        <strike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strike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strike val="0"/>
        <outline val="0"/>
        <shadow val="0"/>
        <u val="none"/>
        <vertAlign val="baseline"/>
        <sz val="10"/>
        <color auto="1"/>
        <name val="Arial"/>
        <scheme val="none"/>
      </font>
      <fill>
        <patternFill patternType="none">
          <fgColor indexed="64"/>
          <bgColor indexed="65"/>
        </patternFill>
      </fill>
    </dxf>
    <dxf>
      <border outline="0">
        <top style="thin">
          <color theme="1"/>
        </top>
      </border>
    </dxf>
    <dxf>
      <font>
        <strike val="0"/>
        <outline val="0"/>
        <shadow val="0"/>
        <u val="none"/>
        <vertAlign val="baseline"/>
        <sz val="10"/>
        <color auto="1"/>
        <name val="Arial"/>
        <scheme val="none"/>
      </font>
      <fill>
        <patternFill patternType="none">
          <fgColor indexed="64"/>
          <bgColor indexed="65"/>
        </patternFill>
      </fill>
    </dxf>
    <dxf>
      <border outline="0">
        <bottom style="thin">
          <color theme="1"/>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border diagonalUp="0" diagonalDown="0">
        <left/>
        <right/>
        <top/>
        <bottom/>
      </border>
    </dxf>
    <dxf>
      <font>
        <b val="0"/>
        <i val="0"/>
        <strike val="0"/>
        <condense val="0"/>
        <extend val="0"/>
        <outline val="0"/>
        <shadow val="0"/>
        <u val="none"/>
        <vertAlign val="baseline"/>
        <sz val="9"/>
        <color rgb="FF000000"/>
        <name val="Arial"/>
        <scheme val="none"/>
      </font>
      <fill>
        <patternFill patternType="solid">
          <fgColor rgb="FFFFFFFF"/>
          <bgColor rgb="FFFFFFFF"/>
        </patternFill>
      </fill>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auto="1"/>
        <name val="Arial"/>
        <scheme val="none"/>
      </font>
      <numFmt numFmtId="30" formatCode="@"/>
      <fill>
        <patternFill patternType="solid">
          <fgColor rgb="FFFFFFFF"/>
          <bgColor rgb="FFFFFFFF"/>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rgb="FF8BE1FF"/>
        </patternFill>
      </fil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scheme val="none"/>
      </font>
      <numFmt numFmtId="0" formatCode="General"/>
      <fill>
        <patternFill patternType="solid">
          <fgColor indexed="64"/>
          <bgColor rgb="FF8BE1FF"/>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border diagonalUp="0" diagonalDown="0" outline="0">
        <left style="thin">
          <color theme="2"/>
        </left>
        <right/>
        <top/>
        <bottom/>
      </border>
    </dxf>
    <dxf>
      <font>
        <b val="0"/>
        <i val="0"/>
        <strike val="0"/>
        <condense val="0"/>
        <extend val="0"/>
        <outline val="0"/>
        <shadow val="0"/>
        <u val="none"/>
        <vertAlign val="baseline"/>
        <sz val="9"/>
        <color rgb="FF000000"/>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theme="2"/>
        </left>
        <right/>
      </border>
    </dxf>
    <dxf>
      <font>
        <b val="0"/>
        <i val="0"/>
        <strike val="0"/>
        <condense val="0"/>
        <extend val="0"/>
        <outline val="0"/>
        <shadow val="0"/>
        <u val="none"/>
        <vertAlign val="baseline"/>
        <sz val="9"/>
        <color rgb="FF000000"/>
        <name val="Arial"/>
        <family val="2"/>
        <scheme val="none"/>
      </font>
      <alignment horizontal="left" vertical="bottom" textRotation="0" wrapText="0"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rgb="FFFFFFFF"/>
        </patternFill>
      </fill>
      <alignment horizontal="left" vertical="bottom" textRotation="0" wrapText="0"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family val="2"/>
        <scheme val="none"/>
      </font>
      <alignment horizontal="left" vertical="bottom" textRotation="0" wrapText="0"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fill>
        <patternFill patternType="solid">
          <fgColor rgb="FFFFFFFF"/>
          <bgColor rgb="FFFFFFFF"/>
        </patternFill>
      </fill>
      <alignment horizontal="left" vertical="bottom" textRotation="0" wrapText="0"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family val="2"/>
        <scheme val="none"/>
      </font>
      <alignment horizontal="left" vertical="bottom" textRotation="0" wrapText="0"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fill>
        <patternFill patternType="solid">
          <fgColor rgb="FFFFFFFF"/>
          <bgColor rgb="FFFFFFFF"/>
        </patternFill>
      </fill>
      <alignment horizontal="left" vertical="bottom" textRotation="0" wrapText="0"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family val="2"/>
        <scheme val="none"/>
      </font>
      <alignment horizontal="general"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family val="2"/>
        <scheme val="none"/>
      </font>
      <alignment horizontal="general"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family val="2"/>
        <scheme val="none"/>
      </font>
      <alignment horizontal="general" vertical="bottom" textRotation="0" wrapText="1" indent="0" justifyLastLine="0" shrinkToFit="0" readingOrder="0"/>
      <border diagonalUp="0" diagonalDown="0" outline="0">
        <left/>
        <right style="thin">
          <color theme="2"/>
        </right>
        <top/>
        <bottom/>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alignment horizontal="general" vertical="bottom" textRotation="0" wrapText="1" indent="0" justifyLastLine="0" shrinkToFit="0" readingOrder="0"/>
      <border diagonalUp="0" diagonalDown="0" outline="0">
        <left style="thin">
          <color theme="2"/>
        </left>
        <right style="thin">
          <color rgb="FF000000"/>
        </right>
        <top/>
        <bottom/>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theme="7"/>
        </patternFill>
      </fill>
      <alignment horizontal="general" vertical="bottom" textRotation="0" wrapText="1" indent="0" justifyLastLine="0" shrinkToFit="0" readingOrder="0"/>
      <border diagonalUp="0" diagonalDown="0">
        <left style="thin">
          <color theme="2"/>
        </left>
        <right style="thin">
          <color rgb="FF000000"/>
        </right>
        <top/>
        <bottom/>
        <vertical/>
        <horizontal/>
      </border>
    </dxf>
    <dxf>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center" vertical="bottom" textRotation="0" wrapText="1" indent="0" justifyLastLine="0" shrinkToFit="0" readingOrder="0"/>
      <border diagonalUp="0" diagonalDown="0" outline="0">
        <left style="thin">
          <color theme="2"/>
        </left>
        <right style="thin">
          <color theme="2"/>
        </right>
        <top/>
        <bottom/>
      </border>
    </dxf>
    <dxf>
      <numFmt numFmtId="6" formatCode="#,##0_);[Red]\(#,##0\)"/>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6" formatCode="#,##0_);[Red]\(#,##0\)"/>
      <fill>
        <patternFill patternType="solid">
          <fgColor rgb="FFFFFFFF"/>
          <bgColor theme="7"/>
        </patternFill>
      </fill>
      <alignment horizontal="general" vertical="bottom" textRotation="0" wrapText="1" indent="0" justifyLastLine="0" shrinkToFit="0" readingOrder="0"/>
      <border diagonalUp="0" diagonalDown="0">
        <left style="thin">
          <color theme="2"/>
        </left>
        <right style="thin">
          <color theme="2"/>
        </right>
        <top/>
        <bottom/>
        <vertical/>
        <horizontal/>
      </border>
    </dxf>
    <dxf>
      <numFmt numFmtId="3" formatCode="#,##0"/>
      <alignment horizontal="center"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6" formatCode="#,##0_);[Red]\(#,##0\)"/>
      <fill>
        <patternFill patternType="solid">
          <fgColor rgb="FFFFFFFF"/>
          <bgColor theme="7"/>
        </patternFill>
      </fill>
      <alignment horizontal="general" vertical="bottom" textRotation="0" wrapText="1" indent="0" justifyLastLine="0" shrinkToFit="0" readingOrder="0"/>
      <border diagonalUp="0" diagonalDown="0">
        <left style="thin">
          <color theme="2"/>
        </left>
        <right style="thin">
          <color theme="2"/>
        </right>
        <top/>
        <bottom/>
        <vertical/>
        <horizontal/>
      </border>
    </dxf>
    <dxf>
      <alignment horizontal="general" vertical="bottom" textRotation="0" wrapText="1"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0" formatCode="General"/>
      <fill>
        <patternFill patternType="solid">
          <fgColor rgb="FFFFFFFF"/>
          <bgColor theme="7"/>
        </patternFill>
      </fill>
      <alignment horizontal="general" vertical="bottom" textRotation="0" wrapText="1" indent="0" justifyLastLine="0" shrinkToFit="0" readingOrder="0"/>
      <border diagonalUp="0" diagonalDown="0">
        <left style="thin">
          <color theme="2"/>
        </left>
        <right style="thin">
          <color theme="2"/>
        </right>
        <top/>
        <bottom/>
        <vertical/>
        <horizontal/>
      </border>
    </dxf>
    <dxf>
      <border diagonalUp="0" diagonalDown="0" outline="0">
        <left style="thin">
          <color theme="2"/>
        </left>
        <right style="thin">
          <color theme="2"/>
        </right>
        <top/>
        <bottom/>
      </border>
    </dxf>
    <dxf>
      <alignment vertical="bottom" textRotation="0" wrapText="0" indent="0" justifyLastLine="0" shrinkToFit="0" readingOrder="0"/>
      <border diagonalUp="0" diagonalDown="0">
        <left style="thin">
          <color theme="2"/>
        </left>
        <right style="medium">
          <color auto="1"/>
        </right>
        <top/>
        <bottom/>
        <vertical/>
        <horizont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family val="2"/>
        <scheme val="none"/>
      </font>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rgb="FFF0F0F4"/>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fill>
        <patternFill patternType="solid">
          <fgColor indexed="64"/>
          <bgColor rgb="FF8BE1FF"/>
        </patternFill>
      </fill>
      <alignment wrapText="0"/>
      <border diagonalUp="0" diagonalDown="0">
        <left style="thin">
          <color theme="2"/>
        </left>
        <right style="thin">
          <color theme="2"/>
        </right>
        <vertical style="thin">
          <color theme="2"/>
        </vertical>
      </border>
    </dxf>
    <dxf>
      <numFmt numFmtId="3" formatCode="#,##0"/>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numFmt numFmtId="3" formatCode="#,##0"/>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numFmt numFmtId="165" formatCode="\$#,##0;[Red]&quot;($&quot;#,##0\)"/>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numFmt numFmtId="0" formatCode="General"/>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1" formatCode="0"/>
      <fill>
        <patternFill patternType="solid">
          <fgColor rgb="FFFFFFFF"/>
          <bgColor rgb="FFF0F0F4"/>
        </patternFill>
      </fill>
      <alignment horizontal="center" vertical="bottom" textRotation="0" wrapText="0" indent="0" justifyLastLine="0" shrinkToFit="0" readingOrder="0"/>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font>
        <b val="0"/>
        <i val="0"/>
        <strike val="0"/>
        <condense val="0"/>
        <extend val="0"/>
        <outline val="0"/>
        <shadow val="0"/>
        <u val="none"/>
        <vertAlign val="baseline"/>
        <sz val="9"/>
        <color rgb="FF000000"/>
        <name val="Arial"/>
        <family val="2"/>
        <scheme val="none"/>
      </font>
      <alignment horizontal="center" vertical="bottom" textRotation="0" wrapText="0" indent="0" justifyLastLine="0" shrinkToFit="0" readingOrder="0"/>
      <border diagonalUp="0" diagonalDown="0" outline="0">
        <left style="thin">
          <color theme="2"/>
        </left>
        <right style="thin">
          <color theme="2"/>
        </right>
        <top/>
        <bottom/>
      </border>
    </dxf>
    <dxf>
      <font>
        <b val="0"/>
        <i val="0"/>
        <strike val="0"/>
        <condense val="0"/>
        <extend val="0"/>
        <outline val="0"/>
        <shadow val="0"/>
        <u val="none"/>
        <vertAlign val="baseline"/>
        <sz val="9"/>
        <color rgb="FF000000"/>
        <name val="Arial"/>
        <scheme val="none"/>
      </font>
      <numFmt numFmtId="1" formatCode="0"/>
      <fill>
        <patternFill patternType="solid">
          <fgColor rgb="FFFFFFFF"/>
          <bgColor rgb="FFF0F0F4"/>
        </patternFill>
      </fill>
      <alignment horizontal="center" vertical="bottom" textRotation="0" wrapText="0" indent="0" justifyLastLine="0" shrinkToFit="0" readingOrder="0"/>
      <border diagonalUp="0" diagonalDown="0">
        <left style="thin">
          <color theme="2"/>
        </left>
        <right style="thin">
          <color theme="2"/>
        </right>
        <vertical style="thin">
          <color theme="2"/>
        </vertical>
      </border>
    </dxf>
    <dxf>
      <border diagonalUp="0" diagonalDown="0" outline="0">
        <left style="thin">
          <color theme="2"/>
        </left>
        <right style="thin">
          <color theme="2"/>
        </right>
        <top/>
        <bottom/>
      </border>
    </dxf>
    <dxf>
      <border diagonalUp="0" diagonalDown="0">
        <left style="thin">
          <color theme="2"/>
        </left>
        <right style="thin">
          <color theme="2"/>
        </right>
        <vertical style="thin">
          <color theme="2"/>
        </vertical>
      </border>
    </dxf>
    <dxf>
      <alignment horizontal="right" vertical="bottom" textRotation="0" wrapText="0" indent="0" justifyLastLine="0" shrinkToFit="0" readingOrder="0"/>
      <border diagonalUp="0" diagonalDown="0" outline="0">
        <left/>
        <right style="thin">
          <color theme="2"/>
        </right>
        <top/>
        <bottom/>
      </border>
    </dxf>
    <dxf>
      <alignment horizontal="right" textRotation="0" indent="0" justifyLastLine="0" shrinkToFit="0" readingOrder="0"/>
      <border diagonalUp="0" diagonalDown="0">
        <left/>
        <right style="thin">
          <color theme="2"/>
        </right>
        <vertical style="thin">
          <color theme="2"/>
        </vertical>
      </border>
    </dxf>
    <dxf>
      <border diagonalUp="0" diagonalDown="0">
        <left/>
        <right/>
        <top/>
        <bottom/>
      </border>
    </dxf>
    <dxf>
      <font>
        <b val="0"/>
        <i val="0"/>
        <strike val="0"/>
        <condense val="0"/>
        <extend val="0"/>
        <outline val="0"/>
        <shadow val="0"/>
        <u val="none"/>
        <vertAlign val="baseline"/>
        <sz val="9"/>
        <color rgb="FF000000"/>
        <name val="Arial"/>
        <scheme val="none"/>
      </font>
      <fill>
        <patternFill patternType="solid">
          <fgColor rgb="FFFFFFFF"/>
          <bgColor rgb="FFFFFFFF"/>
        </patternFill>
      </fill>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auto="1"/>
        <name val="Arial"/>
        <scheme val="none"/>
      </font>
      <numFmt numFmtId="30" formatCode="@"/>
      <fill>
        <patternFill patternType="solid">
          <fgColor rgb="FFFFFFFF"/>
          <bgColor rgb="FFFFFFFF"/>
        </patternFill>
      </fill>
      <alignment horizontal="general" vertical="bottom" textRotation="0" wrapText="1" indent="0" justifyLastLine="0" shrinkToFit="0" readingOrder="0"/>
      <border diagonalUp="0" diagonalDown="0">
        <left style="thin">
          <color theme="2"/>
        </left>
        <right style="thin">
          <color theme="2"/>
        </right>
        <vertical style="thin">
          <color theme="2"/>
        </vertical>
      </border>
    </dxf>
  </dxfs>
  <tableStyles count="0" defaultTableStyle="TableStyleMedium2" defaultPivotStyle="PivotStyleLight16"/>
  <colors>
    <mruColors>
      <color rgb="FFCCB7EF"/>
      <color rgb="FF8BE1FF"/>
      <color rgb="FF4FD1FF"/>
      <color rgb="FF8654D8"/>
      <color rgb="FFFFFFCC"/>
      <color rgb="FF97FDB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CIP AND NON-CIP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Tables'!$G$4:$G$10</c:f>
              <c:strCache>
                <c:ptCount val="7"/>
                <c:pt idx="0">
                  <c:v>Overarching Implementation</c:v>
                </c:pt>
                <c:pt idx="1">
                  <c:v>Strategy 1 - Decarbonization of the Built Environment</c:v>
                </c:pt>
                <c:pt idx="2">
                  <c:v>Strategy 2 - Access to Clean &amp; Renewable Energy</c:v>
                </c:pt>
                <c:pt idx="3">
                  <c:v>Strategy 3 - Mobility &amp; Land Use</c:v>
                </c:pt>
                <c:pt idx="4">
                  <c:v>Strategy 4 - Circular Economy &amp; Clean Communities</c:v>
                </c:pt>
                <c:pt idx="5">
                  <c:v>Strategy 5 - Resilient Infrastructure and Healthy Ecosystems</c:v>
                </c:pt>
                <c:pt idx="6">
                  <c:v>Strategy 6</c:v>
                </c:pt>
              </c:strCache>
            </c:strRef>
          </c:cat>
          <c:val>
            <c:numRef>
              <c:f>'Summary Tables'!$I$4:$I$10</c:f>
              <c:numCache>
                <c:formatCode>_("$"* #,##0.0_);_("$"* \(#,##0.0\);_("$"* "-"??_);_(@_)</c:formatCode>
                <c:ptCount val="7"/>
                <c:pt idx="0">
                  <c:v>9.1899224000000004</c:v>
                </c:pt>
                <c:pt idx="1">
                  <c:v>4.7637222999999995</c:v>
                </c:pt>
                <c:pt idx="2">
                  <c:v>1.4750000000000001</c:v>
                </c:pt>
                <c:pt idx="3">
                  <c:v>111.8469163</c:v>
                </c:pt>
                <c:pt idx="4">
                  <c:v>18.634986999999999</c:v>
                </c:pt>
                <c:pt idx="5">
                  <c:v>383.48138289999997</c:v>
                </c:pt>
                <c:pt idx="6">
                  <c:v>6.8539500000000003E-2</c:v>
                </c:pt>
              </c:numCache>
            </c:numRef>
          </c:val>
          <c:extLst>
            <c:ext xmlns:c16="http://schemas.microsoft.com/office/drawing/2014/chart" uri="{C3380CC4-5D6E-409C-BE32-E72D297353CC}">
              <c16:uniqueId val="{00000000-255D-C343-8235-93AA8E0696A3}"/>
            </c:ext>
          </c:extLst>
        </c:ser>
        <c:dLbls>
          <c:showLegendKey val="0"/>
          <c:showVal val="1"/>
          <c:showCatName val="0"/>
          <c:showSerName val="0"/>
          <c:showPercent val="0"/>
          <c:showBubbleSize val="0"/>
        </c:dLbls>
        <c:gapWidth val="219"/>
        <c:overlap val="-27"/>
        <c:axId val="658572128"/>
        <c:axId val="646987904"/>
      </c:barChart>
      <c:catAx>
        <c:axId val="65857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987904"/>
        <c:crosses val="autoZero"/>
        <c:auto val="1"/>
        <c:lblAlgn val="ctr"/>
        <c:lblOffset val="100"/>
        <c:noMultiLvlLbl val="0"/>
      </c:catAx>
      <c:valAx>
        <c:axId val="646987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Dollars</a:t>
                </a:r>
                <a:r>
                  <a:rPr lang="en-US" baseline="0"/>
                  <a:t> (in millions)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0_);_(&quot;$&quot;* \(#,##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5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0</xdr:colOff>
      <xdr:row>14</xdr:row>
      <xdr:rowOff>6350</xdr:rowOff>
    </xdr:from>
    <xdr:to>
      <xdr:col>11</xdr:col>
      <xdr:colOff>177800</xdr:colOff>
      <xdr:row>42</xdr:row>
      <xdr:rowOff>88900</xdr:rowOff>
    </xdr:to>
    <xdr:graphicFrame macro="">
      <xdr:nvGraphicFramePr>
        <xdr:cNvPr id="3" name="Chart 2">
          <a:extLst>
            <a:ext uri="{FF2B5EF4-FFF2-40B4-BE49-F238E27FC236}">
              <a16:creationId xmlns:a16="http://schemas.microsoft.com/office/drawing/2014/main" id="{6DB4E256-1B43-2882-3203-8B4AB74322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aldaña, Moriah" id="{6C42E8F9-DD23-4270-9A19-85375272ECDF}" userId="S::MSaldana@sandiego.gov::c994bb54-ac38-4e7f-a473-c17711f1b4d7" providerId="AD"/>
  <person displayName="Pendergraft, Breanne" id="{C148261F-EE83-481A-9FBA-226253386BCB}" userId="S::BPendergraft@sandiego.gov::ce382290-d6a2-42ef-b25e-86e1adafa5f5"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166.682770023152" createdVersion="8" refreshedVersion="8" minRefreshableVersion="3" recordCount="820" xr:uid="{DE766AEA-3B2F-A24E-9718-C259F49C849D}">
  <cacheSource type="worksheet">
    <worksheetSource name="Table16"/>
  </cacheSource>
  <cacheFields count="51">
    <cacheField name="_x000a_Fund Number" numFmtId="1">
      <sharedItems containsSemiMixedTypes="0" containsString="0" containsNumber="1" containsInteger="1" minValue="100000" maxValue="720057"/>
    </cacheField>
    <cacheField name="Fund" numFmtId="49">
      <sharedItems/>
    </cacheField>
    <cacheField name="Business Area / Division Number" numFmtId="1">
      <sharedItems containsSemiMixedTypes="0" containsString="0" containsNumber="1" containsInteger="1" minValue="1001" maxValue="211613"/>
    </cacheField>
    <cacheField name="Business Area / Division Name" numFmtId="49">
      <sharedItems/>
    </cacheField>
    <cacheField name="Priority Score" numFmtId="49">
      <sharedItems containsBlank="1"/>
    </cacheField>
    <cacheField name="Strategic Plan Priority Areas" numFmtId="49">
      <sharedItems containsBlank="1"/>
    </cacheField>
    <cacheField name="Adjustment Category" numFmtId="49">
      <sharedItems containsBlank="1"/>
    </cacheField>
    <cacheField name="Reporting Category_x000d__x000a_" numFmtId="49">
      <sharedItems containsBlank="1"/>
    </cacheField>
    <cacheField name="_x000a_ADOPTED_x000a_Form ID" numFmtId="1">
      <sharedItems containsSemiMixedTypes="0" containsString="0" containsNumber="1" containsInteger="1" minValue="55253" maxValue="58144"/>
    </cacheField>
    <cacheField name="ADOPTED_x000a_Form ID Name" numFmtId="0">
      <sharedItems/>
    </cacheField>
    <cacheField name="ADOPTED_x000a_FTE" numFmtId="164">
      <sharedItems containsString="0" containsBlank="1" containsNumber="1" minValue="-17.5" maxValue="70.709999999999994"/>
    </cacheField>
    <cacheField name="Salaries and Wages" numFmtId="165">
      <sharedItems containsString="0" containsBlank="1" containsNumber="1" containsInteger="1" minValue="-2600000" maxValue="8981556"/>
    </cacheField>
    <cacheField name="Fixed Fringe" numFmtId="165">
      <sharedItems containsString="0" containsBlank="1" containsNumber="1" containsInteger="1" minValue="-173823" maxValue="875515"/>
    </cacheField>
    <cacheField name="Variable Fringe" numFmtId="165">
      <sharedItems containsString="0" containsBlank="1" containsNumber="1" containsInteger="1" minValue="-99736" maxValue="626600"/>
    </cacheField>
    <cacheField name="ADOPTED_x000a_PE TOTAL" numFmtId="165">
      <sharedItems containsString="0" containsBlank="1" containsNumber="1" containsInteger="1" minValue="-2637700" maxValue="8981556"/>
    </cacheField>
    <cacheField name="ADOPTED_x000a_Supplies" numFmtId="165">
      <sharedItems containsString="0" containsBlank="1" containsNumber="1" containsInteger="1" minValue="-49524833" maxValue="31000000"/>
    </cacheField>
    <cacheField name="ADOPTED_x000a_Contracts" numFmtId="165">
      <sharedItems containsString="0" containsBlank="1" containsNumber="1" containsInteger="1" minValue="-33019302" maxValue="31000000"/>
    </cacheField>
    <cacheField name="_x000a_ADOPTED_x000a_Information Technology" numFmtId="165">
      <sharedItems containsString="0" containsBlank="1" containsNumber="1" containsInteger="1" minValue="-250000" maxValue="8501254"/>
    </cacheField>
    <cacheField name="ADOPTED_x000a_Energy &amp; Utilities" numFmtId="165">
      <sharedItems containsString="0" containsBlank="1" containsNumber="1" containsInteger="1" minValue="-38071" maxValue="750000"/>
    </cacheField>
    <cacheField name="ADOPTED_x000a_Other" numFmtId="165">
      <sharedItems containsString="0" containsBlank="1" containsNumber="1" containsInteger="1" minValue="-319" maxValue="10295400"/>
    </cacheField>
    <cacheField name="ADOPTED_x000a_Appropriated Reserve" numFmtId="165">
      <sharedItems containsNonDate="0" containsString="0" containsBlank="1"/>
    </cacheField>
    <cacheField name="_x000a_ ADOPTED_x000a_Capital Expenditures" numFmtId="165">
      <sharedItems containsString="0" containsBlank="1" containsNumber="1" containsInteger="1" minValue="-672000" maxValue="940000"/>
    </cacheField>
    <cacheField name="ADOPTED_x000a_Transfers Out" numFmtId="165">
      <sharedItems containsString="0" containsBlank="1" containsNumber="1" containsInteger="1" minValue="-6416718" maxValue="18781054"/>
    </cacheField>
    <cacheField name="ADOPTED_x000a_Debt" numFmtId="0">
      <sharedItems containsString="0" containsBlank="1" containsNumber="1" containsInteger="1" minValue="250000" maxValue="250000"/>
    </cacheField>
    <cacheField name="ADOPTED_x000a_Expenditures TOTAL" numFmtId="165">
      <sharedItems containsString="0" containsBlank="1" containsNumber="1" containsInteger="1" minValue="-49524833" maxValue="33175000"/>
    </cacheField>
    <cacheField name="ADOPTED_x000a_Revenue TOTAL" numFmtId="0">
      <sharedItems containsString="0" containsBlank="1" containsNumber="1" containsInteger="1" minValue="-182000000" maxValue="72000000"/>
    </cacheField>
    <cacheField name=" ADOPTED_x000a_Adjustment Description" numFmtId="0">
      <sharedItems containsBlank="1" longText="1"/>
    </cacheField>
    <cacheField name="ADOPTED_x000a_Publication Description" numFmtId="0">
      <sharedItems longText="1"/>
    </cacheField>
    <cacheField name="ADOPTED_x000a_Public Justification" numFmtId="0">
      <sharedItems containsBlank="1" longText="1"/>
    </cacheField>
    <cacheField name="ADOPTED_x000a_Equity Category" numFmtId="49">
      <sharedItems containsBlank="1"/>
    </cacheField>
    <cacheField name="ADOPTED_x000a_Equity Description" numFmtId="0">
      <sharedItems containsBlank="1" longText="1"/>
    </cacheField>
    <cacheField name="_x000a_Percent Related to CAP" numFmtId="9">
      <sharedItems containsMixedTypes="1" containsNumber="1" minValue="0" maxValue="1"/>
    </cacheField>
    <cacheField name="Total Expenditures to CAP" numFmtId="38">
      <sharedItems containsSemiMixedTypes="0" containsString="0" containsNumber="1" minValue="-33019302" maxValue="10295400"/>
    </cacheField>
    <cacheField name="Total Revenue to CAP" numFmtId="0">
      <sharedItems containsMixedTypes="1" containsNumber="1" containsInteger="1" minValue="0" maxValue="6397882"/>
    </cacheField>
    <cacheField name="2022 CAP Strategy" numFmtId="0">
      <sharedItems count="10">
        <s v="Strategy 3 - Mobility &amp; Land Use"/>
        <s v="Overarching Implementation"/>
        <s v="Strategy 4 - Circular Economy &amp; Clean Communities"/>
        <s v="N/A"/>
        <s v="Strategy 5 - Resilient Infrastructure and Healthy Ecosystems"/>
        <s v="Strategy 6"/>
        <s v="Strategy 1 - Decarbonization of the Built Environment"/>
        <s v="Strategy 2 - Access to Clean &amp; Renewable Energy"/>
        <s v="Strategies 4 &amp; 5" u="1"/>
        <s v="Strategies 1 &amp; 2" u="1"/>
      </sharedItems>
    </cacheField>
    <cacheField name="2022 CAP Measure" numFmtId="0">
      <sharedItems containsMixedTypes="1" containsNumber="1" minValue="1.1000000000000001" maxValue="5.3"/>
    </cacheField>
    <cacheField name="Direct or Indirect" numFmtId="0">
      <sharedItems containsBlank="1" count="4">
        <s v="Indirect"/>
        <s v="Direct"/>
        <s v="N/A"/>
        <m u="1"/>
      </sharedItems>
    </cacheField>
    <cacheField name="FY24 Workplan? Y/N" numFmtId="0">
      <sharedItems/>
    </cacheField>
    <cacheField name="CAP Team Notes" numFmtId="0">
      <sharedItems containsBlank="1"/>
    </cacheField>
    <cacheField name="ADOPTED_x000a_Column12" numFmtId="0">
      <sharedItems containsBlank="1"/>
    </cacheField>
    <cacheField name="ADOPTED _x000a_Column22" numFmtId="0">
      <sharedItems containsBlank="1"/>
    </cacheField>
    <cacheField name="ADOPTED _x000a_Column32" numFmtId="0">
      <sharedItems containsBlank="1"/>
    </cacheField>
    <cacheField name="ADOPTED _x000a_Column42" numFmtId="0">
      <sharedItems containsBlank="1"/>
    </cacheField>
    <cacheField name="ADOPTED _x000a_Strategic Plan Operating Principles" numFmtId="0">
      <sharedItems containsBlank="1"/>
    </cacheField>
    <cacheField name="PROPOSED_x000a_Form ID Name" numFmtId="0">
      <sharedItems containsBlank="1"/>
    </cacheField>
    <cacheField name="Proposed vs. Adopted Form ID Names Match?" numFmtId="0">
      <sharedItems/>
    </cacheField>
    <cacheField name="PROPOSED Adjustment Description" numFmtId="0">
      <sharedItems containsBlank="1" longText="1"/>
    </cacheField>
    <cacheField name="Proposed vs. Adopted Adj. Desc. Match?" numFmtId="0">
      <sharedItems/>
    </cacheField>
    <cacheField name="CIP / Non-CIP" numFmtId="0">
      <sharedItems containsBlank="1" count="3">
        <s v="Non-CIP"/>
        <s v="CIP" u="1"/>
        <m u="1"/>
      </sharedItems>
    </cacheField>
    <cacheField name="Check expenditure" numFmtId="0">
      <sharedItems/>
    </cacheField>
    <cacheField name="check revenu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166.684617361112" createdVersion="8" refreshedVersion="8" minRefreshableVersion="3" recordCount="153" xr:uid="{0967D06F-C9B8-5E48-9B70-4F1EFBFFB972}">
  <cacheSource type="worksheet">
    <worksheetSource ref="A1:M154" sheet="CIP Projects by Fund data only"/>
  </cacheSource>
  <cacheFields count="13">
    <cacheField name="Fund" numFmtId="49">
      <sharedItems/>
    </cacheField>
    <cacheField name="          Project" numFmtId="49">
      <sharedItems containsNonDate="0" containsString="0" containsBlank="1"/>
    </cacheField>
    <cacheField name="Priority Category" numFmtId="49">
      <sharedItems containsBlank="1"/>
    </cacheField>
    <cacheField name="Priority Score" numFmtId="49">
      <sharedItems/>
    </cacheField>
    <cacheField name="Dept Name" numFmtId="49">
      <sharedItems/>
    </cacheField>
    <cacheField name="Dept Request" numFmtId="165">
      <sharedItems containsSemiMixedTypes="0" containsString="0" containsNumber="1" containsInteger="1" minValue="1011" maxValue="99388939"/>
    </cacheField>
    <cacheField name="_x000a_Percent Related to CAP" numFmtId="9">
      <sharedItems containsSemiMixedTypes="0" containsString="0" containsNumber="1" minValue="0" maxValue="1"/>
    </cacheField>
    <cacheField name="Total to CAP" numFmtId="166">
      <sharedItems containsSemiMixedTypes="0" containsString="0" containsNumber="1" minValue="0" maxValue="99388939"/>
    </cacheField>
    <cacheField name="2022 CAP Strategy" numFmtId="0">
      <sharedItems containsBlank="1" count="7">
        <s v="Strategy 5 - Resilient Infrastructure and Healthy Ecosystems"/>
        <s v="Strategy 1 - Decarbonization of the Built Environment"/>
        <s v="N/A"/>
        <m/>
        <s v="Strategy 3 - Mobility &amp; Land Use"/>
        <s v="Strategy 4 - Circular Economy &amp; Clean Communities"/>
        <s v="Strategy 2 - Access to Clean &amp; Renewable Energy"/>
      </sharedItems>
    </cacheField>
    <cacheField name="2022 CAP Measure" numFmtId="0">
      <sharedItems containsBlank="1" containsMixedTypes="1" containsNumber="1" minValue="1.3" maxValue="5.3"/>
    </cacheField>
    <cacheField name="Direct or Indirect" numFmtId="0">
      <sharedItems containsBlank="1" count="4">
        <s v="Indirect"/>
        <s v="Direct"/>
        <s v="N/A"/>
        <m/>
      </sharedItems>
    </cacheField>
    <cacheField name="FY24 Workplan? Y/N" numFmtId="0">
      <sharedItems containsNonDate="0" containsString="0" containsBlank="1"/>
    </cacheField>
    <cacheField name="CAP Team 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0">
  <r>
    <n v="100000"/>
    <s v="General Fund"/>
    <n v="1621"/>
    <s v="Sustainability &amp; Mobility"/>
    <s v="07"/>
    <s v="Not Applicable"/>
    <s v="Revenue (Revised – Decrease)"/>
    <s v="Not Applicable"/>
    <n v="56751"/>
    <s v="100000_1621_Revenue Realignment"/>
    <m/>
    <m/>
    <m/>
    <m/>
    <n v="0"/>
    <m/>
    <m/>
    <m/>
    <m/>
    <m/>
    <m/>
    <m/>
    <m/>
    <m/>
    <m/>
    <n v="-353201"/>
    <s v="Reduction of current City Services budget by $278,201 (ongoing).  The new Mobility division's revenue budget was transferred to Sustainability and Mobility department in FY23 and this reduction reflects more accurate assumptions for FY24. This reduction will not impact the service level provided to other departments.Adjustment of current external services budget for SANDAG Comprehensive Multimodal Corridor Plan (CMCP) from $275,000 on-going to $200,000 one-time addition to reflect current executed agreements with SANDAG.  Future CMCP efforts and related revenue will be added each year to reflect accurate levels of effort for that fiscal year. This adjustment will not impact the service level provided to SANDAG."/>
    <s v="Revenue AdjustmentsAdjustments to reflect revised revenue projections for current city services and for external services with SANDAG."/>
    <s v="Adjustments to reflect revised revenue projections for current City Services and for external services with SANDAG.  The adjustments provide more accurate assumptions for FY24 and will not have an impact on the services provided to internal and external services."/>
    <s v="NO"/>
    <s v="Not applicable."/>
    <n v="0"/>
    <n v="0"/>
    <n v="0"/>
    <x v="0"/>
    <s v="3.1, 3.2, 3.4"/>
    <x v="0"/>
    <s v="No"/>
    <m/>
    <m/>
    <m/>
    <m/>
    <m/>
    <s v="Trust &amp; Transparency"/>
    <s v="100000_1621_Revenue Realignment"/>
    <b v="1"/>
    <s v="Reduction of current City Services budget by $278,201 (ongoing).  The new Mobility division's revenue budget was transferred to Sustainability and Mobility department in FY23 and this reduction reflects more accurate assumptions for FY24. This reduction will not impact the service level provided to other departments.Adjustment of current external services budget for SANDAG Comprehensive Multimodal Corridor Plan (CMCP) from $275,000 on-going to $200,000 one-time addition to reflect current executed agreements with SANDAG.  Future CMCP efforts and related revenue will be added each year to reflect accurate levels of effort for that fiscal year. This adjustment will not impact the service level provided to SANDAG."/>
    <b v="0"/>
    <x v="0"/>
    <b v="1"/>
    <b v="1"/>
  </r>
  <r>
    <n v="200224"/>
    <s v="Energy Conservation Program Fund"/>
    <n v="1621"/>
    <s v="Sustainability &amp; Mobility"/>
    <s v="04"/>
    <s v="Champion Sustainability"/>
    <s v="Non-standard Hour (Maintain)"/>
    <s v="Climate Action"/>
    <n v="56794"/>
    <s v="200224_1621_Interns"/>
    <n v="1.85"/>
    <n v="67505"/>
    <n v="1327"/>
    <n v="3510"/>
    <n v="72342"/>
    <m/>
    <m/>
    <m/>
    <m/>
    <m/>
    <m/>
    <m/>
    <m/>
    <m/>
    <n v="72342"/>
    <n v="67192"/>
    <s v="Addition of 3.00  half-time hourly management intern positions to support Climate Action Plan projects as mandated by R-394297."/>
    <s v="Non-Standard Hour Personnel FundingFunding allocated according to a zero-based annual review of hourly funding requirements."/>
    <s v="Addition of 3.00  half-time hourly management intern positions to support Climate Action Plan projects as mandated by R-394297."/>
    <s v="NO"/>
    <s v="No disparities exist; however, efforts will be made to recruit interns with diverse backgrounds and interests. "/>
    <n v="1"/>
    <n v="72342"/>
    <n v="67192"/>
    <x v="1"/>
    <s v="Overarching Implementation"/>
    <x v="0"/>
    <s v="No"/>
    <m/>
    <s v="Customer Service"/>
    <m/>
    <m/>
    <m/>
    <m/>
    <s v="200224_1621_Interns"/>
    <b v="1"/>
    <s v="Addition of 3.00  half-time hourly management intern positions to support Climate Action Plan projects as mandated by R-394297."/>
    <b v="0"/>
    <x v="0"/>
    <b v="1"/>
    <b v="1"/>
  </r>
  <r>
    <n v="100000"/>
    <s v="General Fund"/>
    <n v="1621"/>
    <s v="Sustainability &amp; Mobility"/>
    <s v="08"/>
    <s v="Champion Sustainability"/>
    <s v="Non-standard Hour (Maintain)"/>
    <s v="Climate Action"/>
    <n v="56795"/>
    <s v="100000_1621_Interns"/>
    <n v="3.09"/>
    <n v="112751"/>
    <n v="2217"/>
    <n v="5862"/>
    <n v="120830"/>
    <m/>
    <m/>
    <m/>
    <m/>
    <m/>
    <m/>
    <m/>
    <m/>
    <m/>
    <n v="120830"/>
    <n v="112228"/>
    <s v="Addition of 5.00 half-time hourly management intern positions to support Climate Action Plan projects as mandated by R-394297."/>
    <s v="Non-Standard Hour Personnel FundingFunding allocated according to a zero-based annual review of hourly funding requirements."/>
    <s v="Addition of 5.00 half-time hourly management intern positions to support Climate Action Plan projects as mandated by R-394297."/>
    <s v="YES"/>
    <s v="1 - Interns are critical support to Climate Action Plan and climate equity implementation.   2 - Interns support engagement and outreach reaching our Communities of Concern, data analysis that tracks participation within our Communities of Concern, and all implementation programming.   3 - We have to be careful in our selection and outreach to hire interns representing diverse backgrounds and interest areas. "/>
    <n v="1"/>
    <n v="120830"/>
    <n v="112228"/>
    <x v="1"/>
    <s v="Overarching Implementation"/>
    <x v="0"/>
    <s v="No"/>
    <m/>
    <m/>
    <m/>
    <m/>
    <m/>
    <s v="Customer Service"/>
    <s v="100000_1621_Interns"/>
    <b v="1"/>
    <s v="Addition of 5.00 half-time hourly management intern positions to support Climate Action Plan projects as mandated by R-394297."/>
    <b v="0"/>
    <x v="0"/>
    <b v="1"/>
    <b v="1"/>
  </r>
  <r>
    <n v="100000"/>
    <s v="General Fund"/>
    <n v="1517"/>
    <s v="Department of Finance"/>
    <s v="03"/>
    <s v="Not Applicable"/>
    <s v="Expenditure (Critical Operational Needs)"/>
    <s v="Not Applicable"/>
    <n v="56921"/>
    <s v="100000_1512_Director Reduction"/>
    <n v="-1"/>
    <n v="-214480"/>
    <n v="-37167"/>
    <n v="-13391"/>
    <n v="-265038"/>
    <m/>
    <m/>
    <m/>
    <m/>
    <m/>
    <m/>
    <m/>
    <m/>
    <m/>
    <n v="-265038"/>
    <m/>
    <s v="The multi-year budget for the Capital Improvements Program (CIP) has increased considerably over the past five fiscal years, increasing from $2.5 billion in FY18 to $5.9 billion in FY23, a 76% increase. There has also been a large increase in new and complex programs and initiatives that impact the CIP program, such as Storm Water's WIFIA loan, Climate Action Plan, Civic Center Core, Pure Water, Build Better San Diego, among others.  Also, the consolidation of the Debt Management Department in late Fiscal Year 2022 with the Department of Finance will allow for greater coordination and integration of the capital financing function, the CIP Budget and the 5-Year capital infrastructure planning outlook. This adjustment proposed the elimination of a Director position and the addition of one supervisor and one manager positions to handle the demand and successful implementation of these new programs and greater integration of the financing function with long-term budgeting and planning. The Principal Accountant position would lead the process for the two CIP budget monitoring reports, the capital budget development process and provide general management level oversight.Offsetting these increases would be the reduction of the Department Director position that was previously within the Debt Management department prior to the merge.All activity mentioned on this form can be found on Form 56921 (BA 1512) and Form 56704 (BA 1517)."/>
    <s v="Reorganization and CIP SupportAddition of 1.00 Principal Accountant, and reduction of 1.00 Department Director associated with a reorganization to support the City's CIP program."/>
    <s v="The reduction of 1.00 FTE Department Director as a result of the merge between Department of Finance and Debt Management.  This reduction is being offset with the addition of 1.00 FTE position to support the City's CIP program which has increased considerably over the past five fiscal years, increasing from $2.5 billion in FY18 to $5.9 billion in FY23, a 76% increase. The increase in the CIP requires additional supervisory staff to support the additional workload and the new programs/initiatives, such as Storm Water's WIFIA, , Climate Action Plan, Civic Center Core, Pure Water and Build Better San Diego among others."/>
    <s v="NO"/>
    <s v="The Department of Finance is in the process of overhauling the Citywide budget process to incorporate an equity lens to address disparities through the allocation of financial resources. These resources will be dedicated to support some of these changes as they relate to the City’s Capital Improvement Program."/>
    <n v="0.5"/>
    <n v="-132519"/>
    <n v="0"/>
    <x v="1"/>
    <s v="Overarching Implementation"/>
    <x v="0"/>
    <s v="No"/>
    <m/>
    <m/>
    <m/>
    <m/>
    <m/>
    <s v="Trust &amp; Transparency"/>
    <s v="100000_1512_Director Reduction"/>
    <b v="1"/>
    <s v="The multi-year budget for the Capital Improvements Program (CIP) has increased considerably over the past five fiscal years, increasing from $2.5 billion in FY18 to $5.9 billion in FY23, a 76% increase. There has also been a large increase in new and complex programs and initiatives that impact the CIP program, such as Storm Water's WIFIA loan, Climate Action Plan, Civic Center Core, Pure Water, Build Better San Diego, among others.  Also, the consolidation of the Debt Management Department in late Fiscal Year 2022 with the Department of Finance will allow for greater coordination and integration of the capital financing function, the CIP Budget and the 5-Year capital infrastructure planning outlook. This adjustment proposed the elimination of a Director position and the addition of one supervisor and one manager positions to handle the demand and successful implementation of these new programs and greater integration of the financing function with long-term budgeting and planning. The Principal Accountant position would lead the process for the two CIP budget monitoring reports, the capital budget development process and provide general management level oversight.Offsetting these increases would be the reduction of the Department Director position that was previously within the Debt Management department prior to the merge.All activity mentioned on this form can be found on Form 56921 (BA 1512) and Form 56704 (BA 1517)."/>
    <b v="0"/>
    <x v="0"/>
    <b v="1"/>
    <b v="1"/>
  </r>
  <r>
    <n v="700039"/>
    <s v="Refuse Disposal Fund"/>
    <n v="2115"/>
    <s v="Environmental Services"/>
    <s v="02"/>
    <s v="Champion Sustainability"/>
    <s v="Expenditure (Federal/State Mandates)"/>
    <s v="Not Applicable"/>
    <n v="56932"/>
    <s v="700039_2115_Addition of 1.0 FTE Disp Site Sup for OPF"/>
    <n v="1"/>
    <n v="74099"/>
    <n v="32005"/>
    <n v="9600"/>
    <n v="115704"/>
    <m/>
    <m/>
    <m/>
    <m/>
    <m/>
    <m/>
    <m/>
    <m/>
    <m/>
    <n v="115704"/>
    <m/>
    <s v="Addition of 1.0 FTE Disposal Site Supervisor. This position is a first line field supervisor position to supervise laborers, Utility Worker 2, Equipment Operator 2, and Landfill Equipment Operator positions. This position will directly supervise 14 FTE’s and be responsible for training, review of work, evaluations etc. All positions are anticipated to start in period 12."/>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115704"/>
    <n v="0"/>
    <x v="2"/>
    <s v="4.3, 4.4"/>
    <x v="1"/>
    <s v="Yes "/>
    <s v="Organics Processing Facility - 100% based of Public Desc/Justification but Adjustment Description doesnt match "/>
    <s v="Customer Service"/>
    <m/>
    <m/>
    <m/>
    <m/>
    <s v="700039_2115_Addition of 1.0 FTE Disp Site Sup for OPF"/>
    <b v="1"/>
    <s v="Addition of 1.0 FTE Disposal Site Supervisor. This position is a first line field supervisor position to supervise laborers, Utility Worker 2, Equipment Operator 2, and Landfill Equipment Operator positions. This position will directly supervise 14 FTE’s and be responsible for training, review of work, evaluations etc. All positions are anticipated to start in period 12."/>
    <b v="0"/>
    <x v="0"/>
    <b v="1"/>
    <b v="1"/>
  </r>
  <r>
    <n v="700039"/>
    <s v="Refuse Disposal Fund"/>
    <n v="2115"/>
    <s v="Environmental Services"/>
    <s v="02"/>
    <s v="Champion Sustainability"/>
    <s v="Expenditure (Federal/State Mandates)"/>
    <s v="Not Applicable"/>
    <n v="56933"/>
    <s v="700039_2115_Addition of 1.0 FTE Equip Technician 2 for OPF"/>
    <n v="1"/>
    <n v="51564"/>
    <n v="16143"/>
    <n v="8993"/>
    <n v="76700"/>
    <m/>
    <m/>
    <m/>
    <m/>
    <m/>
    <m/>
    <m/>
    <m/>
    <m/>
    <n v="76700"/>
    <m/>
    <s v="Addition of 1.0 FTE Equipment Technician 2. This position will perform routine maintenance on city owned equipment and assist the Equipment Technician 3 with more complicated or complex repairs that require 2 people. For every 4-6 hours of use the grinders require tips and other wear parts to be replaced/rotated or at a minimum inspected. Additionally, the conveyers will require visual inspection and lubrication each day to ensure material can be transported from the small tipping building to the larger processing deck. The inability to keep conveyors and equipment up and running every day will seriously impact facility operations and safety as the tipping building will have minimal storage space. All positions are anticipated to start in period 12."/>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76700"/>
    <n v="0"/>
    <x v="2"/>
    <s v="4.3, 4.4"/>
    <x v="1"/>
    <s v="Yes "/>
    <s v="Organics Processing Facility - 100% based of Public Desc/Justification but Adjustment Description doesnt match "/>
    <s v="Customer Service"/>
    <m/>
    <m/>
    <m/>
    <m/>
    <s v="700039_2115_Addition of 1.0 FTE Equip Technician 2 for OPF"/>
    <b v="1"/>
    <s v="Addition of 1.0 FTE Equipment Technician 2. This position will perform routine maintenance on city owned equipment and assist the Equipment Technician 3 with more complicated or complex repairs that require 2 people. For every 4-6 hours of use the grinders require tips and other wear parts to be replaced/rotated or at a minimum inspected. Additionally, the conveyers will require visual inspection and lubrication each day to ensure material can be transported from the small tipping building to the larger processing deck. The inability to keep conveyors and equipment up and running every day will seriously impact facility operations and safety as the tipping building will have minimal storage space. All positions are anticipated to start in period 12."/>
    <b v="0"/>
    <x v="0"/>
    <b v="1"/>
    <b v="1"/>
  </r>
  <r>
    <n v="700039"/>
    <s v="Refuse Disposal Fund"/>
    <n v="2115"/>
    <s v="Environmental Services"/>
    <s v="02"/>
    <s v="Champion Sustainability"/>
    <s v="Expenditure (Federal/State Mandates)"/>
    <s v="Not Applicable"/>
    <n v="56937"/>
    <s v="700039_2115_Addition of Heavy Equipment for OPF"/>
    <m/>
    <m/>
    <m/>
    <m/>
    <n v="0"/>
    <m/>
    <n v="1045000"/>
    <m/>
    <m/>
    <m/>
    <m/>
    <m/>
    <m/>
    <m/>
    <n v="1045000"/>
    <m/>
    <s v="Addition of one-time non-personnel expenditures for the following heavy equipment: $330,000 One Dye Machine dying diverted dimensional lumber to create various wood chip products for customers in an array of colors. $715,000 for one Trommel for managing, screening, and sizing material at processing intervals for a variety of products. "/>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0"/>
    <n v="0"/>
    <n v="0"/>
    <x v="3"/>
    <s v="N/A"/>
    <x v="2"/>
    <s v="No"/>
    <s v="Form name &amp; Adj. Desc. says equipment when the public description &amp; justification states 8 FTE. Since there's no PE budget, this 0% is based off the equipment desc. which 0% related to CAP was allocated on the proposed 5.5.23 SS"/>
    <s v="Customer Service"/>
    <m/>
    <m/>
    <m/>
    <m/>
    <s v="700039_2115_Addition of Heavy Equipment for OPF"/>
    <b v="1"/>
    <s v="Addition of one-time non-personnel expenditures for the following heavy equipment: $330,000 Dye Machine dying diverted dimensional lumber to create various wood chip products for customers in an array of colors. $715,000 Trommel for managing, screening, and sizing material at processing intervals for a variety of products. "/>
    <b v="0"/>
    <x v="0"/>
    <b v="1"/>
    <b v="1"/>
  </r>
  <r>
    <n v="700039"/>
    <s v="Refuse Disposal Fund"/>
    <n v="2115"/>
    <s v="Environmental Services"/>
    <s v="02"/>
    <s v="Champion Sustainability"/>
    <s v="Expenditure (Federal/State Mandates)"/>
    <s v="Not Applicable"/>
    <n v="56938"/>
    <s v="700039_2115_Addition of Heavy Equipment Fleet for OPF"/>
    <m/>
    <m/>
    <m/>
    <m/>
    <n v="0"/>
    <m/>
    <n v="575000"/>
    <m/>
    <m/>
    <m/>
    <m/>
    <m/>
    <m/>
    <m/>
    <n v="575000"/>
    <m/>
    <s v="Addition of one-time non-personnel expenditures for the following heavy equipment: $325,000 Fuel Truck for fueling additional greenery processing equipment. $250,000 Service Truck with Crane to support various equipment services on heavy class, medium class, and processing equipment. The large footprint on North Miramar to support Organics Processing Facility operations spans an area that precludes viability of existing service truck which serves existing/concurrent greenery during phasing of facilities and distance to West Miramar Landfill operations."/>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0"/>
    <n v="0"/>
    <n v="0"/>
    <x v="3"/>
    <s v="N/A"/>
    <x v="2"/>
    <s v="No"/>
    <s v="Form name &amp; Adj. Desc. says equipment when the public description &amp; justification states 8 FTE. Since there's no PE budget, this 0% is based off the equipment desc. which 0% related to CAP was allocated on the proposed 5.5.23 SS"/>
    <s v="Customer Service"/>
    <m/>
    <m/>
    <m/>
    <m/>
    <s v="700039_2115_Addition of Heavy Equipment Fleet for OPF"/>
    <b v="1"/>
    <s v="Addition of one-time non-personnel expenditures for the following heavy equipment: $325,000 Fuel Truck for fueling additional greenery processing equipment. $250,000 Service Truck with Crane to support various equipment services on heavy class, medium class, and processing equipment. The large footprint on North Miramar to support Organics Processing Facility operations spans an area that precludes viability of existing service truck which serves existing/concurrent greenery during phasing of facilities and distance to West Miramar Landfill operations."/>
    <b v="0"/>
    <x v="0"/>
    <b v="1"/>
    <b v="1"/>
  </r>
  <r>
    <n v="700039"/>
    <s v="Refuse Disposal Fund"/>
    <n v="2115"/>
    <s v="Environmental Services"/>
    <s v="03"/>
    <s v="Champion Sustainability"/>
    <s v="Expenditure (Critical Operational Needs)"/>
    <s v="Not Applicable"/>
    <n v="56952"/>
    <s v="700039_2115_Addition of 1.0 FTE ProgCoord for Fee Collection"/>
    <n v="1"/>
    <n v="116027"/>
    <n v="23785"/>
    <n v="10732"/>
    <n v="150544"/>
    <m/>
    <m/>
    <m/>
    <m/>
    <m/>
    <m/>
    <m/>
    <m/>
    <m/>
    <n v="150544"/>
    <m/>
    <s v="Addition of 1.0 FTE Program Coordinator for Fee Collection, converting Limited position added in Fiscal Year 2023 to Permanent. The Program Coordinator will oversee the daily operations of the Fee Collection Services section at the Miramar Landfill. The position will serve as the section head for a team that manages fee collection for the Miramar Landfill and Greenery. The Miramar Landfill and Greenery averages over one thousand customers per day and generates over $30M in annual revenue. This position will provide direct supervision of administrative and operational staff. The section has 21 staff members, including one (1) Administrative Aide 2, two (2) Supervising Disposal Site Representatives, four (4) Sr. Disposal Site Representatives, and 14 Disposal Site Representatives. The position will develop and implement standard operating procedures for deferred payment accounts, check and credit card handling procedures for fee collection, as well as plan, manage, and implement section improvements and efficiencies. The Program Coordinator will address and manage personnel issues including hiring, safety, training, discipline, rewards and recognition, and develop and achieve customer service performance standards. "/>
    <s v="Landfill Fee CollectionAddition of 1.00 Program Coordinator to support the Miramar Landfill Fee Collection Team."/>
    <s v="Addition of 1.00 Program Coordinator to support Fee Collection Services at the Miramar Landfill. "/>
    <s v="YES"/>
    <s v="1. How does this budget allocation directly benefit specific neighborhoods and City employees? The Miramar Landfill receives over 1,000 customers per day, including waste haulers, businesses and residents. This budget adjustment will provide a position to oversee daily operations of the Miramar Landfill Fee Booth as well as plan, manage, and implement section improvements and efficiencies that will improve the overall experience for customers. This position will develop standard procedures to ensure equitable management of workload and focus on employee safety and well-being, thereby improving morale, and increasing employee retention.2. What are the operational impacts to policy, programs or practices? A position to develop and implement standard operating procedures for Miramar Landfill fee collection including deferred payment accounts, check and credit card handling procedures; plan, manage, and implement section improvements and efficiencies; develop and implement standard operating procedures for employee workload management and safety.3. What are the potential unintended consequences and/or burdens to specific neighborhoods and City employees? There are no potential unintended consequences or burdens resulting from this budget adjustment."/>
    <n v="0.1"/>
    <n v="15054.400000000001"/>
    <n v="0"/>
    <x v="2"/>
    <n v="4.4000000000000004"/>
    <x v="0"/>
    <s v="No"/>
    <s v="Partially supports SB1383"/>
    <s v="Customer Service"/>
    <m/>
    <m/>
    <m/>
    <m/>
    <s v="700039_2115_Addition of 1.0 FTE ProgCoord for Fee Collection"/>
    <b v="1"/>
    <s v="Addition of 1.0 FTE Program Coordinator for Fee Collection, converting Limited position added in Fiscal Year 2023 to Permanent. The Program Coordinator will oversee the daily operations of the Fee Collection Services section at the Miramar Landfill. The position will serve as the section head for a team that manages fee collection for the Miramar Landfill and Greenery. The Miramar Landfill and Greenery averages over one thousand customers per day and generates over $30M in annual revenue. This position will provide direct supervision of administrative and operational staff. The section has 21 staff members, including one (1) Administrative Aide 2, two (2) Supervising Disposal Site Representatives, four (4) Sr. Disposal Site Representatives, and 14 Disposal Site Representatives. The position will develop and implement standard operating procedures for deferred payment accounts, check and credit card handling procedures for fee collection, as well as plan, manage, and implement section improvements and efficiencies. The Program Coordinator will address and manage personnel issues including hiring, safety, training, discipline, rewards and recognition, and develop and achieve customer service performance standards. "/>
    <b v="0"/>
    <x v="0"/>
    <b v="1"/>
    <b v="1"/>
  </r>
  <r>
    <n v="700039"/>
    <s v="Refuse Disposal Fund"/>
    <n v="2115"/>
    <s v="Environmental Services"/>
    <s v="05"/>
    <s v="Not Applicable"/>
    <s v="Expenditure (Critical Operational Needs)"/>
    <s v="Not Applicable"/>
    <n v="56955"/>
    <s v="700039_2115_Addition of 1.0 FTE Payroll Specialist 2"/>
    <n v="0.33"/>
    <n v="16585"/>
    <n v="5043"/>
    <n v="2955"/>
    <n v="24583"/>
    <m/>
    <m/>
    <m/>
    <m/>
    <m/>
    <m/>
    <m/>
    <m/>
    <m/>
    <n v="24583"/>
    <m/>
    <s v="Addition of 1.0 FTE Payroll Specialist 2, converting Limited position added in Fiscal Year 2023 to Permanent. The Payroll Specialist position is to support the Environmental Services Department's (ESD) significant personnel increase and assist with all payroll functions. Currently 4.0 (four) Payroll Specialist 2s manage over 550 FTE. Last fiscal year over 100 FTE were added and more are anticipated to be added in Fiscal Year 2024 and beyond. The new positions were included to comply with Senate Bill 1383, Street Vending Ordinance, and other mandates while maintaining programmatic service levels. Functions to be performed by this position will include, but are not limited to the following: verify time reporting data, verify authorization forms for absences and overtime, answer payroll-related questions from employees, process documents for new hires, promotions, transfers, and pay increases. ESD has a variety of employees including management, administrative, professional, and field staff, with standard and alternative work schedules, add-on pay, certification pay, and a wide variety of accounting, fund numbers, internal orders, and WBS elements. The position is split: 34% 100000_2115_Form ID 56927_Position # 70047165, 33% 700039_2115_Form ID 56955_Position # 70046954, 33% 700048_2115_Form ID 56911_Position # 70046923."/>
    <s v="Payroll SupportAddition of 1.00 Payroll Specialist 2 to support the department with payroll processing."/>
    <s v="Addition of 1.00 Payroll Specialist 2 to support over 100 additional positions that have been added in the department to comply with Senate Bill 1383, Sidewalk Vending Ordinance, and other mandates while maintaining required service levels. Currently four (4) Payroll Specialist 2s manage over 550 FTE."/>
    <s v="YES"/>
    <s v="1. How does this budget allocation directly benefit specific neighborhoods and City employees? Adding this position will create an equitable distribution of employees supported by each payroll specialist. The current payroll staff of four (4) provides support to over 550 FTE, and this number will be increasing in FY24 and beyond. This budget adjustment will ensure payroll entries and timecard information are submitted within established deadlines, support onboarding employees, and allow Payroll Specialists to respond to questions from staff in a timely manner.2. What are the operational impacts to policy, programs or practices? Payroll staff will have time to complete tasks accurately and within established deadlines.3. What are the potential unintended consequences and/or burdens to specific neighborhoods and City employees? There are no potential unintended consequences or burdens resulting from this budget adjustment."/>
    <n v="0.1"/>
    <n v="2458.3000000000002"/>
    <n v="0"/>
    <x v="2"/>
    <n v="4.4000000000000004"/>
    <x v="0"/>
    <s v="No"/>
    <s v="Partially supports SB1383"/>
    <s v="Customer Service"/>
    <m/>
    <m/>
    <m/>
    <m/>
    <s v="700039_2115_Addition of 1.0 FTE Payroll Specialist 2"/>
    <b v="1"/>
    <s v="Addition of 1.0 FTE Payroll Specialist 2, converting Limited position added in Fiscal Year 2023 to Permanent. The Payroll Specialist position is to support the Environmental Services Department's (ESD) significant personnel increase and assist with all payroll functions. Currently 4.0 (four) Payroll Specialist 2s manage over 550 FTE. Last fiscal year over 100 FTE were added and more are anticipated to be added in Fiscal Year 2024 and beyond. The new positions were included to comply with Senate Bill 1383, Street Vending Ordinance, and other mandates while maintaining programmatic service levels. Functions to be performed by this position will include, but are not limited to the following: verify time reporting data, verify authorization forms for absences and overtime, answer payroll-related questions from employees, process documents for new hires, promotions, transfers, and pay increases. ESD has a variety of employees including management, administrative, professional, and field staff, with standard and alternative work schedules, add-on pay, certification pay, and a wide variety of accounting, fund numbers, internal orders, and WBS elements. The position is split: 34% 100000_2115_Form ID 56927_Position # 70047165, 33% 700039_2115_Form ID 56955_Position # 70046954, 33% 700048_2115_Form ID 56911_Position # 70046923."/>
    <b v="0"/>
    <x v="0"/>
    <b v="1"/>
    <b v="1"/>
  </r>
  <r>
    <n v="700039"/>
    <s v="Refuse Disposal Fund"/>
    <n v="2115"/>
    <s v="Environmental Services"/>
    <s v="06"/>
    <s v="Not Applicable"/>
    <s v="Expenditure (Critical Operational Needs)"/>
    <s v="Not Applicable"/>
    <n v="56956"/>
    <s v="700039_2115_Addition of 1.0 FTE Trainer for ESD"/>
    <n v="0.33"/>
    <n v="22378"/>
    <n v="5525"/>
    <n v="3112"/>
    <n v="31015"/>
    <m/>
    <m/>
    <m/>
    <m/>
    <m/>
    <m/>
    <m/>
    <m/>
    <m/>
    <n v="31015"/>
    <m/>
    <s v="Addition of 1.0 FTE Trainer, converting Limited position added in Fiscal Year 2023 to Permanent. Position will support the Department’s need to institute a comprehensive and effective Safety, Training and Employee Development Program. As the Department continues to add and fill positions to meet the requirements set forth in Senate Bill 1383, it is critical for the Department also to add positions to support the new employees. The Department is applying a concentrated effort to reduce the costs associated with employee vehicular and/or industrial incidents. The Trainer will design training programs based on data from accident/incident tracking and will support efforts to improve internal tracking processes. The Department anticipates continued training opportunities to arise out of the recent formation of the City’s Safety and Risk Oversight Committee. This position will enable the Department to respond to those opportunities by developing and delivering trainings related to committee recommendations. Unlike comparable departments within the organization, ESD does not have dedicated qualified staff whose sole focus is designing, delivering, and evaluating formal training programs. This position will partner with the other safety positions within the Department to build specific training from the interplay of each respective position’s area of expertise. As departmental training needs assessments are performed, the Trainer will be critical in employee development by expanding and delivering soft skill training sets (i.e. interview training, Word/Excel training, etc.). This position will also be critical in ensuring equitable delivery of trainings and employee development tools and resources as the ESD workforce is diverse in that many are dedicated to fieldwork with limited access to computers or more common forms of self-development. The limited access to resources stunts employee development and personal growth for those dedicated field employees. In Calendar Year 2022, ESD provided 2,390 training hours, although, 85% of all trainings were informal tailgate trainings. Collection Services Division alone comprises nearly half of the Department, but only received 158 hours, or less than 1 hour per person, of driving-related safety training, all of which are tailgate style training. In order to make strides in the reduction of department-wide injury and incidents, increased employee engagement, an increase in formal trainings delivered, and an emphasis on driving-related training to empower defensive driving habits to mitigate incident frequency and seriousness is necessary to effect change related to safe driving and safer work practices, and employee vehicular and/or industrial incidents. Addition of a Trainer position will also align the Department consistent with other operational departments by having dedicated training staff. The position is split: 34% 100000_2115_Form ID 56928_Position # 70047166, 33% 700039_2115_Form ID 56956_Position # 700469553, 33% 700048_2115_Form ID 56913_Position # 70046924."/>
    <s v="Safety, Training and Employee DevelopmentAddition of 1.00 Trainer to support the department Safety, Training and Employee Development Program."/>
    <s v="Addition of 1.00 Trainer to support the Department’s need to institute a comprehensive and effective Safety, Training and Employee Development Program."/>
    <s v="YES"/>
    <s v="1. How does this budget allocation directly benefit specific neighborhoods and City employees? This position will ensure equitable delivery of training and employee development tools and resources to nearly 50% of the workforce who are committed primarily to fieldwork. Given these employees' limited access to computers or more common forms of self-development tools, alternative training delivery methods will be developed and delivered to address this inequity.2. What are the operational impacts to policy, programs or practices? This position will expand and deliver soft skill trainings (interview training, Word/Excel training, etc.), and design training programs based on data from accident/incident tracking. An increase in formal trainings emphasizing safe driving and safe work practices will help the department to make strides in the reduction of department-wide injury and incidents.3. What are the potential unintended consequences and/or burdens to specific neighborhoods and City employees? There are no potential unintended consequences or burdens resulting from this budget adjustment."/>
    <n v="0.1"/>
    <n v="3101.5"/>
    <n v="0"/>
    <x v="2"/>
    <n v="4.4000000000000004"/>
    <x v="0"/>
    <s v="No"/>
    <s v="Partially supports SB1383"/>
    <s v="Customer Service"/>
    <m/>
    <m/>
    <m/>
    <m/>
    <s v="700039_2115_Addition of 1.0 FTE Trainer for ESD"/>
    <b v="1"/>
    <s v="Addition of 1.0 FTE Trainer, converting Limited position added in Fiscal Year 2023 to Permanent. Position will support the Department’s need to institute a comprehensive and effective Safety, Training and Employee Development Program. As the Department continues to add and fill positions to meet the requirements set forth in Senate Bill 1383, it is critical for the Department also to add positions to support the new employees. The Department is applying a concentrated effort to reduce the costs associated with employee vehicular and/or industrial incidents. The Trainer will design training programs based on data from accident/incident tracking and will support efforts to improve internal tracking processes. The Department anticipates continued training opportunities to arise out of the recent formation of the City’s Safety and Risk Oversight Committee. This position will enable the Department to respond to those opportunities by developing and delivering trainings related to committee recommendations. Unlike comparable departments within the organization, ESD does not have dedicated qualified staff whose sole focus is designing, delivering, and evaluating formal training programs. This position will partner with the other safety positions within the Department to build specific training from the interplay of each respective position’s area of expertise. As departmental training needs assessments are performed, the Trainer will be critical in employee development by expanding and delivering soft skill training sets (i.e. interview training, Word/Excel training, etc.). This position will also be critical in ensuring equitable delivery of trainings and employee development tools and resources as the ESD workforce is diverse in that many are dedicated to fieldwork with limited access to computers or more common forms of self-development. The limited access to resources stunts employee development and personal growth for those dedicated field employees. In Calendar Year 2022, ESD provided 2,390 training hours, although, 85% of all trainings were informal tailgate trainings. Collection Services Division alone comprises nearly half of the Department, but only received 158 hours, or less than 1 hour per person, of driving-related safety training, all of which are tailgate style training. In order to make strides in the reduction of department-wide injury and incidents, increased employee engagement, an increase in formal trainings delivered, and an emphasis on driving-related training to empower defensive driving habits to mitigate incident frequency and seriousness is necessary to effect change related to safe driving and safer work practices, and employee vehicular and/or industrial incidents. Addition of a Trainer position will also align the Department consistent with other operational departments by having dedicated training staff. The position is split: 34% 100000_2115_Form ID 56928_Position # 70047166, 33% 700039_2115_Form ID 56956_Position # 700469553, 33% 700048_2115_Form ID 56913_Position # 70046924."/>
    <b v="0"/>
    <x v="0"/>
    <b v="1"/>
    <b v="1"/>
  </r>
  <r>
    <n v="100000"/>
    <s v="General Fund"/>
    <n v="171412"/>
    <s v="Community Parks I"/>
    <s v="01"/>
    <s v="Serve Every Neighborhood"/>
    <s v="Facility (New)"/>
    <s v="Not Applicable"/>
    <n v="57142"/>
    <s v="100000_171412_1c. Cathy Hopper Friendship Senior Center"/>
    <n v="2"/>
    <n v="99610"/>
    <n v="32349"/>
    <n v="17890"/>
    <n v="149849"/>
    <m/>
    <n v="90000"/>
    <m/>
    <n v="600"/>
    <m/>
    <m/>
    <m/>
    <m/>
    <m/>
    <n v="240449"/>
    <m/>
    <s v="Addition of 1.00 rounds Maintenance Worker 2 and 1.00 Assistant Recreation Center Director to provide Operations and Maintenance support at the Cathy Hopper Center and Bioretention/ Biofiltration (BMPs) in park area. One-time expense for vehicle. "/>
    <s v="New Facility - Cathy Hopper Friendship Senior CenterAddition of 1.00 Assistant Recreation Center Director, 1.00 Recreation Specialist, and 1.00 Grounds Maintenance Worker 2 and associated non-personnel expenditures to support the maintenance and operations of the Cathy Hopper Friendship Senior Center."/>
    <s v="Addition of 1.00 Assistant Recreation Center Director, 1.00 Recreation Specialist, and 1.00 Grounds Maintenance Worker 2 and associated non-personnel expenditures to support the maintenance and operations of the Cathy Hopper Friendship Senior Center."/>
    <s v="YES"/>
    <s v="This addition will address equity by providing additional city services for the Age Friendly initiative."/>
    <n v="0.1"/>
    <n v="24044.9"/>
    <n v="0"/>
    <x v="4"/>
    <n v="5.3"/>
    <x v="1"/>
    <s v="No"/>
    <m/>
    <m/>
    <m/>
    <m/>
    <m/>
    <s v="Customer Service"/>
    <s v="100000_171412_1c. Cathy Hopper Friendship Senior Center"/>
    <b v="1"/>
    <s v="Addition of 1.00 rounds Maintenance Worker 2 and 1.00 Assistant Recreation Center Director to provide Operations and Maintenance support at the Cathy Hopper Center and Bioretention/ Biofiltration (BMPs) in park area. One-time expense for vehicle. "/>
    <b v="0"/>
    <x v="0"/>
    <b v="1"/>
    <b v="1"/>
  </r>
  <r>
    <n v="100000"/>
    <s v="General Fund"/>
    <n v="171412"/>
    <s v="Community Parks I"/>
    <s v="01"/>
    <s v="Serve Every Neighborhood"/>
    <s v="Facility (New)"/>
    <s v="Not Applicable"/>
    <n v="57144"/>
    <s v="100000_171412_1g. NF Eugene Brucker Education Center DOLA"/>
    <n v="1"/>
    <n v="46583"/>
    <n v="16612"/>
    <n v="8857"/>
    <n v="72052"/>
    <n v="11998"/>
    <n v="91041"/>
    <m/>
    <n v="15461"/>
    <m/>
    <m/>
    <m/>
    <m/>
    <m/>
    <n v="190552"/>
    <m/>
    <s v="Addition of 1.00 Grounds Maintenance Worker 2 and associated non-personnel expenditure for new dog park. Non-personnel expenditures will consist of janitorial cleaning supplies, soil and conditioners, trash containers, small tools, low value assets, unclassified material and supplies, security services, laundry services, water and electric utility costs, etc. This position will require a Ford Ranger or compact truck for removal of trash and transportation of staff, materials and tools."/>
    <s v="New Facility - Eugene Brucker Education Center Dog ParkAddition of 1.00 Grounds Maintenance Worker 2 and associated non-personnel expenditures to support the maintenance and operations of the Eugene Brucker Education Center Dog Park."/>
    <s v="Addition of 1.00 Grounds Maintenance Worker 2 and associated non-personnel expenditures to support the maintenance and operations of the Eugene Brucker Education Center Dog Off Leash Area."/>
    <s v="YES"/>
    <s v="Most dog off leash areas added to the park system in 2001 were concentrated north of Interstate 8 or in Balboa Park. This will meet demand for off leash areas in urbanized parks."/>
    <n v="1"/>
    <n v="190552"/>
    <n v="0"/>
    <x v="0"/>
    <n v="3.5"/>
    <x v="1"/>
    <s v="No"/>
    <m/>
    <m/>
    <m/>
    <m/>
    <m/>
    <s v="Customer Service"/>
    <s v="100000_171412_1g. NF Eugene Brucker Education Center DOLA"/>
    <b v="1"/>
    <s v="Addition of 1.00 Grounds Maintenance Worker 2 and associated non-personnel expenditure for new dog park. Non-personnel expenditures will consist of janitorial cleaning supplies, soil and conditioners, trash containers, small tools, low value assets, unclassified material and supplies, security services, laundry services, water and electric utility costs, etc. This position will require a Ford Ranger or compact truck for removal of trash and transportation of staff, materials and tools."/>
    <b v="0"/>
    <x v="0"/>
    <b v="1"/>
    <b v="1"/>
  </r>
  <r>
    <n v="700000"/>
    <s v="Municipal Sewer Revenue Fund"/>
    <n v="2000"/>
    <s v="Public Utilities"/>
    <s v="06"/>
    <s v="Advance Mobility"/>
    <s v="Expenditure (Critical Operational Needs)"/>
    <s v="Infrastructure"/>
    <n v="57359"/>
    <s v="700000_2000 System Resiliency"/>
    <n v="0.2"/>
    <n v="21702"/>
    <n v="4540"/>
    <n v="2106"/>
    <n v="28348"/>
    <m/>
    <m/>
    <m/>
    <m/>
    <m/>
    <m/>
    <m/>
    <m/>
    <m/>
    <n v="28348"/>
    <m/>
    <s v="The Public Utilities Department is requesting funding for several initiatives to ensure the resilience and reliability of the city's water and wastewater systems. These requests include:&lt;ol&gt;&lt;li&gt;Funding for filter media replacement at water treatment plants to maintain compliance with state regulations and ensure the quality of water for customers.&lt;/li&gt;&lt;li&gt;A position to collect data on cathodic protection systems and perform maintenance to prevent corrosion.&lt;/li&gt;&lt;li&gt;A program to assess, maintain, operate, repair, and replace distribution system valves to facilitate shutdown requests, maintain water quality, troubleshoot problem areas, and meet regulatory requirements.&lt;/li&gt;&lt;li&gt;An inventory of city assets to be entered into the Enterprise Asset Management (EAM) system, which tracks and orders routine maintenance on assets and has long-term benefits for the department. These initiatives will help the department respond quickly to safety concerns and maintain regulatory compliance while also preserving the long-term health of the water and wastewater systems.&lt;/li&gt;&lt;/ol&gt;Forms57359 57360 57361"/>
    <s v=" System Resiliency SupportAddition of 8.00 FTE positions to support the water and wastewater systems."/>
    <s v="1. Addition of 1.00 Equipment Operator, 4.00 Water Systems Technician III, 1.00 Water Systems Technician IV, and 1.00 Recycling Program Manager in the Water Production Division.2. Addition of 1.00 Principal Corrosion Engineering Aide in the Water Distribution Division."/>
    <s v="YES"/>
    <m/>
    <n v="1"/>
    <n v="28348"/>
    <n v="0"/>
    <x v="4"/>
    <n v="5.3"/>
    <x v="0"/>
    <s v="No"/>
    <s v="100% reported on the Proposed May SS but I can see this being estimated at 50% since I assume climate change isnt the whole cause for all upgrades"/>
    <s v="Customer Service"/>
    <m/>
    <m/>
    <m/>
    <m/>
    <s v="700000_2000 System Resiliency"/>
    <b v="1"/>
    <s v="The Public Utilities Department is requesting funding for several initiatives to ensure the resilience and reliability of the city's water and wastewater systems. These requests include:&lt;ol&gt;&lt;li&gt;Funding for filter media replacement at water treatment plants to maintain compliance with state regulations and ensure the quality of water for customers.&lt;/li&gt;&lt;li&gt;A position to collect data on cathodic protection systems and perform maintenance to prevent corrosion.&lt;/li&gt;&lt;li&gt;A program to assess, maintain, operate, repair, and replace distribution system valves to facilitate shutdown requests, maintain water quality, troubleshoot problem areas, and meet regulatory requirements.&lt;/li&gt;&lt;li&gt;An inventory of city assets to be entered into the Enterprise Asset Management (EAM) system, which tracks and orders routine maintenance on assets and has long-term benefits for the department. These initiatives will help the department respond quickly to safety concerns and maintain regulatory compliance while also preserving the long-term health of the water and wastewater systems.&lt;/li&gt;&lt;/ol&gt;Forms57359 57360 57361"/>
    <b v="0"/>
    <x v="0"/>
    <b v="1"/>
    <b v="1"/>
  </r>
  <r>
    <n v="700001"/>
    <s v="Metropolitan Sewer Utility Fund"/>
    <n v="2000"/>
    <s v="Public Utilities"/>
    <s v="06"/>
    <s v="Advance Mobility"/>
    <s v="Expenditure (Critical Operational Needs)"/>
    <s v="Infrastructure"/>
    <n v="57360"/>
    <s v="700001_2000 System Resiliency"/>
    <n v="0.35"/>
    <n v="37979"/>
    <n v="7943"/>
    <n v="3686"/>
    <n v="49608"/>
    <m/>
    <m/>
    <m/>
    <m/>
    <m/>
    <m/>
    <m/>
    <m/>
    <m/>
    <n v="49608"/>
    <m/>
    <s v="The Public Utilities Department is requesting funding for several initiatives to ensure the resilience and reliability of the city's water and wastewater systems. These requests include:&lt;ol&gt;&lt;li&gt;Funding for filter media replacement at water treatment plants to maintain compliance with state regulations and ensure the quality of water for customers.&lt;/li&gt;&lt;li&gt;A position to collect data on cathodic protection systems and perform maintenance to prevent corrosion.&lt;/li&gt;&lt;li&gt;A program to assess, maintain, operate, repair, and replace distribution system valves to facilitate shutdown requests, maintain water quality, troubleshoot problem areas, and meet regulatory requirements.&lt;/li&gt;&lt;li&gt;An inventory of city assets to be entered into the Enterprise Asset Management (EAM) system, which tracks and orders routine maintenance on assets and has long-term benefits for the department. These initiatives will help the department respond quickly to safety concerns and maintain regulatory compliance while also preserving the long-term health of the water and wastewater systems.&lt;/li&gt;&lt;/ol&gt;Forms57359 57360 57361"/>
    <s v="System Resiliency SupportAddition of 8.00 FTE positions to support the water and wastewater systems."/>
    <s v="1. Addition of 1.00 Equipment Operator, 4.00 Water Systems Technician III, 1.00 Water Systems Technician IV, and 1.00 Recycling Program Manager in the Water Production Division.2. Addition of 1.00 Principal Corrosion Engineering Aide in the Water Distribution Division."/>
    <s v="YES"/>
    <m/>
    <n v="1"/>
    <n v="49608"/>
    <n v="0"/>
    <x v="4"/>
    <n v="5.3"/>
    <x v="0"/>
    <s v="No"/>
    <s v="Muni fund for same item was reported at 100% on the Proposed May SS so updated the Metro and Water funds to 100%"/>
    <s v="Customer Service"/>
    <m/>
    <m/>
    <m/>
    <m/>
    <s v="700001_2000 System Resiliency"/>
    <b v="1"/>
    <s v="The Public Utilities Department is requesting funding for several initiatives to ensure the resilience and reliability of the city's water and wastewater systems. These requests include:&lt;ol&gt;&lt;li&gt;Funding for filter media replacement at water treatment plants to maintain compliance with state regulations and ensure the quality of water for customers.&lt;/li&gt;&lt;li&gt;A position to collect data on cathodic protection systems and perform maintenance to prevent corrosion.&lt;/li&gt;&lt;li&gt;A program to assess, maintain, operate, repair, and replace distribution system valves to facilitate shutdown requests, maintain water quality, troubleshoot problem areas, and meet regulatory requirements.&lt;/li&gt;&lt;li&gt;An inventory of city assets to be entered into the Enterprise Asset Management (EAM) system, which tracks and orders routine maintenance on assets and has long-term benefits for the department. These initiatives will help the department respond quickly to safety concerns and maintain regulatory compliance while also preserving the long-term health of the water and wastewater systems.&lt;/li&gt;&lt;/ol&gt;Forms57359 57360 57361"/>
    <b v="0"/>
    <x v="0"/>
    <b v="1"/>
    <b v="1"/>
  </r>
  <r>
    <n v="700011"/>
    <s v="Water Utility Operating Fund"/>
    <n v="2000"/>
    <s v="Public Utilities"/>
    <s v="06"/>
    <s v="Advance Mobility"/>
    <s v="Expenditure (Critical Operational Needs)"/>
    <s v="Infrastructure"/>
    <n v="57361"/>
    <s v="700011_2000 System Resiliency"/>
    <n v="7.45"/>
    <n v="527253"/>
    <n v="158565"/>
    <n v="70856"/>
    <n v="756674"/>
    <m/>
    <m/>
    <m/>
    <m/>
    <m/>
    <m/>
    <m/>
    <m/>
    <m/>
    <n v="756674"/>
    <m/>
    <s v="The Public Utilities Department is requesting funding for several initiatives to ensure the resilience and reliability of the city's water and wastewater systems. These requests include:&lt;ol&gt;&lt;li&gt;Funding for filter media replacement at water treatment plants to maintain compliance with state regulations and ensure the quality of water for customers.&lt;/li&gt;&lt;li&gt;A position to collect data on cathodic protection systems and perform maintenance to prevent corrosion.&lt;/li&gt;&lt;li&gt;A program to assess, maintain, operate, repair, and replace distribution system valves to facilitate shutdown requests, maintain water quality, troubleshoot problem areas, and meet regulatory requirements.&lt;/li&gt;&lt;li&gt;An inventory of city assets to be entered into the Enterprise Asset Management (EAM) system, which tracks and orders routine maintenance on assets and has long-term benefits for the department. These initiatives will help the department respond quickly to safety concerns and maintain regulatory compliance while also preserving the long-term health of the water and wastewater systems.&lt;/li&gt;&lt;/ol&gt;Forms57359 57360 57361"/>
    <s v="System Resiliency SupportAddition of 8.00 FTE positions to support the water and wastewater systems."/>
    <s v="1. Addition of 1.00 Equipment Operator, 4.00 Water Systems Technician III, 1.00 Water Systems Technician IV, and 1.00 Recycling Program Manager in the Water Production Division.2. Addition of 1.00 Principal Corrosion Engineering Aide in the Water Distribution Division."/>
    <s v="YES"/>
    <m/>
    <n v="1"/>
    <n v="756674"/>
    <n v="0"/>
    <x v="4"/>
    <n v="5.3"/>
    <x v="0"/>
    <s v="No"/>
    <s v="Muni fund for same item was reported at 100% on the Proposed May SS so updated the Metro and Water funds to 100%"/>
    <s v="Customer Service"/>
    <m/>
    <m/>
    <m/>
    <m/>
    <s v="700011_2000 System Resiliency"/>
    <b v="1"/>
    <s v="The Public Utilities Department is requesting funding for several initiatives to ensure the resilience and reliability of the city's water and wastewater systems. These requests include:&lt;ol&gt;&lt;li&gt;Funding for filter media replacement at water treatment plants to maintain compliance with state regulations and ensure the quality of water for customers.&lt;/li&gt;&lt;li&gt;A position to collect data on cathodic protection systems and perform maintenance to prevent corrosion.&lt;/li&gt;&lt;li&gt;A program to assess, maintain, operate, repair, and replace distribution system valves to facilitate shutdown requests, maintain water quality, troubleshoot problem areas, and meet regulatory requirements.&lt;/li&gt;&lt;li&gt;An inventory of city assets to be entered into the Enterprise Asset Management (EAM) system, which tracks and orders routine maintenance on assets and has long-term benefits for the department. These initiatives will help the department respond quickly to safety concerns and maintain regulatory compliance while also preserving the long-term health of the water and wastewater systems.&lt;/li&gt;&lt;/ol&gt;Forms57359 57360 57361"/>
    <b v="0"/>
    <x v="0"/>
    <b v="1"/>
    <b v="1"/>
  </r>
  <r>
    <n v="100015"/>
    <s v="Climate Equity Fund"/>
    <n v="1621"/>
    <s v="Sustainability &amp; Mobility"/>
    <s v="02"/>
    <s v="Not Applicable"/>
    <s v="Revenue (Revised – Increase)"/>
    <s v="Infrastructure"/>
    <n v="57398"/>
    <s v="100015_1621_Climate Equity Fund Contribution"/>
    <m/>
    <m/>
    <m/>
    <m/>
    <n v="0"/>
    <m/>
    <m/>
    <m/>
    <m/>
    <m/>
    <m/>
    <m/>
    <m/>
    <m/>
    <m/>
    <n v="1500000"/>
    <s v="Anticipated to be received the first five years of the SDG&amp;amp;E agreement (FY22-26). In reference to Section 4(e)(7) of the Electric Franchise Agreement for the City’s General Fund for the City to use to further the City’s Climate Action and Climate Equity goals. Of the $2mil, $1.5mil will go directly to Climate Equity Fund and the $500k will go directly to Environmental Growth Fund. In upcoming FY, this $1.5mil is to be tracked in new commitment item 415005 not Transfers In 424070."/>
    <s v="Transfer to the Climate Equity FundAdjustment to reflect revised revenue projections for the contributions to the Climate Equity Fund."/>
    <s v="Adjustment to reflect revised revenue projections for the contributions to the Climate Equity Fund per City Council Resolution 313454."/>
    <s v="YES"/>
    <s v="The budget allocation will directly impact Communities of Concern since the CEF funds are earmarked exclusively for Communities of Concern"/>
    <n v="1"/>
    <n v="0"/>
    <n v="1500000"/>
    <x v="1"/>
    <s v="Overarching Implementation"/>
    <x v="0"/>
    <s v="No"/>
    <m/>
    <s v="Not Applicable"/>
    <m/>
    <m/>
    <m/>
    <m/>
    <s v="100015_1621_Climate Equity Fund Contribution"/>
    <b v="1"/>
    <s v="Anticipated to be received the first five years of the SDG&amp;amp;E agreement (FY22-26). In reference to Section 4(e)(7) of the Electric Franchise Agreement for the City’s General Fund for the City to use to further the City’s Climate Action and Climate Equity goals. Of the $2mil, $1.5mil will go directly to Climate Equity Fund and the $500k will go directly to Environmental Growth Fund. In upcoming FY, this $1.5mil is to be tracked in new commitment item 415005 not Transfers In 424070."/>
    <b v="0"/>
    <x v="0"/>
    <b v="1"/>
    <b v="1"/>
  </r>
  <r>
    <n v="200118"/>
    <s v="Gas Tax Fund"/>
    <n v="9913"/>
    <s v="Citywide Other/Special Funds"/>
    <s v="Not Applicable"/>
    <s v="Not Applicable"/>
    <s v="Expenditure (Contractual Increase)"/>
    <s v="Not Applicable"/>
    <n v="57415"/>
    <s v="200118_9913_Addition of Gas Tax Expenditures"/>
    <m/>
    <m/>
    <m/>
    <m/>
    <n v="0"/>
    <m/>
    <n v="131613"/>
    <m/>
    <m/>
    <m/>
    <m/>
    <m/>
    <m/>
    <m/>
    <n v="131613"/>
    <m/>
    <s v="Additional NPE for the City reimbursement agreement for MAD street median expenditures due to raising landscaping and water costs.  The City transfers to MAD funds an amount determined by square footage of hardscape and landscape that the City pays to maintain its normal non-MAD street medians."/>
    <s v="Adjustments to Gas Tax AllocationsAdjustment to non-personnel expenditures and revenue for Fiscal Year 2024 due to revised State of California Gas Tax projections."/>
    <s v="Adjustment to Gas Tax non-expenditures and revenue for Fiscal year 2024 due to revised State of California Gas Tax projections."/>
    <s v="NO"/>
    <s v="N/A"/>
    <n v="1"/>
    <n v="131613"/>
    <n v="0"/>
    <x v="0"/>
    <s v="3.1"/>
    <x v="0"/>
    <s v="No"/>
    <m/>
    <s v="Not Applicable"/>
    <m/>
    <m/>
    <m/>
    <m/>
    <s v="200118_9913_Addition of Gas Tax Expenditures"/>
    <b v="1"/>
    <s v="Additional NPE for the City reimbursement agreement for MAD street median expenditures due to raising landscaping and water costs.  The City transfers to MAD funds an amount determined by square footage of hardscape and landscape that the City pays to maintain its normal non-MAD street medians."/>
    <b v="0"/>
    <x v="0"/>
    <b v="1"/>
    <b v="1"/>
  </r>
  <r>
    <n v="200118"/>
    <s v="Gas Tax Fund"/>
    <n v="9913"/>
    <s v="Citywide Other/Special Funds"/>
    <s v="Not Applicable"/>
    <s v="Not Applicable"/>
    <s v="Expenditure (Contractual Increase)"/>
    <s v="Not Applicable"/>
    <n v="57416"/>
    <s v="200118_9913_Addition Gas Tax-P&amp;R Street Median Exp"/>
    <m/>
    <m/>
    <m/>
    <m/>
    <n v="0"/>
    <n v="9000"/>
    <n v="240918"/>
    <m/>
    <n v="12965"/>
    <m/>
    <m/>
    <m/>
    <m/>
    <m/>
    <n v="262883"/>
    <m/>
    <s v="Additional NPE expenditures to maintain City street median managed by Parks and Recreation department.  Economic increases to landscape contracts and higher wages for City Services Billed employees in addition to deferred maintenance have increased the budget by approximately 25% over previous years expenditures."/>
    <s v="Adjustments to Gas Tax AllocationsAdjustment to non-personnel expenditures and revenue for Fiscal Year 2024 due to revised State of California Gas Tax projections."/>
    <s v="Adjustment to Gas Tax non-expenditures and revenue for Fiscal year 2024 due to revised State of California Gas Tax projections."/>
    <s v="NO"/>
    <s v="N/A"/>
    <n v="1"/>
    <n v="262883"/>
    <n v="0"/>
    <x v="4"/>
    <s v="5.2"/>
    <x v="0"/>
    <s v="No"/>
    <m/>
    <s v="Not Applicable"/>
    <m/>
    <m/>
    <m/>
    <m/>
    <s v="200118_9913_Addition Gas Tax-P&amp;R Street Median Exp"/>
    <b v="1"/>
    <s v="Additional NPE expenditures to maintain City street median managed by Parks and Recreation department.  Economic increases to landscape contracts and higher wages for City Services Billed employees in addition to deferred maintenance have increased the budget by approximately 25% over previous years expenditures."/>
    <b v="0"/>
    <x v="0"/>
    <b v="1"/>
    <b v="1"/>
  </r>
  <r>
    <n v="100015"/>
    <s v="Climate Equity Fund"/>
    <n v="1621"/>
    <s v="Sustainability &amp; Mobility"/>
    <s v="01"/>
    <s v="Not Applicable"/>
    <s v="Revenue (Revised – Decrease)"/>
    <s v="Infrastructure"/>
    <n v="57428"/>
    <s v="100015_1621_SDGE Minimum Bid"/>
    <m/>
    <m/>
    <m/>
    <m/>
    <n v="0"/>
    <m/>
    <m/>
    <m/>
    <m/>
    <m/>
    <m/>
    <m/>
    <m/>
    <m/>
    <m/>
    <n v="6397882"/>
    <s v="In June 2021, the City Council agreed to a new 10-year gas and electric franchise agreement with SDG&amp;amp;E, with the option of extending it another 10 years. The agreement includes $80.0 million for the gas and electric franchise agreements. The franchise agreements each have a separate payment plan. The gas franchise bid will be paid in equal installment payments of $500,000 over the entire 20 years (2021-2031)  covered by the agreement. If the agreement is terminated at any time, the remaining payments will be voided. The electric franchise bid will pay $10.0 million annually for the first five-years(2021-2025) while the final two $10.0 million payments will be delayed until years 10 and 11 (2030 and 2031) of the agreement. The installment payments are subject to an annual interest rate of 3.38 percent. *Started at $10.5M in FY22. Payment should be received on or before August 1 of each year. The minimum Bid is also subject to the GF/EGF split.This contribution to the Climate Equity Fund is composed of the following:&lt;ul&gt;&lt;li&gt;10.0 percent of the total General Fund revenue received through the annual gas and electric franchise fees.&lt;/li&gt;&lt;/ul&gt; The GF portion of the Bid amount will be budgeted in 9911 Major revenues and the EGF portion in the EGF Funds. Addition of one-time revenue for the contribution to Climate Equity Fund per City Council Resolution 313454."/>
    <s v="Transfer to the Climate Equity FundAdjustment to reflect revised revenue projections for the contributions to the Climate Equity Fund."/>
    <s v="Adjustment to reflect revised revenue projections for the contributions to the Climate Equity Fund per City Council Resolution 313454."/>
    <s v="YES"/>
    <s v="Operationally, CIP projects under consideration must be in Communities of Concern so the City must use the Climate Equity Index to determine each project’s relative score."/>
    <n v="1"/>
    <n v="0"/>
    <n v="6397882"/>
    <x v="1"/>
    <s v="Overarching Implementation"/>
    <x v="0"/>
    <s v="No"/>
    <m/>
    <s v="Not Applicable"/>
    <m/>
    <m/>
    <m/>
    <m/>
    <s v="100015_1621_SDGE Minimum Bid"/>
    <b v="1"/>
    <s v="In June 2021, the City Council agreed to a new 10-year gas and electric franchise agreement with SDG&amp;amp;E, with the option of extending it another 10 years. The agreement includes $80.0 million for the gas and electric franchise agreements. The franchise agreements each have a separate payment plan. The gas franchise bid will be paid in equal installment payments of $500,000 over the entire 20 years (2021-2031)  covered by the agreement. If the agreement is terminated at any time, the remaining payments will be voided. The electric franchise bid will pay $10.0 million annually for the first five-years(2021-2025) while the final two $10.0 million payments will be delayed until years 10 and 11 (2030 and 2031) of the agreement. The installment payments are subject to an annual interest rate of 3.38 percent. *Started at $10.5M in FY22. Payment should be received on or before August 1 of each year. The minimum Bid is also subject to the GF/EGF split.This contribution to the Climate Equity Fund is composed of the following:&lt;ul&gt;&lt;li&gt;10.0 percent of the total General Fund revenue received through the annual gas and electric franchise fees.&lt;/li&gt;&lt;/ul&gt; The GF portion of the Bid amount will be budgeted in 9911 Major revenues and the EGF portion in the EGF Funds. Addition of one-time revenue for the contribution to Climate Equity Fund per City Council Resolution 313454."/>
    <b v="0"/>
    <x v="0"/>
    <b v="1"/>
    <b v="1"/>
  </r>
  <r>
    <n v="100015"/>
    <s v="Climate Equity Fund"/>
    <n v="1621"/>
    <s v="Sustainability &amp; Mobility"/>
    <s v="01"/>
    <s v="Not Applicable"/>
    <s v="Revenue (Revised – Increase)"/>
    <s v="Infrastructure"/>
    <n v="57615"/>
    <s v="100015_1621_February Update - SDGE Minimum Bid"/>
    <m/>
    <m/>
    <m/>
    <m/>
    <n v="0"/>
    <m/>
    <m/>
    <m/>
    <m/>
    <m/>
    <m/>
    <m/>
    <m/>
    <m/>
    <m/>
    <n v="1290514"/>
    <s v="In June 2021, the City Council agreed to a new 10-year gas and electric franchise agreement with SDG&amp;amp;E, with the option of extending it another 10 years. The agreement includes $80.0 million for the gas and electric franchise agreements. The franchise agreements each have a separate payment plan. The gas franchise bid will be paid in equal installment payments of $500,000 over the entire 20 years (2021-2031)  covered by the agreement. If the agreement is terminated at any time, the remaining payments will be voided. The electric franchise bid will pay $10.0 million annually for the first five-years(2021-2025) while the final two $10.0 million payments will be delayed until years 10 and 11 (2030 and 2031) of the agreement. The installment payments are subject to an annual interest rate of 3.38 percent. *Started at $10.5M in FY22. Payment should be received on or before August 1 of each year. The minimum Bid is also subject to the GF/EGF split.This contribution to the Climate Equity Fund is composed of the following:&lt;ul&gt;&lt;li&gt;10.0 percent of the total General Fund revenue received through the annual gas and electric franchise fees.&lt;/li&gt;&lt;/ul&gt; The GF portion of the Bid amount will be budgeted in 9911 Major revenues and the EGF portion in the EGF Funds. Addition of one-time revenue for the contribution to Climate Equity Fund per City Council Resolution 313454."/>
    <s v="Transfer to the Climate Equity FundAdjustment to reflect revised revenue projections for the contributions to the Climate Equity Fund."/>
    <s v="Adjustment to reflect revised revenue projections for the contributions to the Climate Equity Fund per City Council Resolution 313454."/>
    <s v="YES"/>
    <s v="Operationally, CIP projects under consideration must be in Communities of Concern so the City must use the Climate Equity Index to determine each project’s relative score."/>
    <n v="1"/>
    <n v="0"/>
    <n v="1290514"/>
    <x v="1"/>
    <s v="Overarching Implementation"/>
    <x v="0"/>
    <s v="No"/>
    <m/>
    <s v="Not Applicable"/>
    <m/>
    <m/>
    <m/>
    <m/>
    <s v="100015_1621_February Update - SDGE Minimum Bid"/>
    <b v="1"/>
    <s v="In June 2021, the City Council agreed to a new 10-year gas and electric franchise agreement with SDG&amp;amp;E, with the option of extending it another 10 years. The agreement includes $80.0 million for the gas and electric franchise agreements. The franchise agreements each have a separate payment plan. The gas franchise bid will be paid in equal installment payments of $500,000 over the entire 20 years (2021-2031)  covered by the agreement. If the agreement is terminated at any time, the remaining payments will be voided. The electric franchise bid will pay $10.0 million annually for the first five-years(2021-2025) while the final two $10.0 million payments will be delayed until years 10 and 11 (2030 and 2031) of the agreement. The installment payments are subject to an annual interest rate of 3.38 percent. *Started at $10.5M in FY22. Payment should be received on or before August 1 of each year. The minimum Bid is also subject to the GF/EGF split.This contribution to the Climate Equity Fund is composed of the following:&lt;ul&gt;&lt;li&gt;10.0 percent of the total General Fund revenue received through the annual gas and electric franchise fees.&lt;/li&gt;&lt;/ul&gt; The GF portion of the Bid amount will be budgeted in 9911 Major revenues and the EGF portion in the EGF Funds. Addition of one-time revenue for the contribution to Climate Equity Fund per City Council Resolution 313454."/>
    <b v="0"/>
    <x v="0"/>
    <b v="1"/>
    <b v="1"/>
  </r>
  <r>
    <n v="100000"/>
    <s v="General Fund"/>
    <n v="2114"/>
    <s v="Stormwater"/>
    <s v="01"/>
    <s v="Champion Sustainability"/>
    <s v="Expenditure (Federal/State Mandates)"/>
    <s v="Infrastructure"/>
    <n v="57937"/>
    <s v="May Revision_100000_2114_Addition of WIFIA CIP Staffing"/>
    <n v="3"/>
    <n v="168414"/>
    <n v="76591"/>
    <n v="27613"/>
    <n v="272618"/>
    <m/>
    <m/>
    <m/>
    <m/>
    <m/>
    <m/>
    <m/>
    <m/>
    <m/>
    <n v="272618"/>
    <n v="345589"/>
    <s v="The WIFIA loan requires expenditure of the funds and implementation of the CIP projects within 5 years of loan execution, which represents an increase of 400% from the current Stormwater CIP Program. To ramp up and support the execution of the WIFIA loan, the department is requesting an addition of 3.00 FTEs. In Fiscal Year 2023, Stormwater added 15 FTE with the intent that additional growth would continue in future years. Additionally, revenues of $690K has been added related to 100% reimbursable positions, with an offsetting -$345K one-times to reflect the time in which the positions will not be filled in FY24. -$216K has been included in budgeted personnel savings to reflect the time in which the positions will not be filled in FY24, which is estimated to be 6 months.FY24 3 FTE:  (1) Biologist 3, (1) Senior Civil Engineer, (1) 1 Associate Civil Engineer and a reclassification of 1 Assistant Deputy Director to Deputy DirectorJustification    - Engineering staff are needed to keep up with the CIP ramp up and expansion of the CIP program (400% expansion compared to previous CIP)    - This request won’t add burden to the general fund, the 3 positions are reimbursable from CIP fund    - To enable us to initiate and advance 25 CIP Projects in FY24    - To enable us to initiate critical pump stations design    - We agreed with MEA to steadily add City staff to phase out consultant after 5 years    - Upgrading the ADD to DD enables us to split the CIP and other engineering functions from the current Municipal Permit planning/compliance functions for a more efficient operationConsequence of not funding: inability to expend the WIFIA funding and meet the commitments of the loan; Increased risk of failing to meet regulatory deadlines required by the Phase I Regional Municipal Separate Storm Sewer System (MS4) Program permit and Total Maximum Daily Loads (TMDL); risk of not meeting CMP audit requirements, risk of flooding and life safety of citizens due to not meeting mitigation requirements to perform maintenance and repair of flood control assets. In addition, without adequate review of projects, treatment control BMPs can potentially put the City at risk for regulatory compliance issues with the MS4 Permit, including TMDL compliance."/>
    <s v="WIFIA Program Ramp UpAddition of 1.00 Biologist 3, 1.00 Senior Civil Engineer, 1.00 Associate Civil Engineer and reimbursable revenue to support the capital projects ramp up for WIFIA."/>
    <s v="Capital Projects Program Ramp Up for WIFIAAddition of 1.00 Biologist 3, 1.00 Senior Civil Engineer, 1.00 Associate Civil Engineer, and total expenditures of $466,662, and $345,589 in reimbursable revenue to address the backlog of failed storm drain pipes."/>
    <s v="YES"/>
    <s v="57192_Y123__:This budget allocation will fund CIP projects to replace and upgrade deteriorated drainage infrastructure to safeguard communities from flooding.  Additionally, funding will be used to build Green Infrastructure and implement Stream Restoration and Rehabilitation projects to improve water quality and provide multi-benefits to local communities and neighborhoods.  This funding will allow us to replace deteriorated infrastructure proactively and prevent emergency failure and ultimately protect our communities from flooding.  Additionally, building Green Infrastructure is critical aspect in helping the City to meet compliance with Stormwater Regulatory Requirements which reduces the risk of potential fines or lawsuits.  Local communities may be impacted by construction activities such as noise, dust and traffic impacts.  Some stream restoration projects may require property and/or easement acquisition and may impact existing sensitive habitat.._._"/>
    <n v="0"/>
    <n v="0"/>
    <n v="0"/>
    <x v="3"/>
    <s v="N/A"/>
    <x v="2"/>
    <s v="N/A"/>
    <m/>
    <m/>
    <m/>
    <m/>
    <m/>
    <s v="Equity &amp; Inclusion"/>
    <e v="#N/A"/>
    <e v="#N/A"/>
    <e v="#N/A"/>
    <e v="#N/A"/>
    <x v="0"/>
    <b v="1"/>
    <b v="1"/>
  </r>
  <r>
    <n v="100000"/>
    <s v="General Fund"/>
    <n v="211600"/>
    <s v="Admin &amp; Right-of-Way Management"/>
    <s v="06"/>
    <s v="Serve Every Neighborhood"/>
    <s v="Expenditure (Critical Operational Needs)"/>
    <s v="Infrastructure"/>
    <n v="57965"/>
    <s v="May Revision_100000_211600_Transportation Litigation/Claims"/>
    <n v="1"/>
    <n v="101870"/>
    <n v="31470"/>
    <n v="12326"/>
    <n v="145666"/>
    <m/>
    <m/>
    <n v="2235"/>
    <m/>
    <m/>
    <m/>
    <m/>
    <m/>
    <m/>
    <n v="147901"/>
    <m/>
    <s v="This request is the addition of 1.00 Program Manager position to specifically work and assist Risk Management and the City Attorney’s Office on claims’ investigations and litigation support in order to reduce the City’s public liability cost.  In fiscal year 2022, the Transportation Department was assigned almost 600 public liability claims, or one-third of the total claims that are received by the City. Staff assigned to other duties in the department has had to respond to Risk Management and the City Attorney’s office on all their request taking time away from their responsibilities and affecting the operations of the department.  For example, when our Public Works Superintendants (PWS) are called for deposition, they are reporting an average of 25-30 hours per pay period per person to answer questions. This is time taken away from overseeing the Street Division Roadways, Sidewalk, Traffic Abatement, Street Light, and Traffic Signal operation and maintenance activities. In order to defend the city from the allegations in the claim or lawsuit, it is imperative that a thorough investigation and the appropriate support is provided to Risk Management and the City Attorney’s Office, not having the dedicated staff to assist these departments jeopardized the ability for the City to deny the claim or win the lawsuit. This request includes budgeted savings based off the estimated period positions will not be active in Fiscal Year 2024 and one-time expenditures for IT equipment necessary to support this work."/>
    <s v="Department Litigation and Claims SupportAddition of 1.00 Program Manager and non-personnel expenditures to support Risk Management and City Attorney's Office legal requests."/>
    <s v="Department Litigation and Claims SupportAddition of 1.00 Program Manager and non-personnel expenditures for total expenditures of $148,494 to support Risk Management and City Attorney's Office legal requests."/>
    <s v="YES"/>
    <s v="Ensuring SDTD has the resources it needs, enables the department to provide services needed across all neighborhoods. This position will work and assist Risk Management and the City Attorney’s Office on claims’ investigations and litigation support in order to reduce the City’s public liability cost.  Staff assigned to other duties in the department has had to respond to Risk Management and the City Attorney’s office on all their request taking time away from their responsibilities and affecting the operations of the department. This position will alleviate workloads from existing staff and allow them to concentrate on the services they provide to the constituents.  In addition, In order to defend the city from the allegations in the claim or lawsuit, it is imperative that a thorough investigation and the appropriate support is provided to Risk Management and the City Attorney’s Office, not having the dedicated staff to assist these departments jeopardized the ability for the City to deny the claim or win the lawsuit taking resources away that could be used to provide additional services to all neighborhoods."/>
    <n v="0"/>
    <n v="0"/>
    <n v="0"/>
    <x v="3"/>
    <s v="N/A"/>
    <x v="2"/>
    <s v="N/A"/>
    <m/>
    <m/>
    <m/>
    <m/>
    <m/>
    <s v="Customer Service"/>
    <e v="#N/A"/>
    <e v="#N/A"/>
    <e v="#N/A"/>
    <e v="#N/A"/>
    <x v="0"/>
    <b v="1"/>
    <b v="1"/>
  </r>
  <r>
    <n v="100000"/>
    <s v="General Fund"/>
    <n v="211611"/>
    <s v="Street"/>
    <s v="03"/>
    <s v="Advance Mobility"/>
    <s v="Expenditure (Critical Operational Needs)"/>
    <s v="Infrastructure"/>
    <n v="57969"/>
    <s v="May Revision_100000_211611_Sidewalk Ramping Crews"/>
    <n v="4"/>
    <n v="89289"/>
    <n v="59276"/>
    <n v="35100"/>
    <n v="183665"/>
    <n v="3000"/>
    <n v="702500"/>
    <n v="8800"/>
    <m/>
    <m/>
    <m/>
    <m/>
    <m/>
    <m/>
    <n v="897965"/>
    <m/>
    <s v="This request includes the addition of two sidewalk ramping crews of 2.0 Utility Worker 1s and is needed to reduce the number of trip/falls and claims by addressing the increase in sidewalk ramping requests and mitigating sidewalk deficiencies efficiently. Through FY2020, the Department has seen an average increase of approximately 40% in customer generated sidewalk repair requests since the implementation of the Get it Done application. This request includes budgeted savings based off the estimated period positions will not be active in Fiscal Year 2024 and one-time non-personnel expenses and new fleet purchases for staff to perform work in the right of way."/>
    <s v="Sidewalk Ramping CrewsAddition 4.00 Utility Worker 1s and non-personnel expenditures to support Citywide sidewalk repair and maintenance to address sidewalk deficiencies and mitigate liability. "/>
    <s v="Sidewalk Ramping CrewsAddition 4.00 Utility Worker 1s and non-personnel expenditures for total expenditures of $883,721 to support Citywide sidewalk repair and maintenance to address sidewalk deficiencies and mitigate liability. "/>
    <s v="YES"/>
    <s v="The strategy to bolster equity in this service area is a part of the Transportation Department Tactical Equity Plan. This request will address the Department's goal of providing exceptional customer service through implementation of data driven decision making for major service areas (i.e. streetlight and sidewalk prioritization) in an effort to improve response times citywide."/>
    <n v="1"/>
    <n v="897965"/>
    <n v="0"/>
    <x v="0"/>
    <s v="Overarching"/>
    <x v="1"/>
    <s v="No"/>
    <m/>
    <m/>
    <m/>
    <m/>
    <m/>
    <s v="Customer Service"/>
    <e v="#N/A"/>
    <e v="#N/A"/>
    <e v="#N/A"/>
    <e v="#N/A"/>
    <x v="0"/>
    <b v="1"/>
    <b v="1"/>
  </r>
  <r>
    <n v="100000"/>
    <s v="General Fund"/>
    <n v="9911"/>
    <s v="Major Revenues"/>
    <s v="Not Applicable"/>
    <s v="Not Applicable"/>
    <s v="Revenue (New)"/>
    <s v="Not Applicable"/>
    <n v="57980"/>
    <s v="May Revision_100000_9911_Monsanto Settlement"/>
    <m/>
    <m/>
    <m/>
    <m/>
    <n v="0"/>
    <m/>
    <m/>
    <m/>
    <m/>
    <m/>
    <m/>
    <m/>
    <m/>
    <m/>
    <m/>
    <n v="9000000"/>
    <s v="Monsanto settlement proceeds was budgeted in FY23 as a OT revenue; however, due to a longer process expected, it is now projected to be received in FY24. The FY23 Third Quarter projections in BA 9911 has also been revised."/>
    <s v="Settlement ProceedsAddition of $9.0 million in one-time settlement proceeds from the Monsanto lawsuit, previously expected to be received in Fiscal Year 2023."/>
    <s v="Settlement ProceedsAddition of $9.0 million in one-time settlement proceeds from the Monsanto lawsuit, previously expected to be received in Fiscal Year 2023."/>
    <m/>
    <s v="N/A"/>
    <n v="0"/>
    <n v="0"/>
    <n v="0"/>
    <x v="3"/>
    <s v="N/A"/>
    <x v="2"/>
    <s v="N/A"/>
    <m/>
    <m/>
    <m/>
    <m/>
    <m/>
    <s v="Not Applicable"/>
    <e v="#N/A"/>
    <e v="#N/A"/>
    <e v="#N/A"/>
    <e v="#N/A"/>
    <x v="0"/>
    <b v="1"/>
    <b v="1"/>
  </r>
  <r>
    <n v="100000"/>
    <s v="General Fund"/>
    <n v="2114"/>
    <s v="Stormwater"/>
    <s v="Not Applicable"/>
    <s v="Not Applicable"/>
    <s v="Revenue (Revised – Increase)"/>
    <s v="Not Applicable"/>
    <n v="57988"/>
    <s v="May Revision_100000_2114_TOT Transfer GF Reimbursement"/>
    <m/>
    <m/>
    <m/>
    <m/>
    <n v="0"/>
    <m/>
    <m/>
    <m/>
    <m/>
    <m/>
    <m/>
    <m/>
    <m/>
    <m/>
    <m/>
    <n v="102141"/>
    <s v="Adjustment to reflect revised revenue for safety and maintenance of tourism-related facilities from the Transient Occupancy Tax (TOT) Fund. TOT revenue increase based off updated expenditure projections from Stormwater-related high tourism sweeping and downtown catch basin cleaning "/>
    <s v="Transient Occupancy Tax TransferAdjustment to reflect revised revenue for safety and maintenance of tourism-related facilities from the Transient Occupancy Tax Fund."/>
    <s v="Transient Occupancy Tax TransferAdjustment of $102,141 to reflect revised revenue for safety and maintenance of tourism-related facilities from the Transient Occupancy Tax Fund."/>
    <s v="NO"/>
    <s v="N___N/A_"/>
    <n v="0"/>
    <n v="0"/>
    <n v="0"/>
    <x v="3"/>
    <s v="N/A"/>
    <x v="2"/>
    <s v="N/A"/>
    <m/>
    <m/>
    <m/>
    <m/>
    <m/>
    <s v="Not Applicable"/>
    <e v="#N/A"/>
    <e v="#N/A"/>
    <e v="#N/A"/>
    <e v="#N/A"/>
    <x v="0"/>
    <b v="1"/>
    <b v="1"/>
  </r>
  <r>
    <n v="200205"/>
    <s v="Transient Occupancy Tax Fund"/>
    <n v="1414"/>
    <s v="Special Promotional Programs"/>
    <s v="Not Applicable"/>
    <s v="Not Applicable"/>
    <s v="Expenditure (Critical Operational Needs)"/>
    <s v="Not Applicable"/>
    <n v="57989"/>
    <s v="May Revision_200205_1414_GF Reimb-Safety&amp;Maint - Stormwater"/>
    <m/>
    <m/>
    <m/>
    <m/>
    <n v="0"/>
    <m/>
    <n v="102141"/>
    <m/>
    <m/>
    <m/>
    <m/>
    <m/>
    <m/>
    <m/>
    <n v="102141"/>
    <m/>
    <s v="Addition of ongoing non-personnel expenditures in the amount of $102,141 to reflect revised reimbursements to the General Fund - Safety &amp;amp; Maintenance of Visitor-Related Facilities.Stormwater - Addition of $102,141 for Transient Occupancy Tax Fund/Special Promotional Program reimbursements to the General Fund for the Safety &amp;amp; Maintenance of Visitor-Related facilities, including Storm Water Street Sweeping (High Tourist Locations). Related Form 57988.Form 57989 ($102,141), 58019 ($5,000,000), and 58046 ($300,000) should roll up."/>
    <s v="Safety and Maintenance of Visitor Related FacilitiesAdjustment to reflect revised reimbursements to the General Fund to support the safety and maintenance of visitor related facilities."/>
    <s v="Safety and Maintenance of Visitor Related Facilities SupportAddition of $5,402,141 in non-personnel expenditures to reflect revised reimbursements to the General Fund to support the safety and maintenance of visitor related facilities."/>
    <s v="NO"/>
    <s v="N/A"/>
    <n v="0"/>
    <n v="0"/>
    <n v="0"/>
    <x v="3"/>
    <s v="N/A"/>
    <x v="2"/>
    <s v="N/A"/>
    <m/>
    <m/>
    <m/>
    <s v="Not Applicable"/>
    <m/>
    <m/>
    <e v="#N/A"/>
    <e v="#N/A"/>
    <e v="#N/A"/>
    <e v="#N/A"/>
    <x v="0"/>
    <b v="1"/>
    <b v="1"/>
  </r>
  <r>
    <n v="100000"/>
    <s v="General Fund"/>
    <n v="9912"/>
    <s v="Citywide Program Expenditures"/>
    <s v="01"/>
    <s v="Serve Every Neighborhood"/>
    <s v="Expenditure (City Mandates)"/>
    <s v="Infrastructure"/>
    <n v="57990"/>
    <s v="May Revision_9912_100000_Transfer to Infrastructure Fund"/>
    <m/>
    <m/>
    <m/>
    <m/>
    <n v="0"/>
    <m/>
    <m/>
    <m/>
    <m/>
    <m/>
    <m/>
    <m/>
    <n v="9416084"/>
    <m/>
    <n v="9416084"/>
    <m/>
    <s v="This request is related with Form IDs 57455 and 57645.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Due to an increase in sales tax projections and also a potential increase CPI forecast, the infrastructure contribution has increase from (the FY24 proposed Budget of )$21,545,888 to $30,961,973, requiring a budget adjustment of $9,416,084. "/>
    <s v="Transfer to Infrastructure FundAddition of one-time non-personnel expenditures for the transfer to the Infrastructure Fund per City Charter Section 77.1."/>
    <s v="Transfer to Infrastructure FundAddition of one-time non-personnel expenditures of $9,416,084 related to the transfer to the Infrastructure Fund per City Charter Section 77.1."/>
    <s v="NO"/>
    <s v="NO"/>
    <n v="0"/>
    <n v="0"/>
    <n v="0"/>
    <x v="3"/>
    <s v="N/A"/>
    <x v="2"/>
    <s v="N/A"/>
    <m/>
    <m/>
    <m/>
    <m/>
    <m/>
    <s v="Not Applicable"/>
    <e v="#N/A"/>
    <e v="#N/A"/>
    <e v="#N/A"/>
    <e v="#N/A"/>
    <x v="0"/>
    <b v="1"/>
    <b v="1"/>
  </r>
  <r>
    <n v="100000"/>
    <s v="General Fund"/>
    <n v="9911"/>
    <s v="Major Revenues"/>
    <s v="Not Applicable"/>
    <s v="Not Applicable"/>
    <s v="Revenue (Revised – Increase)"/>
    <s v="Not Applicable"/>
    <n v="57999"/>
    <s v="May Revision_100000_9911_Sales Tax"/>
    <m/>
    <m/>
    <m/>
    <m/>
    <n v="0"/>
    <m/>
    <m/>
    <m/>
    <m/>
    <m/>
    <m/>
    <m/>
    <m/>
    <m/>
    <m/>
    <n v="9416084"/>
    <s v="FY24 May Revise sales tax revenue based on Muni's Q3 2022 most-likely scenario with 1.5% growth factor. Will not be using Muni's Q4 2022 most-likely scenario growth factor of 1.0% for FY24 due to updates to FY23 base. FY24 is now based on FY23 actuals through period 9. Adjustments to previous FY24 Proposed Budget amount also includes revisions to projected FY23 Q3 clean-up distribution amount and projected Q4 distribution amounts (updated FY23 Q4 base sales to actuals to reflect FY22 4th quarter).   "/>
    <s v="Sales TaxSales tax reflects an increase of $9.4 million primarily attributed to adjustments to the fourth quarter base amount as a result of revised assumptions projected in the Third Quarter Report for the respective quarter—the Fiscal Year 2023 third quarter projection serves as the base for the May Revision. As reported in the Third Quarter Report, the projected increase in sales tax receipts is supported by continued low unemployment rates, available disposable income, an ongoing trend of consumers paying for goods and services at record rates and the continued elevated cost of goods as a result of elevated inflation.  The recent ongoing trend of consumers purchasing goods at record rates reported in the Third Quarter Report is anticipated to slow down into fiscal year 2024. Additionally, inflation is anticipated to remain elevated in the first and second quarters of fiscal year 2024, while gradually normalizing by the third and fourth quarters. The 1.5% growth rate remains unchanged from the Fiscal Year 2024 Proposed Budget and assumes the economic slowdown beginning in Fiscal Year 2024. This assumption is consistent with the City’s sales tax consultant's, Avenu Insights and Analytics, recently released quarterly report in April 2023. As stated in the Proposed Budget, voter approved Proposition H, requires that the City dedicate specific sources of revenue to fund new General Fund infrastructure projects—budgeted in the Infrastructure Fund. The calculation to determine the respective contribution is based on two specific components including, funding through the annual growth in sales tax revenue above a 2016 baseline, adjusted by the California Consumer Price Index (CCPI). Based on current sales tax projections, the incremental growth projected in the May Revision for sales tax results in additional contributions to the Infrastructure Fund reflecting an increase of $9.4 million. The Department of Finance will continue to monitor sales tax receipts and the respective CCPI; and will reconcile the contribution to the Infrastructure Fund during the respective year-end close process."/>
    <s v="Sales TaxSales tax reflects an increase of $9.4 million primarily attributed to adjustments to the fourth quarter base amount as a result of revised assumptions projected in the Third Quarter Report for the respective quarter—the Fiscal Year 2023 third quarter projection serves as the base for the May Revision. As reported in the Third Quarter Report, the projected increase in sales tax receipts is supported by continued low unemployment rates, available disposable income, an ongoing trend of consumers paying for goods and services at record rates and the continued elevated cost of goods as a result of elevated inflation.  The recent ongoing trend of consumers purchasing goods at record rates reported in the Third Quarter Report is anticipated to slow down into fiscal year 2024. Additionally, inflation is anticipated to remain elevated in the first and second quarters of fiscal year 2024, while gradually normalizing by the third and fourth quarters. The 1.5% growth rate remains unchanged from the Fiscal Year 2024 Proposed Budget and assumes the economic slowdown beginning in Fiscal Year 2024. This assumption is consistent with the City’s sales tax consultant's, Avenu Insights and Analytics, recently released quarterly report in April 2023. As stated in the Proposed Budget, voter approved Proposition H, requires that the City dedicate specific sources of revenue to fund new General Fund infrastructure projects—budgeted in the Infrastructure Fund. The calculation to determine the respective contribution is based on two specific components including, funding through the annual growth in sales tax revenue above a 2016 baseline, adjusted by the California Consumer Price Index (CCPI). Based on current sales tax projections, the incremental growth projected in the May Revision for sales tax results in additional contributions to the Infrastructure Fund reflecting an increase of $9.4 million. The Department of Finance will continue to monitor sales tax receipts and the respective CCPI; and will reconcile the contribution to the Infrastructure Fund during the respective year-end close process."/>
    <s v="NO"/>
    <s v="N/A"/>
    <n v="0"/>
    <n v="0"/>
    <n v="0"/>
    <x v="3"/>
    <s v="N/A"/>
    <x v="2"/>
    <s v="N/A"/>
    <m/>
    <m/>
    <m/>
    <m/>
    <m/>
    <s v="Not Applicable"/>
    <e v="#N/A"/>
    <e v="#N/A"/>
    <e v="#N/A"/>
    <e v="#N/A"/>
    <x v="0"/>
    <b v="1"/>
    <b v="1"/>
  </r>
  <r>
    <n v="100000"/>
    <s v="General Fund"/>
    <n v="9911"/>
    <s v="Major Revenues"/>
    <s v="Not Applicable"/>
    <s v="Not Applicable"/>
    <s v="Revenue (Revised – Increase)"/>
    <s v="Not Applicable"/>
    <n v="58000"/>
    <s v="May Revision_100000_9911_TOT Revenue"/>
    <m/>
    <m/>
    <m/>
    <m/>
    <n v="0"/>
    <m/>
    <m/>
    <m/>
    <m/>
    <m/>
    <m/>
    <m/>
    <m/>
    <m/>
    <m/>
    <n v="6192266"/>
    <s v="Adjustment to reflect revised Transient Occupancy Tax (TOT) revenue projections (May Revise update). The FY 2023 projection serves as the base for FY 2024 with a 5.9% growth rate applied. The 5.9% growth rate is based on the average year-over-year growth in TOT revenue actuals from FY 2002 through FY 2019. FY 2023 projection is based on period 1-9 actual activity with growth rates for remainder of FY 2023 based on a growth factor of 23.9% for periods 10-12 of FY 2023. The FY 2023 growth factor of 23.9% is the average of FY 2023 Q1-Q3 actual quarterly growth over FY 2019 actuals. Form also includes associated one-cent TOT GF allocation based on overall projected growth.Total TOT projection  $329,324,141GF 5.5 cents $173,235,539  GF one-cent $30,717720"/>
    <s v="Transient Occupancy TaxThe Fiscal Year 2024 May Revision projects total Transient Occupancy Tax (TOT) at $329.3 million, which represents a total increase of $10.0 million—of which $173.2 million is allocated to the General Fund and represents an increase of $5.2 million. The increase in TOT is primarily attributed to revised fiscal year 2023 growth rates supported by increasing TOT receipts projected in the Third Quarter Report. Relative to the updated Third Quarter projections, the May Revision reflects an overall growth rate of 5.9%. The increase in TOT continues to be supported by assumptions included in the Proposed Budget, including low unemployment levels, available excess savings and disposable income, and sustained pent-up demand for leisure travel as group and international travel progressively return.Consistent with the Proposed Budget, the $329.3 million in total TOT will be allocated as guided by the City’s Municipal Code: $173.2 million is allocated directly to the General Fund, which represents the 5.5 cents designated for general government purposes; the remaining $156.1 million is allocated to Special Promotional Programs, which includes the one-cent Council discretionary allocation to be transferred to the General Fund, and the 4.0 cents allocated to programs that promote the City as tourist destination, including reimbursements to the General Fund for safety and maintenance of visitor related facilities.  "/>
    <s v="Transient Occupancy TaxThe Fiscal Year 2024 May Revision projects total Transient Occupancy Tax (TOT) at $329.3 million, which represents a total increase of $10.0 million—of which $173.2 million is allocated to the General Fund and represents an increase of $5.2 million. The increase in TOT is primarily attributed to revised fiscal year 2023 growth rates supported by increasing TOT receipts projected in the Third Quarter Report. Relative to the updated Third Quarter projections, the May Revision reflects an overall growth rate of 5.9%. The increase in TOT continues to be supported by assumptions included in the Proposed Budget, including low unemployment levels, available excess savings and disposable income, and sustained pent-up demand for leisure travel as group and international travel progressively return.Consistent with the Proposed Budget, the $329.3 million in total TOT will be allocated as guided by the City’s Municipal Code: $173.2 million is allocated directly to the General Fund, which represents the 5.5 cents designated for general government purposes; the remaining $156.1 million is allocated to Special Promotional Programs, which includes the one-cent Council discretionary allocation to be transferred to the General Fund, and the 4.0 cents allocated to programs that promote the City as tourist destination, including reimbursements to the General Fund for safety and maintenance of visitor related facilities.  "/>
    <s v="NO"/>
    <s v="N/A"/>
    <n v="0"/>
    <n v="0"/>
    <n v="0"/>
    <x v="3"/>
    <s v="N/A"/>
    <x v="2"/>
    <s v="N/A"/>
    <m/>
    <m/>
    <m/>
    <m/>
    <m/>
    <s v="Not Applicable"/>
    <e v="#N/A"/>
    <e v="#N/A"/>
    <e v="#N/A"/>
    <e v="#N/A"/>
    <x v="0"/>
    <b v="1"/>
    <b v="1"/>
  </r>
  <r>
    <n v="720048"/>
    <s v="Risk Management Administration Fund"/>
    <n v="1515"/>
    <s v="Risk Management"/>
    <m/>
    <m/>
    <m/>
    <m/>
    <n v="58001"/>
    <s v="May Revision_720048_1515_Revenue Adjustment"/>
    <m/>
    <m/>
    <m/>
    <m/>
    <n v="0"/>
    <m/>
    <m/>
    <m/>
    <m/>
    <m/>
    <m/>
    <m/>
    <m/>
    <m/>
    <m/>
    <n v="-983212"/>
    <s v="Adjustment to bring target set for FY24 of $14.8M. This form adjusts existing form 57805. "/>
    <s v="Revised Risk Management Administration RevenueAdjustment to reflect revised risk management administration revenue projections."/>
    <s v="Revised Risk Management Administration RevenueAdjustment to reflect revised risk management administration revenue projections."/>
    <m/>
    <m/>
    <n v="0"/>
    <n v="0"/>
    <n v="0"/>
    <x v="3"/>
    <s v="N/A"/>
    <x v="2"/>
    <s v="N/A"/>
    <m/>
    <m/>
    <m/>
    <m/>
    <m/>
    <m/>
    <e v="#N/A"/>
    <e v="#N/A"/>
    <e v="#N/A"/>
    <e v="#N/A"/>
    <x v="0"/>
    <b v="1"/>
    <b v="1"/>
  </r>
  <r>
    <n v="200205"/>
    <s v="Transient Occupancy Tax Fund"/>
    <n v="1414"/>
    <s v="Special Promotional Programs"/>
    <s v="Not Applicable"/>
    <s v="Not Applicable"/>
    <s v="Expenditure (Critical Operational Needs)"/>
    <s v="Not Applicable"/>
    <n v="58005"/>
    <s v="May Revision_200205_1414_1 Cent TOT Transfer"/>
    <m/>
    <m/>
    <m/>
    <m/>
    <n v="0"/>
    <m/>
    <m/>
    <m/>
    <m/>
    <m/>
    <m/>
    <m/>
    <n v="952656"/>
    <m/>
    <n v="952656"/>
    <m/>
    <s v="Addition of ongoing non-personnel expenditures in the amount of $952,656 to reflect adjustment based on updates to the One-Cent Transient Occupancy Tax."/>
    <s v="One-Cent TOT Discretionary Adjustment to reflect an increase in the one-cent Transient Occupancy Tax (TOT) transfer to support the General Fund"/>
    <s v="One-Cent TOT Discretionary FundingAddition of $952,656 in expenditures to reflect an increase in discretionary one-cent Transient Occupancy Tax based on updated revenue projections."/>
    <s v="NO"/>
    <s v="N/A"/>
    <n v="0"/>
    <n v="0"/>
    <n v="0"/>
    <x v="3"/>
    <s v="N/A"/>
    <x v="2"/>
    <s v="N/A"/>
    <m/>
    <m/>
    <m/>
    <s v="Not Applicable"/>
    <m/>
    <m/>
    <e v="#N/A"/>
    <e v="#N/A"/>
    <e v="#N/A"/>
    <e v="#N/A"/>
    <x v="0"/>
    <b v="1"/>
    <b v="1"/>
  </r>
  <r>
    <n v="200300"/>
    <s v="Concourse and Parking Garages Operating Fund"/>
    <n v="1614"/>
    <s v="Concourse &amp; Parking Garage"/>
    <s v="04"/>
    <s v="Foster Regional Prosperity"/>
    <s v="Expenditure (Federal/State Mandates)"/>
    <s v="Infrastructure"/>
    <n v="58009"/>
    <s v="May Revise_200300_1613_Fire Sprinkler System Replacement"/>
    <m/>
    <m/>
    <m/>
    <m/>
    <n v="0"/>
    <m/>
    <n v="593000"/>
    <m/>
    <m/>
    <m/>
    <m/>
    <m/>
    <m/>
    <m/>
    <n v="593000"/>
    <m/>
    <s v="Due to the FY23 1-year and 5-year safety inspections, the SD Theater is currently out of compliance with the legal fire safety standards. In response to the fire inspection reports and findings, the City is required to replace the fire sprinkler system and associated expenses in order to be in compliance with the law and pass the next fire inspection of the facility. This project will be jointly managed by DREAM and DGS to bring the facility up to standards. "/>
    <s v="Fire Sprinkler System ReplacementAddition of one-time non-personnel expenditures to replace the San Diego Theater's fire sprinkler system to comply with fire safety standards."/>
    <s v="San Diego Theater Fire Sprinkler System ReplacementAddition of $593,000 in one-time non-personnel expenditures to replace the San Diego Theater's fire sprinkler system to comply with fire safety standards."/>
    <s v="NO"/>
    <s v="N/A"/>
    <n v="0"/>
    <n v="0"/>
    <n v="0"/>
    <x v="3"/>
    <s v="N/A"/>
    <x v="2"/>
    <s v="N/A"/>
    <m/>
    <s v="Trust &amp; Transparency"/>
    <m/>
    <m/>
    <m/>
    <m/>
    <e v="#N/A"/>
    <e v="#N/A"/>
    <e v="#N/A"/>
    <e v="#N/A"/>
    <x v="0"/>
    <b v="1"/>
    <b v="1"/>
  </r>
  <r>
    <n v="100000"/>
    <s v="General Fund"/>
    <n v="9911"/>
    <s v="Major Revenues"/>
    <s v="Not Applicable"/>
    <s v="Not Applicable"/>
    <s v="Revenue (Revised – Decrease)"/>
    <s v="Not Applicable"/>
    <n v="58012"/>
    <s v="May Revision_100000_9911_Property Tax"/>
    <m/>
    <m/>
    <m/>
    <m/>
    <n v="0"/>
    <m/>
    <m/>
    <m/>
    <m/>
    <m/>
    <m/>
    <m/>
    <m/>
    <m/>
    <m/>
    <n v="-204772"/>
    <s v="Adjustment to reflect revised Property Tax Revenue projections (May Revise update). The FY 2023 projection serves as the base for FY 2024 with a 5.64% growth rate applied, which has not changed from Proposed Budget. The 5.64% growth rate is supported by continued home sales and elevated median home prices, the October 2022 CCPI being higher than the 2.0 percent, and continued low unemployment rates. The adjustments below result in an overall net decrease of $204,772 in revenues. Total Property Tax Projection: $756,734,7161% = $514,447,560MVLF = $191,361,084Tax Sharing = $11,593,551RPTTF = $33,484,861"/>
    <s v="Property TaxProperty tax reflects a net decrease of $205,000 primarily due to a decrease in total sharing’s from the Residual Property Transfer Tax Fund (RPTTF) and slightly offset with an increase in the 1% property tax base.A net decrease of $510,000 in total sharing’s from the Residual Property Transfer Tax Fund (RPTTF) is projected due to revised estimates for the total RPTTF deposits received on April 1, 2023 from the County Auditor and Controller’s Office and slight adjustments to the Recognized Obligation Payment Schedule (ROPS) reviewed by the California Department of Finance on April 10, 2023.Partially offsetting the decrease in RPTTF, is an increase of $306,000 in 1% Property Tax revenues following receipt of the most recent apportionment report from the County of San Diego.The 5.64% growth rate included in the Proposed Budget remains unchanged and continues to be supported by real estate market trend activity realized in calendar year 2022. Property tax growth for fiscal year 2024 is based on real estate activity through calendar year 2022; this is due to the delay between the time a property’s assessed valuation is set by the County Assessor's Office and the time that the property tax revenue is received by the City."/>
    <s v="Property TaxProperty tax reflects a net decrease of $205,000 primarily due to a decrease in total sharing’s from the Residual Property Transfer Tax Fund (RPTTF) and slightly offset with an increase in the 1% property tax base.A net decrease of $510,000 in total sharing’s from the Residual Property Transfer Tax Fund (RPTTF) is projected due to revised estimates for the total RPTTF deposits received on April 1, 2023 from the County Auditor and Controller’s Office and slight adjustments to the Recognized Obligation Payment Schedule (ROPS) reviewed by the California Department of Finance on April 10, 2023.Partially offsetting the decrease in RPTTF, is an increase of $306,000 in 1% Property Tax revenues following receipt of the most recent apportionment report from the County of San Diego.The 5.64% growth rate included in the Proposed Budget remains unchanged and continues to be supported by real estate market trend activity realized in calendar year 2022. Property tax growth for fiscal year 2024 is based on real estate activity through calendar year 2022; this is due to the delay between the time a property’s assessed valuation is set by the County Assessor's Office and the time that the property tax revenue is received by the City."/>
    <s v="NO"/>
    <s v="N/A"/>
    <n v="0"/>
    <n v="0"/>
    <n v="0"/>
    <x v="3"/>
    <s v="N/A"/>
    <x v="2"/>
    <s v="N/A"/>
    <m/>
    <m/>
    <m/>
    <m/>
    <m/>
    <s v="Not Applicable"/>
    <e v="#N/A"/>
    <e v="#N/A"/>
    <e v="#N/A"/>
    <e v="#N/A"/>
    <x v="0"/>
    <b v="1"/>
    <b v="1"/>
  </r>
  <r>
    <n v="100000"/>
    <s v="General Fund"/>
    <n v="9911"/>
    <s v="Major Revenues"/>
    <s v="Not Applicable"/>
    <s v="Not Applicable"/>
    <s v="Revenue (Revised – Increase)"/>
    <s v="Not Applicable"/>
    <n v="58013"/>
    <s v="May Revision_100000_9911_Franchise Fees"/>
    <m/>
    <m/>
    <m/>
    <m/>
    <n v="0"/>
    <m/>
    <m/>
    <m/>
    <m/>
    <m/>
    <m/>
    <m/>
    <m/>
    <m/>
    <m/>
    <n v="375197"/>
    <s v="FY24 May Revise Franchise Fees is based on FY23 actuals through period 9. Adjustments to previous FY24 Proposed Budget amount include increase of $375,197 for Cable Franchise Fees, for a total increase of $375,197. Cable: $11,522,828"/>
    <s v="Franchise FeesFranchise Fee revenue reflects a net increase of $375,000 due increased franchise fees from cable providers. Additionally, an increase of $375,000 is projected for cable franchise fees based on updated Fiscal Year 2022 receipts. Although the FY 2024 May Revise includes a slight increase in 2022 base cable provider collections, the growth rate for cable franchise fee revenue remains unchanged from FY 2024 Proposed Budget. The budget for SDG&amp;amp;E, refuse collection and other franchise fees, remain unchanged from the Proposed Budget. The data to date and assumptions used to develop each these respective budgets remain consistent with the assumptions included in the Proposed Budget.  "/>
    <s v="Franchise FeesFranchise Fee revenue reflects a net increase of $375,000 due increased franchise fees from cable providers.Additionally, an increase of $375,000 is projected for cable franchise fees based on updated Fiscal Year 2022 receipts. Although the FY 2024 May Revise includes a slight increase in 2022 base cable provider collections, the growth rate for cable franchise fee revenue remains unchanged from FY 2024 Proposed Budget.The budget for SDG&amp;amp;E, refuse collection and other franchise fees, remain unchanged from the Proposed Budget. The data to date and assumptions used to develop each these respective budgets remain consistent with the assumptions included in the Proposed Budget.  "/>
    <s v="NO"/>
    <s v="N/A"/>
    <n v="0"/>
    <n v="0"/>
    <n v="0"/>
    <x v="3"/>
    <s v="N/A"/>
    <x v="2"/>
    <s v="N/A"/>
    <m/>
    <m/>
    <m/>
    <m/>
    <m/>
    <s v="Not Applicable"/>
    <e v="#N/A"/>
    <e v="#N/A"/>
    <e v="#N/A"/>
    <e v="#N/A"/>
    <x v="0"/>
    <b v="1"/>
    <b v="1"/>
  </r>
  <r>
    <n v="100000"/>
    <s v="General Fund"/>
    <n v="9912"/>
    <s v="Citywide Program Expenditures"/>
    <s v="03"/>
    <s v="Not Applicable"/>
    <s v="Expenditure (Other Reduction)"/>
    <s v="Not Applicable"/>
    <n v="58016"/>
    <s v="May Revision_9912_100000_Reduction of Public Use Leases"/>
    <m/>
    <m/>
    <m/>
    <m/>
    <n v="0"/>
    <m/>
    <m/>
    <m/>
    <m/>
    <m/>
    <m/>
    <m/>
    <n v="-136985"/>
    <m/>
    <n v="-136985"/>
    <m/>
    <s v="This reduction is primarily associated with the final payment for Imperial Marketplace, which will occur in FY23 in the amount of $136,985. FY23 Current Budget Breakdown:Imperial Marketplace         $136,985 Las Americas Parcel A-1   $496,402Las Americas Parcel BC    $811,773FY23 Current Budget          $1,445,160For FY24, the budget needs to be reduced by the final payment of $136,985 for total budget of $1,308,175. "/>
    <s v="Public Use LeasesReduction of non-personnel expenditures associated with public uses leases at Las Americas and Imperial Partners, per the terms of the lease agreements."/>
    <s v="Public Use LeasesReduction of non-personnel expenditures associated with public uses leases at Las Americas and Imperial Partners, per the terms of the lease agreements. The reduction is related to the final payment for Imperial Marketplace, which will ocurr in current fiscal year (FY23). Total budget for these expenses would be $1,308,175."/>
    <s v="NO"/>
    <s v="NO"/>
    <n v="0"/>
    <n v="0"/>
    <n v="0"/>
    <x v="3"/>
    <s v="N/A"/>
    <x v="2"/>
    <s v="N/A"/>
    <m/>
    <m/>
    <m/>
    <m/>
    <m/>
    <s v="Not Applicable"/>
    <e v="#N/A"/>
    <e v="#N/A"/>
    <e v="#N/A"/>
    <e v="#N/A"/>
    <x v="0"/>
    <b v="1"/>
    <b v="1"/>
  </r>
  <r>
    <n v="200205"/>
    <s v="Transient Occupancy Tax Fund"/>
    <n v="1414"/>
    <s v="Special Promotional Programs"/>
    <s v="Not Applicable"/>
    <s v="Not Applicable"/>
    <s v="Expenditure (Critical Operational Needs)"/>
    <s v="Not Applicable"/>
    <n v="58019"/>
    <s v="May Revision_200205_1414_GF Reimb-Safety&amp;Maint - Fire-Rescue"/>
    <m/>
    <m/>
    <m/>
    <m/>
    <n v="0"/>
    <m/>
    <n v="5000000"/>
    <m/>
    <m/>
    <m/>
    <m/>
    <m/>
    <m/>
    <m/>
    <n v="5000000"/>
    <m/>
    <s v="Addition of ongoing non-personnel expenditures in the amount of $5,000,000 to reflect revised reimbursements to the General Fund - Safety &amp;amp; Maintenance of Visitor-Related Facilities.Fire-Rescue - Addition of $5,000,000 for Transient Occupancy Tax Fund/Special Promotional Program reimbursements to the General Fund for the Safety &amp;amp; Maintenance of Visitor-Related facilities, including Fire-Rescue Lifeguards - Tourism Support. Related Form XXXXX.Form 57989 ($102,141), 58019 ($5,000,000), and 58046 ($300,000) should roll up."/>
    <s v="Safety and Maintenance of Visitor Related FacilitiesAdjustment to reflect revised reimbursements to the General Fund to support the safety and maintenance of visitor related facilities."/>
    <s v="Safety and Maintenance of Visitor Related Facilities SupportAddition of $5,402,141 in non-personnel expenditures to reflect revised reimbursements to the General Fund to support the safety and maintenance of visitor related facilities."/>
    <s v="NO"/>
    <s v="N/A"/>
    <n v="0"/>
    <n v="0"/>
    <n v="0"/>
    <x v="3"/>
    <s v="N/A"/>
    <x v="2"/>
    <s v="N/A"/>
    <m/>
    <m/>
    <m/>
    <s v="Not Applicable"/>
    <m/>
    <m/>
    <e v="#N/A"/>
    <e v="#N/A"/>
    <e v="#N/A"/>
    <e v="#N/A"/>
    <x v="0"/>
    <b v="1"/>
    <b v="1"/>
  </r>
  <r>
    <n v="720057"/>
    <s v="Engineering &amp; Capital Projects Fund"/>
    <n v="2112"/>
    <s v="Engineering &amp; Capital Projects"/>
    <s v="01"/>
    <s v="Not Applicable"/>
    <s v="Expenditure (Critical Operational Needs)"/>
    <s v="Not Applicable"/>
    <n v="58021"/>
    <s v="May Revision_720057_2112_Addition FY24 Program Manager"/>
    <n v="1"/>
    <n v="94663"/>
    <n v="26428"/>
    <n v="11352"/>
    <n v="132443"/>
    <n v="4636"/>
    <m/>
    <m/>
    <m/>
    <m/>
    <m/>
    <m/>
    <m/>
    <m/>
    <n v="137079"/>
    <m/>
    <s v="Budget adjustment requested to add one Program Manager to oversee the newly created Environmental and Permitting Support Section. This section will oversee the QA / QC consultant deliverables including biological technical reports, aquatic resource delineation reports, revegetation / restoration / translocation plans, mitigation plans (upland/wetland); resource agency applications, CEQA documents, environmental mitigation and reporting, and environmental / permitting requirements. Position is needed to maintain service level for current and future workload increase such as storm water projects that are being u-turned and new storm water projects seeking funding under the WIFIA loan program. Increases in applications for SRF funding and other various grant funds creates additional state / federal requirements and technical support requiring additional staff to manage the environmental process. ECP will be assuming additional responsibilities including management and issuance of discretionary permits and CEQA authority for preparation and approval of CEQA documents for all CIP projects requiring additional staff support. If this position is not funded, E&amp;amp;CP's ability to maintain future increased project workload and implementation of permitting / CEQA authority will be impacted and deadlines will not be met affecting the department's ability to deliver the CIP on a timely basis. This request is not required to fulfill a City or State mandate. This position is on-going, and 1.00 FTE."/>
    <s v="Environmental and Permitting Support SectionAddition of 1.00 FTE Program Manager position and associated non-personnel expenditures to oversee the newly created Environmental and Permitting Support Section."/>
    <s v="Environmental and Permitting Support SectionAddition of 1.00 FTE Program Manager position and associated non-personnel expenditures in the amount of $177,226 annually to oversee the newly created Environmental and Permitting Support Section. E&amp;amp;CP's ability to maintain future increased project workload and implementation of permitting / CEQA authority will be impacted and deadlines will not be met affecting the department's ability to deliver the CIP on a timely basis."/>
    <s v="NO"/>
    <s v="N/A"/>
    <n v="0.5"/>
    <n v="68539.5"/>
    <n v="0"/>
    <x v="5"/>
    <s v="Overarching"/>
    <x v="0"/>
    <s v="No"/>
    <m/>
    <s v="Not Applicable"/>
    <m/>
    <m/>
    <m/>
    <m/>
    <e v="#N/A"/>
    <e v="#N/A"/>
    <e v="#N/A"/>
    <e v="#N/A"/>
    <x v="0"/>
    <b v="1"/>
    <b v="1"/>
  </r>
  <r>
    <n v="200205"/>
    <s v="Transient Occupancy Tax Fund"/>
    <n v="1414"/>
    <s v="Special Promotional Programs"/>
    <s v="Not Applicable"/>
    <s v="Not Applicable"/>
    <s v="Expenditure (Critical Operational Needs)"/>
    <s v="Not Applicable"/>
    <n v="58046"/>
    <s v="May Revision_200205_1414_GF Reimb-Safety&amp;Maint-General Srvcs"/>
    <m/>
    <m/>
    <m/>
    <m/>
    <n v="0"/>
    <m/>
    <n v="300000"/>
    <m/>
    <m/>
    <m/>
    <m/>
    <m/>
    <m/>
    <m/>
    <n v="300000"/>
    <m/>
    <s v="Addition of ongoing non-personnel expenditures in the amount of $300,000 to reflect revised reimbursements to the General Fund - Safety &amp;amp; Maintenance of Visitor-Related Facilities.General Services - Addition of $300,000 for Transient Occupancy Tax Fund/Special Promotional Program reimbursements to the General Fund for the Safety &amp;amp; Maintenance of Visitor-Related facilities, including General Services for Special Event Security x 2 Elevator/Security Monitors. Related Form XXXXX.Form 57989 ($102,141), 58019 ($5,000,000), and 58046 ($300,000) should roll up."/>
    <s v="Safety and Maintenance of Visitor Related FacilitiesAdjustment to reflect revised reimbursements to the General Fund to support the safety and maintenance of visitor related facilities."/>
    <s v="Safety and Maintenance of Visitor Related Facilities SupportAddition of $5,402,141 in non-personnel expenditures to reflect revised reimbursements to the General Fund to support the safety and maintenance of visitor related facilities."/>
    <s v="NO"/>
    <s v="N/A"/>
    <n v="0"/>
    <n v="0"/>
    <n v="0"/>
    <x v="3"/>
    <s v="N/A"/>
    <x v="2"/>
    <s v="N/A"/>
    <m/>
    <m/>
    <m/>
    <s v="Not Applicable"/>
    <m/>
    <m/>
    <e v="#N/A"/>
    <e v="#N/A"/>
    <e v="#N/A"/>
    <e v="#N/A"/>
    <x v="0"/>
    <b v="1"/>
    <b v="1"/>
  </r>
  <r>
    <n v="100000"/>
    <s v="General Fund"/>
    <n v="2113"/>
    <s v="Facilities Services"/>
    <s v="Not Applicable"/>
    <s v="Not Applicable"/>
    <s v="Expenditure (Contractual Increase)"/>
    <s v="Not Applicable"/>
    <n v="58053"/>
    <s v="May Revise_100000_2113_ Pedestrian Bridge Elevator"/>
    <m/>
    <m/>
    <m/>
    <m/>
    <n v="0"/>
    <m/>
    <n v="300000"/>
    <m/>
    <m/>
    <m/>
    <m/>
    <m/>
    <m/>
    <m/>
    <n v="300000"/>
    <n v="300000"/>
    <s v="The request is to fund contractual expenditures associated with the elevators on the pedestrian bridge off Harbor. The additional funds will be used for Special Event Security x 2 Elevator/Security Monitors at approximately $300,000.The This funding will be supported through TOT reimbursements from the Special promotional Programs budget."/>
    <s v="Pedestrian Bridge ElevatorAddition of non-personnel expenditures for the repair of the elevators on the pedestrian bridge."/>
    <s v="Pedestrian Bridge ElevatorAddition of non-personnel expenditures for the repair of the elevators on the pedestrian bridge."/>
    <s v="NO"/>
    <m/>
    <n v="0"/>
    <n v="0"/>
    <n v="0"/>
    <x v="3"/>
    <s v="N/A"/>
    <x v="2"/>
    <s v="N/A"/>
    <m/>
    <m/>
    <m/>
    <m/>
    <m/>
    <s v="Not Applicable"/>
    <e v="#N/A"/>
    <e v="#N/A"/>
    <e v="#N/A"/>
    <e v="#N/A"/>
    <x v="0"/>
    <b v="1"/>
    <b v="1"/>
  </r>
  <r>
    <n v="100000"/>
    <s v="General Fund"/>
    <n v="9911"/>
    <s v="Major Revenues"/>
    <s v="Not Applicable"/>
    <s v="Not Applicable"/>
    <s v="Revenue (Revised – Increase)"/>
    <s v="Not Applicable"/>
    <n v="58094"/>
    <s v="CCM_100000_9911_Property Tax RPTTF"/>
    <m/>
    <m/>
    <m/>
    <m/>
    <n v="0"/>
    <m/>
    <m/>
    <m/>
    <m/>
    <m/>
    <m/>
    <m/>
    <m/>
    <m/>
    <m/>
    <n v="1882225"/>
    <s v="Residual RPTTF Property Tax – $1.9 million (ongoing) The Redevelopment Property Tax Trust Fund (RPTTF) represents payments to the City as a result of the dissolution of the former Redevelopment Agencies. On June 5, the County released the final distributions for the next round of RPTTF payments, which included higher deposits than the April forecast, which was the basis for the May Revision RPTTF estimate. Based on these higher deposits, there is an additional $1.9 million available within the General Fund on an ongoing basis. Increased RPTTF payments also positively impact available Excess Equity, as will be discussed. "/>
    <s v="Property TaxProperty tax reflects an increase of $1.9 million due to an increase in final distributions from the City's Residual Property Transfer Tax Fund (RPTTF)."/>
    <m/>
    <s v="NO"/>
    <m/>
    <n v="0"/>
    <n v="0"/>
    <n v="0"/>
    <x v="3"/>
    <s v="N/A"/>
    <x v="2"/>
    <s v="N/A"/>
    <m/>
    <m/>
    <m/>
    <m/>
    <m/>
    <s v="Not Applicable"/>
    <e v="#N/A"/>
    <e v="#N/A"/>
    <e v="#N/A"/>
    <e v="#N/A"/>
    <x v="0"/>
    <b v="1"/>
    <b v="1"/>
  </r>
  <r>
    <n v="100000"/>
    <s v="General Fund"/>
    <n v="9912"/>
    <s v="Citywide Program Expenditures"/>
    <s v="Not Applicable"/>
    <s v="Serve Every Neighborhood"/>
    <s v="Expenditure (Critical Operational Needs)"/>
    <s v="Infrastructure"/>
    <n v="58101"/>
    <s v="CCM_100000_9912_Transfer to CIP Mission Beach Seawall"/>
    <m/>
    <m/>
    <m/>
    <m/>
    <n v="0"/>
    <m/>
    <m/>
    <m/>
    <m/>
    <m/>
    <m/>
    <m/>
    <n v="750000"/>
    <m/>
    <n v="750000"/>
    <m/>
    <s v="Per IBA Report 23-12:Mission Beach Sea Wall Repair – $750,000 (one-time)Addition of funding to provide structural repairs and/or replacement of the Mission Beach Sea Wall. Based on information provided by Parks and Recreation officials, we are recommending the addition of $750,000 for the creation of a new project and initial project design. We believe this project is a priority, particularly given that the condition of the sea wall below grade is important to maintaining the integrity of the beach. Mission Beach is vulnerable to significant flooding, and this risk will continue to increase with continued sea-level rise and changes in the frequency and intensity of winter storms. The sea wall is included in the Mission Bay 10-year plan as a high priority deferred maintenance project, and a preliminary engineering study and an environmental review are currently ongoing. We recommend a “P” project be created until the project is ready to move forward to design and a funding plan has been developed.P24001 - Mission Beach Seawall Repair"/>
    <s v="Transfer to the Capital Improvements ProgramAddition of one-time non-personnel expenditures to support preliminary design for the Mission Beach Seawall Repair project. "/>
    <m/>
    <s v="NO"/>
    <m/>
    <n v="0"/>
    <n v="0"/>
    <n v="0"/>
    <x v="3"/>
    <s v="N/A"/>
    <x v="2"/>
    <s v="N/A"/>
    <m/>
    <m/>
    <m/>
    <m/>
    <m/>
    <s v="Not Applicable"/>
    <e v="#N/A"/>
    <e v="#N/A"/>
    <e v="#N/A"/>
    <e v="#N/A"/>
    <x v="0"/>
    <b v="1"/>
    <b v="1"/>
  </r>
  <r>
    <n v="100000"/>
    <s v="General Fund"/>
    <n v="9912"/>
    <s v="Citywide Program Expenditures"/>
    <s v="Not Applicable"/>
    <s v="Serve Every Neighborhood"/>
    <s v="Expenditure (Critical Operational Needs)"/>
    <s v="Infrastructure"/>
    <n v="58103"/>
    <s v="CCM_100000_9912_Transfer to CIP Convoy District Gateway Sign"/>
    <m/>
    <m/>
    <m/>
    <m/>
    <n v="0"/>
    <m/>
    <m/>
    <m/>
    <m/>
    <m/>
    <m/>
    <m/>
    <n v="500000"/>
    <m/>
    <n v="500000"/>
    <m/>
    <s v="Per IBA Report 23-12Convoy District Gateway Sign – $500,000 (one-time)Addition of $500,000 in one-time funding for the Convoy District Gateway Sign project (CIP S23007). Initial funding of $1.0 million was included in the FY 2023 Adopted Budget; the addition would bring the total project budget to $1.5 million. The project will install a custom 30-foot illuminated sign welcoming visitors to the Convoy District with the goal of providing civic brand identity to the community. The overall project is managed by the Asian American Business Association Foundation through a compensation agreement with the City. The Economic Development Department indicates that a considerable amount of work has been performed in FY 2023, including community outreach and workshops to finalize design of the sign, permit applications, plan review, etc. The project is anticipated to be completed in FY 2024, and the addition of these funds will enable the project to be completed as intended. No additional costs are anticipated.Convoy District Gateway Sign – S23007"/>
    <s v="Transfer to the Capital Improvements ProgramAddition of one-time non-personnel expenditures to support the Convoy District Gateway Sign project."/>
    <m/>
    <s v="NO"/>
    <m/>
    <n v="0"/>
    <n v="0"/>
    <n v="0"/>
    <x v="3"/>
    <s v="N/A"/>
    <x v="2"/>
    <s v="N/A"/>
    <m/>
    <m/>
    <m/>
    <m/>
    <m/>
    <s v="Not Applicable"/>
    <e v="#N/A"/>
    <e v="#N/A"/>
    <e v="#N/A"/>
    <e v="#N/A"/>
    <x v="0"/>
    <b v="1"/>
    <b v="1"/>
  </r>
  <r>
    <n v="100000"/>
    <s v="General Fund"/>
    <n v="9912"/>
    <s v="Citywide Program Expenditures"/>
    <s v="Not Applicable"/>
    <s v="Advance Mobility"/>
    <s v="Expenditure (Critical Operational Needs)"/>
    <s v="Infrastructure"/>
    <n v="58104"/>
    <s v="CCM_100000_9912_Transfer to the CIP Dangerous Intersections"/>
    <m/>
    <m/>
    <m/>
    <m/>
    <n v="0"/>
    <m/>
    <m/>
    <m/>
    <m/>
    <m/>
    <m/>
    <m/>
    <n v="1500000"/>
    <m/>
    <n v="1500000"/>
    <m/>
    <s v="Per IBA Report 23-12Fix the City's Most Dangerous Intersections – $1.5 million (one-time)Addition of $1.5 million in one-time funding to fix the most dangerous intersections based on the Systemic Safety Report analysis. This includes effective, low-cost measures like installing lead pedestrian interval blank out signs, audible pedestrian signals, countdown timers, and high visibility crosswalks. The FY 2024 Proposed Budget includes approximately $3.9 million to fund traffic calming and signals for seven of the City’s most dangerous intersections. A significant number of unfunded needs for intersection improvements throughout the City remain. Transportation Department officials confirmed that additional budget for intersection improvements could be used to further fund in-progress projects or for new project initiation. The cost of these improvements will vary depending on scope and complexity.Allocation split: AIL-00004 (New Traffic Signals) $600K; AIL-00005 (Signal Mods) $400K; AIG-00001 (Medians) $500K."/>
    <s v="Transfer to the Capital Improvements ProgramAddition of one-time non-personnel expenditures to enhance traffic safety measures at the City's most dangerous intersections. "/>
    <m/>
    <s v="YES"/>
    <m/>
    <n v="1"/>
    <n v="1500000"/>
    <n v="0"/>
    <x v="0"/>
    <s v="3.1, 3.4"/>
    <x v="1"/>
    <s v="No"/>
    <s v="Safe streets for pedestrians/ADA"/>
    <m/>
    <m/>
    <m/>
    <m/>
    <s v="Equity &amp; Inclusion"/>
    <e v="#N/A"/>
    <e v="#N/A"/>
    <e v="#N/A"/>
    <e v="#N/A"/>
    <x v="0"/>
    <b v="1"/>
    <b v="1"/>
  </r>
  <r>
    <n v="100000"/>
    <s v="General Fund"/>
    <n v="9912"/>
    <s v="Citywide Program Expenditures"/>
    <s v="Not Applicable"/>
    <s v="Advance Mobility"/>
    <s v="Expenditure (Critical Operational Needs)"/>
    <s v="Infrastructure"/>
    <n v="58105"/>
    <s v="CCM_100000_9912_Transfer to CIP Repaving Mission Blvd"/>
    <m/>
    <m/>
    <m/>
    <m/>
    <n v="0"/>
    <m/>
    <m/>
    <m/>
    <m/>
    <m/>
    <m/>
    <m/>
    <n v="300000"/>
    <m/>
    <n v="300000"/>
    <m/>
    <s v="Per Council motion to use additional unallocated excess equity to repave Mission Boulevard between Loring and Chalcedony StreetAID00005 – Street Resurfacing and Reconstruction"/>
    <s v="Transfer to the Capital Improvements ProgramAddition of one-time non-personnel expenditures to repave Mission Boulevard between Loring and Chalcedony Street."/>
    <m/>
    <s v="NO"/>
    <m/>
    <n v="0"/>
    <n v="0"/>
    <n v="0"/>
    <x v="3"/>
    <s v="N/A"/>
    <x v="2"/>
    <s v="N/A"/>
    <m/>
    <m/>
    <m/>
    <m/>
    <m/>
    <s v="Not Applicable"/>
    <e v="#N/A"/>
    <e v="#N/A"/>
    <e v="#N/A"/>
    <e v="#N/A"/>
    <x v="0"/>
    <b v="1"/>
    <b v="1"/>
  </r>
  <r>
    <n v="100000"/>
    <s v="General Fund"/>
    <n v="9912"/>
    <s v="Citywide Program Expenditures"/>
    <s v="Not Applicable"/>
    <s v="Serve Every Neighborhood"/>
    <s v="Expenditure (Critical Operational Needs)"/>
    <s v="Infrastructure"/>
    <n v="58106"/>
    <s v="CCM_100000_9912_Transfer to CIP City Heights Urban Village"/>
    <m/>
    <m/>
    <m/>
    <m/>
    <n v="0"/>
    <m/>
    <m/>
    <m/>
    <m/>
    <m/>
    <m/>
    <m/>
    <n v="750000"/>
    <m/>
    <n v="750000"/>
    <m/>
    <s v="Per IBA Report 23-12:City Heights Urban Village/Henwood Park – $750,000 (one-time) Addition of $750,000 in one-time funding for the creation of a new capital project and initial project phases to revitalize the City Heights Urban Village. The Urban Village refers to the hub in City Heights including Henwood Park, City Heights Library and Recreation Center, and is adjacent to Rosa Parks Elementary School. The project would include upgrades and improvements to the park and playground equipment, seating areas, lighting, bathrooms, trash cans, and hydration stations.P24002 City Heights Urban Village/Henwood Park"/>
    <s v="Transfer to the Capital Improvements ProgramAddition of one-time non-personnel expenditures to support preliminary design for the City Heights Urban Village revitalization project."/>
    <m/>
    <s v="YES"/>
    <m/>
    <n v="0"/>
    <n v="0"/>
    <n v="0"/>
    <x v="3"/>
    <s v="N/A"/>
    <x v="2"/>
    <s v="N/A"/>
    <m/>
    <m/>
    <m/>
    <m/>
    <m/>
    <s v="Equity &amp; Inclusion"/>
    <e v="#N/A"/>
    <e v="#N/A"/>
    <e v="#N/A"/>
    <e v="#N/A"/>
    <x v="0"/>
    <b v="1"/>
    <b v="1"/>
  </r>
  <r>
    <n v="100000"/>
    <s v="General Fund"/>
    <n v="9912"/>
    <s v="Citywide Program Expenditures"/>
    <s v="Not Applicable"/>
    <s v="Serve Every Neighborhood"/>
    <s v="Expenditure (Critical Operational Needs)"/>
    <s v="Infrastructure"/>
    <n v="58107"/>
    <s v="CCM_100000_9912_Transfer to CIP North Park Rec Center"/>
    <m/>
    <m/>
    <m/>
    <m/>
    <n v="0"/>
    <m/>
    <m/>
    <m/>
    <m/>
    <m/>
    <m/>
    <m/>
    <n v="750000"/>
    <m/>
    <n v="750000"/>
    <m/>
    <s v="Per IBA Report 23-12:North Park Recreation Center – $750,000 (one-time) Addition of $500,000 in one-time funding for a new capital project to enhance and repair the North Park Recreation Center. We revised this amount to $750,000 based on input from Parks and Recreation officials on what will be needed for creation of a new project and initial design, given the poor condition of the three buildings and the requirements that may be triggered (such as ZEMBOP and ADA). This project would include several capital improvements, such as repairing the gym roof (which leaks significantly); upgrading the ceiling, windows, and lighting in the multi-purpose room; replacing the craft room cabinets and repairing the ceiling; resurfacing tennis courts, installing new netting, and replacing benches; constructing a pickleball court adjacent to the basketball court; and installing new playground equipment for children.P24003 North Park Recreation Center"/>
    <s v="Transfer to the Capital Improvements ProgramAddition of one-time non-personnel expenditures to support preliminary design for the North Park Recreation Center project."/>
    <m/>
    <s v="NO"/>
    <m/>
    <n v="0.5"/>
    <n v="375000"/>
    <n v="0"/>
    <x v="6"/>
    <n v="1.3"/>
    <x v="1"/>
    <s v="No"/>
    <s v="ZEMBOP"/>
    <m/>
    <m/>
    <m/>
    <m/>
    <s v="Not Applicable"/>
    <e v="#N/A"/>
    <e v="#N/A"/>
    <e v="#N/A"/>
    <e v="#N/A"/>
    <x v="0"/>
    <b v="1"/>
    <b v="1"/>
  </r>
  <r>
    <n v="100000"/>
    <s v="General Fund"/>
    <n v="9912"/>
    <s v="Citywide Program Expenditures"/>
    <s v="Not Applicable"/>
    <s v="Advance Mobility"/>
    <s v="Expenditure (Critical Operational Needs)"/>
    <s v="Infrastructure"/>
    <n v="58108"/>
    <s v="CCM_100000_9912_Transfer to CIP Paradise Hills Park Trail"/>
    <m/>
    <m/>
    <m/>
    <m/>
    <n v="0"/>
    <m/>
    <m/>
    <m/>
    <m/>
    <m/>
    <m/>
    <m/>
    <n v="750000"/>
    <m/>
    <n v="750000"/>
    <m/>
    <s v="Per IBA Report: 23-12:Paradise Hills Community Park Trail – $750,000 (one-time)Addition of $600,000 in one-time funding for a new capital project to add a trail within the canyon west of/adjacent to the Paradise Hills Community Park. We revised this amount to $750,000 based on input from Parks and Recreation officials on what will be needed for creation of a new project and initial design, given the sensitive habitat in the canyon, related environmental impacts, and potential restoration requirements. The project will involve clearing, grubbing, grading, or other disturbance of vegetated or unpaved areas to create a trail, enabling open space and walkability in the Skyline - Paradise Hills Community Planning Area.P24004 Paradise Hills Community Park Trail"/>
    <s v="Transfer to the Capital Improvements ProgramAddition of one-time non-personnel expenditures to support preliminary design for the Paradise Hills Community Park Trail project. "/>
    <m/>
    <s v="YES"/>
    <m/>
    <n v="0"/>
    <n v="0"/>
    <n v="0"/>
    <x v="3"/>
    <s v="N/A"/>
    <x v="2"/>
    <s v="N/A"/>
    <m/>
    <m/>
    <m/>
    <m/>
    <m/>
    <s v="Equity &amp; Inclusion"/>
    <e v="#N/A"/>
    <e v="#N/A"/>
    <e v="#N/A"/>
    <e v="#N/A"/>
    <x v="0"/>
    <b v="1"/>
    <b v="1"/>
  </r>
  <r>
    <n v="100000"/>
    <s v="General Fund"/>
    <n v="9912"/>
    <s v="Citywide Program Expenditures"/>
    <s v="Not Applicable"/>
    <s v="Advance Mobility"/>
    <s v="Expenditure (Critical Operational Needs)"/>
    <s v="Infrastructure"/>
    <n v="58109"/>
    <s v="CCM_100000_9912_Transfer to CIP Barrio Logan Traffic Route"/>
    <m/>
    <m/>
    <m/>
    <m/>
    <n v="0"/>
    <m/>
    <m/>
    <m/>
    <m/>
    <m/>
    <m/>
    <m/>
    <n v="1200000"/>
    <m/>
    <n v="1200000"/>
    <m/>
    <s v="Per IBA Report 23-12:Barrio Logan Traffic Calming Truck Route – $1.2 million (one-time)Addition of $1.2 million in one-time funding to be added to the Barrio Logan Traffic Calming Truck Route capital project (CIP P22003) to install street-calming infrastructure on Beardsley Street (from Logan Avenue to Harbor Drive) and Boston Avenue (from 28th Street to 32nd Street). These traffic calming measures are needed to prevent large semi-trucks from driving through residential neighborhoods, which impacts air quality. This project was initiated in FY 2022 as a planning/feasibility study, which recommended construction of two roundabouts in the Barrio Logan community (the first is at Newton Avenue and Beardsley Street and the second is at Boston Avenue and South 30th Street). The total estimated cost for the project is $3.3 million. Thus far $350,000 has been budgeted in the CIP, including $100,000 in FY 2022 and $250,000 in FY 2023. The Transportation Department will be transferring this project to Engineering &amp;amp; Capital Projects (E&amp;amp;CP) for preliminary engineering, design, and construction. Transportation Department officials indicated the cost estimate will be refined during the preliminary engineering phase, however $1.2 million is expected to cover project design. While Transportation Department officials do not believe the full $1.2 million would be expended in FY 2024, any unspent capital funds roll over and can be spent on the project in future fiscal years.Barrio Logan Traffic Calming Truck Route – P22003"/>
    <s v="Transfer to the Capital Improvements ProgramAddition of one-time non-personnel expenditures to support preliminary design for the Barrio Logan Traffic Calming Truck Route project. "/>
    <m/>
    <s v="YES"/>
    <m/>
    <n v="1"/>
    <n v="1200000"/>
    <n v="0"/>
    <x v="0"/>
    <n v="3.4"/>
    <x v="1"/>
    <s v="No"/>
    <s v="Traffic calming for air quality"/>
    <m/>
    <m/>
    <m/>
    <m/>
    <s v="Equity &amp; Inclusion"/>
    <e v="#N/A"/>
    <e v="#N/A"/>
    <e v="#N/A"/>
    <e v="#N/A"/>
    <x v="0"/>
    <b v="1"/>
    <b v="1"/>
  </r>
  <r>
    <n v="100000"/>
    <s v="General Fund"/>
    <n v="9912"/>
    <s v="Citywide Program Expenditures"/>
    <s v="Not Applicable"/>
    <s v="Advance Mobility"/>
    <s v="Expenditure (Critical Operational Needs)"/>
    <s v="Infrastructure"/>
    <n v="58110"/>
    <s v="CCM_100000_9912_Transfer to CIP Saturn Blvd Sidewalk Install"/>
    <m/>
    <m/>
    <m/>
    <m/>
    <n v="0"/>
    <m/>
    <m/>
    <m/>
    <m/>
    <m/>
    <m/>
    <m/>
    <n v="1500000"/>
    <m/>
    <n v="1500000"/>
    <m/>
    <s v="Per IBA Report 23-12:Saturn Boulevard Sidewalk Installation – $1.5 million (one-time)Addition of $1.5 million in one-time funding for a new capital project to install sidewalks on the west side of Saturn Boulevard, between Dahlia Avenue and Elm Avenue. There are currently no sidewalks in this location. The Transportation Department determined in 2016 that this location qualifies for sidewalks, and it is currently on the City’s unfunded needs list competing for funding (SN 15-770299). Department officials confirmed the preliminary estimated cost of the project is $1.5 million. The project scope includes the installation of approximately 900 linear feet of sidewalk, curb and gutter, curb ramps, and pavement. While Transportation Department officials do not believe the full $1.5 million would be expended in FY 2024, any unspent capital funds roll over and can be spent on the project in future fiscal years.Saturn Blvd Sidewalk – New subproject of Annual Allocation AIK00001 – New Walkways"/>
    <s v="Transfer to the Capital Improvements ProgramAddition of one-time non-personnel expenditures to construct sidewalks on Saturn Boulevard between Dahlia and Elm Avenue. "/>
    <m/>
    <s v="YES"/>
    <m/>
    <n v="1"/>
    <n v="1500000"/>
    <n v="0"/>
    <x v="0"/>
    <s v="3.1, 3.5"/>
    <x v="1"/>
    <s v="No"/>
    <s v="Side walk install = improved safety for pedestrians"/>
    <m/>
    <m/>
    <m/>
    <m/>
    <s v="Equity &amp; Inclusion"/>
    <e v="#N/A"/>
    <e v="#N/A"/>
    <e v="#N/A"/>
    <e v="#N/A"/>
    <x v="0"/>
    <b v="1"/>
    <b v="1"/>
  </r>
  <r>
    <n v="100000"/>
    <s v="General Fund"/>
    <n v="9912"/>
    <s v="Citywide Program Expenditures"/>
    <s v="Not Applicable"/>
    <s v="Serve Every Neighborhood"/>
    <s v="Expenditure (Critical Operational Needs)"/>
    <s v="Not Applicable"/>
    <n v="58122"/>
    <s v="CCM_100000_9912_Opioid Education and Prevention"/>
    <m/>
    <m/>
    <m/>
    <m/>
    <n v="0"/>
    <m/>
    <m/>
    <m/>
    <m/>
    <m/>
    <m/>
    <m/>
    <n v="135000"/>
    <m/>
    <n v="135000"/>
    <m/>
    <s v="Per IBA Report 23-12:Opioid Education &amp;amp; Prevention/Opioid Settlement Fund – $1.35 million (one-time)Need for an opioid and fentanyl prevention program/campaign, of which four councilmembers suggested a funding level of $1.35 million utilizing Opioid Settlement Funds. Our Office recommends utilizing $1.2 million in additional Opioid Settlement Funds that are anticipated to be received by the City on or around July 15, 2023 to fund the proposed opioid and fentanyl prevention program/campaign (see “IBA Recommended Resources” section above for more information). Using newly-anticipated Opioid Settlement Funds to support an education and prevention campaign is consistent with recommendations in IBA Report 23-06 to use settlement funds to support new, enhanced, or expanded programs. The balance of approximately $135,000 (one-time) to meet the requested funding level of $1.35 million would be required from the General Fund."/>
    <s v="Opioid and Fentanyl Prevention Program/CampaignAddition of one-time non-personnel expenditures to support an opioid and fentanyl education and prevention campaign to combat the illicit fentanyl crisis. "/>
    <m/>
    <s v="NO"/>
    <m/>
    <n v="0"/>
    <n v="0"/>
    <n v="0"/>
    <x v="3"/>
    <s v="N/A"/>
    <x v="2"/>
    <s v="N/A"/>
    <m/>
    <m/>
    <m/>
    <m/>
    <m/>
    <s v="Not Applicable"/>
    <e v="#N/A"/>
    <e v="#N/A"/>
    <e v="#N/A"/>
    <e v="#N/A"/>
    <x v="0"/>
    <b v="1"/>
    <b v="1"/>
  </r>
  <r>
    <n v="100000"/>
    <s v="General Fund"/>
    <n v="9911"/>
    <s v="Major Revenues"/>
    <s v="Not Applicable"/>
    <s v="Not Applicable"/>
    <s v="Revenue (Revised – Decrease)"/>
    <s v="Not Applicable"/>
    <n v="58123"/>
    <s v="CCM_100000_9911_TOT Revenue Reduction"/>
    <m/>
    <m/>
    <m/>
    <m/>
    <n v="0"/>
    <m/>
    <m/>
    <m/>
    <m/>
    <m/>
    <m/>
    <m/>
    <m/>
    <m/>
    <m/>
    <n v="-701594"/>
    <s v="Adjustment to reflect revised Transient Occupancy Tax (TOT) revenue projections per IBA recommendations (CCM update). The FY 2023 projection serves as the base for FY 2024 with a 5.9% growth rate applied. The 5.9% growth rate is based on the average year-over-year growth in TOT revenue actuals from FY 2002 through FY 2019. FY 2023 projection is based on period 1-10 actual activity with growth rates for remainder of FY 2023 based on a growth factor of 23.9% for periods 11-12 of FY 2023. The FY 2023 growth factor of 23.9% is the average of FY 2023 Q1-Q3 actual quarterly growth over FY 2019 actuals. Form also includes associated one-cent TOT GF allocation based on overall projected growth.Total TOT projection  $328,190,797GF 5.5 cents $172,641,883  GF one-cent $30,609,783"/>
    <s v="Revised RevenueAdjustment to reflect revised Transient Occupancy Tax (TOT) revenue projections."/>
    <s v="Adjustment to reflect revised Transient Occupancy Tax (TOT) revenue projections."/>
    <s v="NO"/>
    <s v="N/A"/>
    <n v="0"/>
    <n v="0"/>
    <n v="0"/>
    <x v="3"/>
    <s v="N/A"/>
    <x v="2"/>
    <s v="N/A"/>
    <m/>
    <m/>
    <m/>
    <m/>
    <m/>
    <s v="Not Applicable"/>
    <e v="#N/A"/>
    <e v="#N/A"/>
    <e v="#N/A"/>
    <e v="#N/A"/>
    <x v="0"/>
    <b v="1"/>
    <b v="1"/>
  </r>
  <r>
    <n v="200205"/>
    <s v="Transient Occupancy Tax Fund"/>
    <n v="1414"/>
    <s v="Special Promotional Programs"/>
    <s v="Not Applicable"/>
    <s v="Not Applicable"/>
    <s v="Expenditure (Other Reduction)"/>
    <s v="Not Applicable"/>
    <n v="58126"/>
    <s v="CCM_200205_1414_1 Cent TOT Transfer (Reduction)"/>
    <m/>
    <m/>
    <m/>
    <m/>
    <n v="0"/>
    <m/>
    <m/>
    <m/>
    <m/>
    <m/>
    <m/>
    <m/>
    <n v="-107938"/>
    <m/>
    <n v="-107938"/>
    <m/>
    <s v="Reduction of ongoing non-personnel expenditures in the amount of $107,938 to reflect adjustment based on CCM updates to the One-Cent Transient Occupancy Tax. "/>
    <s v="One-Cent TOT DiscretionaryAdjustment to reflect an increase in the one-cent Transient Occupancy Tax (TOT) transfer to support the General Fund."/>
    <s v="Adjustment to reflect an increase in the one-cent Transient Occupancy Tax (TOT) transfer to support the General Fund."/>
    <s v="NO"/>
    <s v="N/A"/>
    <n v="0"/>
    <n v="0"/>
    <n v="0"/>
    <x v="3"/>
    <s v="N/A"/>
    <x v="2"/>
    <s v="N/A"/>
    <m/>
    <m/>
    <m/>
    <s v="Not Applicable"/>
    <m/>
    <m/>
    <e v="#N/A"/>
    <e v="#N/A"/>
    <e v="#N/A"/>
    <e v="#N/A"/>
    <x v="0"/>
    <b v="1"/>
    <b v="1"/>
  </r>
  <r>
    <n v="200205"/>
    <s v="Transient Occupancy Tax Fund"/>
    <n v="1414"/>
    <s v="Special Promotional Programs"/>
    <s v="Not Applicable"/>
    <s v="Not Applicable"/>
    <s v="Expenditure (Critical Operational Needs)"/>
    <s v="Not Applicable"/>
    <n v="58127"/>
    <s v="CCM_200205_1414_GF Reimb - Safety&amp;Maint of Visitor Reltd Fac"/>
    <m/>
    <m/>
    <m/>
    <m/>
    <n v="0"/>
    <m/>
    <n v="3377000"/>
    <m/>
    <m/>
    <m/>
    <m/>
    <m/>
    <m/>
    <m/>
    <n v="3377000"/>
    <m/>
    <s v="Addition of one-time non-personnel expenditures in the amount of $3,377,000 to support General Fund Reimbursement - Safety &amp;amp; Maintenance of Visitor-Related Facilities.Fire-Rescue - Increase of $2,963,617 for Transient Occupancy Tax Fund/Special Promotional Program reimbursements to the General Fund for the Safety &amp;amp; Maintenance of Visitor-Related facilities, including Fire-Rescue Lifeguards - Tourism Support. Related Form ID 58131. Homelessness - Increase of $413,383 for Transient Occupancy Tax Fund/Special Promotional Program reimbursements to the General Fund for the Safety &amp;amp; Maintenance of Visitor-Related facilities, including Homelessness Support. Related Form ID 58100. SBA for Forms 57628, 57442, 57372, and 58127 should roll up."/>
    <s v="Safety and Maintenance of Visitor Related FacilitiesAdjustment to reflect revised reimbursements to the General Fund to support the safety and maintenance of visitor related facilities."/>
    <s v="Adjustment to reflect revised reimbursements to the General Fund for support of the safety and maintenance of visitor related facilities."/>
    <s v="NO"/>
    <s v="N/A"/>
    <n v="0"/>
    <n v="0"/>
    <n v="0"/>
    <x v="3"/>
    <s v="N/A"/>
    <x v="2"/>
    <s v="N/A"/>
    <m/>
    <m/>
    <m/>
    <s v="Not Applicable"/>
    <m/>
    <m/>
    <e v="#N/A"/>
    <e v="#N/A"/>
    <e v="#N/A"/>
    <e v="#N/A"/>
    <x v="0"/>
    <b v="1"/>
    <b v="1"/>
  </r>
  <r>
    <n v="200205"/>
    <s v="Transient Occupancy Tax Fund"/>
    <n v="1412"/>
    <s v="Cultural Affairs"/>
    <s v="Not Applicable"/>
    <s v="Foster Regional Prosperity"/>
    <s v="Expenditure (Critical Operational Needs)"/>
    <s v="Not Applicable"/>
    <n v="58130"/>
    <s v="CCM_200205_1412_Penny for the Arts/World Design Capital 2024"/>
    <m/>
    <m/>
    <m/>
    <m/>
    <n v="0"/>
    <m/>
    <n v="3000000"/>
    <m/>
    <m/>
    <m/>
    <m/>
    <m/>
    <m/>
    <m/>
    <n v="3000000"/>
    <m/>
    <s v="Addition of one-time, non-personnel expenditures in the amount of $3,000,000 for Cultural Affairs for World Design Capital with the following usage restrictions for the $3,000,000 allocation:&lt;ul&gt;&lt;li&gt;$1,000,000 for World Design Capital 2024 grant program. WDC shall manage a grant program utilizing grantmaking best practices as recommended by the City. The program would be branded as a partnership between the City of San Diego and WDC. Funds would be available to nonprofit arts, culture, and design organizations; cultural districts; Small Local Business Enterprises (SLBEs), Property and Business Improvement Districts (PBIDS); Business Improvement Districts (BIDS); and other community and business associations. A minimum of $250,000 shall be allocated to the benefit of children and youth.&lt;/li&gt;&lt;li&gt;$1,000,000 for WDC San Diego-Tijuana 2024 branding and marketing. WDC shall administer local, regional, national, global branding and marketing, public relations, and communications campaign(s) to brand, package and promote the Binational Region as creative/design/innovation center. The recipients of these funds shall be San Diego-based nonprofits or businesses that meet the criteria of the City’s SLBE program.&lt;/li&gt;&lt;li&gt;$1,000,000 for WDC general allocation/unrestricted funds. WDC must provide written quarterly reporting on their progress to the Mayor and City Council.&lt;/li&gt;&lt;/ul&gt;"/>
    <s v="World Design CapitalAddition of one-time non-personnel expenditures to support the 2024 World Design Capital."/>
    <s v="Addition of one-time non-personnel expenditures to support World Design Capital San Diego Tijuana 2024 (WDC 2024), a celebration of San Diego-Tijuana’s innovative cross-border region toward designing a better future. The funds with specific City usage restrictions will be allocated to WDC 2024 to 1) manage a WDC 2024 grant program in partnership with the City of San Diego; 2) WDC San Diego-Tijuana 2024 branding and marketing; and 3) WDC 2024 general allocation/unrestricted funds."/>
    <s v="YES"/>
    <s v="Adding a one-time non-personnel allocation of $3,000,000 for World Design Capital 2024 will ensure support for the international showcase to design a better future for all.  This funding will support a targeted grant program designed for activities by nonprofit arts, culture, and design organizations; cultural districts; Small Local Business Enterprises (SLBEs), Property and Business Improvement Districts (PBIDS); Business Improvement Districts (BIDS); and other community and business associations. A minimum of $250,000 will benefit children and youth. This funding will also support branding and marketing utilizing San Diego-based nonprofits or businesses that meet the criteria of the City’s SLBE program. The addition of a general allocation will support WDC 2024 in carrying out the showcase. The overall funding supports activities that align with City’s priorities and otherwise are not supported by the City. "/>
    <n v="0"/>
    <n v="0"/>
    <n v="0"/>
    <x v="3"/>
    <s v="N/A"/>
    <x v="2"/>
    <s v="N/A"/>
    <m/>
    <m/>
    <m/>
    <s v="Equity &amp; Inclusion"/>
    <m/>
    <m/>
    <e v="#N/A"/>
    <e v="#N/A"/>
    <e v="#N/A"/>
    <e v="#N/A"/>
    <x v="0"/>
    <b v="1"/>
    <b v="1"/>
  </r>
  <r>
    <n v="100000"/>
    <s v="General Fund"/>
    <n v="1316"/>
    <s v="Economic Development"/>
    <s v="Not Applicable"/>
    <s v="Not Applicable"/>
    <s v="Expenditure (Critical Operational Needs)"/>
    <s v="Not Applicable"/>
    <n v="58141"/>
    <s v="IBA_100000_1316 Eviction Notice Registry"/>
    <m/>
    <m/>
    <m/>
    <m/>
    <n v="0"/>
    <m/>
    <n v="500000"/>
    <m/>
    <m/>
    <m/>
    <m/>
    <m/>
    <m/>
    <m/>
    <n v="500000"/>
    <m/>
    <m/>
    <s v="Eviction Notice RegistryAddition of non-personnel expenditures to create and administer the Eviction Notice Registry as required by the City's Residential Tenant Protection Ordinance. "/>
    <s v=" To support the implementation of the recently amended Tenants Right to Know Ordinance, SDHC requires technological and staff resources."/>
    <s v="NO"/>
    <m/>
    <n v="0"/>
    <n v="0"/>
    <n v="0"/>
    <x v="3"/>
    <s v="N/A"/>
    <x v="2"/>
    <s v="N/A"/>
    <m/>
    <m/>
    <m/>
    <m/>
    <m/>
    <s v="Not Applicable"/>
    <e v="#N/A"/>
    <e v="#N/A"/>
    <e v="#N/A"/>
    <e v="#N/A"/>
    <x v="0"/>
    <b v="1"/>
    <b v="1"/>
  </r>
  <r>
    <n v="100000"/>
    <s v="General Fund"/>
    <n v="1316"/>
    <s v="Economic Development"/>
    <s v="Not Applicable"/>
    <s v="Not Applicable"/>
    <s v="Not Applicable"/>
    <s v="Not Applicable"/>
    <n v="58142"/>
    <s v="CCM_100000_1316 Eviction Prevention Program"/>
    <m/>
    <m/>
    <m/>
    <m/>
    <n v="0"/>
    <m/>
    <n v="3000000"/>
    <m/>
    <m/>
    <m/>
    <m/>
    <m/>
    <m/>
    <m/>
    <n v="3000000"/>
    <m/>
    <m/>
    <s v="Eviction Prevention ProgramAddition of one-time non-personnel expenditures to provide education and legal services for low-income renters facing eviction. "/>
    <s v="The City of San Diego Eviction Prevention Program (EPP) helps renters with low income in the City of San Diego who are facing eviction for not paying their rent due to financial impacts. EPP is operated by the Legal Aid Society of San Diego through a contract with the San Diego Housing Commission (SDHC). The City should continue to fund this program as the program contract is set to expire in June 2023"/>
    <s v="NO"/>
    <m/>
    <n v="0"/>
    <n v="0"/>
    <n v="0"/>
    <x v="3"/>
    <s v="N/A"/>
    <x v="2"/>
    <s v="N/A"/>
    <m/>
    <m/>
    <m/>
    <m/>
    <m/>
    <s v="Not Applicable"/>
    <e v="#N/A"/>
    <e v="#N/A"/>
    <e v="#N/A"/>
    <e v="#N/A"/>
    <x v="0"/>
    <b v="1"/>
    <b v="1"/>
  </r>
  <r>
    <n v="100000"/>
    <s v="General Fund"/>
    <n v="1316"/>
    <s v="Economic Development"/>
    <s v="Not Applicable"/>
    <s v="Not Applicable"/>
    <s v="Not Applicable"/>
    <s v="Not Applicable"/>
    <n v="58143"/>
    <s v="CCM_100000_1316 Small Business Enhancement Program"/>
    <m/>
    <m/>
    <m/>
    <m/>
    <n v="0"/>
    <m/>
    <n v="500000"/>
    <m/>
    <m/>
    <m/>
    <m/>
    <m/>
    <m/>
    <m/>
    <n v="500000"/>
    <m/>
    <m/>
    <s v="Small Business Enhancement ProgramAddition of one-time non-personnel expenditures for the restoration and enhancement of the Small Business Enhancement Program to support investment in small businesses."/>
    <s v=" Support the return of the one-time funding of $500,000 for the Small Business Enhancement Program (SBEP). This program served as a crucial support for small businesses across San Diego during the COVID-19 Pandemic. However, the need for this program remains as many of our businesses continue to struggle to recover to pre-pandemic levels."/>
    <s v="NO"/>
    <m/>
    <n v="0"/>
    <n v="0"/>
    <n v="0"/>
    <x v="3"/>
    <s v="N/A"/>
    <x v="2"/>
    <s v="N/A"/>
    <m/>
    <m/>
    <m/>
    <m/>
    <m/>
    <s v="Not Applicable"/>
    <e v="#N/A"/>
    <e v="#N/A"/>
    <e v="#N/A"/>
    <e v="#N/A"/>
    <x v="0"/>
    <b v="1"/>
    <b v="1"/>
  </r>
  <r>
    <n v="100000"/>
    <s v="General Fund"/>
    <n v="1001"/>
    <s v="Office of the Chief Operating Officer"/>
    <s v="01"/>
    <s v="Serve Every Neighborhood"/>
    <s v="Expenditure (Critical Operational Needs)"/>
    <s v="Not Applicable"/>
    <n v="58144"/>
    <s v="CCM_100000_1001_Youth Care and Development Program"/>
    <m/>
    <m/>
    <m/>
    <m/>
    <n v="0"/>
    <m/>
    <n v="1000000"/>
    <m/>
    <m/>
    <m/>
    <m/>
    <m/>
    <m/>
    <m/>
    <n v="1000000"/>
    <m/>
    <s v="Through the Youth Care Development Program, the City, in partnership with community-based organizations, would support, youth development programs, and access to mental health and trauma informed-care. This adjustment in an addition of $1,000,000 in one-time non-personnel expenditures to provide adolescents with education, after-school programs, youth development programs, and access to mental health and trauma informed-care."/>
    <s v="Addition of one-time non-personnel expenditures to provide adolescents with education, after-school programs, youth development programs, and access to mental health and trauma informed-care."/>
    <s v="Youth Care and Development ProgramAddition of one-time non-personnel expenditures to provide adolescents with education, after-school programs, youth development programs, and access to mental health and trauma informed-care."/>
    <s v="NO"/>
    <s v="N/A"/>
    <n v="0"/>
    <n v="0"/>
    <n v="0"/>
    <x v="3"/>
    <s v="N/A"/>
    <x v="2"/>
    <s v="N/A"/>
    <m/>
    <m/>
    <m/>
    <m/>
    <m/>
    <s v="Equity &amp; Inclusion"/>
    <e v="#N/A"/>
    <e v="#N/A"/>
    <e v="#N/A"/>
    <e v="#N/A"/>
    <x v="0"/>
    <b v="1"/>
    <b v="1"/>
  </r>
  <r>
    <n v="100000"/>
    <s v="General Fund"/>
    <n v="1915"/>
    <s v="Office of Emergency Services"/>
    <s v="02"/>
    <s v="Serve Every Neighborhood"/>
    <s v="Non-standard Hour (Maintain)"/>
    <s v="Not Applicable"/>
    <n v="55253"/>
    <s v="100000_1915_2_Non-Standard Hourly Maintain"/>
    <n v="2.33"/>
    <n v="193429"/>
    <n v="5226"/>
    <n v="8031"/>
    <n v="206686"/>
    <m/>
    <m/>
    <m/>
    <m/>
    <m/>
    <m/>
    <m/>
    <m/>
    <m/>
    <n v="206686"/>
    <n v="194858"/>
    <s v="Continued funding of 1.05 FTE Provisional employees to support the Office of Emergency Services with unique subject matter expertise. Ongoing funding of .35 FTE provisional Program Manager. This position was added to assist with COVID-19 disaster cost recovery and compliance with Federal mandates and audit compliance.  Ongoing funding of .35 FTE provisional Police Lieutenant to support the regional Risk Management Program that provides quantitative risk analysis for numerous regional security efforts and planning documents. Ongoing funding of .35 FTE provisional Marine Safety Captain to provide the Office of Emergency Services (OES) with unique subject matter expertise will support OES with dedicated GIS expertise in preparation and during Emergency Operations Center (EOC) activations.   These positions are 100% grant reimbursable. Impact of not funding these positions will create a technical void that current staff members are unable to fill.  Continued funding of 4 Hourly Intern positions (1.28 FTE) to support the Office of Emergency Services. The interns will work with the Emergency Services Coordinators to gain experience in emergency procedures, manuals, training and curriculum development.  The interns will get hands on experience working to become subject matter experts in the emergency management field.  The intern positions are 100% grant reimbursable."/>
    <s v="Non-Standard Hour Personnel FundingFunding allocated according to a zero-based annual review of hourly funding requirements."/>
    <s v="Funding allocated according to a zero-based annual review of hourly funding requirements. These 100% grant reimbursable positions support OES with unique expertise and administrative support respectively."/>
    <s v="YES"/>
    <s v="55253_Y123_1: Increased City emergency management capabilities and community outreach benefit all neighborhoods and communities. Operational impacts include increased emergency management capabilities and community outreach and education. If these positions were not funded the outreach and education provided would not occur. Additionally, OES' emergency management capabilities would be reduced. The current outreach programs do not have a mechanism in place to monitor and measure equity."/>
    <n v="0"/>
    <n v="0"/>
    <n v="0"/>
    <x v="3"/>
    <s v="N/A"/>
    <x v="2"/>
    <s v="N/A"/>
    <m/>
    <m/>
    <m/>
    <m/>
    <m/>
    <s v="Not Applicable"/>
    <s v="100000_1915_2_Non-Standard Hourly Maintain"/>
    <b v="1"/>
    <s v="Continued funding of 1.05 FTE Provisional employees to support the Office of Emergency Services with unique subject matter expertise. Ongoing funding of .35 FTE provisional Program Manager. This position was added to assist with COVID-19 disaster cost recovery and compliance with Federal mandates and audit compliance.  Ongoing funding of .35 FTE provisional Police Lieutenant to support the regional Risk Management Program that provides quantitative risk analysis for numerous regional security efforts and planning documents. Ongoing funding of .35 FTE provisional Marine Safety Captain to provide the Office of Emergency Services (OES) with unique subject matter expertise will support OES with dedicated GIS expertise in preparation and during Emergency Operations Center (EOC) activations.   These positions are 100% grant reimbursable. Impact of not funding these positions will create a technical void that current staff members are unable to fill.  Continued funding of 4 Hourly Intern positions (1.28 FTE) to support the Office of Emergency Services. The interns will work with the Emergency Services Coordinators to gain experience in emergency procedures, manuals, training and curriculum development.  The interns will get hands on experience working to become subject matter experts in the emergency management field.  The intern positions are 100% grant reimbursable."/>
    <b v="0"/>
    <x v="0"/>
    <b v="1"/>
    <b v="1"/>
  </r>
  <r>
    <n v="100000"/>
    <s v="General Fund"/>
    <n v="9912"/>
    <s v="Citywide Program Expenditures"/>
    <s v="07"/>
    <s v="Not Applicable"/>
    <s v="Expenditure (Contractual Increase)"/>
    <s v="Not Applicable"/>
    <n v="55853"/>
    <s v=" 100000_9912_Addition of Special Consultant Services"/>
    <m/>
    <m/>
    <m/>
    <m/>
    <n v="0"/>
    <m/>
    <n v="90000"/>
    <m/>
    <m/>
    <m/>
    <m/>
    <m/>
    <m/>
    <m/>
    <n v="90000"/>
    <m/>
    <s v="Addition of non-personnel expenditures in the amount of $90,000 to support the City's sales tax consultant services. The City of San Diego authorized MuniServices / Avenu Insights and Analytics to provide sales tax audit services on a contingency fee of 8.0% basis in order to detect and correct point of sale distribution errors and thereby, generate new sales tax revenue which would not otherwise have been realized by the City. The FY 2024 projection for these services is estimated at $560,000 total and is based on FY 2022 actual activity; this represents a $90,000 increase over the FY 2023 Adopted Budget amount of $470,000.  "/>
    <s v="Sales Tax Consultant ServicesAddition of consultant services to support sales, transactions, and use tax audit services."/>
    <s v="Addition of consultant services to support sales, transactions, and use tax audit services."/>
    <s v="NO"/>
    <s v="N/A"/>
    <n v="0"/>
    <n v="0"/>
    <n v="0"/>
    <x v="3"/>
    <s v="N/A"/>
    <x v="2"/>
    <s v="N/A"/>
    <m/>
    <m/>
    <m/>
    <m/>
    <m/>
    <s v="Not Applicable"/>
    <s v="and "/>
    <b v="0"/>
    <s v="Addition of non-personnel expenditures in the amount of $90,000 to support the City's sales tax consultant services. The City of San Diego authorized MuniServices / Avenu Insights and Analytics to provide sales tax audit services on a contingency fee of 8.0% basis in order to detect and correct point of sale distribution errors and thereby, generate new sales tax revenue which would not otherwise have been realized by the City. The FY 2024 projection for these services is estimated at $560,000 total and is based on FY 2022 actual activity; this represents a $90,000 increase over the FY 2023 Adopted Budget amount of $470,000.  "/>
    <b v="0"/>
    <x v="0"/>
    <b v="1"/>
    <b v="1"/>
  </r>
  <r>
    <n v="100000"/>
    <s v="General Fund"/>
    <n v="1915"/>
    <s v="Office of Emergency Services"/>
    <s v="03"/>
    <s v="Serve Every Neighborhood"/>
    <s v="Expenditure (Critical Operational Needs)"/>
    <s v="Not Applicable"/>
    <n v="55860"/>
    <s v="100000_1915_3_ Increased Rent Expenditure"/>
    <m/>
    <m/>
    <m/>
    <m/>
    <n v="0"/>
    <m/>
    <n v="11897"/>
    <m/>
    <m/>
    <m/>
    <m/>
    <m/>
    <m/>
    <m/>
    <n v="11897"/>
    <m/>
    <s v="Increase rent expense by $11,897 to account for Consumer Price Index (CPI) of 4.6%.  The occupants of the office space include the City’s Emergency Operations Center (EOC), San Diego Fire-Rescue Department’s (SDFD) Department Operations Center (DOC), the San Diego Police Department’s Department Operations Center (DOC), and Office of Emergency Services (OES) office space.  "/>
    <s v="Office SpaceAddition of non-personnel expenditures associated with Consumer Price Index (CPI) increases for office space."/>
    <s v="Addition of non-personnel expenditures to account for Consumer Price Index (CPI) for rent expenses for office space occupied at the Environmental Services Building for the City’s Emergency Operations Center (EOC), San Diego Fire-Rescue Department’s (SDFD) Department Operations Center (DOC), the San Diego Police Department’s Department Operations Center (DOC), and OES office space."/>
    <s v="NO"/>
    <s v="NA"/>
    <n v="0"/>
    <n v="0"/>
    <n v="0"/>
    <x v="3"/>
    <s v="N/A"/>
    <x v="2"/>
    <s v="N/A"/>
    <m/>
    <m/>
    <m/>
    <m/>
    <m/>
    <s v="Not Applicable"/>
    <s v="100000_1915_3_ Increased Rent Expenditure"/>
    <b v="1"/>
    <s v="Increase rent expense by $11,897 to account for Consumer Price Index (CPI) of 4.6%.  The occupants of the office space include the City’s Emergency Operations Center (EOC), San Diego Fire-Rescue Department’s (SDFD) Department Operations Center (DOC), the San Diego Police Department’s Department Operations Center (DOC), and Office of Emergency Services (OES) office space.  "/>
    <b v="0"/>
    <x v="0"/>
    <b v="1"/>
    <b v="1"/>
  </r>
  <r>
    <n v="100000"/>
    <s v="General Fund"/>
    <n v="1915"/>
    <s v="Office of Emergency Services"/>
    <s v="01"/>
    <s v="Serve Every Neighborhood"/>
    <s v="Expenditure (Critical Operational Needs)"/>
    <s v="Not Applicable"/>
    <n v="55960"/>
    <s v="100000_1915_1_Increased Training Funds"/>
    <m/>
    <m/>
    <m/>
    <m/>
    <n v="0"/>
    <m/>
    <n v="15000"/>
    <m/>
    <m/>
    <m/>
    <m/>
    <m/>
    <m/>
    <m/>
    <n v="15000"/>
    <m/>
    <s v="Increase training funds by $15,000 for Office of Emergency Services personnel to attend emergency management training and credentialing courses. Emergency Management requires a unique set of skills and knowledge to effectively manage and support City operations during an emergency. Additionally, there are multiple training course required to attain the industry standard certification adopted throughout the State of California.  To ensure that all OES operations staff receive the necessary knowledge, skills and abilities, an additional $15,000 is requested to attend training."/>
    <s v="Emergency Management TrainingAddition of non-personnel expenditures associated with emergency management training and credentialing courses."/>
    <s v="Addition of non-personnel expenditures for department staff to attend emergency management training and credentialing courses."/>
    <s v="YES"/>
    <s v="55960_Y123_1: Training that improves emergency management capabilities and expertise increases city preparedness which benefits all neighborhoods and communities. Equitable training opportunities for OES staff. If additional training funds were not available there would be unequal access to training for OES staff which would impact overall City preparedness. A disparity currently exists in training opportunities between grant funded and general funded emergency operations positions. "/>
    <n v="0"/>
    <n v="0"/>
    <n v="0"/>
    <x v="3"/>
    <s v="N/A"/>
    <x v="2"/>
    <s v="N/A"/>
    <m/>
    <m/>
    <m/>
    <m/>
    <m/>
    <s v="Not Applicable"/>
    <s v="100000_1915_1_Increased Training Funds"/>
    <b v="1"/>
    <s v="Increase training funds by $15,000 for Office of Emergency Services personnel to attend emergency management training and credentialing courses. Emergency Management requires a unique set of skills and knowledge to effectively manage and support City operations during an emergency. Additionally, there are multiple training course required to attain the industry standard certification adopted throughout the State of California.  To ensure that all OES operations staff receive the necessary knowledge, skills and abilities, an additional $15,000 is requested to attend training."/>
    <b v="0"/>
    <x v="0"/>
    <b v="1"/>
    <b v="1"/>
  </r>
  <r>
    <n v="100000"/>
    <s v="General Fund"/>
    <n v="1314"/>
    <s v="Department of Information Technology"/>
    <s v="02"/>
    <s v="Serve Every Neighborhood"/>
    <s v="Expenditure (Climate Action Plan)"/>
    <s v="Climate Action"/>
    <n v="56368"/>
    <s v="100000_1314_SD Access 4 All Digital Equity Public Wi-Fi"/>
    <m/>
    <m/>
    <m/>
    <m/>
    <n v="0"/>
    <m/>
    <m/>
    <n v="40000"/>
    <m/>
    <m/>
    <m/>
    <m/>
    <m/>
    <m/>
    <n v="40000"/>
    <m/>
    <s v="Addition of non-personnel expenditures in the amount of $40,000 to support SD Access 4 All digital equity program that provides public Wi-Fi at 40 libraries, 6 parks, recreation centers, 10 SD Unified Schools, 255 street level hotspots, and at locations in the San Diego Promise Zone, City Heights, and Otay Mesa including at 8 community-based organizations. The funding will provide continued services at these locations through FY24 and for communications and marketing for community awareness. If not funded, public Wi-Fi at community-based organizations and in public spaces in the San Diego Promise Zone, San Ysidro and City Heights will no longer be provided. Budget Adjustment will support new KPI for FY 2024 - Number of residents served through the SD Access 4 All Program and the FY 2024 target is 250,000."/>
    <s v="SD Access 4 All - Digital Equity ProgramAddition of 1.00 Program Coordinator, non-personnel expenditures, and associated revenue to support 4,000 mobile hotspots, provide community awareness, support Digital Literacy and Navigator Services, and oversee the broadband master plan."/>
    <s v="Addition of non-personnel expenditures to provide communication and marketing for community awareness SD Access 4 All digital equity programs. If not funded, public Wi-Fi at community-based organizations and in public-spaces in the San Diego Promise Zone, San Ysidro and City Heights will no longer be provided."/>
    <s v="YES"/>
    <s v="1. SD Access 4 All focuses on adding open public Wi-Fi sites within high-traffic, trusted spaces in Digital Equtiy Priority Areas (DEPA) of the city to expand connectivity options to specific neighborhoods with greatest need at locations where residents gather. DEPA neighborhoods lack internet connectivity, ownership of digital devices and upgraded broadband infrastructure at higher rates according to available data. For example, according to ACScensus data, up to 28% of households in the San Diego Promise Zone lack internet. DEPA communities share designations as Community of Concern (CoC), a census tract that has been identified as having very low or low access to opportunity as identified in the San Diego Climate Equity Index. DEPA neighborhoods include: City Heights, Promise Zone, San Ysidro/Otay Mesa. 2. Open public Wi-FI supports and fulfills goal areas for several City ofSan Diego policies and programs. The City's Age Friendly Action Plan housed in Parks and Recreation outlines, Access to Technology: Free Wi-Fi, provide Devices and Training. Internet access is a metric measured in the Climate Equity Index and digital equity goals are integrated into Climate Action Plan (CAP). Digital Equity is additionally a stated priority of the San Diego Promise Zone. Public Wifi increases equitable infrastructureand promotes placemaking, educational and entrepreneurial opportunities because it is placed at community centers, strategic gathering areas such as outdoor markets in the San Diego Promise Zone. 3. N/A"/>
    <n v="1"/>
    <n v="40000"/>
    <n v="0"/>
    <x v="0"/>
    <n v="3.3"/>
    <x v="1"/>
    <s v="Yes"/>
    <m/>
    <m/>
    <m/>
    <m/>
    <m/>
    <s v="Equity &amp; Inclusion"/>
    <s v="100000_1314_SD Access 4 All Digital Equity Public Wi-Fi"/>
    <b v="1"/>
    <s v="Addition of non-personnel expenditures in the amount of $40,000 to support SD Access 4 All digital equity program that provides public Wi-Fi at 40 libraries, 6 parks, recreation centers, 10 SD Unified Schools, 255 street level hotspots, and at locations in the San Diego Promise Zone, City Heights, and Otay Mesa including at 8 community-based organizations. The funding will provide continued services at these locations through FY24 and for communications and marketing for community awareness. If not funded, public Wi-Fi at community-based organizations and in public spaces in the San Diego Promise Zone, San Ysidro and City Heights will no longer be provided. Budget Adjustment will support new KPI for FY 2024 - Number of residents served through the SD Access 4 All Program and the FY 2024 target is 250,000."/>
    <b v="0"/>
    <x v="0"/>
    <b v="1"/>
    <b v="1"/>
  </r>
  <r>
    <n v="100000"/>
    <s v="General Fund"/>
    <n v="1619"/>
    <s v="City Planning"/>
    <s v="02"/>
    <s v="Serve Every Neighborhood"/>
    <s v="Expenditure (City Mandates)"/>
    <s v="Housing/Affordability"/>
    <n v="56606"/>
    <s v="100000_1619_Addition of 2 Positions - CPG Reform"/>
    <n v="1"/>
    <n v="169497"/>
    <n v="31593"/>
    <n v="12175"/>
    <n v="213265"/>
    <m/>
    <m/>
    <m/>
    <m/>
    <m/>
    <m/>
    <m/>
    <m/>
    <m/>
    <n v="213265"/>
    <m/>
    <s v="Addition of 2.00 FTE Program Coordinators approved as Fiscal Year 2023 supplemental positions by the City Council on December,06 2022, (0-21585) to support Community Planning Groups and public engagement operations.  This addition is partially offset by the reduction of 1.00 FTE vacant Information Systems Analyst II. One Program Coordinator will oversee implementation of Council Policy 600-24 and ensure community planning groups are accessible and inclusive.  The second Program Coordinator will oversee the procurement, development, testing, and implementation of systems and applications needed to record community planning group membership, elections, documents, trainings and other activities."/>
    <s v="Community Planning Group ReformAddition of 2.00 Program Coordinators and reduction of 1.00 Information Systems Analyst 2 for Community Planning Group reform."/>
    <s v="Addition of 1.00 FTE associated with the reduction of 1.00 FTE and the addition of 2.00 FTE positions that were added as Supplemental positions by Council action on December 06, 2022.  The positions are needed to oversee implementation of Council Policy 600-24 and to procure, develop, and test the information technology systems required to record Community Planning Group memberships, elections, documents, trainings and other activities."/>
    <s v="YES"/>
    <s v="The allocation would increase the Department's capacity to equitably engage with the City's residents to ensure that input is truly representative of the demographics of our population, and to ensure equitable representation and participation in the community planning group process. This includes meeting our residents where they are, partnering with community-based organizations, and sharing information using language - and words - that are easy to understand. Implementing technology solutions to better facilitate this engagement will reduce the disparate input received that informs City policies. New staff requires additional office space, as well as some level of NPE funding to support outreach and engagement with community-based organizations, meeting materials, etc. New staff also requires additional funding for ongoing professional development and training. While engagement would be focused in structurally excluded communities, it is anticipated that engagement in all communities would continue to occur.  "/>
    <n v="0"/>
    <n v="0"/>
    <n v="0"/>
    <x v="3"/>
    <s v="N/A"/>
    <x v="2"/>
    <s v="N/A"/>
    <m/>
    <m/>
    <m/>
    <m/>
    <m/>
    <s v="Empowerment &amp; Engagement"/>
    <s v="100000_1619_Addition of 2 Positions - CPG Reform"/>
    <b v="1"/>
    <s v="Addition of 2.00 FTE Program Coordinators approved as Fiscal Year 2023 supplemental positions by the City Council on December,06 2022, (0-21585) to support Community Planning Groups and public engagement operations.  This addition is partially offset by the reduction of 1.00 FTE vacant Information Systems Analyst II. One Program Coordinator will oversee implementation of Council Policy 600-24 and ensure community planning groups are accessible and inclusive.  The second Program Coordinator will oversee the procurement, development, testing, and implementation of systems and applications needed to record community planning group membership, elections, documents, trainings and other activities."/>
    <b v="0"/>
    <x v="0"/>
    <b v="1"/>
    <b v="1"/>
  </r>
  <r>
    <n v="100000"/>
    <s v="General Fund"/>
    <n v="1619"/>
    <s v="City Planning"/>
    <s v="12"/>
    <s v="Serve Every Neighborhood"/>
    <s v="Non-standard Hour (Enhanced)"/>
    <s v="Infrastructure"/>
    <n v="56610"/>
    <s v="100000_1619_Addition of 0.34 Position for Fiscal and Admin"/>
    <n v="0.34"/>
    <n v="33740"/>
    <n v="478"/>
    <n v="2513"/>
    <n v="36731"/>
    <m/>
    <m/>
    <m/>
    <m/>
    <m/>
    <m/>
    <m/>
    <m/>
    <m/>
    <n v="36731"/>
    <m/>
    <s v="Addition of a provisional 0.34 FTE (Senior Management Analyst) to support fiscal and administrative training and staff development programs. Position will train new staff on management of General Plan Maintenance Fund, federal and state grant programs, and the Habitat Acquisition Fund."/>
    <s v="Non-Standard Hour Personnel FundingFunding allocated according to a zero-based annual review of hourly funding requirements."/>
    <s v="Addition of 0.34 Senior Management Analyst to support training of new staff on management of the General Plan Maintenance Fund, federal and state programs, and Habitat Acquisition Fund."/>
    <s v="NO"/>
    <s v="No disparities exist. Hiring a provisional employee from a larger pool of candidates could further the diversity of the Department. "/>
    <n v="0"/>
    <n v="0"/>
    <n v="0"/>
    <x v="3"/>
    <s v="N/A"/>
    <x v="2"/>
    <s v="No"/>
    <m/>
    <m/>
    <m/>
    <m/>
    <m/>
    <s v="Customer Service"/>
    <s v="100000_1619_Addition of 0.34 Position for Fiscal and Admin"/>
    <b v="1"/>
    <s v="Addition of a provisional 0.34 FTE (Senior Management Analyst) to support fiscal and administrative training and staff development programs. Position will train new staff on management of General Plan Maintenance Fund, federal and state grant programs, and the Habitat Acquisition Fund."/>
    <b v="0"/>
    <x v="0"/>
    <b v="1"/>
    <b v="1"/>
  </r>
  <r>
    <n v="720057"/>
    <s v="Engineering &amp; Capital Projects Fund"/>
    <n v="2112"/>
    <s v="Engineering &amp; Capital Projects"/>
    <s v="04"/>
    <s v="Not Applicable"/>
    <s v="Expenditure (Critical Operational Needs)"/>
    <s v="IT Discretionary"/>
    <n v="56612"/>
    <s v="720057_2112_ Addition of Power BI Licenses"/>
    <m/>
    <m/>
    <m/>
    <m/>
    <n v="0"/>
    <m/>
    <m/>
    <n v="16544"/>
    <m/>
    <m/>
    <m/>
    <m/>
    <m/>
    <m/>
    <n v="16544"/>
    <m/>
    <s v="Budget adjustment requested for Power BI software used for data analysis capabilities through the use of dashboards and reporting; this is a Department-wide request to add user licenses.  The following E&amp;amp;CP Divisions will be issued licenses per their role: AEP 48, PPD 4, PMO 6, TUE 32, CMFE 54, and CES 15, for a total of 159 licenses needed.  A total of 188 licenses are being requested to plan for growth and filing vacancies.  "/>
    <s v="Power BI Software LicensesAddition of software licenses to aggregate, analyze, visualize, and share capital improvements program data through dashboards and reports."/>
    <s v="Addition of one-time, non-personnel expenditures for Power BI software licenses to provide engineering staff with tools for aggregating, analyzing, visualizing, and sharing capital improvements program data through dashboards."/>
    <s v="NO"/>
    <s v="N/A"/>
    <n v="0"/>
    <n v="0"/>
    <n v="0"/>
    <x v="3"/>
    <s v="N/A"/>
    <x v="2"/>
    <s v="N/A"/>
    <m/>
    <s v="Trust &amp; Transparency"/>
    <m/>
    <m/>
    <m/>
    <m/>
    <s v="720057_2112_ Addition of Power BI Licenses"/>
    <b v="1"/>
    <s v="Budget adjustment requested for Power BI software used for data analysis capabilities through the use of dashboards and reporting; this is a Department-wide request to add user licenses.  The following E&amp;amp;CP Divisions will be issued licenses per their role: AEP 48, PPD 4, PMO 6, TUE 32, CMFE 54, and CES 15, for a total of 159 licenses needed.  A total of 188 licenses are being requested to plan for growth and filing vacancies.  "/>
    <b v="0"/>
    <x v="0"/>
    <b v="1"/>
    <b v="1"/>
  </r>
  <r>
    <n v="720057"/>
    <s v="Engineering &amp; Capital Projects Fund"/>
    <n v="2112"/>
    <s v="Engineering &amp; Capital Projects"/>
    <s v="06"/>
    <s v="Not Applicable"/>
    <s v="Expenditure (Critical Operational Needs)"/>
    <s v="IT Discretionary"/>
    <n v="56614"/>
    <s v="720057_2112_ Addition of Maintenance and Renewal of AutoCADD"/>
    <m/>
    <m/>
    <m/>
    <m/>
    <n v="0"/>
    <m/>
    <m/>
    <n v="40000"/>
    <m/>
    <m/>
    <m/>
    <m/>
    <m/>
    <m/>
    <n v="40000"/>
    <m/>
    <s v="Budget adjustment request increased annual expense for license maintenance / renewals for AutoCADD due to additional licenses purchased for Department engineering staff. If not approved, AutoCADD application will not be available for use. There is approximately $100,000 budgeted in FY 2023 for AutoCAD, but E&amp;amp;CP needs additional licenses as more staff are utilizing AutoCADD due to the increased workload in the CIP program.  "/>
    <s v="AutoCADD Software LicensesAddition of non-personnel expenditures associated with the maintenance / renewal of AutoCADD licenses.  "/>
    <s v="Addition of on-going, non-personnel expenditures due to increased costs associated with the maintenance / renewal of AutoCADD licenses."/>
    <s v="NO"/>
    <s v="N/A"/>
    <n v="0"/>
    <n v="0"/>
    <n v="0"/>
    <x v="3"/>
    <s v="N/A"/>
    <x v="2"/>
    <s v="N/A"/>
    <m/>
    <s v="Not Applicable"/>
    <m/>
    <m/>
    <m/>
    <m/>
    <s v="720057_2112_ Addition of Maintenance and Renewal of AutoCADD"/>
    <b v="1"/>
    <s v="Budget adjustment request increased annual expense for license maintenance / renewals for AutoCADD due to additional licenses purchased for Department engineering staff. If not approved, AutoCADD application will not be available for use. There is approximately $100,000 budgeted in FY 2023 for AutoCAD, but E&amp;amp;CP needs additional licenses as more staff are utilizing AutoCADD due to the increased workload in the CIP program.  "/>
    <b v="0"/>
    <x v="0"/>
    <b v="1"/>
    <b v="1"/>
  </r>
  <r>
    <n v="720057"/>
    <s v="Engineering &amp; Capital Projects Fund"/>
    <n v="2112"/>
    <s v="Engineering &amp; Capital Projects"/>
    <s v="10"/>
    <s v="Not Applicable"/>
    <s v="Revenue (Revised – Increase)"/>
    <s v="Not Applicable"/>
    <n v="56617"/>
    <s v="720057_2112_ Addition of SD&amp;GE Revenue Adjustment"/>
    <m/>
    <m/>
    <m/>
    <m/>
    <n v="0"/>
    <m/>
    <m/>
    <m/>
    <m/>
    <m/>
    <m/>
    <m/>
    <m/>
    <m/>
    <m/>
    <n v="1148423"/>
    <s v="Budget adjustment requested is for the annual adjustment to ECP's SDG&amp;amp;E Right-of-Way Revenue (ROW). This revenue reflects FY 2022 SDG&amp;amp;E ROW reimbursement revenue. In FY 2023, ECP has a BASE BUDGET of $1,096,258. In FY 2024, ECP projected a revenue reimbursement of $2,244,681, requiring a budget adjustment of $1,148,423 from the base budget."/>
    <s v="Right-of-Way Permit ReimbursementsRevenue adjustment associated with reimbursements from the General Fund for Fiscal Year 2022 right-of-way utility permits."/>
    <s v="Revenue adjustment associated with reimbursements for Fiscal Year 2022 right-of-way utility permits."/>
    <s v="NO"/>
    <s v="N/A"/>
    <n v="0"/>
    <n v="0"/>
    <n v="0"/>
    <x v="3"/>
    <s v="N/A"/>
    <x v="2"/>
    <s v="N/A"/>
    <m/>
    <s v="Customer Service"/>
    <m/>
    <m/>
    <m/>
    <m/>
    <s v="720057_2112_ Addition of SD&amp;GE Revenue Adjustment"/>
    <b v="1"/>
    <s v="Budget adjustment requested is for the annual adjustment to ECP's SDG&amp;amp;E Right-of-Way Revenue (ROW). This revenue reflects FY 2022 SDG&amp;amp;E ROW reimbursement revenue. In FY 2023, ECP has a BASE BUDGET of $1,096,258. In FY 2024, ECP projected a revenue reimbursement of $2,244,681, requiring a budget adjustment of $1,148,423 from the base budget."/>
    <b v="0"/>
    <x v="0"/>
    <b v="1"/>
    <b v="1"/>
  </r>
  <r>
    <n v="720057"/>
    <s v="Engineering &amp; Capital Projects Fund"/>
    <n v="2112"/>
    <s v="Engineering &amp; Capital Projects"/>
    <s v="12"/>
    <s v="Not Applicable"/>
    <s v="Not Applicable"/>
    <s v="Not Applicable"/>
    <n v="56618"/>
    <s v="720057_2112_Reduction of an Auto Messenger"/>
    <n v="-0.5"/>
    <n v="-18762"/>
    <n v="-9795"/>
    <n v="-8107"/>
    <n v="-36664"/>
    <m/>
    <m/>
    <m/>
    <m/>
    <m/>
    <m/>
    <m/>
    <m/>
    <m/>
    <n v="-36664"/>
    <m/>
    <s v="Budget adjustment requested to remove 0.5 Auto Messenger 2 position that is no longer needed."/>
    <s v="Reduction of Auto Messenger 2 PositionRemoval of 0.5 FTE Auto Messenger 2 position in the Business Operations and Employees Services Division."/>
    <s v="Remove a half-time Auto Messenger 2 position in the Business Operations and Employees Services Division that is no longer needed."/>
    <s v="NO"/>
    <s v="N/A"/>
    <n v="0"/>
    <n v="0"/>
    <n v="0"/>
    <x v="3"/>
    <s v="N/A"/>
    <x v="2"/>
    <s v="N/A"/>
    <m/>
    <s v="Not Applicable"/>
    <m/>
    <m/>
    <m/>
    <m/>
    <s v="720057_2112_Reduction of an Auto Messenger"/>
    <b v="1"/>
    <s v="Budget adjustment requested to remove 0.5 Auto Messenger 2 position that is no longer needed."/>
    <b v="0"/>
    <x v="0"/>
    <b v="1"/>
    <b v="1"/>
  </r>
  <r>
    <n v="720057"/>
    <s v="Engineering &amp; Capital Projects Fund"/>
    <n v="2112"/>
    <s v="Engineering &amp; Capital Projects"/>
    <s v="11"/>
    <s v="Not Applicable"/>
    <s v="Revenue (Revised – Increase)"/>
    <s v="Not Applicable"/>
    <n v="56619"/>
    <s v="720057_2112_ Addition of Revenue Adjustment"/>
    <m/>
    <m/>
    <m/>
    <m/>
    <n v="0"/>
    <m/>
    <m/>
    <m/>
    <m/>
    <m/>
    <m/>
    <m/>
    <m/>
    <m/>
    <m/>
    <n v="2348840"/>
    <s v="Budget adjustment requested to E&amp;amp;CP's Revenue to balance E&amp;amp;CP's budget in years when revenue is less then expenditures.  Amount to be determined by DoF. "/>
    <s v="Revised Reimbursements for Services Adjustment to reflect revised reimbursement projections for services provided to the Capital Improvements Project and other funds."/>
    <s v="Adjustment to reflect revised revenue projections. DOF will adjust this request to balance the ECP fund."/>
    <s v="NO"/>
    <s v="N/A"/>
    <n v="0"/>
    <n v="0"/>
    <n v="0"/>
    <x v="3"/>
    <s v="N/A"/>
    <x v="2"/>
    <s v="N/A"/>
    <m/>
    <s v="Not Applicable"/>
    <m/>
    <m/>
    <m/>
    <m/>
    <s v="720057_2112_ Addition of Revenue Adjustment"/>
    <b v="1"/>
    <s v="Budget adjustment requested to E&amp;amp;CP's Revenue to balance E&amp;amp;CP's budget in years when revenue is less then expenditures.  Amount to be determined by DoF. "/>
    <b v="0"/>
    <x v="0"/>
    <b v="1"/>
    <b v="1"/>
  </r>
  <r>
    <n v="100000"/>
    <s v="General Fund"/>
    <n v="211611"/>
    <s v="Street"/>
    <s v="Not Applicable"/>
    <s v="Champion Sustainability"/>
    <s v="Revenue (Revised – Decrease)"/>
    <s v="Not Applicable"/>
    <n v="56674"/>
    <s v="100000_211611_Reduction of Revenue from Other Agencies"/>
    <m/>
    <m/>
    <m/>
    <m/>
    <n v="0"/>
    <m/>
    <m/>
    <m/>
    <m/>
    <m/>
    <m/>
    <m/>
    <m/>
    <m/>
    <m/>
    <n v="-79000"/>
    <s v="Reduction of $79,000 for the FY24 projected revenue for Revenue from Other Agencies which includes Qualified Energy Conservation Bonds (QECB) and State of California-CALTRANS.  QECB reduction of $33,935 is an annual reduction based on a master payment schedule for federal subsidy revenue received for the City's participation in the Qualified Energy Conservation Bond program. Additional amount of $45,065 is to adjust revenue to more accurately budget revenue received associated with State of California-CALTRANS monthly reimbursement of energy costs for electrical assets that the city maintains per the State/City Maintenance Agreement 11-4016."/>
    <s v="Revised Agency Revenue Adjustment to reflect revised revenue projections for annual Qualified Energy Conservation Bonds and State of California-CALTRANS Maintenance Agreement reimbursements. "/>
    <s v="Adjustment to reflect revised revenue projections for annual Qualified Energy Conservation Bonds and State of California-CALTRANS Maintenance Agreement 11-4016 reimbursements. "/>
    <s v="NO"/>
    <s v="56674_N___N/A_:._._._._"/>
    <n v="0"/>
    <n v="0"/>
    <n v="0"/>
    <x v="3"/>
    <s v="N/A"/>
    <x v="2"/>
    <s v="N/A"/>
    <m/>
    <m/>
    <m/>
    <m/>
    <m/>
    <s v="Not Applicable"/>
    <s v="100000_211611_Reduction of Revenue from Other Agencies"/>
    <b v="1"/>
    <s v="Reduction of $79,000 for the FY24 projected revenue for Revenue from Other Agencies which includes Qualified Energy Conservation Bonds (QECB) and State of California-CALTRANS.  QECB reduction of $33,935 is an annual reduction based on a master payment schedule for federal subsidy revenue received for the City's participation in the Qualified Energy Conservation Bond program. Additional amount of $45,065 is to adjust revenue to more accurately budget revenue received associated with State of California-CALTRANS monthly reimbursement of energy costs for electrical assets that the city maintains per the State/City Maintenance Agreement 11-4016."/>
    <b v="0"/>
    <x v="0"/>
    <b v="1"/>
    <b v="1"/>
  </r>
  <r>
    <n v="100000"/>
    <s v="General Fund"/>
    <n v="211611"/>
    <s v="Street"/>
    <s v="Not Applicable"/>
    <s v="Not Applicable"/>
    <s v="Revenue (Revised – Decrease)"/>
    <s v="Not Applicable"/>
    <n v="56675"/>
    <s v="100000_211611_Reduction of Other License and Permits Revenue"/>
    <m/>
    <m/>
    <m/>
    <m/>
    <n v="0"/>
    <m/>
    <m/>
    <m/>
    <m/>
    <m/>
    <m/>
    <m/>
    <m/>
    <m/>
    <m/>
    <n v="-62000"/>
    <s v="On-going reduction of revenue by $62,000 for receipt of permit fees collected by Development Services Department (DSD). This is a flat fee for project traffic control permits that require Traffic Signal Technicians to put the signal on flash for traffic control projects. The division has experienced a decline in revenue received since FY2021 due to a decline in requests to have signals set to flash by Street Division staff. This revenue reduction will align the projected revenue in FY24 to appropriate levels based on the historical trends.  "/>
    <s v="Other License and Permits RevenueAdjustment to reflect revised revenue projections of Development Services Department permit fees. "/>
    <s v="Adjustment to reflect revised revenue projections of Development Services Department permit fees. "/>
    <s v="NO"/>
    <s v="56675_N___N/A_:._._._._"/>
    <n v="0"/>
    <n v="0"/>
    <n v="0"/>
    <x v="3"/>
    <s v="N/A"/>
    <x v="2"/>
    <s v="N/A"/>
    <m/>
    <m/>
    <m/>
    <m/>
    <m/>
    <s v="Customer Service"/>
    <s v="100000_211611_Reduction of Other License and Permits Revenue"/>
    <b v="1"/>
    <s v="On-going reduction of revenue by $62,000 for receipt of permit fees collected by Development Services Department (DSD). This is a flat fee for project traffic control permits that require Traffic Signal Technicians to put the signal on flash for traffic control projects. The division has experienced a decline in revenue received since FY2021 due to a decline in requests to have signals set to flash by Street Division staff. This revenue reduction will align the projected revenue in FY24 to appropriate levels based on the historical trends.  "/>
    <b v="0"/>
    <x v="0"/>
    <b v="1"/>
    <b v="1"/>
  </r>
  <r>
    <n v="100000"/>
    <s v="General Fund"/>
    <n v="1914"/>
    <s v="Police"/>
    <s v="07"/>
    <s v="Serve Every Neighborhood"/>
    <s v="Expenditure (Critical Operational Needs)"/>
    <s v="Not Applicable"/>
    <n v="56678"/>
    <s v="100000_1914_P.07_Rental of Police Firearms Training Facility"/>
    <m/>
    <m/>
    <m/>
    <m/>
    <n v="0"/>
    <m/>
    <n v="975000"/>
    <m/>
    <m/>
    <m/>
    <m/>
    <m/>
    <m/>
    <m/>
    <n v="975000"/>
    <m/>
    <s v="Addition of $975K one-time non-personnel expenditures for the rental of a firearms training facility. The Department's only firearms training facility at 4008 Federal Boulevard was recently decommissioned, therefore funding is needed for the rental of a third-party firearms training facility. In addition, this request for funding will allow the increased scheduling availability at the temporary training facility from three days to five days a week. This training includes Handgun and Rifle training and qualifications; Kinetic Energy Weapon certification and qualifications; Regional Academy Firearms Training; state mandated Advanced Officer Firearms Training; and SWAT Unit's firearms training and qualifications. If this request is not funded sworn and civilian personnel may not meet mandated training and shooting qualification requirements.  "/>
    <s v="Rental of Police Firearms Training FacilityAddition of one-time non-personnel expenditure for the rental of a firearms training facility."/>
    <s v="Addition of one-time non-personnel expenditure for the rental of a firearms training facility. The Department's only firearms training facility at 4008 Federal Boulevard was recently decommissioned, therefore funding is needed for the continued rental of a third-party firearms training facility and to increase scheduling availability from three days to five days a week. "/>
    <s v="YES"/>
    <s v="56678_Y123__:Moving range operations from Home Ave. addresses concerns for lead exposure to employees and community impacts with sound and environmental concerns. ._1. Delayed scheduling for officers to complete shooting qualifications. 2. Has spurred conversations for updating the Department's programs and requirements for shooting qualifications and training. ._1. Need to find a temporary and permanent location for range needs.  2. Location may cause travel issues for officers in certain divisions. 3. Requires greater coordination for range staff.._.__"/>
    <n v="0"/>
    <n v="0"/>
    <n v="0"/>
    <x v="3"/>
    <s v="N/A"/>
    <x v="2"/>
    <s v="N/A"/>
    <m/>
    <m/>
    <m/>
    <m/>
    <m/>
    <s v="Customer Service"/>
    <s v="100000_1914_P.07_Rental of Police Firearms Training Facility"/>
    <b v="1"/>
    <s v="Addition of $975K one-time non-personnel expenditures for the rental of a firearms training facility. The Department's only firearms training facility at 4008 Federal Boulevard was recently decommissioned, therefore funding is needed for the rental of a third-party firearms training facility. In addition, this request for funding will allow the increased scheduling availability at the temporary training facility from three days to five days a week. This training includes Handgun and Rifle training and qualifications; Kinetic Energy Weapon certification and qualifications; Regional Academy Firearms Training; state mandated Advanced Officer Firearms Training; and SWAT Unit's firearms training and qualifications. If this request is not funded sworn and civilian personnel may not meet mandated training and shooting qualification requirements.  "/>
    <b v="0"/>
    <x v="0"/>
    <b v="1"/>
    <b v="1"/>
  </r>
  <r>
    <n v="100000"/>
    <s v="General Fund"/>
    <n v="1914"/>
    <s v="Police"/>
    <s v="10"/>
    <s v="Serve Every Neighborhood"/>
    <s v="Expenditure (Critical Operational Needs)"/>
    <s v="Not Applicable"/>
    <n v="56679"/>
    <s v="100000_1914_P.10_Cellphones For All Sworn Personnel"/>
    <m/>
    <m/>
    <m/>
    <m/>
    <n v="0"/>
    <m/>
    <n v="22440"/>
    <m/>
    <n v="335940"/>
    <m/>
    <m/>
    <m/>
    <m/>
    <m/>
    <n v="358380"/>
    <m/>
    <s v="Addition of $358K ongoing non-personnel expenditure for cellphone services, fees, stipends and phased replacement cost of cellphones. The Department increased the number of issued cell phones by 1,000 during FY23 for all sworn, including patrol officers, to improve field operations.  All sworn personnel and civilian personnel in certain capacities were assigned cellphones. This request includes funding to replace approximately 400 cellphones and necessary accessories annually in a phased approach. Officers interact with witnesses and victims of crimes every day, often requiring follow-up or real-time capabilities to access information and police databases. Providing all officers cell phones allows them to be more responsive to those they serve in the community. "/>
    <s v="Cellphone ServiceAddition of non-personnel expenditure to support cellphone assignment to all sworn and some civilian positions."/>
    <s v="Addition of non-personnel expenditure for cellphone services, fees, stipends and phased replacement cost of cellphones. The Department increased the number of issued cellphones by 1,000 during FY23 for all sworn, including patrol officers, and certain civilian personnel to improve field operations to be more responsive to those they serve in the community."/>
    <s v="YES"/>
    <s v="56679_Y123__:Officers interact with witnesses and victims of crimes every day, often requiring follow-up or real-time capabilities to access information and police databases. Providing all officers cell phones allows them to be more responsive to those they serve and potentially apprehend suspects more quickly. ._1. Will need training and procedures regarding the use of the technology. 2. Ongoing IT support and maintenance costs associated with cell phones. ._1. Some divisions have varying levels of network coverage, so some officers may experience more challenges when using their phones.._._"/>
    <n v="0"/>
    <n v="0"/>
    <n v="0"/>
    <x v="3"/>
    <s v="N/A"/>
    <x v="2"/>
    <s v="N/A"/>
    <m/>
    <m/>
    <m/>
    <m/>
    <m/>
    <s v="Customer Service"/>
    <s v="100000_1914_P.10_Cellphones For All Sworn Personnel"/>
    <b v="1"/>
    <s v="Addition of $358K ongoing non-personnel expenditure for cellphone services, fees, stipends and phased replacement cost of cellphones. The Department increased the number of issued cell phones by 1,000 during FY23 for all sworn, including patrol officers, to improve field operations.  All sworn personnel and civilian personnel in certain capacities were assigned cellphones. This request includes funding to replace approximately 400 cellphones and necessary accessories annually in a phased approach. Officers interact with witnesses and victims of crimes every day, often requiring follow-up or real-time capabilities to access information and police databases. Providing all officers cell phones allows them to be more responsive to those they serve in the community. "/>
    <b v="0"/>
    <x v="0"/>
    <b v="1"/>
    <b v="1"/>
  </r>
  <r>
    <n v="100000"/>
    <s v="General Fund"/>
    <n v="1914"/>
    <s v="Police"/>
    <s v="15"/>
    <s v="Serve Every Neighborhood"/>
    <s v="Expenditure (Contractual Increase)"/>
    <s v="Not Applicable"/>
    <n v="56680"/>
    <s v="100000_1914_P.15_Contractual Increase - Maint. &amp; Janitorial"/>
    <m/>
    <m/>
    <m/>
    <m/>
    <n v="0"/>
    <m/>
    <n v="172920"/>
    <m/>
    <m/>
    <m/>
    <m/>
    <m/>
    <m/>
    <m/>
    <n v="172920"/>
    <m/>
    <s v="Addition of $172K ongoing non-personnel expenditures for contracted increases in janitorial and maintenance services. A new contract for janitorial services was executed on August 17, 2021.  The contracted increase in cost is 41% more than the previously executed agreement. Janitorial and maintenance services are provided to all police facilities including Headquarters, nine area commands, Traffic Division, Police Plaza, storefronts and satellites. The Police Headquarters and all area commands are operational on a 24/7 basis and must be maintained to acceptable levels in order for police officers and civilian support staff to perform their duties effectively and for the Department to meet its performance targets."/>
    <s v="Maintenance and Janitorial ServicesAddition of non-personnel expenditures for the contractual increases in maintenance and janitorial services."/>
    <s v="Addition non-personnel expenditures for the contractual increases in maintenance and janitorial services provided to all police facilities including Headquarters, nine area commands, Traffic Division, Police Plaza, storefronts and satellites. A new contract for janitorial services was executed on August 17, 2021, with an increase of 41% more than the previously executed agreement."/>
    <s v="YES"/>
    <s v="56680_Y123__:This contractual increase will ensure the maintenance and janitorial services continue at the same level for all police facilities. ._Ongoing maintenance of police facilities ._Without these services, facilities would not receive the required maintenance and janitorial services they need to function properly. ._._"/>
    <n v="0"/>
    <n v="0"/>
    <n v="0"/>
    <x v="3"/>
    <s v="N/A"/>
    <x v="2"/>
    <s v="N/A"/>
    <m/>
    <m/>
    <m/>
    <m/>
    <m/>
    <s v="Empowerment &amp; Engagement"/>
    <s v="100000_1914_P.15_Contractual Increase - Maint. &amp; Janitorial"/>
    <b v="1"/>
    <s v="Addition of $172K ongoing non-personnel expenditures for contracted increases in janitorial and maintenance services. A new contract for janitorial services was executed on August 17, 2021.  The contracted increase in cost is 41% more than the previously executed agreement. Janitorial and maintenance services are provided to all police facilities including Headquarters, nine area commands, Traffic Division, Police Plaza, storefronts and satellites. The Police Headquarters and all area commands are operational on a 24/7 basis and must be maintained to acceptable levels in order for police officers and civilian support staff to perform their duties effectively and for the Department to meet its performance targets."/>
    <b v="0"/>
    <x v="0"/>
    <b v="1"/>
    <b v="1"/>
  </r>
  <r>
    <n v="100000"/>
    <s v="General Fund"/>
    <n v="1914"/>
    <s v="Police"/>
    <s v="08"/>
    <s v="Serve Every Neighborhood"/>
    <s v="Expenditure (Critical Operational Needs)"/>
    <s v="Not Applicable"/>
    <n v="56692"/>
    <s v="100000_1914_P.08_Deployment of Smart Streetlights"/>
    <m/>
    <m/>
    <m/>
    <m/>
    <n v="0"/>
    <n v="4000000"/>
    <m/>
    <m/>
    <m/>
    <m/>
    <m/>
    <m/>
    <m/>
    <m/>
    <n v="4000000"/>
    <m/>
    <s v="This adjustment includes the addition of $4M in non-personnel expenditures related to the deployment of Smart Streetlights.  In 2018, the Sustainability Department moved to install 8,000 LED lights and 4,200 sensors that had optical, audio, and environmental data collection capabilities throughout the City.  They were designed to collect data for City planning and public use.  Ultimately, this technology deployment led to controversy related to privacy rights and whether they had achieved their stated purpose.  However, what was not in dispute was the value produced by the optical sensors in approximately 400 criminal investigations, as well as investigations related to collisions involving fatal and serious injuries.  Former Mayor Kevin Faulconer, along with City Council, determined the technology should not be utilized until a process was established to find a balance between public safety and privacy expectations, which led to the creation of the Surveillance Ordinance in September of 2022.  With this Ordinance in place, SDPD is seeking the removal of existing sensors that were a precious public safety tool, but have passed their life span, and replacing them with new cameras throughout the city capable of working with other technologies.  Unlike the initial deployment of sensors, SDPD would be responsible for identifying areas for this technology to be deployed that focus on detecting, deterring, and solving violent crimes.  This process would be in accordance with state law (Example SB 34 and SB 54), along with all the requirements of San Diego’s Surveillance Ordinance.  The contract for this deployment is still under consideration, but it is anticipated a deployment of 1,000 video cameras with advanced technology included would cost approximately $4M per fiscal year."/>
    <s v="Smart Streetlights DeploymentAddition of non-personnel expenditures to support the deployment of Smart Streetlights."/>
    <s v="Addition of non-personnel expenditures to support deployment of Smart Streetlights by removing existing sensors that were a precious public safety tool, but have passed their life span, and replacing them with new cameras throughout the city capable of working with other technologies. The contract for this deployment is still under consideration, and the process would be in accordance with state law (Example SB 34 and SB 54), along with all the requirements of San Diego’s Surveillance Ordinance."/>
    <s v="YES"/>
    <s v="56692_Y123__:Allows SDPD to more quickly access information to investigate crimes and apprehend suspects. Provide investigators more information on crimes in communities where personal video technologies are less prevalent or victims may be fearful to cooperate with police due to intimidation or cultural factors. ._1. Will need training and procedures regarding the use of the technology. 2. Will require community outreach and compliance with the City's Privacy Ordinance.._1. Some communities may be opposed due to previous concerns regarding the use of the technology by police. 2. May require additional staff for ongoing support of the technology. ._._"/>
    <n v="0"/>
    <n v="0"/>
    <n v="0"/>
    <x v="3"/>
    <s v="N/A"/>
    <x v="2"/>
    <s v="N/A"/>
    <m/>
    <m/>
    <m/>
    <m/>
    <m/>
    <s v="Trust &amp; Transparency"/>
    <s v="100000_1914_P.08_Deployment of Smart Streetlights"/>
    <b v="1"/>
    <s v="This adjustment includes the addition of $4M in non-personnel expenditures related to the deployment of Smart Streetlights.  In 2018, the Sustainability Department moved to install 8,000 LED lights and 4,200 sensors that had optical, audio, and environmental data collection capabilities throughout the City.  They were designed to collect data for City planning and public use.  Ultimately, this technology deployment led to controversy related to privacy rights and whether they had achieved their stated purpose.  However, what was not in dispute was the value produced by the optical sensors in approximately 400 criminal investigations, as well as investigations related to collisions involving fatal and serious injuries.  Former Mayor Kevin Faulconer, along with City Council, determined the technology should not be utilized until a process was established to find a balance between public safety and privacy expectations, which led to the creation of the Surveillance Ordinance in September of 2022.  With this Ordinance in place, SDPD is seeking the removal of existing sensors that were a precious public safety tool, but have passed their life span, and replacing them with new cameras throughout the city capable of working with other technologies.  Unlike the initial deployment of sensors, SDPD would be responsible for identifying areas for this technology to be deployed that focus on detecting, deterring, and solving violent crimes.  This process would be in accordance with state law (Example SB 34 and SB 54), along with all the requirements of San Diego’s Surveillance Ordinance.  The contract for this deployment is still under consideration, but it is anticipated a deployment of 1,000 video cameras with advanced technology included would cost approximately $4M per fiscal year."/>
    <b v="0"/>
    <x v="0"/>
    <b v="1"/>
    <b v="1"/>
  </r>
  <r>
    <n v="100000"/>
    <s v="General Fund"/>
    <n v="1914"/>
    <s v="Police"/>
    <s v="21"/>
    <s v="Serve Every Neighborhood"/>
    <s v="Expenditure (Contractual Increase)"/>
    <s v="Not Applicable"/>
    <n v="56694"/>
    <s v="100000_1914_P.21_Loan Tuition Reimbursement - POA Union"/>
    <m/>
    <m/>
    <m/>
    <m/>
    <n v="0"/>
    <m/>
    <n v="132000"/>
    <m/>
    <m/>
    <m/>
    <m/>
    <m/>
    <m/>
    <m/>
    <n v="132000"/>
    <m/>
    <s v="Addition of $132K on-going non-personnel expenditures to support the student loan repayment program. As part of the Memorandum of Understanding (MOU) between the City of San Diego and the San Diego Police Officers Association (POA), a new repayment program was established. Per article 39 of the MOU, the city agrees to provide tuition reimbursement in the amount of $2K annually. Those POA represented employees who have outstanding student loans may be eligible for reimbursement to a maximum of $2K per fiscal year. This benefit is limited to 100 employees per fiscal year."/>
    <s v="Loan Tuition Reimbursement ProgramAddition of non-personnel expenditures to support the student loan repayment program as part of the Memorandum of Understanding (MOU) between the City of San Diego and the San Diego Police Officers Association (POA)."/>
    <s v="Addition of non-personnel expenditures to support the student loan repayment program as negotiated between the City of San Diego and the San Diego Police Officers Association (POA). This new repayment program was established as outlined in Article 39 of the MOU in which the City agrees to provide tuition reimbursement in the amount of $2K annually to POA represented employees who have outstanding student loans and may qualify for reimbursement not to exceed 100 employees per fiscal year."/>
    <s v="YES"/>
    <s v="56694_Y123N/A_:The Student Loan Repayment Program assists officers by providing up to 100 employees $2,000 in tuition reimbursement annually. This program is available to all POA respresented employees. ._Existing department staff are responsible for implementing the program and processing employee payments.._Given the limit of 100 participants, there may be others who need the assistance but are unable to receive it.._._"/>
    <n v="0"/>
    <n v="0"/>
    <n v="0"/>
    <x v="3"/>
    <s v="N/A"/>
    <x v="2"/>
    <s v="N/A"/>
    <m/>
    <m/>
    <m/>
    <m/>
    <m/>
    <s v="Equity &amp; Inclusion"/>
    <s v="100000_1914_P.21_Loan Tuition Reimbursement - POA Union"/>
    <b v="1"/>
    <s v="Addition of $132K on-going non-personnel expenditures to support the student loan repayment program. As part of the Memorandum of Understanding (MOU) between the City of San Diego and the San Diego Police Officers Association (POA), a new repayment program was established. Per article 39 of the MOU, the city agrees to provide tuition reimbursement in the amount of $2K annually. Those POA represented employees who have outstanding student loans may be eligible for reimbursement to a maximum of $2K per fiscal year. This benefit is limited to 100 employees per fiscal year."/>
    <b v="0"/>
    <x v="0"/>
    <b v="1"/>
    <b v="1"/>
  </r>
  <r>
    <n v="100000"/>
    <s v="General Fund"/>
    <n v="1517"/>
    <s v="Department of Finance"/>
    <s v="01"/>
    <s v="Not Applicable"/>
    <s v="Expenditure (Other Reduction)"/>
    <s v="Not Applicable"/>
    <n v="56696"/>
    <s v="100000_1517_AP Audit Adjustments"/>
    <m/>
    <m/>
    <m/>
    <m/>
    <n v="0"/>
    <m/>
    <n v="-10000"/>
    <m/>
    <m/>
    <m/>
    <m/>
    <m/>
    <m/>
    <m/>
    <n v="-10000"/>
    <n v="-50000"/>
    <s v="This adjustment is being made to better reflect how the contract with the AP Audit Services vendor, Moody, is being handled.  The contract with the vendor includes payment terms that are calculated based on a percentage of the amount recovered via their services but due to the City's check and balances, the amount being recovered is not as much as originally estimated when the contract was entered into with the vendor.  Due to not recovering as much, a reduction in the expenditure budget tied to this contract is appropriate to reflect updated projections.  Additionally, when this contract was entered into, it was assumed that the City would be receiving revenue in the form of refunds from vendors that had overcharged the City, however, in reality most vendors prefer to issue credits on future invoice payments and so it is no longer anticipated that the department would record revenue associated with this contract.  The benefit to the City is anticipated to be in the form of reduced payments in various City departments, which should result in budgetary savings in those departments.The reduction in non-personnel expenditures changes the budget from $50,000 to $40,000 and the reduction in revenues changes the budget from $50,000 to $0."/>
    <s v="Accounts Payable Audit ServicesAdjustment to non-personnel expenditures and revenues associated with Accounts Payable audit services contract to reflect updated projections."/>
    <s v="The reduction in non-personnel expenditures is due to audit services finding fewer overcharges than originally anticipated which results in lower payments to vendor based on contract terms.  The reduction in revenue is to reflect the reality that most vendors that are found to have overcharged the City prefer to provide credits on future invoices instead of issued refund checks.  It is anticipated that the benefit of this contract will be experienced in City departments citywide as they receive credits on their future invoices."/>
    <s v="NO"/>
    <s v="N/A. No additional information is required because the request does not have an equity dimension."/>
    <n v="0"/>
    <n v="0"/>
    <n v="0"/>
    <x v="3"/>
    <s v="N/A"/>
    <x v="2"/>
    <s v="N/A"/>
    <m/>
    <m/>
    <m/>
    <m/>
    <m/>
    <s v="Trust &amp; Transparency"/>
    <s v="100000_1517_AP Audit Adjustments"/>
    <b v="1"/>
    <s v="This adjustment is being made to better reflect how the contract with the AP Audit Services vendor, Moody, is being handled.  The contract with the vendor includes payment terms that are calculated based on a percentage of the amount recovered via their services but due to the City's check and balances, the amount being recovered is not as much as originally estimated when the contract was entered into with the vendor.  Due to not recovering as much, a reduction in the expenditure budget tied to this contract is appropriate to reflect updated projections.  Additionally, when this contract was entered into, it was assumed that the City would be receiving revenue in the form of refunds from vendors that had overcharged the City, however, in reality most vendors prefer to issue credits on future invoice payments and so it is no longer anticipated that the department would record revenue associated with this contract.  The benefit to the City is anticipated to be in the form of reduced payments in various City departments, which should result in budgetary savings in those departments.The reduction in non-personnel expenditures changes the budget from $50,000 to $40,000 and the reduction in revenues changes the budget from $50,000 to $0."/>
    <b v="0"/>
    <x v="0"/>
    <b v="1"/>
    <b v="1"/>
  </r>
  <r>
    <n v="100000"/>
    <s v="General Fund"/>
    <n v="1914"/>
    <s v="Police"/>
    <s v="25"/>
    <s v="Serve Every Neighborhood"/>
    <s v="Non-standard Hour (Maintain)"/>
    <s v="Not Applicable"/>
    <n v="56697"/>
    <s v="100000_1914_P.25_Non-Standard Hour Maintain"/>
    <n v="50.14"/>
    <n v="2893540"/>
    <n v="148834"/>
    <n v="194220"/>
    <n v="3236594"/>
    <m/>
    <m/>
    <m/>
    <m/>
    <m/>
    <m/>
    <m/>
    <m/>
    <m/>
    <n v="3236594"/>
    <m/>
    <s v="Addition of 50.14 FTE non-standard hour civilian and sworn positions to help the Police Department maintain existing service levels in the following units: Communications, Records, Human Resources, Data Systems, Special Events, Homeless Outreach Team, Sex Crimes, Domestic Violence, Backgrounds, and Collision Investigation Bureau.  Cal-ID Technician – Hourly - Supplement for the Records Unit which maintains 24-hr. operations 365 days/year.  On average, approximately 5 hours per day are required. (5 x 365 = 1,825) Clerical Assistant 2 – Hourly - The department's HR Unit maintains a pool of clerical staff to be used throughout the department whenever needs arise.  Based on history, three full-time equivalents are utilized in a year.  On average, 7 hours per day are required.  (260 working days in a year x 7 hours a day x 3 employees = 5,460). Dispatcher 2 – Hourly - These supplement the Communications Unit during long term absences or during large events when the unit has to maintain constant staffing.  5 hours/day as historically used.  (260 working days in a year x 5 hours a day x 3 employees = 3,900 ). Management Intern – Hourly - Part time personnel to assist with the Department's IT needs.  On average, 6 hours per day are required.  (260 working days in a year x 6 hours a day x 1 employee = 1,560) Police Dispatcher – Hourly - These supplement the Communications Unit during long term absences or during large events when the unit has to maintain constant staffing.  5 hours/day as historically used. (260 working days in a year x 5 hours a day x 2 employees = 2,525) Special Event Traffic Controller 1 – Hourly - These are the individuals that provide traffic control for large events, parades, street closures, etc.  There are typically several events throughout the City every day.  Expenses for many events are recouped through special event permit fees.  We use 6 average hours per shift and average 37 shifts per day for various events.  6 x 37 = Approx. 222 hours required every day of the year. 222 x 365 = Approx. 81,250 hours needed for the year. Senior Police Records Clerk – Hourly - Supplement for the Records Unit which maintains 24-hr. operations 365 days/year.  On average, 5 hours per day are required. (4.86 x 365 = 1,775).  This request will add 4 sworn provisional positions that work 600 hours per year (4 x 600 = 2,400).  Police provisional Police Officer 2 positions will be used to support the following Units: Homeless Outreach Team and Collision Investigation Bureau.  This will positively impact existing service levels by enhancing the Department's community policing efforts.  Additional HOT team staff will allow the Department to enhance its response to homelessness issues throughout the City by assisting homeless families and chronically homeless individuals find appropriate shelter and services to address their specific needs. Police provisional Police Detective positions will be used to support the following Units: Domestic Violence, Sex Crimes, Backgrounds, and Collision Investigation Bureau.  This request will add 5 positions that work 720 hours per year (5 x 720 = 3,600).  Additional provisional detectives will augment existing investigative staff and will enhance the Unit's ability to efficiently manage an increasing workload. This is an ongoing addition."/>
    <s v="Non-Standard Hour Personnel FundingFunding allocated according to a zero-based annual review of hourly funding requirements."/>
    <s v="Addition of 50.14 FTE non-standard hour civilian and sworn positions for the Police Department.  This adjustment will maintain current services levels and is based on an annual zero-based review."/>
    <s v="NO"/>
    <s v="56697_N___N/A_:._._._._"/>
    <n v="0"/>
    <n v="0"/>
    <n v="0"/>
    <x v="3"/>
    <s v="N/A"/>
    <x v="2"/>
    <s v="N/A"/>
    <m/>
    <m/>
    <m/>
    <m/>
    <m/>
    <s v="Customer Service"/>
    <s v="100000_1914_P.25_Non-Standard Hour Maintain"/>
    <b v="1"/>
    <s v="Addition of 50.14 FTE non-standard hour civilian and sworn positions to help the Police Department maintain existing service levels in the following units: Communications, Records, Human Resources, Data Systems, Special Events, Homeless Outreach Team, Sex Crimes, Domestic Violence, Backgrounds, and Collision Investigation Bureau.  Cal-ID Technician – Hourly - Supplement for the Records Unit which maintains 24-hr. operations 365 days/year.  On average, approximately 5 hours per day are required. (5 x 365 = 1,825) Clerical Assistant 2 – Hourly - The department's HR Unit maintains a pool of clerical staff to be used throughout the department whenever needs arise.  Based on history, three full-time equivalents are utilized in a year.  On average, 7 hours per day are required.  (260 working days in a year x 7 hours a day x 3 employees = 5,460). Dispatcher 2 – Hourly - These supplement the Communications Unit during long term absences or during large events when the unit has to maintain constant staffing.  5 hours/day as historically used.  (260 working days in a year x 5 hours a day x 3 employees = 3,900 ). Management Intern – Hourly - Part time personnel to assist with the Department's IT needs.  On average, 6 hours per day are required.  (260 working days in a year x 6 hours a day x 1 employee = 1,560) Police Dispatcher – Hourly - These supplement the Communications Unit during long term absences or during large events when the unit has to maintain constant staffing.  5 hours/day as historically used. (260 working days in a year x 5 hours a day x 2 employees = 2,525) Special Event Traffic Controller 1 – Hourly - These are the individuals that provide traffic control for large events, parades, street closures, etc.  There are typically several events throughout the City every day.  Expenses for many events are recouped through special event permit fees.  We use 6 average hours per shift and average 37 shifts per day for various events.  6 x 37 = Approx. 222 hours required every day of the year. 222 x 365 = Approx. 81,250 hours needed for the year. Senior Police Records Clerk – Hourly - Supplement for the Records Unit which maintains 24-hr. operations 365 days/year.  On average, 5 hours per day are required. (4.86 x 365 = 1,775).  This request will add 4 sworn provisional positions that work 600 hours per year (4 x 600 = 2,400).  Police provisional Police Officer 2 positions will be used to support the following Units: Homeless Outreach Team and Collision Investigation Bureau.  This will positively impact existing service levels by enhancing the Department's community policing efforts.  Additional HOT team staff will allow the Department to enhance its response to homelessness issues throughout the City by assisting homeless families and chronically homeless individuals find appropriate shelter and services to address their specific needs. Police provisional Police Detective positions will be used to support the following Units: Domestic Violence, Sex Crimes, Backgrounds, and Collision Investigation Bureau.  This request will add 5 positions that work 720 hours per year (5 x 720 = 3,600).  Additional provisional detectives will augment existing investigative staff and will enhance the Unit's ability to efficiently manage an increasing workload. This is an ongoing addition."/>
    <b v="0"/>
    <x v="0"/>
    <b v="1"/>
    <b v="1"/>
  </r>
  <r>
    <n v="100000"/>
    <s v="General Fund"/>
    <n v="1914"/>
    <s v="Police"/>
    <s v="17"/>
    <s v="Serve Every Neighborhood"/>
    <s v="Expenditure (Critical Operational Needs)"/>
    <s v="Not Applicable"/>
    <n v="56700"/>
    <s v="100000_1914_P.17_Ext of Shift OT Adjustment"/>
    <m/>
    <n v="6000000"/>
    <m/>
    <n v="87000"/>
    <n v="6087000"/>
    <m/>
    <m/>
    <m/>
    <m/>
    <m/>
    <m/>
    <m/>
    <m/>
    <m/>
    <n v="6087000"/>
    <m/>
    <s v="Adjustment of $6M in overtime related to Extension of Shift expenses to address violent crime and staffing shortages.  This adjustment also includes a $87K (1.45% x $6M) increase for FICA/Medicare (GL 502051) related to the increased overtime expense."/>
    <s v="Extension of Shift Overtime AdjustmentAdjustments to reflect increase in extension of shift related overtime and fringe expenses."/>
    <s v="Adjustments to reflect increase in extension of shift related overtime and fringe expenses."/>
    <s v="NO"/>
    <s v="56700_N___DU1:._._._Depending on the neighborhood of the overtime assignment, communities may be receiving better police services than others. Ensuring the overtime officers are allocated to areas that need it may overcome any disparities. ._"/>
    <n v="0"/>
    <n v="0"/>
    <n v="0"/>
    <x v="3"/>
    <s v="N/A"/>
    <x v="2"/>
    <s v="N/A"/>
    <m/>
    <m/>
    <m/>
    <m/>
    <m/>
    <s v="Customer Service"/>
    <s v="100000_1914_P.17_Ext of Shift OT Adjustment"/>
    <b v="1"/>
    <s v="Adjustment of $6M in overtime related to Extension of Shift expenses to address violent crime and staffing shortages.  This adjustment also includes a $87K (1.45% x $6M) increase for FICA/Medicare (GL 502051) related to the increased overtime expense."/>
    <b v="0"/>
    <x v="0"/>
    <b v="1"/>
    <b v="1"/>
  </r>
  <r>
    <n v="200728"/>
    <s v="General Plan Maintenance Fund"/>
    <n v="1619"/>
    <s v="City Planning"/>
    <s v="02"/>
    <s v="Serve Every Neighborhood"/>
    <s v="Revenue (Revised – Increase)"/>
    <s v="Housing/Affordability"/>
    <n v="56701"/>
    <s v="200728_1619_Revenue Increase"/>
    <m/>
    <m/>
    <m/>
    <m/>
    <n v="0"/>
    <m/>
    <m/>
    <m/>
    <m/>
    <m/>
    <m/>
    <m/>
    <m/>
    <m/>
    <m/>
    <n v="516174"/>
    <s v="Addition of Application Fee Revenue of $516,174 to adjust revenue according to revised projections based on current year trends and project permit application count. Associated non-personnel expense captured in form 56702. An additional May revise adjustment will be submitted to account for permit application submissions and inflationary index calculation."/>
    <s v="Revised Revenue ProjectionAdjustment to reflect revised revenue projection from application fees."/>
    <s v="Adjustment to reflect revised revenue projection."/>
    <s v="YES"/>
    <s v="The revenue adjustment will enable the Department to implement its work program, which includes numerous initiatives focused on addressing inequities and racist zoning regulations, such as the Housing Action Package, various Community Plan Updates, the Environmental Justice Element, and an Equitable Public Engagement Guide. The additional funding available for NPE will support City staff's efforts to deliver the Department's work program efforts, and can also be used to provide required grant match funds. Funds that are prioritized to address inequities, such as planning for more homes in high resources areas, and prioritizing community investments in underserved areas, along with focused engagement in underserved areas may result in more development in high resources areas, along with less prioritized new investments in higher resourced areas. "/>
    <n v="0"/>
    <n v="0"/>
    <n v="0"/>
    <x v="3"/>
    <s v="N/A"/>
    <x v="2"/>
    <s v="N/A"/>
    <m/>
    <s v="Equity &amp; Inclusion"/>
    <m/>
    <m/>
    <m/>
    <m/>
    <s v="200728_1619_Revenue Increase"/>
    <b v="1"/>
    <s v="Addition of Application Fee Revenue of $516,174 to adjust revenue according to revised projections based on current year trends and project permit application count. Associated non-personnel expense captured in form 56702. An additional May revise adjustment will be submitted to account for permit application submissions and inflationary index calculation."/>
    <b v="0"/>
    <x v="0"/>
    <b v="1"/>
    <b v="1"/>
  </r>
  <r>
    <n v="200728"/>
    <s v="General Plan Maintenance Fund"/>
    <n v="1619"/>
    <s v="City Planning"/>
    <s v="03"/>
    <s v="Serve Every Neighborhood"/>
    <s v="Expenditure (Critical Operational Needs)"/>
    <s v="Housing/Affordability"/>
    <n v="56702"/>
    <s v="200728_1619_Addition of Budget for City Planning Work Prog"/>
    <m/>
    <m/>
    <m/>
    <m/>
    <n v="0"/>
    <m/>
    <n v="456000"/>
    <m/>
    <m/>
    <m/>
    <m/>
    <m/>
    <m/>
    <m/>
    <n v="456000"/>
    <m/>
    <s v="Addition of budget for Professional and Technical Services in support of the City Planning Work Program."/>
    <s v="City Planning Work ProgramAddition of one-time and on-going contractual services to support of the City Planning Work Program."/>
    <s v="Additional budget is required to support the growing needs and expanded objectives of the City Planning Work Program."/>
    <s v="YES"/>
    <s v="The expenditure adjustment will enable the Department to implement its work program, which includes numerous initiatives focused on addressing inequities and racist zoning regulations, such as the Housing Action Package, various Community Plan Updates, the Environmental Justice Element, and an Equitable Public Engagement Guide. The additional funding available for NPE will support City staff's efforts to deliver the Department's work program efforts, and can also be used to provide required grant match funds. Funds that are prioritized to address inequities, such as planning for more homes in high resources areas, and prioritizing community investments in underserved areas, along with focused engagement in underserved areas may result in more development in high resources areas, along with less prioritized new investments in higher resourced areas. "/>
    <n v="0"/>
    <n v="0"/>
    <n v="0"/>
    <x v="3"/>
    <s v="N/A"/>
    <x v="2"/>
    <s v="N/A"/>
    <m/>
    <s v="Equity &amp; Inclusion"/>
    <m/>
    <m/>
    <m/>
    <m/>
    <s v="200728_1619_Addition of Budget for City Planning Work Prog"/>
    <b v="1"/>
    <s v="Addition of budget for Professional and Technical Services in support of the City Planning Work Program."/>
    <b v="0"/>
    <x v="0"/>
    <b v="1"/>
    <b v="1"/>
  </r>
  <r>
    <n v="200728"/>
    <s v="General Plan Maintenance Fund"/>
    <n v="1619"/>
    <s v="City Planning"/>
    <s v="01"/>
    <s v="Serve Every Neighborhood"/>
    <s v="Expenditure (Critical Operational Needs)"/>
    <s v="Housing/Affordability"/>
    <n v="56703"/>
    <s v="200728_1619_Addition of Budget for City Planning Work Prog"/>
    <m/>
    <m/>
    <m/>
    <m/>
    <n v="0"/>
    <m/>
    <n v="750000"/>
    <m/>
    <m/>
    <m/>
    <m/>
    <m/>
    <m/>
    <m/>
    <n v="750000"/>
    <m/>
    <s v="One-time addition of budget for staff costs in support of the City Planning Work Program."/>
    <s v="City Planning Work ProgramAddition of one-time and on-going contractual services to support of the City Planning Work Program."/>
    <s v="Addition of one-time budget to support the City Planning Work Program."/>
    <s v="YES"/>
    <s v="The expenditure adjustment will enable the Department to implement its work program, which includes numerous initiatives focused on addressing inequities and racist zoning regulations, such as the Housing Action Package, various Community Plan Updates, the Environmental Justice Element, and an Equitable Public Engagement Guide. The additional funding available for NPE will support City staff's efforts to deliver the Department's work program efforts, and can also be used to provide required grant match funds. Funds that are prioritized to address inequities, such as planning for more homes in high resources areas, and prioritizing community investments in underserved areas, along with focused engagement in underserved areas may result in more development in high resources areas, along with less prioritized new investments in higher resourced areas. "/>
    <n v="0"/>
    <n v="0"/>
    <n v="0"/>
    <x v="3"/>
    <s v="N/A"/>
    <x v="2"/>
    <s v="N/A"/>
    <m/>
    <s v="Equity &amp; Inclusion"/>
    <m/>
    <m/>
    <m/>
    <m/>
    <s v="200728_1619_Addition of Budget for City Planning Work Prog"/>
    <b v="1"/>
    <s v="One-time addition of budget for staff costs in support of the City Planning Work Program."/>
    <b v="0"/>
    <x v="0"/>
    <b v="1"/>
    <b v="1"/>
  </r>
  <r>
    <n v="100000"/>
    <s v="General Fund"/>
    <n v="1517"/>
    <s v="Department of Finance"/>
    <s v="03"/>
    <s v="Not Applicable"/>
    <s v="Expenditure (Critical Operational Needs)"/>
    <s v="Not Applicable"/>
    <n v="56704"/>
    <s v="100000_1517_CIP Section Positions"/>
    <n v="1"/>
    <n v="136113"/>
    <n v="26136"/>
    <n v="11275"/>
    <n v="173524"/>
    <m/>
    <m/>
    <m/>
    <m/>
    <m/>
    <m/>
    <m/>
    <m/>
    <m/>
    <n v="173524"/>
    <m/>
    <s v="The multi-year budget for the Capital Improvements Program (CIP) has increased considerably over the past five fiscal years, increasing from $2.5 billion in FY18 to $5.9 billion in FY23, a 76% increase. There has also been a large increase in new and complex programs and initiatives that impact the CIP program, such as Storm Water's WIFIA loan, Climate Action Plan, Civic Center Core, Pure Water, Build Better San Diego, among others.  Also, the consolidation of the Debt Management Department in late Fiscal Year 2022 with the Department of Finance will allow for greater coordination and integration of the capital financing function, the CIP Budget and the 5-Year capital infrastructure planning outlook. This adjustment proposed the elimination of a Director position and the addition of one supervisor and one manager positions to handle the demand and successful implementation of these new programs and greater integration of the financing function with long-term budgeting and planning. The Principal Accountant position would lead the process for the two CIP budget monitoring reports, the capital budget development process and provide general management level oversight. Offsetting these increases would be the reduction of the Department Director position that was previously within the Debt Management department prior to the merge. All activity mentioned on this form can be found on Form 56921 (BA 1512) and Form 56704 (BA 1517)."/>
    <s v="Reorganization and CIP SupportAddition of 1.00 Principal Accountant, and reduction of 1.00 Department Director associated with a reorganization to support the City's CIP program."/>
    <s v="The reduction of 1.00 FTE Department Director as a result of the merge between Department of Finance and Debt Management.  This reduction is being offset with the addition of 1.00 FTE position to support the City's CIP program which has increased considerably over the past five fiscal years, increasing from $2.5 billion in FY18 to $5.9 billion in FY23, a 76% increase. The increase in the CIP requires additional supervisory staff to support the additional workload and the new programs/initiatives, such as Storm Water's WIFIA, , Climate Action Plan, Civic Center Core, Pure Water and Build Better San Diego among others."/>
    <s v="NO"/>
    <s v="The Department of Finance is in the process of overhauling the Citywide budget process to incorporate an equity lens to address disparities through the allocation of financial resources. These resources will be dedicated to support some of these changes as they relate to the City’s Capital Improvement Program."/>
    <n v="0.5"/>
    <n v="86762"/>
    <n v="0"/>
    <x v="1"/>
    <s v="Overarching Implementation"/>
    <x v="0"/>
    <s v="No"/>
    <m/>
    <m/>
    <m/>
    <m/>
    <m/>
    <s v="Trust &amp; Transparency"/>
    <s v="100000_1517_CIP Section Positions"/>
    <b v="1"/>
    <s v="The multi-year budget for the Capital Improvements Program (CIP) has increased considerably over the past five fiscal years, increasing from $2.5 billion in FY18 to $5.9 billion in FY23, a 76% increase. There has also been a large increase in new and complex programs and initiatives that impact the CIP program, such as Storm Water's WIFIA loan, Climate Action Plan, Civic Center Core, Pure Water, Build Better San Diego, among others.  Also, the consolidation of the Debt Management Department in late Fiscal Year 2022 with the Department of Finance will allow for greater coordination and integration of the capital financing function, the CIP Budget and the 5-Year capital infrastructure planning outlook. This adjustment proposed the elimination of a Director position and the addition of one supervisor and one manager positions to handle the demand and successful implementation of these new programs and greater integration of the financing function with long-term budgeting and planning. The Principal Accountant position would lead the process for the two CIP budget monitoring reports, the capital budget development process and provide general management level oversight. Offsetting these increases would be the reduction of the Department Director position that was previously within the Debt Management department prior to the merge. All activity mentioned on this form can be found on Form 56921 (BA 1512) and Form 56704 (BA 1517)."/>
    <b v="0"/>
    <x v="0"/>
    <b v="1"/>
    <b v="1"/>
  </r>
  <r>
    <n v="100000"/>
    <s v="General Fund"/>
    <n v="1517"/>
    <s v="Department of Finance"/>
    <s v="02"/>
    <s v="Not Applicable"/>
    <s v="Expenditure (Critical Operational Needs)"/>
    <s v="Not Applicable"/>
    <n v="56705"/>
    <s v="100000_1517_Grant Section Positions"/>
    <n v="2"/>
    <n v="159434"/>
    <n v="36266"/>
    <n v="19504"/>
    <n v="215204"/>
    <m/>
    <m/>
    <m/>
    <m/>
    <m/>
    <m/>
    <m/>
    <m/>
    <m/>
    <n v="215204"/>
    <m/>
    <s v="Addition of 2.00 FTE Finance Analyst 2 positions to support the Grants section of the Department of Finance. When compared to FY 2019, the total number of submitted applications for grants increased by 104% (55 in 2019, 112 in 2022) and the total number of grants awarded increased by 180% (25 in 2019, 70 in 2022).  When comparing the value of the City's grants, between 2019 and 2022 the total value of the City's applications increased by $213 million, or 269%, and the total value of the grants awarded increased by $149.5 million, or 286%. The amount of grant funding projected to be received in the next several years is expected to continue to increase due to the Federal Build Back Better Act.The Finance Analysts that support the grant operations of the City within the Department of Finance are responsible for overseeing the general compliance and reporting requirements of each grant and ensuring that the City follows the Grant Code of Federal Regulations or the Uniform Guidance 2 CFR 200.  The Finance Analysts must become familiar with the specific compliance and reporting requirements of each grant program and monitor it throughout the year in order to provide appropriate guidance to the administering department and ensure each grant is being adequately tracked within the City's SAP system.  The City receives a large amount of Grant Funding from multiple agencies, and due to each program's unique requirements the Finance Analysts must possess strong analytical skills and good communication skills to work alongside the grant administering departments.The addition of these Finance Analyst positions will provide greater support to the grant operations of the City and ensure the City continues to receive clean audit opinions on the annual Single Audit so that the City can continue to receive these necessary grant funds in support of City operations."/>
    <s v="Grant SupportAddition of 2.00 Finance Analyst 2s to support the increases in City grant operations and ensure compliance with federal regulations and reporting requirements."/>
    <s v="Addition of 2.00 Finance Analyst 2s to support City grant operations.  In the past 4 years, the number of grants awarded to the City has increased by 180% and the dollar value of the grants has increased by $149 million.  Additional support is needed to ensure compliance with federal regulations and reporting requirements so the City can continue to receive grant funding."/>
    <s v="NO"/>
    <s v="N/A. No additional information is required because the request does not have an equity dimension."/>
    <n v="0.1"/>
    <n v="21520.400000000001"/>
    <n v="0"/>
    <x v="1"/>
    <s v="Overarching Implementation"/>
    <x v="0"/>
    <s v="No"/>
    <m/>
    <m/>
    <m/>
    <m/>
    <m/>
    <s v="Trust &amp; Transparency"/>
    <s v="100000_1517_Grant Section Positions"/>
    <b v="1"/>
    <s v="Addition of 2.00 FTE Finance Analyst 2 positions to support the Grants section of the Department of Finance. When compared to FY 2019, the total number of submitted applications for grants increased by 104% (55 in 2019, 112 in 2022) and the total number of grants awarded increased by 180% (25 in 2019, 70 in 2022).  When comparing the value of the City's grants, between 2019 and 2022 the total value of the City's applications increased by $213 million, or 269%, and the total value of the grants awarded increased by $149.5 million, or 286%. The amount of grant funding projected to be received in the next several years is expected to continue to increase due to the Federal Build Back Better Act.The Finance Analysts that support the grant operations of the City within the Department of Finance are responsible for overseeing the general compliance and reporting requirements of each grant and ensuring that the City follows the Grant Code of Federal Regulations or the Uniform Guidance 2 CFR 200.  The Finance Analysts must become familiar with the specific compliance and reporting requirements of each grant program and monitor it throughout the year in order to provide appropriate guidance to the administering department and ensure each grant is being adequately tracked within the City's SAP system.  The City receives a large amount of Grant Funding from multiple agencies, and due to each program's unique requirements the Finance Analysts must possess strong analytical skills and good communication skills to work alongside the grant administering departments.The addition of these Finance Analyst positions will provide greater support to the grant operations of the City and ensure the City continues to receive clean audit opinions on the annual Single Audit so that the City can continue to receive these necessary grant funds in support of City operations."/>
    <b v="0"/>
    <x v="0"/>
    <b v="1"/>
    <b v="1"/>
  </r>
  <r>
    <n v="100000"/>
    <s v="General Fund"/>
    <n v="1517"/>
    <s v="Department of Finance"/>
    <s v="01"/>
    <s v="Not Applicable"/>
    <s v="Expenditure (Critical Operational Needs)"/>
    <s v="Not Applicable"/>
    <n v="56706"/>
    <s v="100000_1517_Supplemental Position Adds"/>
    <n v="4"/>
    <n v="423028"/>
    <n v="87730"/>
    <n v="41820"/>
    <n v="552578"/>
    <m/>
    <m/>
    <m/>
    <m/>
    <m/>
    <m/>
    <m/>
    <m/>
    <m/>
    <n v="552578"/>
    <m/>
    <s v="Addition of 4.00 FTE (1.00 Program Coordinator, 2.00 Finance Analyst 4s, 1.00 Finance Analyst 2) positions that are currently in supplemental, unbudgeted status.  These positions were added in a supplement capacity during the last two fiscal years to right-size staffing levels and support the growing demand for centralized financial services that result from the City's expanded operations and increase in full-time equivalent positions. Over the last five fiscal years, the City's Budget has increased from $3.64 billion to $5.07 billion, a 39% increase. Full-time equivalent positions have increased from 11,419 to 12,777, a 12% increase. In addition, financial oversight is needed for new and complex City programs. These new positions are critical for the successful implementation of the Climate Action Plan and Homelessness Strategies and Solutions.  As the City moves forward on these critical initiatives, there will be an increasing need for finance staff to evaluate proposals for economic impact. Additionally, there will be a greater need to track, report, and provide a fiscal analysis on the implementation of these initiatives.  The addition of these positions will ensure that the Department of Finance has the staff to be able to perform the necessary work."/>
    <s v="Supplemental Position AddsAddition of 4.00 FTE positions to right-size staffing levels to support central finance and implement critical initiatives, such as Equity, Climate Action Plan, and Homelessness Strategies and Solutions."/>
    <s v="Addition of 4.00 FTE position to right-size staffing levels to support growth of approximately 39% in the City's total budget over the last five fiscal years and implement new critical programs and initiatives.  As the City embarks on implementing it's Climate Action Plan, Homelessness Strategies and Solutions, and incorporating an equity lens into its budget process, it is critical that the Department of Finance has the needed staffing levels to be able to evaluate, monitor, report and provide the financial support for the support for the City to successfully implement these initiatives."/>
    <s v="NO"/>
    <s v="The Department of Finance is in the process of overhauling the Citywide budget process to incorporate an equity lens to address disparities through the allocation of financial resources. These resources will be dedicated to support some of these changes as they relate to City operating expenditures."/>
    <n v="0.5"/>
    <n v="276289"/>
    <n v="0"/>
    <x v="1"/>
    <s v="Overarching Implementation"/>
    <x v="0"/>
    <s v="No"/>
    <m/>
    <m/>
    <m/>
    <m/>
    <m/>
    <s v="Trust &amp; Transparency"/>
    <s v="100000_1517_Supplemental Position Adds"/>
    <b v="1"/>
    <s v="Addition of 4.00 FTE (1.00 Program Coordinator, 2.00 Finance Analyst 4s, 1.00 Finance Analyst 2) positions that are currently in supplemental, unbudgeted status.  These positions were added in a supplement capacity during the last two fiscal years to right-size staffing levels and support the growing demand for centralized financial services that result from the City's expanded operations and increase in full-time equivalent positions. Over the last five fiscal years, the City's Budget has increased from $3.64 billion to $5.07 billion, a 39% increase. Full-time equivalent positions have increased from 11,419 to 12,777, a 12% increase. In addition, financial oversight is needed for new and complex City programs. These new positions are critical for the successful implementation of the Climate Action Plan and Homelessness Strategies and Solutions.  As the City moves forward on these critical initiatives, there will be an increasing need for finance staff to evaluate proposals for economic impact. Additionally, there will be a greater need to track, report, and provide a fiscal analysis on the implementation of these initiatives.  The addition of these positions will ensure that the Department of Finance has the staff to be able to perform the necessary work."/>
    <b v="0"/>
    <x v="0"/>
    <b v="1"/>
    <b v="1"/>
  </r>
  <r>
    <n v="700011"/>
    <s v="Water Utility Operating Fund"/>
    <n v="2000"/>
    <s v="Public Utilities"/>
    <s v="01"/>
    <s v="Advance Mobility"/>
    <s v="Expenditure (Federal/State Mandates)"/>
    <s v="Infrastructure"/>
    <n v="56707"/>
    <s v="700011_2000 Dams and Reservoirs"/>
    <n v="16"/>
    <n v="1549021"/>
    <n v="350865"/>
    <n v="163428"/>
    <n v="2063314"/>
    <m/>
    <n v="7027488"/>
    <m/>
    <m/>
    <m/>
    <m/>
    <m/>
    <m/>
    <m/>
    <n v="9090802"/>
    <m/>
    <s v="&lt;h3&gt;&lt;/h3&gt;The Public Utilities Department is looking to optimize its surface water operations and take a more holistic approach to its Dam and Reservoir Program. This includes considering the long-term life of the department's nine reservoirs and dams as part of the entire water supply system and coordinating with the County Water Agency (CWA) and the Division of Dam Safety. &lt;h3&gt;&lt;/h3&gt;To focus on the long-term capital needs of the Dam and Reservoir Program, the department will create several new positions.  2.00 Full-Time Equivalent (FTE) Senior Civil Engineers will oversee a section responsible for planning and management of dam repair and rehabilitation projects, while 3.00 FTE Associate Engineers will manage and oversee a number of these projects. 4.00 FTE Assistant Engineers will also be hired to coordinate, prepare, and review technical analyses, designs, and implementation for dam repair and replacement projects. In addition to these engineering roles, the department will also be hiring a 1.00 FTE Senior Planner and 1.00 FTE Associate Planner to complete environmental reviews, prepare California Environmental Quality Act (CEQA) documents, and obtain necessary environmental permits. To support the stand-up of the Dam and Reservoir capital Program and provide program management services, contractual funds will be necessary, as well as additional funds to complete required assessments, studies, and predesign of dam repair projects in accordance with The Division of Safety of Dams (DSOD) regulations, which have been included in this request.&lt;h3&gt;&lt;/h3&gt;To support the programs existing maintenance and operations needs, the department will be adding teams responsible for tasks such as dam and reservoir maintenance, large blow-off valve operations, woody vegetation removal, and minor concrete repairs. These items are not covered in the department's long-term capital projects and are key concerns of its regulators."/>
    <s v="Dams and Reservoirs MaintenanceAddition of 16.00 FTE positions and associated non-personnel expenditures to support The Dam and Reservoir Program meet regulatory standards."/>
    <s v="Addition of 16.00 FTE in various positions to address both near-term and long-term improvements identified by PUD and its regulators across the nine dams' system."/>
    <s v="NO"/>
    <s v="N/A"/>
    <n v="0"/>
    <n v="0"/>
    <n v="0"/>
    <x v="3"/>
    <s v="N/A"/>
    <x v="2"/>
    <s v="N/A"/>
    <m/>
    <s v="Customer Service"/>
    <m/>
    <m/>
    <m/>
    <m/>
    <s v="700011_2000 Dams and Reservoirs"/>
    <b v="1"/>
    <s v="&lt;h3&gt;&lt;/h3&gt;The Public Utilities Department is looking to optimize its surface water operations and take a more holistic approach to its Dam and Reservoir Program. This includes considering the long-term life of the department's nine reservoirs and dams as part of the entire water supply system and coordinating with the County Water Agency (CWA) and the Division of Dam Safety. &lt;h3&gt;&lt;/h3&gt;To focus on the long-term capital needs of the Dam and Reservoir Program, the department will create several new positions.  2.00 Full-Time Equivalent (FTE) Senior Civil Engineers will oversee a section responsible for planning and management of dam repair and rehabilitation projects, while 3.00 FTE Associate Engineers will manage and oversee a number of these projects. 4.00 FTE Assistant Engineers will also be hired to coordinate, prepare, and review technical analyses, designs, and implementation for dam repair and replacement projects. In addition to these engineering roles, the department will also be hiring a 1.00 FTE Senior Planner and 1.00 FTE Associate Planner to complete environmental reviews, prepare California Environmental Quality Act (CEQA) documents, and obtain necessary environmental permits. To support the stand-up of the Dam and Reservoir capital Program and provide program management services, contractual funds will be necessary, as well as additional funds to complete required assessments, studies, and predesign of dam repair projects in accordance with The Division of Safety of Dams (DSOD) regulations, which have been included in this request.&lt;h3&gt;&lt;/h3&gt;To support the programs existing maintenance and operations needs, the department will be adding teams responsible for tasks such as dam and reservoir maintenance, large blow-off valve operations, woody vegetation removal, and minor concrete repairs. These items are not covered in the department's long-term capital projects and are key concerns of its regulators."/>
    <b v="0"/>
    <x v="0"/>
    <b v="1"/>
    <b v="1"/>
  </r>
  <r>
    <n v="200227"/>
    <s v="Fire/Emergency Medical Services Transport Program Fund"/>
    <n v="1913"/>
    <s v="Emergency Medical Services"/>
    <s v="01"/>
    <s v="Not Applicable"/>
    <s v="Expenditure (Critical Operational Needs)"/>
    <s v="Not Applicable"/>
    <n v="56709"/>
    <s v="200227_1913_Addition of EMS Fire Captain"/>
    <n v="1"/>
    <n v="119654"/>
    <n v="43881"/>
    <n v="23981"/>
    <n v="187516"/>
    <m/>
    <n v="75000"/>
    <m/>
    <m/>
    <m/>
    <m/>
    <m/>
    <m/>
    <m/>
    <n v="262516"/>
    <m/>
    <s v="Addition of 1.00 Fire Captain to serve as the Emergency Medical Services (EMS) Medical Liaison Officer for contract compliance, Exclusive Operating Agreement (EOA) and special events.Under the general direction of the EMS Deputy Chief, the Medical Liaison Officer will be responsible for overseeing the contractual requirements of various contracts related to EMS Operations in the City including the City/County EOA Agreement, paramedic and medical transportation services, City Medical Director, ePCR (WATER), Airport, On-line Compliance Utility (FirstWatch), and mutual aid and training agency agreements. Additionally, the position will be responsible for ensuring the department adheres to government regulations including the assessment and identification of potential risks within the department and the EMS Division; optimizing existing processes and procedures to conform with federal law and standards with the goal of protecting the City from potential civil and criminal liability due to non-compliance to established HIPAA law and standards; and serve as a liaison to the new Special Operations Events Unit.  This position was approved in FY23 as a supplemental position. Non-Personnel expense includes cost for a Ford F-150 pickup.The impact of not funding this request may result in non-compliance with various contracts; continual short staffing issues for the EMS Division; and impact EMS ability to successfully manage EOA rights."/>
    <s v="Emergency Medical Services Fire CaptainAddition of 1.00 Fire Captain and non-personnel expenditures to serve as Emergency Medical Services (EMS) Medical Liaison Officer for contract compliance, Exclusive Operating Agreement, and special events."/>
    <s v="Addition of 1.00 Fire Captain and non-personnel expenditures to serve as Emergency Medical Services (EMS) Medical Liaison Officer for contract compliance, Exclusive Operating Agreement, and special events."/>
    <s v="YES"/>
    <s v="Addition of EMS Fire Captain - PBF Form ID # 56709_Y123__:Increased opportunity for special assignment and promotions while addressing workload disparity due to ambulance provider contractual deficiencies.._Operational impact is the disparity in workload.._Inability to address ambulance transport contract shortcomings while decreasing opportunities for the workforce.._._"/>
    <n v="0"/>
    <n v="0"/>
    <n v="0"/>
    <x v="3"/>
    <s v="N/A"/>
    <x v="2"/>
    <s v="N/A"/>
    <m/>
    <m/>
    <m/>
    <s v="Not Applicable"/>
    <m/>
    <m/>
    <s v="200227_1913_Addition of EMS Fire Captain"/>
    <b v="1"/>
    <s v="Addition of 1.00 Fire Captain to serve as the Emergency Medical Services (EMS) Medical Liaison Officer for contract compliance, Exclusive Operating Agreement (EOA) and special events.Under the general direction of the EMS Deputy Chief, the Medical Liaison Officer will be responsible for overseeing the contractual requirements of various contracts related to EMS Operations in the City including the City/County EOA Agreement, paramedic and medical transportation services, City Medical Director, ePCR (WATER), Airport, On-line Compliance Utility (FirstWatch), and mutual aid and training agency agreements. Additionally, the position will be responsible for ensuring the department adheres to government regulations including the assessment and identification of potential risks within the department and the EMS Division; optimizing existing processes and procedures to conform with federal law and standards with the goal of protecting the City from potential civil and criminal liability due to non-compliance to established HIPAA law and standards; and serve as a liaison to the new Special Operations Events Unit.  This position was approved in FY23 as a supplemental position.The impact of not funding this request may result in non-compliance with various contracts; continual short staffing issues for the EMS Division; and impact EMS ability to successfully manage EOA rights."/>
    <b v="0"/>
    <x v="0"/>
    <b v="1"/>
    <b v="1"/>
  </r>
  <r>
    <n v="200227"/>
    <s v="Fire/Emergency Medical Services Transport Program Fund"/>
    <n v="1913"/>
    <s v="Emergency Medical Services"/>
    <s v="02"/>
    <s v="Not Applicable"/>
    <s v="Expenditure (Critical Operational Needs)"/>
    <s v="Not Applicable"/>
    <n v="56710"/>
    <s v="200227_1913_Addition of Quality Improvement Data Specialist"/>
    <n v="1"/>
    <n v="124000"/>
    <n v="24939"/>
    <n v="10948"/>
    <n v="159887"/>
    <m/>
    <m/>
    <m/>
    <m/>
    <m/>
    <m/>
    <m/>
    <m/>
    <m/>
    <n v="159887"/>
    <m/>
    <s v="Addition of 1.00 Quality Improvement and Data Specialist to address increasing medical aid call volume. This position will responsible for working on quality improvement issues for patient treatment, protocol adherence, and medication delivery. This position will also assist Emergency Medical Services (EMS) medical directors with data for their research projects that directly affect the practice of medicine. This position will work with data analysis software such as First Watch/First Pass to identify other solutions to improve the quality and efficiency of Quality Improvement. Other duties include working with the Electronic Documentation and Data Analysis Coordinator to create reports and the EMS Education division to track and coordinate staff education needs. The impact of not funding this request will result in the inability to address increasing medical aid call volume; and impact the EMS Division’s ability to support clinical research and data analysis as we have in the past in conjunction with UCSD or other national (NIH,  etc.) research endeavors that directly impact the practice of EMS in the field."/>
    <s v="Quality Improvement and Data SpecialistAddition of 1.00 Quality Improvement and Data Specialist to address increasing medical aid call volume and support clinical research and data analysis."/>
    <s v="Addition of 1.00 Quality Improvement and Data Specialist to address increasing medical aid call volume and support clinical research and data analysis."/>
    <s v="YES"/>
    <s v="Addition of Quality Improvement and Data Specialist - PBF Form ID # 56710_Y123__:Increased opportunity for special assignment while addressing workload disparity.._Provides quality assurance to all communities served.._Increased risk from lack of quality assurance review.._._"/>
    <n v="0"/>
    <n v="0"/>
    <n v="0"/>
    <x v="3"/>
    <s v="N/A"/>
    <x v="2"/>
    <s v="N/A"/>
    <m/>
    <m/>
    <m/>
    <s v="Not Applicable"/>
    <m/>
    <m/>
    <s v="200227_1913_Addition of Quality Improvement Data Specialist"/>
    <b v="1"/>
    <s v="Addition of 1.00 Quality Improvement and Data Specialist to address increasing medical aid call volume. This position will responsible for working on quality improvement issues for patient treatment, protocol adherence, and medication delivery. This position will also assist Emergency Medical Services (EMS) medical directors with data for their research projects that directly affect the practice of medicine. This position will work with data analysis software such as First Watch/First Pass to identify other solutions to improve the quality and efficiency of Quality Improvement. Other duties include working with the Electronic Documentation and Data Analysis Coordinator to create reports and the EMS Education division to track and coordinate staff education needs. The impact of not funding this request will result in the inability to address increasing medical aid call volume; and impact the EMS Division’s ability to support clinical research and data analysis as we have in the past in conjunction with UCSD or other national (NIH,  etc.) research endeavors that directly impact the practice of EMS in the field."/>
    <b v="0"/>
    <x v="0"/>
    <b v="1"/>
    <b v="1"/>
  </r>
  <r>
    <n v="100000"/>
    <s v="General Fund"/>
    <n v="1914"/>
    <s v="Police"/>
    <s v="13"/>
    <s v="Serve Every Neighborhood"/>
    <s v="Expenditure (Contractual Increase)"/>
    <s v="Not Applicable"/>
    <n v="56711"/>
    <s v="100000_1914_P.13_Contractual Increase - Sexual Assault Exams"/>
    <m/>
    <m/>
    <m/>
    <m/>
    <n v="0"/>
    <m/>
    <n v="191400"/>
    <m/>
    <m/>
    <m/>
    <m/>
    <m/>
    <m/>
    <m/>
    <n v="191400"/>
    <m/>
    <s v="Addition of $191K ongoing non-personnel expenditures for the contractual increase of medical evidentiary examinations also known as forensic medical exams performed by Qualified Healthcare Professionals (QHP) who specialize in sexual assault and attempted sexual assault incidents. The contracted increase is 11% more than previously executed agreement. Consultant services include medical legal forensic examinations of sexual assault victims and suspects, medical facilities, and court testimony. "/>
    <s v="Sexual Assault ExaminationsAddition of non-personnel expenditures for the contractual increase of sexual assault medical evidentiary examinations. "/>
    <s v="Addition of non-personnel expenditures for the contractual increase of medical evidentiary examinations of sexual assault victims and suspects that are conducted by Qualified Healthcare Professionals, medical facilities, and court testimony. The contracted increase is 11% more than previously executed agreement. "/>
    <s v="YES"/>
    <s v="56711_Y123__:Fulfilling the contractual increases for sexual assault medical examinations supports the Department’s commitment to providing the highest level of service for sexual assault victims. ._Will continue services for sexual assault victims. ._Allows every victim access to the medical examination across all communities.._._"/>
    <n v="0"/>
    <n v="0"/>
    <n v="0"/>
    <x v="3"/>
    <s v="N/A"/>
    <x v="2"/>
    <s v="N/A"/>
    <m/>
    <m/>
    <m/>
    <m/>
    <m/>
    <s v="Customer Service"/>
    <s v="100000_1914_P.13_Contractual Increase - Sexual Assault Exams"/>
    <b v="1"/>
    <s v="Addition of $191K ongoing non-personnel expenditures for the contractual increase of medical evidentiary examinations also known as forensic medical exams performed by Qualified Healthcare Professionals (QHP) who specialize in sexual assault and attempted sexual assault incidents. The contracted increase is 11% more than previously executed agreement. Consultant services include medical legal forensic examinations of sexual assault victims and suspects, medical facilities, and court testimony. "/>
    <b v="0"/>
    <x v="0"/>
    <b v="1"/>
    <b v="1"/>
  </r>
  <r>
    <n v="100000"/>
    <s v="General Fund"/>
    <n v="1914"/>
    <s v="Police"/>
    <s v="12"/>
    <s v="Serve Every Neighborhood"/>
    <s v="Expenditure (Contractual Increase)"/>
    <s v="Not Applicable"/>
    <n v="56712"/>
    <s v="100000_1914_P.12_Contractual Increase - Ammunition"/>
    <m/>
    <m/>
    <m/>
    <m/>
    <n v="0"/>
    <n v="408540"/>
    <m/>
    <m/>
    <m/>
    <m/>
    <m/>
    <m/>
    <m/>
    <m/>
    <n v="408540"/>
    <m/>
    <s v="Addition of $408K ongoing non-personnel expenditures for the contractual increase of ammunition. A new contract for ammunition was executed on October 18, 2022. COVID-19, raw material shortages, and supply chain issues have caused the cost of ammunition to increase significantly.  The contracted increase in cost is 98% more than the previously executed agreement. In addition, due to global events causing raw material shortages and supply chain issues, the delivery time frame is approximately 300 days from the date it is ordered from the vendor. The ammunition is used for handgun, shotgun and rifle training shoots, qualification shoots, practice and duty rounds, Advanced Officer Training, Regional Academy Firearms training, and Less Lethal / Extended Range Impact Weapon training and qualifications.  "/>
    <s v="AmmunitionAddition of non-personnel expenditures for the contractual increase of ammunition."/>
    <s v="Addition of non-personnel expenditures for the contractual increase of ammunition for handgun, shotgun and rifle training shoots, qualification shoots, practice and duty rounds, Advanced Officer Training, Regional Academy Firearms training, and Less Lethal/Extended Range Impact Weapon training and qualifications.  A new contract for ammunition was executed on October 18, 2022, and due to COVID-19, raw material shortages, and supply chain issues the cost of ammunition increased more than 98% than the previously executed agreement."/>
    <s v="NO"/>
    <s v="56712_N___N/A_:._._._._"/>
    <n v="0"/>
    <n v="0"/>
    <n v="0"/>
    <x v="3"/>
    <s v="N/A"/>
    <x v="2"/>
    <s v="N/A"/>
    <m/>
    <m/>
    <m/>
    <m/>
    <m/>
    <s v="Customer Service"/>
    <s v="100000_1914_P.12_Contractual Increase - Ammunition"/>
    <b v="1"/>
    <s v="Addition of $408K ongoing non-personnel expenditures for the contractual increase of ammunition. A new contract for ammunition was executed on October 18, 2022. COVID-19, raw material shortages, and supply chain issues have caused the cost of ammunition to increase significantly.  The contracted increase in cost is 98% more than the previously executed agreement. In addition, due to global events causing raw material shortages and supply chain issues, the delivery time frame is approximately 300 days from the date it is ordered from the vendor. The ammunition is used for handgun, shotgun and rifle training shoots, qualification shoots, practice and duty rounds, Advanced Officer Training, Regional Academy Firearms training, and Less Lethal / Extended Range Impact Weapon training and qualifications.  "/>
    <b v="0"/>
    <x v="0"/>
    <b v="1"/>
    <b v="1"/>
  </r>
  <r>
    <n v="100000"/>
    <s v="General Fund"/>
    <n v="1914"/>
    <s v="Police"/>
    <s v="14"/>
    <s v="Serve Every Neighborhood"/>
    <s v="Expenditure (Contractual Increase)"/>
    <s v="Not Applicable"/>
    <n v="56713"/>
    <s v="100000_1914_P.14_Contractual Increase - Ballistic Vests"/>
    <m/>
    <m/>
    <m/>
    <m/>
    <n v="0"/>
    <n v="271920"/>
    <m/>
    <m/>
    <m/>
    <m/>
    <m/>
    <m/>
    <m/>
    <m/>
    <n v="271920"/>
    <m/>
    <s v="Addition of $271K ongoing non-personnel expenditures for contracted increases in ballistic vests. A new contract for ballistic vests was executed on December 22, 2022, with a contracted increase in cost of 39% more than the previously executed agreement. Ballistic vests are standard issued to all sworn and certain civilian positions for safety.  The ballistic vests absorb the impact and reduce or stop penetration to the torso from firearm-fired projectiles and fragmentation from explosions, decreasing harm to the officer wearing it."/>
    <s v="Ballistic VestsAddition of non-personnel expenditure for the contractual increase of ballistic vests."/>
    <s v="Addition of non-personnel expenditures for the contractual increase of ballistic vests issued to all sworn and certain civilian positions to absorb the impact and reduce or stop penetration to the torso from firearm-fired projectiles and fragmentation from explosions. A new contract for ballistic vests was executed on December 22, 2022, with an increase of 39% more than the previously executed agreement."/>
    <s v="NO"/>
    <s v="56713_N___N/A_:._._._._"/>
    <n v="0"/>
    <n v="0"/>
    <n v="0"/>
    <x v="3"/>
    <s v="N/A"/>
    <x v="2"/>
    <s v="N/A"/>
    <m/>
    <m/>
    <m/>
    <m/>
    <m/>
    <s v="Empowerment &amp; Engagement"/>
    <s v="100000_1914_P.14_Contractual Increase - Ballistic Vests"/>
    <b v="1"/>
    <s v="Addition of $271K ongoing non-personnel expenditures for contracted increases in ballistic vests. A new contract for ballistic vests was executed on December 22, 2022, with a contracted increase in cost of 39% more than the previously executed agreement. Ballistic vests are standard issued to all sworn and certain civilian positions for safety.  The ballistic vests absorb the impact and reduce or stop penetration to the torso from firearm-fired projectiles and fragmentation from explosions, decreasing harm to the officer wearing it."/>
    <b v="0"/>
    <x v="0"/>
    <b v="1"/>
    <b v="1"/>
  </r>
  <r>
    <n v="100000"/>
    <s v="General Fund"/>
    <n v="1211"/>
    <s v="City Attorney"/>
    <s v="12"/>
    <s v="Not Applicable"/>
    <s v="Non-standard Hour (Maintain)"/>
    <s v="Not Applicable"/>
    <n v="56717"/>
    <s v="100000_1211_City Attorney_Non-Standard Hourly Maintain"/>
    <n v="5.48"/>
    <n v="407529"/>
    <n v="9217"/>
    <n v="23476"/>
    <n v="440222"/>
    <m/>
    <m/>
    <m/>
    <m/>
    <m/>
    <m/>
    <m/>
    <m/>
    <m/>
    <n v="440222"/>
    <m/>
    <s v="Addition of 0.98 Deputy City Attorney-Hourly; 0.90 City Attorney Investigator-Hourly; 3.25 Legal Intern-Hourly; and 0.35 Legal Secretary 2-Hourly to maintain current service levels. These positions are needed to carry out duties as mandated by the Courts, City Charter, and due to vacancies and permanent staff being out on LTD/FMLA."/>
    <s v="Non-Standard Hour Personnel FundingFunding allocated according to a zero-based annual review of hourly funding requirements."/>
    <s v="Funding allocated according to a zero-based annual review of hourly funding requirements."/>
    <s v="NO"/>
    <s v="N/A"/>
    <n v="0"/>
    <n v="0"/>
    <n v="0"/>
    <x v="3"/>
    <s v="N/A"/>
    <x v="2"/>
    <s v="N/A"/>
    <m/>
    <m/>
    <m/>
    <m/>
    <m/>
    <s v="Not Applicable"/>
    <s v="100000_1211_City Attorney_Non-Standard Hourly Maintain"/>
    <b v="1"/>
    <s v="Addition of 0.98 Deputy City Attorney-Hourly; 0.90 City Attorney Investigator-Hourly; 3.25 Legal Intern-Hourly; and 0.35 Legal Secretary 2-Hourly to maintain current service levels. These positions are needed to carry out duties as mandated by the Courts, City Charter, and due to vacancies and permanent staff being out on LTD/FMLA."/>
    <b v="0"/>
    <x v="0"/>
    <b v="1"/>
    <b v="1"/>
  </r>
  <r>
    <n v="100000"/>
    <s v="General Fund"/>
    <n v="1621"/>
    <s v="Sustainability &amp; Mobility"/>
    <s v="03"/>
    <s v="Champion Sustainability"/>
    <s v="Expenditure (City Mandates)"/>
    <s v="Infrastructure"/>
    <n v="56718"/>
    <s v="100000_1621_Franchise Audit"/>
    <m/>
    <m/>
    <m/>
    <m/>
    <n v="0"/>
    <m/>
    <n v="150000"/>
    <m/>
    <m/>
    <m/>
    <m/>
    <m/>
    <m/>
    <m/>
    <n v="150000"/>
    <m/>
    <s v="Addition of non-personnel expenditures in the amount of $150,000 for the required biannual independent performance audit of SDG&amp;amp;E in compliance with the terms of gas and electric franchises per Franchise Ordinances (O-21327 / O-21328)."/>
    <s v="Biannual Independent Performance AuditAddition of one-time non-personnel expenditures for the biannual independent performance audit of SDG&amp;amp;E. "/>
    <s v="Addition of one-time non-personnel expenditures for the required biannual independent performance audit of SDG&amp;amp;E in compliance with the terms of gas and electric franchises per Franchise Ordinances (O-21327 / O-21328)."/>
    <s v="NO"/>
    <s v="No disparities exist; Overseeing and auditing SDG&amp;amp;E performance under the terms of the franchise provides positive outcomes citywide. "/>
    <n v="1"/>
    <n v="150000"/>
    <n v="0"/>
    <x v="7"/>
    <s v="N/A"/>
    <x v="0"/>
    <s v="No"/>
    <m/>
    <m/>
    <m/>
    <m/>
    <m/>
    <s v="Trust &amp; Transparency"/>
    <s v="100000_1621_Franchise Audit"/>
    <b v="1"/>
    <s v="Addition of non-personnel expenditures in the amount of $150,000 for the required biannual independent performance audit of SDG&amp;amp;E in compliance with the terms of gas and electric franchises per Franchise Ordinances (O-21327 / O-21328)."/>
    <b v="0"/>
    <x v="0"/>
    <b v="1"/>
    <b v="1"/>
  </r>
  <r>
    <n v="200227"/>
    <s v="Fire/Emergency Medical Services Transport Program Fund"/>
    <n v="1913"/>
    <s v="Emergency Medical Services"/>
    <s v="03"/>
    <s v="Not Applicable"/>
    <s v="Expenditure (City Mandates)"/>
    <s v="Not Applicable"/>
    <n v="56721"/>
    <s v="200227_1913_Exhaust Extraction Systems Replacement"/>
    <m/>
    <m/>
    <m/>
    <m/>
    <n v="0"/>
    <m/>
    <n v="100000"/>
    <m/>
    <m/>
    <m/>
    <m/>
    <m/>
    <m/>
    <m/>
    <n v="100000"/>
    <m/>
    <s v="Addition of non-personnel expenditures to replace aging exhaust extraction systems as required by the Local 145 MOU (Article 7, Section A.2). The manufacturer of these systems do not make parts for most of the older systems we have. Each apparatus has an individual hose drop. Replacement of each drop includes a new hose, track, electronics, hard piping, and installation. Local 145 is requiring all diesel and gasoline engine vehicles have an exhaust extraction drop. Currently, our stations only have exhaust drops for diesel vehicles. A total of 30 fire stations need exhaust extraction systems replaced and will be spread over a five year period.  Additionally, FALCK employees as tenants contribute to the overall wear and tear to fire stations. These additional funds are offset by monthly revenue from FALCK. The impact of not funding this request will result in firefighters exposure to carcinogens in fire station living quarters, and not meeting the requirements outlined in the Local 145 MOU."/>
    <s v="Exhaust Extraction Systems ReplacementAddition of non-personnel expenditures to replace aging exhaust extraction systems as mandated by Local 145 Memorandum of Understanding (Article 7, Section A.2)."/>
    <s v="Addition of non-personnel expenditures to replace aging exhaust extraction systems as mandated by Local 145 Memorandum of Understanding (Article 7, Section A.2)."/>
    <s v="YES"/>
    <s v="Exhaust Extraction Systems Replacement - PBF Form ID # 56721_Y123__:This will assist in the preventative measures in reducing carcinogens in ALL fire stations rather than only a limited number.._This conforms to an MOU requirement with Local 145 and ensures safety measures in place for all employees equally.._Disparity in cancer preventative measures across the workforce and noncompliance with Local 145 MOU.._._"/>
    <n v="0"/>
    <n v="0"/>
    <n v="0"/>
    <x v="3"/>
    <s v="N/A"/>
    <x v="2"/>
    <s v="N/A"/>
    <m/>
    <m/>
    <m/>
    <s v="Not Applicable"/>
    <m/>
    <m/>
    <s v="200227_1913_Exhaust Extraction Systems Replacement"/>
    <b v="1"/>
    <s v="Addition of non-personnel expenditures to replace aging exhaust extraction systems as required by the Local 145 MOU (Article 7, Section A.2). The manufacturer of these systems do not make parts for most of the older systems we have. Each apparatus has an individual hose drop. Replacement of each drop includes a new hose, track, electronics, hard piping, and installation. Local 145 is requiring all diesel and gasoline engine vehicles have an exhaust extraction drop. Currently, our stations only have exhaust drops for diesel vehicles. A total of 30 fire stations need exhaust extraction systems replaced and will be spread over a five year period.  Additionally, FALCK employees as tenants contribute to the overall wear and tear to fire stations. These additional funds are offset by monthly revenue from FALCK. The impact of not funding this request will result in firefighters exposure to carcinogens in fire station living quarters, and not meeting the requirements outlined in the Local 145 MOU."/>
    <b v="0"/>
    <x v="0"/>
    <b v="1"/>
    <b v="1"/>
  </r>
  <r>
    <n v="200227"/>
    <s v="Fire/Emergency Medical Services Transport Program Fund"/>
    <n v="1913"/>
    <s v="Emergency Medical Services"/>
    <s v="04"/>
    <s v="Not Applicable"/>
    <s v="Expenditure (Critical Operational Needs)"/>
    <s v="Not Applicable"/>
    <n v="56722"/>
    <s v="200227_1913_Facilities Maintenance"/>
    <m/>
    <m/>
    <m/>
    <m/>
    <n v="0"/>
    <m/>
    <n v="55000"/>
    <m/>
    <m/>
    <m/>
    <m/>
    <m/>
    <m/>
    <m/>
    <n v="55000"/>
    <m/>
    <s v="Addition of facilities maintenance expenditures due to contractual increases and increased frequency of repairs due to aging infrastructure.  The following services are not provided by City facilities staff and are vital to maintaining facilities for emergency operations and working conditions for personnel: HVAC maintenance; security gates and fencing repair. The increase in HVAC maintenance services is primarily due to COVID-19 related filters and the overall increase in costs from ambulances posted at the fire stations. The cost increase to fire station security gates and fencing are due to frequent repairs on older gates and fences. The impact of not funding this request would compromise the safety and working conditions of our personnel; facilities will continue to degrade; and repair costs will increase."/>
    <s v="Facilities MaintenanceAddition of non-personnel expenditures for facilities maintenance due to contractual increases and increased frequency of repairs resulting from aging infrastructure."/>
    <s v="Addition of non-personnel expenditures for facilities maintenance due to contractual increases and increased frequency of repairs resulting from aging infrastructure."/>
    <s v="NO"/>
    <s v="Facilities Maintenance - PBF Form ID # 56722_Y123__:Provides equitable work environment and living conditions at fire stations across the city. Addresses long overdue deferred maintenance issues.._Operational impacts include safe and livable conditions at all fire stations throughout the city.._Impacts include lack of maintained and equitable living conditions for the workforce.._._"/>
    <n v="0"/>
    <n v="0"/>
    <n v="0"/>
    <x v="3"/>
    <s v="N/A"/>
    <x v="2"/>
    <s v="N/A"/>
    <m/>
    <m/>
    <m/>
    <s v="Not Applicable"/>
    <m/>
    <m/>
    <s v="200227_1913_Facilities Maintenance"/>
    <b v="1"/>
    <s v="Addition of facilities maintenance expenditures due to contractual increases and increased frequency of repairs due to aging infrastructure.  The following services are not provided by City facilities staff and are vital to maintaining facilities for emergency operations and working conditions for personnel: HVAC maintenance; security gates and fencing repair. The increase in HVAC maintenance services is primarily due to COVID-19 related filters and the overall increase in costs from ambulances posted at the fire stations. The cost increase to fire station security gates and fencing are due to frequent repairs on older gates and fences. The impact of not funding this request would compromise the safety and working conditions of our personnel; facilities will continue to degrade; and repair costs will increase."/>
    <b v="0"/>
    <x v="0"/>
    <b v="1"/>
    <b v="1"/>
  </r>
  <r>
    <n v="200227"/>
    <s v="Fire/Emergency Medical Services Transport Program Fund"/>
    <n v="1913"/>
    <s v="Emergency Medical Services"/>
    <s v="05"/>
    <s v="Not Applicable"/>
    <s v="Expenditure (Contractual Increase)"/>
    <s v="Not Applicable"/>
    <n v="56723"/>
    <s v="200227_1913_EMS SD Airport Agreement"/>
    <m/>
    <m/>
    <m/>
    <m/>
    <n v="0"/>
    <m/>
    <n v="46000"/>
    <m/>
    <m/>
    <m/>
    <m/>
    <m/>
    <m/>
    <m/>
    <n v="46000"/>
    <n v="46000"/>
    <s v="Addition of non-personnel expenditures for incremental FY 24 contractual costs associated with the EMS SD Airport Agreement.  The City of San Diego has an agreement with the San Diego County Regional Airport Authority (SDCRAA) to provide 24/7 paramedic stand-by coverage at Lindbergh Field.  The City subcontracts this activity to the ambulance contractor (Falck) who invoices the City monthly for costs associated with maintaining paramedic coverage.  This adjustment is 100% cost recoverable from the SDCRAA. The impact of not funding this request will result in the inability to pay the City's 9-1-1 ambulance contractor for 24/7 ambulance coverage at SD Airport."/>
    <s v="San Diego Airport AgreementAddition of non-personnel expenditures and associated revenue for paramedic coverage at Lindbergh Field."/>
    <s v="Addition of non-personnel expenditures and associated revenue for paramedic coverage at Lindbergh Field."/>
    <s v="NO"/>
    <s v="EMS SD Airport Agreement - PBF Form ID # 56723_N___N/A_:._._._._"/>
    <n v="0"/>
    <n v="0"/>
    <n v="0"/>
    <x v="3"/>
    <s v="N/A"/>
    <x v="2"/>
    <s v="N/A"/>
    <m/>
    <m/>
    <m/>
    <s v="Not Applicable"/>
    <m/>
    <m/>
    <s v="200227_1913_EMS SD Airport Agreement"/>
    <b v="1"/>
    <s v="Addition of non-personnel expenditures for incremental FY 24 contractual costs associated with the EMS SD Airport Agreement.  The City of San Diego has an agreement with the San Diego County Regional Airport Authority (SDCRAA) to provide 24/7 paramedic stand-by coverage at Lindbergh Field.  The City subcontracts this activity to the ambulance contractor (Falck) who invoices the City monthly for costs associated with maintaining paramedic coverage.  This adjustment is 100% cost recoverable from the SDCRAA. The impact of not funding this request will result in the inability to pay the City's 9-1-1 ambulance contractor for 24/7 ambulance coverage at SD Airport."/>
    <b v="0"/>
    <x v="0"/>
    <b v="1"/>
    <b v="1"/>
  </r>
  <r>
    <n v="200227"/>
    <s v="Fire/Emergency Medical Services Transport Program Fund"/>
    <n v="1913"/>
    <s v="Emergency Medical Services"/>
    <s v="06"/>
    <s v="Not Applicable"/>
    <s v="Revenue (Revised – Increase)"/>
    <s v="Not Applicable"/>
    <n v="56725"/>
    <s v="200227_1913_Ambulance Lease Revenue"/>
    <m/>
    <m/>
    <m/>
    <m/>
    <n v="0"/>
    <m/>
    <m/>
    <m/>
    <m/>
    <m/>
    <m/>
    <m/>
    <m/>
    <m/>
    <m/>
    <n v="960000"/>
    <s v="Addition of lease revenue associated with contractual terms of the City’s ambulance provider agreement for rent at fire stations occupied by ambulances. The lease for ambulances and staff at 37 Fire facilities total approximately $80K per month. The impact of not funding this request will result in budget vs. actual variances."/>
    <s v="Ambulance Provider AdjustmentAdjustment to reflect increased lease revenue at fire stations from City's ambulance provider."/>
    <s v="Adjustment to reflect increased lease revenue at fire stations from City's ambulance provider."/>
    <s v="NO"/>
    <s v="Ambulance Lease Revenue - PBF Form ID # 56725_N___N/A_:._._._._"/>
    <n v="0"/>
    <n v="0"/>
    <n v="0"/>
    <x v="3"/>
    <s v="N/A"/>
    <x v="2"/>
    <s v="N/A"/>
    <m/>
    <m/>
    <m/>
    <s v="Not Applicable"/>
    <m/>
    <m/>
    <s v="200227_1913_Ambulance Lease Revenue"/>
    <b v="1"/>
    <s v="Addition of lease revenue associated with contractual terms of the City’s ambulance provider agreement for rent at fire stations occupied by ambulances. The lease for ambulances and staff at 37 Fire facilities total approximately $80K per month. The impact of not funding this request will result in budget vs. actual variances."/>
    <b v="0"/>
    <x v="0"/>
    <b v="1"/>
    <b v="1"/>
  </r>
  <r>
    <n v="200227"/>
    <s v="Fire/Emergency Medical Services Transport Program Fund"/>
    <n v="1913"/>
    <s v="Emergency Medical Services"/>
    <s v="07"/>
    <s v="Not Applicable"/>
    <s v="Revenue (Revised – Increase)"/>
    <s v="Not Applicable"/>
    <n v="56726"/>
    <s v="200227_1913_EMS Penalty Revenue"/>
    <m/>
    <m/>
    <m/>
    <m/>
    <n v="0"/>
    <m/>
    <m/>
    <m/>
    <m/>
    <m/>
    <m/>
    <m/>
    <m/>
    <m/>
    <m/>
    <n v="1500000"/>
    <s v="Addition of one-time penalty revenue associated with the contractual terms of the Fees for Service agreement between the City and the 9-1-1 ambulance provider. The impact of not funding this request will result in budget vs. actuals inconsistencies."/>
    <s v="Emergency Medical Services Penalty RevenueAdjustment to reflect one-time penalty revenue associated with ambulance provider agreement. "/>
    <s v="Adjustment to reflect one-time penalty revenue associated with ambulance provider agreement. "/>
    <s v="NO"/>
    <s v="EMS Penalty Revenue - PBF Form ID # 56726_N___N/A_:._._._._"/>
    <n v="0"/>
    <n v="0"/>
    <n v="0"/>
    <x v="3"/>
    <s v="N/A"/>
    <x v="2"/>
    <s v="N/A"/>
    <m/>
    <m/>
    <m/>
    <s v="Not Applicable"/>
    <m/>
    <m/>
    <s v="200227_1913_EMS Penalty Revenue"/>
    <b v="1"/>
    <s v="Addition of one-time penalty revenue associated with the contractual terms of the Fees for Service agreement between the City and the 9-1-1 ambulance provider. The impact of not funding this request will result in budget vs. actuals inconsistencies."/>
    <b v="0"/>
    <x v="0"/>
    <b v="1"/>
    <b v="1"/>
  </r>
  <r>
    <n v="200227"/>
    <s v="Fire/Emergency Medical Services Transport Program Fund"/>
    <n v="1913"/>
    <s v="Emergency Medical Services"/>
    <s v="09"/>
    <s v="Not Applicable"/>
    <s v="Expenditure (Contractual Increase)"/>
    <s v="Not Applicable"/>
    <n v="56728"/>
    <s v="200227_1913_Non-Discretionary Rent at 600 B St."/>
    <m/>
    <m/>
    <m/>
    <m/>
    <n v="0"/>
    <m/>
    <n v="376461"/>
    <m/>
    <m/>
    <m/>
    <m/>
    <m/>
    <m/>
    <m/>
    <n v="376461"/>
    <m/>
    <s v="Adjustment to reflect non-discretionary rent expenditures for Emergency Medical Services (EMS) share at 600 B Street. This request is for 70% of the total rent at new City-leased space on the 12th floor at 600 B Street for EMS staff. The other 30% of the total rent at this location is being requested in the General Fund (Form ID 57396). Although these rent expenditures are Non-Discretionary and therefore will be incurred in Citywide Program Expenditures, this request is submitted as a budget adjustment request as instructed by the Department of Finance.Related GF Form #57396"/>
    <s v="Non-Discretionary AdjustmentAdjustment to expenditure allocations that are determined outside of the department's direct control. These allocations are generally based on prior year expenditure trends and examples of these include utilities, insurance, and rent."/>
    <s v="Adjustment to reflect non-discretionary rent expenditures for Emergency Medical Services staff at Fire-Rescue Headquarters."/>
    <s v="NO"/>
    <s v="Non-Discretionary Rent at 600 B St. - PBF Form ID # 56728_N___N/A_:._._._._"/>
    <n v="0"/>
    <n v="0"/>
    <n v="0"/>
    <x v="3"/>
    <s v="N/A"/>
    <x v="2"/>
    <s v="N/A"/>
    <m/>
    <m/>
    <m/>
    <s v="Not Applicable"/>
    <m/>
    <m/>
    <s v="200227_1913_Non-Discretionary Rent at 600 B St."/>
    <b v="1"/>
    <s v="Adjustment to reflect non-discretionary rent expenditures for Emergency Medical Services (EMS) share at 600 B Street. This request is for 70% of the total rent at new City-leased space on the 12th floor at 600 B Street for EMS staff. The other 30% of the total rent at this location is being requested in the General Fund (Form ID 57396). Although these rent expenditures are Non-Discretionary and therefore will be incurred in Citywide Program Expenditures, this request is submitted as a budget adjustment request as instructed by the Department of Finance.Related GF Form #57396"/>
    <b v="0"/>
    <x v="0"/>
    <b v="1"/>
    <b v="1"/>
  </r>
  <r>
    <n v="100000"/>
    <s v="General Fund"/>
    <n v="1912"/>
    <s v="Fire-Rescue"/>
    <s v="02"/>
    <s v="Not Applicable"/>
    <s v="Expenditure (Critical Operational Needs)"/>
    <s v="Not Applicable"/>
    <n v="56729"/>
    <s v="100000_1912_Addition of Logistics Clerical Assistant 2"/>
    <n v="1"/>
    <n v="45574"/>
    <n v="15433"/>
    <n v="8831"/>
    <n v="69838"/>
    <m/>
    <m/>
    <m/>
    <m/>
    <m/>
    <m/>
    <m/>
    <m/>
    <m/>
    <n v="69838"/>
    <m/>
    <s v="The Logistics Division supports our core mission of maintaining over 60 fire and lifeguard facilities, apparatus, station furniture, fixtures, and equipment for 1,300 Department FTE's. Currently, one Administrative Aide 2 supports this most critical division. As such, the position processes the highest volume of financial transactions compared to other divisions, which includes over 500 purchase orders and four times the invoices annually, which are mission critical to Fire-Rescue's day-to-day operations. The Clerical Assistant 2 will process required purchase orders, invoices, petty cash, and transactions for nearly 250 procurement cards for all fire stations and lifeguard facilities.  This additional position will also allow for the appropriate segregation of duties in various financial functions such as accounts payable roles (goods receipts and invoice receipts) and cash handling.  The impact of not funding this request will cause delays and disruption in mission critical emergency services. "/>
    <s v="Administrative SupportAddition of 1.00 Clerical Assistant 2 to provide administrative support to the Fire-Rescue Department's Logistics Division."/>
    <s v="Addition 1.00 Clerical Assistant 2 to provide administrative support to the Fire-Rescue Department's Logistics Division."/>
    <s v="YES"/>
    <s v="Addition of Logistics Clerical Assistant 2PBF Form ID 56729_Y123__:This new position within the Logistics Division of the Fire-Rescue Department will address the disparity in workload among administrative staff. Additionally, this position will provide the opportunity to diversify administrative staff positions.._Operational impacts to our workforce include disparity in workload among administrative staff.._Excessive workload will continue for existing staff and decrease job satisfaction.._._"/>
    <n v="0"/>
    <n v="0"/>
    <n v="0"/>
    <x v="3"/>
    <s v="N/A"/>
    <x v="2"/>
    <s v="N/A"/>
    <m/>
    <m/>
    <m/>
    <m/>
    <m/>
    <s v="Customer Service"/>
    <s v="100000_1912_Addition of Logistics Clerical Assistant 2"/>
    <b v="1"/>
    <s v="The Logistics Division supports our core mission of maintaining over 60 fire and lifeguard facilities, apparatus, station furniture, fixtures, and equipment for 1,300 Department FTE's. Currently, one Administrative Aide 2 supports this most critical division. As such, the position processes the highest volume of financial transactions compared to other divisions, which includes over 500 purchase orders and four times the invoices annually, which are mission critical to Fire-Rescue's day-to-day operations. The Clerical Assistant 2 will process required purchase orders, invoices, petty cash, and transactions for nearly 250 procurement cards for all fire stations and lifeguard facilities.  This additional position will also allow for the appropriate segregation of duties in various financial functions such as accounts payable roles (goods receipts and invoice receipts) and cash handling.  The impact of not funding this request will cause delays and disruption in mission critical emergency services. "/>
    <b v="0"/>
    <x v="0"/>
    <b v="1"/>
    <b v="1"/>
  </r>
  <r>
    <n v="100000"/>
    <s v="General Fund"/>
    <n v="1914"/>
    <s v="Police"/>
    <s v="20"/>
    <s v="Serve Every Neighborhood"/>
    <s v="Expenditure (Budget Reduction Proposal)"/>
    <s v="Clean SD"/>
    <n v="56731"/>
    <s v="100000_1914_P.20_Reduction to CleanSD &amp; NPD OT"/>
    <m/>
    <n v="-2600000"/>
    <m/>
    <n v="-37700"/>
    <n v="-2637700"/>
    <m/>
    <m/>
    <m/>
    <m/>
    <m/>
    <m/>
    <m/>
    <m/>
    <m/>
    <n v="-2637700"/>
    <m/>
    <s v="This adjustment is to reduce $2.6M in Neighborhood Policing (NPD) and CleanSD related overtime expenditures.  Based on an average of the first five months of Fiscal Year 2023 (July - November), NPD is projected to spend 77% of their $3.5M general overtime budget and 50% of their $3.8M CleanSD budget due to the department's staffing challenges.  Many overtime opportunities have not been staffed over the last several months due to the Police Department's public safety priority of first staffing vacancies in patrol operations with overtime shifts so officers can be responsive to priority radio calls and emergencies.  This adjustment also includes the reduction of $37.7K (1.45% of $2.6M) in Fica/Medicare (GL 502051) budget."/>
    <s v="Reduction of CleanSD and Neighborhood Policing OvertimeReduction in Neighborhood Policing and CleanSD overtime expenditures and associated fringe benefits."/>
    <s v="Reduction of personnel expenditures in the Neighborhood Policing Division."/>
    <s v="NO"/>
    <s v="56731_N___DU1:._._._Reduction of staff to NPD could potentially impact disparities in enforcement of persons experiencing homelessness.._"/>
    <n v="0"/>
    <n v="0"/>
    <n v="0"/>
    <x v="3"/>
    <s v="N/A"/>
    <x v="2"/>
    <s v="N/A"/>
    <m/>
    <m/>
    <m/>
    <m/>
    <m/>
    <s v="Customer Service"/>
    <s v="100000_1914_P.20_Reduction to CleanSD &amp; NPD OT"/>
    <b v="1"/>
    <s v="This adjustment is to reduce $2.6M in Neighborhood Policing (NPD) and CleanSD related overtime expenditures.  Based on an average of the first five months of Fiscal Year 2023 (July - November), NPD is projected to spend 77% of their $3.5M general overtime budget and 50% of their $3.8M CleanSD budget due to the department's staffing challenges.  Many overtime opportunities have not been staffed over the last several months due to the Police Department's public safety priority of first staffing vacancies in patrol operations with overtime shifts so officers can be responsive to priority radio calls and emergencies.  This adjustment also includes the reduction of $37.7K (1.45% of $2.6M) in Fica/Medicare (GL 502051) budget."/>
    <b v="0"/>
    <x v="0"/>
    <b v="1"/>
    <b v="1"/>
  </r>
  <r>
    <n v="100000"/>
    <s v="General Fund"/>
    <n v="1914"/>
    <s v="Police"/>
    <s v="19"/>
    <s v="Serve Every Neighborhood"/>
    <s v="Expenditure (Critical Operational Needs)"/>
    <s v="Not Applicable"/>
    <n v="56732"/>
    <s v="100000_1914_P.19_Ext of Shift - Patrol Staffing Backfill"/>
    <m/>
    <n v="2600000"/>
    <m/>
    <n v="37700"/>
    <n v="2637700"/>
    <m/>
    <m/>
    <m/>
    <m/>
    <m/>
    <m/>
    <m/>
    <m/>
    <m/>
    <n v="2637700"/>
    <m/>
    <s v="Adjustment of $2.6M in overtime related to Extension of Shift - Patrol Staffing Backfill expenses to address increases in violent crime experienced last Fiscal Year and staffing shortages.  This adjustment also includes a $37.7K (1.45% x $2.6M) increase for Fica/Medicare (GL502051) related to the increased overtime expense."/>
    <s v="Patrol Staffing BackfillAddition of overtime expenditures to reflect increase in patrol staffing backfill."/>
    <s v="Adjustment to reflect an increase in overtime related expenditures related to Extension of Shift - Patrol Staffing Backfill due to increased vacancies."/>
    <s v="YES"/>
    <s v="56732_Y123__:This budget adjustment ensures the Department can maintain response times across communities despite current staffing shortages. ._Maintains staffing levels to assist with responding to calls. ._Depending on the neighborhood of the overtime assignment, communities may be receiving better police services than others. Ensuring the overtime officers are allocated to areas that need it may overcome any disparities. ._._"/>
    <n v="0"/>
    <n v="0"/>
    <n v="0"/>
    <x v="3"/>
    <s v="N/A"/>
    <x v="2"/>
    <s v="N/A"/>
    <m/>
    <m/>
    <m/>
    <m/>
    <m/>
    <s v="Customer Service"/>
    <s v="100000_1914_P.19_Ext of Shift - Patrol Staffing Backfill"/>
    <b v="1"/>
    <s v="Adjustment of $2.6M in overtime related to Extension of Shift - Patrol Staffing Backfill expenses to address increases in violent crime experienced last Fiscal Year and staffing shortages.  This adjustment also includes a $37.7K (1.45% x $2.6M) increase for Fica/Medicare (GL502051) related to the increased overtime expense."/>
    <b v="0"/>
    <x v="0"/>
    <b v="1"/>
    <b v="1"/>
  </r>
  <r>
    <n v="720000"/>
    <s v="Fleet Operations Operating Fund"/>
    <n v="1317"/>
    <s v="General Services"/>
    <s v="01"/>
    <s v="Advance Mobility"/>
    <s v="Expenditure (Critical Operational Needs)"/>
    <s v="Mobility"/>
    <n v="56736"/>
    <s v="720000_1317_Fleet Supplies CI Group"/>
    <m/>
    <m/>
    <m/>
    <m/>
    <n v="0"/>
    <n v="2050700"/>
    <m/>
    <m/>
    <m/>
    <m/>
    <m/>
    <m/>
    <m/>
    <m/>
    <n v="2050700"/>
    <m/>
    <s v="Addition of Non-Personnel Expense to align the supply budget with expenses for fleet repair and maintenance projected in the FY 2023 mid-year monitoring. This includes increased costs for auto repair supplies ($1.7M), tires and tubes ($103K), oils and lubricants ($230K), etc. Approximately 81% of the expenses will impact the General Fund in Usage Fees collected due to Fleet Operations being an Internal Service Fund. The impact of not funding this request would be continued underfunding of maintenance and repair supplies effecting the readiness of the City's Fleet."/>
    <s v="Fleet SuppliesAddition of non-personnel expenditures to support fleet repair and maintenance."/>
    <s v="Adjustment to align the Auto Repair/Maintenance supplies budget with FY 2023 Mid-Year monitoring cost estimates. Approximately 81% of the expenses will impact the General Fund in Usage Fees collected."/>
    <s v="NO"/>
    <s v="N/A. No additional information is required because the request does not have an equity dimension."/>
    <n v="0"/>
    <n v="0"/>
    <n v="0"/>
    <x v="3"/>
    <s v="N/A"/>
    <x v="2"/>
    <s v="N/A"/>
    <m/>
    <s v="Customer Service"/>
    <m/>
    <m/>
    <m/>
    <m/>
    <s v="720000_1317_Fleet Supplies CI Group"/>
    <b v="1"/>
    <s v="Addition of Non-Personnel Expense to align the supply budget with expenses for fleet repair and maintenance projected in the FY 2023 mid-year monitoring. This includes increased costs for auto repair supplies ($1.7M), tires and tubes ($103K), oils and lubricants ($230K), etc. Approximately 81% of the expenses will impact the General Fund in Usage Fees collected due to Fleet Operations being an Internal Service Fund. The impact of not funding this request would be continued underfunding of maintenance and repair supplies effecting the readiness of the City's Fleet."/>
    <b v="0"/>
    <x v="0"/>
    <b v="1"/>
    <b v="1"/>
  </r>
  <r>
    <n v="100000"/>
    <s v="General Fund"/>
    <n v="1914"/>
    <s v="Police"/>
    <s v="01"/>
    <s v="Serve Every Neighborhood"/>
    <s v="Expenditure (Critical Operational Needs)"/>
    <s v="Not Applicable"/>
    <n v="56737"/>
    <s v="100000_1914_P.01_Addition of Supplemental PCNs"/>
    <n v="12"/>
    <n v="944819"/>
    <n v="431099"/>
    <n v="132113"/>
    <n v="1508031"/>
    <m/>
    <m/>
    <n v="8000"/>
    <m/>
    <m/>
    <m/>
    <m/>
    <m/>
    <m/>
    <n v="1516031"/>
    <m/>
    <s v="Addition of 8.00 FTE existing and 4.00FTE pending supplemental positions and $8K one-time non-personnel expenditures to support the Police Department's operations. The following 8.00 existing supplemental positions were created with the intention of them being budgeted in FY24.  31017176 - Police Lieutenant (Patrol Ops Section Mgmt) - This position was created due to the need for additional resources in the Police Area Commands, specifically Western Division.  31014951 - Program Coordinator (Information Services Section Mgmt) - The position will evaluate and support information compliance, including managing and monitoring security internal controls, oversee administrative policies, procedures, guidelines and practices of all efforts related to cyber security, participate in cyber security investigations and security risks assessments and ensure security is built into new and existing projects and initiatives.  31014050 - Payroll Specialist II (Payroll) - This position was created to assist the department in preparation for anticipated staffing shortages and has continued to assist the department since that time for a variety of reasons such as vacancies.  This position is vital to the operation of the department by ensuring that all Police Department employees are properly paid, and mandated deadlines are met.  31017125, 31023056, 31023082, 31023109, 31023156 - Laboratory Technician (Crime Laboratory) - These positions are assigned to the Firearms and Chemistry units of the Police Department's Crime Lab.  They are responsible for Integrated Ballistics Information System (IBIS) entry of all handguns and single cartridge cases, when no comparison examination is needed.  This includes test firing weapons safely and entering the images into IBIS.  Other technician duties include but are not limited to: Gun unloads, quarterly calibrations, weekly unit walk-throughs, ammunition sorting and organization, firearms reference collection, help with conversion paperwork with Operational Support, inventory, replacement parts and repair of broken guns, tracking of the firearms magazines, supply ordering, crime scene reconstruction materials, eTRACE, checking out guns for the Police Academy, maintenance of the shooting room, other Casework, and many other duties as assigned.  Additional duties for Laboratory Technician in the Chemistry unit are as follows: Provide ThermoFisher Trunarc Instrument training and support to law enforcement personnel, testify as a Trunarc expert in court, assist in maintenance of Trunarc instrument room, perform weekly safety inspections and ensure laboratory instruments and common work areas are clean and decontaminated, prepare stock and working reagents as needed, perform equipment calibration checks, preventative maintenance, and provide general support for Criminalists, Supervising Criminalists, and clerical staff.  The following 4.00 pending supplemental positions are being requested with the intent of having them budgeted in FY24.  1.00FTE Payroll Supervisor (Payroll) - This request has been approved and the requisite forms have been submitted to create the position.  This position will share responsibilities with the current Payroll Supervisor of processing Out-of-Class Assignments (OCA) and transfers bi-weekly, as well as the coordination of department promotions and shift changes which occur several times throughout the year.  Having two Payroll Supervisors familiar with these on-going tasks will speed up processing and allow for a much-needed back-up to ensure these responsibilities can continue to be fulfilled due to any planned or unplanned absences or temporary workload increases.  1.00FTE Payroll Specialist II (Payroll) - This request has been approved and requisite forms have been submitted to create the position.  The Police Department's budgeted Payroll Specialist to FTE ratio is significantly higher than all other departments, in fact it is almost double that of Fire-Rescue who has the second highest ratio.  The addition of this Payroll Specialist will significantly assist the department by providing greater efficiency, redundancy, and improved customer service for our valued members.  1.00FTE Account Clerk (Administrative Services) - This position will assist the Accounts Payable section full-time while the current Account Clerk is on disability and cannot provide the full-time support needed to maintain the existing workload.  The position will be responsible for creating Purchase Requisitions, processing Goods Receipts, Invoice Payments, closing Purchase Orders and Purchase Requisitions.  1.00FTE Police Dispatch Administrator (Communications) - This position will fill behind an existing Police Dispatch Administrator who will be assigned full-time to the Computer Aided Dispatch (CAD) replacement project for approximately two to four years.  This request includes $8K for one-time non-personnel expenditures to issue computer equipment to new positions."/>
    <s v="Addition of Supplemental PositionsAddition of 12.00 FTE positions and one-time non-personnel expenditures to support operations."/>
    <s v="This adjustment includes the addition of 12.00 FTE Positions: Addition of 8.00 FTE existing supplemental positions; 1.00 FTE Sworn and 7.00 FTE Civilian positions. Additionally, 4.00 FTE pending civilian supplemental positions to support the Police Department's operations.  These additions are assigned to several units throughout the department: Patrol, Payroll, Information Services, Crime Laboratory, and Administrative Services. This request includes one-time non-personnel expenditures to issue computer equipment to new positions."/>
    <s v="YES"/>
    <s v="56737_Y123__:These positions have already been created or are currently pending creation in FY23. This adjustment will right-size the budget to accommodate the additions. ._1. Employees will be able to spend more qualitative time on tasks to ensure accuracy. 2. Management may be impacted by number of employees reporting to a direct supervisor. ._May require additional office space to accommodate an expanded workforce. ._._"/>
    <n v="0"/>
    <n v="0"/>
    <n v="0"/>
    <x v="3"/>
    <s v="N/A"/>
    <x v="2"/>
    <s v="N/A"/>
    <m/>
    <m/>
    <m/>
    <m/>
    <m/>
    <s v="Customer Service"/>
    <s v="100000_1914_P.01_Addition of Supplemental PCNs"/>
    <b v="1"/>
    <s v="Addition of 8.00 FTE existing and 4.00FTE pending supplemental positions and $8K one-time non-personnel expenditures to support the Police Department's operations. The following 8.00 existing supplemental positions were created with the intention of them being budgeted in FY24.  31017176 - Police Lieutenant (Patrol Ops Section Mgmt) - This position was created due to the need for additional resources in the Police Area Commands, specifically Western Division.  31014951 - Program Coordinator (Information Services Section Mgmt) - The position will evaluate and support information compliance, including managing and monitoring security internal controls, oversee administrative policies, procedures, guidelines and practices of all efforts related to cyber security, participate in cyber security investigations and security risks assessments and ensure security is built into new and existing projects and initiatives.  31014050 - Payroll Specialist II (Payroll) - This position was created to assist the department in preparation for anticipated staffing shortages and has continued to assist the department since that time for a variety of reasons such as vacancies.  This position is vital to the operation of the department by ensuring that all Police Department employees are properly paid, and mandated deadlines are met.  31017125, 31023056, 31023082, 31023109, 31023156 - Laboratory Technician (Crime Laboratory) - These positions are assigned to the Firearms and Chemistry units of the Police Department's Crime Lab.  They are responsible for Integrated Ballistics Information System (IBIS) entry of all handguns and single cartridge cases, when no comparison examination is needed.  This includes test firing weapons safely and entering the images into IBIS.  Other technician duties include but are not limited to: Gun unloads, quarterly calibrations, weekly unit walk-throughs, ammunition sorting and organization, firearms reference collection, help with conversion paperwork with Operational Support, inventory, replacement parts and repair of broken guns, tracking of the firearms magazines, supply ordering, crime scene reconstruction materials, eTRACE, checking out guns for the Police Academy, maintenance of the shooting room, other Casework, and many other duties as assigned.  Additional duties for Laboratory Technician in the Chemistry unit are as follows: Provide ThermoFisher Trunarc Instrument training and support to law enforcement personnel, testify as a Trunarc expert in court, assist in maintenance of Trunarc instrument room, perform weekly safety inspections and ensure laboratory instruments and common work areas are clean and decontaminated, prepare stock and working reagents as needed, perform equipment calibration checks, preventative maintenance, and provide general support for Criminalists, Supervising Criminalists, and clerical staff.  The following 4.00 pending supplemental positions are being requested with the intent of having them budgeted in FY24.  1.00FTE Payroll Supervisor (Payroll) - This request has been approved and the requisite forms have been submitted to create the position.  This position will share responsibilities with the current Payroll Supervisor of processing Out-of-Class Assignments (OCA) and transfers bi-weekly, as well as the coordination of department promotions and shift changes which occur several times throughout the year.  Having two Payroll Supervisors familiar with these on-going tasks will speed up processing and allow for a much-needed back-up to ensure these responsibilities can continue to be fulfilled due to any planned or unplanned absences or temporary workload increases.  1.00FTE Payroll Specialist II (Payroll) - This request has been approved and requisite forms have been submitted to create the position.  The Police Department's budgeted Payroll Specialist to FTE ratio is significantly higher than all other departments, in fact it is almost double that of Fire-Rescue who has the second highest ratio.  The addition of this Payroll Specialist will significantly assist the department by providing greater efficiency, redundancy, and improved customer service for our valued members.  1.00FTE Account Clerk (Administrative Services) - This position will assist the Accounts Payable section full-time while the current Account Clerk is on disability and cannot provide the full-time support needed to maintain the existing workload.  The position will be responsible for creating Purchase Requisitions, processing Goods Receipts, Invoice Payments, closing Purchase Orders and Purchase Requisitions.  1.00FTE Police Dispatch Administrator (Communications) - This position will fill behind an existing Police Dispatch Administrator who will be assigned full-time to the Computer Aided Dispatch (CAD) replacement project for approximately two to four years.  This request includes $8K for one-time non-personnel expenditures to issue computer equipment to new positions."/>
    <b v="0"/>
    <x v="0"/>
    <b v="1"/>
    <b v="1"/>
  </r>
  <r>
    <n v="700036"/>
    <s v="Development Services Fund"/>
    <n v="1611"/>
    <s v="Development Services"/>
    <s v="01"/>
    <s v="Serve Every Neighborhood"/>
    <s v="Expenditure (Critical Operational Needs)"/>
    <s v="IT Discretionary"/>
    <n v="56738"/>
    <s v="700036_1611_ Annual Permit Mgmt Apps Maint Rnwl"/>
    <m/>
    <m/>
    <m/>
    <m/>
    <n v="0"/>
    <m/>
    <m/>
    <n v="280000"/>
    <m/>
    <m/>
    <m/>
    <m/>
    <m/>
    <m/>
    <n v="280000"/>
    <m/>
    <s v="Addition of ongoing IT discretionary non-personnel expenditure in the amount of $280,000 for Accela/ePlansoft annual maintenance renewal and Accela staff aug:a) $125,000 for Accela annual maintenance to account for annual cost increase per the contract and for additional licenses countb) $105,000 for ePlanSoft electronic plan review (EPR) annual maintenance to account for annual cost increasec) $ 50,000 for Accela Staff augmentation to account for the rate increase per the contractAccela is a business critical application and is primarily used to manage the permitting and development function for the department, including the review, comment, issuance, inspection and code enforcement activities.   Accela phase 2 full system implementation were incurred in FY22 under CIP Project and transitioned from the development to maintenance in FY23.  This is required to continue permit issuance and code compliance operations.  "/>
    <s v="Permit Management Software RenewalAddition of non-personnel expenditures associated with permit tracking and reviewing software applications."/>
    <s v="Addition of ongoing non-personnel expenditures for computer maintenance and contract renewals for Accela to account for annual cost increase per the contract and for additional licenses count. Impact: If not funded, the department primary tool to manage permitting and development function digitally will be negatively impacted and exposing City to legal risks and the department will not be able to address changes prompted by mandates, regulatory, organizational changes or new business services."/>
    <s v="YES"/>
    <s v="56738_Y123__:provides cross over the digital divide of performing services to customers._quicker service delivery to the customer on a shared digital platform._Not all customers and employees are technically proficient to leverage the digitized environment for applying for and processing permits._._"/>
    <n v="0"/>
    <n v="0"/>
    <n v="0"/>
    <x v="3"/>
    <s v="N/A"/>
    <x v="2"/>
    <s v="N/A"/>
    <m/>
    <m/>
    <m/>
    <s v="Customer Service"/>
    <m/>
    <m/>
    <s v="700036_1611_ Annual Permit Mgmt Apps Maint Rnwl"/>
    <b v="1"/>
    <s v="Addition of ongoing IT discretionary non-personnel expenditure in the amount of $280,000 for Accela/ePlansoft annual maintenance renewal and Accela staff aug:a) $125,000 for Accela annual maintenance to account for annual cost increase per the contract and for additional licenses countb) $105,000 for ePlanSoft electronic plan review (EPR) annual maintenance to account for annual cost increasec) $ 50,000 for Accela Staff augmentation to account for the rate increase per the contractAccela is a business critical application and is primarily used to manage the permitting and development function for the department, including the review, comment, issuance, inspection and code enforcement activities.   Accela phase 2 full system implementation were incurred in FY22 under CIP Project and transitioned from the development to maintenance in FY23.  This is required to continue permit issuance and code compliance operations.  "/>
    <b v="0"/>
    <x v="0"/>
    <b v="1"/>
    <b v="1"/>
  </r>
  <r>
    <n v="100000"/>
    <s v="General Fund"/>
    <n v="1912"/>
    <s v="Fire-Rescue"/>
    <s v="05"/>
    <s v="Not Applicable"/>
    <s v="Expenditure (Critical Operational Needs)"/>
    <s v="Not Applicable"/>
    <n v="56743"/>
    <s v="100000_1912_Addition of Lifeguard Sergeant"/>
    <n v="1"/>
    <n v="95488"/>
    <n v="100786"/>
    <n v="22453"/>
    <n v="218727"/>
    <m/>
    <m/>
    <m/>
    <m/>
    <m/>
    <m/>
    <m/>
    <m/>
    <m/>
    <n v="218727"/>
    <m/>
    <s v="Addition of 1.00 Lifeguard Sergeant to support Lifeguard Division administrative duties as well as organize and coordinate the lifeguard hiring process.  This position will facilitate Lifeguard Division recruiting and outreach programs by providing a presence at academies, community events, special events, and serve as overall brand ambassadors for Fire-Rescue’s support of recruitment and diversity.  The addition of this position will have a partial offset in Lifeguard Sergeant overtime expenditures. The impact of not funding this request will result in frontline Operations Sergeants continuing to be pulled from the operation or conducting these job duties on overtime."/>
    <s v="Lifeguard SergeantAddition of 1.00 Lifeguard Sergeant to administer and support Lifeguard Services for beaches citywide."/>
    <s v="Addition of 1.00 Lifeguard Sergeant to facilitate recruitment and outreach and provide administrative support for Lifeguard Division."/>
    <s v="YES"/>
    <s v="Addition of Lifeguard SergeantPBF Form ID 56743_Y123__:This new position is essential for the department to work towards its diversity goal while engaging regularly at community outreach events to recruit a better diverse applicant pool. ._Operational impacts include an increase in effectiveness and dedicated time towards increasing diversity within the Division.._Inability to recruit from specific communities and reach potential candidates who otherwise would not be aware of career opportunities.._._"/>
    <n v="0"/>
    <n v="0"/>
    <n v="0"/>
    <x v="3"/>
    <s v="N/A"/>
    <x v="2"/>
    <s v="N/A"/>
    <m/>
    <m/>
    <m/>
    <m/>
    <m/>
    <s v="Not Applicable"/>
    <s v="100000_1912_Addition of Lifeguard Sergeant"/>
    <b v="1"/>
    <s v="Addition of 1.00 Lifeguard Sergeant to support Lifeguard Division administrative duties as well as organize and coordinate the lifeguard hiring process.  This position will facilitate Lifeguard Division recruiting and outreach programs by providing a presence at academies, community events, special events, and serve as overall brand ambassadors for Fire-Rescue’s support of recruitment and diversity.  The addition of this position will have a partial offset in Lifeguard Sergeant overtime expenditures. The impact of not funding this request will result in frontline Operations Sergeants continuing to be pulled from the operation or conducting these job duties on overtime."/>
    <b v="0"/>
    <x v="0"/>
    <b v="1"/>
    <b v="1"/>
  </r>
  <r>
    <n v="100000"/>
    <s v="General Fund"/>
    <n v="1912"/>
    <s v="Fire-Rescue"/>
    <s v="06"/>
    <s v="Not Applicable"/>
    <s v="Expenditure (Critical Operational Needs)"/>
    <s v="Not Applicable"/>
    <n v="56744"/>
    <s v="100000_1912_Addition of 2.00 Lifeguard 2 at La Jolla Shores"/>
    <n v="2"/>
    <n v="150826"/>
    <n v="170298"/>
    <n v="19272"/>
    <n v="340396"/>
    <m/>
    <m/>
    <m/>
    <m/>
    <m/>
    <m/>
    <m/>
    <m/>
    <m/>
    <n v="340396"/>
    <m/>
    <s v="Addition of 1.00 Lifeguard 2 at La Jolla Shores in the winter months and 1.00 Lifeguard 2 relief guard in the non-summer months. These positions will allow Lifeguards Division to maintain a consistent workforce. Five days a week, the lifeguard will have to wait for backup from the Children's Pool area to launch the jet ski if the Sergeant is on patrol or on a call at Torrey Pines City Beach. The impact of not funding this request will increase the risk to the public as current staffing levels have to meet the demand of rescue volume and beach activity.  Additionally, the risk of injury to present lifeguards may increase."/>
    <s v="La Jolla Shores LifeguardsAddition of 2.00 Lifeguard 2s to support La Jolla Shores."/>
    <s v="Addition of 1.00 Lifeguard 2 in winter months and 1.00 Lifeguard 2 relief guard in non-summer months to support La Jolla Shores."/>
    <s v="YES"/>
    <s v="Addition of 2.00 Lifeguard 2 at La Jolla ShoresPBF Form ID 56744_Y123__:These additional positions within the Lifeguard Division will allow for additional resources within the community to provide an equitable response along the coastline for all San Diegans and visitors.._Operational impacts include the reduction of mandatory overtime and alleviation of workforce fatigue due to understaffing.  Recruitment of new personnel provides the opportunity to diversify our workforce and address the disparity in services along the coastline. ._Overtime costs will continue to be incurred and diversity goals will be challenged.._._"/>
    <n v="0"/>
    <n v="0"/>
    <n v="0"/>
    <x v="3"/>
    <s v="N/A"/>
    <x v="2"/>
    <s v="N/A"/>
    <m/>
    <m/>
    <m/>
    <m/>
    <m/>
    <s v="Not Applicable"/>
    <s v="100000_1912_Addition of 2.00 Lifeguard 2 at La Jolla Shores"/>
    <b v="1"/>
    <s v="Addition of 1.00 Lifeguard 2 at La Jolla Shores in the winter months and 1.00 Lifeguard 2 relief guard in the non-summer months. These positions will allow Lifeguards Division to maintain a consistent workforce. Five days a week, the lifeguard will have to wait for backup from the Children's Pool area to launch the jet ski if the Sergeant is on patrol or on a call at Torrey Pines City Beach. The impact of not funding this request will increase the risk to the public as current staffing levels have to meet the demand of rescue volume and beach activity.  Additionally, the risk of injury to present lifeguards may increase."/>
    <b v="0"/>
    <x v="0"/>
    <b v="1"/>
    <b v="1"/>
  </r>
  <r>
    <n v="100000"/>
    <s v="General Fund"/>
    <n v="1912"/>
    <s v="Fire-Rescue"/>
    <s v="07"/>
    <s v="Not Applicable"/>
    <s v="Expenditure (Critical Operational Needs)"/>
    <s v="Not Applicable"/>
    <n v="56745"/>
    <s v="100000_1912_Lifeguard NPE Budget Increase"/>
    <m/>
    <m/>
    <m/>
    <m/>
    <n v="0"/>
    <n v="70000"/>
    <n v="117500"/>
    <m/>
    <m/>
    <m/>
    <m/>
    <n v="12500"/>
    <m/>
    <m/>
    <n v="200000"/>
    <m/>
    <s v="Addition of non-personnel expenditures for the Lifeguard Services Division due to inflation and supply chain issues that have exponentially increased the costs of goods and services. The Lifeguard Services Division non-personnel expenditure (NPE) budget has not been historically increased to keep pace with rising costs or inflation and supply chain issues. Planned NPE include training, maintenance for asset-owned surfboat and Marine II vessel, locker storages, annual bench motor replacement, and replacement of 25 Personal Protective Equipment dry suits. The impact of not funding this adjustment is the Department being required to absorb these expenditures in the existing budget and falling behind replacement schedules and deferred maintenance.  As a result, lifeguards will have less equipment to provide critical services."/>
    <s v="Lifeguard Services SupportAddition of non-personnel expenditures for Lifeguard Services Division due to consumer price index increases."/>
    <s v="Addition of non-personnel expenditures for Lifeguard Division due to increased costs associated with inflation and supply chain issues."/>
    <s v="NO"/>
    <s v="Lifeguard NPE Budget Increase PBF Form ID 56745_N___N/A_:._._._._"/>
    <n v="0"/>
    <n v="0"/>
    <n v="0"/>
    <x v="3"/>
    <s v="N/A"/>
    <x v="2"/>
    <s v="N/A"/>
    <m/>
    <m/>
    <m/>
    <m/>
    <m/>
    <s v="Not Applicable"/>
    <s v="100000_1912_Lifeguard NPE Budget Increase"/>
    <b v="1"/>
    <s v="Addition of non-personnel expenditures for the Lifeguard Services Division due to inflation and supply chain issues that have exponentially increased the costs of goods and services. The Lifeguard Services Division non-personnel expenditure (NPE) budget has not been historically increased to keep pace with rising costs or inflation and supply chain issues. Planned NPE include training, maintenance for asset-owned surfboat and Marine II vessel, locker storages, annual bench motor replacement, and replacement of 25 Personal Protective Equipment dry suits. The impact of not funding this adjustment is the Department being required to absorb these expenditures in the existing budget and falling behind replacement schedules and deferred maintenance.  As a result, lifeguards will have less equipment to provide critical services."/>
    <b v="0"/>
    <x v="0"/>
    <b v="1"/>
    <b v="1"/>
  </r>
  <r>
    <n v="100000"/>
    <s v="General Fund"/>
    <n v="1912"/>
    <s v="Fire-Rescue"/>
    <s v="09"/>
    <s v="Not Applicable"/>
    <s v="Expenditure (Critical Operational Needs)"/>
    <s v="Not Applicable"/>
    <n v="56747"/>
    <s v="100000_1912_Operations Staffing Unit"/>
    <n v="4"/>
    <n v="413862"/>
    <n v="153964"/>
    <n v="94176"/>
    <n v="662002"/>
    <m/>
    <m/>
    <m/>
    <m/>
    <m/>
    <m/>
    <m/>
    <m/>
    <m/>
    <n v="662002"/>
    <m/>
    <s v="Addition of an Operations Staffing Unit, which includes 2.00 Fire Captains and 2.00 Fire Fighter 2's.  The Staffing Unit performs a critical function in scheduling shifts for Operations staff which is currently performed at the Airport Fire Station. Due to a newly executed agreement with the San Diego County Regional Airport Authority, staffing function responsibilities will shift from Airport Fire Station to Fire-Rescue effective January 1, 2023. The daily staffing functions of the Fire-Rescue Department are complex and labor-intensive; therefore, consistent application of the staffing rules is essential to ensure compliance with the collective barging agreement and confidentiality for situations such as FMLA, injury, illness, and discipline. The impact of not funding this request will significantly impact operational resources as the staffing function will remain an ancillary duty and detract from emergency response. Additionally, the continued use of many staffing personnel encourages inconsistency and lack of privacy, causing a lack of morale and potential violations of privacy laws."/>
    <s v="Operations Staffing UnitAddition of 2.00 Fire Captains and 2.00 Fire Fighter 2s for a Fire-Rescue Department Operations Staffing Unit."/>
    <s v="Addition of 2.00 Fire Captains and 2.00 Fire Fighter 2 for an Operations Staffing Unit to comply with new agreement with Airport Authority."/>
    <s v="YES"/>
    <s v="Operations Staffing UnitPBF Form ID 56747_Y123__:These new positions will allow for increased diversity and opportunity for special assignments within the Department.._Operational impacts include increased opportunities for special assignments and improves efficiency and consistency of daily department staffing.._Inconsistent staffing, lack of opportunity, and impact to operations while performing staffing duties.._._"/>
    <n v="0"/>
    <n v="0"/>
    <n v="0"/>
    <x v="3"/>
    <s v="N/A"/>
    <x v="2"/>
    <s v="N/A"/>
    <m/>
    <m/>
    <m/>
    <m/>
    <m/>
    <s v="Not Applicable"/>
    <s v="100000_1912_Operations Staffing Unit"/>
    <b v="1"/>
    <s v="Addition of an Operations Staffing Unit, which includes 2.00 Fire Captains and 2.00 Fire Fighter 2's.  The Staffing Unit performs a critical function in scheduling shifts for Operations staff which is currently performed at the Airport Fire Station. Due to a newly executed agreement with the San Diego County Regional Airport Authority, staffing function responsibilities will shift from Airport Fire Station to Fire-Rescue effective January 1, 2023. The daily staffing functions of the Fire-Rescue Department are complex and labor-intensive; therefore, consistent application of the staffing rules is essential to ensure compliance with the collective barging agreement and confidentiality for situations such as FMLA, injury, illness, and discipline. The impact of not funding this request will significantly impact operational resources as the staffing function will remain an ancillary duty and detract from emergency response. Additionally, the continued use of many staffing personnel encourages inconsistency and lack of privacy, causing a lack of morale and potential violations of privacy laws."/>
    <b v="0"/>
    <x v="0"/>
    <b v="1"/>
    <b v="1"/>
  </r>
  <r>
    <n v="100000"/>
    <s v="General Fund"/>
    <n v="1912"/>
    <s v="Fire-Rescue"/>
    <s v="10"/>
    <s v="Not Applicable"/>
    <s v="Non-standard Hour (Enhanced)"/>
    <s v="Not Applicable"/>
    <n v="56748"/>
    <s v="100000_1912_Advanced Lifeguard Academy"/>
    <n v="2.88"/>
    <n v="260860"/>
    <n v="10415"/>
    <n v="11552"/>
    <n v="282827"/>
    <m/>
    <n v="13000"/>
    <m/>
    <m/>
    <m/>
    <m/>
    <m/>
    <m/>
    <m/>
    <n v="295827"/>
    <m/>
    <s v="The addition of one-time personnel and non-personnel expenditures for an advanced bi-annual Lifeguard Academy is critical to maintaining adequate levels of trained staff. The ten-week academy provides advanced training in disciplines that include law enforcement, cliff rescue, and water rescue and consists of 15 participants (hourly Lifeguard I) and instructors ranging from Lifeguard II, Lifeguard III, and Lifeguard Sergeant on an overtime basis. The impact of not funding this request would result in Lifeguard Academy recruits not receiving the critical training elements to meet job requirements, and the inability to meet hiring requirements when vacancies occur."/>
    <s v="Non-Standard Hour Personnel FundingFunding allocated according to a zero-based annual review of hourly funding requirements."/>
    <s v="Addition of 2.88 Lifeguard 1s - Hourly and non-personnel expenditures for an Advanced Lifeguard Academy in support of advanced training in disciplines that include law enforcement, cliff rescue, and swift water rescue."/>
    <s v="YES"/>
    <s v="Advanced Lifeguard Academy PBF Form ID 56748_Y123__:This essential academy provides the knowledge, skills, and abilities necessary to access full-time career positions within the Lifeguard Division.._Essential to maintaining an eligible applicant pool to ensure adequate staffing levels.._Inability to meet hiring requirements when vacancies occur.._._"/>
    <n v="0"/>
    <n v="0"/>
    <n v="0"/>
    <x v="3"/>
    <s v="N/A"/>
    <x v="2"/>
    <s v="N/A"/>
    <m/>
    <m/>
    <m/>
    <m/>
    <m/>
    <s v="Not Applicable"/>
    <s v="100000_1912_Advanced Lifeguard Academy"/>
    <b v="1"/>
    <s v="The addition of one-time personnel and non-personnel expenditures for an advanced bi-annual Lifeguard Academy is critical to maintaining adequate levels of trained staff. The ten-week academy provides advanced training in disciplines that include law enforcement, cliff rescue, and water rescue and consists of 15 participants (hourly Lifeguard I) and instructors ranging from Lifeguard II, Lifeguard III, and Lifeguard Sergeant on an overtime basis. The impact of not funding this request would result in Lifeguard Academy recruits not receiving the critical training elements to meet job requirements, and the inability to meet hiring requirements when vacancies occur."/>
    <b v="0"/>
    <x v="0"/>
    <b v="1"/>
    <b v="1"/>
  </r>
  <r>
    <n v="100000"/>
    <s v="General Fund"/>
    <n v="1912"/>
    <s v="Fire-Rescue"/>
    <s v="11"/>
    <s v="Not Applicable"/>
    <s v="Expenditure (Critical Operational Needs)"/>
    <s v="Not Applicable"/>
    <n v="56749"/>
    <s v="100000_1912_AFG Grant Match"/>
    <m/>
    <m/>
    <m/>
    <m/>
    <n v="0"/>
    <n v="108004"/>
    <m/>
    <m/>
    <m/>
    <m/>
    <m/>
    <m/>
    <m/>
    <m/>
    <n v="108004"/>
    <m/>
    <s v="Addition of one-time non-personnel expenditures to fund the City's cost share of the Assistance to Firefighters Grant (AFG) award for 17 Hurst eDraulic extrication sets and 17 Paratech Air Bags ensembles, 753 Personal Escape Systems (PES) and wellness athletic equipment. The extrication sets and airbags will provide operational readiness by firefighters necessary when providing services to the community and preventing firefighter injuries which is paramount in keeping them operationally ready. The Personal Escape Systems (PES) will outfit each firefighter with their own issued device. The Wellness athletic equipment will provide physical therapy rehabilitation and strengthening equipment needed to support the Injury Rehabilitation and Prevention Program. The impact of not funding this request will result in a loss of the AFG grant award portion ($720,024) which will be used to purchase the items critical to the overall health, wellness, and safety of first responders. In addition, not being able to purchase these items will compromise the general ability to save lives and protect personal property."/>
    <s v="Assistance to Firefighters Grant MatchAddition of one-time non-personnel expenditures to fund the City's cost share of the Assistance to Firefighters Grant award."/>
    <s v="Addition of one-time non-personnel expenditures for the Assistance to Firefighters Grant match for extrication equipment, air bag ensembles, Personal Escape Systems (PES), and wellness athletic equipment."/>
    <s v="NO"/>
    <s v="AFG Grant Match PBF Form ID 56749_N___N/A_:._._._._"/>
    <n v="0"/>
    <n v="0"/>
    <n v="0"/>
    <x v="3"/>
    <s v="N/A"/>
    <x v="2"/>
    <s v="N/A"/>
    <m/>
    <m/>
    <m/>
    <m/>
    <m/>
    <s v="Not Applicable"/>
    <s v="100000_1912_AFG Grant Match"/>
    <b v="1"/>
    <s v="Addition of one-time non-personnel expenditures to fund the City's cost share of the Assistance to Firefighters Grant (AFG) award for 17 Hurst eDraulic extrication sets and 17 Paratech Air Bags ensembles, 753 Personal Escape Systems (PES) and wellness athletic equipment. The extrication sets and airbags will provide operational readiness by firefighters necessary when providing services to the community and preventing firefighter injuries which is paramount in keeping them operationally ready. The Personal Escape Systems (PES) will outfit each firefighter with their own issued device. The Wellness athletic equipment will provide physical therapy rehabilitation and strengthening equipment needed to support the Injury Rehabilitation and Prevention Program. The impact of not funding this request will result in a loss of the AFG grant award portion ($720,024) which will be used to purchase the items critical to the overall health, wellness, and safety of first responders. In addition, not being able to purchase these items will compromise the general ability to save lives and protect personal property."/>
    <b v="0"/>
    <x v="0"/>
    <b v="1"/>
    <b v="1"/>
  </r>
  <r>
    <n v="100000"/>
    <s v="General Fund"/>
    <n v="1613"/>
    <s v="Real Estate &amp; Airport Management"/>
    <s v="01"/>
    <s v="Not Applicable"/>
    <s v="Revenue (Revised – Increase)"/>
    <s v="Not Applicable"/>
    <n v="56752"/>
    <s v="100000_1613_Revised Mission Bay Park Revenue"/>
    <m/>
    <m/>
    <m/>
    <m/>
    <n v="0"/>
    <m/>
    <m/>
    <m/>
    <m/>
    <m/>
    <m/>
    <m/>
    <m/>
    <m/>
    <m/>
    <n v="8756191"/>
    <s v="Mission Bay lease revenue is expected to increase by $8,756,191 over the FY23 budget.  This is due to an anticipated increase percentage rent revenue from Sea World and various Mission Bay hotels and Campland.  No rent deferral is included in this projection as rent deferral payments are ending in FY23.  Revenue estimates are submitted by each percentage lessee and those estimates are reviewed by the assigned agents. "/>
    <s v="Revised Mission Bay Park RevenueRevenue adjustment to reflect revised Mission Bay Park revenue projections."/>
    <s v="Revenue adjustment to reflect revised Mission Bay Park revenue projections"/>
    <s v="NO"/>
    <s v="Revenue increases included are based on economic activity and annual increases and are outside our control."/>
    <n v="0"/>
    <n v="0"/>
    <n v="0"/>
    <x v="3"/>
    <s v="N/A"/>
    <x v="2"/>
    <s v="N/A"/>
    <m/>
    <m/>
    <m/>
    <m/>
    <m/>
    <s v="Not Applicable"/>
    <s v="100000_1613_Revised Mission Bay Park Revenue"/>
    <b v="1"/>
    <s v="Mission Bay lease revenue is expected to increase by $8,756,191 over the FY23 budget.  This is due to an anticipated increase percentage rent revenue from Sea World and various Mission Bay hotels and Campland.  No rent deferral is included in this projection as rent deferral payments are ending in FY23.  Revenue estimates are submitted by each percentage lessee and those estimates are reviewed by the assigned agents. "/>
    <b v="0"/>
    <x v="0"/>
    <b v="1"/>
    <b v="1"/>
  </r>
  <r>
    <n v="100000"/>
    <s v="General Fund"/>
    <n v="1613"/>
    <s v="Real Estate &amp; Airport Management"/>
    <s v="02"/>
    <s v="Not Applicable"/>
    <s v="Revenue (Revised – Increase)"/>
    <s v="Not Applicable"/>
    <n v="56753"/>
    <s v="100000_1613_Revised Pueblo Lands Revenue"/>
    <m/>
    <m/>
    <m/>
    <m/>
    <n v="0"/>
    <m/>
    <m/>
    <m/>
    <m/>
    <m/>
    <m/>
    <m/>
    <m/>
    <m/>
    <m/>
    <n v="1807635"/>
    <s v="Pueblo Lands revenue is expected to increase by $1,807,635 over the FY23 base budget.  This is due to an anticipated increase percentage rent revenue from the two hotels.  No rent deferral is included in this projection as rent deferral payments are ending in FY23. Revenue estimates are submitted by each percentage lessee and those estimates are reviewed by the assigned agents. "/>
    <s v="Revised Pueblo Lands RevenueRevenue adjustment to reflect revised Pueblo Lands revenue projections."/>
    <s v="Revenue adjustment to reflect revised Pueblo Lands revenue projections"/>
    <s v="NO"/>
    <s v="Revenue increases included are based on economic activity and annual increases and are outside our control."/>
    <n v="0"/>
    <n v="0"/>
    <n v="0"/>
    <x v="3"/>
    <s v="N/A"/>
    <x v="2"/>
    <s v="N/A"/>
    <m/>
    <m/>
    <m/>
    <m/>
    <m/>
    <s v="Not Applicable"/>
    <s v="100000_1613_Revised Pueblo Lands Revenue"/>
    <b v="1"/>
    <s v="Pueblo Lands revenue is expected to increase by $1,807,635 over the FY23 base budget.  This is due to an anticipated increase percentage rent revenue from the two hotels.  No rent deferral is included in this projection as rent deferral payments are ending in FY23. Revenue estimates are submitted by each percentage lessee and those estimates are reviewed by the assigned agents. "/>
    <b v="0"/>
    <x v="0"/>
    <b v="1"/>
    <b v="1"/>
  </r>
  <r>
    <n v="100000"/>
    <s v="General Fund"/>
    <n v="1613"/>
    <s v="Real Estate &amp; Airport Management"/>
    <s v="06"/>
    <s v="Not Applicable"/>
    <s v="Revenue (Revised – Increase)"/>
    <s v="Not Applicable"/>
    <n v="56754"/>
    <s v="100000_1613_Revised Other Land Bldg Leases Revenue"/>
    <m/>
    <m/>
    <m/>
    <m/>
    <n v="0"/>
    <m/>
    <m/>
    <m/>
    <m/>
    <m/>
    <m/>
    <m/>
    <m/>
    <m/>
    <m/>
    <n v="117084"/>
    <s v="Other Land and Bldg. Leases revenue is expected to increase by $117,084 over the FY23 adopted budget.  This is due to an anticipated annual increases in some leases.  Revenue estimates are submitted by each percentage lessee and those estimates are reviewed by the assigned agents. Additionally estimates are made for fixed rents which include any annual increase.  There are over 40 agreements in this category.  "/>
    <s v="Revised Other Land and Building Leases RevenueAdjustment to reflect revised Other Land and Building Leases revenue projections."/>
    <s v="Adjustment to reflect revised Other Land and Building Leases revenue projections"/>
    <s v="NO"/>
    <s v="Revenue increases included are based on economic activity and annual increases and are outside our control."/>
    <n v="0"/>
    <n v="0"/>
    <n v="0"/>
    <x v="3"/>
    <s v="N/A"/>
    <x v="2"/>
    <s v="N/A"/>
    <m/>
    <m/>
    <m/>
    <m/>
    <m/>
    <s v="Not Applicable"/>
    <s v="100000_1613_Revised Other Land Bldg Leases Revenue"/>
    <b v="1"/>
    <s v="Other Land and Bldg. Leases revenue is expected to increase by $117,084 over the FY23 adopted budget.  This is due to an anticipated annual increases in some leases.  Revenue estimates are submitted by each percentage lessee and those estimates are reviewed by the assigned agents. Additionally estimates are made for fixed rents which include any annual increase.  There are over 40 agreements in this category.  "/>
    <b v="0"/>
    <x v="0"/>
    <b v="1"/>
    <b v="1"/>
  </r>
  <r>
    <n v="100000"/>
    <s v="General Fund"/>
    <n v="1613"/>
    <s v="Real Estate &amp; Airport Management"/>
    <s v="04"/>
    <s v="Not Applicable"/>
    <s v="Revenue (Revised – Increase)"/>
    <s v="Not Applicable"/>
    <n v="56755"/>
    <s v="100000_1613_Revised Sports Arena Rentals Revenue"/>
    <m/>
    <m/>
    <m/>
    <m/>
    <n v="0"/>
    <m/>
    <m/>
    <m/>
    <m/>
    <m/>
    <m/>
    <m/>
    <m/>
    <m/>
    <m/>
    <n v="512430"/>
    <s v="Sports Arena Rentals revenue is expected to increase by $512,430 over the FY23 adopted budget.  This is due to an updated lease for the Sports Arena that increases percentage rents in several categories.  Revenue estimates are submitted by each percentage lessee and those estimates are reviewed by the assigned agents. Additionally estimates are made for fixed rents which include any annual increase.  "/>
    <s v="Revised Sports Arena Rentals RevenueAdjustment to reflect revised Sports Arena Rentals revenue projections."/>
    <s v="Adjustment to reflect revised Sports Arena Rentals revenue projections"/>
    <s v="NO"/>
    <s v="Revenue increases included are based on economic activity and annual increases and are outside our control."/>
    <n v="0"/>
    <n v="0"/>
    <n v="0"/>
    <x v="3"/>
    <s v="N/A"/>
    <x v="2"/>
    <s v="N/A"/>
    <m/>
    <m/>
    <m/>
    <m/>
    <m/>
    <s v="Not Applicable"/>
    <s v="100000_1613_Revised Sports Arena Rentals Revenue"/>
    <b v="1"/>
    <s v="Sports Arena Rentals revenue is expected to increase by $512,430 over the FY23 adopted budget.  This is due to an updated lease for the Sports Arena that increases percentage rents in several categories.  Revenue estimates are submitted by each percentage lessee and those estimates are reviewed by the assigned agents. Additionally estimates are made for fixed rents which include any annual increase.  "/>
    <b v="0"/>
    <x v="0"/>
    <b v="1"/>
    <b v="1"/>
  </r>
  <r>
    <n v="100000"/>
    <s v="General Fund"/>
    <n v="1613"/>
    <s v="Real Estate &amp; Airport Management"/>
    <s v="09"/>
    <s v="Not Applicable"/>
    <s v="Revenue (Revised – Increase)"/>
    <s v="Not Applicable"/>
    <n v="56756"/>
    <s v="100000_1613_Revised Other Midway Frontier Rent Rental"/>
    <m/>
    <m/>
    <m/>
    <m/>
    <n v="0"/>
    <m/>
    <m/>
    <m/>
    <m/>
    <m/>
    <m/>
    <m/>
    <m/>
    <m/>
    <m/>
    <n v="60153"/>
    <s v="Other Midway Frontier Rent revenue is expected to increase by $60,153 over the FY23 adopted budget.  This is due to small increases in various leases in this category.  Revenue estimates are submitted by each percentage lessee and those estimates are reviewed by the assigned agents. Additionally estimates are made for fixed rents which include any annual increase. "/>
    <s v="Revised Other Midway Frontier Rent RevenueAdjustment to reflect revised Other Midway Frontier Rent revenue projections."/>
    <s v="Adjustment to reflect revised Other Midway Frontier Rent revenue projections"/>
    <s v="NO"/>
    <s v="Revenue increases included are based on economic activity and annual increases and are outside our control."/>
    <n v="0"/>
    <n v="0"/>
    <n v="0"/>
    <x v="3"/>
    <s v="N/A"/>
    <x v="2"/>
    <s v="N/A"/>
    <m/>
    <m/>
    <m/>
    <m/>
    <m/>
    <s v="Not Applicable"/>
    <s v="100000_1613_Revised Other Midway Frontier Rent Rental"/>
    <b v="1"/>
    <s v="Other Midway Frontier Rent revenue is expected to increase by $60,153 over the FY23 adopted budget.  This is due to small increases in various leases in this category.  Revenue estimates are submitted by each percentage lessee and those estimates are reviewed by the assigned agents. Additionally estimates are made for fixed rents which include any annual increase. "/>
    <b v="0"/>
    <x v="0"/>
    <b v="1"/>
    <b v="1"/>
  </r>
  <r>
    <n v="100000"/>
    <s v="General Fund"/>
    <n v="1613"/>
    <s v="Real Estate &amp; Airport Management"/>
    <s v="05"/>
    <s v="Not Applicable"/>
    <s v="Revenue (Revised – Increase)"/>
    <s v="Not Applicable"/>
    <n v="56757"/>
    <s v="100000_1613_Revised Other Rents and Concessions Revenue"/>
    <m/>
    <m/>
    <m/>
    <m/>
    <n v="0"/>
    <m/>
    <m/>
    <m/>
    <m/>
    <m/>
    <m/>
    <m/>
    <m/>
    <m/>
    <m/>
    <n v="155220"/>
    <s v="Other Rents and Concessions is expected to increase by $155,220.  This is due to a projected increase in the revenue from Campland.  Revenue estimates are submitted by each percentage lessee and those estimates are reviewed by the assigned agents. Additionally estimates are made for fixed rents which include any annual increase. "/>
    <s v="Other Rents and Concessions RevenueAdjustment to reflect revised Other Rents and Concessions revenue projections."/>
    <s v="Adjustment to reflect revised Other Rents and Concessions revenue projections"/>
    <s v="NO"/>
    <s v="Revenue increases included are based on economic activity and annual increases and are outside our control."/>
    <n v="0"/>
    <n v="0"/>
    <n v="0"/>
    <x v="3"/>
    <s v="N/A"/>
    <x v="2"/>
    <s v="N/A"/>
    <m/>
    <m/>
    <m/>
    <m/>
    <m/>
    <s v="Not Applicable"/>
    <s v="100000_1613_Revised Other Rents and Concessions Revenue"/>
    <b v="1"/>
    <s v="Other Rents and Concessions is expected to increase by $155,220.  This is due to a projected increase in the revenue from Campland.  Revenue estimates are submitted by each percentage lessee and those estimates are reviewed by the assigned agents. Additionally estimates are made for fixed rents which include any annual increase. "/>
    <b v="0"/>
    <x v="0"/>
    <b v="1"/>
    <b v="1"/>
  </r>
  <r>
    <n v="100000"/>
    <s v="General Fund"/>
    <n v="1613"/>
    <s v="Real Estate &amp; Airport Management"/>
    <s v="08"/>
    <s v="Not Applicable"/>
    <s v="Revenue (Revised – Increase)"/>
    <s v="Not Applicable"/>
    <n v="56758"/>
    <s v="100000_1613_Revised Kayak Instructional Camp Revenue"/>
    <m/>
    <m/>
    <m/>
    <m/>
    <n v="0"/>
    <m/>
    <m/>
    <m/>
    <m/>
    <m/>
    <m/>
    <m/>
    <m/>
    <m/>
    <m/>
    <n v="86954"/>
    <s v="Kayak Instruction Camp revenue is expected to increase by $86,954.  Revenue estimates are submitted by each percentage lessee and those estimates are reviewed by the assigned agents. Additionally estimates are made for fixed rents which include any annual increase. "/>
    <s v="Revised Kayak Instructional Camp RevenueAdjustment to reflect revised Kayak Instructional Camp Revenue projections."/>
    <s v="Adjustment to reflect revised Kayak Instructional Camp Revenue projections"/>
    <s v="NO"/>
    <s v="Revenue increases included are based on economic activity and annual increases and are outside our control."/>
    <n v="0"/>
    <n v="0"/>
    <n v="0"/>
    <x v="3"/>
    <s v="N/A"/>
    <x v="2"/>
    <s v="N/A"/>
    <m/>
    <m/>
    <m/>
    <m/>
    <m/>
    <s v="Not Applicable"/>
    <s v="100000_1613_Revised Kayak Instructional Camp Revenue"/>
    <b v="1"/>
    <s v="Kayak Instruction Camp revenue is expected to increase by $86,954.  Revenue estimates are submitted by each percentage lessee and those estimates are reviewed by the assigned agents. Additionally estimates are made for fixed rents which include any annual increase. "/>
    <b v="0"/>
    <x v="0"/>
    <b v="1"/>
    <b v="1"/>
  </r>
  <r>
    <n v="100000"/>
    <s v="General Fund"/>
    <n v="1613"/>
    <s v="Real Estate &amp; Airport Management"/>
    <s v="03"/>
    <s v="Not Applicable"/>
    <s v="Revenue (Revised – Increase)"/>
    <s v="Not Applicable"/>
    <n v="56759"/>
    <s v="100000_1613_Revised Belmont Park Rents Concessions Revenue"/>
    <m/>
    <m/>
    <m/>
    <m/>
    <n v="0"/>
    <m/>
    <m/>
    <m/>
    <m/>
    <m/>
    <m/>
    <m/>
    <m/>
    <m/>
    <m/>
    <n v="875643"/>
    <s v="Belmont Park revenue is expected to increase by $875,643 over the FY23 adopted budget.  This is due to an anticipated increase percentage rent revenue from the lessee.  The FY23 budget estimate was low due to unknown recovery from the pandemic, however revenues in FY23 are exceeding budget.  Revenue estimates are submitted by each percentage lessee and those estimates are reviewed by the assigned agents. "/>
    <s v="Revised Belmont Park Rents and Concessions RevenueAdjustment to reflect revised Belmont Park Rents Concessions revenue projections."/>
    <s v="Adjustment to reflect revised Belmont Park Rents Concessions revenue projections"/>
    <s v="NO"/>
    <s v="Revenue increases included are based on economic activity and annual increases and are outside our control."/>
    <n v="0"/>
    <n v="0"/>
    <n v="0"/>
    <x v="3"/>
    <s v="N/A"/>
    <x v="2"/>
    <s v="N/A"/>
    <m/>
    <m/>
    <m/>
    <m/>
    <m/>
    <s v="Not Applicable"/>
    <s v="100000_1613_Revised Belmont Park Rents Concessions Revenue"/>
    <b v="1"/>
    <s v="Belmont Park revenue is expected to increase by $875,643 over the FY23 adopted budget.  This is due to an anticipated increase percentage rent revenue from the lessee.  The FY23 budget estimate was low due to unknown recovery from the pandemic, however revenues in FY23 are exceeding budget.  Revenue estimates are submitted by each percentage lessee and those estimates are reviewed by the assigned agents. "/>
    <b v="0"/>
    <x v="0"/>
    <b v="1"/>
    <b v="1"/>
  </r>
  <r>
    <n v="100000"/>
    <s v="General Fund"/>
    <n v="1912"/>
    <s v="Fire-Rescue"/>
    <s v="14"/>
    <s v="Not Applicable"/>
    <s v="Expenditure (Federal/State Mandates)"/>
    <s v="Not Applicable"/>
    <n v="56762"/>
    <s v="100000_1912_Addition of SB 1205 Fire Prevention Supervisor"/>
    <n v="1"/>
    <n v="129584"/>
    <n v="39727"/>
    <n v="24249"/>
    <n v="193560"/>
    <m/>
    <n v="75000"/>
    <n v="3800"/>
    <m/>
    <m/>
    <m/>
    <m/>
    <m/>
    <m/>
    <n v="272360"/>
    <n v="274114"/>
    <s v="Addition of 1.00 Fire Prevention Supervisor, non-personnel expenditures, and associated revenue to manage the state-mandated and non-mandated fire inspections in the City of San Diego (COSD). This position will support the Community Risk Reduction division by ensuring compliance with Senate Bill (SB) 1205. Optimizing our current service levels, this staffing increase will provide for safety inspections accurately accessed throughout the COSD. This requested position is in response to the recommendations of the 2010 Performance Audit of the Fire Prevention Activities within the City of San Diego (OCA-11-06). The funding of this position is 100 percent fully cost recoverable through inspection fee revenue. The impact of not funding this request will fail to meet the requirements of Senate Bill 1205 and be unable to run effective Fire Company Inspection and Hazmat Programs, therefore, may result in cost recoverable revenue not being collected. Adjustment request is related to Form ID 56763."/>
    <s v="Senate Bill 1205 ComplianceAddition of 1.00 Fire Prevention Supervisor, 4.00 Fire Prevention Inspector 2s, non-personnel expenditures, and associated revenue to comply with Senate Bill 1205."/>
    <s v="Addition of 1.00 Fire Prevention Supervisor, non-personnel expenditures, and associated revenue for Community Risk Reduction Division to manage state-mandated (SB 1205) fire inspections."/>
    <s v="YES"/>
    <s v="Addition of SB 1205 Fire Prevention Supervisor PBF Form ID 56762_Y123__:This new position will create a promotional opportunity and associated recruitment of a diverse applicant pool that reflects the communities served as well as ensuring equitable inspection services for state-mandated facilities.._Operational impacts include increased promotional opportunity and improved diversity amongst the sworn administrative staff while working towards ensuring compliance with SB 1205.._Lack of promotional opportunity and incompliance with state-mandated inspections.._._"/>
    <n v="0"/>
    <n v="0"/>
    <n v="0"/>
    <x v="3"/>
    <s v="N/A"/>
    <x v="2"/>
    <s v="N/A"/>
    <m/>
    <m/>
    <m/>
    <m/>
    <m/>
    <s v="Not Applicable"/>
    <s v="100000_1912_Addition of SB 1205 Fire Prevention Supervisor"/>
    <b v="1"/>
    <s v="Addition of 1.00 Fire Prevention Supervisor, non-personnel expenditures, and associated revenue to manage the state-mandated and non-mandated fire inspections in the City of San Diego (COSD). This position will support the Community Risk Reduction division by ensuring compliance with Senate Bill (SB) 1205. Optimizing our current service levels, this staffing increase will provide for safety inspections accurately accessed throughout the COSD. This requested position is in response to the recommendations of the 2010 Performance Audit of the Fire Prevention Activities within the City of San Diego (OCA-11-06). The funding of this position is 100 percent fully cost recoverable through inspection fee revenue. The impact of not funding this request will fail to meet the requirements of Senate Bill 1205 and be unable to run effective Fire Company Inspection and Hazmat Programs, therefore, may result in cost recoverable revenue not being collected. Adjustment request is related to Form ID 56763."/>
    <b v="0"/>
    <x v="0"/>
    <b v="1"/>
    <b v="1"/>
  </r>
  <r>
    <n v="100000"/>
    <s v="General Fund"/>
    <n v="1912"/>
    <s v="Fire-Rescue"/>
    <s v="15"/>
    <s v="Not Applicable"/>
    <s v="Expenditure (Federal/State Mandates)"/>
    <s v="Not Applicable"/>
    <n v="56763"/>
    <s v="100000_1912_Addition of 4.00 Fire Prevention Inspector 2"/>
    <n v="4"/>
    <n v="446508"/>
    <n v="157400"/>
    <n v="95056"/>
    <n v="698964"/>
    <m/>
    <n v="300000"/>
    <n v="15200"/>
    <m/>
    <m/>
    <m/>
    <m/>
    <m/>
    <m/>
    <n v="1014164"/>
    <n v="1010816"/>
    <s v="Addition of 4.00 Fire Prevention Inspector 2, non-personnel expenditures, and associated revenue to administer the state-mandated and non-mandated fire inspections in the City of San Diego (COSD). These positions will support the Community Risk Reduction division by ensuring compliance with Senate Bill (SB) 1205. Optimizing our current service levels, this staffing increase will provide for safety inspections accurately accessed throughout the COSD. This requested position is in response to the recommendations of the 2010 Performance Audit of the Fire Prevention Activities within the City of San Diego (OCA-11-06). The funding of these positions is 100 percent fully cost recoverable through inspection fee revenue. The impact of not funding this request will fail to meet the requirements of Senate Bill 1205 and be unable to run effective Fire Company Inspection and Hazmat Programs, therefore, may result in cost recoverable revenue not being collected. Adjustment request related to Form ID 56762"/>
    <s v="Senate Bill 1205 ComplianceAddition of 1.00 Fire Prevention Supervisor, 4.00 Fire Prevention Inspector 2s, non-personnel expenditures, and associated revenue to comply with Senate Bill 1205."/>
    <s v="Addition of 4.00 Fire Prevention Inspector 2, non-personnel expenditures, and associated revenue to perform state-mandated (SB 1205) fire inspections."/>
    <s v="YES"/>
    <s v="Addition of 4.00 SB 1205 Fire Prevention Inspector 2 PBF Form ID 56763_Y123__:This new position will create a promotional opportunity and associated recruitment of a diverse applicant pool that reflects the communities served as well as ensuring equitable inspection services for state-mandated facilities.                     ._Operational impacts include increased promotional opportunity and improved diversity amongst the sworn administrative staff while working towards ensuring compliance with SB 1205.._Lack of promotional opportunity and incompliance with state-mandated inspections.._._"/>
    <n v="0"/>
    <n v="0"/>
    <n v="0"/>
    <x v="3"/>
    <s v="N/A"/>
    <x v="2"/>
    <s v="N/A"/>
    <m/>
    <m/>
    <m/>
    <m/>
    <m/>
    <s v="Not Applicable"/>
    <s v="100000_1912_Addition of 4.00 Fire Prevention Inspector 2"/>
    <b v="1"/>
    <s v="Addition of 4.00 Fire Prevention Inspector 2, non-personnel expenditures, and associated revenue to administer the state-mandated and non-mandated fire inspections in the City of San Diego (COSD). These positions will support the Community Risk Reduction division by ensuring compliance with Senate Bill (SB) 1205. Optimizing our current service levels, this staffing increase will provide for safety inspections accurately accessed throughout the COSD. This requested position is in response to the recommendations of the 2010 Performance Audit of the Fire Prevention Activities within the City of San Diego (OCA-11-06). The funding of these positions is 100 percent fully cost recoverable through inspection fee revenue. The impact of not funding this request will fail to meet the requirements of Senate Bill 1205 and be unable to run effective Fire Company Inspection and Hazmat Programs, therefore, may result in cost recoverable revenue not being collected. Adjustment request related to Form ID 56762"/>
    <b v="0"/>
    <x v="0"/>
    <b v="1"/>
    <b v="1"/>
  </r>
  <r>
    <n v="100000"/>
    <s v="General Fund"/>
    <n v="1912"/>
    <s v="Fire-Rescue"/>
    <s v="16"/>
    <s v="Not Applicable"/>
    <s v="Expenditure (Federal/State Mandates)"/>
    <s v="Not Applicable"/>
    <n v="56764"/>
    <s v="100000_1912_Addition of Hazmat Fire Prevention Supervisor"/>
    <n v="1"/>
    <n v="129584"/>
    <n v="39727"/>
    <n v="24249"/>
    <n v="193560"/>
    <m/>
    <n v="75000"/>
    <n v="3800"/>
    <m/>
    <m/>
    <m/>
    <m/>
    <m/>
    <m/>
    <n v="272360"/>
    <n v="274114"/>
    <s v="Addition of 1.00 Hazmat Program Fire Prevention Supervisor, non-personnel expenditures, and associated revenue for Community Risk Reduction (CRR) to oversee the division's Hazmat program (formerly CEDMAT) and compliance with Senate Bill 1205 State-mandated inspection reporting requirements. Due to this mandate, reassignments were shifted for most of our Inspection Services staff to complete Senate Bill 1205 Inspections and for the re-launching of the Fire Company Inspection Program. As a result, having a designated Inspection Services Supervisor to manage the Hazmat program and state mandated SB 1205 requirements is critical. This requested position is in response to the recommendations of the 2010 Performance Audit of the Fire Prevention Activities within the City of San Diego (OCA-11-06). Since 2020, only 7% of all Hazmat Program Inspections have been completed leaving approximately $2.5M of potential inspection revenue not collected. This position is 100% cost recoverable. The impact of not funding this request is the City's inability to collect potentially $2.5M in revenue. Adjustment request is related to Form ID 56765."/>
    <s v="Hazmat Fire Prevention ProgramAddition of 4.00 Hazmat Program Fire Prevention Inspectors 2s, 1.00 Hazmat Program Fire Prevention Supervisor, non-personnel expenditures, and associated revenue for Community Risk Reduction."/>
    <s v="Addition of 1.00 Hazmat Program Fire Prevention Supervisor, non-personnel expenditures, and associated revenue to manage state-mandated inspections."/>
    <s v="YES"/>
    <s v="Addition of Hazmat Program Fire Prevention Supervisor PBF Form ID 56764_Y123__:This new position will create a promotional opportunity and associated recruitment of a diverse applicant pool that reflects the communities served as well as ensuring equitable inspection services for state-mandated facilities.            ._Operational impacts include increased promotional opportunity and improved diversity amongst the sworn administrative staff while working towards ensuring compliance with SB 1205.._Lack of promotional opportunity and incompliance with state-mandated inspections.._._"/>
    <n v="0"/>
    <n v="0"/>
    <n v="0"/>
    <x v="3"/>
    <s v="N/A"/>
    <x v="2"/>
    <s v="N/A"/>
    <m/>
    <m/>
    <m/>
    <m/>
    <m/>
    <s v="Not Applicable"/>
    <s v="100000_1912_Addition of Hazmat Fire Prevention Supervisor"/>
    <b v="1"/>
    <s v="Addition of 1.00 Hazmat Program Fire Prevention Supervisor, non-personnel expenditures, and associated revenue for Community Risk Reduction (CRR) to oversee the division's Hazmat program (formerly CEDMAT) and compliance with Senate Bill 1205 State-mandated inspection reporting requirements. Due to this mandate, reassignments were shifted for most of our Inspection Services staff to complete Senate Bill 1205 Inspections and for the re-launching of the Fire Company Inspection Program. As a result, having a designated Inspection Services Supervisor to manage the Hazmat program and state mandated SB 1205 requirements is critical. This requested position is in response to the recommendations of the 2010 Performance Audit of the Fire Prevention Activities within the City of San Diego (OCA-11-06). Since 2020, only 7% of all Hazmat Program Inspections have been completed leaving approximately $2.5M of potential inspection revenue not collected. This position is 100% cost recoverable. The impact of not funding this request is the City's inability to collect potentially $2.5M in revenue. Adjustment request is related to Form ID 56765."/>
    <b v="0"/>
    <x v="0"/>
    <b v="1"/>
    <b v="1"/>
  </r>
  <r>
    <n v="100000"/>
    <s v="General Fund"/>
    <n v="1912"/>
    <s v="Fire-Rescue"/>
    <s v="17"/>
    <s v="Not Applicable"/>
    <s v="Expenditure (Federal/State Mandates)"/>
    <s v="Not Applicable"/>
    <n v="56765"/>
    <s v="100000_1912_Addition of 4.00 HAZMAT Fire Prevent Inspector 2"/>
    <n v="4"/>
    <n v="446508"/>
    <n v="157400"/>
    <n v="95056"/>
    <n v="698964"/>
    <m/>
    <n v="300000"/>
    <n v="15200"/>
    <m/>
    <m/>
    <m/>
    <m/>
    <m/>
    <m/>
    <n v="1014164"/>
    <n v="1010816"/>
    <s v="Addition of 4.00 Hazmat Program Fire Prevention Inspectors 2, non-personnel expenditures, and associated revenue for Community Risk Reduction (CRR) to administer the division's Hazmat program (formerly CEDMAT) and compliance with Senate Bill 1205 State-mandated inspection reporting requirements. Due to this mandate, reassignments were shifted for most of our Inspection Services staff to complete Senate Bill 1205 Inspections and for the re-launching of the Fire Company Inspection Program. As a result, having designated Fire Prevention Inspectors to administer the Hazmat program and state mandated SB 1205 requirements is critical. These requested positions are in response to the recommendations of the 2010 Performance Audit of the Fire Prevention Activities within the City of San Diego (OCA-11-06). Since 2020, only 7% of all Hazmat Program Inspections have been completed leaving approximately $2.5M of potential inspection revenue not collected. These positions are 100% cost recoverable. The impact of not funding this request is the City's inability to collect potentially $2.5M in revenue. Adjustment request related to Form ID 56764."/>
    <s v="Hazmat Fire Prevention ProgramAddition of 4.00 Hazmat Program Fire Prevention Inspectors 2s, 1.00 Hazmat Program Fire Prevention Supervisor, non-personnel expenditures, and associated revenue for Community Risk Reduction."/>
    <s v="Addition of 4.00 Hazmat Program Fire Prevention Inspector 2, non-personnel expenditures, and associated revenue to perform state-mandated inspections."/>
    <s v="YES"/>
    <s v="Addition of 4.00 Hazmat Program Fire Prevention Inspector 2 PBF Form ID 56765_Y123__:This new position will create a promotional opportunity and associated recruitment of a diverse applicant pool that reflects the communities served as well as ensuring equitable inspection services for state-mandated facilities.     ._Operational impacts include increased promotional opportunity and improved diversity amongst the sworn administrative staff while working towards ensuring compliance with SB 1205.._Lack of promotional opportunity and incompliance with state-mandated inspections.._._"/>
    <n v="0"/>
    <n v="0"/>
    <n v="0"/>
    <x v="3"/>
    <s v="N/A"/>
    <x v="2"/>
    <s v="N/A"/>
    <m/>
    <m/>
    <m/>
    <m/>
    <m/>
    <s v="Not Applicable"/>
    <s v="100000_1912_Addition of 4.00 HAZMAT Fire Prevent Inspector 2"/>
    <b v="1"/>
    <s v="Addition of 4.00 Hazmat Program Fire Prevention Inspectors 2, non-personnel expenditures, and associated revenue for Community Risk Reduction (CRR) to administer the division's Hazmat program (formerly CEDMAT) and compliance with Senate Bill 1205 State-mandated inspection reporting requirements. Due to this mandate, reassignments were shifted for most of our Inspection Services staff to complete Senate Bill 1205 Inspections and for the re-launching of the Fire Company Inspection Program. As a result, having designated Fire Prevention Inspectors to administer the Hazmat program and state mandated SB 1205 requirements is critical. These requested positions are in response to the recommendations of the 2010 Performance Audit of the Fire Prevention Activities within the City of San Diego (OCA-11-06). Since 2020, only 7% of all Hazmat Program Inspections have been completed leaving approximately $2.5M of potential inspection revenue not collected. These positions are 100% cost recoverable. The impact of not funding this request is the City's inability to collect potentially $2.5M in revenue. Adjustment request related to Form ID 56764."/>
    <b v="0"/>
    <x v="0"/>
    <b v="1"/>
    <b v="1"/>
  </r>
  <r>
    <n v="100000"/>
    <s v="General Fund"/>
    <n v="1912"/>
    <s v="Fire-Rescue"/>
    <s v="18"/>
    <s v="Not Applicable"/>
    <s v="Expenditure (Federal/State Mandates)"/>
    <s v="Not Applicable"/>
    <n v="56767"/>
    <s v="100000_1912_Addition of Fiscal Services Account Clerk"/>
    <n v="1"/>
    <n v="49778"/>
    <n v="14830"/>
    <n v="8944"/>
    <n v="73552"/>
    <m/>
    <m/>
    <m/>
    <m/>
    <m/>
    <m/>
    <m/>
    <m/>
    <m/>
    <n v="73552"/>
    <n v="67847"/>
    <s v="Addition of 1.00 Account Clerk and associated revenue for Fiscal Services to comply with state mandated AB38 Defensible Space inspections; process payments and invoice collections via a new Customer Portal system; and perform a wide range of financial accounting functions in support of the Fire-Rescue Department (i.e. accounts payable and receivable). In FY22 there were 706 AB38 Inspections which would have resulted in $83K in cost recoverable revenue. As of the 1st Qtr. in FY23, there have been 293 AB38 Inspections with a projected minimum of 1,172 in the system or $138K of cost recoverable revenue. Based on the ArcGIS Parcel Dashboard Community Risk Reduction Division uses, only about a 1/3 of properties sold are aware and complying with the new AB38 inspection requirement. This could result in approximately $415K in cost recoverable revenue. The impact of not funding this request would result in non-compliance with AB 38 as well as failing to collect cost recoverable revenue from the Fire Department's fire inspecting programs. This position is 100% cost recoverable."/>
    <s v="Assembly Bill 38 ComplianceAddition of 1.00 Account Clerk to ensure compliance with Assembly Bill 38 Defensible Space Inspections and associated revenue adjustment for cost recovery."/>
    <s v="Addition of 1.00 Account Clerk for Fiscal Services Division in support of new state mandated (AB38) Defensible Space inspection billings, and new Customer Portal payment and invoice collection systems."/>
    <s v="YES"/>
    <s v="Addition of Fiscal Services Account ClerkPBF Form ID 56767_Y123__:This new position within the Fiscal Services Division of the Fire-Rescue Department will address the disparity in workload among administrative staff while offsetting the cost of the position through revenue collection. Additionally, this position will provide the opportunity to diversify administrative staff while alleviating an unsustainable workload on the existing personnel.._Operational impacts to our workforce include disparity in workload among administrative staff.._Excessive workload will continue for existing staff and decrease job satisfaction.._._"/>
    <n v="0"/>
    <n v="0"/>
    <n v="0"/>
    <x v="3"/>
    <s v="N/A"/>
    <x v="2"/>
    <s v="N/A"/>
    <m/>
    <m/>
    <m/>
    <m/>
    <m/>
    <s v="Not Applicable"/>
    <s v="100000_1912_Addition of Fiscal Services Account Clerk"/>
    <b v="1"/>
    <s v="Addition of 1.00 Account Clerk and associated revenue for Fiscal Services to comply with state mandated AB38 Defensible Space inspections; process payments and invoice collections via a new Customer Portal system; and perform a wide range of financial accounting functions in support of the Fire-Rescue Department (i.e. accounts payable and receivable). In FY22 there were 706 AB38 Inspections which would have resulted in $83K in cost recoverable revenue. As of the 1st Qtr. in FY23, there have been 293 AB38 Inspections with a projected minimum of 1,172 in the system or $138K of cost recoverable revenue. Based on the ArcGIS Parcel Dashboard Community Risk Reduction Division uses, only about a 1/3 of properties sold are aware and complying with the new AB38 inspection requirement. This could result in approximately $415K in cost recoverable revenue. The impact of not funding this request would result in non-compliance with AB 38 as well as failing to collect cost recoverable revenue from the Fire Department's fire inspecting programs. This position is 100% cost recoverable."/>
    <b v="0"/>
    <x v="0"/>
    <b v="1"/>
    <b v="1"/>
  </r>
  <r>
    <n v="100000"/>
    <s v="General Fund"/>
    <n v="1912"/>
    <s v="Fire-Rescue"/>
    <s v="20"/>
    <s v="Not Applicable"/>
    <s v="Expenditure (Critical Operational Needs)"/>
    <s v="Not Applicable"/>
    <n v="56769"/>
    <s v="100000_1912_Labor Union Overtime Adjustments"/>
    <m/>
    <n v="8981556"/>
    <m/>
    <m/>
    <n v="8981556"/>
    <m/>
    <m/>
    <m/>
    <m/>
    <m/>
    <m/>
    <m/>
    <m/>
    <m/>
    <n v="8981556"/>
    <m/>
    <s v="Adjustment to increase overtime for Local 145 and Local 911 employees based on labor union negotiated increases, which include general wage increases, equity adjustments, paramedic premium pay increases and EMT increases. This adjustment includes compounded increases that were not incorporated in previous years' budgets, as well as negotiated increases for Fiscal Year 2024. Local 145 negotiated increases include: general wage increases of 3.3% in FY19 &amp;amp; FY20, 2.5% in FY22, increases of 3.0% and 1.0 (effective 1/1/23) in FY23, and increases of 2.7% and 1.5% (effective 1/1/24), along with associated EMT pay; Equity Adjustments effective 1/1/23 and 1/1/24 for various sworn classifications; Paramedic Premium Pay adjustments effective FY22; and an EMT pay increase from 8.5% to 10% effective on 1/1/22 (FY22). Local 911 negotiated increases include: general wage increases of 3.3% in FY19 &amp;amp; FY20, 2.5% in FY22, increases of 4.5% and 3.5% (effective 1/1/23) in FY23, and increases of 5.0% and 4.0% (effective 1/1/24), along with associated EMT pay; Equity Adjustments effective 1/1/23 and 1/1/24 for various sworn classifications; and an EMT pay increase from 8.5% to 10% effective on 1/1/22 (FY22).The impact of not funding this request will result in budget monitoring variances throughout the fiscal year. The impact of not funding this request will result in budget monitoring variances throughout the fiscal year."/>
    <s v="Overtime AdjustmentsAddition of overtime expenditures to reflect labor union negotiated general wage and add-on pay adjustments."/>
    <s v="Addition of overtime expenditures to reflect labor union negotiated general wage and add-on pay increases and equity adjustments."/>
    <s v="NO"/>
    <s v="N/A"/>
    <n v="0"/>
    <n v="0"/>
    <n v="0"/>
    <x v="3"/>
    <s v="N/A"/>
    <x v="2"/>
    <s v="N/A"/>
    <m/>
    <m/>
    <m/>
    <m/>
    <m/>
    <s v="Not Applicable"/>
    <s v="100000_1912_Labor Union Overtime Adjustments"/>
    <b v="1"/>
    <s v="Adjustment to increase overtime for Local 145 and Local 911 employees based on labor union negotiated increases, which include general wage increases, equity adjustments, paramedic premium pay increases and EMT increases. This adjustment includes compounded increases that were not incorporated in previous years' budgets, as well as negotiated increases for Fiscal Year 2024. Local 145 negotiated increases include: general wage increases of 3.3% in FY19 &amp;amp; FY20, 2.5% in FY22, increases of 3.0% and 1.0 (effective 1/1/23) in FY23, and increases of 2.7% and 1.5% (effective 1/1/24), along with associated EMT pay; Equity Adjustments effective 1/1/23 and 1/1/24 for various sworn classifications; Paramedic Premium Pay adjustments effective FY22; and an EMT pay increase from 8.5% to 10% effective on 1/1/22 (FY22). Local 911 negotiated increases include: general wage increases of 3.3% in FY19 &amp;amp; FY20, 2.5% in FY22, increases of 4.5% and 3.5% (effective 1/1/23) in FY23, and increases of 5.0% and 4.0% (effective 1/1/24), along with associated EMT pay; Equity Adjustments effective 1/1/23 and 1/1/24 for various sworn classifications; and an EMT pay increase from 8.5% to 10% effective on 1/1/22 (FY22).The impact of not funding this request will result in budget monitoring variances throughout the fiscal year. The impact of not funding this request will result in budget monitoring variances throughout the fiscal year."/>
    <b v="0"/>
    <x v="0"/>
    <b v="1"/>
    <b v="1"/>
  </r>
  <r>
    <n v="100000"/>
    <s v="General Fund"/>
    <n v="1912"/>
    <s v="Fire-Rescue"/>
    <s v="21"/>
    <s v="Not Applicable"/>
    <s v="Revenue (Revised – Increase)"/>
    <s v="Not Applicable"/>
    <n v="56770"/>
    <s v="100000_1912_Aircraft Rescue Fire Fighting Contract Increase"/>
    <m/>
    <m/>
    <m/>
    <m/>
    <n v="0"/>
    <m/>
    <m/>
    <m/>
    <m/>
    <m/>
    <m/>
    <m/>
    <m/>
    <m/>
    <m/>
    <n v="1729331"/>
    <s v="Addition of revenue related to the contractual increase with San Diego Regional Airport for Aircraft Rescue and Firefighting Services (ARFF). Additional revenue is associated with the new agreement which also reflect recent and anticipated salary increases. The impact of not funding this request will result in budget monitoring variances throughout the fiscal year."/>
    <s v="Aircraft Rescue Fire Fighting Contract IncreaseAddition of revenue associated with contractual increase for aircraft rescue and firefighting services at San Diego Regional Airport."/>
    <s v="Addition of revenue related to contractual increase associated with Aircraft Rescue and Firefighting Services at San Diego Regional Airport."/>
    <s v="NO"/>
    <s v="N/A"/>
    <n v="0"/>
    <n v="0"/>
    <n v="0"/>
    <x v="3"/>
    <s v="N/A"/>
    <x v="2"/>
    <s v="N/A"/>
    <m/>
    <m/>
    <m/>
    <m/>
    <m/>
    <s v="Not Applicable"/>
    <s v="100000_1912_Aircraft Rescue Fire Fighting Contract Increase"/>
    <b v="1"/>
    <s v="Addition of revenue related to the contractual increase with San Diego Regional Airport for Aircraft Rescue and Firefighting Services (ARFF). Additional revenue is associated with the new agreement which also reflect recent and anticipated salary increases. The impact of not funding this request will result in budget monitoring variances throughout the fiscal year."/>
    <b v="0"/>
    <x v="0"/>
    <b v="1"/>
    <b v="1"/>
  </r>
  <r>
    <n v="100000"/>
    <s v="General Fund"/>
    <n v="1613"/>
    <s v="Real Estate &amp; Airport Management"/>
    <s v="07"/>
    <s v="Not Applicable"/>
    <s v="Revenue (Revised – Increase)"/>
    <s v="Not Applicable"/>
    <n v="56771"/>
    <s v="100000_1613_Revised Instructional Camp Fees Revenue"/>
    <m/>
    <m/>
    <m/>
    <m/>
    <n v="0"/>
    <m/>
    <m/>
    <m/>
    <m/>
    <m/>
    <m/>
    <m/>
    <m/>
    <m/>
    <m/>
    <n v="88536"/>
    <s v="Instructional Camp Fees (Surf Camps) revenue is expected to increase by $88,536 over the FY23 adopted budget.  This is due to an anticipated modest increase in percentage rent revenue from the lessees.   Revenue estimates are submitted by each percentage lessee and those estimates are reviewed by the assigned agents. "/>
    <s v="Revised Instructional Camp Fees RevenueAdjustment to reflect revised Instructional Camp Fees revenue projections."/>
    <s v="Adjustment to reflect revised Instructional Camp Fees revenue projections"/>
    <s v="NO"/>
    <s v="Revenue increases included are based on economic activity and annual increases and are outside our control."/>
    <n v="0"/>
    <n v="0"/>
    <n v="0"/>
    <x v="3"/>
    <s v="N/A"/>
    <x v="2"/>
    <s v="N/A"/>
    <m/>
    <m/>
    <m/>
    <m/>
    <m/>
    <s v="Not Applicable"/>
    <s v="100000_1613_Revised Instructional Camp Fees Revenue"/>
    <b v="1"/>
    <s v="Instructional Camp Fees (Surf Camps) revenue is expected to increase by $88,536 over the FY23 adopted budget.  This is due to an anticipated modest increase in percentage rent revenue from the lessees.   Revenue estimates are submitted by each percentage lessee and those estimates are reviewed by the assigned agents. "/>
    <b v="0"/>
    <x v="0"/>
    <b v="1"/>
    <b v="1"/>
  </r>
  <r>
    <n v="100000"/>
    <s v="General Fund"/>
    <n v="1613"/>
    <s v="Real Estate &amp; Airport Management"/>
    <s v="01"/>
    <s v="Foster Regional Prosperity"/>
    <s v="Expenditure (Contractual Increase)"/>
    <s v="Infrastructure"/>
    <n v="56773"/>
    <s v="100000_1613_Addition to Consulting Services Office Space"/>
    <m/>
    <m/>
    <m/>
    <m/>
    <n v="0"/>
    <m/>
    <n v="250000"/>
    <m/>
    <m/>
    <m/>
    <m/>
    <m/>
    <m/>
    <m/>
    <n v="250000"/>
    <m/>
    <s v="Addition of $250,000 for continuing consulting services to support the previously approved Consultant Contract Between the City of San Diego and Jones Lang LaSalle Americas, Inc., for Office Space Optimization in the downtown Civic Center core area."/>
    <s v="Downtown Office Space AnalysisAddition of non-personnel expenditures to continue consultant services for Office Space Optimization."/>
    <s v="Addition of non-personnel expenditures to continue consultant services for Office Space Optimization."/>
    <s v="YES"/>
    <s v="This analysis will help maximize the number of City staff and services that will be available downtown, providing more equitable access to essential City services."/>
    <n v="0"/>
    <n v="0"/>
    <n v="0"/>
    <x v="3"/>
    <s v="N/A"/>
    <x v="2"/>
    <s v="N/A"/>
    <m/>
    <m/>
    <m/>
    <m/>
    <m/>
    <s v="Customer Service"/>
    <s v="100000_1613_Addition to Consulting Services Office Space"/>
    <b v="1"/>
    <s v="Addition of $250,000 for continuing consulting services to support the previously approved Consultant Contract Between the City of San Diego and Jones Lang LaSalle Americas, Inc., for Office Space Optimization in the downtown Civic Center core area."/>
    <b v="0"/>
    <x v="0"/>
    <b v="1"/>
    <b v="1"/>
  </r>
  <r>
    <n v="100000"/>
    <s v="General Fund"/>
    <n v="1613"/>
    <s v="Real Estate &amp; Airport Management"/>
    <s v="01"/>
    <s v="Create Homes For All of Us"/>
    <s v="Expenditure (Contractual Increase)"/>
    <s v="Housing/Affordability"/>
    <n v="56774"/>
    <s v="100000_1613_Addition to Consulting Services Sports Arena"/>
    <m/>
    <m/>
    <m/>
    <m/>
    <n v="0"/>
    <m/>
    <n v="200000"/>
    <m/>
    <m/>
    <m/>
    <m/>
    <m/>
    <m/>
    <m/>
    <n v="200000"/>
    <m/>
    <s v="Addition of  $200,000 in continuing consulting services for existing consultant contract between the City of San Diego and Jones Lang LaSalle Americas, Inc. The original contract was for a term of one year but may be extended in the City’s discretion on an annual basis for up to a maximum of five years. This contract will provide consulting services to support the City in the Sports Arena-Midway District real property leasing negotiations under the City’s notice of availability (NOA) of 3500, 3250, 3220 and 3240 Sports Arena Blvd, San Diego, CA 92110 for lease and redevelopment. "/>
    <s v="Sports Arena Development and Lease SupportAddition of non-personnel expenditures to continue consultant services for the Midway Rising Negotiations."/>
    <s v="Addition of non-personnel expenditures to continue consultant services for the Midway Rising Negotiations."/>
    <s v="YES"/>
    <s v="JLL's economic analysis under this contract will support the City in maximizing affordable housing and revenue in the Midway District (TEP – Goal 1)"/>
    <n v="0"/>
    <n v="0"/>
    <n v="0"/>
    <x v="3"/>
    <s v="N/A"/>
    <x v="2"/>
    <s v="N/A"/>
    <m/>
    <m/>
    <m/>
    <m/>
    <m/>
    <s v="Equity &amp; Inclusion"/>
    <s v="100000_1613_Addition to Consulting Services Sports Arena"/>
    <b v="1"/>
    <s v="Addition of  $200,000 in continuing consulting services for existing consultant contract between the City of San Diego and Jones Lang LaSalle Americas, Inc. The original contract was for a term of one year but may be extended in the City’s discretion on an annual basis for up to a maximum of five years. This contract will provide consulting services to support the City in the Sports Arena-Midway District real property leasing negotiations under the City’s notice of availability (NOA) of 3500, 3250, 3220 and 3240 Sports Arena Blvd, San Diego, CA 92110 for lease and redevelopment. "/>
    <b v="0"/>
    <x v="0"/>
    <b v="1"/>
    <b v="1"/>
  </r>
  <r>
    <n v="200224"/>
    <s v="Energy Conservation Program Fund"/>
    <n v="1621"/>
    <s v="Sustainability &amp; Mobility"/>
    <s v="02"/>
    <s v="Champion Sustainability"/>
    <s v="Expenditure (Climate Action Plan)"/>
    <s v="Climate Action"/>
    <n v="56779"/>
    <s v="200224_1621_Investment Grade Audit Contingency"/>
    <m/>
    <m/>
    <m/>
    <m/>
    <n v="0"/>
    <m/>
    <n v="390000"/>
    <m/>
    <m/>
    <m/>
    <m/>
    <m/>
    <m/>
    <m/>
    <n v="390000"/>
    <m/>
    <s v="Addition of non-personnel expenditures in the amount of  $390,000 for on-going contingency funds to cover costs of Investment Grade Audits that do not result in energy savings performance contracts or other energy financing solutions."/>
    <s v="Investment Grade AuditsAddition of non-personnel expenditures for contingency funds to cover costs of Investment Grade Audits."/>
    <s v="Addition of non-personnel expenditures for contingency funds to cover costs of Investment Grade Audits."/>
    <s v="YES"/>
    <s v="1. This allocation will enable improvements to community-facing facilities that have deferred maintenance. Funds will support energy system improvements at facilities across San Diego, with an emphasis on our Communities of Concern.   2. Funds will be used to implement the Zero Emissions Municipal Buildings &amp;amp; Operations Policy.    3. No unintended consequences anticipated."/>
    <n v="1"/>
    <n v="390000"/>
    <n v="0"/>
    <x v="6"/>
    <s v="1.3"/>
    <x v="0"/>
    <s v="No"/>
    <m/>
    <s v="Trust &amp; Transparency"/>
    <m/>
    <m/>
    <m/>
    <m/>
    <s v="200224_1621_Investment Grade Audit Contingency"/>
    <b v="1"/>
    <s v="Addition of non-personnel expenditures in the amount of  $390,000 for on-going contingency funds to cover costs of Investment Grade Audits that do not result in energy savings performance contracts or other energy financing solutions."/>
    <b v="0"/>
    <x v="0"/>
    <b v="1"/>
    <b v="1"/>
  </r>
  <r>
    <n v="200224"/>
    <s v="Energy Conservation Program Fund"/>
    <n v="1621"/>
    <s v="Sustainability &amp; Mobility"/>
    <s v="03"/>
    <s v="Champion Sustainability"/>
    <s v="Expenditure (Other Reduction)"/>
    <s v="Climate Action"/>
    <n v="56780"/>
    <s v="200224_1621_Solar Maintenance Contract"/>
    <m/>
    <m/>
    <m/>
    <m/>
    <n v="0"/>
    <m/>
    <n v="-40000"/>
    <m/>
    <m/>
    <m/>
    <m/>
    <m/>
    <m/>
    <m/>
    <n v="-40000"/>
    <m/>
    <s v="Reduction of $40,000 to reflect the reallocation of costs for the maintenance of City owned solar systems from Sustainability and Mobility Department to Asset Managing Departments.  This allows for more accurate alignment of energy savings and maintenance cost for on-site solar systems in the budget."/>
    <s v="City Owned Solar Systems MaintenanceReduction of non-personnel expenditures to reflect the reallocation of costs for City owned solar systems maintenance from Sustainability and Mobility Department to Asset Managing Departments."/>
    <s v="Reduction of non-personnel expenditures to reflect the reallocation of costs for the maintenance of City owned solar systems from Sustainability and Mobility Department to Asset Managing Departments."/>
    <s v="NO"/>
    <s v="No disparities exist; however, attempts will be made to invest in all building types across the city including those within Communities of Concern"/>
    <n v="1"/>
    <n v="-40000"/>
    <n v="0"/>
    <x v="7"/>
    <s v="2.1"/>
    <x v="1"/>
    <s v="No"/>
    <m/>
    <s v="Empowerment &amp; Engagement"/>
    <m/>
    <m/>
    <m/>
    <m/>
    <s v="200224_1621_Solar Maintenance Contract"/>
    <b v="1"/>
    <s v="Reduction of $40,000 to reflect the reallocation of costs for the maintenance of City owned solar systems from Sustainability and Mobility Department to Asset Managing Departments.  This allows for more accurate alignment of energy savings and maintenance cost for on-site solar systems in the budget."/>
    <b v="0"/>
    <x v="0"/>
    <b v="1"/>
    <b v="1"/>
  </r>
  <r>
    <n v="100000"/>
    <s v="General Fund"/>
    <n v="1912"/>
    <s v="Fire-Rescue"/>
    <s v="23"/>
    <s v="Not Applicable"/>
    <s v="Non-standard Hour (Maintain)"/>
    <s v="Not Applicable"/>
    <n v="56785"/>
    <s v="100000_1912_Non-Standard Hourly Personnel Funding"/>
    <n v="56"/>
    <n v="3095092"/>
    <n v="196514"/>
    <n v="230580"/>
    <n v="3522186"/>
    <m/>
    <m/>
    <m/>
    <m/>
    <m/>
    <m/>
    <m/>
    <m/>
    <m/>
    <n v="3522186"/>
    <m/>
    <s v="Non-Standard Hourly Personnel FundingThis request is for non-standard hour/hourly funding to maintain existing service levels. The City provides lifeguard services to cover approximately 17 miles of coastline and 4,600 acres around Mission Bay Park.  To help provide lifeguard coverage throughout the year (7 days a week, 52 weeks a year), especially during peak beach-going seasons and for a Lifeguard Academy in support of advanced training in disciplines that include law enforcement, cliff rescue and swift water rescue, the department utilizes over 200 Lifeguard 1 positions. Also, for attrition mitigation and training purposes the department also carries hourly Fire Dispatchers. The impact of not funding this request would be the inability to maintain existing service levels provided by the hourly positions."/>
    <s v="Non-Standard Hour Personnel FundingFunding allocated according to a zero-based annual review of hourly funding requirements."/>
    <s v="Funding allocated according to a zero-based annual review of hourly funding requirements."/>
    <s v="NO"/>
    <s v="N/A"/>
    <n v="0"/>
    <n v="0"/>
    <n v="0"/>
    <x v="3"/>
    <s v="N/A"/>
    <x v="2"/>
    <s v="N/A"/>
    <m/>
    <m/>
    <m/>
    <m/>
    <m/>
    <s v="Not Applicable"/>
    <s v="100000_1912_Non-Standard Hourly Personnel Funding"/>
    <b v="1"/>
    <s v="Non-Standard Hourly Personnel FundingThis request is for non-standard hour/hourly funding to maintain existing service levels. The City provides lifeguard services to cover approximately 17 miles of coastline and 4,600 acres around Mission Bay Park.  To help provide lifeguard coverage throughout the year (7 days a week, 52 weeks a year), especially during peak beach-going seasons and for a Lifeguard Academy in support of advanced training in disciplines that include law enforcement, cliff rescue and swift water rescue, the department utilizes over 200 Lifeguard 1 positions. Also, for attrition mitigation and training purposes the department also carries hourly Fire Dispatchers. The impact of not funding this request would be the inability to maintain existing service levels provided by the hourly positions."/>
    <b v="0"/>
    <x v="0"/>
    <b v="1"/>
    <b v="1"/>
  </r>
  <r>
    <n v="100000"/>
    <s v="General Fund"/>
    <n v="1912"/>
    <s v="Fire-Rescue"/>
    <s v="24"/>
    <s v="Not Applicable"/>
    <s v="Expenditure (Critical Operational Needs)"/>
    <s v="Not Applicable"/>
    <n v="56786"/>
    <s v="100000_1912_Non-Discretionary Rent at Wellness Center"/>
    <m/>
    <m/>
    <m/>
    <m/>
    <n v="0"/>
    <m/>
    <n v="368268"/>
    <m/>
    <m/>
    <m/>
    <m/>
    <m/>
    <m/>
    <m/>
    <n v="368268"/>
    <m/>
    <s v="Adjustment to reflect Citywide non-discretionary rent expenditures for the Fire-Rescue Department's new Wellness Center. This request is for a new City-leased space, anticipated to be occupied in FY23, which includes rent, utilities, operating costs, and taxes. Although these rent expenditures are Non-Discretionary and therefore will be incurred in Citywide expenditures, this request is submitted as a budget adjustment request as instructed by Department of Finance. The impact of not funding this request will result in a budget deficit due to lack of funding of non-discretionary rent expenses."/>
    <s v="Wellness Center RentAdjustment to reflect citywide non-discretionary rent expenditures for new Wellness Center."/>
    <s v="Adjustment to reflect citywide non-discretionary rent expenditures for new Wellness Center."/>
    <s v="NO"/>
    <s v="N/A"/>
    <n v="0"/>
    <n v="0"/>
    <n v="0"/>
    <x v="3"/>
    <s v="N/A"/>
    <x v="2"/>
    <s v="N/A"/>
    <m/>
    <m/>
    <m/>
    <m/>
    <m/>
    <s v="Not Applicable"/>
    <s v="100000_1912_Non-Discretionary Rent at Wellness Center"/>
    <b v="1"/>
    <s v="Adjustment to reflect Citywide non-discretionary rent expenditures for the Fire-Rescue Department's new Wellness Center. This request is for a new City-leased space, anticipated to be occupied in FY23, which includes rent, utilities, operating costs, and taxes. Although these rent expenditures are Non-Discretionary and therefore will be incurred in Citywide expenditures, this request is submitted as a budget adjustment request as instructed by Department of Finance. The impact of not funding this request will result in a budget deficit due to lack of funding of non-discretionary rent expenses."/>
    <b v="0"/>
    <x v="0"/>
    <b v="1"/>
    <b v="1"/>
  </r>
  <r>
    <n v="100000"/>
    <s v="General Fund"/>
    <n v="1914"/>
    <s v="Police"/>
    <s v="03"/>
    <s v="Serve Every Neighborhood"/>
    <s v="Expenditure (Critical Operational Needs)"/>
    <s v="Not Applicable"/>
    <n v="56787"/>
    <s v="100000_1914_P.03_Addition of Civilian Positions - PISOs"/>
    <n v="10"/>
    <n v="509690"/>
    <n v="159250"/>
    <n v="89760"/>
    <n v="758700"/>
    <n v="21384"/>
    <m/>
    <m/>
    <m/>
    <m/>
    <m/>
    <m/>
    <m/>
    <m/>
    <n v="780084"/>
    <m/>
    <s v="Addition of 10.00 Police Investigative Service Officer IIs and $21K on-going non-personnel expenditures to augment patrol officers in the field and investigate units, and to support the property room.  20.00 FTE Police Investigate Service Officer II positions process, review, and analyze misdemeanor arrest reports and citations; gather and obtain statements by witnesses and prepare identification composites; respond to requests for non-hazardous police services; develop leads through the use of computer research, witnesses statements and police documents related to the case; assist in transporting property or personnel; protect crime scenes from bystanders and assist with collecting crime scene evidence; maintain logs, prepare statistical data and perform data entry and retrieval; direct traffic; issue parking and/or misdemeanor citations; provide information to the public relative to community alerts, crime prevention and referral information to appropriate agencies; and perform other duties as assigned.  2.00 FTE Police Investigate Service Officer II positions will provide several benefits for the Property Room's Gun Desk with the regular backlog of firearm intake processing without aide from the Police Property and Evidence Specialists, new firearm impounds would be guaranteed to be entered into AFS as required, outtake processing (releasing and disposals) will be given equal focus to intake processing, and the proposed IBIS responsibilities for the Gun Desk could be folded in and rotated amongst their responsibilities.  This request includes $21K in on-going non-personnel expenditures for MEA negotiated uniform allowance of $972 per PISO."/>
    <s v="Addition of Civilian Positions - PISOsAddition of 10.00 FTE positions and non-personnel expenditures to support sworn personnel in the field, various investigative units, and the property room."/>
    <s v="Addition of 10.00 Police Investigative Service Officer IIs and non-personnel expenditures to augment patrol officers in the field and investigative units, and to support the property room and provide them with MEA negotiated Uniform Allowance."/>
    <s v="YES"/>
    <s v="56787_Y123__:The Police Investigative Service Officer (PISO) position exists to augment sworn patrol and investigative personnel, and to support the property room. This will add to the department's investigative capacity more quickly than hiring full-sworn officers at a time when the department is experiencing staffing shortages. This will allow faster investigations for specific crimes and greater efficiency processing property/firearms. ._1. May require more vehicles in the future. 2. May burden training staff with additional PISO training for new hires. 3. May need to assign more Sergeants to oversee their work. ._Allocations of PISOs to area commands should be considered based on types of crimes that PISOs can assist with and where those occur most in the City so that neighborhoods can be assisted according to need. ._._"/>
    <n v="0"/>
    <n v="0"/>
    <n v="0"/>
    <x v="3"/>
    <s v="N/A"/>
    <x v="2"/>
    <s v="N/A"/>
    <m/>
    <m/>
    <m/>
    <m/>
    <m/>
    <s v="Customer Service"/>
    <s v="100000_1914_P.03_Addition of Civilian Positions - PISOs"/>
    <b v="1"/>
    <s v="Addition of 10.00 Police Investigative Service Officer IIs and $21K on-going non-personnel expenditures to augment patrol officers in the field and investigate units, and to support the property room.  20.00 FTE Police Investigate Service Officer II positions process, review, and analyze misdemeanor arrest reports and citations; gather and obtain statements by witnesses and prepare identification composites; respond to requests for non-hazardous police services; develop leads through the use of computer research, witnesses statements and police documents related to the case; assist in transporting property or personnel; protect crime scenes from bystanders and assist with collecting crime scene evidence; maintain logs, prepare statistical data and perform data entry and retrieval; direct traffic; issue parking and/or misdemeanor citations; provide information to the public relative to community alerts, crime prevention and referral information to appropriate agencies; and perform other duties as assigned.  2.00 FTE Police Investigate Service Officer II positions will provide several benefits for the Property Room's Gun Desk with the regular backlog of firearm intake processing without aide from the Police Property and Evidence Specialists, new firearm impounds would be guaranteed to be entered into AFS as required, outtake processing (releasing and disposals) will be given equal focus to intake processing, and the proposed IBIS responsibilities for the Gun Desk could be folded in and rotated amongst their responsibilities.  This request includes $21K in on-going non-personnel expenditures for MEA negotiated uniform allowance of $972 per PISO."/>
    <b v="0"/>
    <x v="0"/>
    <b v="1"/>
    <b v="1"/>
  </r>
  <r>
    <n v="200224"/>
    <s v="Energy Conservation Program Fund"/>
    <n v="1621"/>
    <s v="Sustainability &amp; Mobility"/>
    <s v="01"/>
    <s v="Champion Sustainability"/>
    <s v="Expenditure (Climate Action Plan)"/>
    <s v="Climate Action"/>
    <n v="56793"/>
    <s v="200224_1621_CAP Staffing Analysis"/>
    <n v="1"/>
    <n v="147391"/>
    <n v="28102"/>
    <n v="11580"/>
    <n v="187073"/>
    <m/>
    <m/>
    <m/>
    <m/>
    <m/>
    <m/>
    <m/>
    <m/>
    <m/>
    <n v="187073"/>
    <m/>
    <s v="Addition of 1.00 Senior Civil Engineer for Municipal facilities decarbonization and asset managing department support.  This position was identified in the 2021 CAP Staffing Analysis in response to the 2020 independent auditor's report of the Climate Action Plan R-394297."/>
    <s v="Municipal Facilities Decarbonization and Asset ManagementAddition of 1.00 Senior Civil Engineer for Municipal facilities decarbonization and asset managing department support."/>
    <s v="Addition of 1.00 Senior Civil Engineer for Municipal facilities decarbonization and asset managing department support.  This position was identified in the 2021 CAP Staffing Analysis in response to the 2020 independent auditor's report of the Climate Action Plan R-394297."/>
    <s v="YES"/>
    <s v="1 - addition of staff will assist with the municipal buildings decarbonization strategies.  2 - this employee will ensure equitable implementation across municipal facilities.  3 - equitable considerations for citywide rollout will hopefully mitigate any unintended consequences."/>
    <n v="1"/>
    <n v="187073"/>
    <n v="0"/>
    <x v="6"/>
    <n v="1.3"/>
    <x v="1"/>
    <s v="Yes"/>
    <m/>
    <s v="Empowerment &amp; Engagement"/>
    <m/>
    <m/>
    <m/>
    <m/>
    <s v="200224_1621_CAP Staffing Analysis"/>
    <b v="1"/>
    <s v="Addition of 1.00 Senior Civil Engineer for Municipal facilities decarbonization and asset managing department support.  This position was identified in the 2021 CAP Staffing Analysis in response to the 2020 independent auditor's report of the Climate Action Plan R-394297."/>
    <b v="0"/>
    <x v="0"/>
    <b v="1"/>
    <b v="1"/>
  </r>
  <r>
    <n v="100000"/>
    <s v="General Fund"/>
    <n v="1415"/>
    <s v="Communications"/>
    <s v="07"/>
    <s v="Not Applicable"/>
    <s v="Expenditure (Critical Operational Needs)"/>
    <s v="Not Applicable"/>
    <n v="56798"/>
    <s v="100000_1415_Addition of $10,000 in Non-Personnel Expenses"/>
    <m/>
    <m/>
    <m/>
    <m/>
    <n v="0"/>
    <m/>
    <m/>
    <m/>
    <n v="10000"/>
    <m/>
    <m/>
    <m/>
    <m/>
    <m/>
    <n v="10000"/>
    <m/>
    <s v="Addition of $10,000 in non-personnel expenditures in the Communications Department to support cellular phone operating costs for staff. This category has been underbudgeted for so long and as we staff up, the demand for cellular phones increases; meanwhile funding remains the same. For this reason, Communications is right-sizing its cellular operating budget to account for all users in the department."/>
    <s v="Cellular Phone Operating CostsAddition of non-personnel expenditures for cellular phone operating costs."/>
    <s v="Addition of non-personnel expenditures for cellular phone operating cost for staff."/>
    <s v="YES"/>
    <s v="This budget adjustment seeks to resolve an internal disparity.The cellular phone operating cost has been underbudgeted for so long and as we staff up, the demand for cellular phones increases; meanwhile funding remains the same. For this reason, Communications is right-sizing its cellular operating budget to account for all users in the department."/>
    <n v="0"/>
    <n v="0"/>
    <n v="0"/>
    <x v="3"/>
    <s v="N/A"/>
    <x v="2"/>
    <s v="N/A"/>
    <m/>
    <m/>
    <m/>
    <m/>
    <m/>
    <s v="Customer Service"/>
    <s v="100000_1415_Addition of $10,000 in Non-Personnel Expenses"/>
    <b v="1"/>
    <s v="Addition of $10,000 in non-personnel expenditures in the Communications Department to support cellular phone operating costs for staff. This category has been underbudgeted for so long and as we staff up, the demand for cellular phones increases; meanwhile funding remains the same. For this reason, Communications is right-sizing its cellular operating budget to account for all users in the department."/>
    <b v="0"/>
    <x v="0"/>
    <b v="1"/>
    <b v="1"/>
  </r>
  <r>
    <n v="100000"/>
    <s v="General Fund"/>
    <n v="1415"/>
    <s v="Communications"/>
    <s v="05"/>
    <s v="Serve Every Neighborhood"/>
    <s v="Expenditure (Contractual Increase)"/>
    <s v="IT Discretionary"/>
    <n v="56801"/>
    <s v="100000_1415_Addition of $65,340 in Non-Personnel Expenses"/>
    <m/>
    <m/>
    <m/>
    <m/>
    <n v="0"/>
    <m/>
    <m/>
    <n v="65340"/>
    <m/>
    <m/>
    <m/>
    <m/>
    <m/>
    <m/>
    <n v="65340"/>
    <m/>
    <s v="Addition of $65,340 in non-personnel expenditures in the Communications Department to support annual license costs associated with the City's NextRequest Portal, which is a record request management and document module. In compliance with the Public Records Act, the portal allows for access to public records, facilitates requests and ensures the ongoing transparency and utilization of the tool by both the community and City employees.Note: The contract is up for renewal on Dec. 31, 2023. $65,339.75 will cover: ($31,873 current contract + $33,466.75 new contract)."/>
    <s v="Public Records Act ComplianceAddition of non-personnel expenditures associated with increased costs of the NextRequest Portal to comply with the Public Records Act."/>
    <s v="Addition of non-personnel expenditures to support annual license costs associated with the City's NextRequest Portal, which is a record request management and document module. In compliance with the Public Records Act, the portal allows for access to public records, facilitates requests and ensures the ongoing transparency and utilization of the tool by both the community and City employees."/>
    <s v="NO"/>
    <s v="N/A"/>
    <n v="0"/>
    <n v="0"/>
    <n v="0"/>
    <x v="3"/>
    <s v="N/A"/>
    <x v="2"/>
    <s v="N/A"/>
    <m/>
    <m/>
    <m/>
    <m/>
    <m/>
    <s v="Customer Service"/>
    <s v="100000_1415_Addition of $65,340 in Non-Personnel Expenses"/>
    <b v="1"/>
    <s v="Addition of $65,340 in non-personnel expenditures in the Communications Department to support annual license costs associated with the City's NextRequest Portal, which is a record request management and document module. In compliance with the Public Records Act, the portal allows for access to public records, facilitates requests and ensures the ongoing transparency and utilization of the tool by both the community and City employees.Note: The contract is up for renewal on Dec. 31, 2023. $65,339.75 will cover: ($31,873 current contract + $33,466.75 new contract)."/>
    <b v="0"/>
    <x v="0"/>
    <b v="1"/>
    <b v="1"/>
  </r>
  <r>
    <n v="100000"/>
    <s v="General Fund"/>
    <n v="1914"/>
    <s v="Police"/>
    <s v="06"/>
    <s v="Serve Every Neighborhood"/>
    <s v="Expenditure (City Mandates)"/>
    <s v="Not Applicable"/>
    <n v="56802"/>
    <s v="100000_1914_P.06_Required Salary Adjustments"/>
    <m/>
    <n v="2422335"/>
    <m/>
    <n v="35125"/>
    <n v="2457460"/>
    <m/>
    <m/>
    <m/>
    <m/>
    <m/>
    <m/>
    <m/>
    <m/>
    <m/>
    <n v="2457460"/>
    <n v="328909"/>
    <s v="Adjustment to increase overtime (GL 500128) by $2.4M and reimbursement revenue from other funds (GL 424071) by $329K to include contractual salary increases for department POA and MEA employees that were negotiated after the FY23 budget development process was complete.  This adjustment assume a POA 7.1% compounded increase to budget for the combined unbudgeted salary increases in FY23 (2.0%) that was not adjusted for and FY24 (5.0%).   This adjustment also includes an assumed MEA 3.05% compounded increase similar to what was utilized in the FY24-28 5 Year Outlook.  Adjustments also assumes Special Event expenses and revenue are approximately 60% sworn and 40% civilian.  Reimbursement revenue to the General Fund from other funds includes various grant revenue and revenue as a result of special events at Petco Park.  This also includes a $35K (1.45%) increase for Fica/Medicare (GL 502051) related to the increased overtime expense."/>
    <s v="Required Overtime AdjustmentsAddition of overtime expenditures and revenue as a result of prior year labor union negotiated salary increases."/>
    <s v="Addition of overtime expenditures and revenue as a result of Fiscal Year 2023 and 2024 POA and assumed MEA labor union negotiated salary increases."/>
    <s v="YES"/>
    <s v="56802_Y12___:These salary adjustments are to fulfill contracts negotiated with recognized labor organizations. The contracts address pay disparities between SDPD and other agencies in the region. ._1. Increases to personnel costs may require reallocation of budgets from other areas. 2. Policies and procedures may need updated based on new agreements in the contracts. ._._._"/>
    <n v="0"/>
    <n v="0"/>
    <n v="0"/>
    <x v="3"/>
    <s v="N/A"/>
    <x v="2"/>
    <s v="N/A"/>
    <m/>
    <m/>
    <m/>
    <m/>
    <m/>
    <s v="Not Applicable"/>
    <s v="100000_1914_P.06_Required Salary Adjustments"/>
    <b v="1"/>
    <s v="Adjustment to increase overtime (GL 500128) by $2.4M and reimbursement revenue from other funds (GL 424071) by $329K to include contractual salary increases for department POA and MEA employees that were negotiated after the FY23 budget development process was complete.  This adjustment assume a POA 7.1% compounded increase to budget for the combined unbudgeted salary increases in FY23 (2.0%) that was not adjusted for and FY24 (5.0%).   This adjustment also includes an assumed MEA 3.05% compounded increase similar to what was utilized in the FY24-28 5 Year Outlook.  Adjustments also assumes Special Event expenses and revenue are approximately 60% sworn and 40% civilian.  Reimbursement revenue to the General Fund from other funds includes various grant revenue and revenue as a result of special events at Petco Park.  This also includes a $35K (1.45%) increase for Fica/Medicare (GL 502051) related to the increased overtime expense."/>
    <b v="0"/>
    <x v="0"/>
    <b v="1"/>
    <b v="1"/>
  </r>
  <r>
    <n v="100000"/>
    <s v="General Fund"/>
    <n v="2113"/>
    <s v="Facilities Services"/>
    <s v="01"/>
    <s v="Serve Every Neighborhood"/>
    <s v="Expenditure (Critical Operational Needs)"/>
    <s v="Infrastructure"/>
    <n v="56803"/>
    <s v="100000_2113_Addition for Infrastructure Repair &amp; Maintenance"/>
    <m/>
    <m/>
    <m/>
    <m/>
    <n v="0"/>
    <n v="750000"/>
    <n v="250000"/>
    <m/>
    <m/>
    <m/>
    <m/>
    <m/>
    <m/>
    <m/>
    <n v="1000000"/>
    <m/>
    <s v="Addition of one-time non-personnel expenditures of $1,000,000 for repair and maintenance of various facilities city-wide. As the City's infrastructure continues to age, various building components are in need of replacement and repair to keep the buildings functional. Some of this contractual work is specialized and our current workforce may need not have the expertise or capacity to perform. The type of work and their supplies components include but are not limited to: scaffolding, fire alarm panels, sprinkler systems, boilers, water heaters, major components of HVAC systems, elevator repairs, repairs of standing seam metal roofs, flooring, electrical and plumbing system components. The operation of heavy equipment, or other aspects of the work requiring a specialized skill set will need to be contracted out. This work will not be limited to public facing buildings, but does include other general fund buildings. The other portion of this request is for supplies to ensure Facilities has enough funding to procure the necessary materials, supplies, and equipment (ex. electrical components, painting supplies, lumber materials, plumbing materials, and HVAC equipment). This funding does not include repairs for non-general fund facilities. Those departments are responsible for larger cost repairs and the budget is maintained within their respective funds. The impact of not funding this request would compromise the safety and working conditions of City personnel; facilities will continue to degrade. In addition, as the backlog of repairs increase, so do operational inefficiencies which will in turn increase future costs as costs for repair eventually become replacement costs."/>
    <s v="Infrastructure Repair and MaintenanceAddition of one-time non-personnel expenditures for repair and maintenance of various facilities citywide."/>
    <s v="Addition of one-time non-personnel expenditures for Supplies and Contracts and Services to support infrastructure repair and maintenance for General Fund facilities citywide."/>
    <s v="YES"/>
    <s v="Facilities Services supports multiple Non-General Fund Departments such as Library and Parks &amp;amp; Recreation that provide services to City of San Diego residents. Funding this request enables Facilities staff to support these departments by repairing and maintaining libraries, parks, and recreation centers where many of those facilities are in and provide services to underserved communities."/>
    <n v="0.5"/>
    <n v="500000"/>
    <n v="0"/>
    <x v="6"/>
    <s v="1.3"/>
    <x v="1"/>
    <s v="Yes"/>
    <m/>
    <m/>
    <m/>
    <m/>
    <m/>
    <s v="Customer Service"/>
    <s v="100000_2113_Addition for Infrastructure Repair &amp; Maintenance"/>
    <b v="1"/>
    <s v="Addition of one-time non-personnel expenditures of $1,000,000 for repair and maintenance of various facilities city-wide. As the City's infrastructure continues to age, various building components are in need of replacement and repair to keep the buildings functional. Some of this contractual work is specialized and our current workforce may need not have the expertise or capacity to perform. The type of work and their supplies components include but are not limited to: scaffolding, fire alarm panels, sprinkler systems, boilers, water heaters, major components of HVAC systems, elevator repairs, repairs of standing seam metal roofs, flooring, electrical and plumbing system components. The operation of heavy equipment, or other aspects of the work requiring a specialized skill set will need to be contracted out. This work will not be limited to public facing buildings, but does include other general fund buildings. The other portion of this request is for supplies to ensure Facilities has enough funding to procure the necessary materials, supplies, and equipment (ex. electrical components, painting supplies, lumber materials, plumbing materials, and HVAC equipment). This funding does not include repairs for non-general fund facilities. Those departments are responsible for larger cost repairs and the budget is maintained within their respective funds. The impact of not funding this request would compromise the safety and working conditions of City personnel; facilities will continue to degrade. In addition, as the backlog of repairs increase, so do operational inefficiencies which will in turn increase future costs as costs for repair eventually become replacement costs."/>
    <b v="0"/>
    <x v="0"/>
    <b v="1"/>
    <b v="1"/>
  </r>
  <r>
    <n v="100000"/>
    <s v="General Fund"/>
    <n v="211613"/>
    <s v="Traffic Engineering"/>
    <s v="Not Applicable"/>
    <s v="Serve Every Neighborhood"/>
    <s v="Non-standard Hour (Maintain)"/>
    <s v="Infrastructure"/>
    <n v="56804"/>
    <s v="100000_211613_TED_Non-Standard Hourly Positions"/>
    <n v="3.25"/>
    <n v="152003"/>
    <n v="2325"/>
    <n v="10506"/>
    <n v="164834"/>
    <m/>
    <m/>
    <m/>
    <m/>
    <m/>
    <m/>
    <m/>
    <m/>
    <m/>
    <n v="164834"/>
    <m/>
    <s v="This adjustment includes the addition of 3.25 FTE hourly Student Engineers. Student Engineer Hourly projections based on employee working 1,040 hours over the course of the year: 20 hours per week during college session and 40 hours per week during summer and winter college break for one year. Positions assists professional staff in researching record, preparing collision reports, analyzing locations that need traffic safety improvements, and reviewing 24-hour video from select locations to evaluate the following: patterns, vehicular, bicycle, and pedestrian behavioral safety issues and traffic and bicycle counts.  In addition, positions will assist with collecting field data needed to perform before and after analysis of new bicycle treatments such as green lanes, buffered bike lanes, and road and lane diets. Lastly, these positions will research and implement new and innovative traffic engineering concepts. Junior Engineer-Civil Hourly projections based on employee working 1,040 hours over the course of the year: 20 hours per week during college session and 40 hours per week during summer and winter college break for one year.  The positions will assist higher-level engineers with day-to-day responsibilities, perform research projects, collect data, conduct site visits, and draft work orders. Management Intern projections based on employee working 1,040 hours over the course of the year: 20 hours per week during college session and 40 hours per week during summer and winter college break for one year.  These positions assist engineers with day-to-day responsibilities, perform research projects, collect data, conduct site visits, and draft work orders."/>
    <s v="Non-Standard Hour Personnel FundingFunding allocated according to a zero-based annual review of hourly funding requirements."/>
    <s v="Addition of 3.25 FTEs non-standard hourly positions in the Transportation Department to support staff and engineers with day-to-day responsibilities. If not funded, the engineers will be impacted with the day-to-day tasks and hinder the progression of project-related tasks and assignments."/>
    <s v="NO"/>
    <s v="56804_N___N/A_ The strategy to bolster equity in this service area is a part of the Transportation Department Tactical Equity Plan.  This request will address the Department's goal of providing exceptional customer service through implementation of data driven decision making for major services areas (i.e. roadway, streetlight, and sidewalk prioritization) in an effort to improve response times citywide. "/>
    <n v="0"/>
    <n v="0"/>
    <n v="0"/>
    <x v="3"/>
    <s v="N/A"/>
    <x v="2"/>
    <s v="N/A"/>
    <m/>
    <m/>
    <m/>
    <m/>
    <m/>
    <s v="Customer Service"/>
    <s v="100000_211613_TED_Non-Standard Hourly Positions"/>
    <b v="1"/>
    <s v="This adjustment includes the addition of 3.25 FTE hourly Student Engineers. Student Engineer Hourly projections based on employee working 1,040 hours over the course of the year: 20 hours per week during college session and 40 hours per week during summer and winter college break for one year. Positions assists professional staff in researching record, preparing collision reports, analyzing locations that need traffic safety improvements, and reviewing 24-hour video from select locations to evaluate the following: patterns, vehicular, bicycle, and pedestrian behavioral safety issues and traffic and bicycle counts.  In addition, positions will assist with collecting field data needed to perform before and after analysis of new bicycle treatments such as green lanes, buffered bike lanes, and road and lane diets. Lastly, these positions will research and implement new and innovative traffic engineering concepts. Junior Engineer-Civil Hourly projections based on employee working 1,040 hours over the course of the year: 20 hours per week during college session and 40 hours per week during summer and winter college break for one year.  The positions will assist higher-level engineers with day-to-day responsibilities, perform research projects, collect data, conduct site visits, and draft work orders. Management Intern projections based on employee working 1,040 hours over the course of the year: 20 hours per week during college session and 40 hours per week during summer and winter college break for one year.  These positions assist engineers with day-to-day responsibilities, perform research projects, collect data, conduct site visits, and draft work orders."/>
    <b v="0"/>
    <x v="0"/>
    <b v="1"/>
    <b v="1"/>
  </r>
  <r>
    <n v="100018"/>
    <s v="Energy Independence Fund"/>
    <n v="1621"/>
    <s v="Sustainability &amp; Mobility"/>
    <s v="02"/>
    <s v="Champion Sustainability"/>
    <s v="Expenditure (Climate Action Plan)"/>
    <s v="Climate Action"/>
    <n v="56805"/>
    <s v="100018_1621_Public Power Study: Phase 2"/>
    <m/>
    <m/>
    <m/>
    <m/>
    <n v="0"/>
    <m/>
    <n v="1000000"/>
    <m/>
    <m/>
    <m/>
    <m/>
    <m/>
    <m/>
    <m/>
    <n v="1000000"/>
    <m/>
    <s v="One-time addition of $1,000,000 for the Phase 2 Public Power Feasibility Study, including external stakeholder engagement events and more detailed financial and operational analysis from Phase 1 report."/>
    <s v="Services for Phase 2 Public Power Feasibility StudyAddition of non-personnel expenditure for the Phase 2 Public Power Feasibility Study, including external stakeholder engagement events and more detailed financial and operational analysis from Phase 1 report."/>
    <s v="Addition of non-personnel expenditure for the Phase 2 Public Power Feasibility Study, including external stakeholder engagement events and more detailed financial and operational analysis from Phase 1 report."/>
    <s v="NO"/>
    <s v="No disparities exist; however efforts will be made to ensure equity is taken into account in the research for potential feasibility.  "/>
    <n v="1"/>
    <n v="1000000"/>
    <n v="0"/>
    <x v="7"/>
    <s v="2.1"/>
    <x v="1"/>
    <s v="No"/>
    <m/>
    <s v="Customer Service"/>
    <m/>
    <m/>
    <m/>
    <m/>
    <s v="100018_1621_Public Power Study: Phase 2"/>
    <b v="1"/>
    <s v="One-time addition of $1,000,000 for the Phase 2 Public Power Feasibility Study, including external stakeholder engagement events and more detailed financial and operational analysis from Phase 1 report."/>
    <b v="0"/>
    <x v="0"/>
    <b v="1"/>
    <b v="1"/>
  </r>
  <r>
    <n v="100000"/>
    <s v="General Fund"/>
    <n v="1914"/>
    <s v="Police"/>
    <s v="31"/>
    <s v="Serve Every Neighborhood"/>
    <s v="Revenue (Revised – Decrease)"/>
    <s v="Not Applicable"/>
    <n v="56806"/>
    <s v="100000_1914_P.31_Repeal of Criminal Justice Admin Fee"/>
    <m/>
    <m/>
    <m/>
    <m/>
    <n v="0"/>
    <m/>
    <m/>
    <m/>
    <m/>
    <m/>
    <m/>
    <m/>
    <m/>
    <m/>
    <m/>
    <n v="-428366"/>
    <s v="Reduction of $428K in revenue for Other Fees in GL 422043 is a result of California AB-1869 (enacted as of July 2021) which repealed the administering of the Criminal Justice Administration Fee (booking fee) historically collected by San Diego County Superior Court(s) and passed on to county law enforcement agencies.  As of July 2021, Administration Justice Fee is no longer being collected.  California AB-1869 Section (1) contains the following statement:AB 1869, Committee on Budget. Criminal fees.(1) Existing law imposes various fees contingent upon a criminal arrest, prosecution, or conviction for the cost of administering the criminal justice system, including administering probation and mandatory supervision, processing arrests and citations, and administering home detention programs, continuous electronic monitoring programs, work furlough programs, and work release programs. This bill would repeal the authority to collect many of these fees, among others. The bill would make the unpaid balance of these court-imposed costs unenforceable and uncollectible and would require any portion of a judgment imposing those costs to be vacated.The projected reduction in revenue is the  equivalent of the FY2024 budget.  In FY2021 and FY2022 the only revenue deposited into the Other Fees is for Criminal Justice Administrative Fee (booking Fees).  As a result of AB1869, the department anticipates receiving $0 in Other Fees moving forward."/>
    <s v="Criminal Justice Administrative FeeAdjustment to reflect revised criminal justice administrative fee revenue projections as a result of California AB-1869 July 2021 enactment."/>
    <s v="Reduction of revenue for Other Fees is a result of California AB-1869 (enacted as of July 2021) which repealed the administering of the Criminal Justice Administration Fee.  Fee is no longer being collected as of July 2021."/>
    <s v="NO"/>
    <s v="56806_N___N/A_:._._._._"/>
    <n v="0"/>
    <n v="0"/>
    <n v="0"/>
    <x v="3"/>
    <s v="N/A"/>
    <x v="2"/>
    <s v="N/A"/>
    <m/>
    <m/>
    <m/>
    <m/>
    <m/>
    <s v="Not Applicable"/>
    <s v="100000_1914_P.31_Repeal of Criminal Justice Admin Fee"/>
    <b v="1"/>
    <s v="Reduction of $428K in revenue for Other Fees in GL 422043 is a result of California AB-1869 (enacted as of July 2021) which repealed the administering of the Criminal Justice Administration Fee (booking fee) historically collected by San Diego County Superior Court(s) and passed on to county law enforcement agencies.  As of July 2021, Administration Justice Fee is no longer being collected.  California AB-1869 Section (1) contains the following statement:AB 1869, Committee on Budget. Criminal fees.(1) Existing law imposes various fees contingent upon a criminal arrest, prosecution, or conviction for the cost of administering the criminal justice system, including administering probation and mandatory supervision, processing arrests and citations, and administering home detention programs, continuous electronic monitoring programs, work furlough programs, and work release programs. This bill would repeal the authority to collect many of these fees, among others. The bill would make the unpaid balance of these court-imposed costs unenforceable and uncollectible and would require any portion of a judgment imposing those costs to be vacated.The projected reduction in revenue is the  equivalent of the FY2024 budget.  In FY2021 and FY2022 the only revenue deposited into the Other Fees is for Criminal Justice Administrative Fee (booking Fees).  As a result of AB1869, the department anticipates receiving $0 in Other Fees moving forward."/>
    <b v="0"/>
    <x v="0"/>
    <b v="1"/>
    <b v="1"/>
  </r>
  <r>
    <n v="100000"/>
    <s v="General Fund"/>
    <n v="1914"/>
    <s v="Police"/>
    <s v="32"/>
    <s v="Serve Every Neighborhood"/>
    <s v="User Fees (Revised – Increase)"/>
    <s v="Not Applicable"/>
    <n v="56807"/>
    <s v="100000_1914_P.32_Increased Special Event Non-Profit Rates"/>
    <m/>
    <m/>
    <m/>
    <m/>
    <n v="0"/>
    <m/>
    <m/>
    <m/>
    <m/>
    <m/>
    <m/>
    <m/>
    <m/>
    <m/>
    <m/>
    <n v="417190"/>
    <s v="Addition of $417K in revenue for Special Events-Other in GL Account 423104 is a result of the adopted increase in User Fees for sworn and civilian personnel providing security and traffic control services at Non-Profit Special Events.  Revenue from Special Events Other is anticipated to increase as a result of the new fee structure which will take effect in July 2023 via R-313899 item# 267 and 268Adopted User Fee for Special Events for Non-Profit User FeeCivilian from $23.00 to $28.00Sworn from $55.00 to $72.00The projected annual on-going increase in revenue for Non-Profit-Other is based on the FY2019 Non-Profit billable hours for Civilian (46,837) multiplied by $5 (rate increase) to equal $234,185, plus billable hours for Sworn (10,765) multiplied by $17 (rate increase) to equal $183,005, for a total increase of $417,190."/>
    <s v="Special Event Non-Profit RevenueAdjustment to reflect a council approved increase for special event fees related to non-profit organization's special events."/>
    <s v="Addition of revenue for Special Events-Other is a result of the new fee structure for Non-Profit organizations per Resolution 313899 item# 267 which will take effect in July 2023."/>
    <s v="YES"/>
    <s v="56807_Y123__:SDPD assists with many special events throughout the city per year to ensure the public can safely attend events. Increasing the fees associated with special events allows us to provide employees adequate pay for working these events. ._Will entice more people to assist with special events.._Non-profit organizations who pay the fees may be impacted. ._._"/>
    <n v="0"/>
    <n v="0"/>
    <n v="0"/>
    <x v="3"/>
    <s v="N/A"/>
    <x v="2"/>
    <s v="N/A"/>
    <m/>
    <m/>
    <m/>
    <m/>
    <m/>
    <s v="Customer Service"/>
    <s v="100000_1914_P.32_Increased Special Event Non-Profit Rates"/>
    <b v="1"/>
    <s v="Addition of $417K in revenue for Special Events-Other in GL Account 423104 is a result of the adopted increase in User Fees for sworn and civilian personnel providing security and traffic control services at Non-Profit Special Events.  Revenue from Special Events Other is anticipated to increase as a result of the new fee structure which will take effect in July 2023 via R-313899 item# 267 and 268Adopted User Fee for Special Events for Non-Profit User FeeCivilian from $23.00 to $28.00Sworn from $55.00 to $72.00The projected annual on-going increase in revenue for Non-Profit-Other is based on the FY2019 Non-Profit billable hours for Civilian (46,837) multiplied by $5 (rate increase) to equal $234,185, plus billable hours for Sworn (10,765) multiplied by $17 (rate increase) to equal $183,005, for a total increase of $417,190."/>
    <b v="0"/>
    <x v="0"/>
    <b v="1"/>
    <b v="1"/>
  </r>
  <r>
    <n v="100000"/>
    <s v="General Fund"/>
    <n v="1516"/>
    <s v="City Treasurer"/>
    <s v="01"/>
    <s v="Not Applicable"/>
    <s v="Revenue (Revised – Decrease)"/>
    <s v="Not Applicable"/>
    <n v="56814"/>
    <s v="100000_1516_Reduction of Business Tax Revenue"/>
    <m/>
    <m/>
    <m/>
    <m/>
    <n v="0"/>
    <m/>
    <m/>
    <m/>
    <m/>
    <m/>
    <m/>
    <m/>
    <m/>
    <m/>
    <m/>
    <n v="-4447200"/>
    <s v="Reduction of $4,447,200 in Business Tax Revenue. This is mainly due to an anticipated decline in Recreational Cannabis Business Tax of $4,268,312 as a result of a reduction in fiscal year 2023 gross receipts reported by outlets as a result of increased competition in neighboring municipalities and delivery services.  In addition, a reduction in business tax of $178,888 remitted by small businesses is anticipated due to businesses not reopening and self-employed or independent contractors suspending or terminating services; there has been a decrease in the number of monthly renewals for small businesses in fiscal year 2023."/>
    <s v="Revised Cannabis Business Tax RevenueReduction of Cannabis Business Tax revenue due to a decrease in gross receipts associated with increased competition from neighboring municipalities and delivery services. "/>
    <s v="Reduction of Cannabis Business Tax revenue due to a decrease in gross receipts reported by cannabis business outlets caused by increased competition in neighboring municipalities and delivery services. Also, a reduction of business tax remitted resulting from small businesses not reopening, and self-employed individuals and independent contractors suspending or terminating services. "/>
    <s v="NO"/>
    <s v="56814_N___DU1:._._._Potential inequities among small businesses and their locations.Understanding locations and business size could help to identify where the disparities exist."/>
    <n v="0"/>
    <n v="0"/>
    <n v="0"/>
    <x v="3"/>
    <s v="N/A"/>
    <x v="2"/>
    <s v="N/A"/>
    <m/>
    <m/>
    <m/>
    <m/>
    <m/>
    <s v="Not Applicable"/>
    <s v="100000_1516_Reduction of Business Tax Revenue"/>
    <b v="1"/>
    <s v="Reduction of $4,447,200 in Business Tax Revenue. This is mainly due to an anticipated decline in Recreational Cannabis Business Tax of $4,268,312 as a result of a reduction in fiscal year 2023 gross receipts reported by outlets as a result of increased competition in neighboring municipalities and delivery services.  In addition, a reduction in business tax of $178,888 remitted by small businesses is anticipated due to businesses not reopening and self-employed or independent contractors suspending or terminating services; there has been a decrease in the number of monthly renewals for small businesses in fiscal year 2023."/>
    <b v="0"/>
    <x v="0"/>
    <b v="1"/>
    <b v="1"/>
  </r>
  <r>
    <n v="100000"/>
    <s v="General Fund"/>
    <n v="1516"/>
    <s v="City Treasurer"/>
    <s v="02"/>
    <s v="Not Applicable"/>
    <s v="Revenue (Revised – Increase)"/>
    <s v="Not Applicable"/>
    <n v="56815"/>
    <s v="100000_1516_Delinquent Accounts Revised Revenue"/>
    <m/>
    <m/>
    <m/>
    <m/>
    <n v="0"/>
    <m/>
    <m/>
    <m/>
    <m/>
    <m/>
    <m/>
    <m/>
    <m/>
    <m/>
    <m/>
    <n v="560064"/>
    <s v="The department currently anticipates an increase in Collection Referral Revenue for fiscal year 2024, based on fiscal year 2023 mid-year projections.  Revenue recovery for delinquent accounts has returned to pre-COVID levels."/>
    <s v="Revised Collection Referral RevenueAdjustment to reflect collection referral revenue projections associated with delinquent accounts trending similar to pre-pandemic levels."/>
    <s v="Adjustment to reflect current revenue recovery trends, returning to pre-COVID levels."/>
    <s v="NO"/>
    <s v="56815_N___DU1:._._._Potential inequities among customers in lower income levels, however additional data will be required."/>
    <n v="0"/>
    <n v="0"/>
    <n v="0"/>
    <x v="3"/>
    <s v="N/A"/>
    <x v="2"/>
    <s v="N/A"/>
    <m/>
    <m/>
    <m/>
    <m/>
    <m/>
    <s v="Not Applicable"/>
    <s v="100000_1516_Delinquent Accounts Revised Revenue"/>
    <b v="1"/>
    <s v="The department currently anticipates an increase in Collection Referral Revenue for fiscal year 2024, based on fiscal year 2023 mid-year projections.  Revenue recovery for delinquent accounts has returned to pre-COVID levels."/>
    <b v="0"/>
    <x v="0"/>
    <b v="1"/>
    <b v="1"/>
  </r>
  <r>
    <n v="100000"/>
    <s v="General Fund"/>
    <n v="1415"/>
    <s v="Communications"/>
    <s v="08"/>
    <s v="Serve Every Neighborhood"/>
    <s v="Revenue (Revised – Increase)"/>
    <s v="Not Applicable"/>
    <n v="56818"/>
    <s v="100000_1415_Increase of $100,000 in Revenue"/>
    <m/>
    <m/>
    <m/>
    <m/>
    <n v="0"/>
    <m/>
    <m/>
    <m/>
    <m/>
    <m/>
    <m/>
    <m/>
    <m/>
    <m/>
    <m/>
    <n v="100000"/>
    <s v="Increase of $100,000 in revenue to reflect and align with the Communications Department’s historical data and based on current revenue projections. For the past three years (FY 2020-2022) the department has surpassed its revenue budget. This surplus was primarily due to Enterprise departments having greater communication needs due to an increase in outreach efforts, and most recently in infrastructure funding.  ·        FY2023            Budget $372,107        Actual $234,347.71 (as of Dec. 30, 2022; YE projection $494,193)·        FY2022            Budget $372,107        Actual $489,696.82·        FY2021            Budget $372,107        Actual $565,637.96·        FY2020            Budget $372,107        Actual $418,976.75"/>
    <s v="Revised Reimbursement RevenueAdjustment to reflect revised reimbursements for services provided to Enterprise Funds. "/>
    <s v="Adjustment to reflect revised Revenue increase. For the past three years the department has surpassed its revenue budget. This surplus was primarily due to Enterprise departments having greater communication needs due to an increase in outreach efforts, and most recently in infrastructure funding. "/>
    <s v="NO"/>
    <s v="N/A"/>
    <n v="0"/>
    <n v="0"/>
    <n v="0"/>
    <x v="3"/>
    <s v="N/A"/>
    <x v="2"/>
    <s v="N/A"/>
    <m/>
    <m/>
    <m/>
    <m/>
    <m/>
    <s v="Customer Service"/>
    <s v="100000_1415_Increase of $100,000 in Revenue"/>
    <b v="1"/>
    <s v="Increase of $100,000 in revenue to reflect and align with the Communications Department’s historical data and based on current revenue projections. For the past three years (FY 2020-2022) the department has surpassed its revenue budget. This surplus was primarily due to Enterprise departments having greater communication needs due to an increase in outreach efforts, and most recently in infrastructure funding.  ·        FY2023            Budget $372,107        Actual $234,347.71 (as of Dec. 30, 2022; YE projection $494,193)·        FY2022            Budget $372,107        Actual $489,696.82·        FY2021            Budget $372,107        Actual $565,637.96·        FY2020            Budget $372,107        Actual $418,976.75"/>
    <b v="0"/>
    <x v="0"/>
    <b v="1"/>
    <b v="1"/>
  </r>
  <r>
    <n v="700036"/>
    <s v="Development Services Fund"/>
    <n v="1611"/>
    <s v="Development Services"/>
    <s v="03"/>
    <s v="Serve Every Neighborhood"/>
    <s v="Expenditure (Critical Operational Needs)"/>
    <s v="IT Discretionary"/>
    <n v="56821"/>
    <s v="700036_1611_Services Desk and Desktop Management"/>
    <m/>
    <m/>
    <m/>
    <m/>
    <n v="0"/>
    <m/>
    <m/>
    <n v="300000"/>
    <m/>
    <m/>
    <m/>
    <m/>
    <m/>
    <m/>
    <n v="300000"/>
    <m/>
    <s v="Addition of one-time IT discretionary non-personnel expenditure in the amount of $300,000 for computers, laptops, tablets, monitors and accessories procurement to replace aging and broken laptops/desktop equipment and DSD's Mobile Solution to account for significant cost increases for IT equipment driven by the pandemic. "/>
    <s v="Services Desk ManagementAddition of one-time non-personnel expenditures to replace equipment as part of the mobile solution."/>
    <s v="Addition of one-time non-personnel expenditures for computers, laptops, tablets, monitors and accessories procurement to replace aging and broken laptops/desktop equipment and DSD's Mobile Solution.  Impact: If not funded, the applications will not be in compliance with the City technology standard and unsupported software would impose a risk to keep systems operational. Daily operations would be impacted due to increased risk of custom-built legacy system would not be supported or meet regulatory requirements."/>
    <s v="YES"/>
    <s v="56821_Y123__:provides equipment necessary to support a telework environment for employees._allows for flexible working conditions of employees._employees need to be trained on newer equipment they might be unfamiliar with._._"/>
    <n v="0"/>
    <n v="0"/>
    <n v="0"/>
    <x v="3"/>
    <s v="N/A"/>
    <x v="2"/>
    <s v="N/A"/>
    <m/>
    <m/>
    <m/>
    <s v="Customer Service"/>
    <m/>
    <m/>
    <s v="700036_1611_Services Desk and Desktop Management"/>
    <b v="1"/>
    <s v="Addition of one-time IT discretionary non-personnel expenditure in the amount of $300,000 for computers, laptops, tablets, monitors and accessories procurement to replace aging and broken laptops/desktop equipment and DSD's Mobile Solution to account for significant cost increases for IT equipment driven by the pandemic. "/>
    <b v="0"/>
    <x v="0"/>
    <b v="1"/>
    <b v="1"/>
  </r>
  <r>
    <n v="700036"/>
    <s v="Development Services Fund"/>
    <n v="1611"/>
    <s v="Development Services"/>
    <s v="04"/>
    <s v="Serve Every Neighborhood"/>
    <s v="Expenditure (Critical Operational Needs)"/>
    <s v="IT Discretionary"/>
    <n v="56822"/>
    <s v="700036_1611_AWS Call Center Support and Enhancement"/>
    <m/>
    <m/>
    <m/>
    <m/>
    <n v="0"/>
    <m/>
    <m/>
    <n v="40000"/>
    <m/>
    <m/>
    <m/>
    <m/>
    <m/>
    <m/>
    <n v="40000"/>
    <m/>
    <s v="Addition of ongoing IT Discretionary non-personnel expenditure in the amount of $40,000 for enhancement to AWS call center to improve support experience services for City of San Diego residents.  AWS Call center is implemented to improve City of San Diego services for residents and streamline the agent experience. "/>
    <s v="Amazon Web Services Call Center EnhancementAddition of non-personnel expenditures for technical enhancements to the customer call center."/>
    <s v="Addition of non-personnel expenditures for technical enhancement to AWS call center to improve support experience services for City of San Diego residents. Impact: If not funded, enhancement to AWS call center to provide an enhanced user interface and to optimize customer interaction to empower customers to perform routine tasks without the need to interact with city agents will be impacted."/>
    <s v="YES"/>
    <s v="56822_Y123__:provides a customer support line to provide information about the permitting process._provides increased education to customers of the permitting process._training needed on processes and procedures to remaing relevant and accurate to callers._._"/>
    <n v="0"/>
    <n v="0"/>
    <n v="0"/>
    <x v="3"/>
    <s v="N/A"/>
    <x v="2"/>
    <s v="N/A"/>
    <m/>
    <m/>
    <m/>
    <s v="Customer Service"/>
    <m/>
    <m/>
    <s v="700036_1611_AWS Call Center Support and Enhancement"/>
    <b v="1"/>
    <s v="Addition of ongoing IT Discretionary non-personnel expenditure in the amount of $40,000 for enhancement to AWS call center to improve support experience services for City of San Diego residents.  AWS Call center is implemented to improve City of San Diego services for residents and streamline the agent experience. "/>
    <b v="0"/>
    <x v="0"/>
    <b v="1"/>
    <b v="1"/>
  </r>
  <r>
    <n v="720000"/>
    <s v="Fleet Operations Operating Fund"/>
    <n v="1317"/>
    <s v="General Services"/>
    <s v="02"/>
    <s v="Not Applicable"/>
    <s v="Expenditure (Critical Operational Needs)"/>
    <s v="Not Applicable"/>
    <n v="56824"/>
    <s v="720000_1317_Fuel Expense"/>
    <m/>
    <m/>
    <m/>
    <m/>
    <n v="0"/>
    <m/>
    <m/>
    <m/>
    <n v="749186"/>
    <m/>
    <m/>
    <m/>
    <m/>
    <m/>
    <n v="749186"/>
    <n v="683747"/>
    <s v="Addition of Non-Personnel Expense and associated revenue for Fuel to reflect a net increase in expense due to rising costs. Approximately 60% of the expenses will impact the General Fund in fuel billing collected from client departments."/>
    <s v="Fuel ExpendituresAdjustment of non-personnel expenditures and revenues associated with a change in the cost of fuel."/>
    <s v="Adjustment to revenues and expenditures to reflect a net increase in expense due to rising Fuel costs. Approximately 60% of the expenses will impact the General Fund in fuel billing collected from client departments."/>
    <s v="NO"/>
    <s v="N/A. No additional information is required because the request does not have an equity dimension."/>
    <n v="0"/>
    <n v="0"/>
    <n v="0"/>
    <x v="3"/>
    <s v="N/A"/>
    <x v="2"/>
    <s v="N/A"/>
    <m/>
    <s v="Not Applicable"/>
    <m/>
    <m/>
    <m/>
    <m/>
    <s v="720000_1317_Fuel Expense"/>
    <b v="1"/>
    <s v="Addition of Non-Personnel Expense and associated revenue for Fuel to reflect a net increase in expense due to rising costs. Approximately 60% of the expenses will impact the General Fund in fuel billing collected from client departments."/>
    <b v="0"/>
    <x v="0"/>
    <b v="1"/>
    <b v="1"/>
  </r>
  <r>
    <n v="700036"/>
    <s v="Development Services Fund"/>
    <n v="1611"/>
    <s v="Development Services"/>
    <s v="06"/>
    <s v="Serve Every Neighborhood"/>
    <s v="Expenditure (Critical Operational Needs)"/>
    <s v="IT Discretionary"/>
    <n v="56828"/>
    <s v="700036_1611_Pwr BI Prmium for Bus Intellig and Data Analytic"/>
    <m/>
    <m/>
    <m/>
    <m/>
    <n v="0"/>
    <m/>
    <m/>
    <n v="410000"/>
    <m/>
    <m/>
    <m/>
    <m/>
    <m/>
    <m/>
    <n v="410000"/>
    <m/>
    <s v="Addition of one-time IT Discretionary non-personnel expenditure in the amount of  $410,000 to procure and implement Power BI Premium for Business Intelligent data  and Analytic dashboard to assist with Management decision and daily operation.   DSD Innovation &amp;amp; Technology develops, maintains, and manages business intelligence dashboards through Microsoft Power BI for all levels of staffing of the department. Demand for data &amp;amp; analytics dashboards has continued to expand, and individual user licensing is no longer feasible. Enterprise licensing is becoming necessary as DSD requires frequent data refreshes and department-wide access to all staff.   With single-user licensing, Power BI service in the cloud limits the number of refreshes on each dataset and dataflows. With the dynamic nature of Development Services operations, the department has various dashboards established to monitor and track data. The department’s operations rely on current data for decision-making. DSD has a need to increase the refresh frequency of available data, and a need for department-wide access to information provided by existing department business intelligence tools. Also preserves data in PTS/OPen DSD databases to maintain risk and be in compliance with DoIT standards to proper conversion of legacy data. "/>
    <s v="Database Platform MaintenanceAddition of one-time non-personnel expenditures to maintain database platforms of critical operational data."/>
    <s v="Addition of one-time non-personnel expenditures for Accela Civic Platform implementation and strategic advising services to provide increased and ongoing technical innovations and service improvements.Impact: If not funded, no timely refresh performed resulting on less current data used for decision making across the department and in legacy data at risk of being improperly preserved to City standards."/>
    <s v="YES"/>
    <s v="56828_Y123__:preserves legacy data and provides dashboard metrics of permitting data cross the City._allows enhanced monitoring and reporting of operations and permit status with dynamic data._need for proper analysis of big data to provide an accurate narrative of permitting operations._._"/>
    <n v="0"/>
    <n v="0"/>
    <n v="0"/>
    <x v="3"/>
    <s v="N/A"/>
    <x v="2"/>
    <s v="N/A"/>
    <m/>
    <m/>
    <m/>
    <s v="Customer Service"/>
    <m/>
    <m/>
    <s v="700036_1611_Pwr BI Prmium for Bus Intellig and Data Analytic"/>
    <b v="1"/>
    <s v="Addition of one-time IT Discretionary non-personnel expenditure in the amount of  $410,000 to procure and implement Power BI Premium for Business Intelligent data  and Analytic dashboard to assist with Management decision and daily operation.   DSD Innovation &amp;amp; Technology develops, maintains, and manages business intelligence dashboards through Microsoft Power BI for all levels of staffing of the department. Demand for data &amp;amp; analytics dashboards has continued to expand, and individual user licensing is no longer feasible. Enterprise licensing is becoming necessary as DSD requires frequent data refreshes and department-wide access to all staff.   With single-user licensing, Power BI service in the cloud limits the number of refreshes on each dataset and dataflows. With the dynamic nature of Development Services operations, the department has various dashboards established to monitor and track data. The department’s operations rely on current data for decision-making. DSD has a need to increase the refresh frequency of available data, and a need for department-wide access to information provided by existing department business intelligence tools. Also preserves data in PTS/OPen DSD databases to maintain risk and be in compliance with DoIT standards to proper conversion of legacy data. "/>
    <b v="0"/>
    <x v="0"/>
    <b v="1"/>
    <b v="1"/>
  </r>
  <r>
    <n v="700036"/>
    <s v="Development Services Fund"/>
    <n v="1611"/>
    <s v="Development Services"/>
    <s v="07"/>
    <s v="Serve Every Neighborhood"/>
    <s v="Expenditure (Critical Operational Needs)"/>
    <s v="IT Discretionary"/>
    <n v="56829"/>
    <s v="700036_1611_Records Digitization"/>
    <m/>
    <m/>
    <m/>
    <m/>
    <n v="0"/>
    <m/>
    <m/>
    <n v="2000000"/>
    <m/>
    <m/>
    <m/>
    <m/>
    <m/>
    <m/>
    <n v="2000000"/>
    <m/>
    <s v="Addition of on-going IT discretionary non-personnel expenditure in the amount of $2,000,000 to digitize records and create a secure digital storage solution. The Development Services Department (DSD) is required to image documents and records associated with or resulting from the building and development process within the City of San Diego. Imaging includes document preparation, scanning, microfilming, indexing and aperture card creation. Documents and records include project documents, plans, permits, soils reports, survey notes and Mylar as-built maps estimated at 400,000 + imaged and filmed pages annually and as construction picks up the volume of records also increases. "/>
    <s v="Records Digitization Addition of non-personnel expenditures to digitize all land use and land development records."/>
    <s v="Addition of non-personnel expenditures to digitize all land use and land development records.Impact: If not funded, City staff and residents won't be able to access records for research purposes and documentation of approved changes to property remotely. Digital records will ensure the safety and security of the records and downsize the storage needed for physical records."/>
    <s v="YES"/>
    <s v="52629_Y123__:expand access for customers to review building records, including building construction plans, permits and approvals. Currently the building permits records are primarily only available in-person at the City Operations Building.._would change the process in how customers and employees access records in that customers can access huge inventory of records (8 million +) online or in enhanced digitial enviornment._employee training would be need and educational materials to be provided to the public to adjust to the records in a digitized format instead of previous antiquated formats (microfiche, paper, etc.) ._._"/>
    <n v="0"/>
    <n v="0"/>
    <n v="0"/>
    <x v="3"/>
    <s v="N/A"/>
    <x v="2"/>
    <s v="N/A"/>
    <m/>
    <m/>
    <m/>
    <s v="Customer Service"/>
    <m/>
    <m/>
    <s v="700036_1611_Records Digitization"/>
    <b v="1"/>
    <s v="Addition of on-going IT discretionary non-personnel expenditure in the amount of $2,000,000 to digitize records and create a secure digital storage solution. The Development Services Department (DSD) is required to image documents and records associated with or resulting from the building and development process within the City of San Diego. Imaging includes document preparation, scanning, microfilming, indexing and aperture card creation. Documents and records include project documents, plans, permits, soils reports, survey notes and Mylar as-built maps estimated at 400,000 + imaged and filmed pages annually and as construction picks up the volume of records also increases. "/>
    <b v="0"/>
    <x v="0"/>
    <b v="1"/>
    <b v="1"/>
  </r>
  <r>
    <n v="700036"/>
    <s v="Development Services Fund"/>
    <n v="1611"/>
    <s v="Development Services"/>
    <s v="08"/>
    <s v="Serve Every Neighborhood"/>
    <s v="Expenditure (Critical Operational Needs)"/>
    <s v="IT Discretionary"/>
    <n v="56830"/>
    <s v="700036_1611_Accela Integration with GovOS SeamlessDocs"/>
    <m/>
    <m/>
    <m/>
    <m/>
    <n v="0"/>
    <m/>
    <m/>
    <n v="300000"/>
    <m/>
    <m/>
    <m/>
    <m/>
    <m/>
    <m/>
    <n v="300000"/>
    <m/>
    <s v="Addition of one-time IT discretionary non-personnel expenditure in the amount of $300,000 for enhancement to add Velosimo GovOS Studio SeamlessDocs Forms integration with the Accela Civic Platform.  The integration will automate submission data and documents from GovOS SeamlessDocs to Accela Civic Platform, where online applications from GovOS SeamlessDocs are automatically created in Accela."/>
    <s v="Digital Permit EnhancementsAddition of one-time non-personnel expenditures for integration enhancements to the digital permitting management platform."/>
    <s v="Addition of one-time non-personnel expenditures for enhancements to add Velosimo GovOS Studio SeamlessDocs Forms integration with the Accela Civic Platform. The integration will automate submission data and documents from GovOS SeamlessDocs to Accela Civic Platform where they will automatically be created in Accela.  Impact: If not funded, staff would spend more time processing manual tasks that can be automated, and the time to complete projects would increase."/>
    <s v="YES"/>
    <s v="56830_Y123__:allows employees and customers to use automated forms and processes within the permit management software system._automates forms and processes within the permit management procedures._neceaary training from changing from a manual process to an automated process to shift to QA/QC process and education needed for customers to enter and submore more accuate information._._"/>
    <n v="0"/>
    <n v="0"/>
    <n v="0"/>
    <x v="3"/>
    <s v="N/A"/>
    <x v="2"/>
    <s v="N/A"/>
    <m/>
    <m/>
    <m/>
    <s v="Customer Service"/>
    <m/>
    <m/>
    <s v="700036_1611_Accela Integration with GovOS SeamlessDocs"/>
    <b v="1"/>
    <s v="Addition of one-time IT discretionary non-personnel expenditure in the amount of $300,000 for enhancement to add Velosimo GovOS Studio SeamlessDocs Forms integration with the Accela Civic Platform.  The integration will automate submission data and documents from GovOS SeamlessDocs to Accela Civic Platform, where online applications from GovOS SeamlessDocs are automatically created in Accela."/>
    <b v="0"/>
    <x v="0"/>
    <b v="1"/>
    <b v="1"/>
  </r>
  <r>
    <n v="720000"/>
    <s v="Fleet Operations Operating Fund"/>
    <n v="1317"/>
    <s v="General Services"/>
    <s v="03"/>
    <s v="Not Applicable"/>
    <s v="Expenditure (Critical Operational Needs)"/>
    <s v="IT Discretionary"/>
    <n v="56834"/>
    <s v="720000_1317_Fleet Focus Upgrades"/>
    <m/>
    <m/>
    <m/>
    <m/>
    <n v="0"/>
    <m/>
    <m/>
    <n v="100000"/>
    <m/>
    <m/>
    <m/>
    <m/>
    <m/>
    <m/>
    <n v="100000"/>
    <m/>
    <s v="Addition of Non-Personnel Expense for Parts Inventory &amp;amp; EV Fuel Focus. This budget includes the annual contractual inflator of the lessor of CPI or 5%. Also included in the increase are for additional modules for EV Fuel Focus to start tracking EV charging as a fuel in our Fleet Focus System. Also included are upgrade to end-of-life software and hardware related to the Parts-room inventory devices. The impact of not funding this request would be the lack of a key database upgrade that supports the City's climate action plan. Additionally, the annual inflator cost would need to be absorbed by the department leading to additional funding shortages for other contractual obligations."/>
    <s v="Fleet Focus UpgradesAddition of non-personnel expenditures to support Parts Inventory and EV Fuel Focus."/>
    <s v="One-time funding to upgrade the Fleet Focus database to allow tracking Electric Vehicle charging costs and to update software and hardware related to the Parts Room inventory devices. The upgrades support the City's climate action plan with approximately 81% of the expenses impacting the General Fund in Usage Fees collected (Included in the expense is a required 5% annual CPI contract increase)."/>
    <s v="NO"/>
    <s v="N/A. No additional information is required because the request does not have an equity dimension."/>
    <n v="1"/>
    <n v="100000"/>
    <n v="0"/>
    <x v="7"/>
    <n v="2.2000000000000002"/>
    <x v="0"/>
    <s v="No"/>
    <m/>
    <s v="Not Applicable"/>
    <m/>
    <m/>
    <m/>
    <m/>
    <s v="720000_1317_Fleet Focus Upgrades"/>
    <b v="1"/>
    <s v="Addition of Non-Personnel Expense for Parts Inventory &amp;amp; EV Fuel Focus. This budget includes the annual contractual inflator of the lessor of CPI or 5%. Also included in the increase are for additional modules for EV Fuel Focus to start tracking EV charging as a fuel in our Fleet Focus System. Also included are upgrade to end-of-life software and hardware related to the Parts-room inventory devices. The impact of not funding this request would be the lack of a key database upgrade that supports the City's climate action plan. Additionally, the annual inflator cost would need to be absorbed by the department leading to additional funding shortages for other contractual obligations."/>
    <b v="0"/>
    <x v="0"/>
    <b v="1"/>
    <b v="1"/>
  </r>
  <r>
    <n v="100000"/>
    <s v="General Fund"/>
    <n v="2113"/>
    <s v="Facilities Services"/>
    <s v="18"/>
    <s v="Not Applicable"/>
    <s v="Revenue (Revised – Decrease)"/>
    <s v="Not Applicable"/>
    <n v="56838"/>
    <s v="100000_2113_Charges for Current Svcs Revenue Decrease"/>
    <m/>
    <m/>
    <m/>
    <m/>
    <n v="0"/>
    <m/>
    <m/>
    <m/>
    <m/>
    <m/>
    <m/>
    <m/>
    <m/>
    <m/>
    <m/>
    <n v="-1000000"/>
    <s v="Reduction of revenue of $1,000,000 in Reimbursements between Funds/Departments to appropriately adjust decreases to revenues earned by the Facilities Services Division which is based on actual prior year and current year trends. Prior to FY23, the budget included revenue received for reimbursable services to Enterprise and General Fund departments. As Facilities focused more on General Fund projects, a decrease to the revenue was submitted for FY23 to reflect the level of service. The request made last year was a one-time decrease. The current year trend projects revenue received to be close the current Fiscal Year 2023 Adopted Budget. Going forward, the focus will still remain mostly on General Fund support with projected revenue being the same as the last few fiscal year. This requests was submitted in the FY23 budget as a one-time decrease, but is now being requested to be an on-going reduction."/>
    <s v="Reduction of RevenueReduction of revenue in reimbursements for city services as a result of vacant positions and focusing on General Fund facilities."/>
    <s v="Reduction of revenue/charges for current services to appropriately adjust decreases to revenues."/>
    <s v="NO"/>
    <s v="N/A"/>
    <n v="0"/>
    <n v="0"/>
    <n v="0"/>
    <x v="3"/>
    <s v="N/A"/>
    <x v="2"/>
    <s v="N/A"/>
    <m/>
    <m/>
    <m/>
    <m/>
    <m/>
    <s v="Not Applicable"/>
    <s v="100000_2113_Charges for Current Svcs Revenue Decrease"/>
    <b v="1"/>
    <s v="Reduction of revenue of $1,000,000 in Reimbursements between Funds/Departments to appropriately adjust decreases to revenues earned by the Facilities Services Division which is based on actual prior year and current year trends. Prior to FY23, the budget included revenue received for reimbursable services to Enterprise and General Fund departments. As Facilities focused more on General Fund projects, a decrease to the revenue was submitted for FY23 to reflect the level of service. The request made last year was a one-time decrease. The current year trend projects revenue received to be close the current Fiscal Year 2023 Adopted Budget. Going forward, the focus will still remain mostly on General Fund support with projected revenue being the same as the last few fiscal year. This requests was submitted in the FY23 budget as a one-time decrease, but is now being requested to be an on-going reduction."/>
    <b v="0"/>
    <x v="0"/>
    <b v="1"/>
    <b v="1"/>
  </r>
  <r>
    <n v="100000"/>
    <s v="General Fund"/>
    <n v="2113"/>
    <s v="Facilities Services"/>
    <s v="02"/>
    <s v="Not Applicable"/>
    <s v="Expenditure (Critical Operational Needs)"/>
    <s v="Not Applicable"/>
    <n v="56839"/>
    <s v="100000_2113_DGS Assistant Director"/>
    <n v="1"/>
    <n v="214480"/>
    <n v="37167"/>
    <n v="13391"/>
    <n v="265038"/>
    <m/>
    <m/>
    <m/>
    <m/>
    <m/>
    <m/>
    <m/>
    <m/>
    <m/>
    <n v="265038"/>
    <m/>
    <s v="Addition of 1.00 Assistant Director. The Assistant Director is needed to support the Department of General Services Director in managing Fleet and Facilities Operations, developing and implementing departmental policy, and managing the Business Operations &amp;amp; Support Services Division as part of the department's organizational restructure. In addition, this position will support the increased homelessness programs and activities. The Department of General Services areas of focus have grown in both Fleet Operations and Facilities Services. Specifically, some of the major programs that DGS is directly involved in are the electrification of the City's fleet and related infrastructure as required by the California Air Resources Board, planning for the electrification of City facilities as required by the Mayor's Zero Emissions Municipal Buildings &amp;amp; Operations Policy (ZEMBOP), and increased homelessness activities. The addition of this position provides assistance to the Department Director by supporting both core operational needs of the department and citywide efforts as mentioned. The impact of not funding this position will lead to delays in operational and citywide support for essential programs and services as these needs continue to increase."/>
    <s v="Department of General Services Assistant DirectorAddition of 1.00 Assistant Director to support the Department of General Services operations needs and citywide programs."/>
    <s v="Addition of 1.00 Assistant Director to support the Department of General Services operations needs and citywide programs."/>
    <s v="YES"/>
    <s v="This request addresses a number of disparities including citywide homelessness disparities and climate change which disproportionately impacts San Diegans. Adding this position allows the department to improve operations in the effort to reduce operational inefficiencies and any related disparities."/>
    <n v="0.5"/>
    <n v="132519"/>
    <n v="0"/>
    <x v="6"/>
    <n v="1.3"/>
    <x v="1"/>
    <s v="Yes"/>
    <m/>
    <m/>
    <m/>
    <m/>
    <m/>
    <s v="Customer Service"/>
    <s v="100000_2113_DGS Assistant Director"/>
    <b v="1"/>
    <s v="Addition of 1.00 Assistant Director. The Assistant Director is needed to support the Department of General Services Director in managing Fleet and Facilities Operations, developing and implementing departmental policy, and managing the Business Operations &amp;amp; Support Services Division as part of the department's organizational restructure. In addition, this position will support the increased homelessness programs and activities. The Department of General Services areas of focus have grown in both Fleet Operations and Facilities Services. Specifically, some of the major programs that DGS is directly involved in are the electrification of the City's fleet and related infrastructure as required by the California Air Resources Board, planning for the electrification of City facilities as required by the Mayor's Zero Emissions Municipal Buildings &amp;amp; Operations Policy (ZEMBOP), and increased homelessness activities. The addition of this position provides assistance to the Department Director by supporting both core operational needs of the department and citywide efforts as mentioned. The impact of not funding this position will lead to delays in operational and citywide support for essential programs and services as these needs continue to increase."/>
    <b v="0"/>
    <x v="0"/>
    <b v="1"/>
    <b v="1"/>
  </r>
  <r>
    <n v="100000"/>
    <s v="General Fund"/>
    <n v="1914"/>
    <s v="Police"/>
    <s v="33"/>
    <s v="Serve Every Neighborhood"/>
    <s v="Revenue (Revised – Decrease)"/>
    <s v="Not Applicable"/>
    <n v="56840"/>
    <s v="100000_1914_P.33_Reduction in Municipal Court Revenue"/>
    <m/>
    <m/>
    <m/>
    <m/>
    <n v="0"/>
    <m/>
    <m/>
    <m/>
    <m/>
    <m/>
    <m/>
    <m/>
    <m/>
    <m/>
    <m/>
    <n v="-1430189"/>
    <s v="Reduction of $1.4M in Municipal Court revenue. In FY23 MY, the department recognized the decrease in revenue being received in Vehicle Code Violations ($1.1M), and Traffic School Fees ($301K) based upon FY23 per 1-5 &amp;amp; FY22 per 6-12 actuals. Similarly, a review of SDPD citation activity shows a significant decline in vehicle code violations issued for the past several months compared to prior Fiscal Years.  The reduction in the number of SDPD citations issued is primarily due to sworn staffing shortages which has resulted in the department reassigning officers typically responsible for traffic enforcement to assist patrol operations instead. Revenue is generated as a result of Patrol Officers issuing citations to individuals. The amount of proactive time available to officers has decreased in the past several fiscal years and is expected to continue in FY2024. Proactive time is when an officer is not on a dispatched call, but is proactively preventing and deterring crime by addressing a specific need in a directed and focused manner. The reduction in proactive time is primarily attributed to an increase in officer vacancies. Less available time and an increased emphasis in public safety has led to fewer citations. The reduction of revenue is on-going and is projected to continue until staffing improves.  "/>
    <s v="Municipal Court RevenueAdjustment to reflect revised municipal court revenue projections related to vehicle code violations and traffic school fees."/>
    <s v="Reduction in revenue primarily attributed to fewer citations being issued. Municipal Court revenue is generated as a result of patrol officers issuing citations to individuals. Fewer citations is primarily a result of less proactive time available to patrol officers due to continued vacancies, as well as an increased emphasis on public safety."/>
    <s v="NO"/>
    <s v="56840_N___DU1:._._._This revenue is generated as a result of Patrol Officers issuing citations to individuals. The amount of proactive time available to patrol officers has decreased in the past several fiscal years and is expected to continue in FY2024. Proactive time is when an officer is not on a dispatched call, but is proactively preventing and deterring crime by addressing a specific need in a directed and focused manner. The reduction in proactive time is primarily attributed to an increase in officer vacancies. Less available time and an increased emphasis in public safety has led to fewer citations._"/>
    <n v="0"/>
    <n v="0"/>
    <n v="0"/>
    <x v="3"/>
    <s v="N/A"/>
    <x v="2"/>
    <s v="N/A"/>
    <m/>
    <m/>
    <m/>
    <m/>
    <m/>
    <s v="Not Applicable"/>
    <s v="100000_1914_P.33_Reduction in Municipal Court Revenue"/>
    <b v="1"/>
    <s v="Reduction of $1.4M in Municipal Court revenue. In FY23 MY, the department recognized the decrease in revenue being received in Vehicle Code Violations ($1.1M), and Traffic School Fees ($301K) based upon FY23 per 1-5 &amp;amp; FY22 per 6-12 actuals. Similarly, a review of SDPD citation activity shows a significant decline in vehicle code violations issued for the past several months compared to prior Fiscal Years.  The reduction in the number of SDPD citations issued is primarily due to sworn staffing shortages which has resulted in the department reassigning officers typically responsible for traffic enforcement to assist patrol operations instead. Revenue is generated as a result of Patrol Officers issuing citations to individuals. The amount of proactive time available to officers has decreased in the past several fiscal years and is expected to continue in FY2024. Proactive time is when an officer is not on a dispatched call, but is proactively preventing and deterring crime by addressing a specific need in a directed and focused manner. The reduction in proactive time is primarily attributed to an increase in officer vacancies. Less available time and an increased emphasis in public safety has led to fewer citations. The reduction of revenue is on-going and is projected to continue until staffing improves.  "/>
    <b v="0"/>
    <x v="0"/>
    <b v="1"/>
    <b v="1"/>
  </r>
  <r>
    <n v="200300"/>
    <s v="Concourse and Parking Garages Operating Fund"/>
    <n v="1614"/>
    <s v="Concourse &amp; Parking Garage"/>
    <s v="01"/>
    <s v="Not Applicable"/>
    <s v="Revenue (Revised – Increase)"/>
    <s v="Not Applicable"/>
    <n v="56844"/>
    <s v="200300_1614_Revised Reimbursement Between Funds Revenue"/>
    <m/>
    <m/>
    <m/>
    <m/>
    <n v="0"/>
    <m/>
    <m/>
    <m/>
    <m/>
    <m/>
    <m/>
    <m/>
    <m/>
    <m/>
    <m/>
    <n v="600000"/>
    <s v="Revenue adjustment for reimbursements from Homeless Services for operating expenditures associated with homeless shelter at Golden Hall."/>
    <s v="Reimbursements for Operating ExpendituresAdjustment to reflect revised reimbursement of operating expenditures associated with homeless shelter at Golden Hall."/>
    <s v="Adjustment to reflect revised reimbursement of operating expenditures associated with homeless shelter at Golden Hall."/>
    <s v="NO"/>
    <s v="Revenue adjustment for reimbursements of operating expenditures associated with homeless shelter at Golden Hall."/>
    <n v="0"/>
    <n v="0"/>
    <n v="0"/>
    <x v="3"/>
    <s v="N/A"/>
    <x v="2"/>
    <s v="N/A"/>
    <m/>
    <s v="Not Applicable"/>
    <m/>
    <m/>
    <m/>
    <m/>
    <s v="200300_1614_Revised Reimbursement Between Funds Revenue"/>
    <b v="1"/>
    <s v="Revenue adjustment for reimbursements from Homeless Services for operating expenditures associated with homeless shelter at Golden Hall."/>
    <b v="0"/>
    <x v="0"/>
    <b v="1"/>
    <b v="1"/>
  </r>
  <r>
    <n v="720000"/>
    <s v="Fleet Operations Operating Fund"/>
    <n v="1317"/>
    <s v="General Services"/>
    <s v="05"/>
    <s v="Not Applicable"/>
    <s v="Expenditure (Contractual Increase)"/>
    <s v="Not Applicable"/>
    <n v="56846"/>
    <s v="720000_1317_Fleet Contracts CI Group"/>
    <m/>
    <m/>
    <m/>
    <m/>
    <n v="0"/>
    <m/>
    <n v="331038"/>
    <m/>
    <m/>
    <m/>
    <m/>
    <m/>
    <m/>
    <m/>
    <n v="331038"/>
    <m/>
    <s v="Addition of Non-Personnel Expense to align the discretionary contracts budget with expenses for fleet repair and maintenance projected in the FY 2023 mid-year monitoring. This includes increased costs for auto repair/maintenance services, under-budgeted rent for the Miramar repair facility, and other miscellaneous services. Approximately 81% of the expenses will impact the General Fund in Usage Fees collected due to Fleet Operations being an Internal Service Fund. The impact of not funding this request would be continued underfunding of contractual obligations including rent at the Miramar Repair Facility."/>
    <s v="Fleet ContractsAddition of non-personnel expenditures to support fleet repair and maintenance."/>
    <s v="Addition of Non-Personnel Expense to align the discretionary contracts budget with expenses for fleet repair and maintenance projected in the FY 2023 mid-year monitoring. This includes increased costs for auto repair/maintenance services, under-budgeted rent for the Miramar repair facility, and other miscellaneous services with approximately 81% of the expenses impacting the General Fund in Usage Fees collected due to Fleet Operations being an Internal Service Fund. "/>
    <s v="NO"/>
    <s v="N/A. No additional information is required because the request does not have an equity dimension."/>
    <n v="0"/>
    <n v="0"/>
    <n v="0"/>
    <x v="3"/>
    <s v="N/A"/>
    <x v="2"/>
    <s v="N/A"/>
    <m/>
    <s v="Not Applicable"/>
    <m/>
    <m/>
    <m/>
    <m/>
    <s v="720000_1317_Fleet Contracts CI Group"/>
    <b v="1"/>
    <s v="Addition of Non-Personnel Expense to align the discretionary contracts budget with expenses for fleet repair and maintenance projected in the FY 2023 mid-year monitoring. This includes increased costs for auto repair/maintenance services, under-budgeted rent for the Miramar repair facility, and other miscellaneous services. Approximately 81% of the expenses will impact the General Fund in Usage Fees collected due to Fleet Operations being an Internal Service Fund. The impact of not funding this request would be continued underfunding of contractual obligations including rent at the Miramar Repair Facility."/>
    <b v="0"/>
    <x v="0"/>
    <b v="1"/>
    <b v="1"/>
  </r>
  <r>
    <n v="700036"/>
    <s v="Development Services Fund"/>
    <n v="1611"/>
    <s v="Development Services"/>
    <s v="02"/>
    <s v="Serve Every Neighborhood"/>
    <s v="Expenditure (Critical Operational Needs)"/>
    <s v="Not Applicable"/>
    <n v="56847"/>
    <s v="700036_1611_Architect Consultant for space Planning"/>
    <m/>
    <m/>
    <m/>
    <m/>
    <n v="0"/>
    <m/>
    <n v="75000"/>
    <m/>
    <m/>
    <m/>
    <m/>
    <m/>
    <m/>
    <m/>
    <n v="75000"/>
    <m/>
    <s v="Addition of one-time expenditure of $75,000 to seek architectural consultant services for space planning and test fits to accommodate workspace allocation for the department. Recommended by DREAM. DREAM will administer the contract with appropriate split funding by the Enterprise Fund and General Fund to asses department space. "/>
    <s v="Architectural ConsultantAddition of architectural consultant services for space planning and test fits to accommodate workspace for the department."/>
    <s v="Addition of one-time non-personnel expenditures to seek architectural consultant services for space planning and test fits to accommodate workspace allocation for the department. DREAM will administer the contract with appropriate split funding by the Enterprise Fund and General Fund to assess department space. "/>
    <s v="YES"/>
    <s v="58647_Y123__:provides an architectural analysis of appropriate workspace of the workforce to meet operational goals in a productive environment._capture all workspace needs to test fit protentional locations for the most optimal workforce location environment._analysis may be cost prohibitive or result in recommendations that are not feasible to occur soon as desired resulting in employees remaining in a location deemed no longer ideal for operations._._"/>
    <n v="0"/>
    <n v="0"/>
    <n v="0"/>
    <x v="3"/>
    <s v="N/A"/>
    <x v="2"/>
    <s v="N/A"/>
    <m/>
    <m/>
    <m/>
    <s v="Customer Service"/>
    <m/>
    <m/>
    <s v="700036_1611_Architect Consultant for space Planning"/>
    <b v="1"/>
    <s v="Addition of one-time expenditure of $75,000 to seek architectural consultant services for space planning and test fits to accommodate workspace allocation for the department. Recommended by DREAM. DREAM will administer the contract with appropriate split funding by the Enterprise Fund and General Fund to asses department space. "/>
    <b v="0"/>
    <x v="0"/>
    <b v="1"/>
    <b v="1"/>
  </r>
  <r>
    <n v="200300"/>
    <s v="Concourse and Parking Garages Operating Fund"/>
    <n v="1614"/>
    <s v="Concourse &amp; Parking Garage"/>
    <s v="02"/>
    <s v="Not Applicable"/>
    <s v="Revenue (Revised – Increase)"/>
    <s v="Not Applicable"/>
    <n v="56848"/>
    <s v="200300_1614_Revised Other Centre City Rental Revenue"/>
    <m/>
    <m/>
    <m/>
    <m/>
    <n v="0"/>
    <m/>
    <m/>
    <m/>
    <m/>
    <m/>
    <m/>
    <m/>
    <m/>
    <m/>
    <m/>
    <n v="30086"/>
    <s v="Revenue adjustment to reflect revised lease revenue projections for the City Concourse. $1,013,246-$983,160=$30,086"/>
    <s v="Revised Lease RevenueAdjustment to reflect revised other centre city lease revenue projection."/>
    <s v="Adjustment to reflect revised Other Centre City Rental revenue projection."/>
    <s v="NO"/>
    <s v="Revenue adjustment to reflect revised lease revenue projections for the City Concourse."/>
    <n v="0"/>
    <n v="0"/>
    <n v="0"/>
    <x v="3"/>
    <s v="N/A"/>
    <x v="2"/>
    <s v="N/A"/>
    <m/>
    <s v="Not Applicable"/>
    <m/>
    <m/>
    <m/>
    <m/>
    <s v="200300_1614_Revised Other Centre City Rental Revenue"/>
    <b v="1"/>
    <s v="Revenue adjustment to reflect revised lease revenue projections for the City Concourse. $1,013,246-$983,160=$30,086"/>
    <b v="0"/>
    <x v="0"/>
    <b v="1"/>
    <b v="1"/>
  </r>
  <r>
    <n v="200300"/>
    <s v="Concourse and Parking Garages Operating Fund"/>
    <n v="1614"/>
    <s v="Concourse &amp; Parking Garage"/>
    <s v="03"/>
    <s v="Not Applicable"/>
    <s v="Revenue (Revised – Increase)"/>
    <s v="Not Applicable"/>
    <n v="56849"/>
    <s v="200300_1614_Revised Municipal Parking Garage Revenue"/>
    <m/>
    <m/>
    <m/>
    <m/>
    <n v="0"/>
    <m/>
    <m/>
    <m/>
    <m/>
    <m/>
    <m/>
    <m/>
    <m/>
    <m/>
    <m/>
    <n v="99269"/>
    <s v="Revenue adjustment to reflect revised parking revenue projections at EVJ Parkade."/>
    <s v="Revised Parking RevenueAdjustment to reflect revised municipal parking garage revenue projection."/>
    <s v="Adjustment to reflect revised Municipal Parking Garage revenue projection."/>
    <s v="NO"/>
    <s v="Revenue adjustment to reflect revised parking revenue projections at EVJ Parkade."/>
    <n v="0"/>
    <n v="0"/>
    <n v="0"/>
    <x v="3"/>
    <s v="N/A"/>
    <x v="2"/>
    <s v="N/A"/>
    <m/>
    <s v="Not Applicable"/>
    <m/>
    <m/>
    <m/>
    <m/>
    <s v="200300_1614_Revised Municipal Parking Garage Revenue"/>
    <b v="1"/>
    <s v="Revenue adjustment to reflect revised parking revenue projections at EVJ Parkade."/>
    <b v="0"/>
    <x v="0"/>
    <b v="1"/>
    <b v="1"/>
  </r>
  <r>
    <n v="700033"/>
    <s v="Airports Fund"/>
    <n v="2111"/>
    <s v="Airport Management"/>
    <s v="02"/>
    <s v="Foster Regional Prosperity"/>
    <s v="Expenditure (Critical Operational Needs)"/>
    <s v="Infrastructure"/>
    <n v="56851"/>
    <s v="700033_2111_Addition of Ongoing Maintenance and Repair"/>
    <m/>
    <m/>
    <m/>
    <m/>
    <n v="0"/>
    <m/>
    <n v="500000"/>
    <m/>
    <m/>
    <m/>
    <m/>
    <m/>
    <m/>
    <m/>
    <n v="500000"/>
    <m/>
    <s v="Addition of non-personnel expenditures for ongoing repairs and maintenance. MYF and SDM have regular annual needs that arise throughout the year for necessary repairs such as gate repairs, asphalt repairs, fence repairs, roof repairs, etc, This ongoing funding will help support the annual needs for maintenance and repair. For FY24, the following repairs and maintenance is anticipated: At Brown Field SDM - Asphalt crack seal on east D taxiway, concrete repair spall repair grind and reseal at taxiways A and D, guard lighting for R26R and taxiway LED lights, gate phone replacement at Gate #2, and at Montgomery Gibbs MYF - Asphalt repair, crack seal, top coat at flattop east and west and Marigold, and asphalt spot repairs at taxiway hotel near TWY Juliet."/>
    <s v="Repair and MaintenanceAddition of non-personnel expenditures for repairs and maintenance at Montgomery Gibbs and Brown Field airports."/>
    <s v="Addition of non-personnel expenditures for ongoing repairs and maintenance to support annual maintenance needs at Montgomery Gibbs and Brown Field airports."/>
    <s v="NO"/>
    <s v="N/A"/>
    <n v="0.1"/>
    <n v="50000"/>
    <n v="0"/>
    <x v="6"/>
    <s v="1.3"/>
    <x v="0"/>
    <s v="No"/>
    <s v="LED lights"/>
    <s v="Equity &amp; Inclusion"/>
    <m/>
    <m/>
    <m/>
    <m/>
    <s v="700033_2111_Addition of Ongoing Maintenance and Repair"/>
    <b v="1"/>
    <s v="Addition of non-personnel expenditures for ongoing repairs and maintenance. MYF and SDM have regular annual needs that arise throughout the year for necessary repairs such as gate repairs, asphalt repairs, fence repairs, roof repairs, etc, This ongoing funding will help support the annual needs for maintenance and repair. For FY24, the following repairs and maintenance is anticipated: At Brown Field SDM - Asphalt crack seal on east D taxiway, concrete repair spall repair grind and reseal at taxiways A and D, guard lighting for R26R and taxiway LED lights, gate phone replacement at Gate #2, and at Montgomery Gibbs MYF - Asphalt repair, crack seal, top coat at flattop east and west and Marigold, and asphalt spot repairs at taxiway hotel near TWY Juliet."/>
    <b v="0"/>
    <x v="0"/>
    <b v="1"/>
    <b v="1"/>
  </r>
  <r>
    <n v="100000"/>
    <s v="General Fund"/>
    <n v="211611"/>
    <s v="Street"/>
    <s v="Not Applicable"/>
    <s v="Advance Mobility"/>
    <s v="Non-standard Hour (Maintain)"/>
    <s v="Mobility"/>
    <n v="56854"/>
    <s v="100000_211611_STREET_Non-Standard Hourly Positions"/>
    <n v="3.92"/>
    <n v="172564"/>
    <n v="8275"/>
    <n v="12034"/>
    <n v="192873"/>
    <m/>
    <m/>
    <m/>
    <m/>
    <m/>
    <m/>
    <m/>
    <m/>
    <m/>
    <n v="192873"/>
    <m/>
    <s v="Street Division's Public Works Dispatch Center will operate 24 hours per day, 7 days per week for Citywide services in FY24.  Staffing is comprised of full-time and hourly staff.  These six hourly positions support the dispatch center on weekends, evenings, and other shifts as needed.  Approximately 68% of their salaries are reimbursed by Public Utilities Department.  Between FY2021-FY2022, hourly wages averaged approximately 164 hours per period for a combined total of 3,771 over two fiscal years. Hourly funding for two half-time Management Interns (PCN 31002152 and PCN 31002153) are requested to provide support to the Street Asset and Contract Management staff.  Each intern will work approximately 20 hours per week for a total of 2,080 hours annual.  These interns will assist with our citywide curb ramp inventory mapping and street database updates. Hourly funding for two half-time Student Engineers (PCN 31004493 and PCN 31004495) are requested to provide support to the Street Asset and Contract Management Staff.  Students will work 20 hours per week for a total of 2,080 annual. These positions will provide assistance with on-going database entry and corrections for street light, traffic signal, and street assets. Other tasks will include general research and engineering assignments associated with numerous daily information."/>
    <s v="Non-Standard Hour Personnel FundingFunding allocated according to a zero-based annual review of hourly funding requirements."/>
    <s v="Addition of 1.92 Public Works Dispatcher-Hourly, 1.00 Management Intern-Hourly and 1.00 Student Engineer-Hourly to support the Public Works Dispatch Center and street asset inventory and database mapping."/>
    <s v="NO"/>
    <s v="56854_N___N/A_ The strategy to bolster equity in this service area is a part of the Transportation Department Tactical Equity Plan.  This request will address the Department's goal of providing exceptional customer service through implementation of data driven decision making for major services areas (i.e. roadway, streetlight, and sidewalk prioritization) in an effort to improve response times citywide. "/>
    <n v="0"/>
    <n v="0"/>
    <n v="0"/>
    <x v="3"/>
    <s v="N/A"/>
    <x v="2"/>
    <s v="N/A"/>
    <m/>
    <m/>
    <m/>
    <m/>
    <m/>
    <s v="Not Applicable"/>
    <s v="100000_211611_STREET_Non-Standard Hourly Positions"/>
    <b v="1"/>
    <s v="Street Division's Public Works Dispatch Center will operate 24 hours per day, 7 days per week for Citywide services in FY24.  Staffing is comprised of full-time and hourly staff.  These six hourly positions support the dispatch center on weekends, evenings, and other shifts as needed.  Approximately 68% of their salaries are reimbursed by Public Utilities Department.  Between FY2021-FY2022, hourly wages averaged approximately 164 hours per period for a combined total of 3,771 over two fiscal years. Hourly funding for two half-time Management Interns (PCN 31002152 and PCN 31002153) are requested to provide support to the Street Asset and Contract Management staff.  Each intern will work approximately 20 hours per week for a total of 2,080 hours annual.  These interns will assist with our citywide curb ramp inventory mapping and street database updates. Hourly funding for two half-time Student Engineers (PCN 31004493 and PCN 31004495) are requested to provide support to the Street Asset and Contract Management Staff.  Students will work 20 hours per week for a total of 2,080 annual. These positions will provide assistance with on-going database entry and corrections for street light, traffic signal, and street assets. Other tasks will include general research and engineering assignments associated with numerous daily information."/>
    <b v="0"/>
    <x v="0"/>
    <b v="1"/>
    <b v="1"/>
  </r>
  <r>
    <n v="720000"/>
    <s v="Fleet Operations Operating Fund"/>
    <n v="1317"/>
    <s v="General Services"/>
    <s v="10"/>
    <s v="Not Applicable"/>
    <s v="Revenue (Revised – Increase)"/>
    <s v="Not Applicable"/>
    <n v="56855"/>
    <s v="720000_1317_Usage Fee Revenue"/>
    <m/>
    <m/>
    <m/>
    <m/>
    <n v="0"/>
    <m/>
    <m/>
    <m/>
    <m/>
    <m/>
    <m/>
    <m/>
    <m/>
    <m/>
    <m/>
    <n v="9700085"/>
    <s v="Adjustment of revenue to balance to the FY 2024 ND Usage Fee budget. This budget along with the ND Usage Fee budget will need to be adjusted once the proposed FY24 expenditure budget has been determined."/>
    <s v="Revised Fleet Usage RevenueAddition of Revenue to reflect revised fleet usage revenue projections."/>
    <s v="Adjustment of revenue to balance to the FY 2024 ND Usage Fee budget. This budget along with the ND Usage Fee budget will need to be adjusted once the proposed FY24 expenditure budget has been determined."/>
    <s v="NO"/>
    <s v="N/A. No additional information is required because the request does not have an equity dimension."/>
    <n v="0"/>
    <n v="0"/>
    <n v="0"/>
    <x v="3"/>
    <s v="N/A"/>
    <x v="2"/>
    <s v="N/A"/>
    <m/>
    <s v="Not Applicable"/>
    <m/>
    <m/>
    <m/>
    <m/>
    <s v="720000_1317_Usage Fee Revenue"/>
    <b v="1"/>
    <s v="Adjustment of revenue to balance to the FY 2024 ND Usage Fee budget. This budget along with the ND Usage Fee budget will need to be adjusted once the proposed FY24 expenditure budget has been determined."/>
    <b v="0"/>
    <x v="0"/>
    <b v="1"/>
    <b v="1"/>
  </r>
  <r>
    <n v="720000"/>
    <s v="Fleet Operations Operating Fund"/>
    <n v="1317"/>
    <s v="General Services"/>
    <s v="12"/>
    <s v="Not Applicable"/>
    <s v="Revenue (Revised – Decrease)"/>
    <s v="Not Applicable"/>
    <n v="56856"/>
    <s v="720000_1317_Pool Rental Revenue"/>
    <m/>
    <m/>
    <m/>
    <m/>
    <n v="0"/>
    <m/>
    <m/>
    <m/>
    <m/>
    <m/>
    <m/>
    <m/>
    <m/>
    <m/>
    <m/>
    <n v="-791988"/>
    <s v="Adjustment to partially budget the Pool Rental revenue in the VRF. The revenue will fund the replacement of the rental fleet based on the current replacement plan. This request is tied to form ID 56871."/>
    <s v="Vehicle Pool Rental RevenueAdjustment to redistribute budget to the vehicle pool rental fleet replacement fund."/>
    <s v="Adjustment to partially budget the Pool Rental revenue in the VRF. The revenue will fund the replacement of the rental fleet based on the current replacement plan (This request is tied to form ID 56871)."/>
    <s v="NO"/>
    <s v="N/A. No additional information is required because the request does not have an equity dimension."/>
    <n v="0"/>
    <n v="0"/>
    <n v="0"/>
    <x v="3"/>
    <s v="N/A"/>
    <x v="2"/>
    <s v="N/A"/>
    <m/>
    <s v="Not Applicable"/>
    <m/>
    <m/>
    <m/>
    <m/>
    <s v="720000_1317_Pool Rental Revenue"/>
    <b v="1"/>
    <s v="Adjustment to partially budget the Pool Rental revenue in the VRF. The revenue will fund the replacement of the rental fleet based on the current replacement plan. This request is tied to form ID 56871."/>
    <b v="0"/>
    <x v="0"/>
    <b v="1"/>
    <b v="1"/>
  </r>
  <r>
    <n v="100000"/>
    <s v="General Fund"/>
    <n v="1316"/>
    <s v="Economic Development"/>
    <s v="02"/>
    <s v="Foster Regional Prosperity"/>
    <s v="Expenditure (Critical Operational Needs)"/>
    <s v="Housing/Affordability"/>
    <n v="56857"/>
    <s v="100000_1316_Addition of Prog Coord for CCRP"/>
    <n v="1"/>
    <n v="147212"/>
    <n v="28303"/>
    <n v="11575"/>
    <n v="187090"/>
    <m/>
    <m/>
    <m/>
    <m/>
    <m/>
    <m/>
    <m/>
    <m/>
    <m/>
    <n v="187090"/>
    <m/>
    <s v="This adjustment includes the addition of 1.00 Program Coordinator to support the development and implementation of the Civic Center Revitalization Plan (CCRP). The CCRP will be a transformative legacy project to include housing, city services, businesses, arts and cultural space, and plenty of opportunity on city owned six blocks downtown.  Due to the historic nature and complexity of this undertaking, this position will also focus on monitoring of related contracts and obligations, and ensure compliance to the State Surplus Land Act and other associated regulations, as the City does not have the expertise nor capacity to complete all associated tasks with its current staff within Economic Development."/>
    <s v="Civic Center Revitalization ProjectAddition of 1.00 Program Coordinator to support the development and execution of the Civic Center Revitalization Project."/>
    <s v="Addition of 1.00 Program Coordinator to support the development and execution of the Civic Center Revitalization Project."/>
    <s v="YES"/>
    <s v="This position will support and oversee the CCRP contract management throughout the Surplus Land Act process. The Surplus Land Act has effectively dominated the real estate deposition and lease process of all city owned property. Without expertise and oversight of consultants to ensure state law compliance, the City is vulnerable to a penalty payment of a minimum of 30% of the cost of the land to the State HCD should the process not be followed according to state law. "/>
    <n v="0"/>
    <n v="0"/>
    <n v="0"/>
    <x v="3"/>
    <s v="N/A"/>
    <x v="2"/>
    <s v="N/A"/>
    <m/>
    <m/>
    <m/>
    <m/>
    <m/>
    <s v="Customer Service"/>
    <s v="100000_1316_Addition of Prog Coord for CCRP"/>
    <b v="1"/>
    <s v="This adjustment includes the addition of 1.00 Program Coordinator to support the development and implementation of the Civic Center Revitalization Plan (CCRP). The CCRP will be a transformative legacy project to include housing, city services, businesses, arts and cultural space, and plenty of opportunity on city owned six blocks downtown.  Due to the historic nature and complexity of this undertaking, this position will also focus on monitoring of related contracts and obligations, and ensure compliance to the State Surplus Land Act and other associated regulations, as the City does not have the expertise nor capacity to complete all associated tasks with its current staff within Economic Development."/>
    <b v="0"/>
    <x v="0"/>
    <b v="1"/>
    <b v="1"/>
  </r>
  <r>
    <n v="720009"/>
    <s v="Fleet Operations Replacement Fund"/>
    <n v="1317"/>
    <s v="General Services"/>
    <s v="11"/>
    <s v="Not Applicable"/>
    <s v="Revenue (Revised – Decrease)"/>
    <s v="Not Applicable"/>
    <n v="56858"/>
    <s v="720009_1317_Assignment Fee Revenue"/>
    <m/>
    <m/>
    <m/>
    <m/>
    <n v="0"/>
    <m/>
    <m/>
    <m/>
    <m/>
    <m/>
    <m/>
    <m/>
    <m/>
    <m/>
    <m/>
    <n v="-8662355"/>
    <s v="Adjustment of revenue to balance to the FY 2024 ND Assignment Fee budget."/>
    <s v="Revised Fleet Assignment Fee RevenueAdjustment to reflect revised revenue projections associated with assignment fees for vehicle equipment."/>
    <s v="Adjustment of revenue to balance to the FY 2024 ND Assignment Fee budget."/>
    <s v="NO"/>
    <s v="N/A. No additional information is required because the request does not have an equity dimension."/>
    <n v="0"/>
    <n v="0"/>
    <n v="0"/>
    <x v="3"/>
    <s v="N/A"/>
    <x v="2"/>
    <s v="N/A"/>
    <m/>
    <s v="Not Applicable"/>
    <m/>
    <m/>
    <m/>
    <m/>
    <s v="720009_1317_Assignment Fee Revenue"/>
    <b v="1"/>
    <s v="Adjustment of revenue to balance to the FY 2024 ND Assignment Fee budget."/>
    <b v="0"/>
    <x v="0"/>
    <b v="1"/>
    <b v="1"/>
  </r>
  <r>
    <n v="720000"/>
    <s v="Fleet Operations Operating Fund"/>
    <n v="1317"/>
    <s v="General Services"/>
    <s v="13"/>
    <s v="Not Applicable"/>
    <s v="Revenue (Revised – Decrease)"/>
    <s v="Not Applicable"/>
    <n v="56859"/>
    <s v="720000_1317_Vehicle/Accident Recovery Rev"/>
    <m/>
    <m/>
    <m/>
    <m/>
    <n v="0"/>
    <m/>
    <m/>
    <m/>
    <m/>
    <m/>
    <m/>
    <m/>
    <m/>
    <m/>
    <m/>
    <n v="-330000"/>
    <s v="The budget is being moved to the vehicle replacement fund where vehicle replacements are funded. These revenues are insurance recoveries for City vehicle accidents are intended to offset the cost of replacing damaged vehicles. This request is tied to form ID 56860."/>
    <s v="Vehicle/Accident Recovery RevenueAdjustment to redistribute budget to the Vehicle Replacement Fund."/>
    <s v="The budget is being moved to the vehicle replacement fund where vehicle replacements are funded. These revenues are insurance recoveries for City vehicle accidents are intended to offset the cost of replacing damaged vehicles (This request is tied to form ID 56860)."/>
    <s v="NO"/>
    <s v="N/A. No additional information is required because the request does not have an equity dimension."/>
    <n v="0"/>
    <n v="0"/>
    <n v="0"/>
    <x v="3"/>
    <s v="N/A"/>
    <x v="2"/>
    <s v="N/A"/>
    <m/>
    <s v="Not Applicable"/>
    <m/>
    <m/>
    <m/>
    <m/>
    <s v="720000_1317_Vehicle/Accident Recovery Rev"/>
    <b v="1"/>
    <s v="The budget is being moved to the vehicle replacement fund where vehicle replacements are funded. These revenues are insurance recoveries for City vehicle accidents are intended to offset the cost of replacing damaged vehicles. This request is tied to form ID 56860."/>
    <b v="0"/>
    <x v="0"/>
    <b v="1"/>
    <b v="1"/>
  </r>
  <r>
    <n v="720009"/>
    <s v="Fleet Operations Replacement Fund"/>
    <n v="1317"/>
    <s v="General Services"/>
    <s v="13"/>
    <s v="Not Applicable"/>
    <s v="Revenue (Revised – Increase)"/>
    <s v="Not Applicable"/>
    <n v="56860"/>
    <s v="720009_1317_Vehicle/Accident Recovery Rev VRF"/>
    <m/>
    <m/>
    <m/>
    <m/>
    <n v="0"/>
    <m/>
    <m/>
    <m/>
    <m/>
    <m/>
    <m/>
    <m/>
    <m/>
    <m/>
    <m/>
    <n v="330000"/>
    <s v="The budget is being moved to the vehicle replacement fund where vehicle replacements are funded. These revenues are insurance recoveries for City vehicle accidents are intended to offset the cost of replacing damaged vehicles. This request is tied to form ID 56859."/>
    <s v="Vehicle/Accident Recovery RevenueAdjustment to redistribute budget to the Vehicle Replacement Fund."/>
    <s v="The budget is being moved to the vehicle replacement fund where vehicle replacements are funded. These revenues are insurance recoveries for City vehicle accidents are intended to offset the cost of replacing damaged vehicles (This request is tied to form ID 56859)."/>
    <s v="NO"/>
    <s v="N/A. No additional information is required because the request does not have an equity dimension."/>
    <n v="0"/>
    <n v="0"/>
    <n v="0"/>
    <x v="3"/>
    <s v="N/A"/>
    <x v="2"/>
    <s v="N/A"/>
    <m/>
    <s v="Not Applicable"/>
    <m/>
    <m/>
    <m/>
    <m/>
    <s v="720009_1317_Vehicle/Accident Recovery Rev VRF"/>
    <b v="1"/>
    <s v="The budget is being moved to the vehicle replacement fund where vehicle replacements are funded. These revenues are insurance recoveries for City vehicle accidents are intended to offset the cost of replacing damaged vehicles. This request is tied to form ID 56859."/>
    <b v="0"/>
    <x v="0"/>
    <b v="1"/>
    <b v="1"/>
  </r>
  <r>
    <n v="100000"/>
    <s v="General Fund"/>
    <n v="1914"/>
    <s v="Police"/>
    <s v="35"/>
    <s v="Serve Every Neighborhood"/>
    <s v="Revenue (Revised – Decrease)"/>
    <s v="Not Applicable"/>
    <n v="56861"/>
    <s v="100000_1914_P.35_Reduction Superior Court Rev. Misc. Fines"/>
    <m/>
    <m/>
    <m/>
    <m/>
    <n v="0"/>
    <m/>
    <m/>
    <m/>
    <m/>
    <m/>
    <m/>
    <m/>
    <m/>
    <m/>
    <m/>
    <n v="-48500"/>
    <s v="Reduction of $48.5K in Miscellaneous Fines (GL Account 417047) is to align actual revenue received from the County of San Diego Superior Court(s) Miscellaneous Fines revenue budgeted at $50K, however the average actual revenue received for four consecutive fiscal years (FY2019-FY2022) is approximately $1,500 per fiscal year.  Example of Miscellaneous Fines are Crime Prevention; Health &amp;amp; Safety; Non Traffic School."/>
    <s v="Superior Court Revenue Miscellaneous FinesAdjustment to reflect revised revenue projections in Miscellaneous Fines related to Crime Prevention, Health and Safety, Non Traffic School."/>
    <s v="Reduction of revenue for Miscellaneous Fines is to align the budget with the actual revenue being received in Crime Prevention, Health and Safety, and Non-Traffic School.  The actual revenue received in four consecutive Fiscal Years (FY) is an average of $1,500 per Fiscal Year, FY 2024 Base Budget for Miscellaneous Fines is at $50,000."/>
    <s v="NO"/>
    <s v="56861_N___NDU_:._._._._"/>
    <n v="0"/>
    <n v="0"/>
    <n v="0"/>
    <x v="3"/>
    <s v="N/A"/>
    <x v="2"/>
    <s v="N/A"/>
    <m/>
    <m/>
    <m/>
    <m/>
    <m/>
    <s v="Not Applicable"/>
    <s v="100000_1914_P.35_Reduction Superior Court Rev. Misc. Fines"/>
    <b v="1"/>
    <s v="Reduction of $48.5K in Miscellaneous Fines (GL Account 417047) is to align actual revenue received from the County of San Diego Superior Court(s) Miscellaneous Fines revenue budgeted at $50K, however the average actual revenue received for four consecutive fiscal years (FY2019-FY2022) is approximately $1,500 per fiscal year.  Example of Miscellaneous Fines are Crime Prevention; Health &amp;amp; Safety; Non Traffic School."/>
    <b v="0"/>
    <x v="0"/>
    <b v="1"/>
    <b v="1"/>
  </r>
  <r>
    <n v="200227"/>
    <s v="Fire/Emergency Medical Services Transport Program Fund"/>
    <n v="1913"/>
    <s v="Emergency Medical Services"/>
    <s v="08"/>
    <s v="Not Applicable"/>
    <s v="Revenue (Revised – Increase)"/>
    <s v="Not Applicable"/>
    <n v="56863"/>
    <s v="200227_1913_Fee for Service Revenue Increase"/>
    <m/>
    <m/>
    <m/>
    <m/>
    <n v="0"/>
    <m/>
    <m/>
    <m/>
    <m/>
    <m/>
    <m/>
    <m/>
    <m/>
    <m/>
    <m/>
    <n v="1284412"/>
    <s v="Adjustment to reflect an increase in the fee for service associated with the ambulance contract with Falck. This adjustment includes a 10% increase in the City's cost of providing Advanced Life Support activities, as well as rent expenditures for Emergency Medical Services staff, which will reimbursed by Falck via the fee for service."/>
    <s v="Fee for Service Revenue IncreaseAdjustment to reflect revised revenue associated with fee for service charged to City's ambulance provider."/>
    <s v="Adjustment to reflect revised revenue associated with fee for service charged to City's ambulance provider."/>
    <s v="NO"/>
    <s v="Fee for Service Revenue Increase - PBF Form ID # 56863_N___N/A_:._._._._"/>
    <n v="0"/>
    <n v="0"/>
    <n v="0"/>
    <x v="3"/>
    <s v="N/A"/>
    <x v="2"/>
    <s v="N/A"/>
    <m/>
    <m/>
    <m/>
    <s v="Not Applicable"/>
    <m/>
    <m/>
    <s v="200227_1913_Fee for Service Revenue Increase"/>
    <b v="1"/>
    <s v="Adjustment to reflect an increase in the fee for service associated with the ambulance contract with Falck. This adjustment includes a 10% increase in the City's cost of providing Advanced Life Support activities, as well as rent expenditures for Emergency Medical Services staff, which will reimbursed by Falck via the fee for service."/>
    <b v="0"/>
    <x v="0"/>
    <b v="1"/>
    <b v="1"/>
  </r>
  <r>
    <n v="100000"/>
    <s v="General Fund"/>
    <n v="1914"/>
    <s v="Police"/>
    <s v="34"/>
    <s v="Serve Every Neighborhood"/>
    <s v="Revenue (Revised – Decrease)"/>
    <s v="Not Applicable"/>
    <n v="56864"/>
    <s v="100000_1914_P.34 _Reduction in Parking Citation CVC 5204"/>
    <m/>
    <m/>
    <m/>
    <m/>
    <n v="0"/>
    <m/>
    <m/>
    <m/>
    <m/>
    <m/>
    <m/>
    <m/>
    <m/>
    <m/>
    <m/>
    <n v="-891460"/>
    <s v="Reduction of $891K in revenue for Parking Citations in GL Account 417054 is a result of Vehicle Code CVC 52.04 SB-1359.  CVC 52.04 is the California statute that requires people to attach up-to-date or current registration tabs on the rear license plate of their vehicles. A violation of this code section is an infraction punishable by a fine of $197 ($37.50 per San Diego Municipal Code).  SB-1359 would require a law enforcement officer or a person authorized to enforce parking laws and regulations to verify, using available Department of Motor Vehicles’ records, that no current registration exists for a vehicle before issuing a citation for a violation of the requirement to attach the appropriate tabs. The bill prohibits the issuance of a citation against a vehicle in violation of that requirement if the vehicle has a current registration on file with the department or if a person authorized to enforce parking laws and regulations does not have immediate access to the department’s records. By requiring a higher level of service from law enforcement officers, this bill would impose a state-mandated local program.  The bill is effective January 1, 2023.The department assumes a 50% reduction in revenue generated from 52.04 CVC violations will be lost as a result.  The department confirmed with the City Treasurer's office that 100% of revenue in GL Account 417054 is from CVC 52.04 violations, therefore, the proposed reduction of $891,460 is 50% of the total FY24 budget of $1,782,920."/>
    <s v="Parking Citation CVC 5204Adjustment to reflect revised parking citations revenue projections related to CVC 52.04 (Vehicle Registration) SB-1359."/>
    <s v="Reduction of revenue for Parking Citations is a result of CVC 52.04 SB-1359.  Display of expired placard sticker with current/valid vehicle registrations will no longer be cited as of January 2023."/>
    <s v="NO"/>
    <s v="56864_N___DU1:._._._Reduction of Parking Citations revenue is a result of Vehicle Code CVC 5204 SB-1359.  CVC 52.04 is the California statute that requires people to attach up-to-date or current registration tabs on the rear license plate of their vehicles. A violation of this code section is an infraction punishable by a fine of $197 ($37.50 per San Diego Municipal Code).  SB-1359 would require a law enforcement officer or a person authorized to enforce parking laws and regulations to verify, using available Department of Motor Vehicles’ records, that no current registration exists for a vehicle before issuing a citation for a violation of the requirement to attach the appropriate tabs. The bill prohibits the issuance of a citation against a vehicle in violation of that requirement if the vehicle has a current registration on file with the department or if a person authorized to enforce parking laws and regulations does not have immediate access to the department’s records. By requiring a higher level of service from law enforcement officers, this bill would impose a state-mandated local program.  The bill is effective January 1, 2023.._"/>
    <n v="0"/>
    <n v="0"/>
    <n v="0"/>
    <x v="3"/>
    <s v="N/A"/>
    <x v="2"/>
    <s v="N/A"/>
    <m/>
    <m/>
    <m/>
    <m/>
    <m/>
    <s v="Not Applicable"/>
    <s v="100000_1914_P.34 _Reduction in Parking Citation CVC 5204"/>
    <b v="1"/>
    <s v="Reduction of $891K in revenue for Parking Citations in GL Account 417054 is a result of Vehicle Code CVC 52.04 SB-1359.  CVC 52.04 is the California statute that requires people to attach up-to-date or current registration tabs on the rear license plate of their vehicles. A violation of this code section is an infraction punishable by a fine of $197 ($37.50 per San Diego Municipal Code).  SB-1359 would require a law enforcement officer or a person authorized to enforce parking laws and regulations to verify, using available Department of Motor Vehicles’ records, that no current registration exists for a vehicle before issuing a citation for a violation of the requirement to attach the appropriate tabs. The bill prohibits the issuance of a citation against a vehicle in violation of that requirement if the vehicle has a current registration on file with the department or if a person authorized to enforce parking laws and regulations does not have immediate access to the department’s records. By requiring a higher level of service from law enforcement officers, this bill would impose a state-mandated local program.  The bill is effective January 1, 2023.The department assumes a 50% reduction in revenue generated from 52.04 CVC violations will be lost as a result.  The department confirmed with the City Treasurer's office that 100% of revenue in GL Account 417054 is from CVC 52.04 violations, therefore, the proposed reduction of $891,460 is 50% of the total FY24 budget of $1,782,920."/>
    <b v="0"/>
    <x v="0"/>
    <b v="1"/>
    <b v="1"/>
  </r>
  <r>
    <n v="100000"/>
    <s v="General Fund"/>
    <n v="2113"/>
    <s v="Facilities Services"/>
    <s v="06"/>
    <s v="Not Applicable"/>
    <s v="Expenditure (Critical Operational Needs)"/>
    <s v="Not Applicable"/>
    <n v="56867"/>
    <s v="100000_2113_Associate Management Analyst CIP Support"/>
    <n v="1"/>
    <n v="74763"/>
    <n v="17874"/>
    <n v="9619"/>
    <n v="102256"/>
    <m/>
    <m/>
    <m/>
    <m/>
    <m/>
    <m/>
    <m/>
    <m/>
    <m/>
    <n v="102256"/>
    <m/>
    <s v="Addition of 1.00 Associate Management Analyst to support the department's Capital Improvements Program processes. This position is needed to manage the Fleet Operations and Facilities Services citywide CIP processes, including but not limited to 5-year outlook forecasting, Annual and Sublet budget and expense tracking, and coordinating with City departments to create and closeout facility related projects. The Facilities Services Division manages the General Fund citywide CIP for facilities repair, maintenance, and replacement projects. Due to increased responsibilities related to citywide and facilities issues (homelessness, contractual/procurement processes, etc) resources within the division to manage the CIP has been limited. The addition of this position will allow the department to provide much needed analysis and coordination in the CIP. This would include reviewing the most recent Facilities Condition Assessments to see what has been completed or what needs to be added to arrive at the repair/replacement backlog costs including inflation, tracking expenses, anticipated expenses, budget transfers within the CIP. Working with DoF and ECP on CIP budget deliverables - 5-year CIP submissions, project set up forms, project intake forms, etc; updating tracking ledgers to ensure the CIP is funded or needs funding to be completed. In addition, this position will also support the Fleet Operations and Facilities Services operating budget analysts as a central liaison position with departmental budget deliverables to the Department of Finance as a part of the department's organizational restructure. Currently, the two divisions within DGS submit deliverables directly to DoF and other central City departments. This position would assist in reviewing and combining like deliverables for management review and eventual submission to DoF. The impact of not funding this request would lead to continued capacity issues where the CIP is not managed as well as it should be."/>
    <s v="Associate Management AnalystAddition of 1.00 Associate Management Analyst to support the department's Capital Improvements Program processes. "/>
    <s v="Addition of 1.00 Associate Management Analyst to support the department's Capital Improvements Program processes."/>
    <s v="NO"/>
    <s v="N/A"/>
    <n v="0"/>
    <n v="0"/>
    <n v="0"/>
    <x v="3"/>
    <s v="N/A"/>
    <x v="2"/>
    <s v="N/A"/>
    <m/>
    <m/>
    <m/>
    <m/>
    <m/>
    <s v="Not Applicable"/>
    <s v="100000_2113_Associate Management Analyst CIP Support"/>
    <b v="1"/>
    <s v="Addition of 1.00 Associate Management Analyst to support the department's Capital Improvements Program processes. This position is needed to manage the Fleet Operations and Facilities Services citywide CIP processes, including but not limited to 5-year outlook forecasting, Annual and Sublet budget and expense tracking, and coordinating with City departments to create and closeout facility related projects. The Facilities Services Division manages the General Fund citywide CIP for facilities repair, maintenance, and replacement projects. Due to increased responsibilities related to citywide and facilities issues (homelessness, contractual/procurement processes, etc) resources within the division to manage the CIP has been limited. The addition of this position will allow the department to provide much needed analysis and coordination in the CIP. This would include reviewing the most recent Facilities Condition Assessments to see what has been completed or what needs to be added to arrive at the repair/replacement backlog costs including inflation, tracking expenses, anticipated expenses, budget transfers within the CIP. Working with DoF and ECP on CIP budget deliverables - 5-year CIP submissions, project set up forms, project intake forms, etc; updating tracking ledgers to ensure the CIP is funded or needs funding to be completed. In addition, this position will also support the Fleet Operations and Facilities Services operating budget analysts as a central liaison position with departmental budget deliverables to the Department of Finance as a part of the department's organizational restructure. Currently, the two divisions within DGS submit deliverables directly to DoF and other central City departments. This position would assist in reviewing and combining like deliverables for management review and eventual submission to DoF. The impact of not funding this request would lead to continued capacity issues where the CIP is not managed as well as it should be."/>
    <b v="0"/>
    <x v="0"/>
    <b v="1"/>
    <b v="1"/>
  </r>
  <r>
    <n v="200300"/>
    <s v="Concourse and Parking Garages Operating Fund"/>
    <n v="1614"/>
    <s v="Concourse &amp; Parking Garage"/>
    <s v="02"/>
    <s v="Not Applicable"/>
    <s v="Expenditure (Critical Operational Needs)"/>
    <s v="Homelessness"/>
    <n v="56868"/>
    <s v="200300_1614_Addition of Maintenance and Janitorial Services"/>
    <m/>
    <m/>
    <m/>
    <m/>
    <n v="0"/>
    <m/>
    <n v="15000"/>
    <m/>
    <m/>
    <m/>
    <m/>
    <m/>
    <m/>
    <m/>
    <n v="15000"/>
    <m/>
    <s v="Expenditure adjustment to reflect need for revised expenditure projections based on need and poor sanitary conditions due to Homeless Shelter at Golden Hall/Concourse surrounding areas. Used current year actuals as a basis and rough estimate."/>
    <s v="Maintenance and Janitorial ServicesAddition of non-personnel expenditures to support the maintenance and cleaning of t the homeless shelter at Golden Hall."/>
    <s v="Addition of non-personnel expenditures for additional maintenance and janitorial due to Homeless Shelter at Golden Hall."/>
    <s v="YES"/>
    <s v="Expenditure adjustment to address the disparity of poor sanitary conditions of the Homeless Shelter at Golden Hall/Concourse surrounding areas."/>
    <n v="0"/>
    <n v="0"/>
    <n v="0"/>
    <x v="3"/>
    <s v="N/A"/>
    <x v="2"/>
    <s v="N/A"/>
    <m/>
    <s v="Not Applicable"/>
    <m/>
    <m/>
    <m/>
    <m/>
    <s v="200300_1614_Addition of Maintenance and Janitorial Services"/>
    <b v="1"/>
    <s v="Expenditure adjustment to reflect need for revised expenditure projections based on need and poor sanitary conditions due to Homeless Shelter at Golden Hall/Concourse surrounding areas. Used current year actuals as a basis and rough estimate."/>
    <b v="0"/>
    <x v="0"/>
    <b v="1"/>
    <b v="1"/>
  </r>
  <r>
    <n v="100000"/>
    <s v="General Fund"/>
    <n v="2113"/>
    <s v="Facilities Services"/>
    <s v="03"/>
    <s v="Not Applicable"/>
    <s v="Expenditure (Critical Operational Needs)"/>
    <s v="Not Applicable"/>
    <n v="56869"/>
    <s v="100000_2113_Associate Management Analyst"/>
    <n v="1"/>
    <n v="74763"/>
    <n v="17874"/>
    <n v="9619"/>
    <n v="102256"/>
    <m/>
    <m/>
    <m/>
    <m/>
    <m/>
    <m/>
    <m/>
    <m/>
    <m/>
    <n v="102256"/>
    <m/>
    <s v="Addition of 1.00 Associate Management Analyst to support the Facilities Services Division's procurement processes. This position will be responsible for creating Purchase Requisitions, managing Purchase Order spend, and supporting Facilities Operations with acquiring goods and services related to citywide facility maintenance. The Facilities Services division is in need of Ariba Purchase Requisition/Purchase Order support to the Operations section. The division has tried several ways to find more efficient ways to requests PR's and pay invoices in order to procure the necessary good for citywide facilities repair and maintenance. Currently, trade staff are processing hundreds/a thousand Purchase Requisitions a month to procure goods. This process takes a significant amount of time away from the supervisors from being in the field and onsite at critical jobs. The position support the Operations staff by taking on those responsibilities which will allow the trades supervisors to focus more effort and time towards facility repair and maintenance on City facilities. In addition, the position will support the Work Control group which takes inbound calls on repairs needed at City facilities. Currently there is only one position assigned to Work Control with Light Duty employees occasionally assigned to assist. The lack of back up personnel for Work Control delays the transfer of pertinent information on time sensitive issues for facility repair and maintenance work. The impact of not funding this request will result in continued delays for operations staff to be out in the field managing citywide repairs and maintenance. This request is associated with Form ID 56866."/>
    <s v="Associate Management AnalystAddition of 1.00 Associate Management Analyst to support the Facilities Services Division's procurement processes. "/>
    <s v="Addition of 1.00 Associate Management Analyst to support the Facilities Services Division's procurement processes."/>
    <s v="NO"/>
    <s v="N/A"/>
    <n v="0"/>
    <n v="0"/>
    <n v="0"/>
    <x v="3"/>
    <s v="N/A"/>
    <x v="2"/>
    <s v="N/A"/>
    <m/>
    <m/>
    <m/>
    <m/>
    <m/>
    <s v="Customer Service"/>
    <s v="100000_2113_Associate Management Analyst"/>
    <b v="1"/>
    <s v="Addition of 1.00 Associate Management Analyst to support the Facilities Services Division's procurement processes. This position will be responsible for creating Purchase Requisitions, managing Purchase Order spend, and supporting Facilities Operations with acquiring goods and services related to citywide facility maintenance. The Facilities Services division is in need of Ariba Purchase Requisition/Purchase Order support to the Operations section. The division has tried several ways to find more efficient ways to requests PR's and pay invoices in order to procure the necessary good for citywide facilities repair and maintenance. Currently, trade staff are processing hundreds/a thousand Purchase Requisitions a month to procure goods. This process takes a significant amount of time away from the supervisors from being in the field and onsite at critical jobs. The position support the Operations staff by taking on those responsibilities which will allow the trades supervisors to focus more effort and time towards facility repair and maintenance on City facilities. In addition, the position will support the Work Control group which takes inbound calls on repairs needed at City facilities. Currently there is only one position assigned to Work Control with Light Duty employees occasionally assigned to assist. The lack of back up personnel for Work Control delays the transfer of pertinent information on time sensitive issues for facility repair and maintenance work. The impact of not funding this request will result in continued delays for operations staff to be out in the field managing citywide repairs and maintenance. This request is associated with Form ID 56866."/>
    <b v="0"/>
    <x v="0"/>
    <b v="1"/>
    <b v="1"/>
  </r>
  <r>
    <n v="200300"/>
    <s v="Concourse and Parking Garages Operating Fund"/>
    <n v="1614"/>
    <s v="Concourse &amp; Parking Garage"/>
    <s v="01"/>
    <s v="Not Applicable"/>
    <s v="Expenditure (Contractual Increase)"/>
    <s v="Homelessness"/>
    <n v="56870"/>
    <s v="200300_1614_Addition of Security Services"/>
    <m/>
    <m/>
    <m/>
    <m/>
    <n v="0"/>
    <m/>
    <n v="160000"/>
    <m/>
    <m/>
    <m/>
    <m/>
    <m/>
    <m/>
    <m/>
    <n v="160000"/>
    <m/>
    <s v="Expenditure adjustment to reflect the need for revised expenditure projections based on need for safety and increasing number of incidents around Golden Hall &amp;amp; surrounding Concourse areas. Estimate is based on the addition of two additional security guards at $80k each. "/>
    <s v="Security ServicesAddition of non-personnel expenditures for additional security to address incidents around Golden Hall and the Concourse Parkade."/>
    <s v="Addition of non-personnel expenditures for additional security services needed due to increasing number of incidents around Golden Hall, Concourse and Parkade."/>
    <s v="YES"/>
    <s v="Expenditure adjustment to address the disparity in safety with the increasing number of incidents around Golden Hall &amp;amp; surrounding Concourse areas, an increase in security services are needed."/>
    <n v="0"/>
    <n v="0"/>
    <n v="0"/>
    <x v="3"/>
    <s v="N/A"/>
    <x v="2"/>
    <s v="N/A"/>
    <m/>
    <s v="Not Applicable"/>
    <m/>
    <m/>
    <m/>
    <m/>
    <s v="200300_1614_Addition of Security Services"/>
    <b v="1"/>
    <s v="Expenditure adjustment to reflect the need for revised expenditure projections based on need for safety and increasing number of incidents around Golden Hall &amp;amp; surrounding Concourse areas. Estimate is based on the addition of two additional security guards at $80k each. "/>
    <b v="0"/>
    <x v="0"/>
    <b v="1"/>
    <b v="1"/>
  </r>
  <r>
    <n v="720009"/>
    <s v="Fleet Operations Replacement Fund"/>
    <n v="1317"/>
    <s v="General Services"/>
    <s v="12"/>
    <s v="Not Applicable"/>
    <s v="Revenue (Revised – Increase)"/>
    <s v="Not Applicable"/>
    <n v="56871"/>
    <s v="720009_1317_Pool Rental Revenue VRF"/>
    <m/>
    <m/>
    <m/>
    <m/>
    <n v="0"/>
    <m/>
    <m/>
    <m/>
    <m/>
    <m/>
    <m/>
    <m/>
    <m/>
    <m/>
    <m/>
    <n v="791988"/>
    <s v="Adjustment to partially budget the Pool Rental revenue in the VRF. The revenue will fund the replacement of the rental fleet based on the current replacement plan. Revenue remaining in the operating fund is related to maintenance and overhead costs. This request is tied to form ID 56856."/>
    <s v="Vehicle Pool Rental RevenueAdjustment to redistribute budget to the vehicle pool rental fleet replacement fund."/>
    <s v="Adjustment to partially budget the Pool Rental revenue in the VRF. The revenue will fund the replacement of the rental fleet based on the current replacement plan. Revenue remaining in the operating fund is related to maintenance and overhead costs (This request is tied to form ID 56856)."/>
    <s v="NO"/>
    <s v="Not Applicable"/>
    <n v="0"/>
    <n v="0"/>
    <n v="0"/>
    <x v="3"/>
    <s v="N/A"/>
    <x v="2"/>
    <s v="N/A"/>
    <m/>
    <s v="Not Applicable"/>
    <m/>
    <m/>
    <m/>
    <m/>
    <s v="720009_1317_Pool Rental Revenue VRF"/>
    <b v="1"/>
    <s v="Adjustment to partially budget the Pool Rental revenue in the VRF. The revenue will fund the replacement of the rental fleet based on the current replacement plan. Revenue remaining in the operating fund is related to maintenance and overhead costs. This request is tied to form ID 56856."/>
    <b v="0"/>
    <x v="0"/>
    <b v="1"/>
    <b v="1"/>
  </r>
  <r>
    <n v="720009"/>
    <s v="Fleet Operations Replacement Fund"/>
    <n v="1317"/>
    <s v="General Services"/>
    <s v="15"/>
    <s v="Not Applicable"/>
    <s v="Revenue (Revised – Decrease)"/>
    <s v="Not Applicable"/>
    <n v="56872"/>
    <s v="720009_1317_Revised Revenue for Debt Reimbursements"/>
    <m/>
    <m/>
    <m/>
    <m/>
    <n v="0"/>
    <m/>
    <m/>
    <m/>
    <m/>
    <m/>
    <m/>
    <m/>
    <m/>
    <m/>
    <m/>
    <n v="-10086823"/>
    <s v="Adjustment to bring the revenue budget in line with the anticipated delivery schedule of financed vehicles. This revenue reflects reimbursements from debt financed vehicles. The vehicles are cash purchased upfront and reimbursed by the lending institution."/>
    <s v="Debt Service Reimbursement RevenueAdjustment to the anticipated delivery schedule of financed vehicles."/>
    <s v="Adjustment to bring the revenue budget in line with the anticipated delivery schedule of financed vehicles. This revenue reflects reimbursements from debt financed vehicles."/>
    <s v="NO"/>
    <s v="N/A. No additional information is required because the request does not have an equity dimension."/>
    <n v="0"/>
    <n v="0"/>
    <n v="0"/>
    <x v="3"/>
    <s v="N/A"/>
    <x v="2"/>
    <s v="N/A"/>
    <m/>
    <s v="Not Applicable"/>
    <m/>
    <m/>
    <m/>
    <m/>
    <s v="720009_1317_Revised Revenue for Debt Reimbursements"/>
    <b v="1"/>
    <s v="Adjustment to bring the revenue budget in line with the anticipated delivery schedule of financed vehicles. This revenue reflects reimbursements from debt financed vehicles. The vehicles are cash purchased upfront and reimbursed by the lending institution."/>
    <b v="0"/>
    <x v="0"/>
    <b v="1"/>
    <b v="1"/>
  </r>
  <r>
    <n v="100000"/>
    <s v="General Fund"/>
    <n v="1713"/>
    <s v="Library"/>
    <s v="06"/>
    <s v="Serve Every Neighborhood"/>
    <s v="Expenditure (Critical Operational Needs)"/>
    <s v="Not Applicable"/>
    <n v="56877"/>
    <s v="100000_1713_Addition of 1.00 Prog Coord for Special Events"/>
    <n v="-1.5"/>
    <n v="23775"/>
    <n v="-26090"/>
    <n v="-29759"/>
    <n v="-32074"/>
    <n v="1500"/>
    <m/>
    <m/>
    <m/>
    <m/>
    <m/>
    <m/>
    <m/>
    <m/>
    <n v="-30574"/>
    <m/>
    <s v="Addition of 1.00 Program Coordinator to Assist with the management of the Library's Special Events ProgramUnder the general direction of the Deputy Director for Library Operations, the new Program Coordinator position will be responsible for planning, organizing, and coordinating the daily use and operation of all the special event spaces available in the Library system.  The spaces range from Auditorium, Conference Center, Special Events Suite, and Theater, among others.  The Program Coordinator will supervise a team of support staff and volunteers.  The position is responsible for promoting, marketing, and booking special event spaces for rental as a revenue generating component of other Library services. When the Central Library opened in Fiscal Year 2014, one of the most popular services was the availability of special event spaces for rent by commercial entities, not for profit organizations, and individuals. These spaces are comprised of the Shiley Special Events Suite, Neil Morgan Auditorium, Qualcomm Dome Terrace, Helen Price Reading Room, Mary Hollis Clark Conference Center, the Central Library first floor Lobby, and the City Heights Annex Black Box Theater. Types of events held include major author talks, business meetings, luncheons, dinners, awards assemblies, holiday galas, weddings, bar mitzvahs, concerts, and cocktail receptions. The original plan was to hire a property management company to handle all building maintenance and special events. However, at that time City Administration decided that these functions should be maintained in-house with City staff. The Library hired a building maintenance supervisor and custodians but there was not sufficient budget to hire a special events team, so a small team of library staff have been filling this role for the last seven years. Though this staff is dedicated and talented, Special Events coordination is not a typical library function and has resulted in numerous challenges, requiring an in-house Program Coordinator to serve as the Special Events Coordinator.  Position is 50% reimbursed by TOT (Revenue Added on TOT Revenue Adjustment Form)"/>
    <s v="Special Events Program SupportAddition of 1.00 Program Coordinator and one-time non-personnel expenditures offset by the reduction of 2.50 Library Assistant 1s to support the special events program."/>
    <s v="Addition of 1.00 Program Coordinator to assist with the management of the Library's Special Events Program."/>
    <s v="YES"/>
    <s v="The original plan when the Central Library opened, was to hire a property management company to handle all building maintenance and special events. However, the City Administration decided that these functions should be maintained in-house with City staff. The Library hired a building maintenance staff and custodians but there was not sufficient budget to hire a special events team, so a small team of library staff have been filling this role for the last seven years. Though this staff is dedicated and talented, Special Events coordination is not a typical library function, which has resulted in an inability to meet demand. Options were explored that included contracting out events management or keeping it in-house and revamping the model. It was decided that keeping this in house with a Special Events Coordinator and new business plan would preserve the Library and City access to the facilities and create more opportunities for the public to rent the spaces. This new model will also provide a better balance for the existing staff by creating a staffing model and better policies and procedures. "/>
    <n v="0"/>
    <n v="0"/>
    <n v="0"/>
    <x v="3"/>
    <s v="N/A"/>
    <x v="2"/>
    <s v="N/A"/>
    <m/>
    <m/>
    <m/>
    <m/>
    <m/>
    <s v="Not Applicable"/>
    <s v="100000_1713_Addition of 1.00 Prog Coord for Special Events"/>
    <b v="1"/>
    <s v="Addition of 1.00 Program Coordinator to Assist with the management of the Library's Special Events ProgramUnder the general direction of the Deputy Director for Library Operations, the new Program Coordinator position will be responsible for planning, organizing, and coordinating the daily use and operation of all the special event spaces available in the Library system.  The spaces range from Auditorium, Conference Center, Special Events Suite, and Theater, among others.  The Program Coordinator will supervise a team of support staff and volunteers.  The position is responsible for promoting, marketing, and booking special event spaces for rental as a revenue generating component of other Library services. When the Central Library opened in Fiscal Year 2014, one of the most popular services was the availability of special event spaces for rent by commercial entities, not for profit organizations, and individuals. These spaces are comprised of the Shiley Special Events Suite, Neil Morgan Auditorium, Qualcomm Dome Terrace, Helen Price Reading Room, Mary Hollis Clark Conference Center, the Central Library first floor Lobby, and the City Heights Annex Black Box Theater. Types of events held include major author talks, business meetings, luncheons, dinners, awards assemblies, holiday galas, weddings, bar mitzvahs, concerts, and cocktail receptions. The original plan was to hire a property management company to handle all building maintenance and special events. However, at that time City Administration decided that these functions should be maintained in-house with City staff. The Library hired a building maintenance supervisor and custodians but there was not sufficient budget to hire a special events team, so a small team of library staff have been filling this role for the last seven years. Though this staff is dedicated and talented, Special Events coordination is not a typical library function and has resulted in numerous challenges, requiring an in-house Program Coordinator to serve as the Special Events Coordinator.  Position is 50% reimbursed by TOT (Revenue Added on TOT Revenue Adjustment Form)"/>
    <b v="0"/>
    <x v="0"/>
    <b v="1"/>
    <b v="1"/>
  </r>
  <r>
    <n v="100000"/>
    <s v="General Fund"/>
    <n v="1713"/>
    <s v="Library"/>
    <s v="02"/>
    <s v="Serve Every Neighborhood"/>
    <s v="Expenditure (Contractual Increase)"/>
    <s v="Not Applicable"/>
    <n v="56878"/>
    <s v="100000_1713_Addition of Security Services"/>
    <m/>
    <m/>
    <m/>
    <m/>
    <n v="0"/>
    <m/>
    <n v="864000"/>
    <m/>
    <m/>
    <m/>
    <m/>
    <m/>
    <m/>
    <m/>
    <n v="864000"/>
    <m/>
    <s v="Addition of non-personnel expenditures to support Security at Library BranchesThe Total Annual Budget for Security is $1,884,583 which is projected to be overbudget by $864,000. Council recently approved an amendment to the Security Budget requiring guards to carry and administer naloxone and additional increases are expected. This addition will address the need for public safety and increased monitoring at the Central Library location, specifically the 9th floor and overnight guard in effort to mitigate numerous safety incidents that occur on a daily basis at the Central Library, some of which may be critically dangerous to patrons and staff. With the increasing numbers of incidents at Central, there is a need for increasing guards who deal with tense situations that require de-escalation so that they don’t become volatile. Increasing the budget for Security provides relief for Central Library Staff and Administrators who are dealing with activities consisting of, but not limited to: crimes such as larceny; social and domestic dispute; verbal and physical altercations; public disturbances; prostitution; drug possession and use; trespass; assault; and other circumstances.BRANCH LIBRARIESAdditionally this request will increase security guard coverage at key branch locations to maintain safe environments for patrons and staff. The budget increase will help to address the impacts of substance abuse and crimes occurring on City property. The Library has recently redistributed hours to the libraries experiencing the highest and most serious security incidents; however, the lack of security forces library staff to act in unsafe situations. Additional security hours have been added at high-risk branches and larger facilities. The ideal security staffing model would include a guard for each library branch during all open days/hours. There are still branch libraries without any guards."/>
    <s v="Security ServicesAddition of non-personnel expenditures for security services at library branches."/>
    <s v="Addition of $864,000 in non-personnel expenditures for Security at Library Branches."/>
    <s v="YES"/>
    <s v="This requests addresses a disparity by providing needed security in all branch locations and also addresses specific branch needs by locations. Safety is important to ensure we can develop programming based on the trending community data and to ensure learning hubs at multiple locations can run effectively."/>
    <n v="0"/>
    <n v="0"/>
    <n v="0"/>
    <x v="3"/>
    <s v="N/A"/>
    <x v="2"/>
    <s v="N/A"/>
    <m/>
    <m/>
    <m/>
    <m/>
    <m/>
    <s v="Customer Service"/>
    <s v="100000_1713_Addition of Security Services"/>
    <b v="1"/>
    <s v="Addition of non-personnel expenditures to support Security at Library BranchesThe Total Annual Budget for Security is $1,884,583 which is projected to be overbudget by $864,000. Council recently approved an amendment to the Security Budget requiring guards to carry and administer naloxone and additional increases are expected. This addition will address the need for public safety and increased monitoring at the Central Library location, specifically the 9th floor and overnight guard in effort to mitigate numerous safety incidents that occur on a daily basis at the Central Library, some of which may be critically dangerous to patrons and staff. With the increasing numbers of incidents at Central, there is a need for increasing guards who deal with tense situations that require de-escalation so that they don’t become volatile. Increasing the budget for Security provides relief for Central Library Staff and Administrators who are dealing with activities consisting of, but not limited to: crimes such as larceny; social and domestic dispute; verbal and physical altercations; public disturbances; prostitution; drug possession and use; trespass; assault; and other circumstances.BRANCH LIBRARIESAdditionally this request will increase security guard coverage at key branch locations to maintain safe environments for patrons and staff. The budget increase will help to address the impacts of substance abuse and crimes occurring on City property. The Library has recently redistributed hours to the libraries experiencing the highest and most serious security incidents; however, the lack of security forces library staff to act in unsafe situations. Additional security hours have been added at high-risk branches and larger facilities. The ideal security staffing model would include a guard for each library branch during all open days/hours. There are still branch libraries without any guards."/>
    <b v="0"/>
    <x v="0"/>
    <b v="1"/>
    <b v="1"/>
  </r>
  <r>
    <n v="100000"/>
    <s v="General Fund"/>
    <n v="1713"/>
    <s v="Library"/>
    <s v="04"/>
    <s v="Serve Every Neighborhood"/>
    <s v="Expenditure (Contractual Increase)"/>
    <s v="Not Applicable"/>
    <n v="56879"/>
    <s v="100000_1713_Addition of NPE for Janitorial Contract Increase"/>
    <m/>
    <m/>
    <m/>
    <m/>
    <n v="0"/>
    <m/>
    <n v="300000"/>
    <m/>
    <m/>
    <m/>
    <m/>
    <m/>
    <m/>
    <m/>
    <n v="300000"/>
    <m/>
    <s v="Addition of non-personnel expenditures to support Janitorial Services Contract AdjustmentsAddition of $300,000 in non-personnel expenditures for addition of Contractual Janitorial expenses for 35 branch Library Location with an average of $90,000 per month or $1,056,198 annually. In FY23, the Library department completed an RFP and this adjustment is to right-size the budget to the new annual contract amount. The Library went with the lowest bidder and budget increase is required to pay for basic janitorial services reflected in the agreement. "/>
    <s v="Janitorial ServicesAddition of non-personnel expenditures to support contractual increases for janitorial services."/>
    <s v="Addition of $300,000 in non-personnel expenditures to support Janitorial Services Contract Increase."/>
    <s v="NO"/>
    <s v="N/A"/>
    <n v="0"/>
    <n v="0"/>
    <n v="0"/>
    <x v="3"/>
    <s v="N/A"/>
    <x v="2"/>
    <s v="N/A"/>
    <m/>
    <m/>
    <m/>
    <m/>
    <m/>
    <s v="Not Applicable"/>
    <s v="100000_1713_Addition of NPE for Janitorial Contract Increase"/>
    <b v="1"/>
    <s v="Addition of non-personnel expenditures to support Janitorial Services Contract AdjustmentsAddition of $300,000 in non-personnel expenditures for addition of Contractual Janitorial expenses for 35 branch Library Location with an average of $90,000 per month or $1,056,198 annually. In FY23, the Library department completed an RFP and this adjustment is to right-size the budget to the new annual contract amount. The Library went with the lowest bidder and budget increase is required to pay for basic janitorial services reflected in the agreement. "/>
    <b v="0"/>
    <x v="0"/>
    <b v="1"/>
    <b v="1"/>
  </r>
  <r>
    <n v="100000"/>
    <s v="General Fund"/>
    <n v="211600"/>
    <s v="Admin &amp; Right-of-Way Management"/>
    <s v="01"/>
    <s v="Serve Every Neighborhood"/>
    <s v="Expenditure (City Mandates)"/>
    <s v="Infrastructure"/>
    <n v="56882"/>
    <s v="100000_211600_Addition of Urban Forestry APCD Request"/>
    <n v="3"/>
    <n v="269800"/>
    <n v="60005"/>
    <n v="30084"/>
    <n v="359889"/>
    <m/>
    <n v="758700"/>
    <n v="8655"/>
    <m/>
    <m/>
    <m/>
    <m/>
    <m/>
    <m/>
    <n v="1127244"/>
    <m/>
    <s v="This request is a requirement stipulated in the Air Pollution Control District (APCD) settlement which approved adding 3.0 FTE positions to Urban Forestry to implement an aggressive and robust tree planting and tree well cutting program in Historically Underserved Communities. The adds include 1.0 Program Coordinator, 1.0 Public Information Officer, and 1.0 Project Assistant.  The settlement was approved by City Council 12/6/2022, Reso #R-314500, with not-to-exceed amount of $4,690,000 utilized by the City to create and implement all aspects of the Program: tree acquisition and planting; approximately three new full-time City positions; three-years of watering costs; tree maintenance; as-needed vendor contracts for concrete removal, design, planting, etc.; and outreach, workshops and stewardship. The City agrees to provide updates to the District every six months, starting when the Tree Planting Program begins and ending three years after all trees are planted. The updates should include number of trees planted, location where the trees were planted, any maintenance, expenditures, and available funding for this Program.  Program for planting and watering in prioritized areas to begin July 2023 and conclude in 2028. This request also includes $708,700 for on-going contractual support of $649,200 for tree planning, planting and maintenance tasks such as tree planting, tree watering, stump removal, tree grate removal/well expansions. $59,500 for outreach, education, and community engagement. As well as one-time IT equipment and vehicles expenditures necessary to support this work."/>
    <s v="Urban ForestryAddition of 1.00 Program Coordinator, 1.00 Public Information Officer, 1.00 Project Assistant, and non-personnel expenditures to support and meet requirement of Air Pollution Control District settlement."/>
    <s v="Addition of 3.00 FTE positions and non-personnel expenditures to support and meet requirement of Air Pollution Control District settlement per Reso R-314500."/>
    <s v="YES"/>
    <s v="56882_Y123__Increasing canopy cover a goal of the Climate Action Plan, beautifies communities and improves qualities of life. Dedicating resources to this  in historically communities of concern will increase the equity standard and promote a &amp;quot;trees for all&amp;quot; practice. Increase in labor resources will alleviate workloads on existing staff and create more balance, increasing in non-personnel expenditures will mean that existing programs will not suffer by reducing resources to those efforts, which in turn means more communities will have equitable coverage, and new investment in outreach will allow the City to engage civically with citizens who have felt unheard and underrepresented in receiving assets and resources to their community. Without the additional resources, City employees will be overburdened, programs will have to be cut, Climate Action Plan goals will not be met, and disenfranchised communities will continue to feel the impacts climate change, environmental and health equity. "/>
    <n v="1"/>
    <n v="1127244"/>
    <n v="0"/>
    <x v="4"/>
    <s v="5.2"/>
    <x v="1"/>
    <s v="Yes"/>
    <m/>
    <m/>
    <m/>
    <m/>
    <m/>
    <s v="Customer Service"/>
    <s v="100000_211600_Addition of Urban Forestry APCD Request"/>
    <b v="1"/>
    <s v="This request is a requirement stipulated in the Air Pollution Control District (APCD) settlement which approved adding 3.0 FTE positions to Urban Forestry to implement an aggressive and robust tree planting and tree well cutting program in Historically Underserved Communities. The adds include 1.0 Program Coordinator, 1.0 Public Information Officer, and 1.0 Project Assistant.  The settlement was approved by City Council 12/6/2022, Reso #R-314500, with not-to-exceed amount of $4,690,000 utilized by the City to create and implement all aspects of the Program: tree acquisition and planting; approximately three new full-time City positions; three-years of watering costs; tree maintenance; as-needed vendor contracts for concrete removal, design, planting, etc.; and outreach, workshops and stewardship. The City agrees to provide updates to the District every six months, starting when the Tree Planting Program begins and ending three years after all trees are planted. The updates should include number of trees planted, location where the trees were planted, any maintenance, expenditures, and available funding for this Program.  Program for planting and watering in prioritized areas to begin July 2023 and conclude in 2028. This request also includes $708,700 for on-going contractual support of $649,200 for tree planning, planting and maintenance tasks such as tree planting, tree watering, stump removal, tree grate removal/well expansions. $59,500 for outreach, education, and community engagement. As well as one-time IT equipment and vehicles expenditures necessary to support this work."/>
    <b v="0"/>
    <x v="0"/>
    <b v="1"/>
    <b v="1"/>
  </r>
  <r>
    <n v="700048"/>
    <s v="Recycling Fund"/>
    <n v="2115"/>
    <s v="Environmental Services"/>
    <s v="01"/>
    <s v="Champion Sustainability"/>
    <s v="Expenditure (Federal/State Mandates)"/>
    <s v="Not Applicable"/>
    <n v="56883"/>
    <s v="700048_2115_Addition of 1.0 FTE Program Mgr for SB1383"/>
    <n v="1"/>
    <n v="158437"/>
    <n v="29153"/>
    <n v="11877"/>
    <n v="199467"/>
    <m/>
    <m/>
    <m/>
    <m/>
    <m/>
    <m/>
    <m/>
    <m/>
    <m/>
    <n v="199467"/>
    <m/>
    <s v="Addition of 1.0 FTE Program Manager for Recycling Program. This position will oversee significant reporting, recordkeeping and procurement activities that have resulted from Senate Bill 1383. The department expected an increase in these activities and requirements, but it has proven to be exponentially more extensive than anticipated. Significant reporting from franchise haulers, food recovery organizations, and commercial customers is a critical component of regulatory compliance. Procurement is one of the most challenging components of implementation and will require action and coordination amongst key departments and outside stakeholders."/>
    <s v="Organics Recycling SupportAddition of 1.00 Program Manager to support compliance with Senate Bill 1383 goals."/>
    <s v="Addition of 1.00 Program Manager to support grant implementation, reporting and regulatory compliance with Senate Bill 1383 goals."/>
    <s v="YES"/>
    <s v="1. How does this budget allocation directly benefit specific neighborhoods and City employees? Having staff to track and report to ensure SB 1383 requirements are being met will lead to increased recycling and participation. This position will ensure recycling services are offered appropriately and the public can participate throughout the City. 2. What are the operational impacts to policy, programs or practices? Staff is needed to ensure the City complies with SB 1383 and appropriately reports to the State for compliance. Also, to increase waste diversion, recycling participation, and education of residents and businesses. 3. What are the potential unintended consequences and/or burdens to specific neighborhoods and City employees? There are no potential unintended consequences or burdens resulting from this budget adjustment.2. What are the operational impacts to policy, programs or practices? Staff is needed to ensure the City complies with SB 1383 and appropriately reports to the State for compliance. Also, to increase waste diversion, recycling participation, and education of residents and businesses.3. What are the potential unintended consequences and/or burdens to specific neighborhoods and City employees? There are no potential unintended consequences or burdens resulting from this budget adjustment."/>
    <n v="1"/>
    <n v="199467"/>
    <n v="0"/>
    <x v="2"/>
    <s v="4.4"/>
    <x v="1"/>
    <s v="Yes"/>
    <s v="SB1383"/>
    <s v="Customer Service"/>
    <m/>
    <m/>
    <m/>
    <m/>
    <s v="700048_2115_Addition of 1.0 FTE Program Mgr for SB1383"/>
    <b v="1"/>
    <s v="Addition of 1.0 FTE Program Manager for Recycling Program. This position will oversee significant reporting, recordkeeping and procurement activities that have resulted from Senate Bill 1383. The department expected an increase in these activities and requirements, but it has proven to be exponentially more extensive than anticipated. Significant reporting from franchise haulers, food recovery organizations, and commercial customers is a critical component of regulatory compliance. Procurement is one of the most challenging components of implementation and will require action and coordination amongst key departments and outside stakeholders."/>
    <b v="0"/>
    <x v="0"/>
    <b v="1"/>
    <b v="1"/>
  </r>
  <r>
    <n v="700039"/>
    <s v="Refuse Disposal Fund"/>
    <n v="2115"/>
    <s v="Environmental Services"/>
    <s v="02"/>
    <s v="Champion Sustainability"/>
    <s v="Expenditure (Federal/State Mandates)"/>
    <s v="Not Applicable"/>
    <n v="56898"/>
    <s v="700039_2115_Addition of Vehicles for OPF"/>
    <m/>
    <m/>
    <m/>
    <m/>
    <n v="0"/>
    <m/>
    <n v="510000"/>
    <m/>
    <m/>
    <m/>
    <m/>
    <m/>
    <m/>
    <m/>
    <n v="510000"/>
    <m/>
    <s v="Addition of $510,000 one-time non-personnel expenditures for 6 Pick-up trucks for Miramar Landfill/Organics Processing Facility positions. In FY2023 12 vehicles were originally requested, that request was reduced by half, this is the remaining half."/>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510000"/>
    <n v="0"/>
    <x v="2"/>
    <s v="4.4"/>
    <x v="1"/>
    <s v="Yes"/>
    <s v="SB1383"/>
    <s v="Customer Service"/>
    <m/>
    <m/>
    <m/>
    <m/>
    <s v="700039_2115_Addition of Vehicles for OPF"/>
    <b v="1"/>
    <s v="Addition of $510,000 one-time non-personnel expenditures for 6 Pick-up trucks for Miramar Landfill/Organics Processing Facility positions. In FY2023 12 vehicles were originally requested, that request was reduced by half, this is the remaining half."/>
    <b v="0"/>
    <x v="0"/>
    <b v="1"/>
    <b v="1"/>
  </r>
  <r>
    <n v="700039"/>
    <s v="Refuse Disposal Fund"/>
    <n v="2115"/>
    <s v="Environmental Services"/>
    <s v="02"/>
    <s v="Champion Sustainability"/>
    <s v="Expenditure (Federal/State Mandates)"/>
    <s v="Not Applicable"/>
    <n v="56899"/>
    <s v="700039_2115_Addition of 1.0 FTE Assist DD for OPF"/>
    <n v="1"/>
    <n v="158437"/>
    <n v="29279"/>
    <n v="11877"/>
    <n v="199593"/>
    <m/>
    <m/>
    <m/>
    <m/>
    <m/>
    <m/>
    <m/>
    <m/>
    <m/>
    <n v="199593"/>
    <m/>
    <s v="Addition of 1.0 FTE Assistant Deputy Director (Unclassified). This position will oversee all aspects of the final design, build, commissioning, and overall ongoing operation of the Organics Processing Facility as well as decommissioning of the existing greenery. The position will directly supervise the Associate Mechanical Engineer, Assistant Electrical Engineer, Biologist 3, General Utility Supervisor, and Supervising Recycling Specialist. Total positions in this section will be approximately 48 new FTEs, representing a significant increase in amount and type of positions within the Disposal and Environmental Protection Division. The position will be tasked with a wide range of managerial tasks including; hiring decisions; fact finding and Personnel/HR investigations; negotiations with REO’s, presentations to regulatory agencies, committee and council meetings, mayoral staff, community, and stakeholder groups. All positions are anticipated to start in period 12."/>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199593"/>
    <n v="0"/>
    <x v="2"/>
    <s v="4.4"/>
    <x v="1"/>
    <s v="Yes"/>
    <s v="SB1383"/>
    <s v="Customer Service"/>
    <m/>
    <m/>
    <m/>
    <m/>
    <s v="700039_2115_Addition of 1.0 FTE Assist DD for OPF"/>
    <b v="1"/>
    <s v="Addition of 1.0 FTE Assistant Deputy Director (Unclassified). This position will oversee all aspects of the final design, build, commissioning, and overall ongoing operation of the Organics Processing Facility as well as decommissioning of the existing greenery. The position will directly supervise the Associate Mechanical Engineer, Assistant Electrical Engineer, Biologist 3, General Utility Supervisor, and Supervising Recycling Specialist. Total positions in this section will be approximately 48 new FTEs, representing a significant increase in amount and type of positions within the Disposal and Environmental Protection Division. The position will be tasked with a wide range of managerial tasks including; hiring decisions; fact finding and Personnel/HR investigations; negotiations with REO’s, presentations to regulatory agencies, committee and council meetings, mayoral staff, community, and stakeholder groups. All positions are anticipated to start in period 12."/>
    <b v="0"/>
    <x v="0"/>
    <b v="1"/>
    <b v="1"/>
  </r>
  <r>
    <n v="700039"/>
    <s v="Refuse Disposal Fund"/>
    <n v="2115"/>
    <s v="Environmental Services"/>
    <s v="02"/>
    <s v="Champion Sustainability"/>
    <s v="Expenditure (Federal/State Mandates)"/>
    <s v="Not Applicable"/>
    <n v="56900"/>
    <s v="700039_2115_Addition of 1.0 FTE Assoc Mgmt Analyst for OPF"/>
    <n v="1"/>
    <n v="74763"/>
    <n v="17874"/>
    <n v="9619"/>
    <n v="102256"/>
    <m/>
    <m/>
    <m/>
    <m/>
    <m/>
    <m/>
    <m/>
    <m/>
    <m/>
    <n v="102256"/>
    <m/>
    <s v="Addition of 1.0 FTE Associate Management Analyst. This position is required to support the expanded regulatory tracking and reporting requirements for Senate Bill 1383 and the Organics Processing Facility (OPF). Outgoing material and incoming route data for the facility will need to be tracked and reported to CalRecycle. Tracking of regulatory data for reporting is currently shared across multiple positions and the increase in data required by Senate Bill 1383 necessitates a central position to coordinate creation of reports, review data for accuracy, and validate data to ensure all reports submitted to regulatory agencies are consistent. This reporting is different from the other reporting requirements being supported by the Waste Reduction Division and is facility specific requiring a high level of interaction and understanding of OPF operations. All positions are anticipated to start in period 12."/>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102256"/>
    <n v="0"/>
    <x v="2"/>
    <s v="4.4"/>
    <x v="1"/>
    <s v="Yes"/>
    <s v="SB1383"/>
    <s v="Customer Service"/>
    <m/>
    <m/>
    <m/>
    <m/>
    <s v="700039_2115_Addition of 1.0 FTE Assoc Mgmt Analyst for OPF"/>
    <b v="1"/>
    <s v="Addition of 1.0 FTE Associate Management Analyst. This position is required to support the expanded regulatory tracking and reporting requirements for Senate Bill 1383 and the Organics Processing Facility (OPF). Outgoing material and incoming route data for the facility will need to be tracked and reported to CalRecycle. Tracking of regulatory data for reporting is currently shared across multiple positions and the increase in data required by Senate Bill 1383 necessitates a central position to coordinate creation of reports, review data for accuracy, and validate data to ensure all reports submitted to regulatory agencies are consistent. This reporting is different from the other reporting requirements being supported by the Waste Reduction Division and is facility specific requiring a high level of interaction and understanding of OPF operations. All positions are anticipated to start in period 12."/>
    <b v="0"/>
    <x v="0"/>
    <b v="1"/>
    <b v="1"/>
  </r>
  <r>
    <n v="100000"/>
    <s v="General Fund"/>
    <n v="1713"/>
    <s v="Library"/>
    <s v="10"/>
    <s v="Not Applicable"/>
    <s v="Expenditure (Contractual Increase)"/>
    <s v="Not Applicable"/>
    <n v="56902"/>
    <s v="100000_1713_Adjustments for Parking Services Contract"/>
    <m/>
    <m/>
    <m/>
    <m/>
    <n v="0"/>
    <m/>
    <n v="45000"/>
    <m/>
    <m/>
    <m/>
    <m/>
    <m/>
    <m/>
    <m/>
    <n v="45000"/>
    <m/>
    <s v="Adjustment to non-personnel expenditure budget related to the parking contract increase. The increase is related to the annual expense as referenced in the contract. Now that locations have reopened, there is a need for budget to staff events, which is offset by increased revenue. Parking Service provider provides services to Central Library parking and Mission Hills parking lots. An increased revenue adjustment will also accompany this budget request."/>
    <s v="Parking AdministrationAddition of non-personnel expenditure budget to support parking services."/>
    <s v="Adjustment to non-personnel expenditure budget to support Parking Services Contract."/>
    <s v="NO"/>
    <s v="N/A"/>
    <n v="0"/>
    <n v="0"/>
    <n v="0"/>
    <x v="3"/>
    <s v="N/A"/>
    <x v="2"/>
    <s v="N/A"/>
    <m/>
    <m/>
    <m/>
    <m/>
    <m/>
    <s v="Not Applicable"/>
    <s v="100000_1713_Adjustments for Parking Services Contract"/>
    <b v="1"/>
    <s v="Adjustment to non-personnel expenditure budget related to the parking contract increase. The increase is related to the annual expense as referenced in the contract. Now that locations have reopened, there is a need for budget to staff events, which is offset by increased revenue. Parking Service provider provides services to Central Library parking and Mission Hills parking lots. An increased revenue adjustment will also accompany this budget request."/>
    <b v="0"/>
    <x v="0"/>
    <b v="1"/>
    <b v="1"/>
  </r>
  <r>
    <n v="100000"/>
    <s v="General Fund"/>
    <n v="1713"/>
    <s v="Library"/>
    <s v="13"/>
    <s v="Not Applicable"/>
    <s v="Revenue (Revised – Increase)"/>
    <s v="Not Applicable"/>
    <n v="56903"/>
    <s v="100000_1713_Revenue Adjustment for Parking Services"/>
    <m/>
    <m/>
    <m/>
    <m/>
    <n v="0"/>
    <m/>
    <m/>
    <m/>
    <m/>
    <m/>
    <m/>
    <m/>
    <m/>
    <m/>
    <m/>
    <n v="125000"/>
    <s v="Adjustment to revenue for increased revenue for Parking Services"/>
    <s v="Parking RevenueAdjustment to reflect revised parking revenue projections."/>
    <s v="Adjustment to revenue for increased revenue for Parking Services"/>
    <s v="NO"/>
    <s v="N/A"/>
    <n v="0"/>
    <n v="0"/>
    <n v="0"/>
    <x v="3"/>
    <s v="N/A"/>
    <x v="2"/>
    <s v="N/A"/>
    <m/>
    <m/>
    <m/>
    <m/>
    <m/>
    <s v="Not Applicable"/>
    <s v="100000_1713_Revenue Adjustment for Parking Services"/>
    <b v="1"/>
    <s v="Adjustment to revenue for increased revenue for Parking Services"/>
    <b v="0"/>
    <x v="0"/>
    <b v="1"/>
    <b v="1"/>
  </r>
  <r>
    <n v="100000"/>
    <s v="General Fund"/>
    <n v="1713"/>
    <s v="Library"/>
    <s v="14"/>
    <s v="Not Applicable"/>
    <s v="Revenue (Revised – Increase)"/>
    <s v="Not Applicable"/>
    <n v="56904"/>
    <s v="100000_1713_Special Events Revenue Adjustment"/>
    <m/>
    <m/>
    <m/>
    <m/>
    <n v="0"/>
    <m/>
    <m/>
    <m/>
    <m/>
    <m/>
    <m/>
    <m/>
    <m/>
    <m/>
    <m/>
    <n v="50000"/>
    <s v="Special Events Revenue Adjustment. As a result of the re-opening of the library and an increase of requests for rental of special event spaces, the library is requesting an increase to revenue based on current trends."/>
    <s v="Special Event Fee RevenueAdjustment to reflect revised special events fee revenue projections."/>
    <s v="Special Events Revenue Adjustment $50,000"/>
    <s v="NO"/>
    <s v="N/A"/>
    <n v="0"/>
    <n v="0"/>
    <n v="0"/>
    <x v="3"/>
    <s v="N/A"/>
    <x v="2"/>
    <s v="N/A"/>
    <m/>
    <m/>
    <m/>
    <m/>
    <m/>
    <s v="Not Applicable"/>
    <s v="100000_1713_Special Events Revenue Adjustment"/>
    <b v="1"/>
    <s v="Special Events Revenue Adjustment. As a result of the re-opening of the library and an increase of requests for rental of special event spaces, the library is requesting an increase to revenue based on current trends."/>
    <b v="0"/>
    <x v="0"/>
    <b v="1"/>
    <b v="1"/>
  </r>
  <r>
    <n v="100000"/>
    <s v="General Fund"/>
    <n v="1914"/>
    <s v="Police"/>
    <s v="23"/>
    <s v="Serve Every Neighborhood"/>
    <s v="Expenditure (Contractual Increase)"/>
    <s v="Not Applicable"/>
    <n v="56906"/>
    <s v="100000_1914_P.23_Police Management Incentive POA Union Neg."/>
    <m/>
    <m/>
    <m/>
    <m/>
    <n v="0"/>
    <m/>
    <m/>
    <m/>
    <m/>
    <n v="171600"/>
    <m/>
    <m/>
    <m/>
    <m/>
    <n v="171600"/>
    <m/>
    <s v="Addition of $171K in ongoing non-personnel expenditures for Police Management Incentive Pay per negotiated labor agreements between the City and the Police Officers Association (POA).  Per the Police Officer Association (POA) Memorandum of Understanding (MOU) Article 75, Effective July 1, 2021, in recognition of on-call and other operational responsibilities for Police Management positions (i.e., Police Lieutenant and higher) employees in eligible classifications on July 1st of each fiscal year will receive an annual $3,000 cash incentive pay."/>
    <s v="Police Management Incentive ProgramAddition of non-personnel expenditures to support the Police Management Incentive Pay per negotiated Memorandum of Understanding (MOU) between the City and the Police Officers Association (POA)."/>
    <s v="Addition of non-personnel expenditures to support the Police Management Incentive Pay per negotiated labor agreements between the City and the Police Officers Association (POA).  Per the Police Officer Association (POA) Memorandum of Understanding (MOU) Article 75, employees in Police Management positions will receive an additional annual $3,000 cash incentive pay."/>
    <s v="YES"/>
    <s v="56906_Y123N/A_:The Police Management Incentive Pay is part of the negotiated labor agreement with the Police Officers Association. The additional pay addresses the on-call and other operational duties of eligible management positions that do not receive overtime pay. ._Provides an incentive to management for their on-call hours. ._Unsure any impacts to neighborhoods or other City employees. ._._"/>
    <n v="0"/>
    <n v="0"/>
    <n v="0"/>
    <x v="3"/>
    <s v="N/A"/>
    <x v="2"/>
    <s v="N/A"/>
    <m/>
    <m/>
    <m/>
    <m/>
    <m/>
    <s v="Not Applicable"/>
    <s v="100000_1914_P.23_Police Management Incentive POA Union Neg."/>
    <b v="1"/>
    <s v="Addition of $171K in ongoing non-personnel expenditures for Police Management Incentive Pay per negotiated labor agreements between the City and the Police Officers Association (POA).  Per the Police Officer Association (POA) Memorandum of Understanding (MOU) Article 75, Effective July 1, 2021, in recognition of on-call and other operational responsibilities for Police Management positions (i.e., Police Lieutenant and higher) employees in eligible classifications on July 1st of each fiscal year will receive an annual $3,000 cash incentive pay."/>
    <b v="0"/>
    <x v="0"/>
    <b v="1"/>
    <b v="1"/>
  </r>
  <r>
    <n v="700048"/>
    <s v="Recycling Fund"/>
    <n v="2115"/>
    <s v="Environmental Services"/>
    <s v="03"/>
    <s v="Champion Sustainability"/>
    <s v="Expenditure (Federal/State Mandates)"/>
    <s v="Not Applicable"/>
    <n v="56908"/>
    <s v="700048_2115_Addition of 0.25 FTE Rec Specialist 2 for SB1383"/>
    <n v="0.25"/>
    <n v="22051"/>
    <n v="3439"/>
    <n v="671"/>
    <n v="26161"/>
    <m/>
    <m/>
    <m/>
    <m/>
    <m/>
    <m/>
    <m/>
    <m/>
    <m/>
    <n v="26161"/>
    <m/>
    <s v="Addition of 0.25 FTE Recycling Specialist 2 to convert Half-Time position to Three-Quarter Time to help with Senate Bill 1383 reporting and procurement. Position #30003677."/>
    <s v="Recycling SupportAddition of 0.25 Recycling Specialist 2 to support compliance with Senate Bill 1383 goals."/>
    <s v="Addition of 0.25 Recycling Specialist 2 to convert Half-Time position to Three-Quarter Time to support Waste Reduction projects and ensure compliance with Senate Bill 1383 goals."/>
    <s v="YES"/>
    <s v="1. How does this budget allocation directly benefit specific neighborhoods and City employees? Position will assist with SB1383 reporting and procurement, contributing to increased recycling participation citywide.2. What are the operational impacts to policy, programs or practices? Increase waste diversion, recycling participation, and education of residents and businesses.3. What are the potential unintended consequences and/or burdens to specific neighborhoods and City employees? There are no potential unintended consequences or burdens resulting from this budget adjustment."/>
    <n v="1"/>
    <n v="26161"/>
    <n v="0"/>
    <x v="2"/>
    <s v="4.4"/>
    <x v="1"/>
    <s v="Yes"/>
    <s v="SB1383"/>
    <s v="Customer Service"/>
    <m/>
    <m/>
    <m/>
    <m/>
    <s v="700048_2115_Addition of 0.25 FTE Rec Specialist 2 for SB1383"/>
    <b v="1"/>
    <s v="Addition of 0.25 FTE Recycling Specialist 2 to convert Half-Time position to Three-Quarter Time to help with Senate Bill 1383 reporting and procurement. Position #30003677."/>
    <b v="0"/>
    <x v="0"/>
    <b v="1"/>
    <b v="1"/>
  </r>
  <r>
    <n v="700048"/>
    <s v="Recycling Fund"/>
    <n v="2115"/>
    <s v="Environmental Services"/>
    <s v="04"/>
    <s v="Champion Sustainability"/>
    <s v="Expenditure (Critical Operational Needs)"/>
    <s v="Clean SD"/>
    <n v="56909"/>
    <s v="700048_2115_Addition of Vehicles for Code Compliance Officer"/>
    <m/>
    <m/>
    <m/>
    <m/>
    <n v="0"/>
    <m/>
    <n v="85000"/>
    <m/>
    <m/>
    <m/>
    <m/>
    <m/>
    <m/>
    <m/>
    <n v="85000"/>
    <m/>
    <s v="Addition of $85,000 one-time non-personnel expenditures for 10 Pick-ups (9 General Fund and 1 Recycling Fund) so all existing Code Compliance Officer positions will have a vehicle to do their daily job duties. In Fiscal Year 2022 and Fiscal Year 2023, CCO positions were created and included in the budget, but no vehicles were included. CCO's spend a majority of their day in the field and require a vehicle for travel. The work includes handling impounds, handling waste and other work that cannot be done using POV on Mileage. See Form ID 56973 for the General Fund Addition."/>
    <s v="Clean SD Code Compliance VehiclesAddition of one-time non-personnel expenditures for vehicles to support Clean SD."/>
    <s v="Addition of one-time non-personnel expenditures for vehicles to support Code Compliance Officer positions that were added in Fiscal Year 2022 and 2023. This addition will ensure that all Code Compliance Officers have a vehicle to perform their work."/>
    <s v="YES"/>
    <s v="1. How does this budget allocation directly benefit specific neighborhoods and City employees? Provides all existing Code Compliance Officers (CCO)  with a vehicle to do their daily job duties. The past two fiscal years, positions were approved in the budget, without corresponding vehicles to support the employee. CCO's spend a majority of their day in the field and require a vehicle for travel. The work includes handling impounds, waste and other work that requires the employee to be identified as a City CCO and cannot be done using a personal vehicle and mileage reimbursement. Nearly all CCO vacancies are filled and may result in some not being able to do site visits and resolve to Get-It-Done reports in a timely manner.2. What are the operational impacts to policy, programs or practices? Employees will be more efficient and allowed to stay in the field longer, with appropriate safety equipment such as traffic control devices, and without the need for shared vehicles.3. What are the potential unintended consequences and/or burdens to specific neighborhoods and City employees? Availability of adequate parking at the Ridgehaven facility and charging stations for vehicles that are anticipated to be electric."/>
    <n v="0"/>
    <n v="0"/>
    <n v="0"/>
    <x v="3"/>
    <s v="N/A"/>
    <x v="2"/>
    <s v="N/A"/>
    <s v="-"/>
    <s v="Customer Service"/>
    <m/>
    <m/>
    <m/>
    <m/>
    <s v="700048_2115_Addition of Vehicles for Code Compliance Officer"/>
    <b v="1"/>
    <s v="Addition of $85,000 one-time non-personnel expenditures for 10 Pick-ups (9 General Fund and 1 Recycling Fund) so all existing Code Compliance Officer positions will have a vehicle to do their daily job duties. In Fiscal Year 2022 and Fiscal Year 2023, CCO positions were created and included in the budget, but no vehicles were included. CCO's spend a majority of their day in the field and require a vehicle for travel. The work includes handling impounds, handling waste and other work that cannot be done using POV on Mileage. See Form ID 56973 for the General Fund Addition."/>
    <b v="0"/>
    <x v="0"/>
    <b v="1"/>
    <b v="1"/>
  </r>
  <r>
    <n v="700048"/>
    <s v="Recycling Fund"/>
    <n v="2115"/>
    <s v="Environmental Services"/>
    <s v="07"/>
    <s v="Champion Sustainability"/>
    <s v="Non-standard Hour (Maintain)"/>
    <s v="Not Applicable"/>
    <n v="56910"/>
    <s v="700048_2115_Addition of 1.26 FTE Mgmt Interns for SB1383"/>
    <n v="1.26"/>
    <n v="45976"/>
    <n v="904"/>
    <n v="2391"/>
    <n v="49271"/>
    <m/>
    <m/>
    <m/>
    <m/>
    <m/>
    <m/>
    <m/>
    <m/>
    <m/>
    <n v="49271"/>
    <m/>
    <s v="Addition of 1.26 FTE Management Interns to support Waste Reduction projects and ensure compliance with Senate Bill 1383 goals. Interns will research waste reduction and recycling and education outreach efforts by other jurisdictions, schedule, coordinate and participate in public outreach efforts such as targeted educational program and events; analyze elements of recycling programs, including analysis of waste diversion efforts; analyze elements of recycling programs, including analysis of Waste Diversion efforts."/>
    <s v="Non-Standard Hour Personnel FundingFunding allocated according to a zero-based annual review of hourly funding requirements."/>
    <s v="Addition of 1.26 Management Interns to support Waste Reduction projects and ensure compliance with Senate Bill 1383 goals."/>
    <s v="YES"/>
    <s v="1. How does this budget allocation directly benefit specific neighborhoods and City employees? Positions will coordinate and participate in public outreach efforts and targeted educational program and events throughout the city.2. What are the operational impacts to policy, programs or practices? Increase waste diversion, recycling participation, and education of residents and businesses.3. What are the potential unintended consequences and/or burdens to specific neighborhoods and City employees? There are no potential unintended consequences or burdens resulting from this budget adjustment."/>
    <n v="0.5"/>
    <n v="24635.5"/>
    <n v="0"/>
    <x v="2"/>
    <n v="4.4000000000000004"/>
    <x v="1"/>
    <s v="No"/>
    <s v="50% for SB1383 "/>
    <s v="Customer Service"/>
    <m/>
    <m/>
    <m/>
    <m/>
    <s v="700048_2115_Addition of 1.26 FTE Mgmt Interns for SB1383"/>
    <b v="1"/>
    <s v="Addition of 1.26 FTE Management Interns to support Waste Reduction projects and ensure compliance with Senate Bill 1383 goals. Interns will research waste reduction and recycling and education outreach efforts by other jurisdictions, schedule, coordinate and participate in public outreach efforts such as targeted educational program and events; analyze elements of recycling programs, including analysis of waste diversion efforts; analyze elements of recycling programs, including analysis of Waste Diversion efforts."/>
    <b v="0"/>
    <x v="0"/>
    <b v="1"/>
    <b v="1"/>
  </r>
  <r>
    <n v="700048"/>
    <s v="Recycling Fund"/>
    <n v="2115"/>
    <s v="Environmental Services"/>
    <s v="05"/>
    <s v="Not Applicable"/>
    <s v="Expenditure (Critical Operational Needs)"/>
    <s v="Not Applicable"/>
    <n v="56911"/>
    <s v="700048_2115_Addition of 1.0 FTE Payroll Specialist 2"/>
    <n v="0.33"/>
    <n v="16585"/>
    <n v="5043"/>
    <n v="2955"/>
    <n v="24583"/>
    <m/>
    <m/>
    <m/>
    <m/>
    <m/>
    <m/>
    <m/>
    <m/>
    <m/>
    <n v="24583"/>
    <m/>
    <s v="Addition of 1.0 FTE Payroll Specialist 2, converting Limited position added in Fiscal Year 2023 to Permanent. The Payroll Specialist position is to support the Environmental Services Department's (ESD) significant personnel increase and assist with all payroll functions. Currently 4.0 (four) Payroll Specialist 2s manage over 550 FTE. Last fiscal year over 100 FTE were added and more are anticipated to be added in Fiscal Year 2024 and beyond. The new positions were included to comply with Senate Bill 1383, Street Vending Ordinance, and other mandates while maintaining programmatic service levels. Functions to be performed by this position will include, but are not limited to the following: verify time reporting data, verify authorization forms for absences and overtime, answer payroll-related questions from employees, process documents for new hires, promotions, transfers, and pay increases. ESD has a variety of employees including management, administrative, professional, and field staff, with standard and alternative work schedules, add-on pay, certification pay, and a wide variety of accounting, fund numbers, internal orders, and WBS elements. The position is split: 34% 100000_2115_Form ID 56927_Position # 70047165, 33% 700039_2115_Form ID 56955_Position # 70046954, 33% 700048_2115_Form ID 56911_Position # 70046923."/>
    <s v="Payroll SupportAddition of 1.00 Payroll Specialist 2 to support the department with payroll processing."/>
    <s v="Addition of 1.00 Payroll Specialist 2 to support over 100 additional positions that have been added in the department to comply with Senate Bill 1383, Sidewalk Vending Ordinance, and other mandates while maintaining required service levels. Currently four (4) Payroll Specialist 2s manage over 550 FTE."/>
    <s v="YES"/>
    <s v="1. How does this budget allocation directly benefit specific neighborhoods and City employees? Adding this position will create an equitable distribution of employees supported by each payroll specialist. The current payroll staff of four (4) provides support to over 550 FTE, and this number will be increasing in FY24 and beyond. This budget adjustment will ensure payroll entries and timecard information are submitted within established deadlines, support onboarding employees, and allow Payroll Specialists to respond to questions from staff in a timely manner. 2. What are the operational impacts to policy, programs or practices? Payroll staff will have time to complete tasks accurately and within established deadlines. 3. What are the potential unintended consequences and/or burdens to specific neighborhoods and City employees? There are no potential unintended consequences or burdens resulting from this budget adjustment."/>
    <n v="0.1"/>
    <n v="2458.3000000000002"/>
    <n v="0"/>
    <x v="2"/>
    <n v="4.4000000000000004"/>
    <x v="0"/>
    <s v="Yes"/>
    <s v="10% for SB1383"/>
    <s v="Customer Service"/>
    <m/>
    <m/>
    <m/>
    <m/>
    <s v="700048_2115_Addition of 1.0 FTE Payroll Specialist 2"/>
    <b v="1"/>
    <s v="Addition of 1.0 FTE Payroll Specialist 2, converting Limited position added in Fiscal Year 2023 to Permanent. The Payroll Specialist position is to support the Environmental Services Department's (ESD) significant personnel increase and assist with all payroll functions. Currently 4.0 (four) Payroll Specialist 2s manage over 550 FTE. Last fiscal year over 100 FTE were added and more are anticipated to be added in Fiscal Year 2024 and beyond. The new positions were included to comply with Senate Bill 1383, Street Vending Ordinance, and other mandates while maintaining programmatic service levels. Functions to be performed by this position will include, but are not limited to the following: verify time reporting data, verify authorization forms for absences and overtime, answer payroll-related questions from employees, process documents for new hires, promotions, transfers, and pay increases. ESD has a variety of employees including management, administrative, professional, and field staff, with standard and alternative work schedules, add-on pay, certification pay, and a wide variety of accounting, fund numbers, internal orders, and WBS elements. The position is split: 34% 100000_2115_Form ID 56927_Position # 70047165, 33% 700039_2115_Form ID 56955_Position # 70046954, 33% 700048_2115_Form ID 56911_Position # 70046923."/>
    <b v="0"/>
    <x v="0"/>
    <b v="1"/>
    <b v="1"/>
  </r>
  <r>
    <n v="700048"/>
    <s v="Recycling Fund"/>
    <n v="2115"/>
    <s v="Environmental Services"/>
    <s v="06"/>
    <s v="Not Applicable"/>
    <s v="Expenditure (Critical Operational Needs)"/>
    <s v="Not Applicable"/>
    <n v="56913"/>
    <s v="700048_2115_Addition of 1.0 FTE Trainer for ESD"/>
    <n v="0.33"/>
    <n v="22378"/>
    <n v="5525"/>
    <n v="3112"/>
    <n v="31015"/>
    <m/>
    <m/>
    <m/>
    <m/>
    <m/>
    <m/>
    <m/>
    <m/>
    <m/>
    <n v="31015"/>
    <m/>
    <s v="Addition of 1.0 FTE Trainer, converting Limited position added in Fiscal Year 2023 to Permanent. Position will support the Department’s need to institute a comprehensive and effective Safety, Training and Employee Development Program. As the Department continues to add and fill positions to meet the requirements set forth in Senate Bill 1383, it is critical for the Department also to add positions to support the new employees. The Department is applying a concentrated effort to reduce the costs associated with employee vehicular and/or industrial incidents. The Trainer will design training programs based on data from accident/incident tracking and will support efforts to improve internal tracking processes. The Department anticipates continued training opportunities to arise out of the recent formation of the City’s Safety and Risk Oversight Committee. This position will enable the Department to respond to those opportunities by developing and delivering trainings related to committee recommendations. Unlike comparable departments within the organization, ESD does not have dedicated qualified staff whose sole focus is designing, delivering, and evaluating formal training programs. This position will partner with the other safety positions within the Department to build specific training from the interplay of each respective position’s area of expertise. As departmental training needs assessments are performed, the Trainer will be critical in employee development by expanding and delivering soft skill training sets (i.e. interview training, Word/Excel training, etc.). This position will also be critical in ensuring equitable delivery of trainings and employee development tools and resources as the ESD workforce is diverse in that many are dedicated to fieldwork with limited access to computers or more common forms of self-development. The limited access to resources stunts employee development and personal growth for those dedicated field employees. In Calendar Year 2022, ESD provided 2,390 training hours, although, 85% of all trainings were informal tailgate trainings. Collection Services Division alone comprises nearly half of the Department, but only received 158 hours, or less than 1 hour per person, of driving-related safety training, all of which are tailgate style training. In order to make strides in the reduction of department-wide injury and incidents, increased employee engagement, an increase in formal trainings delivered, and an emphasis on driving-related training to empower defensive driving habits to mitigate incident frequency and seriousness is necessary to effect change related to safe driving and safer work practices, and employee vehicular and/or industrial incidents. Addition of a Trainer position will also align the Department consistent with other operational departments by having dedicated training staff. The position is split: 34% 100000_2115_Form ID 56928_Position # 70047166, 33% 700039_2115_Form ID 56956_Position # 700469553, 33% 700048_2115_Form ID 56913_Position # 70046924."/>
    <s v="Safety, Training and Employee DevelopmentAddition of 1.00 Trainer to support the department Safety, Training and Employee Development Program."/>
    <s v="Addition of 1.00 Trainer to support the Department’s need to institute a comprehensive and effective Safety, Training and Employee Development Program."/>
    <s v="YES"/>
    <s v="1. How does this budget allocation directly benefit specific neighborhoods and City employees? This position will ensure equitable delivery of training and employee development tools and resources to nearly 50% of the workforce who are committed primarily to fieldwork. Given these employees' limited access to computers or more common forms of self-development tools, alternative training delivery methods will be developed and delivered to address this inequity.2. What are the operational impacts to policy, programs or practices? This position will expand and deliver soft skill trainings (interview training, Word/Excel training, etc.), and design training programs based on data from accident/incident tracking. An increase in formal trainings emphasizing safe driving and safe work practices will help the department to make strides in the reduction of department-wide injury and incidents.3. What are the potential unintended consequences and/or burdens to specific neighborhoods and City employees? There are no potential unintended consequences or burdens resulting from this budget adjustment."/>
    <n v="0.1"/>
    <n v="3101.5"/>
    <n v="0"/>
    <x v="2"/>
    <n v="4.4000000000000004"/>
    <x v="0"/>
    <s v="No"/>
    <s v="10% for SB1383"/>
    <s v="Customer Service"/>
    <m/>
    <m/>
    <m/>
    <m/>
    <s v="700048_2115_Addition of 1.0 FTE Trainer for ESD"/>
    <b v="1"/>
    <s v="Addition of 1.0 FTE Trainer, converting Limited position added in Fiscal Year 2023 to Permanent. Position will support the Department’s need to institute a comprehensive and effective Safety, Training and Employee Development Program. As the Department continues to add and fill positions to meet the requirements set forth in Senate Bill 1383, it is critical for the Department also to add positions to support the new employees. The Department is applying a concentrated effort to reduce the costs associated with employee vehicular and/or industrial incidents. The Trainer will design training programs based on data from accident/incident tracking and will support efforts to improve internal tracking processes. The Department anticipates continued training opportunities to arise out of the recent formation of the City’s Safety and Risk Oversight Committee. This position will enable the Department to respond to those opportunities by developing and delivering trainings related to committee recommendations. Unlike comparable departments within the organization, ESD does not have dedicated qualified staff whose sole focus is designing, delivering, and evaluating formal training programs. This position will partner with the other safety positions within the Department to build specific training from the interplay of each respective position’s area of expertise. As departmental training needs assessments are performed, the Trainer will be critical in employee development by expanding and delivering soft skill training sets (i.e. interview training, Word/Excel training, etc.). This position will also be critical in ensuring equitable delivery of trainings and employee development tools and resources as the ESD workforce is diverse in that many are dedicated to fieldwork with limited access to computers or more common forms of self-development. The limited access to resources stunts employee development and personal growth for those dedicated field employees. In Calendar Year 2022, ESD provided 2,390 training hours, although, 85% of all trainings were informal tailgate trainings. Collection Services Division alone comprises nearly half of the Department, but only received 158 hours, or less than 1 hour per person, of driving-related safety training, all of which are tailgate style training. In order to make strides in the reduction of department-wide injury and incidents, increased employee engagement, an increase in formal trainings delivered, and an emphasis on driving-related training to empower defensive driving habits to mitigate incident frequency and seriousness is necessary to effect change related to safe driving and safer work practices, and employee vehicular and/or industrial incidents. Addition of a Trainer position will also align the Department consistent with other operational departments by having dedicated training staff. The position is split: 34% 100000_2115_Form ID 56928_Position # 70047166, 33% 700039_2115_Form ID 56956_Position # 700469553, 33% 700048_2115_Form ID 56913_Position # 70046924."/>
    <b v="0"/>
    <x v="0"/>
    <b v="1"/>
    <b v="1"/>
  </r>
  <r>
    <n v="100000"/>
    <s v="General Fund"/>
    <n v="2115"/>
    <s v="Environmental Services"/>
    <s v="01"/>
    <s v="Champion Sustainability"/>
    <s v="Expenditure (Federal/State Mandates)"/>
    <s v="Infrastructure"/>
    <n v="56914"/>
    <s v="100000_2115_Addition of Corrective Action Plan Maint Service"/>
    <m/>
    <m/>
    <m/>
    <m/>
    <n v="0"/>
    <m/>
    <n v="90000"/>
    <m/>
    <m/>
    <m/>
    <m/>
    <m/>
    <m/>
    <m/>
    <n v="90000"/>
    <m/>
    <s v="Addition of $1,200,000 on-going non-personnel expenditures to implement cleaning, maintenance, and provide as needed abatement services to reduce risk and liability associated with asbestos and lead containing building materials in City facilities that need ongoing cleaning, maintenance to ensure compliance with Air Pollution Control District and other local, state and federal regulations."/>
    <s v="Corrective Action PlanAddition of 2.00 Environmental Health Inspector 2 and non-personnel expenditures to support the Asbestos Lead and Mold Program."/>
    <s v="Addition of 2.00 Environmental Health Inspector 2, and non-personnel expenditures for consultant services to provide comprehensive building surveys and reports, and contracts for maintenance and as needed abatement services for City facilities. This addition will support oversight and compliance with Air Pollution Control District and other local, state and federal regulations."/>
    <s v="YES"/>
    <s v="1. How does this budget allocation directly benefit specific neighborhoods and City employees? Providing building surveys, reports and analysis to develop operational and maintenance plans will enhance environmental standards in City facilities.2. What are the operational impacts to policy, programs or practices? Operational impacts include ensuring a safe and healthy work environment and customer experience in City facilities.3. What are the potential unintended consequences and/or burdens to specific neighborhoods and City employees? This could result in additional funding requests for facilities identified as needing improvement."/>
    <n v="0"/>
    <n v="0"/>
    <n v="0"/>
    <x v="3"/>
    <s v="N/A"/>
    <x v="2"/>
    <s v="N/A"/>
    <s v="-"/>
    <m/>
    <m/>
    <m/>
    <m/>
    <s v="Customer Service"/>
    <s v="100000_2115_Addition of Corrective Action Plan Maint Service"/>
    <b v="1"/>
    <s v="Addition of $1,200,000 on-going non-personnel expenditures to implement cleaning, maintenance, and provide as needed abatement services to reduce risk and liability associated with asbestos and lead containing building materials in City facilities that need ongoing cleaning, maintenance to ensure compliance with Air Pollution Control District and other local, state and federal regulations."/>
    <b v="0"/>
    <x v="0"/>
    <b v="1"/>
    <b v="1"/>
  </r>
  <r>
    <n v="100000"/>
    <s v="General Fund"/>
    <n v="2115"/>
    <s v="Environmental Services"/>
    <s v="01"/>
    <s v="Champion Sustainability"/>
    <s v="Expenditure (Federal/State Mandates)"/>
    <s v="Infrastructure"/>
    <n v="56915"/>
    <s v="100000_2115_Addition of 2.0 FTE for Corrective Action Plan"/>
    <n v="2"/>
    <n v="149374"/>
    <n v="37892"/>
    <n v="19234"/>
    <n v="206500"/>
    <n v="10000"/>
    <m/>
    <m/>
    <m/>
    <m/>
    <m/>
    <m/>
    <m/>
    <m/>
    <n v="216500"/>
    <m/>
    <s v="Addition of 2.0 FTE Environmental Health Inspector 2 to support the Corrective Action Plan related AZEMBOP and ESCO plan as well as on-going risk reduction by additional cleaning and maintenance of city facilities. Positions will oversee consultant that will be hired to perform building survey and prepare reports as well as direct activities for cleaning and maintenance. "/>
    <s v="Corrective Action PlanAddition of 2.00 Environmental Health Inspector 2 and non-personnel expenditures to support the Asbestos Lead and Mold Program."/>
    <s v="Addition of 2.00 Environmental Health Inspector 2, and non-personnel expenditures for consultant services to provide comprehensive building surveys and reports, and contracts for maintenance and as needed abatement services for City facilities. This addition will support oversight and compliance with Air Pollution Control District and other local, state and federal regulations."/>
    <s v="YES"/>
    <s v="1. How does this budget allocation directly benefit specific neighborhoods and City employees? Providing building surveys, reports and analysis to develop operational and maintenance plans will enhance environmental standards in City facilities.2. What are the operational impacts to policy, programs or practices? Operational impacts include ensuring a safe and healthy work environment and customer experience in City facilities.3. What are the potential unintended consequences and/or burdens to specific neighborhoods and City employees? This could result in additional funding requests for facilities identified as needing improvement."/>
    <n v="0.5"/>
    <n v="108250"/>
    <n v="0"/>
    <x v="6"/>
    <n v="1.3"/>
    <x v="0"/>
    <s v="No"/>
    <s v="ZEMBOP"/>
    <m/>
    <m/>
    <m/>
    <m/>
    <s v="Customer Service"/>
    <s v="100000_2115_Addition of 2.0 FTE for Corrective Action Plan"/>
    <b v="1"/>
    <s v="Addition of 2.0 FTE Environmental Health Inspector 2 to support the Corrective Action Plan related AZEMBOP and ESCO plan as well as on-going risk reduction by additional cleaning and maintenance of city facilities. Positions will oversee consultant that will be hired to perform building survey and prepare reports as well as direct activities for cleaning and maintenance. "/>
    <b v="0"/>
    <x v="0"/>
    <b v="1"/>
    <b v="1"/>
  </r>
  <r>
    <n v="200221"/>
    <s v="Seized Assets - Federal DOJ Fund"/>
    <n v="1914"/>
    <s v="Police"/>
    <s v="Not Applicable"/>
    <s v="Serve Every Neighborhood"/>
    <s v="Expenditure (Other Reduction)"/>
    <s v="Not Applicable"/>
    <n v="56916"/>
    <s v="200221_1914_Reduction of Revenue and Expense"/>
    <m/>
    <m/>
    <m/>
    <m/>
    <n v="0"/>
    <n v="-385000"/>
    <m/>
    <m/>
    <m/>
    <m/>
    <m/>
    <m/>
    <m/>
    <m/>
    <n v="-385000"/>
    <n v="-500000"/>
    <s v="Reduction to US Department of Justice Revenue due to less revenue from federal agencies because of reductions in federal asset forfeitures as a result of compliance with State of California laws. Non-personnel expenditure reduction in the supplies category as a result of a reduction in fund balance."/>
    <s v="Reduction of Revenue and ExpendituresReduction of revenue and non-personnel expenditures based on less revenue from federal agencies and current year projections."/>
    <s v="Reduction to US Department of Justice Revenue due to less revenue from federal agencies because of reductions in federal asset forfeitures as a result of compliance with State of California laws. Non-personnel expenditure reduction in the supplies category as a result of a reduction in fund balance."/>
    <s v="NO"/>
    <s v="56916_N___N/A_:._._._._"/>
    <n v="0"/>
    <n v="0"/>
    <n v="0"/>
    <x v="3"/>
    <s v="N/A"/>
    <x v="2"/>
    <s v="N/A"/>
    <m/>
    <s v="Trust &amp; Transparency"/>
    <m/>
    <m/>
    <m/>
    <m/>
    <s v="200221_1914_Reduction of Revenue and Expense"/>
    <b v="1"/>
    <s v="Reduction to US Department of Justice Revenue due to less revenue from federal agencies because of reductions in federal asset forfeitures as a result of compliance with State of California laws. Non-personnel expenditure reduction in the supplies category as a result of a reduction in fund balance."/>
    <b v="0"/>
    <x v="0"/>
    <b v="1"/>
    <b v="1"/>
  </r>
  <r>
    <n v="200222"/>
    <s v="Seized Assets - California Fund"/>
    <n v="1914"/>
    <s v="Police"/>
    <s v="Not Applicable"/>
    <s v="Serve Every Neighborhood"/>
    <s v="Expenditure (Critical Operational Needs)"/>
    <s v="Not Applicable"/>
    <n v="56917"/>
    <s v="200222_1914_Addition of Revenue and Expense"/>
    <m/>
    <m/>
    <m/>
    <m/>
    <n v="0"/>
    <n v="110000"/>
    <m/>
    <m/>
    <m/>
    <m/>
    <m/>
    <m/>
    <m/>
    <m/>
    <n v="110000"/>
    <n v="88119"/>
    <s v="Addition of revenue and Other Safety Supplies category to procure officer safety equipment such as helmets."/>
    <s v="Addition of Revenue and ExpendituresAddition of revenue and non-personnel expenditures to procure officer safety equipment."/>
    <s v="Addition of revenue and Other Safety Supplies category to procure officer safety equipment such as helmets."/>
    <s v="NO"/>
    <s v="56917_N___DU1:._._._This funding is from asset forfeiture monies. The exact equipment to be purchased with the funding is unknown at this time."/>
    <n v="0"/>
    <n v="0"/>
    <n v="0"/>
    <x v="3"/>
    <s v="N/A"/>
    <x v="2"/>
    <s v="N/A"/>
    <m/>
    <m/>
    <m/>
    <s v="Trust &amp; Transparency"/>
    <m/>
    <m/>
    <s v="200222_1914_Addition of Revenue and Expense"/>
    <b v="1"/>
    <s v="Addition of revenue and Other Safety Supplies category to procure officer safety equipment such as helmets."/>
    <b v="0"/>
    <x v="0"/>
    <b v="1"/>
    <b v="1"/>
  </r>
  <r>
    <n v="200722"/>
    <s v="State COPS"/>
    <n v="1914"/>
    <s v="Police"/>
    <s v="Not Applicable"/>
    <s v="Serve Every Neighborhood"/>
    <s v="Expenditure (Contractual Increase)"/>
    <s v="Not Applicable"/>
    <n v="56919"/>
    <s v="200722_1914_Addition of Revenue and Expense"/>
    <m/>
    <m/>
    <m/>
    <m/>
    <n v="0"/>
    <m/>
    <n v="300000"/>
    <n v="300000"/>
    <m/>
    <m/>
    <m/>
    <m/>
    <m/>
    <m/>
    <n v="600000"/>
    <n v="1260000"/>
    <s v="Addition of Revenue by Other Agencies based on prior year and current year projections and an increase to the Contracts and Computer Maintenance/Contracts categories as a result of anticipated increases in costs in Body Worn Cameras and SART Kit testing contracts."/>
    <s v="Addition of Revenue and ExpendituresAddition of revenue and non-personnel expenditures due to anticipated cost increases to the Body Worn Cameras and SART Kit testing contracts."/>
    <s v="Addition of revenue and non-personnel expense due to anticipated cost increases to the Body Worn Cameras and SART Kit testing contracts..  The State of California allocation has had a surplus in prior years, which has resulted in additional funding.  Increase in the Contracts Computer Maintenance/Contracts categories due to anticipated cost increases to various contracts, primarily to the Body Worn Cameras and to the SART Kit testing contracts."/>
    <s v="NO"/>
    <s v="56919_N___DU1:._._._There will be an increase to costs associated with contracts for SART Kit testing and Body-Worn Cameras. The disparities they may address are unknown at this time. ._"/>
    <n v="0"/>
    <n v="0"/>
    <n v="0"/>
    <x v="3"/>
    <s v="N/A"/>
    <x v="2"/>
    <s v="N/A"/>
    <m/>
    <m/>
    <m/>
    <m/>
    <s v="Trust &amp; Transparency"/>
    <m/>
    <s v="200722_1914_Addition of Revenue and Expense"/>
    <b v="1"/>
    <s v="Addition of Revenue by Other Agencies based on prior year and current year projections and an increase to the Contracts and Computer Maintenance/Contracts categories as a result of anticipated increases in costs in Body Worn Cameras and SART Kit testing contracts."/>
    <b v="0"/>
    <x v="0"/>
    <b v="1"/>
    <b v="1"/>
  </r>
  <r>
    <n v="200712"/>
    <s v="Parking Meter Operations Fund"/>
    <n v="1516"/>
    <s v="City Treasurer"/>
    <s v="01"/>
    <s v="Not Applicable"/>
    <s v="Not Applicable"/>
    <s v="Not Applicable"/>
    <n v="56923"/>
    <s v="200712_1516_Addition of PMO Transfer Out"/>
    <m/>
    <m/>
    <m/>
    <m/>
    <n v="0"/>
    <m/>
    <m/>
    <m/>
    <m/>
    <m/>
    <m/>
    <m/>
    <n v="781458"/>
    <m/>
    <n v="781458"/>
    <m/>
    <s v="Increase of $781,458 in Transfers to Other Funds as a result of an increase in revenue and a decrease in expenditures when compared to prior fiscal years. At year-end there's a journal entry to transfer any net revenue in this fund to the Community Parking District Funds per the San Diego Municipal Code."/>
    <s v="Parking Meter Operations Transfer OutAddition of non-personnel expenditures in Transfers to Other Funds associated with an increase in the transfer to the Community Parking District Funds. "/>
    <s v="Addition of non-personnel expenditures in Transfers to Other Funds associated with an increase in the transfer to the Community Parking District Funds. "/>
    <s v="YES"/>
    <s v="56923_Y123N/A_:Provides more resources to the City in accordance with Council Policy 100-18. Assists in minimizing impacts to the General Fund. If denied:Certain programs throughout the City may not have adequate resources available.If approved:Additional resources will help to support City services provided to the community. The General Fund would need to subsidize in order to fulfill these expenditures."/>
    <n v="0"/>
    <n v="0"/>
    <n v="0"/>
    <x v="3"/>
    <s v="N/A"/>
    <x v="2"/>
    <s v="N/A"/>
    <m/>
    <m/>
    <s v="Not Applicable"/>
    <m/>
    <m/>
    <m/>
    <s v="200712_1516_Addition of PMO Transfer Out"/>
    <b v="1"/>
    <s v="Increase of $781,458 in Transfers to Other Funds as a result of an increase in revenue and a decrease in expenditures when compared to prior fiscal years. At year-end there's a journal entry to transfer any net revenue in this fund to the Community Parking District Funds per the San Diego Municipal Code."/>
    <b v="0"/>
    <x v="0"/>
    <b v="1"/>
    <b v="1"/>
  </r>
  <r>
    <n v="100000"/>
    <s v="General Fund"/>
    <n v="1516"/>
    <s v="City Treasurer"/>
    <s v="01"/>
    <s v="Not Applicable"/>
    <s v="Revenue (New)"/>
    <s v="Not Applicable"/>
    <n v="56924"/>
    <s v="100000_1516_Additions for STRO Revenue"/>
    <m/>
    <m/>
    <m/>
    <m/>
    <n v="0"/>
    <m/>
    <m/>
    <m/>
    <m/>
    <m/>
    <m/>
    <m/>
    <m/>
    <m/>
    <m/>
    <n v="645000"/>
    <s v="One-time addition of $645K in revenue to account for Short-Term Residential Occupancy Program application and licensing fees."/>
    <s v="Short-Term Residential Occupancy RevenueAddition of one-time revenue associated to application and licensing fees for the Short-Term Residential Occupancy Program."/>
    <s v="Addition of one-time revenue to account for Short-Term Residential Occupancy Program application and licensing fees as mandated by Ordinance O-21305."/>
    <s v="NO"/>
    <s v="56924_N___DU1:._._._To ensure the services provided by the STRO program are fully cost recoverable by the user fee to minimize revenue impacts to the General Fund."/>
    <n v="0"/>
    <n v="0"/>
    <n v="0"/>
    <x v="3"/>
    <s v="N/A"/>
    <x v="2"/>
    <s v="N/A"/>
    <m/>
    <m/>
    <m/>
    <m/>
    <m/>
    <s v="Not Applicable"/>
    <s v="100000_1516_Additions for STRO Revenue"/>
    <b v="1"/>
    <s v="One-time addition of $645K in revenue to account for Short-Term Residential Occupancy Program application and licensing fees."/>
    <b v="0"/>
    <x v="0"/>
    <b v="1"/>
    <b v="1"/>
  </r>
  <r>
    <n v="100000"/>
    <s v="General Fund"/>
    <n v="2115"/>
    <s v="Environmental Services"/>
    <s v="08"/>
    <s v="Champion Sustainability"/>
    <s v="Expenditure (Federal/State Mandates)"/>
    <s v="Not Applicable"/>
    <n v="56925"/>
    <s v="100000_2115_Addition of 1.0 FTE AA2 for SB1383"/>
    <n v="1"/>
    <n v="58888"/>
    <n v="16414"/>
    <n v="9190"/>
    <n v="84492"/>
    <n v="5000"/>
    <m/>
    <m/>
    <m/>
    <m/>
    <m/>
    <m/>
    <m/>
    <m/>
    <n v="89492"/>
    <m/>
    <s v="Addition of 1.0 FTE Administrative Aide 2 to provide additional support to the administrative staff at every level. As the implementation of Senate Bill 1383 has taken effect, it was realized that the expansion of the current workload is more than was contemplated and an additional position is needed. The position will have established duties but will also be cross-trained on essential administrative functions that support the daily operations of the division, including the division's addressing of inequities as recognized in the department's tactical equity plan, such as providing a comprehensive map of public restrooms accessible to a Sanitation Driver and their collection packer while on route. "/>
    <s v="Senate Bill 1383Addition of 1.00 Administrative Aide 2, 1.00 Public Works Dispatcher, 1.00 Area Refuse Collection Supervisor, and non-personnel expenditures to support compliance with Senate Bill 1383 goals."/>
    <s v="Addition of 1.00 Administrative Aide 2, 1.00 Public Works Dispatcher, 1.00 Area Refuse Collection Supervisor, and non-personnel expenditures to support compliance with Senate Bill 1383 goals."/>
    <s v="YES"/>
    <s v="1. How does this budget allocation directly benefit specific neighborhoods and City employees? Position will provide additional support to the administrative staff at every level. The position will have established duties but will also be cross-trained on essential administrative functions that support the daily operations of the division, including the division's addressing of inequities as recognized in the department's tactical equity plan, such as identifying restroom resources in the field and identifying training deficiencies not offered for field employees (Sanitation Drivers).2. What are the operational impacts to policy, programs or practices? As the implementation of SB1383 has taken effect, it was realized that the expansion of the current workload is more than was contemplated and an additional position is needed. This position ensures the equitable distribution of work.3.What are the potential unintended consequences and/or burdens to specific neighborhoods and City employees? There are no potential unintended consequences or burdens resulting from this budget adjustment."/>
    <n v="1"/>
    <n v="89492"/>
    <n v="0"/>
    <x v="2"/>
    <s v="4.3_x000a_4.4"/>
    <x v="1"/>
    <s v="Yes"/>
    <s v="SB1383"/>
    <m/>
    <m/>
    <m/>
    <m/>
    <s v="Customer Service"/>
    <s v="100000_2115_Addition of 1.0 FTE AA2 for SB1383"/>
    <b v="1"/>
    <s v="Addition of 1.0 FTE Administrative Aide 2 to provide additional support to the administrative staff at every level. As the implementation of Senate Bill 1383 has taken effect, it was realized that the expansion of the current workload is more than was contemplated and an additional position is needed. The position will have established duties but will also be cross-trained on essential administrative functions that support the daily operations of the division, including the division's addressing of inequities as recognized in the department's tactical equity plan, such as providing a comprehensive map of public restrooms accessible to a Sanitation Driver and their collection packer while on route. "/>
    <b v="0"/>
    <x v="0"/>
    <b v="1"/>
    <b v="1"/>
  </r>
  <r>
    <n v="100000"/>
    <s v="General Fund"/>
    <n v="2115"/>
    <s v="Environmental Services"/>
    <s v="08"/>
    <s v="Champion Sustainability"/>
    <s v="Expenditure (Federal/State Mandates)"/>
    <s v="Not Applicable"/>
    <n v="56926"/>
    <s v="100000_2115_Addition of 1.0 FTE PWD for SB138"/>
    <n v="1"/>
    <n v="47100"/>
    <n v="16526"/>
    <n v="8872"/>
    <n v="72498"/>
    <n v="5000"/>
    <m/>
    <m/>
    <m/>
    <m/>
    <m/>
    <m/>
    <m/>
    <m/>
    <n v="77498"/>
    <m/>
    <s v="Addition of 1.0 FTE Public Works Dispatcher to support approximately 200 additional operational employees and approximately 43 additional vehicles working in the public right-of-way each day as a result of Senate Bill 1383 implementation. As the implementation of Senate Bill 1383 has taken effect, it was realized that the expansion of the current workload is more than was contemplated and an additional position is needed. The position will ensure timely and thorough communication between field employees, their direct supervisors, management, General Services employees, and other responders requested to deal with emergencies and other critical situations."/>
    <s v="Senate Bill 1383Addition of 1.00 Administrative Aide 2, 1.00 Public Works Dispatcher, 1.00 Area Refuse Collection Supervisor, and non-personnel expenditures to support compliance with Senate Bill 1383 goals."/>
    <s v="Addition of 1.00 Administrative Aide 2, 1.00 Public Works Dispatcher, 1.00 Area Refuse Collection Supervisor, and non-personnel expenditures to support compliance with Senate Bill 1383 goals."/>
    <s v="YES"/>
    <s v="1. How does this budget allocation directly benefit specific neighborhoods and City employees? The position will support approximately 200 additional operational employees and approximately 43 additional vehicles in the public right-of-way each day that were added as a result of SB1383. The position will ensure timely and thorough communication between field employees, their direct supervisors, management, General Services employees, and other responders requested to deal with emergencies and other critical situations.2. What are the operational impacts to policy, programs or practices? As the implementation of SB1383 has taken effect, it was realized that the expansion of the current workload is more than was contemplated and an additional position is needed. This position ensures the equitable distribution of work, including approval of vacation time without mandatory overtime for the other employee.3. What are the potential unintended consequences and/or burdens to specific neighborhoods and City employees? There are no potential unintended consequences or burdens resulting from this budget adjustment."/>
    <n v="1"/>
    <n v="77498"/>
    <n v="0"/>
    <x v="2"/>
    <s v="4.3, 4.4"/>
    <x v="1"/>
    <s v="Yes"/>
    <s v="SB1383"/>
    <m/>
    <m/>
    <m/>
    <m/>
    <s v="Customer Service"/>
    <s v="100000_2115_Addition of 1.0 FTE PWD for SB138"/>
    <b v="1"/>
    <s v="Addition of 1.0 FTE Public Works Dispatcher to support approximately 200 additional operational employees and approximately 43 additional vehicles working in the public right-of-way each day as a result of Senate Bill 1383 implementation. As the implementation of Senate Bill 1383 has taken effect, it was realized that the expansion of the current workload is more than was contemplated and an additional position is needed. The position will ensure timely and thorough communication between field employees, their direct supervisors, management, General Services employees, and other responders requested to deal with emergencies and other critical situations."/>
    <b v="0"/>
    <x v="0"/>
    <b v="1"/>
    <b v="1"/>
  </r>
  <r>
    <n v="100000"/>
    <s v="General Fund"/>
    <n v="2115"/>
    <s v="Environmental Services"/>
    <s v="10"/>
    <s v="Not Applicable"/>
    <s v="Expenditure (Critical Operational Needs)"/>
    <s v="Not Applicable"/>
    <n v="56927"/>
    <s v="100000_2115_Addition of 1.0 FTE Payroll Specialist 2"/>
    <n v="0.34"/>
    <n v="17088"/>
    <n v="5195"/>
    <n v="3046"/>
    <n v="25329"/>
    <m/>
    <m/>
    <m/>
    <m/>
    <m/>
    <m/>
    <m/>
    <m/>
    <m/>
    <n v="25329"/>
    <m/>
    <s v="Addition of 1.0 FTE Payroll Specialist 2, converting Limited position added in Fiscal Year 2023 to Permanent. The Payroll Specialist position is to support the Environmental Services Department's (ESD) significant personnel increase and assist with all payroll functions. Currently 4.0 (four) Payroll Specialist 2s manage over 550 FTE. Last fiscal year over 100 FTE were added and more are anticipated to be added in Fiscal Year 2024 and beyond. The new positions were included to comply with Senate Bill 1383, Street Vending Ordinance, and other mandates while maintaining programmatic service levels. Functions to be performed by this position will include, but are not limited to the following: verify time reporting data, verify authorization forms for absences and overtime, answer payroll-related questions from employees, process documents for new hires, promotions, transfers, and pay increases. ESD has a variety of employees including management, administrative, professional, and field staff, with standard and alternative work schedules, add-on pay, certification pay, and a wide variety of accounting, fund numbers, internal orders, and WBS elements. The position is split: 34% 100000_2115_Form ID 56927_Position # 70047165, 33% 700039_2115_Form ID 56955_Position # 70046954, 33% 700048_2115_Form ID 56911_Position # 70046923."/>
    <s v="Payroll SupportAddition of 1.00 Payroll Specialist 2 to support the department with payroll processing."/>
    <s v="Addition of 1.00 Payroll Specialist 2 to support over 100 additional positions that have been added in the department to comply with Senate Bill 1383, Sidewalk Vending Ordinance, and other mandates while maintaining required service levels. Currently four (4) Payroll Specialist 2s manage over 550 FTE."/>
    <s v="YES"/>
    <s v="1. How does this budget allocation directly benefit specific neighborhoods and City employees? Adding this position will create an equitable distribution of employees supported by each payroll specialist. The current payroll staff of four (4) provides support to over 550 FTE, and this number will be increasing in FY24 and beyond. This budget adjustment will ensure payroll entries and timecard information are submitted within established deadlines, support onboarding employees, and allow Payroll Specialists to respond to questions from staff in a timely manner. 2. What are the operational impacts to policy, programs or practices? Payroll staff will have time to complete tasks accurately and within established deadlines. 3. What are the potential unintended consequences and/or burdens to specific neighborhoods and City employees? There are no potential unintended consequences or burdens resulting from this budget adjustment."/>
    <n v="0.5"/>
    <n v="12664.5"/>
    <n v="0"/>
    <x v="2"/>
    <s v="4.3, 4.4"/>
    <x v="0"/>
    <s v="Yes"/>
    <s v="SB1383"/>
    <m/>
    <m/>
    <m/>
    <m/>
    <s v="Customer Service"/>
    <s v="100000_2115_Addition of 1.0 FTE Payroll Specialist 2"/>
    <b v="1"/>
    <s v="Addition of 1.0 FTE Payroll Specialist 2, converting Limited position added in Fiscal Year 2023 to Permanent. The Payroll Specialist position is to support the Environmental Services Department's (ESD) significant personnel increase and assist with all payroll functions. Currently 4.0 (four) Payroll Specialist 2s manage over 550 FTE. Last fiscal year over 100 FTE were added and more are anticipated to be added in Fiscal Year 2024 and beyond. The new positions were included to comply with Senate Bill 1383, Street Vending Ordinance, and other mandates while maintaining programmatic service levels. Functions to be performed by this position will include, but are not limited to the following: verify time reporting data, verify authorization forms for absences and overtime, answer payroll-related questions from employees, process documents for new hires, promotions, transfers, and pay increases. ESD has a variety of employees including management, administrative, professional, and field staff, with standard and alternative work schedules, add-on pay, certification pay, and a wide variety of accounting, fund numbers, internal orders, and WBS elements. The position is split: 34% 100000_2115_Form ID 56927_Position # 70047165, 33% 700039_2115_Form ID 56955_Position # 70046954, 33% 700048_2115_Form ID 56911_Position # 70046923."/>
    <b v="0"/>
    <x v="0"/>
    <b v="1"/>
    <b v="1"/>
  </r>
  <r>
    <n v="100000"/>
    <s v="General Fund"/>
    <n v="2115"/>
    <s v="Environmental Services"/>
    <s v="14"/>
    <s v="Not Applicable"/>
    <s v="Expenditure (Critical Operational Needs)"/>
    <s v="Not Applicable"/>
    <n v="56928"/>
    <s v="100000_2115_Addition of 1.0 FTE Trainer for ESD"/>
    <n v="0.34"/>
    <n v="23056"/>
    <n v="5693"/>
    <n v="3207"/>
    <n v="31956"/>
    <m/>
    <m/>
    <m/>
    <m/>
    <m/>
    <m/>
    <m/>
    <m/>
    <m/>
    <n v="31956"/>
    <m/>
    <s v="Addition of 1.0 FTE Trainer, converting Limited position added in Fiscal Year 2023 to Permanent. Position will support the Department’s need to institute a comprehensive and effective Safety, Training and Employee Development Program. As the Department continues to add and fill positions to meet the requirements set forth in Senate Bill 1383, it is critical for the Department also to add positions to support the new employees. The Department is applying a concentrated effort to reduce the costs associated with employee vehicular and/or industrial incidents. The Trainer will design training programs based on data from accident/incident tracking and will support efforts to improve internal tracking processes. The Department anticipates continued training opportunities to arise out of the recent formation of the City’s Safety and Risk Oversight Committee. This position will enable the Department to respond to those opportunities by developing and delivering trainings related to committee recommendations. Unlike comparable departments within the organization, ESD does not have dedicated qualified staff whose sole focus is designing, delivering, and evaluating formal training programs. This position will partner with the other safety positions within the Department to build specific training from the interplay of each respective position’s area of expertise. As departmental training needs assessments are performed, the Trainer will be critical in employee development by expanding and delivering soft skill training sets (i.e. interview training, Word/Excel training, etc.). This position will also be critical in ensuring equitable delivery of trainings and employee development tools and resources as the ESD workforce is diverse in that many are dedicated to fieldwork with limited access to computers or more common forms of self-development. The limited access to resources stunts employee development and personal growth for those dedicated field employees. In Calendar Year 2022, ESD provided 2,390 training hours, although, 85% of all trainings were informal tailgate trainings. Collection Services Division alone comprises nearly half of the Department, but only received 158 hours, or less than 1 hour per person, of driving-related safety training, all of which are tailgate style training. In order to make strides in the reduction of department-wide injury and incidents, increased employee engagement, an increase in formal trainings delivered, and an emphasis on driving-related training to empower defensive driving habits to mitigate incident frequency and seriousness is necessary to effect change related to safe driving and safer work practices, and employee vehicular and/or industrial incidents. Addition of a Trainer position will also align the Department consistent with other operational departments by having dedicated training staff. The position is split: 34% 100000_2115_Form ID 56928_Position # 70047166, 33% 700039_2115_Form ID 56956_Position # 700469553, 33% 700048_2115_Form ID 56913_Position # 70046924."/>
    <s v="Safety, Training and Employee DevelopmentAddition of 1.00 Trainer to support the department Safety, Training and Employee Development Program."/>
    <s v="Addition of 1.00 Trainer to support the Department’s need to institute a comprehensive and effective Safety, Training and Employee Development Program."/>
    <s v="YES"/>
    <s v="1. How does this budget allocation directly benefit specific neighborhoods and City employees? This position will ensure equitable delivery of training and employee development tools and resources to nearly 50% of the workforce who are committed primarily to fieldwork. Given these employees' limited access to computers or more common forms of self-development tools, alternative training delivery methods will be developed and delivered to address this inequity.2. What are the operational impacts to policy, programs or practices? This position will expand and deliver soft skill trainings (interview training, Word/Excel training, etc.), and design training programs based on data from accident/incident tracking. An increase in formal trainings emphasizing safe driving and safe work practices will help the department to make strides in the reduction of department-wide injury and incidents.3. What are the potential unintended consequences and/or burdens to specific neighborhoods and City employees? There are no potential unintended consequences or burdens resulting from this budget adjustment."/>
    <n v="1"/>
    <n v="31956"/>
    <n v="0"/>
    <x v="2"/>
    <s v="4.3, 4.4"/>
    <x v="0"/>
    <s v="Yes"/>
    <s v="SB1383"/>
    <m/>
    <m/>
    <m/>
    <m/>
    <s v="Customer Service"/>
    <s v="100000_2115_Addition of 1.0 FTE Trainer for ESD"/>
    <b v="1"/>
    <s v="Addition of 1.0 FTE Trainer, converting Limited position added in Fiscal Year 2023 to Permanent. Position will support the Department’s need to institute a comprehensive and effective Safety, Training and Employee Development Program. As the Department continues to add and fill positions to meet the requirements set forth in Senate Bill 1383, it is critical for the Department also to add positions to support the new employees. The Department is applying a concentrated effort to reduce the costs associated with employee vehicular and/or industrial incidents. The Trainer will design training programs based on data from accident/incident tracking and will support efforts to improve internal tracking processes. The Department anticipates continued training opportunities to arise out of the recent formation of the City’s Safety and Risk Oversight Committee. This position will enable the Department to respond to those opportunities by developing and delivering trainings related to committee recommendations. Unlike comparable departments within the organization, ESD does not have dedicated qualified staff whose sole focus is designing, delivering, and evaluating formal training programs. This position will partner with the other safety positions within the Department to build specific training from the interplay of each respective position’s area of expertise. As departmental training needs assessments are performed, the Trainer will be critical in employee development by expanding and delivering soft skill training sets (i.e. interview training, Word/Excel training, etc.). This position will also be critical in ensuring equitable delivery of trainings and employee development tools and resources as the ESD workforce is diverse in that many are dedicated to fieldwork with limited access to computers or more common forms of self-development. The limited access to resources stunts employee development and personal growth for those dedicated field employees. In Calendar Year 2022, ESD provided 2,390 training hours, although, 85% of all trainings were informal tailgate trainings. Collection Services Division alone comprises nearly half of the Department, but only received 158 hours, or less than 1 hour per person, of driving-related safety training, all of which are tailgate style training. In order to make strides in the reduction of department-wide injury and incidents, increased employee engagement, an increase in formal trainings delivered, and an emphasis on driving-related training to empower defensive driving habits to mitigate incident frequency and seriousness is necessary to effect change related to safe driving and safer work practices, and employee vehicular and/or industrial incidents. Addition of a Trainer position will also align the Department consistent with other operational departments by having dedicated training staff. The position is split: 34% 100000_2115_Form ID 56928_Position # 70047166, 33% 700039_2115_Form ID 56956_Position # 700469553, 33% 700048_2115_Form ID 56913_Position # 70046924."/>
    <b v="0"/>
    <x v="0"/>
    <b v="1"/>
    <b v="1"/>
  </r>
  <r>
    <n v="100000"/>
    <s v="General Fund"/>
    <n v="2115"/>
    <s v="Environmental Services"/>
    <s v="15"/>
    <s v="Champion Sustainability"/>
    <s v="Expenditure (Critical Operational Needs)"/>
    <s v="Clean SD"/>
    <n v="56929"/>
    <s v="100000_2115_Addition of Enhanced Hot Spot Crew"/>
    <n v="6"/>
    <n v="302232"/>
    <n v="100654"/>
    <n v="53760"/>
    <n v="456646"/>
    <n v="30000"/>
    <n v="970000"/>
    <m/>
    <m/>
    <m/>
    <m/>
    <m/>
    <m/>
    <m/>
    <n v="1456646"/>
    <m/>
    <s v="Creation of a permanent Enhanced Hot Spot Program Crew. This Program was piloted starting on 10/24/22 and was an immediate success. In the first eight weeks of the program, crew have removed over 140 tons of waste and self-generated over 900 GID reports. The Program consists of teams that will be dispatched to provide public right-of-way waste and large litter removal focused specifically on areas most heavily impacted by waste resulting from the unsheltered population. Each team will have one Code Compliance Officer (CCOs) who will direct the work of an operations crew of two throughout neighborhoods to address known and discovered “hot spots” that pose a public health or environmental concern. Teams will operate seven days a week.2 - CCO4 - HTD II2 - Rear loaders (2 x $400,000 one-time)2 - Pick-ups for CCOs (2 x $85,000 one-time) Supplies/Uniforms/IT Equipment/Phone (6 x $3,000 one-time for initial outfitting; 6 x $2,000 on-going)"/>
    <s v="Enhanced Hot Spot CrewAddition of 6.00 FTE positions and non-personnel expenditures associated with equipment to support hot spot crews for Clean SD."/>
    <s v="Addition of 6.00 FTE and one-time non-personnel expenditures for vehicles to support removing waste from the public right-of-way in areas most heavily impacted by the City's unsheltered population."/>
    <s v="YES"/>
    <s v="1. How does this budget allocation directly benefit specific neighborhoods and City employees? This team provides a proactive service to remove waste from the public right-of-way in areas most heavily impacted by the City's unsheltered population. Services also focus on areas throughout the City where waste may be abandoned and causing a public health concern.  These teams are proactive and try to address waste concerns before they become GID reports. In addition, providing the funding requested will ensure resources diverted from normal duties will be able to return and provide the normal baseline established services citywide. 2. What are the operational impacts to policy, programs or practices? Provides a proactive service to remove waste throughout the City's public right-of-way, especially near encampments. 3. What are the potential unintended consequences and/or burdens to specific neighborhoods and City employees? There are no potential unintended consequences or burdens resulting from this budget adjustment."/>
    <n v="1"/>
    <n v="1456646"/>
    <n v="0"/>
    <x v="0"/>
    <s v="3.1"/>
    <x v="0"/>
    <s v="Yes"/>
    <s v="-"/>
    <m/>
    <m/>
    <m/>
    <m/>
    <s v="Customer Service"/>
    <s v="100000_2115_Addition of Enhanced Hot Spot Crew"/>
    <b v="1"/>
    <s v="Creation of a permanent Enhanced Hot Spot Program Crew. This Program was piloted starting on 10/24/22 and was an immediate success. In the first eight weeks of the program, crew have removed over 140 tons of waste and self-generated over 900 GID reports. The Program consists of teams that will be dispatched to provide public right-of-way waste and large litter removal focused specifically on areas most heavily impacted by waste resulting from the unsheltered population. Each team will have one Code Compliance Officer (CCOs) who will direct the work of an operations crew of two throughout neighborhoods to address known and discovered “hot spots” that pose a public health or environmental concern. Teams will operate seven days a week.2 - CCO4 - HTD II2 - Rear loaders (2 x $400,000 one-time)2 - Pick-ups for CCOs (2 x $85,000 one-time) Supplies/Uniforms/IT Equipment/Phone (6 x $3,000 one-time for initial outfitting; 6 x $2,000 on-going)"/>
    <b v="0"/>
    <x v="0"/>
    <b v="1"/>
    <b v="1"/>
  </r>
  <r>
    <n v="100000"/>
    <s v="General Fund"/>
    <n v="2115"/>
    <s v="Environmental Services"/>
    <s v="16"/>
    <s v="Champion Sustainability"/>
    <s v="Expenditure (Critical Operational Needs)"/>
    <s v="Not Applicable"/>
    <n v="56930"/>
    <s v="100000_2115_Addition of 1.0 FTE Comm Dev Spec 4 for COSS"/>
    <n v="1"/>
    <n v="90558"/>
    <n v="19651"/>
    <n v="10045"/>
    <n v="120254"/>
    <n v="5000"/>
    <m/>
    <m/>
    <m/>
    <m/>
    <m/>
    <m/>
    <m/>
    <m/>
    <n v="125254"/>
    <m/>
    <s v="Addition of 1.0 FTE Community Development Specialist 4, converting Limited position added in Fiscal Year 2023 to Permanent. The Environmental Services Department (ESD) collects trash, recycling and green waste from over 285,000 residences. The Community Development Specialist (CDS) 4 will support the efforts to coordinate the communication plan and large stakeholder process for the cost of service study. The CDS 4 will draft reports and prepare presentation materials for staff to review and comment, participate in on-site Committee and Council meetings; organize, schedule and represent ESD at workshops and community groups. Additionally, the CDS 4 will work with a consultant to help implement a robust stakeholder process. "/>
    <s v="Cost of Service StudyAddition of 5.00 FTE positions and related non-personnel expenditures to support a waste collection cost of service study and a robust stakeholder process."/>
    <s v="Addition of 1.00 Program Manager, 1.00 Community Development Specialist 4, 1.00 Senior Management Analyst, 2.00 Associate Management Analysts, and non-personnel expenditures to support a cost of service study and robust stakeholder process."/>
    <s v="YES"/>
    <s v="1. How does this budget allocation directly benefit specific neighborhoods and City employees? This budget adjustment will support a cost of service study and robust stakeholder process. This will resolve an inequity that currently exists among City residents where those receiving collection services from the City do not pay any fee and others throughout the City do.2. What are the operational impacts to policy, programs or practices? Allows for refuse collection to become all or partially cost recoverable, provide containers and container delivery to customers at no additional charge other than the fee for service.3. What are the potential unintended consequences and/or burdens to specific neighborhoods and City employees? Adding a fee for the collection of refuse further increases the cost of living for residents who currently receive free collection, and may impact those on limited incomes."/>
    <n v="1"/>
    <n v="125254"/>
    <n v="0"/>
    <x v="2"/>
    <s v="4.3, 4.4"/>
    <x v="1"/>
    <s v="Yes"/>
    <s v="Waste collection COS"/>
    <m/>
    <m/>
    <m/>
    <m/>
    <s v="Customer Service"/>
    <s v="100000_2115_Addition of 1.0 FTE Comm Dev Spec 4 for COSS"/>
    <b v="1"/>
    <s v="Addition of 1.0 FTE Community Development Specialist 4, converting Limited position added in Fiscal Year 2023 to Permanent. The Environmental Services Department (ESD) collects trash, recycling and green waste from over 285,000 residences. The Community Development Specialist (CDS) 4 will support the efforts to coordinate the communication plan and large stakeholder process for the cost of service study. The CDS 4 will draft reports and prepare presentation materials for staff to review and comment, participate in on-site Committee and Council meetings; organize, schedule and represent ESD at workshops and community groups. Additionally, the CDS 4 will work with a consultant to help implement a robust stakeholder process. "/>
    <b v="0"/>
    <x v="0"/>
    <b v="1"/>
    <b v="1"/>
  </r>
  <r>
    <n v="700039"/>
    <s v="Refuse Disposal Fund"/>
    <n v="2115"/>
    <s v="Environmental Services"/>
    <s v="02"/>
    <s v="Champion Sustainability"/>
    <s v="Expenditure (Federal/State Mandates)"/>
    <s v="Not Applicable"/>
    <n v="56931"/>
    <s v="700039_2115_Addition of 1.0 FTE Biologist 2 for OPF"/>
    <n v="1"/>
    <n v="77468"/>
    <n v="17818"/>
    <n v="9692"/>
    <n v="104978"/>
    <m/>
    <m/>
    <m/>
    <m/>
    <m/>
    <m/>
    <m/>
    <m/>
    <m/>
    <n v="104978"/>
    <m/>
    <s v="Addition of 1.0 FTE Biologist 2. The position will facilitate the expansion of the innovative Aerated Static Pile (ASP) system currently in place, and to be expanded, at the Miramar Greenery. The position specifically focuses on the integration of the expanded ASP process into the diversion efforts of the Miramar Greenery as a whole, monitoring intake process material, and ensuring facility operations and processing within specific regulatory requirements for the compost product (curation, time, moisture, temperature of product offering). The Biologist 2 serves as a liaison between the positions managing operations/labor force/processes and the Recycling Specialist positions ensuring customer service/product export. All positions are anticipated to start in period 12."/>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104978"/>
    <n v="0"/>
    <x v="2"/>
    <s v="4.3, 4.4"/>
    <x v="1"/>
    <s v="Yes"/>
    <s v="SB1383"/>
    <s v="Customer Service"/>
    <m/>
    <m/>
    <m/>
    <m/>
    <s v="700039_2115_Addition of 1.0 FTE Biologist 2 for OPF"/>
    <b v="1"/>
    <s v="Addition of 1.0 FTE Biologist 2. The position will facilitate the expansion of the innovative Aerated Static Pile (ASP) system currently in place, and to be expanded, at the Miramar Greenery. The position specifically focuses on the integration of the expanded ASP process into the diversion efforts of the Miramar Greenery as a whole, monitoring intake process material, and ensuring facility operations and processing within specific regulatory requirements for the compost product (curation, time, moisture, temperature of product offering). The Biologist 2 serves as a liaison between the positions managing operations/labor force/processes and the Recycling Specialist positions ensuring customer service/product export. All positions are anticipated to start in period 12."/>
    <b v="0"/>
    <x v="0"/>
    <b v="1"/>
    <b v="1"/>
  </r>
  <r>
    <n v="700039"/>
    <s v="Refuse Disposal Fund"/>
    <n v="2115"/>
    <s v="Environmental Services"/>
    <s v="02"/>
    <s v="Champion Sustainability"/>
    <s v="Expenditure (Federal/State Mandates)"/>
    <s v="Not Applicable"/>
    <n v="56934"/>
    <s v="700039_2115_Addition of 1.0 FTE Equip Technician 3 for OPF"/>
    <n v="1"/>
    <n v="56601"/>
    <n v="15624"/>
    <n v="9128"/>
    <n v="81353"/>
    <m/>
    <m/>
    <m/>
    <m/>
    <m/>
    <m/>
    <m/>
    <m/>
    <m/>
    <n v="81353"/>
    <m/>
    <s v="Addition of 1.0 FTE Equipment Technician 3. This position is a lead technician that will assist with repair and maintenance of all specialized compost, Aerated Static Pile (ASP) equipment, conveyors and the landfill gas system at North Miramar where the Organics Processing Facility (OPF) will be constructed and operated. This position is required in Fiscal Year 2024 to ensure newly procured conveyors and ASP equipment along with existing City owned equipment are relocated and installed in the new OPF. This position will also assist with any landfill gas collection system monitoring under the direction of the Associate Mechanical Engineer. All positions are anticipated to start in period 12."/>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81353"/>
    <n v="0"/>
    <x v="2"/>
    <s v="4.3, 4.4"/>
    <x v="1"/>
    <s v="Yes"/>
    <s v="Organics Processing Facility"/>
    <s v="Customer Service"/>
    <m/>
    <m/>
    <m/>
    <m/>
    <s v="700039_2115_Addition of 1.0 FTE Equip Technician 3 for OPF"/>
    <b v="1"/>
    <s v="Addition of 1.0 FTE Equipment Technician 3. This position is a lead technician that will assist with repair and maintenance of all specialized compost, Aerated Static Pile (ASP) equipment, conveyors and the landfill gas system at North Miramar where the Organics Processing Facility (OPF) will be constructed and operated. This position is required in Fiscal Year 2024 to ensure newly procured conveyors and ASP equipment along with existing City owned equipment are relocated and installed in the new OPF. This position will also assist with any landfill gas collection system monitoring under the direction of the Associate Mechanical Engineer. All positions are anticipated to start in period 12."/>
    <b v="0"/>
    <x v="0"/>
    <b v="1"/>
    <b v="1"/>
  </r>
  <r>
    <n v="700039"/>
    <s v="Refuse Disposal Fund"/>
    <n v="2115"/>
    <s v="Environmental Services"/>
    <s v="02"/>
    <s v="Champion Sustainability"/>
    <s v="Expenditure (Federal/State Mandates)"/>
    <s v="Not Applicable"/>
    <n v="56935"/>
    <s v="700039_2115_Addition of 1.0 FTE Gen Utility Sup for OPF"/>
    <n v="1"/>
    <n v="78179"/>
    <n v="24908"/>
    <n v="9711"/>
    <n v="112798"/>
    <m/>
    <m/>
    <m/>
    <m/>
    <m/>
    <m/>
    <m/>
    <m/>
    <m/>
    <n v="112798"/>
    <m/>
    <s v="Addition of 1.0 FTE General Utility Supervisor. This position will facilitate the operation of enhanced Organics Processing Facility equipment/systems/processes to receive and process mixed organic waste, food waste, and ensure, as tonnage increases operational efficiency and appropriate staffing levels. The position acts as a second line supervisor of operational staff, and is directly responsible to coordinate with technical support staff to ensure safe operations and regulatory compliance. This position is required to act as the overall general supervisor of the operation while maintaining a level of subject matter expertise in the integration of technological/operational expertise. All positions are anticipated to start in period 12."/>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112798"/>
    <n v="0"/>
    <x v="2"/>
    <s v="4.3, 4.4"/>
    <x v="1"/>
    <s v="Yes"/>
    <s v="Organics Processing Facility"/>
    <s v="Customer Service"/>
    <m/>
    <m/>
    <m/>
    <m/>
    <s v="700039_2115_Addition of 1.0 FTE Gen Utility Sup for OPF"/>
    <b v="1"/>
    <s v="Addition of 1.0 FTE General Utility Supervisor. This position will facilitate the operation of enhanced Organics Processing Facility equipment/systems/processes to receive and process mixed organic waste, food waste, and ensure, as tonnage increases operational efficiency and appropriate staffing levels. The position acts as a second line supervisor of operational staff, and is directly responsible to coordinate with technical support staff to ensure safe operations and regulatory compliance. This position is required to act as the overall general supervisor of the operation while maintaining a level of subject matter expertise in the integration of technological/operational expertise. All positions are anticipated to start in period 12."/>
    <b v="0"/>
    <x v="0"/>
    <b v="1"/>
    <b v="1"/>
  </r>
  <r>
    <n v="700039"/>
    <s v="Refuse Disposal Fund"/>
    <n v="2115"/>
    <s v="Environmental Services"/>
    <s v="02"/>
    <s v="Champion Sustainability"/>
    <s v="Expenditure (Federal/State Mandates)"/>
    <s v="Not Applicable"/>
    <n v="56936"/>
    <s v="700039_2115_Addition of 1.0 FTE LF Equip Op for OPF"/>
    <n v="1"/>
    <n v="66327"/>
    <n v="21195"/>
    <n v="9391"/>
    <n v="96913"/>
    <m/>
    <m/>
    <m/>
    <m/>
    <m/>
    <m/>
    <m/>
    <m/>
    <m/>
    <n v="96913"/>
    <m/>
    <s v="Addition of 1.0 FTE Landfill Equipment Operator. This is a lead operator position and is required to perform the more complex duties of operating the tub and horizontal grinders. Since we will be operating two facilities simultaneously for 12-18 months, we need a full crew of staff at the Organics Processing Facility allowing the existing Greenery Landfill Equipment Operators to remain focused on closing the old 74 acres facility. All positions are anticipated to start in period 12."/>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96913"/>
    <n v="0"/>
    <x v="2"/>
    <s v="4.3, 4.4"/>
    <x v="1"/>
    <s v="Yes"/>
    <s v="Organics Processing Facility"/>
    <s v="Customer Service"/>
    <m/>
    <m/>
    <m/>
    <m/>
    <s v="700039_2115_Addition of 1.0 FTE LF Equip Op for OPF"/>
    <b v="1"/>
    <s v="Addition of 1.0 FTE Landfill Equipment Operator. This is a lead operator position and is required to perform the more complex duties of operating the tub and horizontal grinders. Since we will be operating two facilities simultaneously for 12-18 months, we need a full crew of staff at the Organics Processing Facility allowing the existing Greenery Landfill Equipment Operators to remain focused on closing the old 74 acres facility. All positions are anticipated to start in period 12."/>
    <b v="0"/>
    <x v="0"/>
    <b v="1"/>
    <b v="1"/>
  </r>
  <r>
    <n v="700039"/>
    <s v="Refuse Disposal Fund"/>
    <n v="2115"/>
    <s v="Environmental Services"/>
    <s v="02"/>
    <s v="Champion Sustainability"/>
    <s v="Expenditure (Federal/State Mandates)"/>
    <s v="Not Applicable"/>
    <n v="56940"/>
    <s v="700039_2115_Addition of Heavy Equipment and Supplies for OPF"/>
    <m/>
    <m/>
    <m/>
    <m/>
    <n v="0"/>
    <m/>
    <n v="875000"/>
    <m/>
    <m/>
    <m/>
    <m/>
    <m/>
    <m/>
    <m/>
    <n v="875000"/>
    <m/>
    <s v="Addition of on-going non-personnel expenditures for the following: $645,000 for six leased CAT 972 Loaders to support the Aerated Static Pile composting process, material management, and material finishing. $180,000 Water Tanker for dust control related to regulatory compliance and mobile emergency response for fire suppression. $50,000 for supplies including tarps, oil, filters, hoses, electrical components."/>
    <s v="Organics Processing FacilityAddition of 8.00 FTE and related non-personnel expenditures to support Organics Processing Facility operations and processing of organic material in compliance with Senate Bill 1383."/>
    <s v="Addition of 8.00 FTE and non-personnel expenditures to support Organics Processing Facility operations and processing of organic material in compliance with Senate Bill 1383."/>
    <s v="YES"/>
    <s v="1. How does this budget allocation directly benefit specific neighborhoods and City employees? This budget adjustment will enable operations of the Organics Processing Facility, which will handle processing and recycling of organic material, promoting increased waste diversion and recycling participation Citywide.2. What are the operational impacts to policy, programs or practices? Operational impacts include the City complying with SB 1383 and appropriately processing organic material diverting it from the landfill and minimizing potential environmental impacts.3. What are the potential unintended consequences and/or burdens to specific neighborhoods and City employees? There are no potential unintended consequences or burdens resulting from this budget adjustment."/>
    <n v="1"/>
    <n v="875000"/>
    <n v="0"/>
    <x v="2"/>
    <s v="4.3, 4.4"/>
    <x v="1"/>
    <s v="Yes "/>
    <s v="Based off equipment description in Adj Desc. Public Desc/Justification states 8 FTE when there's no budget in PE/FTE"/>
    <s v="Customer Service"/>
    <m/>
    <m/>
    <m/>
    <m/>
    <s v="700039_2115_Addition of Heavy Equipment and Supplies for OPF"/>
    <b v="1"/>
    <s v="Addition of on-going non-personnel expenditures for the following: $645,000 for six leased CAT 972 Loaders to support the Aerated Static Pile composting process, material management, and material finishing. $180,000 Water Tanker for dust control related to regulatory compliance and mobile emergency response for fire suppression. $50,000 for supplies including tarps, oil, filters, hoses, electrical components."/>
    <b v="0"/>
    <x v="0"/>
    <b v="1"/>
    <b v="1"/>
  </r>
  <r>
    <n v="700033"/>
    <s v="Airports Fund"/>
    <n v="2111"/>
    <s v="Airport Management"/>
    <s v="03"/>
    <s v="Foster Regional Prosperity"/>
    <s v="Expenditure (Critical Operational Needs)"/>
    <s v="Infrastructure"/>
    <n v="56941"/>
    <s v="700033_2111_Addition of Retail Center Roof Repair"/>
    <m/>
    <m/>
    <m/>
    <m/>
    <n v="0"/>
    <m/>
    <n v="250000"/>
    <m/>
    <m/>
    <m/>
    <m/>
    <m/>
    <m/>
    <m/>
    <n v="250000"/>
    <m/>
    <s v="Addition of one-time non-personnel expenditure for roof repair and maintenance to the Retail Center buildings (Airport Business Park) at Montgomery - Gibbs Executive Airport. The Airport Business Park Buildings were acquired by the City after the lease holder defaulted on the agreement in 2019. Roof Repairs will include the remaining 2/3 portion of the roof, 1/3 roof repairs were completed in FY22/23. Remaining repairs are needed on the facilities to bring all the units to code and ready to be leased to interested lessees and provide additional revenue to the City's Airport Management enterprise fund. The expenditure will be funded by the Airport Management Enterprise Fund."/>
    <s v="Commercial/Retail Center Repair and MaintenanceAddition of one-time non-personnel expenditure for repairs and maintenance to the Commercial and Retail Center."/>
    <s v="Addition of one-time non-personnel expenditures to support roof repairs to the Retail Center located at Gibbs and Aero Drive."/>
    <s v="NO"/>
    <s v="N/A"/>
    <n v="0"/>
    <n v="0"/>
    <n v="0"/>
    <x v="3"/>
    <s v="N/A"/>
    <x v="2"/>
    <s v="N/A"/>
    <m/>
    <s v="Not Applicable"/>
    <m/>
    <m/>
    <m/>
    <m/>
    <s v="700033_2111_Addition of Retail Center Roof Repair"/>
    <b v="1"/>
    <s v="Addition of one-time non-personnel expenditure for roof repair and maintenance to the Retail Center buildings (Airport Business Park) at Montgomery - Gibbs Executive Airport. The Airport Business Park Buildings were acquired by the City after the lease holder defaulted on the agreement in 2019. Roof Repairs will include the remaining 2/3 portion of the roof, 1/3 roof repairs were completed in FY22/23. Remaining repairs are needed on the facilities to bring all the units to code and ready to be leased to interested lessees and provide additional revenue to the City's Airport Management enterprise fund. The expenditure will be funded by the Airport Management Enterprise Fund."/>
    <b v="0"/>
    <x v="0"/>
    <b v="1"/>
    <b v="1"/>
  </r>
  <r>
    <n v="700033"/>
    <s v="Airports Fund"/>
    <n v="2111"/>
    <s v="Airport Management"/>
    <s v="01"/>
    <s v="Foster Regional Prosperity"/>
    <s v="Expenditure (Critical Operational Needs)"/>
    <s v="Infrastructure"/>
    <n v="56942"/>
    <s v="700033_2111_Addition of Airport Operations Assistants"/>
    <n v="3"/>
    <n v="157551"/>
    <n v="43737"/>
    <n v="27054"/>
    <n v="228342"/>
    <m/>
    <m/>
    <m/>
    <m/>
    <m/>
    <m/>
    <m/>
    <m/>
    <m/>
    <n v="228342"/>
    <m/>
    <s v="Addition of 3.00 Airport Operations Assistants to support Montgomery Gibbs and Brown Field airports. The additional Airport Operations Assistants will allow the department to provide additional coverage at both MYF and SDM airports to provide an extra level of service to conduct airfield inspections, respond to potential emergencies and to allow for backup coverage. This is a critical need to ensure airport safety and 24 hour airport operations coverage. "/>
    <s v="Airport Operations SupportAddition of 3.00 Airport Operations Assistants to support Montgomery Gibbs and Brown Field airports. "/>
    <s v="Addition of 3.00 Airport Operations Assistants to support Montgomery Gibbs and Brown Field airports. "/>
    <s v="YES"/>
    <s v="Addresses challenges with recruitment and attracting talent, by adding highly qualified staff of diverse backgrounds, it will help improve service levels and workload disparities (TEP – Goal 2)"/>
    <n v="0"/>
    <n v="0"/>
    <n v="0"/>
    <x v="3"/>
    <s v="N/A"/>
    <x v="2"/>
    <s v="N/A"/>
    <m/>
    <s v="Customer Service"/>
    <m/>
    <m/>
    <m/>
    <m/>
    <s v="700033_2111_Addition of Airport Operations Assistants"/>
    <b v="1"/>
    <s v="Addition of 3.00 Airport Operations Assistants to support Montgomery Gibbs and Brown Field airports. The additional Airport Operations Assistants will allow the department to provide additional coverage at both MYF and SDM airports to provide an extra level of service to conduct airfield inspections, respond to potential emergencies and to allow for backup coverage. This is a critical need to ensure airport safety and 24 hour airport operations coverage. "/>
    <b v="0"/>
    <x v="0"/>
    <b v="1"/>
    <b v="1"/>
  </r>
  <r>
    <n v="700033"/>
    <s v="Airports Fund"/>
    <n v="2111"/>
    <s v="Airport Management"/>
    <s v="01"/>
    <s v="Foster Regional Prosperity"/>
    <s v="Expenditure (Critical Operational Needs)"/>
    <s v="Infrastructure"/>
    <n v="56943"/>
    <s v="700033_2111_Addition of Program Coordinator"/>
    <n v="1"/>
    <n v="116027"/>
    <n v="23785"/>
    <n v="10732"/>
    <n v="150544"/>
    <m/>
    <m/>
    <m/>
    <m/>
    <m/>
    <m/>
    <m/>
    <m/>
    <m/>
    <n v="150544"/>
    <m/>
    <s v="Addition of 1.00 Program Coordinator to support coordination of airport project management at both Montgomery Gibbs and Brown Field airports. The Program Coordinator will assist the Airport Program Manager in identifying, planning, and coordinating the delivery of infrastructure and planning projects at both airports."/>
    <s v="Airport Management SupportAddition of 1.00 Program Coordinator to coordinate airport projects at Montgomery Gibbs and Brown Field airports."/>
    <s v="Addition of 1.00 Program Coordinator to support coordination of airport project management at both Montgomery Gibbs and Brown Field airports."/>
    <s v="YES"/>
    <s v="Addresses challenges with recruitment and attracting talent, by adding highly qualified staff of diverse backgrounds, it will help improve service levels and workload disparities (TEP – Goal 2)"/>
    <n v="0"/>
    <n v="0"/>
    <n v="0"/>
    <x v="3"/>
    <s v="N/A"/>
    <x v="2"/>
    <s v="N/A"/>
    <m/>
    <s v="Customer Service"/>
    <m/>
    <m/>
    <m/>
    <m/>
    <s v="700033_2111_Addition of Program Coordinator"/>
    <b v="1"/>
    <s v="Addition of 1.00 Program Coordinator to support coordination of airport project management at both Montgomery Gibbs and Brown Field airports. The Program Coordinator will assist the Airport Program Manager in identifying, planning, and coordinating the delivery of infrastructure and planning projects at both airports."/>
    <b v="0"/>
    <x v="0"/>
    <b v="1"/>
    <b v="1"/>
  </r>
  <r>
    <n v="700033"/>
    <s v="Airports Fund"/>
    <n v="2111"/>
    <s v="Airport Management"/>
    <s v="01"/>
    <s v="Foster Regional Prosperity"/>
    <s v="Revenue (Revised – Increase)"/>
    <s v="Infrastructure"/>
    <n v="56944"/>
    <s v="700033_2111_Revised Rent Revenue"/>
    <m/>
    <m/>
    <m/>
    <m/>
    <n v="0"/>
    <m/>
    <m/>
    <m/>
    <m/>
    <m/>
    <m/>
    <m/>
    <m/>
    <m/>
    <m/>
    <n v="1388261"/>
    <s v="Addition of Rent Revenue to reflect revised Commercial Leasing revenue projections. Revenue for Commercial Leasing is projected to be $1,388,261 over FY23 Adopted Budget levels primarily due to new office space leases from DSD (8665 Gibbs), E&amp;amp;CP (8525 Gibbs), and Transportation (Suite 202,203, 204) at Montgomery Gibbs properties. "/>
    <s v="Revised Rent RevenueAdjustment to reflect revised commercial leasing revenue projections."/>
    <s v="Addition of Rent Revenue to reflect revised Commercial Leasing revenue projections."/>
    <s v="NO"/>
    <s v="N/A"/>
    <n v="0"/>
    <n v="0"/>
    <n v="0"/>
    <x v="3"/>
    <s v="N/A"/>
    <x v="2"/>
    <s v="N/A"/>
    <m/>
    <s v="Not Applicable"/>
    <m/>
    <m/>
    <m/>
    <m/>
    <s v="700033_2111_Revised Rent Revenue"/>
    <b v="1"/>
    <s v="Addition of Rent Revenue to reflect revised Commercial Leasing revenue projections. Revenue for Commercial Leasing is projected to be $1,388,261 over FY23 Adopted Budget levels primarily due to new office space leases from DSD (8665 Gibbs), E&amp;amp;CP (8525 Gibbs), and Transportation (Suite 202,203, 204) at Montgomery Gibbs properties. "/>
    <b v="0"/>
    <x v="0"/>
    <b v="1"/>
    <b v="1"/>
  </r>
  <r>
    <n v="700033"/>
    <s v="Airports Fund"/>
    <n v="2111"/>
    <s v="Airport Management"/>
    <s v="01"/>
    <s v="Foster Regional Prosperity"/>
    <s v="User Fees (Revised – Increase)"/>
    <s v="Infrastructure"/>
    <n v="56945"/>
    <s v="700033_2111_Revised Monthly Parking Revenue"/>
    <m/>
    <m/>
    <m/>
    <m/>
    <n v="0"/>
    <m/>
    <m/>
    <m/>
    <m/>
    <m/>
    <m/>
    <m/>
    <m/>
    <m/>
    <m/>
    <n v="250000"/>
    <s v="Addition of Monthly Parking Revenue to reflect revised revenue projections for monthly parking at Montgomery Gibbs Executive Airport. Adjustment to revenue for monthly parking at Montgomery Gibbs Executive Airport to reflect more accurate projections based on prior years actuals. For example, FY22 actuals were $460k and budget was $90k, other adjustments were made in the base budget reallocation. "/>
    <s v="Revised Airport Parking RevenueAdjustment to reflect revised airport parking revenue projections at Montgomery Gibbs Executive Airport."/>
    <s v="Addition of Monthly Parking Revenue to reflect revised revenue projections for monthly parking at Montgomery Gibbs Executive Airport."/>
    <s v="NO"/>
    <s v="N/A"/>
    <n v="0"/>
    <n v="0"/>
    <n v="0"/>
    <x v="3"/>
    <s v="N/A"/>
    <x v="2"/>
    <s v="N/A"/>
    <m/>
    <s v="Not Applicable"/>
    <m/>
    <m/>
    <m/>
    <m/>
    <s v="700033_2111_Revised Monthly Parking Revenue"/>
    <b v="1"/>
    <s v="Addition of Monthly Parking Revenue to reflect revised revenue projections for monthly parking at Montgomery Gibbs Executive Airport. Adjustment to revenue for monthly parking at Montgomery Gibbs Executive Airport to reflect more accurate projections based on prior years actuals. For example, FY22 actuals were $460k and budget was $90k, other adjustments were made in the base budget reallocation. "/>
    <b v="0"/>
    <x v="0"/>
    <b v="1"/>
    <b v="1"/>
  </r>
  <r>
    <n v="700033"/>
    <s v="Airports Fund"/>
    <n v="2111"/>
    <s v="Airport Management"/>
    <s v="01"/>
    <s v="Foster Regional Prosperity"/>
    <s v="User Fees (Revised – Increase)"/>
    <s v="Infrastructure"/>
    <n v="56946"/>
    <s v="700033_2111_Revised Revenue Flowage Fees"/>
    <m/>
    <m/>
    <m/>
    <m/>
    <n v="0"/>
    <m/>
    <m/>
    <m/>
    <m/>
    <m/>
    <m/>
    <m/>
    <m/>
    <m/>
    <m/>
    <n v="150000"/>
    <s v="Addition of Flowage Fee Revenue to reflect revised revenue projections for Brown Field Airport. Increase in revenue to bring budget in line with prior years actuals. For example, FY22 actuals were $302k and budget was $39k. Other adjustments were made in the base budget reallocation. "/>
    <s v="Revised Flowage Fees RevenueAdjustment to reflect revised flowage fee revenue projections for Brown Field Airport."/>
    <s v="Addition of Flowage Fee Revenue to reflect revised revenue projections for Brown Field Airport."/>
    <s v="NO"/>
    <s v="N/A"/>
    <n v="0"/>
    <n v="0"/>
    <n v="0"/>
    <x v="3"/>
    <s v="N/A"/>
    <x v="2"/>
    <s v="N/A"/>
    <m/>
    <s v="Not Applicable"/>
    <m/>
    <m/>
    <m/>
    <m/>
    <s v="700033_2111_Revised Revenue Flowage Fees"/>
    <b v="1"/>
    <s v="Addition of Flowage Fee Revenue to reflect revised revenue projections for Brown Field Airport. Increase in revenue to bring budget in line with prior years actuals. For example, FY22 actuals were $302k and budget was $39k. Other adjustments were made in the base budget reallocation. "/>
    <b v="0"/>
    <x v="0"/>
    <b v="1"/>
    <b v="1"/>
  </r>
  <r>
    <n v="700039"/>
    <s v="Refuse Disposal Fund"/>
    <n v="2115"/>
    <s v="Environmental Services"/>
    <s v="01"/>
    <s v="Champion Sustainability"/>
    <s v="Expenditure (Other Reduction)"/>
    <s v="Not Applicable"/>
    <n v="56949"/>
    <s v="700039_2115_Transfer of Citywide Programs to GF FranchAd"/>
    <m/>
    <m/>
    <m/>
    <m/>
    <n v="0"/>
    <n v="-1072"/>
    <n v="-577611"/>
    <m/>
    <n v="-38071"/>
    <n v="-319"/>
    <m/>
    <m/>
    <m/>
    <m/>
    <n v="-617073"/>
    <m/>
    <s v="Transfer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transfer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3.00 FTE, $2.9M PE, $1.5M NPE, and $100K Revenue for bin services provided to non-GF City Departments. Please note: Adjustment of $119,233 in 500189-Budgeted PE Savings is entered as one-time as a placeholder in Fiscal Year 2024 for a Restructure that will take place in Fiscal Year 2025, for 1.0 FTE Supervising Recycling Specialist Position."/>
    <s v="Transfer of Citywide ProgramsTransfer of 33.00 FTE positions, non-personnel expenditures, and revenue from the Refuse Disposal Fund to the General Fund associated to citywide programs for general public benefit."/>
    <s v="Transfer of Citywide programs for general public benefit, currently funded in the Refuse Disposal Enterprise Fund, to the General Fund. This adjustment will support long-term solvency for the Refuse Disposal Enterprise Fund. "/>
    <s v="YES"/>
    <s v="1. How does this budget allocation directly benefit specific neighborhoods and City employees? By having franchise administration, the City ensures franchise waste haulers pay for the use of public roads to do business. Revenue from  franchise fees is received in the General Fund. 2. What are the operational impacts to policy, programs or practices? Funding equity is being addressed by reallocating the franchise administration management costs to the General Fund where the revenue is received.3. What are the potential unintended consequences and/or burdens to specific neighborhoods and City employees? There are no potential unintended consequences or burdens resulting from this budget adjustment. Revenue from this program already resides in the General Fund. "/>
    <n v="0"/>
    <n v="0"/>
    <n v="0"/>
    <x v="3"/>
    <s v="N/A"/>
    <x v="2"/>
    <s v="No"/>
    <m/>
    <s v="Customer Service"/>
    <m/>
    <m/>
    <m/>
    <m/>
    <s v="700039_2115_Transfer of Citywide Programs to GF FranchAd"/>
    <b v="1"/>
    <s v="Transfer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transfer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3.00 FTE, $2.9M PE, $1.5M NPE, and $100K Revenue for bin services provided to non-GF City Departments. Please note: Adjustment of $119,233 in 500189-Budgeted PE Savings is entered as one-time as a placeholder in Fiscal Year 2024 for a Restructure that will take place in Fiscal Year 2025, for 1.0 FTE Supervising Recycling Specialist Position."/>
    <b v="0"/>
    <x v="0"/>
    <b v="1"/>
    <b v="1"/>
  </r>
  <r>
    <n v="700039"/>
    <s v="Refuse Disposal Fund"/>
    <n v="2115"/>
    <s v="Environmental Services"/>
    <s v="07"/>
    <s v="Champion Sustainability"/>
    <s v="Revenue (Revised – Increase)"/>
    <s v="Not Applicable"/>
    <n v="56957"/>
    <s v="700039_2115_Addition of Disposal Fees Revenue"/>
    <m/>
    <m/>
    <m/>
    <m/>
    <n v="0"/>
    <m/>
    <m/>
    <m/>
    <m/>
    <m/>
    <m/>
    <m/>
    <m/>
    <m/>
    <m/>
    <n v="12800000"/>
    <s v="Addition of $12,800,000 on-going revenue in Refuse Disposal Fees from proposed $16 per ton tip fee increase. Based on 800,000 tons. "/>
    <s v="Disposal Fees RevenueAdjustment to reflect revised revenue projections."/>
    <s v="Adjustment to reflect anticipated revenue associated with proposed Refuse Disposal Fees increase."/>
    <s v="YES"/>
    <s v="1. How does this budget allocation directly benefit specific neighborhoods and City employees? The Miramar Landfill receives over 800,000 tons of trash coming from residential collection each year. By keeping the Miramar Landfill operational, the costs of disposing of trash for the region have remained lower, compared to other regions in the State.2. What are the operational impacts to policy, programs or practices? This revenue adjustment will provide the funding needed to cover regulatory compliance and operational needs at the Miramar Landfill and provide landfill services to all residents and neighborhoods.3. What are the potential unintended consequences and/or burdens to specific neighborhoods and City employees? There are no potential unintended consequences or burdens resulting from this budget adjustment."/>
    <n v="0"/>
    <n v="0"/>
    <n v="0"/>
    <x v="3"/>
    <s v="N/A"/>
    <x v="2"/>
    <s v="N/A"/>
    <m/>
    <s v="Customer Service"/>
    <m/>
    <m/>
    <m/>
    <m/>
    <s v="700039_2115_Addition of Disposal Fees Revenue"/>
    <b v="1"/>
    <s v="Addition of $12,800,000 on-going revenue in Refuse Disposal Fees from proposed $16 per ton tip fee increase. Based on 800,000 tons. "/>
    <b v="0"/>
    <x v="0"/>
    <b v="1"/>
    <b v="1"/>
  </r>
  <r>
    <n v="100000"/>
    <s v="General Fund"/>
    <n v="2115"/>
    <s v="Environmental Services"/>
    <s v="16"/>
    <s v="Champion Sustainability"/>
    <s v="Expenditure (Critical Operational Needs)"/>
    <s v="Not Applicable"/>
    <n v="56981"/>
    <s v="100000_2115_Addition of 1.0 FTE Program Manager for COSS"/>
    <n v="1"/>
    <n v="158437"/>
    <n v="29153"/>
    <n v="11877"/>
    <n v="199467"/>
    <n v="5000"/>
    <m/>
    <m/>
    <m/>
    <m/>
    <m/>
    <m/>
    <m/>
    <m/>
    <n v="204467"/>
    <m/>
    <s v="Addition of 1.0 FTE Program Manager, converting Limited position added in Fiscal Year 2023 to Permanent. The Environmental Services Department (ESD) collects trash, recycling and green waste from over 285,000 residences. The program manager will be responsible for leading the cost of service study and implementation and transition to a fee for service once adopted by council. This position will lead the efforts to competitively bid for consultant services to implement a plan of establishing a rate structure, develop a comprehensive cost of service analysis to ensure efficiencies and equitable costs, develop service-based rates that meet the City's policy objective and comply with legal and statutory requirements. Also, this position will support financial planning of a newly created enterprise fund. The position will be responsible for managing professional and administrative staff, develop a financial model to ensure revenues derived from rates and fees are appropriate to fully support the solid waste collection operations. The Program Manager will work with various City departments, attend stakeholder meetings, and make presentations pertaining to this new program implementation to various governing bodies such as City Council and Council Committees. The position will also oversee the development of community awareness programs. "/>
    <s v="Cost of Service StudyAddition of 5.00 FTE positions and related non-personnel expenditures to support a waste collection cost of service study and a robust stakeholder process."/>
    <s v="Addition of 1.00 Program Manager, 1.00 Community Development Specialist 4, 1.00 Senior Management Analyst, 2.00 Associate Management Analysts, and non-personnel expenditures to support a cost of service study and robust stakeholder process."/>
    <s v="YES"/>
    <s v="1. How does this budget allocation directly benefit specific neighborhoods and City employees? This budget adjustment will support a cost of service study and robust stakeholder process. This will resolve an inequity that currently exists among City residents where those receiving collection services from the City do not pay any fee and others throughout the City do.2. What are the operational impacts to policy, programs or practices? Allows for refuse collection to become all or partially cost recoverable, provide containers and container delivery to customers at no additional charge other than the fee for service.3. What are the potential unintended consequences and/or burdens to specific neighborhoods and City employees? Adding a fee for the collection of refuse further increases the cost of living for residents who currently receive free collection, and may impact those on limited incomes."/>
    <n v="1"/>
    <n v="204467"/>
    <n v="0"/>
    <x v="2"/>
    <s v="4.4"/>
    <x v="1"/>
    <s v="No"/>
    <s v="Kept 100% from Proposed 5.5.23 SS"/>
    <m/>
    <m/>
    <m/>
    <m/>
    <s v="Customer Service"/>
    <s v="100000_2115_Addition of 1.0 FTE Program Manager for COSS"/>
    <b v="1"/>
    <s v="Addition of 1.0 FTE Program Manager, converting Limited position added in Fiscal Year 2023 to Permanent. The Environmental Services Department (ESD) collects trash, recycling and green waste from over 285,000 residences. The program manager will be responsible for leading the cost of service study and implementation and transition to a fee for service once adopted by council. This position will lead the efforts to competitively bid for consultant services to implement a plan of establishing a rate structure, develop a comprehensive cost of service analysis to ensure efficiencies and equitable costs, develop service-based rates that meet the City's policy objective and comply with legal and statutory requirements. Also, this position will support financial planning of a newly created enterprise fund. The position will be responsible for managing professional and administrative staff, develop a financial model to ensure revenues derived from rates and fees are appropriate to fully support the solid waste collection operations. The Program Manager will work with various City departments, attend stakeholder meetings, and make presentations pertaining to this new program implementation to various governing bodies such as City Council and Council Committees. The position will also oversee the development of community awareness programs. "/>
    <b v="0"/>
    <x v="0"/>
    <b v="1"/>
    <b v="1"/>
  </r>
  <r>
    <n v="100000"/>
    <s v="General Fund"/>
    <n v="2115"/>
    <s v="Environmental Services"/>
    <s v="16"/>
    <s v="Champion Sustainability"/>
    <s v="Expenditure (Critical Operational Needs)"/>
    <s v="Not Applicable"/>
    <n v="56982"/>
    <s v="100000_2115_Addition of 1.0 FTE Senior Mgmt Analyst for COSS"/>
    <n v="1"/>
    <n v="82066"/>
    <n v="19063"/>
    <n v="9816"/>
    <n v="110945"/>
    <n v="5000"/>
    <m/>
    <m/>
    <m/>
    <m/>
    <m/>
    <m/>
    <m/>
    <m/>
    <n v="115945"/>
    <m/>
    <s v="Addition of 1.0 FTE Senior Management Analyst. The Environmental Services Department (ESD) collects trash, recycling and green waste from over 285,000 residences. The Senior Management Analyst compile large volumes of financial and operational data for the costs of service consultant and review report prepared by the consultant for data accuracy prior to fee presentation to council."/>
    <s v="Cost of Service StudyAddition of 5.00 FTE positions and related non-personnel expenditures to support a waste collection cost of service study and a robust stakeholder process."/>
    <s v="Addition of 1.00 Program Manager, 1.00 Community Development Specialist 4, 1.00 Senior Management Analyst, 2.00 Associate Management Analysts, and non-personnel expenditures to support a cost of service study and robust stakeholder process."/>
    <s v="YES"/>
    <s v="1. How does this budget allocation directly benefit specific neighborhoods and City employees? This budget adjustment will support a cost of service study and robust stakeholder process. This will resolve an inequity that currently exists among City residents where those receiving collection services from the City do not pay any fee and others throughout the City do.2. What are the operational impacts to policy, programs or practices? Allows for refuse collection to become all or partially cost recoverable, provide containers and container delivery to customers at no additional charge other than the fee for service.3. What are the potential unintended consequences and/or burdens to specific neighborhoods and City employees? Adding a fee for the collection of refuse further increases the cost of living for residents who currently receive free collection, and may impact those on limited incomes."/>
    <n v="1"/>
    <n v="115945"/>
    <n v="0"/>
    <x v="2"/>
    <s v="4.4"/>
    <x v="1"/>
    <s v="No"/>
    <s v="Kept 100% from Proposed 5.5.23 SS"/>
    <m/>
    <m/>
    <m/>
    <m/>
    <s v="Customer Service"/>
    <s v="100000_2115_Addition of 1.0 FTE Senior Mgmt Analyst for COSS"/>
    <b v="1"/>
    <s v="Addition of 1.0 FTE Senior Management Analyst. The Environmental Services Department (ESD) collects trash, recycling and green waste from over 285,000 residences. The Senior Management Analyst compile large volumes of financial and operational data for the costs of service consultant and review report prepared by the consultant for data accuracy prior to fee presentation to council."/>
    <b v="0"/>
    <x v="0"/>
    <b v="1"/>
    <b v="1"/>
  </r>
  <r>
    <n v="100000"/>
    <s v="General Fund"/>
    <n v="2115"/>
    <s v="Environmental Services"/>
    <s v="16"/>
    <s v="Champion Sustainability"/>
    <s v="Expenditure (Critical Operational Needs)"/>
    <s v="Not Applicable"/>
    <n v="56983"/>
    <s v="100000_2115_Addition of 2.0 FTE Assoc Mgmt Analyst for COSS"/>
    <n v="2"/>
    <n v="149526"/>
    <n v="35748"/>
    <n v="19238"/>
    <n v="204512"/>
    <n v="10000"/>
    <m/>
    <m/>
    <m/>
    <m/>
    <m/>
    <m/>
    <m/>
    <m/>
    <n v="214512"/>
    <m/>
    <s v="Addition of 2.0 FTE Associate Management Analysts. The Environmental Services Department (ESD) collects trash, recycling and green waste from over 285,000 residences. The Associate Management Analysts will assist with data gathering, and requirements for billing software, provide analysis on eligibility, and assist with implementing an efficient and equitable service-based rate structure for solid waste collection."/>
    <s v="Cost of Service StudyAddition of 5.00 FTE positions and related non-personnel expenditures to support a waste collection cost of service study and a robust stakeholder process."/>
    <s v="Addition of 1.00 Program Manager, 1.00 Community Development Specialist 4, 1.00 Senior Management Analyst, 2.00 Associate Management Analysts, and non-personnel expenditures to support a cost of service study and robust stakeholder process."/>
    <s v="YES"/>
    <s v="1. How does this budget allocation directly benefit specific neighborhoods and City employees? This budget adjustment will support a cost of service study and robust stakeholder process. This will resolve an inequity that currently exists among City residents where those receiving collection services from the City do not pay any fee and others throughout the City do.2. What are the operational impacts to policy, programs or practices? Allows for refuse collection to become all or partially cost recoverable, provide containers and container delivery to customers at no additional charge other than the fee for service.3. What are the potential unintended consequences and/or burdens to specific neighborhoods and City employees? Adding a fee for the collection of refuse further increases the cost of living for residents who currently receive free collection, and may impact those on limited incomes."/>
    <n v="1"/>
    <n v="214512"/>
    <n v="0"/>
    <x v="2"/>
    <s v="4.4"/>
    <x v="1"/>
    <s v="No"/>
    <s v="Kept 100% from Proposed 5.5.23 SS"/>
    <m/>
    <m/>
    <m/>
    <m/>
    <s v="Customer Service"/>
    <s v="100000_2115_Addition of 2.0 FTE Assoc Mgmt Analyst for COSS"/>
    <b v="1"/>
    <s v="Addition of 2.0 FTE Associate Management Analysts. The Environmental Services Department (ESD) collects trash, recycling and green waste from over 285,000 residences. The Associate Management Analysts will assist with data gathering, and requirements for billing software, provide analysis on eligibility, and assist with implementing an efficient and equitable service-based rate structure for solid waste collection."/>
    <b v="0"/>
    <x v="0"/>
    <b v="1"/>
    <b v="1"/>
  </r>
  <r>
    <n v="100000"/>
    <s v="General Fund"/>
    <n v="2115"/>
    <s v="Environmental Services"/>
    <s v="16"/>
    <s v="Champion Sustainability"/>
    <s v="Expenditure (Critical Operational Needs)"/>
    <s v="Not Applicable"/>
    <n v="56984"/>
    <s v="100000_2115_Addition of Cost of Service Study"/>
    <m/>
    <m/>
    <m/>
    <m/>
    <n v="0"/>
    <m/>
    <n v="500000"/>
    <m/>
    <m/>
    <m/>
    <m/>
    <m/>
    <m/>
    <m/>
    <n v="500000"/>
    <m/>
    <s v="Addition of $500,000 on-going non-personnel expenditures for consultant to develop a Cost of Service Study."/>
    <s v="Cost of Service StudyAddition of 5.00 FTE positions and related non-personnel expenditures to support a waste collection cost of service study and a robust stakeholder process."/>
    <s v="Addition of 5.00 FTE and related non-personnel expenditures to support a waste collection cost of service study and robust stakeholder process."/>
    <s v="YES"/>
    <s v="1. How does this budget allocation directly benefit specific neighborhoods and City employees? This budget adjustment will support a cost of service study and robust stakeholder process. This will resolve an inequity that currently exists among City residents where those receiving collection services from the City do not pay any fee and others throughout the City do.2. What are the operational impacts to policy, programs or practices? Allows for refuse collection to become all or partially cost recoverable, provide containers and container delivery to customers at no additional charge other than the fee for service.3. What are the potential unintended consequences and/or burdens to specific neighborhoods and City employees? Adding a fee for the collection of refuse further increases the cost of living for residents who currently receive free collection, and may impact those on limited incomes."/>
    <n v="1"/>
    <n v="500000"/>
    <n v="0"/>
    <x v="2"/>
    <s v="4.4"/>
    <x v="0"/>
    <s v="No"/>
    <s v="Kept 100% from Proposed 5.5.23 SS"/>
    <m/>
    <m/>
    <m/>
    <m/>
    <s v="Customer Service"/>
    <s v="100000_2115_Addition of Cost of Service Study"/>
    <b v="1"/>
    <s v="Addition of $500,000 on-going non-personnel expenditures for consultant to develop a Cost of Service Study."/>
    <b v="0"/>
    <x v="0"/>
    <b v="1"/>
    <b v="1"/>
  </r>
  <r>
    <n v="100000"/>
    <s v="General Fund"/>
    <n v="2115"/>
    <s v="Environmental Services"/>
    <s v="17"/>
    <s v="Champion Sustainability"/>
    <s v="Expenditure (Critical Operational Needs)"/>
    <s v="Not Applicable"/>
    <n v="56985"/>
    <s v="100000_2115_Addition of Refuse Disposal Fees"/>
    <m/>
    <m/>
    <m/>
    <m/>
    <n v="0"/>
    <m/>
    <n v="5120000"/>
    <m/>
    <m/>
    <m/>
    <m/>
    <m/>
    <m/>
    <m/>
    <n v="5120000"/>
    <m/>
    <s v="Addition of $5,120,000 one-time non-personnel expenditures in Refuse Disposal Fees from proposed $16 per ton tip fee increase. Based on 320,000 tons. This is a one-time adjustment for FY 2024, this amount will be part of the Non-Discretionary process for FY 2025."/>
    <s v="Refuse Disposal FeesAddition of Refuse Disposal Fees associated with a proposed tipping fee increase. "/>
    <s v="Addition of one-time non-personnel expenditures in Refuse Disposal Fees associated with proposed Refuse Disposal Fees increase."/>
    <s v="YES"/>
    <s v="1. How does this budget allocation directly benefit specific neighborhoods and City employees? The Miramar Landfill receives over 320,000 tons of trash coming from residential collection each year. By keeping the Miramar Landfill operational, the costs of disposing of trash for the region have remained lower, compared to other regions in the State. 2. What are the operational impacts to policy, programs or practices? This revenue adjustment will provide the funding needed to cover regulatory compliance and operational needs at the Miramar Landfill and provide landfill services to all residents and neighborhoods.3. What are the potential unintended consequences and/or burdens to specific neighborhoods and City employees? Existing tax payer funding will be used to cover these services."/>
    <n v="0"/>
    <n v="0"/>
    <n v="0"/>
    <x v="3"/>
    <s v="N/A"/>
    <x v="2"/>
    <s v="No"/>
    <m/>
    <m/>
    <m/>
    <m/>
    <m/>
    <s v="Customer Service"/>
    <s v="100000_2115_Addition of Refuse Disposal Fees"/>
    <b v="1"/>
    <s v="Addition of $5,120,000 one-time non-personnel expenditures in Refuse Disposal Fees from proposed $16 per ton tip fee increase. Based on 320,000 tons. This is a one-time adjustment for FY 2024, this amount will be part of the Non-Discretionary process for FY 2025."/>
    <b v="0"/>
    <x v="0"/>
    <b v="1"/>
    <b v="1"/>
  </r>
  <r>
    <n v="200610"/>
    <s v="OneSD Support Fund"/>
    <n v="1314"/>
    <s v="Department of Information Technology"/>
    <s v="02"/>
    <s v="Not Applicable"/>
    <s v="Expenditure (Critical Operational Needs)"/>
    <s v="IT Discretionary"/>
    <n v="56986"/>
    <s v="200610_1314_Implementation of Barcode Scanning"/>
    <m/>
    <m/>
    <m/>
    <m/>
    <n v="0"/>
    <m/>
    <m/>
    <n v="400000"/>
    <m/>
    <m/>
    <m/>
    <m/>
    <m/>
    <m/>
    <n v="400000"/>
    <n v="400000"/>
    <s v="Addition of one-time non-personnel expenditures in the amount of $400,000 to fund two 0.50 FTE consultants to implement a barcode scanning system at Central Stores and may benefit Public Utilities Department (PUD). This project was recommended by the City's external auditor for inventory accuracy and to eliminate data entry by warehouse staff. If not funded, Central Stores and may benefit PUD will continue using current manual inventory process. The impact of this budget addition is $160,000 (40%) NGF and $240,000 (60%)."/>
    <s v="Inventory Scanning Software ConsultantAddition of one-time non-personnel expenditures for consultant contract to implement barcode scanning at Central Stores to improve inventory accuracy."/>
    <s v="Addition of one-time non-personnel expenditures to fund consultants to implement barcode scanning at Central Stores to improve accuracy of inventory.  If not funded, Central Stores (and may benefit Public Utilities Department) will continue to follow current inventory processing and would not realize the benefits of this enhancement ((GF $160,000 (40%) and NGF $240,000 (60%))."/>
    <s v="NO"/>
    <s v="N/A"/>
    <n v="0"/>
    <n v="0"/>
    <n v="0"/>
    <x v="3"/>
    <s v="N/A"/>
    <x v="2"/>
    <s v="N/A"/>
    <m/>
    <s v="Not Applicable"/>
    <m/>
    <m/>
    <m/>
    <m/>
    <s v="200610_1314_Implementation of Barcode Scanning"/>
    <b v="1"/>
    <s v="Addition of one-time non-personnel expenditures in the amount of $400,000 to fund two 0.50 FTE consultants to implement a barcode scanning system at Central Stores and may benefit Public Utilities Department (PUD). This project was recommended by the City's external auditor for inventory accuracy and to eliminate data entry by warehouse staff. If not funded, Central Stores and may benefit PUD will continue using current manual inventory process. The impact of this budget addition is $160,000 (40%) NGF and $240,000 (60%)."/>
    <b v="0"/>
    <x v="0"/>
    <b v="1"/>
    <b v="1"/>
  </r>
  <r>
    <n v="200610"/>
    <s v="OneSD Support Fund"/>
    <n v="1314"/>
    <s v="Department of Information Technology"/>
    <s v="03"/>
    <s v="Not Applicable"/>
    <s v="Expenditure (Critical Operational Needs)"/>
    <s v="IT Discretionary"/>
    <n v="56987"/>
    <s v="200610_1314_Integration of a new SAP Budgeting Software"/>
    <m/>
    <m/>
    <m/>
    <m/>
    <n v="0"/>
    <m/>
    <m/>
    <n v="200000"/>
    <m/>
    <m/>
    <m/>
    <m/>
    <m/>
    <m/>
    <n v="200000"/>
    <n v="200000"/>
    <s v="Addition of one-time non-personnel expenditure in the amount of $200,000 to fund a consultant to build/develop the integration necessary between SAP financials and the solution chosen to replace the SAP SAP Budgeting and Planning (SBP) module.  SAP SBP will reach end of life (EOL) by December 2025.  The use of an EOL solution that is integrated within the SAP landscape presents a security-risk if not mitigated.  If not funded, the integration between SAP financials and the solution chosen to replace SAP SBP may be impacted and a security-risk is introduced if a non-supported solution remains in place. This one-time expenditure is completely cost recoverable, funded by client departments through the Citywide Non-Discretionary Process, the General Fund Impact of this budget addition is $80,000 (40%)  NGF $120,000 (60%) Budget adjustment will support percentage of security incidents per month per 10,000 users KPI, FY 24 target is &amp;lt;1.0%. "/>
    <s v="Budget Module Technical Support ConsultantAddition of one-time non-personnel expenditure for consultant contract to provide technical support for implementation of the new budgeting module.    "/>
    <s v="Addition of one-time non-personnel expenditure to fund a consultant to provide technical support for implementation of the City's new budgeting module to replace the current module which will reach end-of-life. If not funded, the integration between SAP financials and the solution chosen to replace SAP SBP may be impacted and a security-risk is introduced if a non-supported solution remains in place ($80,000 (40%) and NGF $120,000 (60%))."/>
    <s v="NO"/>
    <s v="N/A"/>
    <n v="0"/>
    <n v="0"/>
    <n v="0"/>
    <x v="3"/>
    <s v="N/A"/>
    <x v="2"/>
    <s v="N/A"/>
    <m/>
    <s v="Not Applicable"/>
    <m/>
    <m/>
    <m/>
    <m/>
    <s v="200610_1314_Integration of a new SAP Budgeting Software"/>
    <b v="1"/>
    <s v="Addition of one-time non-personnel expenditure in the amount of $200,000 to fund a consultant to build/develop the integration necessary between SAP financials and the solution chosen to replace the SAP SAP Budgeting and Planning (SBP) module.  SAP SBP will reach end of life (EOL) by December 2025.  The use of an EOL solution that is integrated within the SAP landscape presents a security-risk if not mitigated.  If not funded, the integration between SAP financials and the solution chosen to replace SAP SBP may be impacted and a security-risk is introduced if a non-supported solution remains in place. This one-time expenditure is completely cost recoverable, funded by client departments through the Citywide Non-Discretionary Process, the General Fund Impact of this budget addition is $80,000 (40%)  NGF $120,000 (60%) Budget adjustment will support percentage of security incidents per month per 10,000 users KPI, FY 24 target is &amp;lt;1.0%. "/>
    <b v="0"/>
    <x v="0"/>
    <b v="1"/>
    <b v="1"/>
  </r>
  <r>
    <n v="100000"/>
    <s v="General Fund"/>
    <n v="2115"/>
    <s v="Environmental Services"/>
    <s v="02"/>
    <s v="Champion Sustainability"/>
    <s v="Expenditure (Critical Operational Needs)"/>
    <s v="Clean SD"/>
    <n v="57001"/>
    <s v="100000_2115_Transfer of Citywide Programs to GF CleanSD"/>
    <m/>
    <m/>
    <m/>
    <m/>
    <n v="0"/>
    <m/>
    <m/>
    <m/>
    <m/>
    <m/>
    <m/>
    <m/>
    <n v="2297292"/>
    <m/>
    <n v="2297292"/>
    <m/>
    <s v="Addition of $2,297,292 one-time non-personnel expenditures for the transfer of the vehicle book values for Clean SD vehicles that are part of the Reallocation of Citywide programs to the General Fund."/>
    <s v="Transfer of Vehicle's Asset OwnerAddition of non-personnel expenditures associated with the transfer of vehicles from the Refuse Disposal Fund to the General Fund."/>
    <s v="Transfer of Citywide programs for general public benefit, currently funded in the Refuse Disposal Enterprise Fund, to the General Fund. This adjustment will support long-term solvency for the Refuse Disposal Enterprise Fund, and includes a one-time expenditure of $2.3 million for the book value of vehicles transferring to the General Fund."/>
    <s v="YES"/>
    <s v="1. How does this budget allocation directly benefit specific neighborhoods and City employees? City-wide services including community cleanups, waste abatements, illegal dumping removal, and dead animal removal have been funded by the Refuse Disposal Enterprise Fund (RDF) to help address waste removal from the public rights of way. The RDF was created to manage landfill maintenance and operations. Most of the revenues in the RDF come from fees paid by landfill users. The RDF can no longer remain financially solvent while continuing to support non-landfill related services which are more appropriate to be funded by the General Fund.2. What are the operational impacts to policy, programs or practices? By reallocating city-wide services to the General Fund, the Refuse Disposal Fund ratepayer will be able to appropriately fund landfill engineering services, post-closure reserves and build an organics processing facility.3. What are the potential unintended consequences and/or burdens to specific neighborhoods and City employees? By reallocating city-wide services to the General Fund without a new revenue stream, existing tax payer funding will be used to cover these services which could lead to a reduction in service."/>
    <n v="0"/>
    <n v="0"/>
    <n v="0"/>
    <x v="3"/>
    <s v="N/A"/>
    <x v="2"/>
    <s v="No"/>
    <m/>
    <m/>
    <m/>
    <m/>
    <m/>
    <s v="Customer Service"/>
    <s v="100000_2115_Transfer of Citywide Programs to GF CleanSD"/>
    <b v="1"/>
    <s v="Addition of $2,297,292 one-time non-personnel expenditures for the transfer of the vehicle book values for Clean SD vehicles that are part of the Reallocation of Citywide programs to the General Fund."/>
    <b v="0"/>
    <x v="0"/>
    <b v="1"/>
    <b v="1"/>
  </r>
  <r>
    <n v="100000"/>
    <s v="General Fund"/>
    <n v="2115"/>
    <s v="Environmental Services"/>
    <s v="02"/>
    <s v="Champion Sustainability"/>
    <s v="Expenditure (Critical Operational Needs)"/>
    <s v="Not Applicable"/>
    <n v="57003"/>
    <s v="100000_2115_Transfer of Citywide Programs to GF StLitter"/>
    <m/>
    <m/>
    <m/>
    <m/>
    <n v="0"/>
    <m/>
    <n v="519499"/>
    <m/>
    <n v="37234"/>
    <m/>
    <m/>
    <m/>
    <n v="0"/>
    <m/>
    <n v="556733"/>
    <m/>
    <s v="Addition of $358,152 one-time non-personnel expenditures for the transfer of the vehicle book values for Street Litter Container vehicles that are part of the Reallocation of Citywide programs to the General Fund."/>
    <s v="Transfer of Citywide ProgramsTransfer of 33.00 FTE positions, non-personnel expenditures, and revenue from the Refuse Disposal Fund to the General Fund associated to citywide programs for general public benefit."/>
    <s v="Transfer of Citywide programs for general public benefit, currently funded in the Refuse Disposal Enterprise Fund, to the General Fund. This adjustment will support long-term solvency for the Refuse Disposal Enterprise Fund, and includes a one-time expenditure of $2.3 million for the book value of vehicles transferring to the General Fund."/>
    <s v="YES"/>
    <s v="1. How does this budget allocation directly benefit specific neighborhoods and City employees? Servicing public street litter containers has been funded by the Refuse Disposal Enterprise Fund (RDF) to help address waste removal from the public rights of way. The RDF was created to manage landfill maintenance and operations. Most of the revenues in the RDF come from fees paid by landfill users. The RDF can no longer remain financially solvent while continuing to support other citywide services.2. What are the operational impacts to policy, programs or practices? By reallocating city-wide services to the General Fund, the Refuse Disposal Fund ratepayer will be able to appropriately fund landfill engineering services, post-closure reserves and build an organics processing facility.3. What are the potential unintended consequences and/or burdens to specific neighborhoods and City employees? By reallocating city-wide services to the General Fund without a new revenue stream, existing tax payer funding will be used to cover these services which could lead to a reduction in service."/>
    <n v="0.5"/>
    <n v="278366.5"/>
    <n v="0"/>
    <x v="0"/>
    <n v="3.1"/>
    <x v="1"/>
    <s v="No"/>
    <s v="Kept 50% from Proposed 5.5.23 SS"/>
    <m/>
    <m/>
    <m/>
    <m/>
    <s v="Customer Service"/>
    <s v="100000_2115_Transfer of Citywide Programs to GF StLitter"/>
    <b v="1"/>
    <s v="Addition of $358,152 one-time non-personnel expenditures for the transfer of the vehicle book values for Street Litter Container vehicles that are part of the Reallocation of Citywide programs to the General Fund."/>
    <b v="0"/>
    <x v="0"/>
    <b v="1"/>
    <b v="1"/>
  </r>
  <r>
    <n v="100000"/>
    <s v="General Fund"/>
    <n v="2115"/>
    <s v="Environmental Services"/>
    <s v="02"/>
    <s v="Champion Sustainability"/>
    <s v="Expenditure (Critical Operational Needs)"/>
    <s v="Not Applicable"/>
    <n v="57004"/>
    <s v="100000_2115_Transfer of Citywide Programs to GF FranchAd"/>
    <m/>
    <m/>
    <m/>
    <m/>
    <n v="0"/>
    <n v="1072"/>
    <n v="58112"/>
    <m/>
    <n v="837"/>
    <n v="319"/>
    <m/>
    <m/>
    <m/>
    <m/>
    <n v="60340"/>
    <m/>
    <s v="Transfer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transfer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3.00 FTE, $3.0M PE, $1.5M NPE, and $100K Revenue for bin services provided to non-GF City Departments. Please note: Adjustment of $119,233 in 500189-Budgeted PE Savings is entered as one-time as a placeholder in Fiscal Year 2024 for a Restructure that will take place in Fiscal Year 2025, for 1.0 FTE Supervising Recycling Specialist Position."/>
    <s v="Transfer of Citywide ProgramsTransfer of 33.00 FTE positions, non-personnel expenditures, and revenue from the Refuse Disposal Fund to the General Fund associated to citywide programs for general public benefit."/>
    <s v="Transfer of Citywide programs for general public benefit, currently funded in the Refuse Disposal Enterprise Fund, to the General Fund. This adjustment will support long-term solvency for the Refuse Disposal Enterprise Fund, and includes a one-time expenditure of $2.3 million for the book value of vehicles transferring to the General Fund."/>
    <s v="YES"/>
    <s v="1. How does this budget allocation directly benefit specific neighborhoods and City employees? By having franchise administration, the City ensures franchise waste haulers pay for the use of public roads to do business. Revenue from  franchise fees is received in the General Fund. 2. What are the operational impacts to policy, programs or practices? Funding equity is being addressed by reallocating the franchise administration management costs to the General Fund where the revenue is received.3. What are the potential unintended consequences and/or burdens to specific neighborhoods and City employees? There are no potential unintended consequences or burdens resulting from this budget adjustment. Revenue from this program already resides in the General Fund. "/>
    <n v="0"/>
    <n v="0"/>
    <n v="0"/>
    <x v="3"/>
    <s v="N/A"/>
    <x v="2"/>
    <s v="No"/>
    <m/>
    <m/>
    <m/>
    <m/>
    <m/>
    <s v="Customer Service"/>
    <s v="100000_2115_Transfer of Citywide Programs to GF FranchAd"/>
    <b v="1"/>
    <s v="Transfer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transfer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3.00 FTE, $3.0M PE, $1.5M NPE, and $100K Revenue for bin services provided to non-GF City Departments. Please note: Adjustment of $119,233 in 500189-Budgeted PE Savings is entered as one-time as a placeholder in Fiscal Year 2024 for a Restructure that will take place in Fiscal Year 2025, for 1.0 FTE Supervising Recycling Specialist Position."/>
    <b v="0"/>
    <x v="0"/>
    <b v="1"/>
    <b v="1"/>
  </r>
  <r>
    <n v="100000"/>
    <s v="General Fund"/>
    <n v="2115"/>
    <s v="Environmental Services"/>
    <s v="02"/>
    <s v="Champion Sustainability"/>
    <s v="Expenditure (Critical Operational Needs)"/>
    <s v="Not Applicable"/>
    <n v="57005"/>
    <s v="100000_2115_Transfer of Citywide Programs to GF FranchAd"/>
    <m/>
    <m/>
    <m/>
    <m/>
    <n v="0"/>
    <m/>
    <m/>
    <m/>
    <m/>
    <m/>
    <m/>
    <m/>
    <n v="10967"/>
    <m/>
    <n v="10967"/>
    <m/>
    <s v="Addition of $10,967 one-time non-personnel expenditures for the transfer of the vehicle book values for Franchise Administration vehicles that are part of the Transfer of Citywide programs to the General Fund."/>
    <s v="Transfer of Vehicle's Asset OwnerAddition of non-personnel expenditures associated with the transfer of vehicles from the Refuse Disposal Fund to the General Fund."/>
    <s v="Transfer of Citywide programs for general public benefit, currently funded in the Refuse Disposal Enterprise Fund, to the General Fund. This adjustment will support long-term solvency for the Refuse Disposal Enterprise Fund, and includes a one-time expenditure of $2.3 million for the book value of vehicles transferring to the General Fund."/>
    <s v="YES"/>
    <s v="1. How does this budget allocation directly benefit specific neighborhoods and City employees? By having franchise administration, the City ensures franchise waste haulers pay for the use of public roads to do business. Revenue from  franchise fees is received in the General Fund. 2. What are the operational impacts to policy, programs or practices? Funding equity is being addressed by reallocating the franchise administration management costs to the General Fund where the revenue is received.3. What are the potential unintended consequences and/or burdens to specific neighborhoods and City employees? There are no potential unintended consequences or burdens resulting from this budget adjustment. Revenue from this program already resides in the General Fund. "/>
    <n v="0"/>
    <n v="0"/>
    <n v="0"/>
    <x v="3"/>
    <s v="N/A"/>
    <x v="2"/>
    <s v="No"/>
    <m/>
    <m/>
    <m/>
    <m/>
    <m/>
    <s v="Customer Service"/>
    <s v="100000_2115_Transfer of Citywide Programs to GF FranchAd"/>
    <b v="1"/>
    <s v="Addition of $10,967 one-time non-personnel expenditures for the transfer of the vehicle book values for Franchise Administration vehicles that are part of the Transfer of Citywide programs to the General Fund."/>
    <b v="0"/>
    <x v="0"/>
    <b v="1"/>
    <b v="1"/>
  </r>
  <r>
    <n v="700043"/>
    <s v="Golf Course Fund"/>
    <n v="171416"/>
    <s v="Golf Operations"/>
    <s v="01"/>
    <s v="Not Applicable"/>
    <s v="Expenditure (Critical Operational Needs)"/>
    <s v="Not Applicable"/>
    <n v="57007"/>
    <s v="700043_1714_Addition of 7.50 FTE Personnel"/>
    <n v="7.5"/>
    <n v="365301"/>
    <n v="124176"/>
    <n v="78266"/>
    <n v="567743"/>
    <m/>
    <m/>
    <m/>
    <m/>
    <m/>
    <m/>
    <m/>
    <m/>
    <m/>
    <n v="567743"/>
    <m/>
    <s v="Addition of 1.00 Golf Operations Assistant Supervisor, 3.00 Golf Operations Assistants (Full-time), 1.50 Golf Operations Assistants (Half-Time) and 2.00 Equipment Operator I positions. These positions will support the demands for turf maintenance with the increased activity on the golf courses and assist with tee time management, golf course marshalling, collection of golf fees from customers and providing general customer service"/>
    <s v="Turf MaintenanceAddition of 7.50 FTE positions to support golf course turf maintenance and operations."/>
    <s v="Addition of 7.50 FTE positions to support the demands for golf course turf maintenance and operations."/>
    <s v="NO"/>
    <s v="N/A"/>
    <n v="0"/>
    <n v="0"/>
    <n v="0"/>
    <x v="3"/>
    <s v="N/A"/>
    <x v="2"/>
    <s v="N/A"/>
    <m/>
    <s v="Customer Service"/>
    <m/>
    <m/>
    <m/>
    <m/>
    <s v="700043_1714_Addition of 7.50 FTE Personnel"/>
    <b v="1"/>
    <s v="Addition of 1.00 Golf Operations Assistant Supervisor, 3.00 Golf Operations Assistants (Full-time), 1.50 Golf Operations Assistants (Half-Time) and 2.00 Equipment Operator I positions. These positions will support the demands for turf maintenance with the increased activity on the golf courses and assist with tee time management, golf course marshalling, collection of golf fees from customers and providing general customer service"/>
    <b v="0"/>
    <x v="0"/>
    <b v="1"/>
    <b v="1"/>
  </r>
  <r>
    <n v="100000"/>
    <s v="General Fund"/>
    <n v="211600"/>
    <s v="Admin &amp; Right-of-Way Management"/>
    <s v="Not Applicable"/>
    <s v="Not Applicable"/>
    <s v="Revenue (Revised – Increase)"/>
    <s v="Not Applicable"/>
    <n v="57010"/>
    <s v="100000_211600_Addition of TransNet Revenue"/>
    <m/>
    <m/>
    <m/>
    <m/>
    <n v="0"/>
    <m/>
    <m/>
    <m/>
    <m/>
    <m/>
    <m/>
    <m/>
    <m/>
    <m/>
    <m/>
    <n v="16063"/>
    <s v="On-going budget adjustment request to add $16,063 in revenue to support administration of the Program (1%). This budget adjustment revises TransNet revenue to reflect revised TransNet revenue projections from the San Diego Association of Governments."/>
    <s v="TransNet RevenueAdjustment to reflect revised TransNet revenue projections from the San Diego Association of Governments."/>
    <s v="Adjustment to reflect revised TransNet revenue projections from the San Diego Association of Governments."/>
    <s v="NO"/>
    <s v="57010_N___N/A_:._._._._"/>
    <n v="0"/>
    <n v="0"/>
    <n v="0"/>
    <x v="3"/>
    <s v="N/A"/>
    <x v="2"/>
    <s v="N/A"/>
    <m/>
    <m/>
    <m/>
    <m/>
    <m/>
    <s v="Not Applicable"/>
    <s v="100000_211600_Addition of TransNet Revenue"/>
    <b v="1"/>
    <s v="On-going budget adjustment request to add $16,063 in revenue to support administration of the Program (1%). This budget adjustment revises TransNet revenue to reflect revised TransNet revenue projections from the San Diego Association of Governments."/>
    <b v="0"/>
    <x v="0"/>
    <b v="1"/>
    <b v="1"/>
  </r>
  <r>
    <n v="200610"/>
    <s v="OneSD Support Fund"/>
    <n v="1314"/>
    <s v="Department of Information Technology"/>
    <s v="01"/>
    <s v="Not Applicable"/>
    <s v="Expenditure (Critical Operational Needs)"/>
    <s v="IT Discretionary"/>
    <n v="57011"/>
    <s v="200610_1314_Consultant for Next Generation ERP System"/>
    <m/>
    <m/>
    <m/>
    <m/>
    <n v="0"/>
    <m/>
    <m/>
    <n v="400000"/>
    <m/>
    <m/>
    <m/>
    <m/>
    <m/>
    <m/>
    <n v="400000"/>
    <n v="400000"/>
    <s v="Addition of one-time non-personnel expenditures in the amount of $400,000 to fund a consultant that will provide recommendation for a next-generation Enterprise Resource Planning (ERP) system.  The City's SAP system will reach end-of-life by December 2027.  This resource will assist the City in determining the feasibility, roadmap and timeline for the needed conversion to a new system.  This budget adjustment was previously requested and approved as part of the FY23 budget. Due to the complexity of specific requirement gathering needed for this conversion effort, the in-flight RFP for this consultant is not anticipated to be awarded until Q4/FY23.  If not funded it would delay the planning effort needed to develop a migration plan for the City's next generation ERP system $160,000 GF (40%) $240,000 NGF (60%). "/>
    <s v="ESRI Enterprise Licensing ConsultantAddition of one-time non-personnel expenditures for consultant contract to determine the feasibility, roadmap and timeline for a next-generation Enterprise Resource Planning system."/>
    <s v="Addition of one-time non-personnel expenditures to fund a consultant that will assist the City in determining the feasibility, roadmap and timeline for a next-generation Enterprise Resource Planning (ERP) system. If not funded, it would delay the planning effort needed to develop a migration plan for the City's next generation ERP system ($160,000 GF (40%) $240,000 NGF (60%)).  "/>
    <s v="NO"/>
    <s v="N/A"/>
    <n v="0"/>
    <n v="0"/>
    <n v="0"/>
    <x v="3"/>
    <s v="N/A"/>
    <x v="2"/>
    <s v="N/A"/>
    <m/>
    <s v="Not Applicable"/>
    <m/>
    <m/>
    <m/>
    <m/>
    <s v="200610_1314_Consultant for Next Generation ERP System"/>
    <b v="1"/>
    <s v="Addition of one-time non-personnel expenditures in the amount of $400,000 to fund a consultant that will provide recommendation for a next-generation Enterprise Resource Planning (ERP) system.  The City's SAP system will reach end-of-life by December 2027.  This resource will assist the City in determining the feasibility, roadmap and timeline for the needed conversion to a new system.  This budget adjustment was previously requested and approved as part of the FY23 budget. Due to the complexity of specific requirement gathering needed for this conversion effort, the in-flight RFP for this consultant is not anticipated to be awarded until Q4/FY23.  If not funded it would delay the planning effort needed to develop a migration plan for the City's next generation ERP system $160,000 GF (40%) $240,000 NGF (60%). "/>
    <b v="0"/>
    <x v="0"/>
    <b v="1"/>
    <b v="1"/>
  </r>
  <r>
    <n v="200610"/>
    <s v="OneSD Support Fund"/>
    <n v="1314"/>
    <s v="Department of Information Technology"/>
    <s v="04"/>
    <s v="Not Applicable"/>
    <s v="Revenue (Revised – Increase)"/>
    <s v="Not Applicable"/>
    <n v="57012"/>
    <s v="200610_1314_Revenue Budget Adjustment"/>
    <m/>
    <m/>
    <m/>
    <m/>
    <n v="0"/>
    <m/>
    <m/>
    <m/>
    <m/>
    <m/>
    <m/>
    <m/>
    <m/>
    <m/>
    <m/>
    <n v="447920"/>
    <s v="Addition of revenue to reflect the annual non-discretionary allotment increase for FY24. This non-discretionary allotment is used to fund  OneSD Support Fund, which is responsible for the administrative, functional, development, and technical resources required for ongoing and maintenance of the City’s SAP ERP system. The City’s ERP system consolidates a wide range of financial, budgeting, logistics, human capital management, customer billing &amp;amp; payments, enterprise asset management, environmental health and safety, reporting, training, and content management functions into a single integrated system. This ensures that the non-discretionary allocation budget aligns with the OneSD Support Fund revenue budget. "/>
    <s v="Non-Discretionary Revenue AdjustmentAdjustment to reflect revised revenue projections. "/>
    <s v="Adjustment to reflect revised revenue projections. This ensures that the non-discretionary allocation budget aligns with the OneSD Support Fund revenue budget. "/>
    <s v="NO"/>
    <s v="N/A"/>
    <n v="0"/>
    <n v="0"/>
    <n v="0"/>
    <x v="3"/>
    <s v="N/A"/>
    <x v="2"/>
    <s v="N/A"/>
    <m/>
    <s v="Not Applicable"/>
    <m/>
    <m/>
    <m/>
    <m/>
    <s v="200610_1314_Revenue Budget Adjustment"/>
    <b v="1"/>
    <s v="Addition of revenue to reflect the annual non-discretionary allotment increase for FY24. This non-discretionary allotment is used to fund  OneSD Support Fund, which is responsible for the administrative, functional, development, and technical resources required for ongoing and maintenance of the City’s SAP ERP system. The City’s ERP system consolidates a wide range of financial, budgeting, logistics, human capital management, customer billing &amp;amp; payments, enterprise asset management, environmental health and safety, reporting, training, and content management functions into a single integrated system. This ensures that the non-discretionary allocation budget aligns with the OneSD Support Fund revenue budget. "/>
    <b v="0"/>
    <x v="0"/>
    <b v="1"/>
    <b v="1"/>
  </r>
  <r>
    <n v="200448"/>
    <s v="GIS Fund"/>
    <n v="1314"/>
    <s v="Department of Information Technology"/>
    <s v="02"/>
    <s v="Champion Sustainability"/>
    <s v="Expenditure (Contractual Increase)"/>
    <s v="IT Discretionary"/>
    <n v="57014"/>
    <s v="200448_1314_ESRI Enterprise Licensing"/>
    <m/>
    <m/>
    <m/>
    <m/>
    <n v="0"/>
    <m/>
    <m/>
    <n v="150000"/>
    <m/>
    <m/>
    <m/>
    <m/>
    <m/>
    <m/>
    <n v="150000"/>
    <n v="150000"/>
    <s v="Addition of non-personnel expenditure of ESRI Enterprise Licensing of a new three-year geospatial services enterprise licensing agreement.  Ongoing expenditure base budget amount is $1.2M with anticipated increase in the amount of $150,000 and is critical to planning and maintenance operations and reflects an increase in yearly cost due to updates, new functionality and improved security.GF - 33%  - $49,500NGF - 67%  - $100,500"/>
    <s v="ESRI Enterprise LicensingAddition of non-personnel expenditures associated to ESRI Enterprise licensing increase to support critical planning and maintenance of geospatial service operations. "/>
    <s v="Addition of non-personnel expenditures for ESRI Enterprise Licensing increase to support critical planning and maintenance of geospatial service operations. If not funded, City departments would need to procure replacement technology and legacy analytical tools to optimally provide City services (GF 33% $49,500, NGF 67% $100,500)."/>
    <s v="YES"/>
    <s v="1. The Enterprise GIS Licensing Agreement ensures that all departments have specialized spatial analytics tools to accurately and efficiently conduct daily business and ensure the health and safety of the public.  This includes emphasis on communities and populations of concern.  2. As this item only captures an increase in yearly cost, there are no impacts to policy, programs or practices.  3. No unintended burdens or consequences to neighborhoods or City employees."/>
    <n v="0"/>
    <n v="0"/>
    <n v="0"/>
    <x v="3"/>
    <s v="N/A"/>
    <x v="2"/>
    <s v="N/A"/>
    <m/>
    <s v="Equity &amp; Inclusion"/>
    <m/>
    <m/>
    <m/>
    <m/>
    <s v="200448_1314_ESRI Enterprise Licensing"/>
    <b v="1"/>
    <s v="Addition of non-personnel expenditure of ESRI Enterprise Licensing of a new three-year geospatial services enterprise licensing agreement.  Ongoing expenditure base budget amount is $1.2M with anticipated increase in the amount of $150,000 and is critical to planning and maintenance operations and reflects an increase in yearly cost due to updates, new functionality and improved security.GF - 33%  - $49,500NGF - 67%  - $100,500"/>
    <b v="0"/>
    <x v="0"/>
    <b v="1"/>
    <b v="1"/>
  </r>
  <r>
    <n v="200448"/>
    <s v="GIS Fund"/>
    <n v="1314"/>
    <s v="Department of Information Technology"/>
    <s v="01"/>
    <s v="Foster Regional Prosperity"/>
    <s v="Expenditure (Critical Operational Needs)"/>
    <s v="IT Discretionary"/>
    <n v="57015"/>
    <s v="200448_1314_Regional Aerial Imagery"/>
    <m/>
    <m/>
    <m/>
    <m/>
    <n v="0"/>
    <m/>
    <m/>
    <n v="89000"/>
    <m/>
    <m/>
    <m/>
    <m/>
    <m/>
    <m/>
    <n v="89000"/>
    <n v="89000"/>
    <s v="Addition of non-personnel expenditures associated with SanGIS Regional Aerial Imagery of Critical mapping and spatial analytics of all Operational Planning and Land use business decisions. This ongoing expenditure in the amount of $89,000 is required and critical for spatial resolution aerial imagery services used by most departments for mapping and landcover analytics, asset management and environmental stewardship. Used to monitor Climate Action Plan tree counts and carbon sequestration metrics.  Acquired and processed three times a year to evaluate seasonal changes.  This is a regional collaborative procurement with all neighboring municipalities via SanGIS, City/County Joint Powers Authority and Regional Spatial Data Warehouse. If imagery were not procured as part of the regional cooperative acquisition, then individual departments would have to procure potentially redundant products.  Data distribution would be non-centralized.  Editing and data modification would not be standardized and, thus, confidence in product-specific business decisions, like community plans, curbside trash collection routing and safety/hazard monitoring would degrade.GF - 33%  - $29,370  NGF - 67%  - $59,630"/>
    <s v="Regional Aerial ImageryAddition of non-personnel expenditures associated to Regional Aerial Imagery to support mapping, landcover analytics, asset management and environmental stewardship."/>
    <s v="Addition of non-personnel expenditures for Regional Aerial Imagery to support mapping, landcover analytics, asset management and environmental stewardship. If not funded, City departments would have to procure potentially redundant products and editing and data modification would not be standardized (GF 33% $29,370, NGF 67% $59,630)."/>
    <s v="YES"/>
    <s v="1. Aerial imagery may be used to assess permitting, inspection and code compliance issues without intrusive or unsafe site visits.  Generation of landcover datasets aid in developing community plans, planning CIP projects and understanding seasonal changes to landscape.  Imagery is also used to assess candidate locations for EV charging stations, PV installations, stormwater runoff patterns and impacts, etc. 2. Operational impacts include modifying analytical workflows to incorporate the data and integrating landcover variables as part of predictive models.  Most operations departments already have these workflows in place.  Those that do not may want to hire GISA classification staff to support automating and centralizing efforts.  3. Imagery analysis has been used by governments for decades and is a critical technology for understanding and planning land use change."/>
    <n v="1"/>
    <n v="89000"/>
    <n v="89000"/>
    <x v="4"/>
    <n v="5.2"/>
    <x v="1"/>
    <s v="Yes"/>
    <m/>
    <s v="Equity &amp; Inclusion"/>
    <m/>
    <m/>
    <m/>
    <m/>
    <s v="200448_1314_Regional Aerial Imagery"/>
    <b v="1"/>
    <s v="Addition of non-personnel expenditures associated with SanGIS Regional Aerial Imagery of Critical mapping and spatial analytics of all Operational Planning and Land use business decisions. This ongoing expenditure in the amount of $89,000 is required and critical for spatial resolution aerial imagery services used by most departments for mapping and landcover analytics, asset management and environmental stewardship. Used to monitor Climate Action Plan tree counts and carbon sequestration metrics.  Acquired and processed three times a year to evaluate seasonal changes.  This is a regional collaborative procurement with all neighboring municipalities via SanGIS, City/County Joint Powers Authority and Regional Spatial Data Warehouse. If imagery were not procured as part of the regional cooperative acquisition, then individual departments would have to procure potentially redundant products.  Data distribution would be non-centralized.  Editing and data modification would not be standardized and, thus, confidence in product-specific business decisions, like community plans, curbside trash collection routing and safety/hazard monitoring would degrade.GF - 33%  - $29,370  NGF - 67%  - $59,630"/>
    <b v="0"/>
    <x v="0"/>
    <b v="1"/>
    <b v="1"/>
  </r>
  <r>
    <n v="200448"/>
    <s v="GIS Fund"/>
    <n v="1314"/>
    <s v="Department of Information Technology"/>
    <s v="03"/>
    <s v="Champion Sustainability"/>
    <s v="Expenditure (Critical Operational Needs)"/>
    <s v="IT Discretionary"/>
    <n v="57018"/>
    <s v="200448_1314_GIS Tools to Improve Permitting Processes"/>
    <m/>
    <m/>
    <m/>
    <m/>
    <n v="0"/>
    <m/>
    <m/>
    <n v="10000"/>
    <m/>
    <m/>
    <m/>
    <m/>
    <m/>
    <m/>
    <n v="10000"/>
    <n v="10000"/>
    <s v="Addition of non-personnel expenditures associated with ESRI Webhooks Application data integration solution to support Accela/SAP data quality assurance and improved automated data accuracy governances.  This one-time expenditure in the amount of $10,000 will support automated conversion of construction documents from Computer Aided Design Drawing (CADD) to Geographic Information System (GIS) format, improve spatial data and attributional accuracy.  Solution will improve efficiency and reduce durations of Permitting, CIP and asset management processes. GF - 33% - $3,300NGF - 67% - $6,700"/>
    <s v="Conversion to Geographic Information System FormatAddition of one-time non-personnel expenditures to support conversion of construction documents to Geographic Information System format to improve efficiency and accuracy. "/>
    <s v="Addition of one-time non-personnel expenditures to support automated conversion of construction documents from Computer Aided Design Drawing (CADD) to Geographic Information System (GIS) format which creates efficiencies and improves accuracy.  If not funded, data conversion will continue to be manual and inaccurate data generation causes significant issues when business decisions are not confident (GF 33% $3,300, NGF 67% $6,700)."/>
    <s v="YES"/>
    <s v="1. The proposed Webhooks solution may be leveraged to better integrate legacy data systems between disparate departments.  For example, this could provide improved transparency and communication between DSD permitting workflows and ECP CIP efforts or PUD asset management programs emphasizing communities or populations of concern, such as affordable housing.  2.  Operational impacts will include training and modification of workflows to automate and standardize decision-making.  3. Unintended consequences may include improved transparency of process productivities and response times."/>
    <n v="0"/>
    <n v="0"/>
    <n v="0"/>
    <x v="3"/>
    <s v="N/A"/>
    <x v="2"/>
    <s v="N/A"/>
    <m/>
    <s v="Equity &amp; Inclusion"/>
    <m/>
    <m/>
    <m/>
    <m/>
    <s v="200448_1314_GIS Tools to Improve Permitting Processes"/>
    <b v="1"/>
    <s v="Addition of non-personnel expenditures associated with ESRI Webhooks Application data integration solution to support Accela/SAP data quality assurance and improved automated data accuracy governances.  This one-time expenditure in the amount of $10,000 will support automated conversion of construction documents from Computer Aided Design Drawing (CADD) to Geographic Information System (GIS) format, improve spatial data and attributional accuracy.  Solution will improve efficiency and reduce durations of Permitting, CIP and asset management processes. GF - 33% - $3,300NGF - 67% - $6,700"/>
    <b v="0"/>
    <x v="0"/>
    <b v="1"/>
    <b v="1"/>
  </r>
  <r>
    <n v="200611"/>
    <s v="Wireless Communications Technology Fund"/>
    <n v="1314"/>
    <s v="Department of Information Technology"/>
    <s v="01"/>
    <s v="Not Applicable"/>
    <s v="Expenditure (Critical Operational Needs)"/>
    <s v="Infrastructure"/>
    <n v="57019"/>
    <s v="200611_1314_Wireless Public Safety Radio Modernization"/>
    <m/>
    <m/>
    <m/>
    <m/>
    <n v="0"/>
    <m/>
    <n v="1185607"/>
    <m/>
    <m/>
    <m/>
    <m/>
    <m/>
    <m/>
    <m/>
    <n v="1185607"/>
    <n v="1185607"/>
    <s v="Addition of one-time non-personnel expenditures in the amount of $1,185,607.20 for four-year maintenance and support costs for the Public Safety Radio Modernization Project Phase I and Phase II purchases. As part of the approved ordinance (O-21388) Public Safety Radio Modernization Project, the following items were purchased: 1,327 portable radios, 400 mobile radios, 19 consolettes for control stations for Fire-Rescue; and 3,015 portable radios, 1060 mobile radios, and 20 consolettes for Police. The maintenance costs associated with the Public Safety Radio Modernization Project cannot be debt-financed with the equipment, so the maintenance costs have to be paid through the Wireless Communication Technology Fund. This one-time expenditure is completely cost recoverable, funded by client departments through the Citywide Non-Discretionary Process.  (This item will need to be included in the FY24 ND Allocation for 514112-Wireless Services Transfer, once its approved) (100% General Fund)."/>
    <s v="Public Safety Radio Modernization ProjectAddition of one-time non-personnel expenditures associated to maintenance and support costs for the Public Safety Radio Modernization Project Phase I and Phase II. "/>
    <s v="Addition of one-time non-personnel expenditures to fund maintenance and support costs for the Public Safety Radio Modernization Project Phase I and Phase II purchases which cannot be debt-financed.  If not funded, the City will not be able to pay for the maintenance and support costs that are necessary for equipment support related to the Public Safety Radio Modernization Project (100% General Fund).  "/>
    <s v="NO"/>
    <s v="N/A"/>
    <n v="0"/>
    <n v="0"/>
    <n v="0"/>
    <x v="3"/>
    <s v="N/A"/>
    <x v="2"/>
    <s v="N/A"/>
    <m/>
    <s v="Not Applicable"/>
    <m/>
    <m/>
    <m/>
    <m/>
    <s v="200611_1314_Wireless Public Safety Radio Modernization"/>
    <b v="1"/>
    <s v="Addition of one-time non-personnel expenditures in the amount of $1,185,607.20 for four-year maintenance and support costs for the Public Safety Radio Modernization Project Phase I and Phase II purchases. As part of the approved ordinance (O-21388) Public Safety Radio Modernization Project, the following items were purchased: 1,327 portable radios, 400 mobile radios, 19 consolettes for control stations for Fire-Rescue; and 3,015 portable radios, 1060 mobile radios, and 20 consolettes for Police. The maintenance costs associated with the Public Safety Radio Modernization Project cannot be debt-financed with the equipment, so the maintenance costs have to be paid through the Wireless Communication Technology Fund. This one-time expenditure is completely cost recoverable, funded by client departments through the Citywide Non-Discretionary Process.  (This item will need to be included in the FY24 ND Allocation for 514112-Wireless Services Transfer, once its approved) (100% General Fund)."/>
    <b v="0"/>
    <x v="0"/>
    <b v="1"/>
    <b v="1"/>
  </r>
  <r>
    <n v="200611"/>
    <s v="Wireless Communications Technology Fund"/>
    <n v="1314"/>
    <s v="Department of Information Technology"/>
    <s v="02"/>
    <s v="Not Applicable"/>
    <s v="Expenditure (Contractual Increase)"/>
    <s v="Infrastructure"/>
    <n v="57020"/>
    <s v="200611_1314_Wireless Dispatch Maintenance Support"/>
    <m/>
    <m/>
    <m/>
    <m/>
    <n v="0"/>
    <m/>
    <n v="7639"/>
    <m/>
    <m/>
    <m/>
    <m/>
    <m/>
    <m/>
    <m/>
    <n v="7639"/>
    <n v="7639"/>
    <s v="Addition of non-personnel expenditures in the amount of $7,639 to support dispatch maintenance for the Public Safety Radio System. (This item was included in the FY23 Base Budget in the amount of $377K and this is an increase) The City's Public Safety Radio System delivers mission critical emergency communications at 99.999% availability (zero busy seconds per year). The additional funding will provide contractual maintenance support for the following dispatch centers: 1401 Broadway - PDHQ, 3750 Kearny Villa Road - Fire ECDC, 2700 Caminito Chollas - PWS, and the new PD Backup Dispatch - Echo Base. Dispatch maintenance includes mandatory licensing and NICE 9-1-1 Logging Recorder support. This ongoing expenditure is completely cost recoverable, funded by client departments through the Citywide Non-Discretionary Process. (This item will need to be included in the FY24 ND Allocation for 514112-Wireless Services Transfer, once its approved)  Not funding this critical adjustment could result in public safety radio communication sites not meeting regulatory requirements and compliance standards.  Additionally, the City's ability to maintain critical regional interoperability communications will be impacted, degraded service may occur and there may be an increase in cybersecurity vulnerabilities within the City's new radio system (P25 700MHz).  This item is funded by client departments through the Citywide Non-Discretionary Process; 100% impact to the General Fund (Fire-Rescue, Police, and Public Works). (This item will need to be included in the FY24 ND Allocation for 514112-Wireless Services Transfer, once its approved). Resolution Number R-313286, contract #1609. This is a 100% General Fund impact addition."/>
    <s v="Dispatch Maintenance SupportAddition of non-personnel expenditures to support dispatch maintenance for the Public Safety Radio System. "/>
    <s v="Addition of non-personnel expenditures to support dispatch maintenance for the Public Safety Radio System. If not funded, public safety radio communication sites may not meet regulatory requirements and compliance standards (100% General Fund)."/>
    <s v="NO"/>
    <s v="N/A"/>
    <n v="0"/>
    <n v="0"/>
    <n v="0"/>
    <x v="3"/>
    <s v="N/A"/>
    <x v="2"/>
    <s v="N/A"/>
    <m/>
    <s v="Not Applicable"/>
    <m/>
    <m/>
    <m/>
    <m/>
    <s v="200611_1314_Wireless Dispatch Maintenance Support"/>
    <b v="1"/>
    <s v="Addition of non-personnel expenditures in the amount of $7,639 to support dispatch maintenance for the Public Safety Radio System. (This item was included in the FY23 Base Budget in the amount of $377K and this is an increase) The City's Public Safety Radio System delivers mission critical emergency communications at 99.999% availability (zero busy seconds per year). The additional funding will provide contractual maintenance support for the following dispatch centers: 1401 Broadway - PDHQ, 3750 Kearny Villa Road - Fire ECDC, 2700 Caminito Chollas - PWS, and the new PD Backup Dispatch - Echo Base. Dispatch maintenance includes mandatory licensing and NICE 9-1-1 Logging Recorder support. This ongoing expenditure is completely cost recoverable, funded by client departments through the Citywide Non-Discretionary Process. (This item will need to be included in the FY24 ND Allocation for 514112-Wireless Services Transfer, once its approved)  Not funding this critical adjustment could result in public safety radio communication sites not meeting regulatory requirements and compliance standards.  Additionally, the City's ability to maintain critical regional interoperability communications will be impacted, degraded service may occur and there may be an increase in cybersecurity vulnerabilities within the City's new radio system (P25 700MHz).  This item is funded by client departments through the Citywide Non-Discretionary Process; 100% impact to the General Fund (Fire-Rescue, Police, and Public Works). (This item will need to be included in the FY24 ND Allocation for 514112-Wireless Services Transfer, once its approved). Resolution Number R-313286, contract #1609. This is a 100% General Fund impact addition."/>
    <b v="0"/>
    <x v="0"/>
    <b v="1"/>
    <b v="1"/>
  </r>
  <r>
    <n v="700000"/>
    <s v="Municipal Sewer Revenue Fund"/>
    <n v="2000"/>
    <s v="Public Utilities"/>
    <s v="14"/>
    <s v="Not Applicable"/>
    <s v="Non-standard Hour (Maintain)"/>
    <s v="Not Applicable"/>
    <n v="57022"/>
    <s v="700000_200018_Maintain Non-standard Hour Positions"/>
    <n v="2"/>
    <n v="78030"/>
    <n v="12648"/>
    <n v="4058"/>
    <n v="94736"/>
    <m/>
    <m/>
    <m/>
    <m/>
    <m/>
    <m/>
    <m/>
    <m/>
    <m/>
    <n v="94736"/>
    <m/>
    <s v="Request for 2.0 FTE Laborer Non-Standard Hourly Positions to assist with sewer operations and maintain current service levels."/>
    <s v="Non-Standard Hour Personnel FundingFunding allocated according to a zero-based annual review of hourly funding requirements."/>
    <s v="Request for 2.0 FTE Laborer Hourly Positions to assist with sewer operations and maintain current service levels."/>
    <s v="NO"/>
    <s v="N/A"/>
    <n v="0"/>
    <n v="0"/>
    <n v="0"/>
    <x v="3"/>
    <s v="N/A"/>
    <x v="2"/>
    <s v="N/A"/>
    <m/>
    <s v="Not Applicable"/>
    <m/>
    <m/>
    <m/>
    <m/>
    <s v="700000_200018_Maintain Non-standard Hour Positions"/>
    <b v="1"/>
    <s v="Request for 2.0 FTE Laborer Non-Standard Hourly Positions to assist with sewer operations and maintain current service levels."/>
    <b v="0"/>
    <x v="0"/>
    <b v="1"/>
    <b v="1"/>
  </r>
  <r>
    <n v="200611"/>
    <s v="Wireless Communications Technology Fund"/>
    <n v="1314"/>
    <s v="Department of Information Technology"/>
    <s v="03"/>
    <s v="Not Applicable"/>
    <s v="Expenditure (Critical Operational Needs)"/>
    <s v="Infrastructure"/>
    <n v="57023"/>
    <s v="200611_1314_Wireless Non-Standard Hour"/>
    <n v="0.35"/>
    <n v="49146"/>
    <n v="503"/>
    <n v="3662"/>
    <n v="53311"/>
    <m/>
    <m/>
    <m/>
    <m/>
    <m/>
    <m/>
    <m/>
    <m/>
    <m/>
    <n v="53311"/>
    <n v="49394"/>
    <s v="Addition of one-time personnel expenditure 0.35 FTE Associate Communications Engineer to support the Public Safety Radio System. The Provisional Employee (PCN 31011475) is performing critical tasks that require specialized skill set/knowledge of RF Radio, Frequencies, Mutual Aid, Channel Clearance and Interference mitigation, and assist with implementing new mandatory Federal Encryption standards. This position will help to develop new P25 radio programming codeplugs to align with the new digital radio system and new radio hardware/equipment.  Additionally, this position will assist with the implementation of the Public Safety Modernization Project. Not funding this non-standard hour position would impact the ability to maintain critical regional interoperability communications and increase cybersecurity vulnerabilities in the City's new P25 700Mhz radio system ($40,504 GF (82% ) NGF $8,890 (18%).   "/>
    <s v="Non-Standard Hour Personnel FundingFunding allocated according to a zero-based annual review of hourly funding requirements."/>
    <s v="Funding allocated according to a zero-based annual review of hourly funding requirements. If not funded, it would impact the ability to maintain critical regional interoperability communications and increase cybersecurity vulnerabilities in the City's radio systems ($40,504 GF (82%)/NGF $8,890 (18%)."/>
    <s v="NO"/>
    <s v="N/A"/>
    <n v="0"/>
    <n v="0"/>
    <n v="0"/>
    <x v="3"/>
    <s v="N/A"/>
    <x v="2"/>
    <s v="N/A"/>
    <m/>
    <s v="Not Applicable"/>
    <m/>
    <m/>
    <m/>
    <m/>
    <s v="200611_1314_Wireless Non-Standard Hour"/>
    <b v="1"/>
    <s v="Addition of one-time personnel expenditure 0.35 FTE Associate Communications Engineer to support the Public Safety Radio System. The Provisional Employee (PCN 31011475) is performing critical tasks that require specialized skill set/knowledge of RF Radio, Frequencies, Mutual Aid, Channel Clearance and Interference mitigation, and assist with implementing new mandatory Federal Encryption standards. This position will help to develop new P25 radio programming codeplugs to align with the new digital radio system and new radio hardware/equipment.  Additionally, this position will assist with the implementation of the Public Safety Modernization Project. Not funding this non-standard hour position would impact the ability to maintain critical regional interoperability communications and increase cybersecurity vulnerabilities in the City's new P25 700Mhz radio system ($40,504 GF (82% ) NGF $8,890 (18%).   "/>
    <b v="0"/>
    <x v="0"/>
    <b v="1"/>
    <b v="1"/>
  </r>
  <r>
    <n v="200611"/>
    <s v="Wireless Communications Technology Fund"/>
    <n v="1314"/>
    <s v="Department of Information Technology"/>
    <s v="04"/>
    <s v="Not Applicable"/>
    <s v="Revenue (Revised – Increase)"/>
    <s v="Not Applicable"/>
    <n v="57026"/>
    <s v="200611_1314_Revenue Budget Adjustment"/>
    <m/>
    <m/>
    <m/>
    <m/>
    <n v="0"/>
    <m/>
    <m/>
    <m/>
    <m/>
    <m/>
    <m/>
    <m/>
    <m/>
    <m/>
    <m/>
    <n v="153998"/>
    <s v="Addition of revenue to reflect the annual Non-discretionary allotment increase for FY24. This non-discretionary allocation provides for Wireless Communications Technology Services utilized by City Departments. These services include engineering, acquiring, and maintaining the City’s Radio System Network. If not adjusted the variance will show up in our revenue as actuals that need to be justified/explained during the budget monitoring process. "/>
    <s v="Non-Discretionary Revenue AdjustmentAdjustment to reflect revised revenue projections. "/>
    <s v="Adjustment to reflect revised revenue projections. This ensures that the non-discretionary allocation budget aligns with the Wireless Communications Technology Fund revenue budget. "/>
    <s v="NO"/>
    <s v="N/A"/>
    <n v="0"/>
    <n v="0"/>
    <n v="0"/>
    <x v="3"/>
    <s v="N/A"/>
    <x v="2"/>
    <s v="N/A"/>
    <m/>
    <s v="Not Applicable"/>
    <m/>
    <m/>
    <m/>
    <m/>
    <s v="200611_1314_Revenue Budget Adjustment"/>
    <b v="1"/>
    <s v="Addition of revenue to reflect the annual Non-discretionary allotment increase for FY24. This non-discretionary allocation provides for Wireless Communications Technology Services utilized by City Departments. These services include engineering, acquiring, and maintaining the City’s Radio System Network. If not adjusted the variance will show up in our revenue as actuals that need to be justified/explained during the budget monitoring process. "/>
    <b v="0"/>
    <x v="0"/>
    <b v="1"/>
    <b v="1"/>
  </r>
  <r>
    <n v="700001"/>
    <s v="Metropolitan Sewer Utility Fund"/>
    <n v="2000"/>
    <s v="Public Utilities"/>
    <s v="14"/>
    <s v="Not Applicable"/>
    <s v="Non-standard Hour (Maintain)"/>
    <s v="Not Applicable"/>
    <n v="57030"/>
    <s v="700001_200021_Maintain Non-Standard Hour Positions"/>
    <n v="2"/>
    <n v="73047"/>
    <n v="1392"/>
    <n v="4212"/>
    <n v="78651"/>
    <m/>
    <m/>
    <m/>
    <m/>
    <m/>
    <m/>
    <m/>
    <m/>
    <m/>
    <n v="78651"/>
    <m/>
    <s v="Maintain current service level Non - Standard Hourly positions in Metro Fund.  Maintain 1.50 Hourly Management Intern and .50 Student Engineer for Water Distribution Engineering Section. Assist with researching engineering plans, conducting field investigations, utilizing GIS application in support of the Water Distribution Engineering Team."/>
    <s v="Non-Standard Hour Personnel FundingFunding allocated according to a zero-based annual review of hourly funding requirements."/>
    <s v="Maintain 1.50 Management Intern-Hourly and .50 Student Engineer-Hourly to support research, field investigations, and utilization of geographic information systems application in support of the Water Distribution Engineering Section."/>
    <s v="NO"/>
    <s v="N/A"/>
    <n v="0"/>
    <n v="0"/>
    <n v="0"/>
    <x v="3"/>
    <s v="N/A"/>
    <x v="2"/>
    <s v="N/A"/>
    <m/>
    <s v="Not Applicable"/>
    <m/>
    <m/>
    <m/>
    <m/>
    <s v="700001_200021_Maintain Non-Standard Hour Positions"/>
    <b v="1"/>
    <s v="Maintain current service level Non - Standard Hourly positions in Metro Fund.  Maintain 1.50 Hourly Management Intern and .50 Student Engineer for Water Distribution Engineering Section. Assist with researching engineering plans, conducting field investigations, utilizing GIS application in support of the Water Distribution Engineering Team."/>
    <b v="0"/>
    <x v="0"/>
    <b v="1"/>
    <b v="1"/>
  </r>
  <r>
    <n v="700011"/>
    <s v="Water Utility Operating Fund"/>
    <n v="2000"/>
    <s v="Public Utilities"/>
    <s v="14"/>
    <s v="Not Applicable"/>
    <s v="Non-standard Hour (Maintain)"/>
    <s v="Not Applicable"/>
    <n v="57032"/>
    <s v="700011_200021_Maintain Non-Standard Hour Positions"/>
    <n v="1"/>
    <n v="36490"/>
    <n v="718"/>
    <n v="1898"/>
    <n v="39106"/>
    <m/>
    <m/>
    <m/>
    <m/>
    <m/>
    <m/>
    <m/>
    <m/>
    <m/>
    <n v="39106"/>
    <m/>
    <s v="Maintain current service level Non - Standard Hourly positions. Maintain .50 Hourly Management Intern for Potable Water Hydraulics section and maintain .50 Hourly Management Intern for Potable Water Pumps section to assist with researching engineering plans, conducting field investigations, utilizing GIS applications in support of the Water Distribution Potable Water Team. "/>
    <s v="Non-Standard Hour Personnel FundingFunding allocated according to a zero-based annual review of hourly funding requirements."/>
    <s v="Maintain 1.0 Management Intern - Hourly position to support research, field investigations, and utilization of geographic information systems applications for the Water Distribution Potable Water section."/>
    <s v="NO"/>
    <s v="N/A"/>
    <n v="0"/>
    <n v="0"/>
    <n v="0"/>
    <x v="3"/>
    <s v="N/A"/>
    <x v="2"/>
    <s v="N/A"/>
    <m/>
    <s v="Not Applicable"/>
    <m/>
    <m/>
    <m/>
    <m/>
    <s v="700011_200021_Maintain Non-Standard Hour Positions"/>
    <b v="1"/>
    <s v="Maintain current service level Non - Standard Hourly positions. Maintain .50 Hourly Management Intern for Potable Water Hydraulics section and maintain .50 Hourly Management Intern for Potable Water Pumps section to assist with researching engineering plans, conducting field investigations, utilizing GIS applications in support of the Water Distribution Potable Water Team. "/>
    <b v="0"/>
    <x v="0"/>
    <b v="1"/>
    <b v="1"/>
  </r>
  <r>
    <n v="100000"/>
    <s v="General Fund"/>
    <n v="1314"/>
    <s v="Department of Information Technology"/>
    <s v="08"/>
    <s v="Serve Every Neighborhood"/>
    <s v="Expenditure (Climate Action Plan)"/>
    <s v="Climate Action"/>
    <n v="57035"/>
    <s v="100000_1314_Mobile Hotspot Lending Program"/>
    <m/>
    <m/>
    <m/>
    <m/>
    <n v="0"/>
    <m/>
    <m/>
    <n v="648160"/>
    <m/>
    <m/>
    <m/>
    <m/>
    <m/>
    <m/>
    <n v="648160"/>
    <n v="648160"/>
    <s v="Addition of non-personnel expenditures in the amount of $648,160 to fund the continued provision of chromebooks, broadband hotspots and necessary accessories via the City’s library locations. In FY23 this program expanded its available hotspot resources to a total of 4,000 as it was approved in FY23 as a one-time expense, so in order to continue this program the budget will need to be established as ongoing. There is the potential for this program to receive additional revenue through the FCC’s Emergency Connectivity Fund (ECF), however this is not known at this time and will not be known until a much later date. No other grant funding has been identified at this time. If not funded, City of San Diego will have to cease this service for residents without reliable internet access.Budget Adjustment will support new KPI for FY 2024 - Number of residents served through the SD Access 4 All Program and the FY 2024 target is 250,000."/>
    <s v="SD Access 4 All - Digital Equity ProgramAddition of 1.00 Program Coordinator, non-personnel expenditures, and associated revenue to support 4,000 mobile hotspots, provide community awareness, support Digital Literacy and Navigator Services, and oversee the broadband master plan."/>
    <s v="Addition of non-personnel expenditures and associated revenue to continue support 4,000 mobile hotspots in the Public Library Lending Program to combat the digital divide caused by lack of access to broadband services. If not funded, the City will have to cease this program which provides reliable internet access for residents."/>
    <s v="YES"/>
    <s v="1. Offering mobile hotspots and chromebooks for check-out to residents is a short/middle term solution to addressing internet access disparities. According to non-profit, National Digital Inclusion Alliance Digital, digital redlining is discrimination by internet service providers in the deployment, maintenance, or upgrade of infrastructure or delivery of services. The denial of services has disparate impacts on people in certain areas of cities orregions, most frequently on the basis of income, race, and ethnicity. DEPA neighborhoods in San Diego experience digital redlining, resulting in the lack of internet connectivity, ownership of digital devices and upgraded broadband infrastructure at higher rates according to available data. For example, according to ACS census data, up to 28% of households in the San Diego Promise Zone lack internet. DEPA communities share designations asCommunity of Concern (CoC), a census tract that has been identified as having very low or low access to opportunity as identified in the San Diego Climate Equity Index. DEPA neighborhoods include: City Heights, Promise Zone, San Ysidro/Otay Mesa. Hotspots offer a fairly immediate 'plug and play' solution to internet access.   2. Mobile hotspot and chromebooks aquired through this program have been reported by library patrons to be used for thepurposes of distance learning and education, workforce development, job seeking, and to access essential government services and resources in line with City policies such as Back to Work SD.  3. N/A"/>
    <n v="1"/>
    <n v="648160"/>
    <n v="648160"/>
    <x v="0"/>
    <n v="3.3"/>
    <x v="1"/>
    <s v="Yes"/>
    <m/>
    <m/>
    <m/>
    <m/>
    <m/>
    <s v="Equity &amp; Inclusion"/>
    <s v="100000_1314_Mobile Hotspot Lending Program"/>
    <b v="1"/>
    <s v="Addition of non-personnel expenditures in the amount of $648,160 to fund the continued provision of chromebooks, broadband hotspots and necessary accessories via the City’s library locations. In FY23 this program expanded its available hotspot resources to a total of 4,000 as it was approved in FY23 as a one-time expense, so in order to continue this program the budget will need to be established as ongoing. There is the potential for this program to receive additional revenue through the FCC’s Emergency Connectivity Fund (ECF), however this is not known at this time and will not be known until a much later date. No other grant funding has been identified at this time. If not funded, City of San Diego will have to cease this service for residents without reliable internet access.Budget Adjustment will support new KPI for FY 2024 - Number of residents served through the SD Access 4 All Program and the FY 2024 target is 250,000."/>
    <b v="0"/>
    <x v="0"/>
    <b v="1"/>
    <b v="1"/>
  </r>
  <r>
    <n v="100000"/>
    <s v="General Fund"/>
    <n v="1314"/>
    <s v="Department of Information Technology"/>
    <s v="01"/>
    <s v="Not Applicable"/>
    <s v="Expenditure (Critical Operational Needs)"/>
    <s v="IT Discretionary"/>
    <n v="57038"/>
    <s v="100000_1314_General Fund PC Replacement Program"/>
    <m/>
    <m/>
    <m/>
    <m/>
    <n v="0"/>
    <m/>
    <m/>
    <m/>
    <m/>
    <m/>
    <m/>
    <m/>
    <m/>
    <n v="250000"/>
    <n v="250000"/>
    <m/>
    <s v="Addition of non-personnel expenditures in the amount of $250,000 within the PC Replacement Program to update General Fund departments' computers and to support mobile and telework capabilities. The five-year lease is expected to total approximately $1.2 million. This lease payment pays for the first year as well as the anticipated interest. Funding for this request includes a modification to the program to achieve a 50% goal of replacing PCs with laptops by FY25 and stabilizes the program to replace approximately 1,040 per fiscal year. Failure to fund the program increases the risk of PC failure and performance degradation, impacting the City employees' ability to conduct city operations and business. The following leases are active: FY20-FY24, HP Financial Services, Contract#: C1279, $206,029.74 annually. FY22-FY26, HP Financial Services, Contract#: C1939, $218,799.16 annuallyFY23-FY27, TBD - There will be 3 active leases by the end of FY23Budget Adjustment will support Percentage of security incidents per month per 10,000 users KPI and the FY 24 target of &amp;lt;1.0%."/>
    <s v="PC Lease Replacement ProgramAddition of non-personnel expenditures to support the General Fund PC Replacement Program."/>
    <s v="Addition of non-personnel expenditures to support the General Fund PC Replacement Program. Failure to fund the program increases the risk of PC degradation failure, compromising the City's security posture and City employees' ability to conduct City operations and business."/>
    <s v="NO"/>
    <s v="N/A"/>
    <n v="0"/>
    <n v="0"/>
    <n v="0"/>
    <x v="3"/>
    <s v="N/A"/>
    <x v="2"/>
    <s v="No"/>
    <m/>
    <m/>
    <m/>
    <m/>
    <m/>
    <s v="Not Applicable"/>
    <s v="100000_1314_General Fund PC Replacement Program"/>
    <b v="1"/>
    <s v="Addition of non-personnel expenditures in the amount of $250,000 within the PC Replacement Program to update General Fund departments' computers and to support mobile and telework capabilities. The five-year lease is expected to total approximately $1.2 million. This lease payment pays for the first year as well as the anticipated interest. Funding for this request includes a modification to the program to achieve a 50% goal of replacing PCs with laptops by FY25 and stabilizes the program to replace approximately 1,040 per fiscal year. Failure to fund the program increases the risk of PC failure and performance degradation, impacting the City employees' ability to conduct city operations and business. The following leases are active: FY20-FY24, HP Financial Services, Contract#: C1279, $206,029.74 annually. FY22-FY26, HP Financial Services, Contract#: C1939, $218,799.16 annuallyFY23-FY27, TBD - There will be 3 active leases by the end of FY23Budget Adjustment will support Percentage of security incidents per month per 10,000 users KPI and the FY 24 target of &amp;lt;1.0%."/>
    <b v="0"/>
    <x v="0"/>
    <b v="1"/>
    <b v="1"/>
  </r>
  <r>
    <n v="100000"/>
    <s v="General Fund"/>
    <n v="1314"/>
    <s v="Department of Information Technology"/>
    <s v="03"/>
    <s v="Serve Every Neighborhood"/>
    <s v="Expenditure (Climate Action Plan)"/>
    <s v="Climate Action"/>
    <n v="57039"/>
    <s v="100000_1314_SD Access 4 All Digital Literacy &amp; Navigator"/>
    <m/>
    <m/>
    <m/>
    <m/>
    <n v="0"/>
    <m/>
    <m/>
    <n v="19000"/>
    <m/>
    <m/>
    <m/>
    <m/>
    <m/>
    <m/>
    <n v="19000"/>
    <m/>
    <s v="Addition of non-personnel expenditures in the amount of $19,000 to fund contractual obligations related to San Diego Future's Foundations (7.5%) cost increase and the payment for the existing program's ticketing system software to support SD Access 4 All Digital Literacy and Digital Navigator Services. If not funded, San Diego Futures Foundation will decrease the level of staff support for digital equity initiatives and the program's regional impact and scalability will similarly be reduced.Budget Adjustment will support new KPI for FY 2024 - Number of residents served through the SD Access 4 All Program and the FY 2024 target is 250,000."/>
    <s v="SD Access 4 All - Digital Equity ProgramAddition of 1.00 Program Coordinator, non-personnel expenditures, and associated revenue to support 4,000 mobile hotspots, provide community awareness, support Digital Literacy and Navigator Services, and oversee the broadband master plan."/>
    <s v="Addition of non-personnel expenditures to fund contractual obligations to support SD Access 4 All Digital Literacy and Digital Navigator Services. If not funded, San Diego Futures Foundation will decrease the level of staff support for digital equity initiatives and the program's regional impact and scalability will similarly be reduced. "/>
    <s v="YES"/>
    <s v="1. SD Access 4 All concentrates all Tech on the Go - bilingual computer skills training classes and in-person Digital Navigation services at sites in DEPA/CoC. These include Parks and Recreation Centers, Public Libraries, and Community Centers in City Heights, Promise Zone, Otay Mesa/San Ysidro. Aside from location, Access 4 All aims to be accessible to community members in multiple ways. Digital Navigation services are available via a toll-free helpline live 50 hrs weekly and multiple language options are made available (currently nine languages).  The program focuses on cultural competency in the delivery of services and actively partners with trusted DEPA based community organizations, the Promise Zone and anchor institutions on outreach, hosting services, and to learn from community members about goals and barriers. Digital Navigators support residents on skill building to access and fill out online forms which enables/encourages a lifetime of online interaction with City services. 2. This budget adjustment promotes  the scaling of program services to a higher level so that it can be made available at more recreation centers and library sites. Digital literacy services support and fulfill goal areas for several City of San Diego policies and programs. The City's Age Friendly Action Plan housed in Parks and Recreation outlines, Access to Technology: Free Wi-Fi, provide Devices and Training. Digital Navigators work with community members to assist them in enrolling in the federal ACP home internet subsidy to make internet free or low-cost. The program is also developing a formal referral process with the Housing Commission because many clients receive support with online housing assistance from Digital Navigators. Internet access is a metric measured in the Climate EquityIndex and digital equity goals are integrated into Climate Action Plan (CAP). Digital Equity is a stated priority of the San Diego Promise Zone. 3. N/A"/>
    <n v="1"/>
    <n v="19000"/>
    <n v="0"/>
    <x v="0"/>
    <n v="3.3"/>
    <x v="1"/>
    <s v="Yes"/>
    <m/>
    <m/>
    <m/>
    <m/>
    <m/>
    <s v="Equity &amp; Inclusion"/>
    <s v="100000_1314_SD Access 4 All Digital Literacy &amp; Navigator"/>
    <b v="1"/>
    <s v="Addition of non-personnel expenditures in the amount of $19,000 to fund contractual obligations related to San Diego Future's Foundations (7.5%) cost increase and the payment for the existing program's ticketing system software to support SD Access 4 All Digital Literacy and Digital Navigator Services. If not funded, San Diego Futures Foundation will decrease the level of staff support for digital equity initiatives and the program's regional impact and scalability will similarly be reduced.Budget Adjustment will support new KPI for FY 2024 - Number of residents served through the SD Access 4 All Program and the FY 2024 target is 250,000."/>
    <b v="0"/>
    <x v="0"/>
    <b v="1"/>
    <b v="1"/>
  </r>
  <r>
    <n v="100000"/>
    <s v="General Fund"/>
    <n v="1314"/>
    <s v="Department of Information Technology"/>
    <s v="04"/>
    <s v="Serve Every Neighborhood"/>
    <s v="Expenditure (Climate Action Plan)"/>
    <s v="Climate Action"/>
    <n v="57041"/>
    <s v="100000_1314_Digital Equity Ops &amp; Dev Program Coordinator"/>
    <n v="1"/>
    <n v="135000"/>
    <n v="26535"/>
    <n v="11246"/>
    <n v="172781"/>
    <m/>
    <m/>
    <n v="5000"/>
    <m/>
    <m/>
    <m/>
    <m/>
    <m/>
    <m/>
    <n v="177781"/>
    <m/>
    <s v="Addition of 1.00 FTE Program Coordinator to perform essential operations and develop tasks for the city's regional digital equity and broadband infrastructure interests and operations of Access 4 All. Duties will include: a) creation/implementation of a digital equity funding plan to capture more than $60 Billion in prospective state (SB 156) and federal (Infrastructure Bill) funding opportunities earmarked for local governments in the next two years and ensure that they are directed equitably into Digital Equity Priority Area (DEPA)/Community of Concern (CoC)  b) lead up to 10 expected grant proposals for said funding and coordinate with partners and across departments and agencies  c) oversight, coordination of broadband master plan consultants and impacted city departments d) contract development, contract oversight and contract management for numerous agreements and planned agreements with Community Based Organizations (CBOs) and Internet Service Providers to ensure effective service delivery/outcomes by vendors and partners for programs such as the 400 sites of Open Public WIFI  e) manage reporting for over $1.5 Million of dollars in current and potentially Millions of dollars in anticipated grant funding f) lead development of philanthropic and large scale public/private partnerships to increase resources in Digital Equity Priority Area (DEPA)/Community of Concern (CoC) g) manage reporting/surveys on program outcomes and effectiveness h) coordinate across city departments and government agencies to implement/align digital equity with City strategic plan, strategic goals, and key initiatives including Climate Action Plan (CAP) and street preservation ordinance.Budget Adjustment will support new KPI for FY 2024 - Number of residents served through the SD Access 4 All Program and the FY 2024 target is 250,000."/>
    <s v="SD Access 4 All - Digital Equity ProgramAddition of 1.00 Program Coordinator, non-personnel expenditures, and associated revenue to support 4,000 mobile hotspots, provide community awareness, support Digital Literacy and Navigator Services, and oversee the broadband master plan."/>
    <s v="Addition of 1.00 Program Coordinator and associated non-personnel expenditures to support SD Access 4 All broadband master plan development and oversight, grant management, and building public/private partnerships.  If not funded, the City may miss out on securing and potentially distributing to community-based organizations, millions in planned digital equity grants at State and Federal level and delay development of the City's broadband master plan. "/>
    <s v="YES"/>
    <s v="1. This position will provide the staffing necessary to carry out basic program functions for SD Access 4 All services and projects focused in Digital Equity Priority Area (DEPA)/Community of Concern (CoC) including: the citywide broadband master plan efforts, open public WIFI program, Digital Navigation services, Tech on the Go - digital literacy services, hotspot and Chromebook lending program and associated grant reporting, federal Affordable Connectivity Program outreach and device ownership/refurbishment efforts. As it stands the program lacks capacity to deliver these services to the public in Digital Equity Priority Area (DEPA)/Community of Concern (CoC) in the most effective manner. 2. Without this position added, the city will be unable to apply for/manage grant funding from a pool of more than $60 Billion in prospective state (Sb 156) and federal (Infrastructure Bill) digital equity specific funding opportunities earmarked for local governments in the next two years. Grant funding is anticipated to bring resources to Digital Equity Priority Area (DEPA)/Community of Concern (CoC) along with multiple city departments who partner on Access 4 All and support aligned city initiatives/strategic goal areas including CAP. This position will perform an important role in coordinating across city departments and government agencies to implement/align digital equity with City strategic plan, strategic goals, and key initiatives including Climate Action Plan (CAP)/champion sustainability, regional prosperity serve every neighborhood/infrastructure, and the street preservation ordinance."/>
    <n v="1"/>
    <n v="177781"/>
    <n v="0"/>
    <x v="0"/>
    <n v="3.3"/>
    <x v="1"/>
    <s v="Yes"/>
    <m/>
    <m/>
    <m/>
    <m/>
    <m/>
    <s v="Equity &amp; Inclusion"/>
    <s v="100000_1314_Digital Equity Ops &amp; Dev Program Coordinator"/>
    <b v="1"/>
    <s v="Addition of 1.00 FTE Program Coordinator to perform essential operations and develop tasks for the city's regional digital equity and broadband infrastructure interests and operations of Access 4 All. Duties will include: a) creation/implementation of a digital equity funding plan to capture more than $60 Billion in prospective state (SB 156) and federal (Infrastructure Bill) funding opportunities earmarked for local governments in the next two years and ensure that they are directed equitably into Digital Equity Priority Area (DEPA)/Community of Concern (CoC)  b) lead up to 10 expected grant proposals for said funding and coordinate with partners and across departments and agencies  c) oversight, coordination of broadband master plan consultants and impacted city departments d) contract development, contract oversight and contract management for numerous agreements and planned agreements with Community Based Organizations (CBOs) and Internet Service Providers to ensure effective service delivery/outcomes by vendors and partners for programs such as the 400 sites of Open Public WIFI  e) manage reporting for over $1.5 Million of dollars in current and potentially Millions of dollars in anticipated grant funding f) lead development of philanthropic and large scale public/private partnerships to increase resources in Digital Equity Priority Area (DEPA)/Community of Concern (CoC) g) manage reporting/surveys on program outcomes and effectiveness h) coordinate across city departments and government agencies to implement/align digital equity with City strategic plan, strategic goals, and key initiatives including Climate Action Plan (CAP) and street preservation ordinance.Budget Adjustment will support new KPI for FY 2024 - Number of residents served through the SD Access 4 All Program and the FY 2024 target is 250,000."/>
    <b v="0"/>
    <x v="0"/>
    <b v="1"/>
    <b v="1"/>
  </r>
  <r>
    <n v="200448"/>
    <s v="GIS Fund"/>
    <n v="1314"/>
    <s v="Department of Information Technology"/>
    <s v="04"/>
    <s v="Not Applicable"/>
    <s v="Revenue (Revised – Increase)"/>
    <s v="Not Applicable"/>
    <n v="57043"/>
    <s v="200448_1314_Revenue Budget Adjustment"/>
    <m/>
    <m/>
    <m/>
    <m/>
    <n v="0"/>
    <m/>
    <m/>
    <m/>
    <m/>
    <m/>
    <m/>
    <m/>
    <m/>
    <m/>
    <m/>
    <n v="50117"/>
    <s v="Addition of one-time revenue adjustment to reflect the annual non-discretionary allotment increase for FY24.  This ensures that the non-discretionary allocation budget aligns with the GIS Fund revenue budget. "/>
    <s v="Non-Discretionary Revenue AdjustmentAdjustment to reflect revised revenue projections."/>
    <s v="Adjustment to reflect revised revenue projections. This ensures that the non-discretionary allocation budget aligns with the GIS Fund revenue budget. "/>
    <s v="NO"/>
    <s v="N/A"/>
    <n v="0"/>
    <n v="0"/>
    <n v="0"/>
    <x v="3"/>
    <s v="N/A"/>
    <x v="2"/>
    <s v="N/A"/>
    <m/>
    <s v="Not Applicable"/>
    <m/>
    <m/>
    <m/>
    <m/>
    <s v="200448_1314_Revenue Budget Adjustment"/>
    <b v="1"/>
    <s v="Addition of one-time revenue adjustment to reflect the annual non-discretionary allotment increase for FY24.  This ensures that the non-discretionary allocation budget aligns with the GIS Fund revenue budget. "/>
    <b v="0"/>
    <x v="0"/>
    <b v="1"/>
    <b v="1"/>
  </r>
  <r>
    <n v="200308"/>
    <s v="Information Technology Fund"/>
    <n v="1314"/>
    <s v="Department of Information Technology"/>
    <s v="01"/>
    <s v="Not Applicable"/>
    <s v="Expenditure (Critical Operational Needs)"/>
    <s v="Not Applicable"/>
    <n v="57045"/>
    <s v="May Revision_200308_1314_ Strategic Org. Realignment"/>
    <m/>
    <n v="117124"/>
    <n v="-68069"/>
    <n v="-16153"/>
    <n v="32902"/>
    <m/>
    <m/>
    <m/>
    <m/>
    <m/>
    <m/>
    <m/>
    <m/>
    <m/>
    <n v="32902"/>
    <n v="37359"/>
    <s v="Addition of 1.00 Assistant Deputy Director and 1.00 Program Coordinator with a corresponding reduction of 1.00 Administrative Aide II and a reduction of 1.00 Information Systems Analyst IV to support Department of Information Technology’s strategic organizational realignment.The Assistant Deputy Director position will oversee the City's Networking, Cybersecurity, and Digital Equity services. This position provides input on solutions to continue the evolution of the City's IT infrastructure environment into future technologies. This position will lead the development and support the City's technology roadmap, IT strategy, cybersecurity and protocols. In addition, this position will also continue developing and implementing the City's roadmap to advance digital equity citywide to bolster internet access for low-income communities.The Program Coordinator position will manage fiscal and administrative operations for the Department of Information Technology. This position will implement fiscal practices and internal controls for funds management, contracts, wireless infrastructure, grants, capital improvement program appropriations, and financial reporting; develop and implement strategies to ensure centralized IT costs are allocated Citywide; and develop policies for the Citywide cellphone program, multi-function device program, and annual budget process.The following positions will be reduced to realign the Department of Information Technology budgeted positions to support the department's strategic organizational realignment. Reduction of an Information Systems Analyst IV position as the result of the shift of the City IT infrastructure to a hybrid of on-premise and cloud-based applications. This increase in complexity requires a different classification with knowledge of all aspects of cyber security requirements and ability to implement any cyber security tools and internal controls to mitigate the City's risk, perform audits and penetration testing. Reduction of an Administrative Aide II position as the result of workload being absorbed by administrative support staff due to operational efficiencies in the department's accounts payable and account receivable functions. The net increase is $66,076, GF    22% - $14,537, NGF  78% - $51,539.Budget Adjustment will support the following KPIs:1-Percentage of security incidents per month per 10,000 users, FY 24 target is &amp;lt;1.0%. 2-New KPI - Number of residents served through the SD Access 4 All Program, FY 24 target is 250,000."/>
    <s v="Strategic Organizational RealignmentAddition of 2.00 FTE positions and reduction of 2.00 FTE positions to support the department’s strategic organizational realignment."/>
    <s v="Strategic Organizational RealignmentAddition of 1.00 Assistant Deputy Director and 1.00 Program Coordinator with a corresponding reduction of 1.00 Information Systems Analyst IV and 1.00 Administrative Aide II to support Department of Information Technology’s strategic organizational realignment. This adjustment results in an increase of $37,359 in revenue. If not funded, the Department of IT will not have the classifications required to support the City's IT infrastructure/cloud environment, fiscal and administration operations and digital equity programs (GF 22% $14,537, NGF 78% $51,539)."/>
    <s v="YES"/>
    <s v="1. The DoIT Strategic Organizational Realignment directly benefits both Digital Equity Priority Areas (DEPA)/Communities of Concern (COC) and City employees. This adjustment allows the DoIT to align appropriate resources to increase efficiencies and provide additional oversight regarding the City's IT infrastructure/cloud environment, fiscal and administration operations, and digital equity programs. 2. The Strategic Organizational Realignment will have a positive impact on the DoIT operations by creating an organizational structure to support strategic planning, review and analysis of City policies and procedures to maximize the outreach and effectiveness of digital equity services and support collaboration with the Human Resource Department to share technologies and employment opportunities among colleges and post-high school education agencies.3. N/A"/>
    <n v="0"/>
    <n v="0"/>
    <n v="0"/>
    <x v="3"/>
    <s v="N/A"/>
    <x v="2"/>
    <s v="No"/>
    <m/>
    <s v="Not Applicable"/>
    <m/>
    <m/>
    <m/>
    <m/>
    <s v="200308_1314_ Strategic Organizational Realignment"/>
    <b v="0"/>
    <s v="Addition of 1.00 Assistant Deputy Director and 1.00 Program Coordinator with a corresponding reduction of 1.00 Administrative Aide II and a reduction of 1.00 Information Systems Analyst IV to support Department of Information Technology’s strategic organizational realignment.The Assistant Deputy Director position will oversee the City's Networking, Cybersecurity, and Digital Equity services. This position provides input on solutions to continue the evolution of the City's IT infrastructure environment into future technologies. This position will lead the development and support the City's technology roadmap, IT strategy, cybersecurity and protocols. In addition, this position will also continue developing and implementing the City's roadmap to advance digital equity citywide to bolster internet access for low-income communities.The Program Coordinator position will manage fiscal and administrative operations for the Department of Information Technology. This position will implement fiscal practices and internal controls for funds management, contracts, wireless infrastructure, grants, capital improvement program appropriations, and financial reporting; develop and implement strategies to ensure centralized IT costs are allocated Citywide; and develop policies for the Citywide cellphone program, multi-function device program, and annual budget process.The following positions will be reduced to realign the Department of Information Technology budgeted positions to support the department's strategic organizational realignment. Reduction of an Information Systems Analyst IV position as the result of the shift of the City IT infrastructure to a hybrid of on-premise and cloud-based applications. This increase in complexity requires a different classification with knowledge of all aspects of cyber security requirements and ability to implement any cyber security tools and internal controls to mitigate the City's risk, perform audits and penetration testing. Reduction of an Administrative Aide II position as the result of workload being absorbed by administrative support staff due to operational efficiencies in the department's accounts payable and account receivable functions. The net increase is $66,076, GF    22% - $14,537, NGF  78% - $51,539.Budget Adjustment will support the following KPIs:1-Percentage of security incidents per month per 10,000 users, FY 24 target is &amp;lt;1.0%. 2-New KPI - Number of residents served through the SD Access 4 All Program, FY 24 target is 250,000."/>
    <b v="0"/>
    <x v="0"/>
    <b v="1"/>
    <b v="1"/>
  </r>
  <r>
    <n v="200308"/>
    <s v="Information Technology Fund"/>
    <n v="1314"/>
    <s v="Department of Information Technology"/>
    <s v="02"/>
    <s v="Not Applicable"/>
    <s v="Expenditure (Contractual Increase)"/>
    <s v="IT Discretionary"/>
    <n v="57049"/>
    <s v="200308_1314_Microsoft Licenses"/>
    <m/>
    <m/>
    <m/>
    <m/>
    <n v="0"/>
    <m/>
    <n v="1015000"/>
    <m/>
    <m/>
    <m/>
    <m/>
    <m/>
    <m/>
    <m/>
    <n v="1015000"/>
    <n v="1015000"/>
    <s v="The Microsoft software license contract for the City renews in FY 2024. Based on analysis from Gartner research, the contract may have a 25% increase due to more licenses and the City's increase utilization of Microsoft products such as Microsoft Teams.  This current budget is $3.9M and the estimated increase is $1,015,000. If not funded, the City will no longer be able to use critical productivity and communication tools such as email services, Microsoft Office, Outlook, Word, Excel, PowerPoint, along with Microsoft Teams for internal communication between employees and externally with vendors and agencies. GF   66% - $669,900NGF 34% - $345,100"/>
    <s v="Microsoft LicensingAddition of non-personnel expenditures associated to estimated contractual increase in Microsoft licenses due to rising market rates and increased utilization."/>
    <s v="Addition of non-personnel expenditures for estimated contractual increase in Microsoft Licenses due to rising market rates and increase utilization of Microsoft products. If not funded, the City will no longer be able to use critical productivity and communication tools such as email services, Microsoft Office, Outlook, Word, Excel, PowerPoint, along with Microsoft Teams for internal communication between employees and externally with vendors and agencies (GF 66% $669,900, NGF 34% $345,100)."/>
    <s v="NO"/>
    <s v="N/A"/>
    <n v="0"/>
    <n v="0"/>
    <n v="0"/>
    <x v="3"/>
    <s v="N/A"/>
    <x v="2"/>
    <s v="N/A"/>
    <m/>
    <s v="Not Applicable"/>
    <m/>
    <m/>
    <m/>
    <m/>
    <s v="200308_1314_Microsoft Licenses"/>
    <b v="1"/>
    <s v="The Microsoft software license contract for the City renews in FY 2024. Based on analysis from Gartner research, the contract may have a 25% increase due to more licenses and the City's increase utilization of Microsoft products such as Microsoft Teams.  This current budget is $3.9M and the estimated increase is $1,015,000. If not funded, the City will no longer be able to use critical productivity and communication tools such as email services, Microsoft Office, Outlook, Word, Excel, PowerPoint, along with Microsoft Teams for internal communication between employees and externally with vendors and agencies. GF   66% - $669,900NGF 34% - $345,100"/>
    <b v="0"/>
    <x v="0"/>
    <b v="1"/>
    <b v="1"/>
  </r>
  <r>
    <n v="200308"/>
    <s v="Information Technology Fund"/>
    <n v="1314"/>
    <s v="Department of Information Technology"/>
    <s v="03"/>
    <s v="Not Applicable"/>
    <s v="Expenditure (Critical Operational Needs)"/>
    <s v="IT Discretionary"/>
    <n v="57050"/>
    <s v="200308_1314_Web Security Certs to Reduce Downtime"/>
    <m/>
    <m/>
    <m/>
    <m/>
    <n v="0"/>
    <m/>
    <n v="60000"/>
    <m/>
    <m/>
    <m/>
    <m/>
    <m/>
    <m/>
    <m/>
    <n v="60000"/>
    <n v="60000"/>
    <s v="This request is to centralized renewal of web security and purchasing a tool to automate the process to reduce downtime risk for the City.  DoIT currently expends $10K annually on certificate renewals for various Departments across the City. In FY 2024, the cost is expected to double to $20K. The City has historically used wildcard certificates which can serve multiple Departments/servers at once. In the future, these will have to be replaced by individual certificates. In addition, DoIT anticipates to purchase a tool to manage these certificates which is estimated at $40K annually.GF    66% - $39,600NGF  34% - $20,400Budget Adjustment will support percentage of security incidents per month per 10,000 users KPI and the FY 24 target is &amp;lt;1.0%."/>
    <s v="Support for Web Security CertificatesAddition of non-personnel expenditures to support web security certificate renewals with a component to reduce downtime and security risk."/>
    <s v="Addition of non-personnel expenditures to support Web Security Certificates centralization of renewals and implementing a tool to automate the process to reduce downtime and security risk for the City. If not funded, City departments will continue to be directly charged and renewals may be delayed resulting in downtime risk for the City.(GF 66% $39,600, NGF 34% $20,400)."/>
    <s v="NO"/>
    <s v="N/A"/>
    <n v="0"/>
    <n v="0"/>
    <n v="0"/>
    <x v="3"/>
    <s v="N/A"/>
    <x v="2"/>
    <s v="N/A"/>
    <m/>
    <s v="Not Applicable"/>
    <m/>
    <m/>
    <m/>
    <m/>
    <s v="200308_1314_Web Security Certs to Reduce Downtime"/>
    <b v="1"/>
    <s v="This request is to centralized renewal of web security and purchasing a tool to automate the process to reduce downtime risk for the City.  DoIT currently expends $10K annually on certificate renewals for various Departments across the City. In FY 2024, the cost is expected to double to $20K. The City has historically used wildcard certificates which can serve multiple Departments/servers at once. In the future, these will have to be replaced by individual certificates. In addition, DoIT anticipates to purchase a tool to manage these certificates which is estimated at $40K annually.GF    66% - $39,600NGF  34% - $20,400Budget Adjustment will support percentage of security incidents per month per 10,000 users KPI and the FY 24 target is &amp;lt;1.0%."/>
    <b v="0"/>
    <x v="0"/>
    <b v="1"/>
    <b v="1"/>
  </r>
  <r>
    <n v="200308"/>
    <s v="Information Technology Fund"/>
    <n v="1314"/>
    <s v="Department of Information Technology"/>
    <s v="04"/>
    <s v="Not Applicable"/>
    <s v="Expenditure (Contractual Increase)"/>
    <s v="IT Discretionary"/>
    <n v="57051"/>
    <s v="200308_1314_Adobe Licenses"/>
    <m/>
    <m/>
    <m/>
    <m/>
    <n v="0"/>
    <m/>
    <n v="155000"/>
    <m/>
    <m/>
    <m/>
    <m/>
    <m/>
    <m/>
    <m/>
    <n v="155000"/>
    <n v="155000"/>
    <s v="The Adobe software licenses contract for the City renews in FY 2024 Citywide. Based on analysis from industry research, there is an anticipated increase in cost due to the rising inflation, current market rates and higher demand for electronic services such as electronic approval on documents. In addition, the electronic documents support the City's climate action plan by reducing the demand for paper documents. The current budget is $361K and the estimated increase is $155K. If not funded, the City will no longer be able to use critical productivity and creativity tools such as Acrobat for PDFs, creation and editing of digital images for publication using Photoshop and the Creative Cloud suite of software.  GF   50% - $77,500NGF 50% - $77,500"/>
    <s v="Adobe LicensingAddition of non-personnel expenditures associated to estimated contractual increase in Adobe licenses due to rising market rates and increased utilization."/>
    <s v="Addition of non-personnel expenditures for estimated contractual increase in Adobe Licenses due to rising market rates and increase utilization. If not funded, the City will no longer be able to use critical productivity and creativity tools such as Acrobat for PDFs, creation and editing of digital images for publication using Photoshop and the Creative Cloud suite of software. (GF 50%  $77,500, NGF 50% $77,500)."/>
    <s v="NO"/>
    <s v="N/A"/>
    <n v="0"/>
    <n v="0"/>
    <n v="0"/>
    <x v="3"/>
    <s v="N/A"/>
    <x v="2"/>
    <s v="N/A"/>
    <m/>
    <s v="Not Applicable"/>
    <m/>
    <m/>
    <m/>
    <m/>
    <s v="200308_1314_Adobe Licenses"/>
    <b v="1"/>
    <s v="The Adobe software licenses contract for the City renews in FY 2024 Citywide. Based on analysis from industry research, there is an anticipated increase in cost due to the rising inflation, current market rates and higher demand for electronic services such as electronic approval on documents. In addition, the electronic documents support the City's climate action plan by reducing the demand for paper documents. The current budget is $361K and the estimated increase is $155K. If not funded, the City will no longer be able to use critical productivity and creativity tools such as Acrobat for PDFs, creation and editing of digital images for publication using Photoshop and the Creative Cloud suite of software.  GF   50% - $77,500NGF 50% - $77,500"/>
    <b v="0"/>
    <x v="0"/>
    <b v="1"/>
    <b v="1"/>
  </r>
  <r>
    <n v="200308"/>
    <s v="Information Technology Fund"/>
    <n v="1314"/>
    <s v="Department of Information Technology"/>
    <s v="05"/>
    <s v="Not Applicable"/>
    <s v="Expenditure (Critical Operational Needs)"/>
    <s v="IT Discretionary"/>
    <n v="57052"/>
    <s v="200308_1314_Digital Productivity Tools"/>
    <m/>
    <m/>
    <m/>
    <m/>
    <n v="0"/>
    <m/>
    <n v="100000"/>
    <m/>
    <m/>
    <m/>
    <m/>
    <m/>
    <m/>
    <m/>
    <n v="100000"/>
    <n v="100000"/>
    <s v="This request is to centralize the City's contract for Asana and Grammarly productivity tools and fund additional licenses based on increased electronic processes and demand. The current amount expended on Asana is $42K (100% GF) and $30K (89% GF) for Grammarly with a requested budget increase of $28K to fund additional licenses based on increase demand.(This item was NOT included in the FY24 ND Allocation for 513213-ADM)If not funded, the Department of IT will continue to directly charge Departments for their associated licenses, resulting in a continued less efficient annual license procurement process.GF    95% - $95,000NGF  5% - $5,000"/>
    <s v="Digital Productivity ToolsAddition of non-personnel expenditures for digital productivity tools associated to increased electronic processes and demand."/>
    <s v="Addition of non-personnel expenditures for digital productivity tools due to increased electronic processes and demand. If not funded, the Department of IT will continue to directly charge Departments for their associated licenses, resulting in a continued less efficient annual license procurement process. (GF 95% $95,000, NGF 5% $5,000)."/>
    <s v="NO"/>
    <s v="N/A"/>
    <n v="0"/>
    <n v="0"/>
    <n v="0"/>
    <x v="3"/>
    <s v="N/A"/>
    <x v="2"/>
    <s v="N/A"/>
    <m/>
    <s v="Not Applicable"/>
    <m/>
    <m/>
    <m/>
    <m/>
    <s v="200308_1314_Digital Productivity Tools"/>
    <b v="1"/>
    <s v="This request is to centralize the City's contract for Asana and Grammarly productivity tools and fund additional licenses based on increased electronic processes and demand. The current amount expended on Asana is $42K (100% GF) and $30K (89% GF) for Grammarly with a requested budget increase of $28K to fund additional licenses based on increase demand.(This item was NOT included in the FY24 ND Allocation for 513213-ADM)If not funded, the Department of IT will continue to directly charge Departments for their associated licenses, resulting in a continued less efficient annual license procurement process.GF    95% - $95,000NGF  5% - $5,000"/>
    <b v="0"/>
    <x v="0"/>
    <b v="1"/>
    <b v="1"/>
  </r>
  <r>
    <n v="200308"/>
    <s v="Information Technology Fund"/>
    <n v="1314"/>
    <s v="Department of Information Technology"/>
    <s v="06"/>
    <s v="Not Applicable"/>
    <s v="Expenditure (Critical Operational Needs)"/>
    <s v="IT Discretionary"/>
    <n v="57053"/>
    <s v="200308_1314_Smartsheets Licenses"/>
    <m/>
    <m/>
    <m/>
    <m/>
    <n v="0"/>
    <m/>
    <n v="65000"/>
    <m/>
    <m/>
    <m/>
    <m/>
    <m/>
    <m/>
    <m/>
    <n v="65000"/>
    <n v="65000"/>
    <s v="This request is to fund existing Smartsheets licenses and fund demand for new requests. The current budget amount is $64K and this request is for an additional $65K. In order to have budget to fund existing licenses an additional $30K is needed. In addition, $31K is being requested for additional licenses to meet requests for new licenses during the fiscal year. Smartsheets is used for collaboration and work management and can be used to assign tasks, track project progress, manage calendars, share documents, and manage other work, using a tabular user interface.   (This item was included in the FY23 ND Allocation for 513210-Workplace Services)If not funded, the City will no longer be able to use the software and lose the ability to track projects, assign tasks, manage calendars, share documents internally and externally. GF   66% - $42,900NGF 34% - $22,100"/>
    <s v="Smartsheets Licensing CitywideAddition of non-personnel expenditures for Smartsheets licenses associated to increased demand to assist collaboration and work management among City staff."/>
    <s v="Addition of non-personnel expenditures for Smartsheets Licenses due to increased demand from City staff to assist collaboration and work management. If not funded, the City will no longer be able to use the software and lose the ability to track projects, assign tasks, manage calendars, share documents internally and externally. (GF 65% $42,900, NGF 35% $22,100)."/>
    <s v="NO"/>
    <s v="N/A"/>
    <n v="0"/>
    <n v="0"/>
    <n v="0"/>
    <x v="3"/>
    <s v="N/A"/>
    <x v="2"/>
    <s v="N/A"/>
    <m/>
    <s v="Not Applicable"/>
    <m/>
    <m/>
    <m/>
    <m/>
    <s v="200308_1314_Smartsheets Licenses"/>
    <b v="1"/>
    <s v="This request is to fund existing Smartsheets licenses and fund demand for new requests. The current budget amount is $64K and this request is for an additional $65K. In order to have budget to fund existing licenses an additional $30K is needed. In addition, $31K is being requested for additional licenses to meet requests for new licenses during the fiscal year. Smartsheets is used for collaboration and work management and can be used to assign tasks, track project progress, manage calendars, share documents, and manage other work, using a tabular user interface.   (This item was included in the FY23 ND Allocation for 513210-Workplace Services)If not funded, the City will no longer be able to use the software and lose the ability to track projects, assign tasks, manage calendars, share documents internally and externally. GF   66% - $42,900NGF 34% - $22,100"/>
    <b v="0"/>
    <x v="0"/>
    <b v="1"/>
    <b v="1"/>
  </r>
  <r>
    <n v="200308"/>
    <s v="Information Technology Fund"/>
    <n v="1314"/>
    <s v="Department of Information Technology"/>
    <s v="07"/>
    <s v="Not Applicable"/>
    <s v="Expenditure (Contractual Increase)"/>
    <s v="IT Discretionary"/>
    <n v="57054"/>
    <s v="200308_1314_OKTA Single Sign-On"/>
    <m/>
    <m/>
    <m/>
    <m/>
    <n v="0"/>
    <m/>
    <n v="30000"/>
    <m/>
    <m/>
    <m/>
    <m/>
    <m/>
    <m/>
    <m/>
    <n v="30000"/>
    <n v="30000"/>
    <s v="The OKTA single sign-on license contract for the City renews in FY 2024. Based on analysis from industry research, the contract may have a 10% increase. The current budget is $320K and the estimated increase is $30K.(This item was NOT included in the FY24 ND Allocation for 513214-cyber security)If not funded, the City will not have budget to continue use of the OKTA single sign-on licenses.GF    66% - $19,800NGF  34% - $10,200Budget adjustment will support percentage of security incidents per month per 10,000 users KPI, FY 24 target is &amp;lt;1.0%."/>
    <s v="OKTA LicensingAddition of non-personnel expenditures associated to estimated contractual increase in OKTA Single Sign-On licenses due to rising market rates."/>
    <s v="Addition of non-personnel expenditures for estimated contractual increase in OKTA Single Sign-On licenses due to rising market rates. If not funded, the City will not have budget to continue use of the OKTA single sign-on licenses (GF 66% $19,800, NGF 34% $10,200)."/>
    <s v="NO"/>
    <s v="N/A"/>
    <n v="0"/>
    <n v="0"/>
    <n v="0"/>
    <x v="3"/>
    <s v="N/A"/>
    <x v="2"/>
    <s v="N/A"/>
    <m/>
    <s v="Not Applicable"/>
    <m/>
    <m/>
    <m/>
    <m/>
    <s v="200308_1314_OKTA Single Sign-On"/>
    <b v="1"/>
    <s v="The OKTA single sign-on license contract for the City renews in FY 2024. Based on analysis from industry research, the contract may have a 10% increase. The current budget is $320K and the estimated increase is $30K.(This item was NOT included in the FY24 ND Allocation for 513214-cyber security)If not funded, the City will not have budget to continue use of the OKTA single sign-on licenses.GF    66% - $19,800NGF  34% - $10,200Budget adjustment will support percentage of security incidents per month per 10,000 users KPI, FY 24 target is &amp;lt;1.0%."/>
    <b v="0"/>
    <x v="0"/>
    <b v="1"/>
    <b v="1"/>
  </r>
  <r>
    <n v="200308"/>
    <s v="Information Technology Fund"/>
    <n v="1314"/>
    <s v="Department of Information Technology"/>
    <s v="08"/>
    <s v="Not Applicable"/>
    <s v="Expenditure (Contractual Increase)"/>
    <s v="IT Discretionary"/>
    <n v="57055"/>
    <s v="200308_1314_Salesforce/Get it Done"/>
    <m/>
    <m/>
    <m/>
    <m/>
    <n v="0"/>
    <m/>
    <n v="6000"/>
    <m/>
    <m/>
    <m/>
    <m/>
    <m/>
    <m/>
    <m/>
    <n v="6000"/>
    <n v="6000"/>
    <s v="The Salesforce licenses associated with the Get It Done application is anticipated to increase in FY 2024. The current budget is $651K and the estimated increase is $6K.(This item was NOT included in the FY24 ND Allocation for 513213-ADM)If not funded, the City will not have budget to continue use of the Salesforce licenses associate with the Get It Done application.GF    74% - $4,440NGF  26% - $1,560"/>
    <s v="Salesfore LicensingAddition of non-personnel expenditures for estimated contractual increase in Salesforce licenses associated to rising market rates. "/>
    <s v="Addition of non-personnel expenditures for estimated contractual increase in Salesforce licenses due to rising market rates. If not funded, the City will not have budget to continue use of the Salesforce licenses associate with the Get It Done application. (GF 74% $4,440, NGF 26% $1,560)."/>
    <s v="NO"/>
    <s v="N/A"/>
    <n v="0"/>
    <n v="0"/>
    <n v="0"/>
    <x v="3"/>
    <s v="N/A"/>
    <x v="2"/>
    <s v="N/A"/>
    <m/>
    <s v="Not Applicable"/>
    <m/>
    <m/>
    <m/>
    <m/>
    <s v="200308_1314_Salesforce/Get it Done"/>
    <b v="1"/>
    <s v="The Salesforce licenses associated with the Get It Done application is anticipated to increase in FY 2024. The current budget is $651K and the estimated increase is $6K.(This item was NOT included in the FY24 ND Allocation for 513213-ADM)If not funded, the City will not have budget to continue use of the Salesforce licenses associate with the Get It Done application.GF    74% - $4,440NGF  26% - $1,560"/>
    <b v="0"/>
    <x v="0"/>
    <b v="1"/>
    <b v="1"/>
  </r>
  <r>
    <n v="200308"/>
    <s v="Information Technology Fund"/>
    <n v="1314"/>
    <s v="Department of Information Technology"/>
    <s v="09"/>
    <s v="Not Applicable"/>
    <s v="Revenue (Revised – Decrease)"/>
    <s v="Not Applicable"/>
    <n v="57056"/>
    <s v="200308_1314_Reduction of Revenue Associated with PEG Fund"/>
    <m/>
    <m/>
    <m/>
    <m/>
    <n v="0"/>
    <m/>
    <m/>
    <m/>
    <m/>
    <m/>
    <m/>
    <m/>
    <m/>
    <m/>
    <m/>
    <n v="-172724"/>
    <s v="Reduction of PEG Fund Revenue due to this function no longer being perfomed in the Dept of IT since it was moved to the Communications Department. The PEG fund budget was added in the FY17 to support the City's cable related needs. "/>
    <s v="Public, Educational, and Governmental (PEG) Revenue AdjustmentAdjustment to reflect revised revenue projections."/>
    <s v="Adjustment to reflect revised revenue projections. Reduction of revenue due to PEG Fund reimbursement program administration transferred to the Communications Department."/>
    <s v="NO"/>
    <s v="N/A"/>
    <n v="0"/>
    <n v="0"/>
    <n v="0"/>
    <x v="3"/>
    <s v="N/A"/>
    <x v="2"/>
    <s v="N/A"/>
    <m/>
    <s v="Not Applicable"/>
    <m/>
    <m/>
    <m/>
    <m/>
    <s v="200308_1314_Reduction of Revenue Associated with PEG Fund"/>
    <b v="1"/>
    <s v="Reduction of PEG Fund Revenue due to this function no longer being perfomed in the Dept of IT since it was moved to the Communications Department. The PEG fund budget was added in the FY17 to support the City's cable related needs. "/>
    <b v="0"/>
    <x v="0"/>
    <b v="1"/>
    <b v="1"/>
  </r>
  <r>
    <n v="200308"/>
    <s v="Information Technology Fund"/>
    <n v="1314"/>
    <s v="Department of Information Technology"/>
    <s v="10"/>
    <s v="Not Applicable"/>
    <s v="Revenue (Revised – Increase)"/>
    <s v="Not Applicable"/>
    <n v="57057"/>
    <s v="200308_1314_Revenue Budget Adjustment"/>
    <m/>
    <m/>
    <m/>
    <m/>
    <n v="0"/>
    <m/>
    <m/>
    <m/>
    <m/>
    <m/>
    <m/>
    <m/>
    <m/>
    <m/>
    <m/>
    <n v="1550228"/>
    <s v="Addition of revenue to reflect the annual Non-discretionary allotment increase for FY24. The IT Services Transfer Fund is responsible for the non-discretionary allocation used to fund coordinated information technology efforts and Citywide standards under the oversight of the Department of Information Technology (DoIT), as well as providing strategic direction and IT operational policies and standards, coordinating major Citywide initiatives including IT project management, the City’s IT budget, Citywide technologies and applications, and the City’s website including the Citywide IT Fixed costs for ongoing and maintenance of the City’s IT Operations. "/>
    <s v="Non-Discretionary Revenue AdjustmentAdjustment to reflect revised revenue projections."/>
    <s v="Adjustment to reflect revised revenue projections. This ensures that the non-discretionary allocation budget aligns with the Information Technology Fund revenue budget. "/>
    <s v="NO"/>
    <s v="N/A"/>
    <n v="0"/>
    <n v="0"/>
    <n v="0"/>
    <x v="3"/>
    <s v="N/A"/>
    <x v="2"/>
    <s v="N/A"/>
    <m/>
    <s v="Not Applicable"/>
    <m/>
    <m/>
    <m/>
    <m/>
    <s v="200308_1314_Revenue Budget Adjustment"/>
    <b v="1"/>
    <s v="Addition of revenue to reflect the annual Non-discretionary allotment increase for FY24. The IT Services Transfer Fund is responsible for the non-discretionary allocation used to fund coordinated information technology efforts and Citywide standards under the oversight of the Department of Information Technology (DoIT), as well as providing strategic direction and IT operational policies and standards, coordinating major Citywide initiatives including IT project management, the City’s IT budget, Citywide technologies and applications, and the City’s website including the Citywide IT Fixed costs for ongoing and maintenance of the City’s IT Operations. "/>
    <b v="0"/>
    <x v="0"/>
    <b v="1"/>
    <b v="1"/>
  </r>
  <r>
    <n v="100000"/>
    <s v="General Fund"/>
    <n v="171414"/>
    <s v="Developed Regional Parks"/>
    <s v="01"/>
    <s v="Serve Every Neighborhood"/>
    <s v="Facility (New)"/>
    <s v="Not Applicable"/>
    <n v="57058"/>
    <s v="100000_171414_1s - NF EB Scripps Comfort Station"/>
    <n v="1"/>
    <n v="47464"/>
    <n v="17033"/>
    <n v="8882"/>
    <n v="73379"/>
    <n v="19000"/>
    <n v="91300"/>
    <m/>
    <n v="750"/>
    <m/>
    <m/>
    <m/>
    <m/>
    <m/>
    <n v="184429"/>
    <m/>
    <s v="Addition of 1.00 Grounds Maintenance Worker 2 and associated non personnel expenses for new comfort station at Ellen Browning Scripps Park."/>
    <s v="New Facility - Ellen Browning Scripps Park Comfort StationAddition of 1.00 Grounds Maintenance Worker 2 and associated non personnel expenses to support new comfort station at Ellen Browning Scripps Park."/>
    <s v="Addition of 1.00 Grounds Maintenance Worker 2 and associated non personnel expenses to support new comfort station at Ellen Browning Scripps Park."/>
    <s v="NO"/>
    <s v="This allows for the desired service level needed for cleaning this large new restroom at Ellen Browning Scripps Park at La Jolla Cove."/>
    <n v="1"/>
    <n v="184429"/>
    <n v="0"/>
    <x v="0"/>
    <s v="3.5"/>
    <x v="1"/>
    <s v="No"/>
    <m/>
    <m/>
    <m/>
    <m/>
    <m/>
    <s v="Customer Service"/>
    <s v="100000_171414_1s - NF EB Scripps Comfort Station"/>
    <b v="1"/>
    <s v="Addition of 1.00 Grounds Maintenance Worker 2 and associated non personnel expenses for new comfort station at Ellen Browning Scripps Park."/>
    <b v="0"/>
    <x v="0"/>
    <b v="1"/>
    <b v="1"/>
  </r>
  <r>
    <n v="100000"/>
    <s v="General Fund"/>
    <n v="171411"/>
    <s v="Administrative Services"/>
    <s v="15"/>
    <s v="Serve Every Neighborhood"/>
    <s v="Expenditure (Critical Operational Needs)"/>
    <s v="Not Applicable"/>
    <n v="57060"/>
    <s v="100000_171411_15a. Addition of personnel for Get It Done"/>
    <n v="1"/>
    <n v="134400"/>
    <n v="25788"/>
    <n v="11229"/>
    <n v="171417"/>
    <n v="400"/>
    <m/>
    <n v="1000"/>
    <n v="720"/>
    <m/>
    <m/>
    <m/>
    <m/>
    <m/>
    <n v="173537"/>
    <m/>
    <s v="Addition of 1.00 Senior Management Analyst and1.00 Program Manager to help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
    <s v="Staffing to Support Get It DoneAddition of 1.00 Program Manager, 1.00 Senior Management Analyst to manage the department's Get It Done request, data analysis and customer follow up."/>
    <s v="Addition of 1.00 Program Manager, 1.00 Senior Management Analyst to manage the department's Get It Done request, data analysis and customer follow up."/>
    <s v="YES"/>
    <s v="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
    <n v="0"/>
    <n v="0"/>
    <n v="0"/>
    <x v="3"/>
    <s v="N/A"/>
    <x v="2"/>
    <s v="N/A"/>
    <m/>
    <m/>
    <m/>
    <m/>
    <m/>
    <s v="Customer Service"/>
    <s v="100000_171411_15a. Addition of personnel for Get It Done"/>
    <b v="1"/>
    <s v="Addition of 1.00 Senior Management Analyst and1.00 Program Manager to help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
    <b v="0"/>
    <x v="0"/>
    <b v="1"/>
    <b v="1"/>
  </r>
  <r>
    <n v="100000"/>
    <s v="General Fund"/>
    <n v="211600"/>
    <s v="Admin &amp; Right-of-Way Management"/>
    <s v="Not Applicable"/>
    <s v="Not Applicable"/>
    <s v="Non-standard Hour (Maintain)"/>
    <s v="Not Applicable"/>
    <n v="57063"/>
    <s v="100000_211600_ROWM Non Standard Hourly Positions"/>
    <n v="0.77"/>
    <n v="28097"/>
    <n v="482"/>
    <n v="2093"/>
    <n v="30672"/>
    <m/>
    <m/>
    <m/>
    <m/>
    <m/>
    <m/>
    <m/>
    <m/>
    <m/>
    <n v="30672"/>
    <m/>
    <s v="The Fiscal Year 2024 Proposed Budget includes the addition of 0.77 FTE  Student Engineer that will perform Street Damage Fee collection and will assist in project coordination monitoring to prevent pavement moratorium violations.  The student is responsible for mapping and editing road construction projects in GIS, drafting, research, analysis, project support, and other minor engineering duties. The Division is requesting 1600 hours for FY2024 considering the student is allowed to work up to 40 hours during the Summer and over breaks and 20 hours during school. "/>
    <s v="Non-Standard Hour Personnel FundingFunding allocated according to a zero-based annual review of hourly funding requirements."/>
    <s v="Addition of 0.77 Student Engineer - Hourly to support the Street Damage Fee collection and prevention of pavement moratorium violations."/>
    <s v="NO"/>
    <s v="57063_N___N/A_ The strategy to bolster equity in this service area is a part of the Transportation Department Tactical Equity Plan.  This request will address the Department's goal of providing exceptional customer service through implementation of data driven decision making for Street Damage fee and prevention of pavement moratorium violations. "/>
    <n v="0"/>
    <n v="0"/>
    <n v="0"/>
    <x v="3"/>
    <s v="N/A"/>
    <x v="2"/>
    <s v="N/A"/>
    <m/>
    <m/>
    <m/>
    <m/>
    <m/>
    <s v="Not Applicable"/>
    <s v="100000_211600_ROWM Non Standard Hourly Positions"/>
    <b v="1"/>
    <s v="The Fiscal Year 2024 Proposed Budget includes the addition of 0.77 FTE  Student Engineer that will perform Street Damage Fee collection and will assist in project coordination monitoring to prevent pavement moratorium violations.  The student is responsible for mapping and editing road construction projects in GIS, drafting, research, analysis, project support, and other minor engineering duties. The Division is requesting 1600 hours for FY2024 considering the student is allowed to work up to 40 hours during the Summer and over breaks and 20 hours during school. "/>
    <b v="0"/>
    <x v="0"/>
    <b v="1"/>
    <b v="1"/>
  </r>
  <r>
    <n v="200217"/>
    <s v="Underground Surcharge Fund"/>
    <n v="211600"/>
    <s v="Admin &amp; Right-of-Way Management"/>
    <s v="Not Applicable"/>
    <s v="Not Applicable"/>
    <s v="Non-standard Hour (Maintain)"/>
    <s v="Not Applicable"/>
    <n v="57064"/>
    <s v="200217_211600_ROWM Non Standard Hourly Positions"/>
    <n v="1.1599999999999999"/>
    <n v="65169"/>
    <n v="846"/>
    <n v="4855"/>
    <n v="70870"/>
    <m/>
    <m/>
    <m/>
    <m/>
    <m/>
    <m/>
    <m/>
    <m/>
    <m/>
    <n v="70870"/>
    <m/>
    <s v="The Fiscal Year 2024 Proposed Budget includes the addition of 0.58 FTE Junior Engineer- Civil (Student) Hourly and 0.58 FTE Student Engineer Hourly for the Utilities Undergrounding Program to support staff managing undergrounding projects by performing entry-level professional engineering tasks under close supervision of an experienced full-time engineer. Typically, duties include field verification of projects in construction to check against project requirements and engineering standards, creating and updating undergrounding district maps, preparing specifications, and coordinating with other City projects. The Division requested 1200 hours for each position last fiscal year and will continue this level of service."/>
    <s v="Non-Standard Hour Personnel FundingFunding allocated according to a zero-based annual review of hourly funding requirements."/>
    <s v="Addition of 0.58 Junior Engineer Civil-Hourly and 0.58 Student Engineer-Hourly to support the Utilities Undergrounding Program."/>
    <s v="NO"/>
    <s v="57064_N___N/A_ The strategy to bolster equity in this service area is a part of the Transportation Department Tactical Equity Plan.  This request will address the Department's goal of providing exceptional customer service through implementation of data driven decision making for Utilities Undergrounding Program. "/>
    <n v="0"/>
    <n v="0"/>
    <n v="0"/>
    <x v="3"/>
    <s v="N/A"/>
    <x v="2"/>
    <s v="N/A"/>
    <m/>
    <s v="Not Applicable"/>
    <m/>
    <m/>
    <m/>
    <m/>
    <s v="200217_211600_ROWM Non Standard Hourly Positions"/>
    <b v="1"/>
    <s v="The Fiscal Year 2024 Proposed Budget includes the addition of 0.58 FTE Junior Engineer- Civil (Student) Hourly and 0.58 FTE Student Engineer Hourly for the Utilities Undergrounding Program to support staff managing undergrounding projects by performing entry-level professional engineering tasks under close supervision of an experienced full-time engineer. Typically, duties include field verification of projects in construction to check against project requirements and engineering standards, creating and updating undergrounding district maps, preparing specifications, and coordinating with other City projects. The Division requested 1200 hours for each position last fiscal year and will continue this level of service."/>
    <b v="0"/>
    <x v="0"/>
    <b v="1"/>
    <b v="1"/>
  </r>
  <r>
    <n v="100000"/>
    <s v="General Fund"/>
    <n v="171415"/>
    <s v="Open Space"/>
    <s v="02"/>
    <s v="Serve Every Neighborhood"/>
    <s v="Expenditure (Federal/State Mandates)"/>
    <s v="Not Applicable"/>
    <n v="57068"/>
    <s v="100000_171415_2b.  Mandatory General Benefit Contribution"/>
    <m/>
    <m/>
    <m/>
    <m/>
    <n v="0"/>
    <m/>
    <n v="22747"/>
    <m/>
    <m/>
    <m/>
    <m/>
    <m/>
    <n v="0"/>
    <m/>
    <n v="22747"/>
    <m/>
    <s v="According to Proposition 218 and Article XIIID of the California State Constitution, the City must fund general benefits associated with maintenance of open space areas. This is a legal requirement that could create risk and liability to the City if it is not funded."/>
    <s v="Mandatory General Benefit ContributionAdjustment in state-mandated funding associated with the general benefit contribution for city parks maintained by Maintenance Assessment Districts (MADs)."/>
    <s v="Addition of non-personnel expenditures associated with the Mandatory General Benefit Contribution. This increase is for the Mandatory General Benefit Contribution adjustment which reflects an increase in expenditures for the department associated with General Benefit Contributions for City parks maintained by Maintenance Assessment Districts (MADs)."/>
    <s v="NO"/>
    <s v="N/A."/>
    <n v="0"/>
    <n v="0"/>
    <n v="0"/>
    <x v="3"/>
    <s v="N/A"/>
    <x v="2"/>
    <s v="N/A"/>
    <m/>
    <m/>
    <m/>
    <m/>
    <m/>
    <s v="Customer Service"/>
    <s v="100000_171415_2b.  Mandatory General Benefit Contribution"/>
    <b v="1"/>
    <s v="According to Proposition 218 and Article XIIID of the California State Constitution, the City must fund general benefits associated with maintenance of open space areas. This is a legal requirement that could create risk and liability to the City if it is not funded."/>
    <b v="0"/>
    <x v="0"/>
    <b v="1"/>
    <b v="1"/>
  </r>
  <r>
    <n v="100000"/>
    <s v="General Fund"/>
    <n v="1216"/>
    <s v="Commission on Police Practices"/>
    <s v="01"/>
    <s v="Not Applicable"/>
    <s v="Expenditure (Budget Reduction Proposal)"/>
    <s v="Not Applicable"/>
    <n v="57070"/>
    <s v="100000_1216_Reduction of Operating Budget"/>
    <m/>
    <m/>
    <m/>
    <m/>
    <n v="0"/>
    <m/>
    <n v="-178640"/>
    <n v="-7500"/>
    <m/>
    <m/>
    <m/>
    <m/>
    <m/>
    <m/>
    <n v="-186140"/>
    <m/>
    <s v="An on-going reduction of $178,640 for costs associated with the start-up operations. This amount was comprised of the following budget items. Rent was budgeted at $116,640, which has been replaced with non-discretionary budget, and no longer needs to be part of the NPE base budget. The amount of $27,000 was a one-time expense for new office equipment that was purchased in FY23. Lastly, $35,000 was for a one-time purchase of software to share information with the Police Department.  Additionally there is a one-time reduction of $7,500 to prorate the expenditure for professional IT services by half. "/>
    <s v="Operating Expense ReductionReduction of non-personnel expenditures due to finalizing department start-up operations. "/>
    <s v="Reduction in non-personnel expenditures associated with the start-up operations for the Office of Commission on Police Practices. The Department's budget included discretionary base budget upon creation for unknown non-discretionary and one-time expenditures such as rent, office equipment and software. "/>
    <s v="NO"/>
    <s v="N/A"/>
    <n v="0"/>
    <n v="0"/>
    <n v="0"/>
    <x v="3"/>
    <s v="N/A"/>
    <x v="2"/>
    <s v="N/A"/>
    <m/>
    <m/>
    <m/>
    <m/>
    <m/>
    <s v="Trust &amp; Transparency"/>
    <s v="100000_1216_Reduction of Operating Budget"/>
    <b v="1"/>
    <s v="An on-going reduction of $178,640 for costs associated with the start-up operations. This amount was comprised of the following budget items. Rent was budgeted at $116,640, which has been replaced with non-discretionary budget, and no longer needs to be part of the NPE base budget. The amount of $27,000 was a one-time expense for new office equipment that was purchased in FY23. Lastly, $35,000 was for a one-time purchase of software to share information with the Police Department.  Additionally there is a one-time reduction of $7,500 to prorate the expenditure for professional IT services by half. "/>
    <b v="0"/>
    <x v="0"/>
    <b v="1"/>
    <b v="1"/>
  </r>
  <r>
    <n v="200205"/>
    <s v="Transient Occupancy Tax Fund"/>
    <n v="1413"/>
    <s v="Special Events &amp; Filming"/>
    <s v="01"/>
    <s v="Not Applicable"/>
    <s v="Non-standard Hour (Maintain)"/>
    <s v="Not Applicable"/>
    <n v="57072"/>
    <s v="200205_1413_Budget Addition for Non-Standard Hour Position"/>
    <n v="0.35"/>
    <n v="55453"/>
    <n v="381"/>
    <n v="2883"/>
    <n v="58717"/>
    <m/>
    <m/>
    <m/>
    <m/>
    <m/>
    <m/>
    <m/>
    <m/>
    <m/>
    <n v="58717"/>
    <m/>
    <s v="Addition of 0.35 Program Manager non-standard hour (provisional employee) to maintain service levels while current Program Manager is on maternity leave.The addition of one (1) provisional employee to cover for the Department's Program Manager that will be out on maternity leave.  This will allow for the special event permit application process to main service levels and continue to operate seamlessly for event organizers/applicants.  This is particularly critical with large-scale events such as Pride &amp;amp; Comic-Con taking place while the full-time PM is out on leave, and the retired provisional employee is able to step in with prior knowledge of the events. "/>
    <s v="Non-Standard Hour Personnel FundingFunding allocated according to a zero-based annual review of hourly funding requirements."/>
    <s v="Addition of 0.35 Program Manager - Hourly to support the special event permit application process."/>
    <s v="NO"/>
    <s v="3. This Budget Request does not address a disparity, because it is not applicable.  Equity opportunities do exist within the department; however, the addition of budget to cover for a staff member on leave does not apply as something that would address a disparity."/>
    <n v="0"/>
    <n v="0"/>
    <n v="0"/>
    <x v="3"/>
    <s v="N/A"/>
    <x v="2"/>
    <s v="N/A"/>
    <m/>
    <m/>
    <m/>
    <s v="Customer Service"/>
    <m/>
    <m/>
    <s v="200205_1413_Budget Addition for Non-Standard Hour Position"/>
    <b v="1"/>
    <s v="Addition of 0.35 Program Manager non-standard hour (provisional employee) to maintain service levels while current Program Manager is on maternity leave.The addition of one (1) provisional employee to cover for the Department's Program Manager that will be out on maternity leave.  This will allow for the special event permit application process to main service levels and continue to operate seamlessly for event organizers/applicants.  This is particularly critical with large-scale events such as Pride &amp;amp; Comic-Con taking place while the full-time PM is out on leave, and the retired provisional employee is able to step in with prior knowledge of the events. "/>
    <b v="0"/>
    <x v="0"/>
    <b v="1"/>
    <b v="1"/>
  </r>
  <r>
    <n v="100000"/>
    <s v="General Fund"/>
    <n v="171412"/>
    <s v="Community Parks I"/>
    <s v="02"/>
    <s v="Serve Every Neighborhood"/>
    <s v="Expenditure (Federal/State Mandates)"/>
    <s v="Not Applicable"/>
    <n v="57075"/>
    <s v="100000_171412_2a. Mandatory General Benefit Contribution"/>
    <m/>
    <m/>
    <m/>
    <m/>
    <n v="0"/>
    <m/>
    <n v="28441"/>
    <m/>
    <m/>
    <m/>
    <m/>
    <m/>
    <m/>
    <m/>
    <n v="28441"/>
    <m/>
    <s v="Mandatory General Benefit Contribution Adjustment for State-mandated funding towards City parks maintained by Maintenance Assessment Districts. Increase in landscape maintenance costs from $6,481 per acre to $6,699 per acre. According to Proposition 218 and Article XIIID of the California State Constitution, the City must fund general benefits associated with maintenance of population-based parks. This is a legal requirement that could create risk and liability to the City if it is not funded."/>
    <s v="Mandatory General Benefit ContributionAdjustment in state-mandated funding associated with the general benefit contribution for city parks maintained by Maintenance Assessment Districts (MADs)."/>
    <s v="Addition of non-personnel expenditures associated with the Mandatory General Benefit Contribution. This increase is for the Mandatory General Benefit Contribution adjustment which reflects an increase in expenditures for the department associated with General Benefit Contributions for City parks maintained by Maintenance Assessment Districts (MADs)."/>
    <s v="NO"/>
    <s v="N/A"/>
    <n v="0"/>
    <n v="0"/>
    <n v="0"/>
    <x v="3"/>
    <s v="N/A"/>
    <x v="2"/>
    <s v="N/A"/>
    <m/>
    <m/>
    <m/>
    <m/>
    <m/>
    <s v="Customer Service"/>
    <s v="100000_171412_2a. Mandatory General Benefit Contribution"/>
    <b v="1"/>
    <s v="Mandatory General Benefit Contribution Adjustment for State-mandated funding towards City parks maintained by Maintenance Assessment Districts. Increase in landscape maintenance costs from $6,481 per acre to $6,699 per acre. According to Proposition 218 and Article XIIID of the California State Constitution, the City must fund general benefits associated with maintenance of population-based parks. This is a legal requirement that could create risk and liability to the City if it is not funded."/>
    <b v="0"/>
    <x v="0"/>
    <b v="1"/>
    <b v="1"/>
  </r>
  <r>
    <n v="100000"/>
    <s v="General Fund"/>
    <n v="1716"/>
    <s v="Homelessness Strategies &amp; Solutions"/>
    <s v="01"/>
    <s v="Create Homes For All of Us"/>
    <s v="Expenditure (Critical Operational Needs)"/>
    <s v="Homelessness"/>
    <n v="57113"/>
    <s v="100000_1716_Addition of Admin Aide II"/>
    <n v="1"/>
    <n v="58888"/>
    <n v="16414"/>
    <n v="9190"/>
    <n v="84492"/>
    <m/>
    <m/>
    <m/>
    <m/>
    <m/>
    <m/>
    <m/>
    <m/>
    <m/>
    <n v="84492"/>
    <m/>
    <s v="Ongoing addition of 1.00 Administrative Aide II. This is a supplemental position in FY 2023 and is critical to department operations. Position will provide administrative support to the department, processing PRA requests; scheduling assistance; development and review of reports and administrative documents as well as provide support to the department senior leadership team."/>
    <s v="Administrative SupportAddition of 1.00 Administrative Aide 2 for administrative support across the department."/>
    <s v="Addition of 1.00 Administrative Aide II for administrative support across the department. The position will manage the department’s PRA requests, assist with internal and external scheduling and provide support to the department senior leadership team."/>
    <s v="YES"/>
    <s v="Neither race, nor age, nor gender should an indicator of access to homelessness services. This position supports the homelessness strategies &amp;amp; solutions department which strives to ensure all programs implemented in the department will reduce disparities in access to homelessness services. Administrative Aide II will lend support the manual data collection process for the racial disparity index KPI and other department KPIs. "/>
    <n v="0"/>
    <n v="0"/>
    <n v="0"/>
    <x v="3"/>
    <s v="N/A"/>
    <x v="2"/>
    <s v="N/A"/>
    <m/>
    <m/>
    <m/>
    <m/>
    <m/>
    <s v="Equity &amp; Inclusion"/>
    <s v="100000_1716_Addition of Admin Aide II"/>
    <b v="1"/>
    <s v="Ongoing addition of 1.00 Administrative Aide II. This is a supplemental position in FY 2023 and is critical to department operations. Position will provide administrative support to the department, processing PRA requests; scheduling assistance; development and review of reports and administrative documents as well as provide support to the department senior leadership team."/>
    <b v="0"/>
    <x v="0"/>
    <b v="1"/>
    <b v="1"/>
  </r>
  <r>
    <n v="100000"/>
    <s v="General Fund"/>
    <n v="1716"/>
    <s v="Homelessness Strategies &amp; Solutions"/>
    <s v="02"/>
    <s v="Create Homes For All of Us"/>
    <s v="Expenditure (Critical Operational Needs)"/>
    <s v="Homelessness"/>
    <n v="57115"/>
    <s v="100000_1716_Existing Shelter Programs"/>
    <m/>
    <m/>
    <m/>
    <m/>
    <n v="0"/>
    <m/>
    <n v="13787167"/>
    <m/>
    <m/>
    <m/>
    <m/>
    <m/>
    <m/>
    <m/>
    <n v="13787167"/>
    <m/>
    <s v="Addition of $15,012,666 to continue existing shelter beds established in Fiscal Year 2023. This incudes both operational and lease expenses in additional to ancillary costs associated with the following shelters: 1) $458,461 in contract increases to existing interim shelters of Paul Mirabile, Connections, and Bishops. In response to sector wide employee retention challenges, partner organizations including SDHC carried out staffing compensation studies. The results of these studies triggered pay adjustments throughout the shelter system. These adjustments, in addition to inflation costs have resulted in increased contract costs for the same service levels. 2) $400,000 increase to the base budget amount of $ 1,249,262  for the Palm shelter has been included to reflect updated program costs at the shelter in the new fiscal year. 3) $5,452,761 Funding for Golden Hall 2nd floor to transfer costs previously planned under HHAP, however HHAP 4.0 final appropriation to the City came in $5M under what had been expected. 4) $1,067,617 for the continued operations of a women’s shelter. 5) $1,171,089 for the operating and ancillary expenses related to the Senior bridge housing shelter at Pacific Inn. 6) $1,500,000 for the operating and ancillary expenses related to the family shelter at Travelodge. 7) $2,400,000 for the operating and ancillary expenses related to the recuperative care shelter at Motel 6 Clairemont. 8) $413,501 for the operating costs associated with the Safe Haven transitional housing shelter; 9) $2,149,237 for the operating cost associated with the Emergency Harm Reduction Shelter. The FY24 Base Budget includes: 1) $458K for existing interim shelters of Paul Mirabile, Connections, and Bishops; 2) $1.2M for the Palm Family Shelter; 3) $97K for operating and ancillary expenses related to the Senior bridge housing shelter at Pacific Inn; and 4) $300K for operating and ancillary expenses related to the family shelter at Travelodge."/>
    <s v="Continued Shelter OperationsAddition of non-personnel expenditures to maintain existing interim shelters operations, lease expenses and ancillary costs."/>
    <s v="Addition of non-personnel expenditures to maintain existing interim shelters operations, lease expenses and ancillary costs. The continuation of shelter beds is in consideration of the Community Action Plan on Homelessness and the decrease in shelter bed per capita in previous fiscal years."/>
    <s v="YES"/>
    <s v="Neither race, nor age, nor gender should an indicator of access to shelter and services offered through the Shelter Programs. This funding will reduce disparities in access to homelessness shelter and services through the Shelter Programs. HSSD has developed a racial disparity index KPI to compare access to shelter beds relative to the demographic breakdown of the unsheltered population and at a rate necessary to achieve equitable outcomes. "/>
    <n v="0"/>
    <n v="0"/>
    <n v="0"/>
    <x v="3"/>
    <s v="N/A"/>
    <x v="2"/>
    <s v="N/A"/>
    <m/>
    <m/>
    <m/>
    <m/>
    <m/>
    <s v="Equity &amp; Inclusion"/>
    <s v="100000_1716_Existing Shelter Programs"/>
    <b v="1"/>
    <s v="Addition of $15,012,666 to continue existing shelter beds established in Fiscal Year 2023. This incudes both operational and lease expenses in additional to ancillary costs associated with the following shelters: 1) $458,461 in contract increases to existing interim shelters of Paul Mirabile, Connections, and Bishops. In response to sector wide employee retention challenges, partner organizations including SDHC carried out staffing compensation studies. The results of these studies triggered pay adjustments throughout the shelter system. These adjustments, in addition to inflation costs have resulted in increased contract costs for the same service levels. 2) $400,000 increase to the base budget amount of $ 1,249,262  for the Palm shelter has been included to reflect updated program costs at the shelter in the new fiscal year. 3) $5,452,761 Funding for Golden Hall 2nd floor to transfer costs previously planned under HHAP, however HHAP 4.0 final appropriation to the City came in $5M under what had been expected. 4) $1,067,617 for the continued operations of a women’s shelter. 5) $1,171,089 for the operating and ancillary expenses related to the Senior bridge housing shelter at Pacific Inn. 6) $1,500,000 for the operating and ancillary expenses related to the family shelter at Travelodge. 7) $2,400,000 for the operating and ancillary expenses related to the recuperative care shelter at Motel 6 Clairemont. 8) $413,501 for the operating costs associated with the Safe Haven transitional housing shelter; 9) $2,149,237 for the operating cost associated with the Emergency Harm Reduction Shelter. The FY24 Base Budget includes: 1) $458K for existing interim shelters of Paul Mirabile, Connections, and Bishops; 2) $1.2M for the Palm Family Shelter; 3) $97K for operating and ancillary expenses related to the Senior bridge housing shelter at Pacific Inn; and 4) $300K for operating and ancillary expenses related to the family shelter at Travelodge."/>
    <b v="0"/>
    <x v="0"/>
    <b v="1"/>
    <b v="1"/>
  </r>
  <r>
    <n v="100000"/>
    <s v="General Fund"/>
    <n v="1316"/>
    <s v="Economic Development"/>
    <s v="01"/>
    <s v="Foster Regional Prosperity"/>
    <s v="Expenditure (Critical Operational Needs)"/>
    <s v="Not Applicable"/>
    <n v="57116"/>
    <s v="100000_1316_Focused Econ Dev Strategy Implementation"/>
    <m/>
    <m/>
    <m/>
    <m/>
    <n v="0"/>
    <m/>
    <n v="200000"/>
    <m/>
    <m/>
    <m/>
    <m/>
    <m/>
    <m/>
    <m/>
    <n v="200000"/>
    <m/>
    <s v="The Focused Economic Development Strategy, developed with FY23 General Fund allocation, is intended to serve as an actionable tactical plan. The addition of $250,000 in one-time non-personnel expenditures to allow for EDD to quickly initiate the implementation of the Focused Economic Development Strategy developed with FY23 General Fund allocation. The strategy is intended to serve as an actionable tactical plan to guide the day-to-day decision-making of EDD personnel, and is expected to reflect the vision, mission, and the City’s Strategic Plan."/>
    <s v="Focused Economic Development StrategyAddition of one-time non-personnel expenditures associated with the implementation of the focused economic development strategy."/>
    <s v="Addition of one-time, non-personnel expenditures to allow for Economic Development Department to quickly initiate the implementation of the Focused Economic Development Strategy."/>
    <s v="YES"/>
    <s v="Budget allocation will allow Economic Development Department personnel to quickly initiate implementation of policies and administration of programs and initiatives intended to foster regional prosperity, as outlined in the Focused Economic Development Strategy and align with City Council Policy 900-01. The outdated EDS approved in 2016 no longer has programs that are being implemented. An unfunded implementation budget will cause an adverse impact to businesses, residents and neighborhoods where programs are needed and identified in the new EDS and thereby immediately delayed to another potential budget year."/>
    <n v="0"/>
    <n v="0"/>
    <n v="0"/>
    <x v="3"/>
    <s v="N/A"/>
    <x v="2"/>
    <s v="N/A"/>
    <m/>
    <m/>
    <m/>
    <m/>
    <m/>
    <s v="Customer Service"/>
    <s v="100000_1316_Focused Econ Dev Strategy Implementation"/>
    <b v="1"/>
    <s v="The Focused Economic Development Strategy, developed with FY23 General Fund allocation, is intended to serve as an actionable tactical plan. The addition of $250,000 in one-time non-personnel expenditures to allow for EDD to quickly initiate the implementation of the Focused Economic Development Strategy developed with FY23 General Fund allocation. The strategy is intended to serve as an actionable tactical plan to guide the day-to-day decision-making of EDD personnel, and is expected to reflect the vision, mission, and the City’s Strategic Plan."/>
    <b v="0"/>
    <x v="0"/>
    <b v="1"/>
    <b v="1"/>
  </r>
  <r>
    <n v="100000"/>
    <s v="General Fund"/>
    <n v="1716"/>
    <s v="Homelessness Strategies &amp; Solutions"/>
    <s v="02"/>
    <s v="Create Homes For All of Us"/>
    <s v="Expenditure (Critical Operational Needs)"/>
    <s v="Homelessness"/>
    <n v="57118"/>
    <s v="100000_1716_ Travelodge Lease Logan Ave"/>
    <m/>
    <m/>
    <m/>
    <m/>
    <n v="0"/>
    <m/>
    <n v="1789374"/>
    <m/>
    <m/>
    <m/>
    <m/>
    <m/>
    <m/>
    <m/>
    <n v="1789374"/>
    <m/>
    <s v="Addition of $1,789,374 to continue existing lease at Logan Ave for shelter beds established in Fiscal Year 2023. This was originally included in the Non-Discretionary process for CI 512217 ND Rent Expense, but per DOF's instructions, it is presented and budgeted on a yearly basis through the Budget Adjustment process."/>
    <s v="Continued Shelter OperationsAddition of non-personnel expenditures to maintain existing interim shelters operations, lease expenses and ancillary costs."/>
    <s v="Addition of non-personnel expenditures to maintain existing interim shelters operations, lease expenses and ancillary costs. The continuation of shelter beds is in consideration of the Community Action Plan on Homelessness and the decrease in shelter bed per capita in previous fiscal years."/>
    <s v="YES"/>
    <s v="Neither race, nor age, nor gender should an indicator of access to shelter and services offered through the Shelter Programs. This funding will reduce disparities in access to homelessness shelter and services through the Shelter Programs. HSSD has developed a racial disparity index KPI to compare access to shelter beds relative to the demographic breakdown of the unsheltered population and at a rate necessary to achieve equitable outcomes."/>
    <n v="0"/>
    <n v="0"/>
    <n v="0"/>
    <x v="3"/>
    <s v="N/A"/>
    <x v="2"/>
    <s v="N/A"/>
    <m/>
    <m/>
    <m/>
    <m/>
    <m/>
    <s v="Equity &amp; Inclusion"/>
    <s v="100000_1716_ Travelodge Lease Logan Ave"/>
    <b v="1"/>
    <s v="Addition of $1,789,374 to continue existing lease at Logan Ave for shelter beds established in Fiscal Year 2023. This was originally included in the Non-Discretionary process for CI 512217 ND Rent Expense, but per DOF's instructions, it is presented and budgeted on a yearly basis through the Budget Adjustment process."/>
    <b v="0"/>
    <x v="0"/>
    <b v="1"/>
    <b v="1"/>
  </r>
  <r>
    <n v="100000"/>
    <s v="General Fund"/>
    <n v="1716"/>
    <s v="Homelessness Strategies &amp; Solutions"/>
    <s v="02"/>
    <s v="Create Homes For All of Us"/>
    <s v="Expenditure (Critical Operational Needs)"/>
    <s v="Homelessness"/>
    <n v="57120"/>
    <s v="100000_1716_Pacific Highway Senior Shelter Lease"/>
    <m/>
    <m/>
    <m/>
    <m/>
    <n v="0"/>
    <m/>
    <n v="982488"/>
    <m/>
    <m/>
    <m/>
    <m/>
    <m/>
    <m/>
    <m/>
    <n v="982488"/>
    <m/>
    <s v="Addition of $982,488 to continue lease of Pacific Inn site for existing shelter beds established in Fiscal Year 2023. This was originally included in the Non-Discretionary process for CI 512217 ND Rent Expense, but per DOF's instructions, it is presented and budgeted on a yearly basis through the Budget Adjustment process."/>
    <s v="Continued Shelter OperationsAddition of non-personnel expenditures to maintain existing interim shelters operations, lease expenses and ancillary costs."/>
    <s v="Addition of non-personnel expenditures to maintain existing interim shelters operations, lease expenses and ancillary costs. The continuation of shelter beds is in consideration of the Community Action Plan on Homelessness and the decrease in shelter bed per capita in previous fiscal years."/>
    <s v="YES"/>
    <s v="Neither race, nor age, nor gender should an indicator of access to shelter and services offered through the Shelter Programs. This funding will reduce disparities in access to homelessness shelter and services through the Shelter Programs. HSSD has developed a racial disparity index KPI to compare access to shelter beds relative to the demographic breakdown of the unsheltered population and at a rate necessary to achieve equitable outcomes."/>
    <n v="0"/>
    <n v="0"/>
    <n v="0"/>
    <x v="3"/>
    <s v="N/A"/>
    <x v="2"/>
    <s v="N/A"/>
    <m/>
    <m/>
    <m/>
    <m/>
    <m/>
    <s v="Equity &amp; Inclusion"/>
    <s v="100000_1716_Pacific Highway Senior Shelter Lease"/>
    <b v="1"/>
    <s v="Addition of $982,488 to continue lease of Pacific Inn site for existing shelter beds established in Fiscal Year 2023. This was originally included in the Non-Discretionary process for CI 512217 ND Rent Expense, but per DOF's instructions, it is presented and budgeted on a yearly basis through the Budget Adjustment process."/>
    <b v="0"/>
    <x v="0"/>
    <b v="1"/>
    <b v="1"/>
  </r>
  <r>
    <n v="100000"/>
    <s v="General Fund"/>
    <n v="1716"/>
    <s v="Homelessness Strategies &amp; Solutions"/>
    <s v="03"/>
    <s v="Create Homes For All of Us"/>
    <s v="Expenditure (Critical Operational Needs)"/>
    <s v="Homelessness"/>
    <n v="57131"/>
    <s v="100000_1716_Safe Parking Rose Canyon Operations"/>
    <m/>
    <m/>
    <m/>
    <m/>
    <n v="0"/>
    <m/>
    <n v="1815944"/>
    <m/>
    <m/>
    <m/>
    <m/>
    <m/>
    <m/>
    <m/>
    <n v="1815944"/>
    <m/>
    <s v="During FY 2023, HSSD established a new safe parking site at the Rose Canyon Operations Yard which includes the placement and utilization of State provided camper trailers. The annualized budget for the Rose Canyon Safe Parking site is $975,000. This program has the capacity to serve 12 families in trailers and up to an additional 20 households in vehicles. Significant operational costs have been offset by capital investments made in FY 2023 through the County Capital grant program, but the County Capital grant program is not available in FY 2024.."/>
    <s v="Safe Parking Program SupportAddition of non-personnel expenditures for existing Safe Parking program to provide support for individuals experiencing homelessness in their vehicles."/>
    <s v="Addition of non-personnel expenditures for existing Safe Parking program  at the Rose Canyon Operations Yard to provide support for individuals experiencing homelessness in their vehicles. The program has the capacity to serve 12 families in trailers and up to an additional 20 households in vehicles."/>
    <s v="YES"/>
    <s v="Neither race, nor age, nor gender should an indicator of access to the services offered through the Safe Parking Program. This funding will reduce disparities in access to homelessness services through the Safe Parking Program."/>
    <n v="0"/>
    <n v="0"/>
    <n v="0"/>
    <x v="3"/>
    <s v="N/A"/>
    <x v="2"/>
    <s v="N/A"/>
    <m/>
    <m/>
    <m/>
    <m/>
    <m/>
    <s v="Equity &amp; Inclusion"/>
    <s v="100000_1716_Safe Parking Rose Canyon Operations"/>
    <b v="1"/>
    <s v="During FY 2023, HSSD established a new safe parking site at the Rose Canyon Operations Yard which includes the placement and utilization of State provided camper trailers. The annualized budget for the Rose Canyon Safe Parking site is $975,000. This program has the capacity to serve 12 families in trailers and up to an additional 20 households in vehicles. Significant operational costs have been offset by capital investments made in FY 2023 through the County Capital grant program, but the County Capital grant program is not available in FY 2024.."/>
    <b v="0"/>
    <x v="0"/>
    <b v="1"/>
    <b v="1"/>
  </r>
  <r>
    <n v="100000"/>
    <s v="General Fund"/>
    <n v="1716"/>
    <s v="Homelessness Strategies &amp; Solutions"/>
    <s v="04"/>
    <s v="Create Homes For All of Us"/>
    <s v="Expenditure (Critical Operational Needs)"/>
    <s v="Homelessness"/>
    <n v="57133"/>
    <s v="100000_1716_Rental Assistance"/>
    <m/>
    <m/>
    <m/>
    <m/>
    <n v="0"/>
    <m/>
    <n v="2250000"/>
    <m/>
    <m/>
    <m/>
    <m/>
    <m/>
    <m/>
    <m/>
    <n v="2250000"/>
    <m/>
    <s v="In FY 2023, the City Council May Revision included additional rental assistance to ensure tenants do not fall behind on rent payments. The particular rental assistance program funded is the Housing Instability Prevention Program (HIPP). HIPP currently offers shallow subsidies to individuals at risk of homelessness in efforts to prevent people from becoming homeless. Prevention efforts have been a big focus of priority for both Council and the Mayor’s office, and as such HSSD’s FY2024 budget request includes funding for the continuation of this program. In FY 2023, the program was included in the Economic Development Department Budget, but EDD stated it would not be budgeting this item for FY 2024. For purposes of program oversight as it relates to tracking homeless prevention efforts and data collection for KPIs, the Homelessness Strategies and Solutions Department has included these funds in its FY2024 budget. "/>
    <s v="Rental AssistanceAddition of non-personnel expenditures to provide rental assistance for individuals at risk of homelessness."/>
    <s v="Addition of non-personnel expenditures to provide rental assistance through of the Housing Instability Prevention Program, which provides subsidies to individuals at risk of homelessness. For purposes of program oversight as it relates to tracking homeless prevention efforts and data collection for KPIs, the Homelessness Strategies and Solutions Department has included these funds in its FY2024 budget. "/>
    <s v="YES"/>
    <s v="Neither race, nor age, nor gender should an indicator of access to the services offered through the Housing Instability Prevention Program. This funding will reduce disparities in access to homelessness services through the Housing Instability Prevention Program. HSSD has developed a racial disparity index KPI to compare access to HIPP relative to the demographic breakdown of the unsheltered population and at a rate necessary to achieve equitable outcomes. Currently 1 in 5 recipients of rental assistance dollars are from the Black community; however, in rent burden neighborhoods nearly every other individual experiencing homelessness is from the Black community. Outreach efforts for program enrollment into HIPP should target populations most likely to be disproportionately impacted by housing instability. Reducing unsheltered homelessness requires reducing disparity in access to housing stability. "/>
    <n v="0"/>
    <n v="0"/>
    <n v="0"/>
    <x v="3"/>
    <s v="N/A"/>
    <x v="2"/>
    <s v="N/A"/>
    <m/>
    <m/>
    <m/>
    <m/>
    <m/>
    <s v="Equity &amp; Inclusion"/>
    <s v="100000_1716_Rental Assistance"/>
    <b v="1"/>
    <s v="In FY 2023, the City Council May Revision included additional rental assistance to ensure tenants do not fall behind on rent payments. The particular rental assistance program funded is the Housing Instability Prevention Program (HIPP). HIPP currently offers shallow subsidies to individuals at risk of homelessness in efforts to prevent people from becoming homeless. Prevention efforts have been a big focus of priority for both Council and the Mayor’s office, and as such HSSD’s FY2024 budget request includes funding for the continuation of this program. In FY 2023, the program was included in the Economic Development Department Budget, but EDD stated it would not be budgeting this item for FY 2024. For purposes of program oversight as it relates to tracking homeless prevention efforts and data collection for KPIs, the Homelessness Strategies and Solutions Department has included these funds in its FY2024 budget. "/>
    <b v="0"/>
    <x v="0"/>
    <b v="1"/>
    <b v="1"/>
  </r>
  <r>
    <n v="100000"/>
    <s v="General Fund"/>
    <n v="1716"/>
    <s v="Homelessness Strategies &amp; Solutions"/>
    <s v="05"/>
    <s v="Create Homes For All of Us"/>
    <s v="Expenditure (Critical Operational Needs)"/>
    <s v="Homelessness"/>
    <n v="57135"/>
    <s v="100000_1716_Winter Weather Shelter"/>
    <m/>
    <m/>
    <m/>
    <m/>
    <n v="0"/>
    <m/>
    <n v="1034143"/>
    <m/>
    <m/>
    <m/>
    <m/>
    <m/>
    <m/>
    <m/>
    <n v="1034143"/>
    <m/>
    <s v="Addition of $1,034,143 for winter shelter beds to be located at up to three sites to provide additional shelter offerings during winter months. Shelter sites include the Old Central Library, The Homelessness Response Center, and the Day Center. HSSD is working through the process in FY 2023 to allow overnight accommodations to be permitted in Homeless Response Center and the Day Center so that these sites may all be activated as shelters in the FY 2023. "/>
    <s v="Winter Shelter BedsAddition of non-personnel expenditures for winter shelter beds at multiple sites to provide additional shelter offerings during winter months."/>
    <s v="Addition of winter shelter beds at multiple sites to provide additional shelter offerings during winter months. The shelter sites include the Old Central Library and the Day Center."/>
    <s v="YES"/>
    <s v="Neither race, nor age, nor gender should an indicator of access to the services offered through the Winter Shelter Program. This funding will reduce disparities in access to homelessness services through the Winter Shelter Program. HSSD has developed a racial disparity index KPI to compare access to shelter beds relative to the demographic breakdown of the unsheltered population and at a rate necessary to achieve equitable outcomes."/>
    <n v="0"/>
    <n v="0"/>
    <n v="0"/>
    <x v="3"/>
    <s v="N/A"/>
    <x v="2"/>
    <s v="N/A"/>
    <m/>
    <m/>
    <m/>
    <m/>
    <m/>
    <s v="Equity &amp; Inclusion"/>
    <s v="100000_1716_Winter Weather Shelter"/>
    <b v="1"/>
    <s v="Addition of $1,034,143 for winter shelter beds to be located at up to three sites to provide additional shelter offerings during winter months. Shelter sites include the Old Central Library, The Homelessness Response Center, and the Day Center. HSSD is working through the process in FY 2023 to allow overnight accommodations to be permitted in Homeless Response Center and the Day Center so that these sites may all be activated as shelters in the FY 2023. "/>
    <b v="0"/>
    <x v="0"/>
    <b v="1"/>
    <b v="1"/>
  </r>
  <r>
    <n v="200205"/>
    <s v="Transient Occupancy Tax Fund"/>
    <n v="1413"/>
    <s v="Special Events &amp; Filming"/>
    <s v="04"/>
    <s v="Not Applicable"/>
    <s v="Expenditure (Critical Operational Needs)"/>
    <s v="Not Applicable"/>
    <n v="57136"/>
    <s v="200205_1413_Reduction of Assoc. Mgmt Analyst"/>
    <n v="-1"/>
    <n v="-84526"/>
    <n v="-80738"/>
    <n v="-18890"/>
    <n v="-184154"/>
    <m/>
    <m/>
    <m/>
    <m/>
    <m/>
    <m/>
    <m/>
    <m/>
    <m/>
    <n v="-184154"/>
    <m/>
    <s v="Reduction of 1.00 Associate Management Analyst. Responsibilities of the Associate Management Analyst can be addressed by other classifications.  "/>
    <s v="Reduction of 1.00 Associate Management AnalystReduction of 1.00 Associate Management Analyst that supports the Special Events Program."/>
    <s v="Reduction of 1.00 Associate Management Analyst to support the Special Events Program."/>
    <s v="YES"/>
    <s v="1) How does this budget allocation directly benefit specific neighborhoods and City employees? By providing additional support staff to help event organizers with the special event permitting process will allow the department to expand its outreach and customer service levels.  This would be particularly helpful for communities of concern that might need additional support and education regarding the City permitting process and requirements, thus allowing for an increase in overall event diversity City-wide. 2) What are the operational impacts to policy, programs or practices? The staff changes would be an overall positive operational impact that will enhance customer service provided to the applicant/s by ensuring more support and creating better flexibility of staff's time resources. 3) What are the potential unintended consequences and/or burdens to specific neighborhoods and City employees? There are no unintended consequences, only a benefit to city employees and communities with the increase in community outreach/education and support.  City staff benefit by being able to better balance time spent on processes and support.  "/>
    <n v="0"/>
    <n v="0"/>
    <n v="0"/>
    <x v="3"/>
    <s v="N/A"/>
    <x v="2"/>
    <s v="N/A"/>
    <m/>
    <m/>
    <m/>
    <s v="Customer Service"/>
    <m/>
    <m/>
    <s v="200205_1413_Reduction of Assoc. Mgmt Analyst"/>
    <b v="1"/>
    <s v="Reduction of 1.00 Associate Management Analyst. Responsibilities of the Associate Management Analyst can be addressed by other classifications.  "/>
    <b v="0"/>
    <x v="0"/>
    <b v="1"/>
    <b v="1"/>
  </r>
  <r>
    <n v="100000"/>
    <s v="General Fund"/>
    <n v="1716"/>
    <s v="Homelessness Strategies &amp; Solutions"/>
    <s v="06"/>
    <s v="Create Homes For All of Us"/>
    <s v="Expenditure (Critical Operational Needs)"/>
    <s v="Homelessness"/>
    <n v="57138"/>
    <s v="100000_1716_Day Center"/>
    <m/>
    <m/>
    <m/>
    <m/>
    <n v="0"/>
    <m/>
    <n v="500000"/>
    <m/>
    <m/>
    <m/>
    <m/>
    <m/>
    <m/>
    <m/>
    <n v="500000"/>
    <m/>
    <s v="Addition of $500,000 in expenditures to support site improvements and operation cost increases at the Day Center. Site improvements, totaling nearly $400K, includes grading, and installation of improved restroom, shower and storage capacity to allow facility to have overnight capacity as well as mitigate overall storage costs across city programs by equipping the site to be available to replace more costly Storage Connect Centers in subsequent years. Improvements will prioritize providing basic hygienic needs and housing-focused services. The operation cost increases per the San Diego Housing Commission total $100K."/>
    <s v="Day Center Site ImprovementsAddition of one-time non-personnel expenditures to support the site improvements and operation cost increases at the Day Center."/>
    <s v="Addition of one-time non-personnel expenditures to support the site improvements and operation cost increases at the Day Center. Improvements will prioritize providing basic hygienic needs and housing-focused services such as installation of improved restroom, shower and storage capacity to allow facility to have overnight capacity as well as mitigate overall storage costs across city programs."/>
    <s v="YES"/>
    <s v="Neither race, nor age, nor gender should an indicator of access to the services offered at the Day Center. This funding will reduce disparities in access to homelessness services through the Day Center. "/>
    <n v="0"/>
    <n v="0"/>
    <n v="0"/>
    <x v="3"/>
    <s v="N/A"/>
    <x v="2"/>
    <s v="N/A"/>
    <m/>
    <m/>
    <m/>
    <m/>
    <m/>
    <s v="Equity &amp; Inclusion"/>
    <s v="100000_1716_Day Center"/>
    <b v="1"/>
    <s v="Addition of $500,000 in expenditures to support site improvements and operation cost increases at the Day Center. Site improvements, totaling nearly $400K, includes grading, and installation of improved restroom, shower and storage capacity to allow facility to have overnight capacity as well as mitigate overall storage costs across city programs by equipping the site to be available to replace more costly Storage Connect Centers in subsequent years. Improvements will prioritize providing basic hygienic needs and housing-focused services. The operation cost increases per the San Diego Housing Commission total $100K."/>
    <b v="0"/>
    <x v="0"/>
    <b v="1"/>
    <b v="1"/>
  </r>
  <r>
    <n v="100000"/>
    <s v="General Fund"/>
    <n v="1716"/>
    <s v="Homelessness Strategies &amp; Solutions"/>
    <s v="07"/>
    <s v="Create Homes For All of Us"/>
    <s v="Expenditure (Critical Operational Needs)"/>
    <s v="Homelessness"/>
    <n v="57139"/>
    <s v="100000_1716_Coordinated Street Outreach Program"/>
    <m/>
    <m/>
    <m/>
    <m/>
    <n v="0"/>
    <m/>
    <n v="810000"/>
    <m/>
    <m/>
    <m/>
    <m/>
    <m/>
    <m/>
    <m/>
    <n v="810000"/>
    <m/>
    <s v="Addition of $810,000 to incorporate the existing Caltrans outreach program into the Coordinated Street Outreach program. The Caltrans outreach program reaches individuals experiencing homelessness on the Caltrans right of way on an annual basis.  "/>
    <s v="Coordinated Outreach SupportAddition of non-personnel expenditures to support coordinated outreach with focus on client engagement for those experiencing unsheltered homelessness."/>
    <s v="Addition of non-personnel expenditures to incorporate the existing Caltrans outreach program into the Coordinated Street Outreach program. The Caltrans outreach program reaches individuals experiencing homelessness on the Caltrans right of way on an annual basis.  "/>
    <s v="YES"/>
    <s v="Neither race, nor age, nor gender should an indicator of access to the Coordinated Street Outreach Program? This funding will reduce disparities in access to homelessness services through street outreach. Outreach aims to reduce the length of time individuals experience unsheltered homelessness. Local data indicates Black individuals experience a longer length of time homelessness and Black individuals make of 30% on the unsheltered population even though the Black community represents only 5% of the general population.  "/>
    <n v="0"/>
    <n v="0"/>
    <n v="0"/>
    <x v="3"/>
    <s v="N/A"/>
    <x v="2"/>
    <s v="N/A"/>
    <m/>
    <m/>
    <m/>
    <m/>
    <m/>
    <s v="Equity &amp; Inclusion"/>
    <s v="100000_1716_Coordinated Street Outreach Program"/>
    <b v="1"/>
    <s v="Addition of $810,000 to incorporate the existing Caltrans outreach program into the Coordinated Street Outreach program. The Caltrans outreach program reaches individuals experiencing homelessness on the Caltrans right of way on an annual basis.  "/>
    <b v="0"/>
    <x v="0"/>
    <b v="1"/>
    <b v="1"/>
  </r>
  <r>
    <n v="100000"/>
    <s v="General Fund"/>
    <n v="1716"/>
    <s v="Homelessness Strategies &amp; Solutions"/>
    <s v="08"/>
    <s v="Create Homes For All of Us"/>
    <s v="Expenditure (Critical Operational Needs)"/>
    <s v="Homelessness"/>
    <n v="57140"/>
    <s v="100000_1716_Homelessness Response Center"/>
    <m/>
    <m/>
    <m/>
    <m/>
    <n v="0"/>
    <m/>
    <n v="1209258"/>
    <m/>
    <m/>
    <m/>
    <m/>
    <m/>
    <m/>
    <m/>
    <n v="1209258"/>
    <m/>
    <s v="The FY 2024 Budget request includes an additional $1,150,000 for the Homelessness Response Center (HRC). This represents additional resources required due to cost-of living increases for HRC staff, the addition of 1.00 FTE for managing the facilities storage lockers (an initiative to mitigate storage costs from existing storage contracts), and reflects $1,000,000 in funding that has previously been covered by Community Development Block Grant (CDBG) funding. HSSD has been informed by EDD that the MOU for the HRC, and subsequent $1,000,000 CDBG funding for the program will not be made available in FY 2024. As such, the budget adjustment is being requested through the General Fund to support the continuity of programming. The FY24 Base Budget includes $300,000 for the Homelessness Response Center."/>
    <s v="Homelessness Response Center ResourcesAddition of non-personnel expenditures for additional resources for the Homelessness Response Center."/>
    <s v="Addition of non-personnel expenditures for additional resources for the Homelessness Response Center (HRC). This includes cost-of living increases for HRC staff, the addition of 1.00 FTE for managing the facilities storage lockers, and reflects $1,000,000 that has previously been funded by the Community Development Block Grant."/>
    <s v="YES"/>
    <s v="Neither race, nor age, nor gender should an indicator of access to the services offered at the Homelessness Response Center. This funding will reduce disparities in access to homelessness services through the Homelessness Response Center. HSSD has developed a racial disparity index KPI to compare access to HRC services relative the demographic breakdown of the unsheltered population.  "/>
    <n v="0"/>
    <n v="0"/>
    <n v="0"/>
    <x v="3"/>
    <s v="N/A"/>
    <x v="2"/>
    <s v="N/A"/>
    <m/>
    <m/>
    <m/>
    <m/>
    <m/>
    <s v="Equity &amp; Inclusion"/>
    <s v="100000_1716_Homelessness Response Center"/>
    <b v="1"/>
    <s v="The FY 2024 Budget request includes an additional $1,150,000 for the Homelessness Response Center (HRC). This represents additional resources required due to cost-of living increases for HRC staff, the addition of 1.00 FTE for managing the facilities storage lockers (an initiative to mitigate storage costs from existing storage contracts), and reflects $1,000,000 in funding that has previously been covered by Community Development Block Grant (CDBG) funding. HSSD has been informed by EDD that the MOU for the HRC, and subsequent $1,000,000 CDBG funding for the program will not be made available in FY 2024. As such, the budget adjustment is being requested through the General Fund to support the continuity of programming. The FY24 Base Budget includes $300,000 for the Homelessness Response Center."/>
    <b v="0"/>
    <x v="0"/>
    <b v="1"/>
    <b v="1"/>
  </r>
  <r>
    <n v="100000"/>
    <s v="General Fund"/>
    <n v="171412"/>
    <s v="Community Parks I"/>
    <s v="01"/>
    <s v="Serve Every Neighborhood"/>
    <s v="Facility (New)"/>
    <s v="Not Applicable"/>
    <n v="57145"/>
    <s v="100000_171412_1j. NF Allied Gardens Off Leash Dog Park"/>
    <n v="0.5"/>
    <n v="21756"/>
    <n v="11586"/>
    <n v="8187"/>
    <n v="41529"/>
    <m/>
    <n v="350000"/>
    <m/>
    <m/>
    <m/>
    <m/>
    <m/>
    <m/>
    <m/>
    <n v="391529"/>
    <m/>
    <s v="Addition of 0.50 Ground Maintenance Worker 2 and associated one-time non-personnel expenditures for the new dog park in Allied Garden, the one-time expense is for the build out of the dog park. Most dog off leash areas added to the park system in 2001 were concentrated north of Interstate 8 or in Balboa Park. This will meet demand for off leash areas in urbanized parks."/>
    <s v="New Facility - Allied Gardens Dog ParkAddition of 0.50 Grounds Maintenance Worker 2 and associated one-time non-personnel expenditures to support the development of the Allied Gardens Dog Park."/>
    <s v="Addition of 0.50 Grounds Maintenance Worker 2 and associated one-time non-personnel expenditures to support the maintenance and operations of the Allied Gardens Dog Off Leash Area."/>
    <s v="YES"/>
    <s v="Most dog off leash areas added to the park system in 2001 were concentrated north of Interstate 8 or in Balboa Park. This will meet demand for off leash areas in urbanized parks."/>
    <n v="1"/>
    <n v="391529"/>
    <n v="0"/>
    <x v="0"/>
    <s v="3.5"/>
    <x v="1"/>
    <s v="No"/>
    <m/>
    <m/>
    <m/>
    <m/>
    <m/>
    <s v="Customer Service"/>
    <s v="100000_171412_1j. NF Allied Gardens Off Leash Dog Park"/>
    <b v="1"/>
    <s v="Addition of 0.50 Ground Maintenance Worker 2 and associated one-time non-personnel expenditures for the new dog park in Allied Garden, the one-time expense is for the build out of the dog park. Most dog off leash areas added to the park system in 2001 were concentrated north of Interstate 8 or in Balboa Park. This will meet demand for off leash areas in urbanized parks."/>
    <b v="0"/>
    <x v="0"/>
    <b v="1"/>
    <b v="1"/>
  </r>
  <r>
    <n v="100000"/>
    <s v="General Fund"/>
    <n v="171412"/>
    <s v="Community Parks I"/>
    <s v="01"/>
    <s v="Serve Every Neighborhood"/>
    <s v="Facility (New)"/>
    <s v="Not Applicable"/>
    <n v="57147"/>
    <s v="100000_171412_1m. Creative Performing Arts JU &amp; Standley JU"/>
    <m/>
    <m/>
    <m/>
    <m/>
    <n v="0"/>
    <m/>
    <n v="125560"/>
    <m/>
    <m/>
    <m/>
    <m/>
    <m/>
    <m/>
    <m/>
    <n v="125560"/>
    <m/>
    <s v="Addition of one-time expenditure of $125K for annual contractual obligations for maintenance at Play all Day and Joint Use sites. This will fund turf replacement projects at Creative Performing Media Arts (CPMA) and Standley Middle Joint Use sites."/>
    <s v="School District Joint Use AgreementAddition of non-personnel expenditures to support turf maintenance reimbursement at Joint Use facilities."/>
    <s v="Addition of one-time non-personnel expenditures for annual contractual obligations for maintenance at Play all Day and Joint Use sites."/>
    <s v="NO"/>
    <s v="N/A."/>
    <n v="0"/>
    <n v="0"/>
    <n v="0"/>
    <x v="3"/>
    <s v="N/A"/>
    <x v="2"/>
    <s v="N/A"/>
    <m/>
    <m/>
    <m/>
    <m/>
    <m/>
    <s v="Customer Service"/>
    <s v="100000_171412_1m. Creative Performing Arts JU &amp; Standley JU"/>
    <b v="1"/>
    <s v="Addition of one-time expenditure of $125K for annual contractual obligations for maintenance at Play all Day and Joint Use sites. This will fund turf replacement projects at Creative Performing Media Arts (CPMA) and Standley Middle Joint Use sites."/>
    <b v="0"/>
    <x v="0"/>
    <b v="1"/>
    <b v="1"/>
  </r>
  <r>
    <n v="100000"/>
    <s v="General Fund"/>
    <n v="171412"/>
    <s v="Community Parks I"/>
    <s v="01"/>
    <s v="Serve Every Neighborhood"/>
    <s v="Facility (New)"/>
    <s v="Not Applicable"/>
    <n v="57148"/>
    <s v="100000_171412_1n Black Mountain Ranch JU"/>
    <m/>
    <m/>
    <m/>
    <m/>
    <n v="0"/>
    <m/>
    <n v="150000"/>
    <m/>
    <m/>
    <m/>
    <m/>
    <m/>
    <m/>
    <m/>
    <n v="150000"/>
    <m/>
    <s v="Addition of $150,000 of one-time non-personnel expenditures for annual contractual obligations for maintenance at Play all Day and Joint Use sites. This expenditure for Black Mountain Ranch Joint Use will fund the City's share 50 percent of the gym roof replacement, Poway Unified School District has requested the City fund its share of the building repair at Black Mountain Gym joint use site in accordance with the joint use agreement."/>
    <s v="School District Joint Use AgreementAddition of non-personnel expenditures to support turf maintenance reimbursement at Joint Use facilities."/>
    <s v="Addition of one-time non-personnel expenditures for annual contractual obligations for maintenance at Play all Day and Joint Use sites."/>
    <s v="NO"/>
    <s v="N/A."/>
    <n v="0"/>
    <n v="0"/>
    <n v="0"/>
    <x v="3"/>
    <s v="N/A"/>
    <x v="2"/>
    <s v="N/A"/>
    <m/>
    <m/>
    <m/>
    <m/>
    <m/>
    <s v="Customer Service"/>
    <s v="100000_171412_1n Black Mountain Ranch JU"/>
    <b v="1"/>
    <s v="Addition of $150,000 of one-time non-personnel expenditures for annual contractual obligations for maintenance at Play all Day and Joint Use sites. This expenditure for Black Mountain Ranch Joint Use will fund the City's share 50 percent of the gym roof replacement, Poway Unified School District has requested the City fund its share of the building repair at Black Mountain Gym joint use site in accordance with the joint use agreement."/>
    <b v="0"/>
    <x v="0"/>
    <b v="1"/>
    <b v="1"/>
  </r>
  <r>
    <n v="100000"/>
    <s v="General Fund"/>
    <n v="171412"/>
    <s v="Community Parks I"/>
    <s v="01"/>
    <s v="Serve Every Neighborhood"/>
    <s v="Facility (New)"/>
    <s v="Not Applicable"/>
    <n v="57149"/>
    <s v="100000_171412_1u. NF Salk Neighborhood Joint Use"/>
    <n v="1"/>
    <n v="62941"/>
    <n v="16276"/>
    <n v="9299"/>
    <n v="88516"/>
    <n v="2078"/>
    <n v="98706"/>
    <m/>
    <n v="19695"/>
    <m/>
    <m/>
    <m/>
    <m/>
    <m/>
    <n v="208995"/>
    <m/>
    <s v="Addition of 1.00 Grounds Maintenance Supervisor to oversee new facilities and extra Grounds Maintenance Worker staffing, and associated non-personnel expenditures related to maintenance and support a two-acre useable joint use site at Salk Elementary School within Mira Mesa Community. Improvements may include comfort station, turfed multi-purpose fields, and other park amenities. This park is anticipated to open in January 2024.  Nom-personnel expenditures will consist of janitorial cleaning supplies, soil and conditioners, trash containers, small tools, low value assets, unclassified material and supplies, etc. This position will require a Ford Ranger. This new facility includes a joint use field with Salk Elementary, park improvements/playground, and access improvements to existing Maddox Park. Subject of a MOU between City and San Diego Unified."/>
    <s v="New Facility - Salk Middle School Joint UseAddition of 1.00 Grounds Maintenance Supervisor and associated non-personnel expenditures to support the maintenance and operations of the Salk Middle School Joint Use site."/>
    <s v="Addition of 1.00 Grounds Maintenance Supervisor and associated non-personnel expenditures to support the maintenance and operations of the Salk Middle School Joint Use site."/>
    <s v="NO"/>
    <s v="N/A."/>
    <n v="0"/>
    <n v="0"/>
    <n v="0"/>
    <x v="3"/>
    <s v="N/A"/>
    <x v="2"/>
    <s v="N/A"/>
    <m/>
    <m/>
    <m/>
    <m/>
    <m/>
    <s v="Customer Service"/>
    <s v="100000_171412_1u. NF Salk Neighborhood Joint Use"/>
    <b v="1"/>
    <s v="Addition of 1.00 Grounds Maintenance Supervisor to oversee new facilities and extra Grounds Maintenance Worker staffing, and associated non-personnel expenditures related to maintenance and support a two-acre useable joint use site at Salk Elementary School within Mira Mesa Community. Improvements may include comfort station, turfed multi-purpose fields, and other park amenities. This park is anticipated to open in January 2024.  Nom-personnel expenditures will consist of janitorial cleaning supplies, soil and conditioners, trash containers, small tools, low value assets, unclassified material and supplies, etc. This position will require a Ford Ranger. This new facility includes a joint use field with Salk Elementary, park improvements/playground, and access improvements to existing Maddox Park. Subject of a MOU between City and San Diego Unified."/>
    <b v="0"/>
    <x v="0"/>
    <b v="1"/>
    <b v="1"/>
  </r>
  <r>
    <n v="100000"/>
    <s v="General Fund"/>
    <n v="171412"/>
    <s v="Community Parks I"/>
    <s v="01"/>
    <s v="Serve Every Neighborhood"/>
    <s v="Facility (New)"/>
    <s v="Not Applicable"/>
    <n v="57150"/>
    <s v="100000_171412_1w. NF Clairemont Canyons Academy JU"/>
    <n v="0.5"/>
    <n v="21756"/>
    <n v="11586"/>
    <n v="8187"/>
    <n v="41529"/>
    <n v="15724"/>
    <n v="49968"/>
    <m/>
    <n v="35850"/>
    <m/>
    <m/>
    <m/>
    <m/>
    <m/>
    <n v="143071"/>
    <m/>
    <s v="Addition of 0.50 Grounds Maintenance Worker 2 and associated non-personnel expenditures for Clairemont Canyons Academy Joint Use. This new joint use site will create a new shared field at a recently reconstructed elementary school campus in Clairemont."/>
    <s v="New Facility - Clairemont Canyons Academy Joint UseAddition of 0.50 Grounds Maintenance Worker 2 and associated non-personnel expenditures to support the maintenance and operations of the Clairemont Canyons Academy Joint Use."/>
    <s v="Addition of 0.50 Grounds Maintenance Worker 2 and associated non-personnel expenditures to support the maintenance and operations of the Clairemont Canyons Academy Joint Use. "/>
    <s v="NO"/>
    <s v="N/A."/>
    <n v="0"/>
    <n v="0"/>
    <n v="0"/>
    <x v="3"/>
    <s v="N/A"/>
    <x v="2"/>
    <s v="N/A"/>
    <m/>
    <m/>
    <m/>
    <m/>
    <m/>
    <s v="Customer Service"/>
    <s v="100000_171412_1w. NF Clairemont Canyons Academy JU"/>
    <b v="1"/>
    <s v="Addition of 0.50 Grounds Maintenance Worker 2 and associated non-personnel expenditures for Clairemont Canyons Academy Joint Use. This new joint use site will create a new shared field at a recently reconstructed elementary school campus in Clairemont."/>
    <b v="0"/>
    <x v="0"/>
    <b v="1"/>
    <b v="1"/>
  </r>
  <r>
    <n v="200205"/>
    <s v="Transient Occupancy Tax Fund"/>
    <n v="1413"/>
    <s v="Special Events &amp; Filming"/>
    <s v="03"/>
    <s v="Foster Regional Prosperity"/>
    <s v="Expenditure (Critical Operational Needs)"/>
    <s v="Not Applicable"/>
    <n v="57153"/>
    <s v="200205_1413_Regional Film Office JPA"/>
    <m/>
    <m/>
    <m/>
    <m/>
    <n v="0"/>
    <m/>
    <n v="123000"/>
    <m/>
    <m/>
    <m/>
    <m/>
    <m/>
    <m/>
    <m/>
    <n v="123000"/>
    <m/>
    <s v="Addition of ongoing non-personnel expenditures in the amount of $123,000 to support the establishment of a Regional Film Office in partnership with the County of San Diego and other participating jurisdictions. This equals the City's 36% cost share of the total Film Office budget of $400,000, which will provide funding for a Film Commissioner, supplies, marketing and outreach, and a regional permitting system. Investing in film helps create well-paying careers along with increased economic activity and enhanced civic pride. The goal of the Joint Powers Agreement (JPA) is to be self-sustaining after three years. City staff will work with the County to negotiate a JPA for the Regional Film Office that is reflective of City priorities, and enhances and expands upon the efforts of the City's existing Film Office."/>
    <s v="Regional Film OfficeAddition of non-personnel expenditures to support the establishment of a Regional Film Office in partnership with participating jurisdictions."/>
    <s v="Addition of ongoing non-personnel expenditures of $123,000 to support the establishment of a Regional Film Office in partnership with participating jurisdictions."/>
    <s v="YES"/>
    <s v="The proposed Joint Powers Agreement (JPA) forming a “San Diego Regional Film Office” between the City of San Diego and the County of San Diego will assist in an acceleration and expansion of overall economic development throughout the San Diego region.  1) How does this budget allocation directly benefit specific neighborhoods and City employees?The creation of a Film Office JPA will allow for the ability to expand the ease location filming ease throughout the region. By multiple jurisdictions working together thru the JPA for filming, filming will gradually spread out more and not be as concentrated in any specific areas. This allows for the economic benefits of a film crew in areas/neighborhoods with low to no filming. This will reduce overall filming frequency complaints in over filmed areas as well, lowing complaints and time needed to respond by City staff.2) What are the operational impacts to policy, programs or practices? No foreseen operational impacts other than an overall reduction in City staff resources relating to filming outreach and conflict resolution.3) What are the potential unintended consequences and/or burdens to specific neighborhoods and City employees?Filming may come to areas unfamiliar and thus could create confusion in neighborhoods who may be unfamiliar with it or how it works.  "/>
    <n v="0"/>
    <n v="0"/>
    <n v="0"/>
    <x v="3"/>
    <s v="N/A"/>
    <x v="2"/>
    <s v="N/A"/>
    <m/>
    <m/>
    <m/>
    <s v="Customer Service"/>
    <m/>
    <m/>
    <s v="200205_1413_Regional Film Office JPA"/>
    <b v="1"/>
    <s v="Addition of ongoing non-personnel expenditures in the amount of $123,000 to support the establishment of a Regional Film Office in partnership with the County of San Diego and other participating jurisdictions. This equals the City's 36% cost share of the total Film Office budget of $400,000, which will provide funding for a Film Commissioner, supplies, marketing and outreach, and a regional permitting system. Investing in film helps create well-paying careers along with increased economic activity and enhanced civic pride. The goal of the Joint Powers Agreement (JPA) is to be self-sustaining after three years. City staff will work with the County to negotiate a JPA for the Regional Film Office that is reflective of City priorities, and enhances and expands upon the efforts of the City's existing Film Office."/>
    <b v="0"/>
    <x v="0"/>
    <b v="1"/>
    <b v="1"/>
  </r>
  <r>
    <n v="100000"/>
    <s v="General Fund"/>
    <n v="1716"/>
    <s v="Homelessness Strategies &amp; Solutions"/>
    <s v="09"/>
    <s v="Create Homes For All of Us"/>
    <s v="Expenditure (City Mandates)"/>
    <s v="Homelessness"/>
    <n v="57154"/>
    <s v="100000_1716_Existing Storage Centers"/>
    <m/>
    <m/>
    <m/>
    <m/>
    <n v="0"/>
    <m/>
    <n v="2622070"/>
    <m/>
    <m/>
    <m/>
    <m/>
    <m/>
    <m/>
    <m/>
    <n v="2622070"/>
    <m/>
    <s v="Addition of ongoing funding for existing Storage Centers to provide safe storage of belonging to people experiencing unsheltered homelessness. Provision of Storage in proximity to encampments is a requirement of multiple litigations. The budget adjustment includes: 1) $1,396,389 for Storage Connect Center 1 operations and ancillary maintenance costs; 2) $756,436 for the Storage connect Center II operations and ancillary costs; and 3) $243,252 for the Think Dignity storage program operations.Historically, the storage centers were funded with State HEAP and HHAP funding. In FY24, there is not sufficient HHAP funding to support both the shelters and the storage centers. Because the storage provision is required by litigation these requests have been moved to the General Fund as ongoing. HSSD is exploring strategies to mitigate the cost of storage while upholding litigation requirements. The litigation that requires City provision of storage does not require the extent of services currently funded under the existing programs. Major cost drivers of the current programs include: security, outreach work, social service provision, and other costs that are not associated with storage and are not required per litigation requirements. The reduction of these services would take a transition period to implement, and as such the FY 2024 budget reflects the existing budget requirement after reductions have been made to operating budgets to right size the programs."/>
    <s v="Existing Storage CentersAddition of non-personnel expenditures for existing storage center operations and ancillary costs to provide safe storage of belongings for those experiencing unsheltered homelessness."/>
    <s v="Addition of non-personnel expenditures for existing storage center operations and ancillary costs to provide safe storage of belongings for those experiencing unsheltered homelessness. Storage provision in close proximity of encampments is required by litigation, but the department is currently exploring strategies to mitigate the cost of storage while upholding litigation requirements."/>
    <s v="YES"/>
    <s v="Neither race, nor age, nor gender should an indicator of access to the services offered through the Storage Program. This funding will reduce disparities in access to homelessness services through the Storage Program."/>
    <n v="0"/>
    <n v="0"/>
    <n v="0"/>
    <x v="3"/>
    <s v="N/A"/>
    <x v="2"/>
    <s v="N/A"/>
    <m/>
    <m/>
    <m/>
    <m/>
    <m/>
    <s v="Equity &amp; Inclusion"/>
    <s v="100000_1716_Existing Storage Centers"/>
    <b v="1"/>
    <s v="Addition of ongoing funding for existing Storage Centers to provide safe storage of belonging to people experiencing unsheltered homelessness. Provision of Storage in proximity to encampments is a requirement of multiple litigations. The budget adjustment includes: 1) $1,396,389 for Storage Connect Center 1 operations and ancillary maintenance costs; 2) $756,436 for the Storage connect Center II operations and ancillary costs; and 3) $243,252 for the Think Dignity storage program operations.Historically, the storage centers were funded with State HEAP and HHAP funding. In FY24, there is not sufficient HHAP funding to support both the shelters and the storage centers. Because the storage provision is required by litigation these requests have been moved to the General Fund as ongoing. HSSD is exploring strategies to mitigate the cost of storage while upholding litigation requirements. The litigation that requires City provision of storage does not require the extent of services currently funded under the existing programs. Major cost drivers of the current programs include: security, outreach work, social service provision, and other costs that are not associated with storage and are not required per litigation requirements. The reduction of these services would take a transition period to implement, and as such the FY 2024 budget reflects the existing budget requirement after reductions have been made to operating budgets to right size the programs."/>
    <b v="0"/>
    <x v="0"/>
    <b v="1"/>
    <b v="1"/>
  </r>
  <r>
    <n v="100000"/>
    <s v="General Fund"/>
    <n v="1716"/>
    <s v="Homelessness Strategies &amp; Solutions"/>
    <s v="09"/>
    <s v="Create Homes For All of Us"/>
    <s v="Expenditure (City Mandates)"/>
    <s v="Homelessness"/>
    <n v="57156"/>
    <s v="100000_1716_Storage Connect 1 Lease"/>
    <m/>
    <m/>
    <m/>
    <m/>
    <n v="0"/>
    <m/>
    <n v="112997"/>
    <m/>
    <m/>
    <m/>
    <m/>
    <m/>
    <m/>
    <m/>
    <n v="112997"/>
    <m/>
    <s v="Addition of ongoing funding in the amount of $225,993 for existing Storage Center lease at Storage Connect Center 1. This was originally included in the Non-Discretionary process for CI 512217 ND Rent Expense, but per DOF's instructions, it is presented and budgeted on a yearly basis through the Budget Adjustment process. It was originally intended for this lease to be funded with State HEAP and HHAP funding, but in FY2024, there is not sufficient HHAP funding to support both the shelters and the storage centers. "/>
    <s v="Existing Storage CentersAddition of non-personnel expenditures for existing storage center operations and ancillary costs to provide safe storage of belongings for those experiencing unsheltered homelessness."/>
    <s v="Addition of non-personnel expenditures for existing storage center operations and ancillary costs to provide safe storage of belongings for those experiencing unsheltered homelessness. Storage provision in close proximity of encampments is required by litigation, but the department is currently exploring strategies to mitigate the cost of storage while upholding litigation requirements."/>
    <s v="YES"/>
    <s v="Neither race, nor age, nor gender should an indicator of access to the services offered through the Storage Program. This funding will reduce disparities in access to homelessness services through the Storage Program."/>
    <n v="0"/>
    <n v="0"/>
    <n v="0"/>
    <x v="3"/>
    <s v="N/A"/>
    <x v="2"/>
    <s v="N/A"/>
    <m/>
    <m/>
    <m/>
    <m/>
    <m/>
    <s v="Equity &amp; Inclusion"/>
    <s v="100000_1716_Storage Connect 1 Lease"/>
    <b v="1"/>
    <s v="Addition of ongoing funding in the amount of $225,993 for existing Storage Center lease at Storage Connect Center 1. This was originally included in the Non-Discretionary process for CI 512217 ND Rent Expense, but per DOF's instructions, it is presented and budgeted on a yearly basis through the Budget Adjustment process. It was originally intended for this lease to be funded with State HEAP and HHAP funding, but in FY2024, there is not sufficient HHAP funding to support both the shelters and the storage centers. "/>
    <b v="0"/>
    <x v="0"/>
    <b v="1"/>
    <b v="1"/>
  </r>
  <r>
    <n v="100000"/>
    <s v="General Fund"/>
    <n v="1623"/>
    <s v="Compliance"/>
    <s v="01"/>
    <s v="Not Applicable"/>
    <s v="Expenditure (Critical Operational Needs)"/>
    <s v="Not Applicable"/>
    <n v="57160"/>
    <s v="100000_1623_Addition of Compliance Program Manager"/>
    <n v="1"/>
    <n v="147000"/>
    <n v="27552"/>
    <n v="11570"/>
    <n v="186122"/>
    <m/>
    <m/>
    <m/>
    <m/>
    <m/>
    <m/>
    <m/>
    <m/>
    <m/>
    <n v="186122"/>
    <m/>
    <s v="This adjustment makes permanent the current supplemental Compliance Program Manager position. This PM position assists the Chief Compliance Officer in a number of critical initiatives and has taken on the role of coordinating a citywide grants compliance program, focusing on additional support for those departments without grants teams. Duties performed by this position include but are not limited to: working collaboratively with subject matter experts and City management on audit responses; working closely with the Mayor’s policy team and City Executive Team on responses to Grand Jury reports; working with City departments to ensure compliance with federal grants, including Title VI requirements; serving as back-up to the Chief Compliance Officer as the Mayor’s representative to the Audit Committee; and, conducts research, as needed, on various subjects relating to auditing and best practices.This position will be responsible for building and leading the grants compliance program ensuring that smaller departments have the support needed to successfully expend and report on any federal grants received. In addition, this position will allow for the transfer of the City's Title VI program from Purchasing &amp;amp; Contracting and bring City Title VI reporting into compliance, will create processes for responding to Grand Jury reports, and will continue to be responsible for working with the City Auditors and City departments to reduce the number of department open audit recommendations."/>
    <s v="Grant and Audit Compliance SupportAddition of 1.00 Program Manager to support City grant and audit compliance and responses."/>
    <s v="Addition of 1.00 Program Manager to support City grant compliance, Grand Jury responses, and provide support to departments when responding to City audits. This addition makes permanent the supplemental Program Manager position and will ensure the work started this year to support City Title VI compliance, grant compliance, researching audit best practices, and creating Grand Jury processes will continue."/>
    <s v="YES"/>
    <s v="This budget allocation benefits City employees of smaller departments who may not have the staff to adequately comply with granting requirements and who might otherwise have to forgo grant funding opportunities. Programs that might not be able to successfully apply for granting opportunities will be able to do so, providing the City with additional funding sources to provide services to residents. A grant compliance team is a support system but will not be programmatic subject matter experts. City staff receiving grants will still be expected to participate in grant reporting by providing program outcomes."/>
    <n v="0"/>
    <n v="0"/>
    <n v="0"/>
    <x v="3"/>
    <s v="N/A"/>
    <x v="2"/>
    <s v="N/A"/>
    <m/>
    <m/>
    <m/>
    <m/>
    <m/>
    <s v="Customer Service"/>
    <s v="100000_1623_Addition of Compliance Program Manager"/>
    <b v="1"/>
    <s v="This adjustment makes permanent the current supplemental Compliance Program Manager position. This PM position assists the Chief Compliance Officer in a number of critical initiatives and has taken on the role of coordinating a citywide grants compliance program, focusing on additional support for those departments without grants teams. Duties performed by this position include but are not limited to: working collaboratively with subject matter experts and City management on audit responses; working closely with the Mayor’s policy team and City Executive Team on responses to Grand Jury reports; working with City departments to ensure compliance with federal grants, including Title VI requirements; serving as back-up to the Chief Compliance Officer as the Mayor’s representative to the Audit Committee; and, conducts research, as needed, on various subjects relating to auditing and best practices.This position will be responsible for building and leading the grants compliance program ensuring that smaller departments have the support needed to successfully expend and report on any federal grants received. In addition, this position will allow for the transfer of the City's Title VI program from Purchasing &amp;amp; Contracting and bring City Title VI reporting into compliance, will create processes for responding to Grand Jury reports, and will continue to be responsible for working with the City Auditors and City departments to reduce the number of department open audit recommendations."/>
    <b v="0"/>
    <x v="0"/>
    <b v="1"/>
    <b v="1"/>
  </r>
  <r>
    <n v="100000"/>
    <s v="General Fund"/>
    <n v="171412"/>
    <s v="Community Parks I"/>
    <s v="01"/>
    <s v="Serve Every Neighborhood"/>
    <s v="Facility (New)"/>
    <s v="Not Applicable"/>
    <n v="57161"/>
    <s v="100000_171412_1x NF. Marston Middle JU"/>
    <n v="0.5"/>
    <n v="21756"/>
    <n v="11586"/>
    <n v="8187"/>
    <n v="41529"/>
    <n v="4156"/>
    <n v="55413"/>
    <m/>
    <n v="39390"/>
    <m/>
    <m/>
    <m/>
    <m/>
    <m/>
    <n v="140488"/>
    <m/>
    <s v="Addition of 0.50 Grounds Maintenance Worker 2 and associated non-personnel expenditures, to include cleaning supplies, small tools, uniform etc. for upgrade of Marston Middle School Joint Use field. Current decomposed granite field will convert to four-acre natural turf field, which will have new irrigation and walking track."/>
    <s v="New Facility - Marston Middle School Joint UseAddition of 0.50 Grounds Maintenance Worker 2 and associated non-personnel expenditures to support the maintenance and operations of the Marston Middle School Joint Use. "/>
    <s v=" Addition of 0.50 Grounds Maintenance Worker 2 and associated non-personnel expenditures to support the maintenance and operations of the Marston Middle School Joint Use."/>
    <s v="NO"/>
    <s v="N/A."/>
    <n v="0"/>
    <n v="0"/>
    <n v="0"/>
    <x v="3"/>
    <s v="N/A"/>
    <x v="2"/>
    <s v="N/A"/>
    <m/>
    <m/>
    <m/>
    <m/>
    <m/>
    <s v="Customer Service"/>
    <s v="100000_171412_1x NF. Marston Middle JU"/>
    <b v="1"/>
    <s v="Addition of 0.50 Grounds Maintenance Worker 2 and associated non-personnel expenditures, to include cleaning supplies, small tools, uniform etc. for upgrade of Marston Middle School Joint Use field. Current decomposed granite field will convert to four-acre natural turf field, which will have new irrigation and walking track."/>
    <b v="0"/>
    <x v="0"/>
    <b v="1"/>
    <b v="1"/>
  </r>
  <r>
    <n v="720048"/>
    <s v="Risk Management Administration Fund"/>
    <n v="1515"/>
    <s v="Risk Management"/>
    <s v="01"/>
    <s v="Serve Every Neighborhood"/>
    <s v="Expenditure (Critical Operational Needs)"/>
    <s v="Not Applicable"/>
    <n v="57165"/>
    <s v="720048_1515_Addition of PL Claims Clerk"/>
    <n v="1"/>
    <n v="49778"/>
    <n v="14307"/>
    <n v="8944"/>
    <n v="73029"/>
    <m/>
    <n v="500"/>
    <m/>
    <m/>
    <m/>
    <m/>
    <m/>
    <m/>
    <m/>
    <n v="73529"/>
    <m/>
    <s v="Existing supplemental position (PCN31013600) supporting existing public liability claims. "/>
    <s v="Division SupportAddition of 6.00 FTE positions and non-personnel expenditures to support the Workers' Compensation and Public Liability and Loss Recovery Divisions."/>
    <s v="Addition of 1.00 Claims Clerk and non-personnel expenditures to convert a supplemental position to a permanent, budgeted position. This position supports the already over-burdened Public Liability Claims Representatives who are managing over 200 cases each (industry standard is 150 cases per person)."/>
    <s v="YES"/>
    <s v="1515_720048_Additon of PL Claims Clerk_Y123N/A_:Helps to reduce employee work load allowing employees to faster serve the community. Improves workload distribution. No negative impacts._._"/>
    <n v="0"/>
    <n v="0"/>
    <n v="0"/>
    <x v="3"/>
    <s v="N/A"/>
    <x v="2"/>
    <s v="N/A"/>
    <m/>
    <m/>
    <m/>
    <m/>
    <s v="Customer Service"/>
    <m/>
    <s v="720048_1515_Addition of PL Claims Clerk"/>
    <b v="1"/>
    <s v="Existing supplemental position (PCN31013600) supporting existing public liability claims. "/>
    <b v="0"/>
    <x v="0"/>
    <b v="1"/>
    <b v="1"/>
  </r>
  <r>
    <n v="100000"/>
    <s v="General Fund"/>
    <n v="171413"/>
    <s v="Community Parks II"/>
    <s v="18"/>
    <s v="Serve Every Neighborhood"/>
    <s v="Expenditure (Critical Operational Needs)"/>
    <s v="Not Applicable"/>
    <n v="57176"/>
    <s v="100000_171413_18b-Animal Services contractual expense"/>
    <m/>
    <m/>
    <m/>
    <m/>
    <n v="0"/>
    <m/>
    <n v="3834150"/>
    <m/>
    <m/>
    <m/>
    <m/>
    <m/>
    <m/>
    <m/>
    <n v="3834150"/>
    <m/>
    <s v="This also ties in the new $14M contract with the San Diego Humane Society. This request would help ensure prompt payment, proper contract management, and analytical support needs. The positions would also develop policies and procedures for animal services, such as creation of a fee schedule for animal services and development of San Diego Municipal Code (SDMC) changes related to dogs off leash. Increase in the annual contractual expense for the San Diego Humane Society contract. It is anticipated that the new contract once executed in Fiscal Year 2204 will have a Consumer Price Index increase. "/>
    <s v="Animal Services ContractAddition of non-personnel expenditures to support contractual increases, building repairs, and acquisition of vehicles and equipment to support animal services."/>
    <s v="Addition of non-personnel to support the Animal Services Contract. This includes an anticipated $3.8M increase in contractual cost as the new contract sole source is implemented in Calendar Year 2024, for Community Parks I adjustments since last agreement was signed."/>
    <s v="YES"/>
    <s v="In Fiscal Year 2023, Parks and Recreation became the custodian of the Animal Services contract. The current contract is coming to an end and a new sole source agreement is being developed. Parks and Recreation anticipates an increase in ongoing annual costs for the contract, which is estimated to be around $4 million based on recent San Diego Consumer Price Index adjustments. This will benefit the entire city and communities of concern. If not funded, it is possible that the full array of desired services in the scope of the animal services contract cannot be provided in its entirety."/>
    <n v="0"/>
    <n v="0"/>
    <n v="0"/>
    <x v="3"/>
    <s v="N/A"/>
    <x v="2"/>
    <s v="N/A"/>
    <m/>
    <m/>
    <m/>
    <m/>
    <m/>
    <s v="Customer Service"/>
    <s v="100000_171413_18b-Animal Services contractual expense"/>
    <b v="1"/>
    <s v="This also ties in the new $14M contract with the San Diego Humane Society. This request would help ensure prompt payment, proper contract management, and analytical support needs. The positions would also develop policies and procedures for animal services, such as creation of a fee schedule for animal services and development of San Diego Municipal Code (SDMC) changes related to dogs off leash. Increase in the annual contractual expense for the San Diego Humane Society contract. It is anticipated that the new contract once executed in Fiscal Year 2204 will have a Consumer Price Index increase. "/>
    <b v="0"/>
    <x v="0"/>
    <b v="1"/>
    <b v="1"/>
  </r>
  <r>
    <n v="100000"/>
    <s v="General Fund"/>
    <n v="1713"/>
    <s v="Library"/>
    <s v="07"/>
    <s v="Foster Regional Prosperity"/>
    <s v="Expenditure (Critical Operational Needs)"/>
    <s v="Not Applicable"/>
    <n v="57182"/>
    <s v="100000_1713_Addition of 9.50 FTE &amp; NPE for Pacific Highlands"/>
    <n v="9.5"/>
    <n v="526463"/>
    <n v="171172"/>
    <n v="113013"/>
    <n v="810648"/>
    <n v="3000"/>
    <n v="86585"/>
    <m/>
    <n v="41900"/>
    <m/>
    <m/>
    <m/>
    <m/>
    <m/>
    <n v="942133"/>
    <m/>
    <s v="Addition of 9.50 FTE positions to support the Pacific Highlands Ranch Library. There will be an addition of 2.00 Library Assistant 3s (1 full-time and 2 half-time positions), an addition of 5.00 Library Assistant 2s (3.00 full-time and 4.00 half-time positions), and the addition of 1.50 Librarian 2s and 1.00 Librarian 4 to oversee the building, working with Deputy Director of Operations, liaise with Library management, building staff, Public Works, and prepare for the opening of the Library.Groundbreaking took place in July 2022 (start of FY23). Non-personnel expenditures for landscaping and janitorial. New Library assumed to be 18,000 sq. ft. ($44,285 for janitorial services and $42,300 for 1.5 acre lot for landscaping maintenance). $40,100 for electric and $1,800 for gas, annually based on new branch actuals of similar size. Projected expenses are for the last two months of Fiscal Year 2024 (May - June 2024), and annual expense beginning Fiscal Year 2025. Build time is approximately 23 months. "/>
    <s v="New Facility - Pacific Highlands RanchAddition of 9.50 FTE positions and non-personnel expenditures associated with the opening and supporting of the Pacific Highlands Ranch Library."/>
    <s v="Addition of 9.50 FTE positions and non-personnel expenditures associated with the opening and supporting of the Pacific Highlands Ranch Library."/>
    <s v="NO"/>
    <s v="N/A"/>
    <s v="10%"/>
    <n v="94213.3"/>
    <n v="0"/>
    <x v="0"/>
    <s v="3.3"/>
    <x v="0"/>
    <s v="No"/>
    <s v="More public wifi access"/>
    <m/>
    <m/>
    <m/>
    <m/>
    <s v="Empowerment &amp; Engagement"/>
    <s v="100000_1713_Addition of 9.50 FTE &amp; NPE for Pacific Highlands"/>
    <b v="1"/>
    <s v="Addition of 9.50 FTE positions to support the Pacific Highlands Ranch Library. There will be an addition of 2.00 Library Assistant 3s (1 full-time and 2 half-time positions), an addition of 5.00 Library Assistant 2s (3.00 full-time and 4.00 half-time positions), and the addition of 1.50 Librarian 2s and 1.00 Librarian 4 to oversee the building, working with Deputy Director of Operations, liaise with Library management, building staff, Public Works, and prepare for the opening of the Library.Groundbreaking took place in July 2022 (start of FY23). Non-personnel expenditures for landscaping and janitorial. New Library assumed to be 18,000 sq. ft. ($44,285 for janitorial services and $42,300 for 1.5 acre lot for landscaping maintenance). $40,100 for electric and $1,800 for gas, annually based on new branch actuals of similar size. Projected expenses are for the last two months of Fiscal Year 2024 (May - June 2024), and annual expense beginning Fiscal Year 2025. Build time is approximately 23 months. "/>
    <b v="0"/>
    <x v="0"/>
    <b v="1"/>
    <b v="1"/>
  </r>
  <r>
    <n v="100000"/>
    <s v="General Fund"/>
    <n v="2115"/>
    <s v="Environmental Services"/>
    <s v="08"/>
    <s v="Champion Sustainability"/>
    <s v="Expenditure (Federal/State Mandates)"/>
    <s v="Not Applicable"/>
    <n v="57184"/>
    <s v="100000_2115_Addition of 1.0 FTE ARCS for SB1383"/>
    <n v="1"/>
    <n v="79973"/>
    <n v="25191"/>
    <n v="9760"/>
    <n v="114924"/>
    <m/>
    <n v="85000"/>
    <m/>
    <m/>
    <m/>
    <m/>
    <m/>
    <m/>
    <m/>
    <n v="199924"/>
    <m/>
    <s v="Addition of 1.0 FTE Area Refuse Collection Supervisor (ARCS) to supervise collection routes and crews in the field, and $85,000 one-time non-personnel expenditures for a Pick-up Truck. As the implementation of Senate Bill 1383 has taken effect, it was realized that the expansion of the current workload is more than was contemplated, and an additional position is needed. ARCS spend the majority of their time in the field observing crews and handling service requests. Field duties include inspecting, monitoring and observing collection crews performing collection duties for speed, accuracy, work in progress, neatness, customer service, missed stops, and missed streets. The position will ensure that the workgroups, made up of Sanitation Drivers dispatched each day to complete residential curbside collection, are at a staffing level that allows each employee the opportunity to receive the proper amount of supervision, training and attention required to provide an effective, safe, fair and equitable environment for each employee. "/>
    <s v="Senate Bill 1383Addition of 1.00 Administrative Aide 2, 1.00 Public Works Dispatcher, 1.00 Area Refuse Collection Supervisor, and non-personnel expenditures to support compliance with Senate Bill 1383 goals."/>
    <s v="Addition of 1.00 Administrative Aide 2, 1.00 Public Works Dispatcher, 1.00 Area Refuse Collection Supervisor, and non-personnel expenditures to support compliance with Senate Bill 1383 goals."/>
    <s v="YES"/>
    <s v="1. How does this budget allocation directly benefit specific neighborhoods and City employees?  Adding this position will create an equitable distribution of Sanitation Drivers supported by each Area Refuse Collection Supervisor and will ensure sufficient staffing to oversee the Department's expansion of organics collection (SB 1383) for all city-serviced customers post implementation. Benefits can also include the timely analysis of organics tonnage fluctuations and subsequent route adjustments, and increased support for the professional growth and development of Sanitation Drivers. 2. What are the operational impacts to policy, programs or practices?As the implementation of SB1383 has taken effect, it was realized that the expansion of the current workload is more than was contemplated and an additional position is needed. This position ensures the equitable distribution of work and improved customer service for City residents. 3. What are the potential unintended consequences and/or burdens to specific neighborhoods and City employees? There are no potential unintended consequences or burdens resulting from this budget adjustment. "/>
    <n v="1"/>
    <n v="199924"/>
    <n v="0"/>
    <x v="2"/>
    <s v="4.4"/>
    <x v="1"/>
    <s v="Yes"/>
    <s v="SB1383"/>
    <m/>
    <m/>
    <m/>
    <m/>
    <s v="Customer Service"/>
    <s v="100000_2115_Addition of 1.0 FTE ARCS for SB1383"/>
    <b v="1"/>
    <s v="Addition of 1.0 FTE Area Refuse Collection Supervisor (ARCS) to supervise collection routes and crews in the field, and $85,000 one-time non-personnel expenditures for a Pick-up Truck. As the implementation of Senate Bill 1383 has taken effect, it was realized that the expansion of the current workload is more than was contemplated, and an additional position is needed. ARCS spend the majority of their time in the field observing crews and handling service requests. Field duties include inspecting, monitoring and observing collection crews performing collection duties for speed, accuracy, work in progress, neatness, customer service, missed stops, and missed streets. The position will ensure that the workgroups, made up of Sanitation Drivers dispatched each day to complete residential curbside collection, are at a staffing level that allows each employee the opportunity to receive the proper amount of supervision, training and attention required to provide an effective, safe, fair and equitable environment for each employee. "/>
    <b v="0"/>
    <x v="0"/>
    <b v="1"/>
    <b v="1"/>
  </r>
  <r>
    <n v="700000"/>
    <s v="Municipal Sewer Revenue Fund"/>
    <n v="2000"/>
    <s v="Public Utilities"/>
    <s v="13"/>
    <s v="Not Applicable"/>
    <s v="Expenditure (Other Reduction)"/>
    <s v="IT Discretionary"/>
    <n v="57195"/>
    <s v="700000_2000_Discretionary IT Request"/>
    <m/>
    <m/>
    <m/>
    <m/>
    <n v="0"/>
    <m/>
    <m/>
    <n v="186163"/>
    <m/>
    <m/>
    <m/>
    <m/>
    <m/>
    <m/>
    <n v="186163"/>
    <m/>
    <s v="Adjustment due to increase support for environmental monitoring, geographical information, and distributed control systems. Reductions due to completed security upgrades."/>
    <s v="IT SupportAdjustment due to increase support for environmental monitoring, geographical information, and distributed control systems."/>
    <s v="Adjustment due to increase support for environmental monitoring, geographical information, and distributed control systems. Reductions due to completed security upgrades."/>
    <s v="NO"/>
    <s v="N/A"/>
    <n v="0"/>
    <n v="0"/>
    <n v="0"/>
    <x v="3"/>
    <s v="N/A"/>
    <x v="2"/>
    <s v="N/A"/>
    <m/>
    <s v="Not Applicable"/>
    <m/>
    <m/>
    <m/>
    <m/>
    <s v="700000_2000_Discretionary IT Request"/>
    <b v="1"/>
    <s v="Adjustment due to increase support for environmental monitoring, geographical information, and distributed control systems. Reductions due to completed security upgrades."/>
    <b v="0"/>
    <x v="0"/>
    <b v="1"/>
    <b v="1"/>
  </r>
  <r>
    <n v="700001"/>
    <s v="Metropolitan Sewer Utility Fund"/>
    <n v="2000"/>
    <s v="Public Utilities"/>
    <s v="13"/>
    <s v="Not Applicable"/>
    <s v="Expenditure (Other Reduction)"/>
    <s v="IT Discretionary"/>
    <n v="57199"/>
    <s v="700001_2000_Discretionary IT Request"/>
    <m/>
    <m/>
    <m/>
    <m/>
    <n v="0"/>
    <m/>
    <m/>
    <n v="1811929"/>
    <m/>
    <m/>
    <m/>
    <m/>
    <m/>
    <m/>
    <n v="1811929"/>
    <m/>
    <s v="Adjustment due to increase support for environmental monitoring and distributed control systems. Reductions due to completed security upgrades."/>
    <s v="Discretionary IT RequestAdjustment due to increase support for environmental monitoring and distributed control systems. Reductions due to completed security upgrades."/>
    <s v="Adjustment due to increase support for environmental monitoring and distributed control systems. Reductions due to completed security upgrades."/>
    <s v="NO"/>
    <s v="N/A"/>
    <n v="0"/>
    <n v="0"/>
    <n v="0"/>
    <x v="3"/>
    <s v="N/A"/>
    <x v="2"/>
    <s v="N/A"/>
    <m/>
    <s v="Not Applicable"/>
    <m/>
    <m/>
    <m/>
    <m/>
    <s v="700001_2000_Discretionary IT Request"/>
    <b v="1"/>
    <s v="Adjustment due to increase support for environmental monitoring and distributed control systems. Reductions due to completed security upgrades."/>
    <b v="0"/>
    <x v="0"/>
    <b v="1"/>
    <b v="1"/>
  </r>
  <r>
    <n v="700011"/>
    <s v="Water Utility Operating Fund"/>
    <n v="2000"/>
    <s v="Public Utilities"/>
    <s v="13"/>
    <s v="Not Applicable"/>
    <s v="Expenditure (Other Reduction)"/>
    <s v="IT Discretionary"/>
    <n v="57200"/>
    <s v="700011_2000_Discretionary IT Request"/>
    <m/>
    <m/>
    <m/>
    <m/>
    <n v="0"/>
    <m/>
    <m/>
    <n v="8501254"/>
    <m/>
    <m/>
    <m/>
    <m/>
    <m/>
    <m/>
    <n v="8501254"/>
    <m/>
    <s v="Adjustment due to increase support for environmental monitoring and distributed control systems. Reductions due to completed security upgrades."/>
    <s v="IT SupportAdjustment due to increase support for environmental monitoring, geographical information, and distributed control systems."/>
    <s v="Adjustment due to increase support for environmental monitoring and distributed control systems. Reductions due to completed security upgrades."/>
    <s v="NO"/>
    <s v="N/A"/>
    <n v="0"/>
    <n v="0"/>
    <n v="0"/>
    <x v="3"/>
    <s v="N/A"/>
    <x v="2"/>
    <s v="N/A"/>
    <m/>
    <s v="Not Applicable"/>
    <m/>
    <m/>
    <m/>
    <m/>
    <s v="700011_2000_Discretionary IT Request"/>
    <b v="1"/>
    <s v="Adjustment due to increase support for environmental monitoring and distributed control systems. Reductions due to completed security upgrades."/>
    <b v="0"/>
    <x v="0"/>
    <b v="1"/>
    <b v="1"/>
  </r>
  <r>
    <n v="720048"/>
    <s v="Risk Management Administration Fund"/>
    <n v="1515"/>
    <s v="Risk Management"/>
    <s v="02"/>
    <s v="Not Applicable"/>
    <s v="Expenditure (Critical Operational Needs)"/>
    <s v="Not Applicable"/>
    <n v="57203"/>
    <s v="720048_1515_Addition of WC Claim Reps"/>
    <n v="3"/>
    <n v="241266"/>
    <n v="56097"/>
    <n v="29313"/>
    <n v="326676"/>
    <m/>
    <n v="1500"/>
    <m/>
    <m/>
    <m/>
    <m/>
    <m/>
    <m/>
    <m/>
    <n v="328176"/>
    <m/>
    <s v="Personnel needed to supporting growing claims."/>
    <s v="Division SupportAddition of 6.00 FTE positions and non-personnel expenditures to support the Workers' Compensation and Public Liability and Loss Recovery Divisions."/>
    <s v="Addition of 3.00 Workers’ Compensation Claims Representative IIs and non-personnel expenditures to convert supplemental positions to permanent, budgeted positions. These positions, along with the other budgeted Claims Rep II positions, manage over 200 cases each (industry standard is 150 cases per person)."/>
    <s v="YES"/>
    <s v="720048_1515_Addition of WC Claim Reps_Y123N/A_:Helps to reduce employee work load allowing employees to assist City employees quicker. Improves workload distribution. No negative impacts._._"/>
    <n v="0"/>
    <n v="0"/>
    <n v="0"/>
    <x v="3"/>
    <s v="N/A"/>
    <x v="2"/>
    <s v="N/A"/>
    <m/>
    <m/>
    <m/>
    <m/>
    <s v="Customer Service"/>
    <m/>
    <s v="720048_1515_Addition of WC Claim Reps"/>
    <b v="1"/>
    <s v="Personnel needed to supporting growing claims."/>
    <b v="0"/>
    <x v="0"/>
    <b v="1"/>
    <b v="1"/>
  </r>
  <r>
    <n v="720048"/>
    <s v="Risk Management Administration Fund"/>
    <n v="1515"/>
    <s v="Risk Management"/>
    <s v="03"/>
    <s v="Not Applicable"/>
    <s v="Expenditure (Critical Operational Needs)"/>
    <s v="Not Applicable"/>
    <n v="57211"/>
    <s v="720048_1515_Addition of IT Program Coordinator"/>
    <n v="1"/>
    <n v="124847"/>
    <n v="25062"/>
    <n v="10970"/>
    <n v="160879"/>
    <m/>
    <n v="500"/>
    <m/>
    <m/>
    <m/>
    <m/>
    <m/>
    <m/>
    <m/>
    <n v="161379"/>
    <m/>
    <s v="Assist with the monitoring and distribution of IT related needs for the department."/>
    <s v="Division SupportAddition of 6.00 FTE positions and non-personnel expenditures to support the Workers' Compensation and Public Liability and Loss Recovery Divisions."/>
    <s v="Addition of 1.00 IT Program Coordinator and non-personnel expenditures to convert a supplemental position to a permanent, budgeted position. This position will manage the procurement and implementation of a new system  to manage 8,500 Workers’ Compensation, Public Liability, Loss Recovery, and Long-Term Disability claims annually.  "/>
    <s v="YES"/>
    <s v="720048_1515_Addition of IT Program Coordinator_Y123N/A_: Replacing the claims management system to better address customer needs. Improves work efficiency. No negative impacts._._"/>
    <n v="0"/>
    <n v="0"/>
    <n v="0"/>
    <x v="3"/>
    <s v="N/A"/>
    <x v="2"/>
    <s v="N/A"/>
    <m/>
    <m/>
    <m/>
    <m/>
    <s v="Empowerment &amp; Engagement"/>
    <m/>
    <s v="720048_1515_Addition of IT Program Coordinator"/>
    <b v="1"/>
    <s v="Assist with the monitoring and distribution of IT related needs for the department."/>
    <b v="0"/>
    <x v="0"/>
    <b v="1"/>
    <b v="1"/>
  </r>
  <r>
    <n v="200111"/>
    <s v="Environmental Growth 1/3 Fund"/>
    <n v="171417"/>
    <s v="Environmental Growth 1/3"/>
    <s v="01"/>
    <s v="Not Applicable"/>
    <s v="Expenditure (Federal/State Mandates)"/>
    <s v="Not Applicable"/>
    <n v="57217"/>
    <s v="200111_171417_1. Mandatory General Benefit Contribution"/>
    <m/>
    <m/>
    <m/>
    <m/>
    <n v="0"/>
    <m/>
    <m/>
    <m/>
    <m/>
    <m/>
    <m/>
    <m/>
    <n v="5740"/>
    <m/>
    <n v="5740"/>
    <m/>
    <s v="Increase of $1.48 per acre fees in the transfer of funds to the Maintenance Assessment Districts for the maintenance of parks per Proposition 218 (the average per acre maintenance cost increased from $59.16 to $60.64)."/>
    <s v="Mandatory General Benefit ContributionAdjustment in state-mandated funding associated with the general benefit contribution for city parks maintained by Maintenance Assessment Districts."/>
    <s v="Mandatory General Benefit ContributionAdjustment in State-mandated funding for the general benefit contribution for City parks maintained by Maintenance Assessment Districts."/>
    <s v="NO"/>
    <s v="N/A"/>
    <n v="0"/>
    <n v="0"/>
    <n v="0"/>
    <x v="3"/>
    <s v="N/A"/>
    <x v="2"/>
    <s v="N/A"/>
    <m/>
    <s v="Not Applicable"/>
    <m/>
    <m/>
    <m/>
    <m/>
    <s v="200111_171417_1. Mandatory General Benefit Contribution"/>
    <b v="1"/>
    <s v="Increase of $1.48 per acre fees in the transfer of funds to the Maintenance Assessment Districts for the maintenance of parks per Proposition 218 (the average per acre maintenance cost increased from $59.16 to $60.64)."/>
    <b v="0"/>
    <x v="0"/>
    <b v="1"/>
    <b v="1"/>
  </r>
  <r>
    <n v="700033"/>
    <s v="Airports Fund"/>
    <n v="2111"/>
    <s v="Airport Management"/>
    <s v="04"/>
    <s v="Foster Regional Prosperity"/>
    <s v="Expenditure (Critical Operational Needs)"/>
    <s v="Infrastructure"/>
    <n v="57218"/>
    <s v="700033_2111_Addition of Commercial/Retail Repair &amp; Maint."/>
    <m/>
    <m/>
    <m/>
    <m/>
    <n v="0"/>
    <m/>
    <n v="664950"/>
    <m/>
    <m/>
    <m/>
    <m/>
    <m/>
    <m/>
    <m/>
    <n v="664950"/>
    <m/>
    <s v="Addition of one-time non-personnel expenditure for repairs and maintenance to the Commercial and Retail Center located at Gibbs and Aero Drive. This adjustment is for the continuation of various repairs and maintenance to the Commercial and Retail Center located at Gibbs and Aero Drive, Kearny Mesa - San Diego.  The 3 commercial buildings and 1 retail center were acquired by the City after the lease holder defaulted on the agreement in 2019.  The property is now owned and managed by the City of San Diego, Airports Division.  Repairs and maintenance are needed on the facilities to bring the units to code and ready to be leased to interested lessees and provide revenue to the City.  Repairs will include; building exterior work, replacement of signage, plumbing, slurry seal of parking lot, carpet and paint (interior), HVAC, electrical, property management work and other unforeseen repairs and contingencies.  Estimated cost for the repairs and maintenance for FY24 is $664,950."/>
    <s v="Commercial/Retail Center Repair and MaintenanceAddition of one-time non-personnel expenditure for repairs and maintenance to the Commercial and Retail Center."/>
    <s v="Addition of one-time non-personnel expenditure for repairs and maintenance to the Commercial and Retail Center located at Gibbs and Aero Drive."/>
    <s v="YES"/>
    <s v="This adjustment helps provide equitable conditions for all businesses and the public that utilize them."/>
    <n v="0"/>
    <n v="0"/>
    <n v="0"/>
    <x v="3"/>
    <s v="N/A"/>
    <x v="2"/>
    <s v="N/A"/>
    <m/>
    <s v="Equity &amp; Inclusion"/>
    <m/>
    <m/>
    <m/>
    <m/>
    <s v="700033_2111_Addition of Commercial/Retail Repair &amp; Maint."/>
    <b v="1"/>
    <s v="Addition of one-time non-personnel expenditure for repairs and maintenance to the Commercial and Retail Center located at Gibbs and Aero Drive. This adjustment is for the continuation of various repairs and maintenance to the Commercial and Retail Center located at Gibbs and Aero Drive, Kearny Mesa - San Diego.  The 3 commercial buildings and 1 retail center were acquired by the City after the lease holder defaulted on the agreement in 2019.  The property is now owned and managed by the City of San Diego, Airports Division.  Repairs and maintenance are needed on the facilities to bring the units to code and ready to be leased to interested lessees and provide revenue to the City.  Repairs will include; building exterior work, replacement of signage, plumbing, slurry seal of parking lot, carpet and paint (interior), HVAC, electrical, property management work and other unforeseen repairs and contingencies.  Estimated cost for the repairs and maintenance for FY24 is $664,950."/>
    <b v="0"/>
    <x v="0"/>
    <b v="1"/>
    <b v="1"/>
  </r>
  <r>
    <n v="720048"/>
    <s v="Risk Management Administration Fund"/>
    <n v="1515"/>
    <s v="Risk Management"/>
    <s v="04"/>
    <s v="Not Applicable"/>
    <s v="Expenditure (Critical Operational Needs)"/>
    <s v="Not Applicable"/>
    <n v="57219"/>
    <s v="720048_1515_Addition of Admin Program Coordinator"/>
    <n v="1"/>
    <n v="124847"/>
    <n v="25062"/>
    <n v="10970"/>
    <n v="160879"/>
    <m/>
    <n v="500"/>
    <m/>
    <m/>
    <m/>
    <m/>
    <m/>
    <m/>
    <m/>
    <n v="161379"/>
    <m/>
    <s v="Creation of admin support to assist Workers Comp."/>
    <s v="Division SupportAddition of 6.00 FTE positions and non-personnel expenditures to support the Workers' Compensation and Public Liability and Loss Recovery Divisions."/>
    <s v="Addition of 1.00 Finance Program Coordinator and non-personnel expenditures to convert a supplemental position to a permanent, budgeted position. This Program Coordinator supports the management of over $360M in funds, development of actuarial reports and supervision of 4 staff. In addition, this position allowed for redistribution of a classified position to the Workers’ Compensation team, keeping the FTE count for the Finance and Admin team the same and increasing staff in Workers’ Compensation."/>
    <s v="YES"/>
    <s v="720048_1515_Addition of Program Coordinator_Y123N/A_: Provides an extra layer of review ensuring that City funds are utilized appropriately.Adding this position allowed for repurposing classified position to support workers comp operations. No negative impacts."/>
    <n v="0"/>
    <n v="0"/>
    <n v="0"/>
    <x v="3"/>
    <s v="N/A"/>
    <x v="2"/>
    <s v="N/A"/>
    <m/>
    <m/>
    <m/>
    <m/>
    <s v="Customer Service"/>
    <m/>
    <s v="720048_1515_Addition of Admin Program Coordinator"/>
    <b v="1"/>
    <s v="Creation of admin support to assist Workers Comp."/>
    <b v="0"/>
    <x v="0"/>
    <b v="1"/>
    <b v="1"/>
  </r>
  <r>
    <n v="700033"/>
    <s v="Airports Fund"/>
    <n v="2111"/>
    <s v="Airport Management"/>
    <s v="01"/>
    <s v="Foster Regional Prosperity"/>
    <s v="Expenditure (Contractual Increase)"/>
    <s v="IT Discretionary"/>
    <n v="57220"/>
    <s v="700033_2111_Addition of Lease Management Software"/>
    <m/>
    <m/>
    <m/>
    <m/>
    <n v="0"/>
    <m/>
    <m/>
    <n v="125000"/>
    <m/>
    <m/>
    <m/>
    <m/>
    <m/>
    <m/>
    <n v="125000"/>
    <m/>
    <s v="Addition of one-time non-personnel expenditures to continue implementation of updated software for real estate administration. As per a 2021 recommendation from the City Auditor’s Office - DREAM should research and implement the use of REportfolio or another lease administration system. The current system has not been updated since 2014, is no longer capable of serving the department’s needs, and is not allowing DREAM to successfully administer it’s portfolio of almost 800 agreements. This is a contractual obligation, responsive to the lease management and holdover audit to ensure additional oversight and proper management.  The replacement process of REportfolio began in FY23 and will continue in FY24. The RFP for the new software will be released Jan 10, 2023 and anticipate going to council in the spring. This cost is split 25/75% between Airport Enterprise Fund and General Fund for Real Estate based on 203 agreements with Airports and 790 with Real Estate."/>
    <s v="Lease Management SoftwareAddition of one-time non-personnel expenditures to update the lease management software for real estate administration."/>
    <s v="Addition of one-time non-personnel expenditures to continue implementation of updated software for real estate administration."/>
    <s v="NO"/>
    <s v="N/A"/>
    <n v="0"/>
    <n v="0"/>
    <n v="0"/>
    <x v="3"/>
    <s v="N/A"/>
    <x v="2"/>
    <s v="N/A"/>
    <m/>
    <s v="Trust &amp; Transparency"/>
    <m/>
    <m/>
    <m/>
    <m/>
    <s v="700033_2111_Addition of Lease Management Software"/>
    <b v="1"/>
    <s v="Addition of one-time non-personnel expenditures to continue implementation of updated software for real estate administration. As per a 2021 recommendation from the City Auditor’s Office - DREAM should research and implement the use of REportfolio or another lease administration system. The current system has not been updated since 2014, is no longer capable of serving the department’s needs, and is not allowing DREAM to successfully administer it’s portfolio of almost 800 agreements. This is a contractual obligation, responsive to the lease management and holdover audit to ensure additional oversight and proper management.  The replacement process of REportfolio began in FY23 and will continue in FY24. The RFP for the new software will be released Jan 10, 2023 and anticipate going to council in the spring. This cost is split 25/75% between Airport Enterprise Fund and General Fund for Real Estate based on 203 agreements with Airports and 790 with Real Estate."/>
    <b v="0"/>
    <x v="0"/>
    <b v="1"/>
    <b v="1"/>
  </r>
  <r>
    <n v="100000"/>
    <s v="General Fund"/>
    <n v="171415"/>
    <s v="Open Space"/>
    <s v="26"/>
    <s v="Not Applicable"/>
    <s v="Non-standard Hour (Enhanced)"/>
    <s v="Not Applicable"/>
    <n v="57221"/>
    <s v="100000_171415_Non-Standard Hour-Enhanced Service Level"/>
    <n v="4"/>
    <n v="170547"/>
    <n v="11157"/>
    <n v="9690"/>
    <n v="191394"/>
    <m/>
    <m/>
    <m/>
    <m/>
    <m/>
    <m/>
    <m/>
    <m/>
    <m/>
    <n v="191394"/>
    <m/>
    <s v="Funding allocated according to a zero-based annual review of hourly funding requirements. Grounds Maintenance Worker 1 Hourly Added in Fiscal Year 2023 Budget still in process with Personnel, PBFs numbers are as follows: 70047470, 70047471, and 70047472."/>
    <s v="Non-Standard Hour Personnel FundingFunding allocated according to a zero-based annual review of hourly funding requirements."/>
    <s v="Funding allocated according to a zero-based annual review of hourly funding requirements."/>
    <s v="NO"/>
    <s v="N/A."/>
    <n v="0"/>
    <n v="0"/>
    <n v="0"/>
    <x v="3"/>
    <s v="N/A"/>
    <x v="2"/>
    <s v="N/A"/>
    <m/>
    <m/>
    <m/>
    <m/>
    <m/>
    <s v="Not Applicable"/>
    <s v="100000_171415_Non-Standard Hour-Enhanced Service Level"/>
    <b v="1"/>
    <s v="Funding allocated according to a zero-based annual review of hourly funding requirements. Grounds Maintenance Worker 1 Hourly Added in Fiscal Year 2023 Budget still in process with Personnel, PBFs numbers are as follows: 70047470, 70047471, and 70047472."/>
    <b v="0"/>
    <x v="0"/>
    <b v="1"/>
    <b v="1"/>
  </r>
  <r>
    <n v="100000"/>
    <s v="General Fund"/>
    <n v="171413"/>
    <s v="Community Parks II"/>
    <s v="Not Applicable"/>
    <s v="Serve Every Neighborhood"/>
    <s v="Non-standard Hour (Maintain)"/>
    <s v="Not Applicable"/>
    <n v="57224"/>
    <s v="100000_171413-Non-Standard Hourly budget request"/>
    <n v="70.709999999999994"/>
    <n v="2967462"/>
    <n v="70535"/>
    <n v="221076"/>
    <n v="3259073"/>
    <m/>
    <m/>
    <m/>
    <m/>
    <m/>
    <m/>
    <m/>
    <m/>
    <m/>
    <n v="3259073"/>
    <m/>
    <s v="Non-standard hourly budget request. Funding allocated according to a zero-based annual review of hourly funding requirements"/>
    <s v="Non-Standard Hour Personnel FundingFunding allocated according to a zero-based annual review of hourly funding requirements."/>
    <s v="Funding allocated according to a zero-based annual review of hourly funding requirements."/>
    <s v="NO"/>
    <s v="N/A."/>
    <n v="0"/>
    <n v="0"/>
    <n v="0"/>
    <x v="3"/>
    <s v="N/A"/>
    <x v="2"/>
    <s v="N/A"/>
    <m/>
    <m/>
    <m/>
    <m/>
    <m/>
    <s v="Customer Service"/>
    <s v="100000_171413-Non-Standard Hourly budget request"/>
    <b v="1"/>
    <s v="Non-standard hourly budget request. Funding allocated according to a zero-based annual review of hourly funding requirements"/>
    <b v="0"/>
    <x v="0"/>
    <b v="1"/>
    <b v="1"/>
  </r>
  <r>
    <n v="100000"/>
    <s v="General Fund"/>
    <n v="1623"/>
    <s v="Compliance"/>
    <s v="03"/>
    <s v="Advance Mobility"/>
    <s v="Expenditure (Critical Operational Needs)"/>
    <s v="Mobility"/>
    <n v="57238"/>
    <s v="100000_1623_Addition of Prog Coordinator for Data Analysis"/>
    <n v="1"/>
    <n v="116027"/>
    <n v="23785"/>
    <n v="10732"/>
    <n v="150544"/>
    <m/>
    <n v="228"/>
    <n v="2100"/>
    <m/>
    <m/>
    <m/>
    <m/>
    <m/>
    <m/>
    <n v="152872"/>
    <m/>
    <s v="The addition of 1.00 Program Coordinator and associated non-personnel expenses (one-time IT set-up costs and minimal ongoing miscellaneous budget support) serves two primary functions: 1) addresses the need for safety data analysis and support as identified in the Workplace Safety Performance audit heard at Council in early Fiscal Year 2023, and 2) provides support for Fleet's Geo-Tab program by providing a resource to build a process to address the driving data produced by Geo-Tab, and then to monitor that data, report on it, and provide needed driver information to departments.Compliance was selected to house the data review for Geo-Tab because Compliance safety staff already run the City’s Commercial Driver program and are responsible for maintaining Administrative Regulation 75.12: Vehicle and Industrial Accident Review, Reporting, and Prevention Program. This position will be responsible for reviewing safety and driving data, reporting on safety and driving data, and creating a program to make safety and driving data available to departments for forecasting needs as well as for an immediate response to real-time data."/>
    <s v="Analysis of Citywide Safety and Driving DataAddition of 1.00 Program Coordinator and associated non-personnel expenditures to support the analysis of citywide safety and driving data."/>
    <s v="Addition of 1.00 Program Coordinator and associated non-personnel expenditures to support citywide safety and driver data analysis. The addition of this position will help to implement a recommendation identified in the Workplace Safety performance audit and support the success of General Services' Geo-Tab program."/>
    <s v="YES"/>
    <s v="Every neighborhood benefits from safe drivers and this program will help ensure that City staff are driving with care. Every City employee deserves to work in a safe workplace and the availability of workplace safety data can help support that goal. City departments will be expected to review and if needed, address concerns about safety or driving indicated by the data and supplied by Compliance's Program Coordinator. There is the potential for additional driver or safety training for some City staff."/>
    <n v="0"/>
    <n v="0"/>
    <n v="0"/>
    <x v="3"/>
    <s v="N/A"/>
    <x v="2"/>
    <s v="N/A"/>
    <m/>
    <m/>
    <m/>
    <m/>
    <m/>
    <s v="Trust &amp; Transparency"/>
    <s v="100000_1623_Addition of Prog Coordinator for Data Analysis"/>
    <b v="1"/>
    <s v="The addition of 1.00 Program Coordinator and associated non-personnel expenses (one-time IT set-up costs and minimal ongoing miscellaneous budget support) serves two primary functions: 1) addresses the need for safety data analysis and support as identified in the Workplace Safety Performance audit heard at Council in early Fiscal Year 2023, and 2) provides support for Fleet's Geo-Tab program by providing a resource to build a process to address the driving data produced by Geo-Tab, and then to monitor that data, report on it, and provide needed driver information to departments.Compliance was selected to house the data review for Geo-Tab because Compliance safety staff already run the City’s Commercial Driver program and are responsible for maintaining Administrative Regulation 75.12: Vehicle and Industrial Accident Review, Reporting, and Prevention Program. This position will be responsible for reviewing safety and driving data, reporting on safety and driving data, and creating a program to make safety and driving data available to departments for forecasting needs as well as for an immediate response to real-time data."/>
    <b v="0"/>
    <x v="0"/>
    <b v="1"/>
    <b v="1"/>
  </r>
  <r>
    <n v="700043"/>
    <s v="Golf Course Fund"/>
    <n v="171416"/>
    <s v="Golf Operations"/>
    <s v="02"/>
    <s v="Not Applicable"/>
    <s v="Expenditure (City Mandates)"/>
    <s v="Not Applicable"/>
    <n v="57240"/>
    <s v="700043_1714_Rent Expense Increase (Land Use Fee)"/>
    <m/>
    <m/>
    <m/>
    <m/>
    <n v="0"/>
    <m/>
    <n v="1181699"/>
    <m/>
    <m/>
    <m/>
    <m/>
    <m/>
    <m/>
    <m/>
    <n v="1181699"/>
    <m/>
    <s v="Addition of non-personnel expenditures is needed to align the Rent Expense budget with the anticipated Rent Expense (Land Use Fee) payment which will occur in Fiscal Year 2024 and will be based on Fiscal Year 2022 Actual Operating Revenues and a flat fee of $1,806 per acre."/>
    <s v="Non-Discretionary AdjustmentAddition of non-personnel expenditures is needed to align the Rent Expense budget with the anticipated Rent Expense."/>
    <s v="Addition of non-personnel expenditures is needed to align the Rent Expense budget with the anticipated Rent Expense This budget adjustment is intended to align budget more closely with the anticipated Land Use Fee payment to the General Fund from Golf Course Enterprise Fund. The payment will be comprised of Fiscal Year 2022 operating revenues (audited) and a flat fee of $1,806 per acre."/>
    <s v="NO"/>
    <s v="N/A"/>
    <n v="0"/>
    <n v="0"/>
    <n v="0"/>
    <x v="3"/>
    <s v="N/A"/>
    <x v="2"/>
    <s v="N/A"/>
    <m/>
    <s v="Not Applicable"/>
    <m/>
    <m/>
    <m/>
    <m/>
    <s v="700043_1714_Rent Expense Increase (Land Use Fee)"/>
    <b v="1"/>
    <s v="Addition of non-personnel expenditures is needed to align the Rent Expense budget with the anticipated Rent Expense (Land Use Fee) payment which will occur in Fiscal Year 2024 and will be based on Fiscal Year 2022 Actual Operating Revenues and a flat fee of $1,806 per acre."/>
    <b v="0"/>
    <x v="0"/>
    <b v="1"/>
    <b v="1"/>
  </r>
  <r>
    <n v="720048"/>
    <s v="Risk Management Administration Fund"/>
    <n v="1515"/>
    <s v="Risk Management"/>
    <s v="06"/>
    <s v="Foster Regional Prosperity"/>
    <s v="Expenditure (Critical Operational Needs)"/>
    <s v="Not Applicable"/>
    <n v="57243"/>
    <s v="720048_1515_Addition of Insurance Associate Analyst"/>
    <n v="1"/>
    <n v="82066"/>
    <n v="18940"/>
    <n v="9816"/>
    <n v="110822"/>
    <m/>
    <n v="500"/>
    <n v="2500"/>
    <m/>
    <m/>
    <m/>
    <m/>
    <m/>
    <m/>
    <n v="113822"/>
    <n v="79000"/>
    <s v="Insurance analyst to support special events permitting."/>
    <s v="Commercial Insurance Program SupportAddition of 1.00 Associate Management Analyst, non-personnel expenditures, and associated revenue to support the City's Commercial Insurance Program."/>
    <s v="Addition of 1.00 Associate Management Analyst, non-personnel expenditures and revenue to support the City’s commercial insurance program, particularly the review of insurance requirements for 2,360 special events permits annually. This position will primarily (75% of time) work on reviewing insurance requirements for special events permitting and helping community groups to understand and meet those requirements and will be funded by the Transient Occupancy Tax Fund for time spent on special event permitting. The rest of the time, the position will support the Insurance Program Manager in managing all of the City’s insurance policies."/>
    <s v="YES"/>
    <s v="720048_1515_Addition of Insurance Associate Analyst_Y123N/A_: Assists community organizers for special events. Increased customer engagement, protecting City groups and community from liabilities. No negative impacts._._"/>
    <n v="0"/>
    <n v="0"/>
    <n v="0"/>
    <x v="3"/>
    <s v="N/A"/>
    <x v="2"/>
    <s v="N/A"/>
    <m/>
    <m/>
    <m/>
    <m/>
    <s v="Equity &amp; Inclusion"/>
    <m/>
    <s v="720048_1515_Addition of Insurance Associate Analyst"/>
    <b v="1"/>
    <s v="Insurance analyst to support special events permitting."/>
    <b v="0"/>
    <x v="0"/>
    <b v="1"/>
    <b v="1"/>
  </r>
  <r>
    <n v="100000"/>
    <s v="General Fund"/>
    <n v="1517"/>
    <s v="Department of Finance"/>
    <s v="02"/>
    <s v="Not Applicable"/>
    <s v="Revenue (Revised – Decrease)"/>
    <s v="Not Applicable"/>
    <n v="57245"/>
    <s v="100000_1517_Prop Tax &amp; TransNet Rev Reduction"/>
    <m/>
    <m/>
    <m/>
    <m/>
    <n v="0"/>
    <m/>
    <m/>
    <m/>
    <m/>
    <m/>
    <m/>
    <m/>
    <m/>
    <m/>
    <m/>
    <n v="-84272"/>
    <s v="This is an ongoing reduction of $82,000 in anticipated revenue from Property Tax Administration for FY 2024. This reduction is due to the winding down of Special Districts within the City and efficiencies in administration, which is anticipated to lead to less billed work related to Special Districts. This ongoing reduction is based on prior year actuals, current year trends, and projections for the remainder of FY 2023 and FY 2024. This reduction is not anticipated to affect service levels.On-going reduction of $2,272 for administrative work performed associated with the TransNet program to reflect revised projections from the San Diego Association of Governments."/>
    <s v="Revised Revenue ProjectionsAdjustment to reflect revised revenue projections for TransNet and Property Tax Administration."/>
    <s v="This reduction is due to the winding down of Special Districts within the City and efficiencies in administration, which is anticipated to lead to less billed work related to Special Districts. This ongoing reduction is based on prior year actuals, current year trends, and projections for the remainder of FY 2023 and FY 2024. This reduction is not anticipated to affect service levels.The reduction to TransNet revenue is reflective of revised TransNet revenue projections provided by the San Diego Association of Governments."/>
    <s v="NO"/>
    <s v="N/A. No additional information required."/>
    <n v="0"/>
    <n v="0"/>
    <n v="0"/>
    <x v="3"/>
    <s v="N/A"/>
    <x v="2"/>
    <s v="N/A"/>
    <m/>
    <m/>
    <m/>
    <m/>
    <m/>
    <s v="Trust &amp; Transparency"/>
    <s v="100000_1517_Prop Tax &amp; TransNet Rev Reduction"/>
    <b v="1"/>
    <s v="This is an ongoing reduction of $82,000 in anticipated revenue from Property Tax Administration for FY 2024. This reduction is due to the winding down of Special Districts within the City and efficiencies in administration, which is anticipated to lead to less billed work related to Special Districts. This ongoing reduction is based on prior year actuals, current year trends, and projections for the remainder of FY 2023 and FY 2024. This reduction is not anticipated to affect service levels.On-going reduction of $2,272 for administrative work performed associated with the TransNet program to reflect revised projections from the San Diego Association of Governments."/>
    <b v="0"/>
    <x v="0"/>
    <b v="1"/>
    <b v="1"/>
  </r>
  <r>
    <n v="100000"/>
    <s v="General Fund"/>
    <n v="1623"/>
    <s v="Compliance"/>
    <s v="06"/>
    <s v="Not Applicable"/>
    <s v="Revenue (Revised – Decrease)"/>
    <s v="Not Applicable"/>
    <n v="57248"/>
    <s v="100000_1623_Reduction in Revenue"/>
    <m/>
    <m/>
    <m/>
    <m/>
    <n v="0"/>
    <m/>
    <m/>
    <m/>
    <m/>
    <m/>
    <m/>
    <m/>
    <m/>
    <m/>
    <m/>
    <n v="-1273363"/>
    <s v="Reduction of $1.3 million in revenue for the Prevailing Wage (PW) team. When the PW team was restructured to Compliance from E&amp;amp;CP in FY 2023 they brought an estimated revenue budget of $1.6 million based on charging CIP projects for associated PW work. This budget has not been able to be realized largely due to the volume of non-CIP service contracts subject to Prevailing Wage that are also monitored by this team. Previously non-CIP service contracts subject to Prevailing Wage were monitored by 1.00 FTE in Purchasing &amp;amp; Contracting (also restructured to Compliance in FY 2023) but the volume of these items is more than 1.00 FTE can monitor.This revenue projection is based on FY 2023 mid-year budget monitoring (actual revenues plus straightline projections). The department will continue to monitor department revenues and adjust budget projections as warranted. The department also commits to exploring ways to increase revenue, either through Prevailing Wage or other department programmatic work."/>
    <s v="Revised Reimbursable RevenueAdjustment to reflect revised reimbursable revenue projections."/>
    <s v="Adjustment to reflect revised revenue projections. These revenue projections are based on the change in Prevailing Wage monitoring work to include more non-reimbursable work following the FY 2023 restructure to Compliance."/>
    <s v="NO"/>
    <s v="N/A. No additional information is required because the request does not have an equity dimension."/>
    <n v="0"/>
    <n v="0"/>
    <n v="0"/>
    <x v="3"/>
    <s v="N/A"/>
    <x v="2"/>
    <s v="N/A"/>
    <m/>
    <m/>
    <m/>
    <m/>
    <m/>
    <s v="Not Applicable"/>
    <s v="100000_1623_Reduction in Revenue"/>
    <b v="1"/>
    <s v="Reduction of $1.3 million in revenue for the Prevailing Wage (PW) team. When the PW team was restructured to Compliance from E&amp;amp;CP in FY 2023 they brought an estimated revenue budget of $1.6 million based on charging CIP projects for associated PW work. This budget has not been able to be realized largely due to the volume of non-CIP service contracts subject to Prevailing Wage that are also monitored by this team. Previously non-CIP service contracts subject to Prevailing Wage were monitored by 1.00 FTE in Purchasing &amp;amp; Contracting (also restructured to Compliance in FY 2023) but the volume of these items is more than 1.00 FTE can monitor.This revenue projection is based on FY 2023 mid-year budget monitoring (actual revenues plus straightline projections). The department will continue to monitor department revenues and adjust budget projections as warranted. The department also commits to exploring ways to increase revenue, either through Prevailing Wage or other department programmatic work."/>
    <b v="0"/>
    <x v="0"/>
    <b v="1"/>
    <b v="1"/>
  </r>
  <r>
    <n v="100000"/>
    <s v="General Fund"/>
    <n v="171413"/>
    <s v="Community Parks II"/>
    <s v="01"/>
    <s v="Serve Every Neighborhood"/>
    <s v="Facility (New)"/>
    <s v="Not Applicable"/>
    <n v="57249"/>
    <s v="100000_171413_1h-NF-Gompers Dog Off Leash Area"/>
    <m/>
    <m/>
    <m/>
    <m/>
    <n v="0"/>
    <m/>
    <n v="125000"/>
    <m/>
    <m/>
    <m/>
    <m/>
    <m/>
    <m/>
    <m/>
    <n v="125000"/>
    <m/>
    <s v="New Off leash Dog Park Area at Gompers Neighborhood Park. This will meet demand for off leash areas in urbanized parks."/>
    <s v="New Facility - Gompers Dog ParkAddition of one-time non-personnel expenditures to support the development of the new Gompers Dog Park."/>
    <s v="Addition of one-time non-personnel expenditures to support the development of the new Gompers Dog Off Leash Area."/>
    <s v="YES"/>
    <s v="Most dog off leash areas added to the park system in 2001 were concentrated north of Interstate 8 or in Balboa Park. This will meet demand for off leash areas in urbanized parks."/>
    <n v="1"/>
    <n v="125000"/>
    <n v="0"/>
    <x v="0"/>
    <s v="3.5"/>
    <x v="1"/>
    <s v="No"/>
    <m/>
    <m/>
    <m/>
    <m/>
    <m/>
    <s v="Customer Service"/>
    <s v="100000_171413_1h-NF-Gompers Dog Off Leash Area"/>
    <b v="1"/>
    <s v="New Off leash Dog Park Area at Gompers Neighborhood Park. This will meet demand for off leash areas in urbanized parks."/>
    <b v="0"/>
    <x v="0"/>
    <b v="1"/>
    <b v="1"/>
  </r>
  <r>
    <n v="100000"/>
    <s v="General Fund"/>
    <n v="171413"/>
    <s v="Community Parks II"/>
    <s v="01"/>
    <s v="Serve Every Neighborhood"/>
    <s v="Facility (New)"/>
    <s v="Not Applicable"/>
    <n v="57250"/>
    <s v="100000_171413_1i-NF: Paradise Hills Off Leash Dog Area"/>
    <m/>
    <m/>
    <m/>
    <m/>
    <n v="0"/>
    <m/>
    <n v="125000"/>
    <m/>
    <m/>
    <m/>
    <m/>
    <m/>
    <m/>
    <m/>
    <n v="125000"/>
    <m/>
    <s v="New Off leash Dog Park Area at Paradise Hills Community Park. This will meet demand for off leash areas in urbanized parks."/>
    <s v="New Facility - Paradise Hills Community Park Dog ParkAddition of one-time non-personnel expenditures to support the development of the new Paradise Hills Community Dog Park."/>
    <s v="Addition of one-time non-personnel expenditures to support the development of the new Paradise Hills Community Park Dog Off Leash Area. "/>
    <s v="YES"/>
    <s v="Most dog off leash areas added to the park system in 2001 were concentrated north of Interstate 8 or in Balboa Park. This will meet demand for off leash areas in urbanized parks."/>
    <n v="1"/>
    <n v="125000"/>
    <n v="0"/>
    <x v="0"/>
    <s v="3.5"/>
    <x v="1"/>
    <s v="No"/>
    <m/>
    <m/>
    <m/>
    <m/>
    <m/>
    <s v="Customer Service"/>
    <s v="100000_171413_1i-NF: Paradise Hills Off Leash Dog Area"/>
    <b v="1"/>
    <s v="New Off leash Dog Park Area at Paradise Hills Community Park. This will meet demand for off leash areas in urbanized parks."/>
    <b v="0"/>
    <x v="0"/>
    <b v="1"/>
    <b v="1"/>
  </r>
  <r>
    <n v="700043"/>
    <s v="Golf Course Fund"/>
    <n v="171416"/>
    <s v="Golf Operations"/>
    <s v="03"/>
    <s v="Not Applicable"/>
    <s v="Expenditure (Critical Operational Needs)"/>
    <s v="Not Applicable"/>
    <n v="57251"/>
    <s v="700043_1714_Security Camera Installation"/>
    <m/>
    <m/>
    <m/>
    <m/>
    <n v="0"/>
    <m/>
    <n v="23000"/>
    <m/>
    <m/>
    <m/>
    <m/>
    <n v="87000"/>
    <m/>
    <m/>
    <n v="110000"/>
    <m/>
    <s v="Addition of $87,000 in one-time and $23,000 in ongoing expenditures to install and monitor security surveillance systems at golf course facilities. The Golf Division does not have security surveillance cameras at golf course facilities. Golf Division facilities have seen in increase in the number of break ins, resulting in stolen equipment and vandalized facilities. To help provide additional safety measures and ensure our employees have evidence documenting these incidents, the Golf Division requests creation of a security camera system in compliance with the recently implemented privacy ordinance. "/>
    <s v="Security Camera Installation and MonitoringAddition of non-personnel expenditures for security surveillance systems and monitoring at golf course facilities."/>
    <s v="Addition of non-personnel expenditures for security surveillance systems and monitoring at golf course facilities."/>
    <s v="YES"/>
    <s v="Offers safe workplace for employees and customers in communities of concern (specifically the Balboa Park Golf Course) and will help to preserve assets at other golf course facilities (Torrey Pines Golf Course and Mission Bay Golf Course). If this request is not funded, the Department will continue to have difficulty in providing a safe and secure workplace for our employees and safe golf course facilities for our customers to enjoy."/>
    <n v="0"/>
    <n v="0"/>
    <n v="0"/>
    <x v="3"/>
    <s v="N/A"/>
    <x v="2"/>
    <s v="N/A"/>
    <m/>
    <s v="Customer Service"/>
    <m/>
    <m/>
    <m/>
    <m/>
    <s v="700043_1714_Security Camera Installation"/>
    <b v="1"/>
    <s v="Addition of $87,000 in one-time and $23,000 in ongoing expenditures to install and monitor security surveillance systems at golf course facilities. The Golf Division does not have security surveillance cameras at golf course facilities. Golf Division facilities have seen in increase in the number of break ins, resulting in stolen equipment and vandalized facilities. To help provide additional safety measures and ensure our employees have evidence documenting these incidents, the Golf Division requests creation of a security camera system in compliance with the recently implemented privacy ordinance. "/>
    <b v="0"/>
    <x v="0"/>
    <b v="1"/>
    <b v="1"/>
  </r>
  <r>
    <n v="200214"/>
    <s v="Major Events Revolving Fund"/>
    <n v="1413"/>
    <s v="Special Events &amp; Filming"/>
    <s v="01"/>
    <s v="Not Applicable"/>
    <s v="Revenue (New)"/>
    <s v="Not Applicable"/>
    <n v="57252"/>
    <s v="200214_1413_TOT Allocation for December Nights"/>
    <m/>
    <m/>
    <m/>
    <m/>
    <n v="0"/>
    <m/>
    <m/>
    <m/>
    <m/>
    <m/>
    <m/>
    <m/>
    <m/>
    <m/>
    <m/>
    <n v="150000"/>
    <s v="Adjustment to reflect revised revenue projections related to TOT Fund support of the Major Events Revolving Fund. This is a cost recovery fund, and the addition of $150,000 will be used to fund Major events, including the annual December Nights event.  This $150,000 has historically been an ongoing addition, but for unknown reasons it stopped in FY16.  This has led to problematic timing issues with when revenues were received and when expenditures occurred.  Adding this back annually will resolve the timing issues that have occurred during the past year. The amount of $150,000 is the historic amount that was previously used, and the department agrees this same number is an accurate addition starting again FY24. SBA for 57252 should roll up with Form 57627. Related form 57404."/>
    <s v="Transient Occupancy Tax (TOT) Fund SupportAdjustment to reflect revised revenue projections and associated non-personnel expense increase related to TOT Fund support of the Major Events Revolving Fund."/>
    <s v="Adjustment to reflect revised revenue projections and associated non-personnel expense increase related to TOT Fund support of the Major Events Revolving Fund, including the Balboa Park December Nights event."/>
    <s v="YES"/>
    <s v="1) How does this budget allocation directly benefit specific neighborhoods and City employees?December Nights is an annual City sponsored free event for the general public to enjoy holiday festivities with their family.  This long running large scale community focused event allows tens of thousands of families from all around San Diego to enjoy amenities and activities at Balboa Park that traditionally might not be free of charge. With a large percentage of culturally diverse entertainment, vending, food, and exhibits, December Nights is truly an all-encompassing community event.2) What are the operational impacts to policy, programs or practicesWhile there are operational impacts to policy, programs, or practices. It would be an overall positive operational impact that will resolve our current timing issue by allowing vendor payments to occur in a timely manner and resolve the current timing issue where Purchase Requestions cannot be generated. Furthermore, a positive adjustment would allow City staff to spend more time on outreach to communities of concern and local nonprofits to promote and encourage their participation.3) What are the potential unintended consequences and/or burdens to specific neighborhoods and City employees?There are no unintended consequences, only an overall benefit to city employees working on the event as it will ensure purchasing / DoF deadlines and processes are followed in a more timely manner and streamline this process of securing service providers and paying them. Neighborhoods would also only observe overall positive benefits as the reduction in time by staff spent on purchasing and DoF processes could be focused on improving the attendee experience.  "/>
    <n v="0"/>
    <n v="0"/>
    <n v="0"/>
    <x v="3"/>
    <s v="N/A"/>
    <x v="2"/>
    <s v="N/A"/>
    <m/>
    <s v="Customer Service"/>
    <m/>
    <m/>
    <m/>
    <m/>
    <s v="200214_1413_TOT Allocation for December Nights"/>
    <b v="1"/>
    <s v="Adjustment to reflect revised revenue projections related to TOT Fund support of the Major Events Revolving Fund. This is a cost recovery fund, and the addition of $150,000 will be used to fund Major events, including the annual December Nights event.  This $150,000 has historically been an ongoing addition, but for unknown reasons it stopped in FY16.  This has led to problematic timing issues with when revenues were received and when expenditures occurred.  Adding this back annually will resolve the timing issues that have occurred during the past year. The amount of $150,000 is the historic amount that was previously used, and the department agrees this same number is an accurate addition starting again FY24. SBA for 57252 should roll up with Form 57627. Related form 57404."/>
    <b v="0"/>
    <x v="0"/>
    <b v="1"/>
    <b v="1"/>
  </r>
  <r>
    <n v="700043"/>
    <s v="Golf Course Fund"/>
    <n v="171416"/>
    <s v="Golf Operations"/>
    <s v="04"/>
    <s v="Not Applicable"/>
    <s v="Expenditure (Critical Operational Needs)"/>
    <s v="Not Applicable"/>
    <n v="57253"/>
    <s v="700043_1714_Soil Stabilization and Dust Control"/>
    <m/>
    <m/>
    <m/>
    <m/>
    <n v="0"/>
    <n v="40000"/>
    <m/>
    <m/>
    <m/>
    <m/>
    <m/>
    <m/>
    <m/>
    <m/>
    <n v="40000"/>
    <m/>
    <s v="Addition of $40,000 in non-personnel expenditures for soil stabilization and dust control at the Mission Bay Golf Course driving range. Routine maintenance activities and wind causes dust particles from the driving range to blow into nearby businesses and residential areas. The airborne dust particles causes poor air quality and nuisance issues which could potentially negatively impact the environment. The annual application of this product will stabilize the soil and control the airborne dust particles."/>
    <s v="Mission Bay Golf Course Soil Stabilization-Dust ControlAddition of non-personnel expenditures to support maintenance operations at the Mission Bay Golf Course driving range."/>
    <s v=" Addition of funds for soil stabilization and dust control at the Mission Bay Golf Course driving range. Routine maintenance activities and wind causes dust particles from the driving range to blow into nearby businesses and residential areas, the annual application of this product will stabilize the soil and control the airborne dust particles."/>
    <s v="NO"/>
    <s v="N/A"/>
    <n v="0"/>
    <n v="0"/>
    <n v="0"/>
    <x v="3"/>
    <s v="N/A"/>
    <x v="2"/>
    <s v="N/A"/>
    <m/>
    <s v="Not Applicable"/>
    <m/>
    <m/>
    <m/>
    <m/>
    <s v="700043_1714_Soil Stabilization and Dust Control"/>
    <b v="1"/>
    <s v="Addition of $40,000 in non-personnel expenditures for soil stabilization and dust control at the Mission Bay Golf Course driving range. Routine maintenance activities and wind causes dust particles from the driving range to blow into nearby businesses and residential areas. The airborne dust particles causes poor air quality and nuisance issues which could potentially negatively impact the environment. The annual application of this product will stabilize the soil and control the airborne dust particles."/>
    <b v="0"/>
    <x v="0"/>
    <b v="1"/>
    <b v="1"/>
  </r>
  <r>
    <n v="700043"/>
    <s v="Golf Course Fund"/>
    <n v="171416"/>
    <s v="Golf Operations"/>
    <s v="05"/>
    <s v="Not Applicable"/>
    <s v="Expenditure (Critical Operational Needs)"/>
    <s v="Not Applicable"/>
    <n v="57254"/>
    <s v="700043_1714_Mission Bay Golf Course Lighting"/>
    <m/>
    <m/>
    <m/>
    <m/>
    <n v="0"/>
    <m/>
    <n v="25000"/>
    <m/>
    <m/>
    <m/>
    <m/>
    <m/>
    <m/>
    <m/>
    <n v="25000"/>
    <m/>
    <s v="Addition of non-personnel expenditures of $25,000 for lighting repair on the Mission Bay Golf Course. Addition of funds for lighting repair on the Mission Bay Golf Course. Mission Bay Golf Course is the only golf course in the City limits that is open for night golf play. Necessary repair and maintenance of lighting on the golf course will improve the golfing experience for City residents and visitors, and increase their enjoyment of the Mission Bay Golf Course. "/>
    <s v="Mission Bay Golf Course LightingAddition of non-personnel expenditures for lighting repair on the Mission Bay Golf Course."/>
    <s v="Addition of non-personnel expenditures for lighting repair on the Mission Bay Golf Course. Mission Bay Golf Course is the only golf course in the City limits that is open for night golf play. Necessary repair and maintenance of lighting on the golf course will improve the golfing experience for City residents and visitors, and increase their enjoyment of the Mission Bay Golf Course."/>
    <s v="NO"/>
    <s v="N/A"/>
    <n v="0"/>
    <n v="0"/>
    <n v="0"/>
    <x v="3"/>
    <s v="N/A"/>
    <x v="2"/>
    <s v="N/A"/>
    <m/>
    <s v="Not Applicable"/>
    <m/>
    <m/>
    <m/>
    <m/>
    <s v="700043_1714_Mission Bay Golf Course Lighting"/>
    <b v="1"/>
    <s v="Addition of non-personnel expenditures of $25,000 for lighting repair on the Mission Bay Golf Course. Addition of funds for lighting repair on the Mission Bay Golf Course. Mission Bay Golf Course is the only golf course in the City limits that is open for night golf play. Necessary repair and maintenance of lighting on the golf course will improve the golfing experience for City residents and visitors, and increase their enjoyment of the Mission Bay Golf Course. "/>
    <b v="0"/>
    <x v="0"/>
    <b v="1"/>
    <b v="1"/>
  </r>
  <r>
    <n v="700043"/>
    <s v="Golf Course Fund"/>
    <n v="171416"/>
    <s v="Golf Operations"/>
    <s v="06"/>
    <s v="Not Applicable"/>
    <s v="Expenditure (Critical Operational Needs)"/>
    <s v="IT Discretionary"/>
    <n v="57255"/>
    <s v="700043_1714_IT Discretionary Computer Replacement"/>
    <m/>
    <m/>
    <m/>
    <m/>
    <n v="0"/>
    <m/>
    <m/>
    <n v="15000"/>
    <m/>
    <m/>
    <m/>
    <m/>
    <m/>
    <m/>
    <n v="15000"/>
    <m/>
    <s v="Addition of non-personnel expenditures of $15,000 to support replacement of aged or damaged computer equipment. This addition is required to replace aged or damaged computer equipment. Employee productivity may be negatively impacted if computer replacements or repairs are not completed in a timely manner."/>
    <s v="Support Information TechnologyAddition of non-personnel expenditures to support replacement of aged or damaged computer equipment."/>
    <s v="Addition of non-personnel expenditures to support replacement of aged or damaged computer equipment."/>
    <s v="NO"/>
    <s v="N/A"/>
    <n v="0"/>
    <n v="0"/>
    <n v="0"/>
    <x v="3"/>
    <s v="N/A"/>
    <x v="2"/>
    <s v="N/A"/>
    <m/>
    <s v="Not Applicable"/>
    <m/>
    <m/>
    <m/>
    <m/>
    <s v="700043_1714_IT Discretionary Computer Replacement"/>
    <b v="1"/>
    <s v="Addition of non-personnel expenditures of $15,000 to support replacement of aged or damaged computer equipment. This addition is required to replace aged or damaged computer equipment. Employee productivity may be negatively impacted if computer replacements or repairs are not completed in a timely manner."/>
    <b v="0"/>
    <x v="0"/>
    <b v="1"/>
    <b v="1"/>
  </r>
  <r>
    <n v="700043"/>
    <s v="Golf Course Fund"/>
    <n v="171416"/>
    <s v="Golf Operations"/>
    <s v="07"/>
    <s v="Serve Every Neighborhood"/>
    <s v="Not Applicable"/>
    <s v="Not Applicable"/>
    <n v="57256"/>
    <s v="700043_1714_Play Golf Program"/>
    <m/>
    <m/>
    <m/>
    <m/>
    <n v="0"/>
    <n v="35000"/>
    <m/>
    <m/>
    <m/>
    <m/>
    <m/>
    <m/>
    <m/>
    <m/>
    <n v="35000"/>
    <m/>
    <s v="Addition of non-personnel expenditures is in the amount of $35,000 to support the Play Golf Program for youth ages 4-17. Program will provide equipment, instruction and basic golf fundamentals to youth ages 4-17."/>
    <s v="Expansion of the Play Golf ProgramAddition of non-personnel expenditures for equipment to support the program and its participants."/>
    <s v="Addition of non-personnel expenditures to support the Play Golf Program for youth ages 4-17."/>
    <s v="YES"/>
    <s v="This funding will support the expansion of the existing Play Golf Program which brings the game of golf to youth ages 4-17 in communities of concern. The program provides instruction to youth interested in learning the game of golf and teaches basic fundamentals without the requirement to travel to a golf course facility.  Field trips are offered at the end of the program for the participants to travel to a golf course facility to put their new skills to the test."/>
    <n v="0"/>
    <n v="0"/>
    <n v="0"/>
    <x v="3"/>
    <s v="N/A"/>
    <x v="2"/>
    <s v="N/A"/>
    <m/>
    <s v="Equity &amp; Inclusion"/>
    <m/>
    <m/>
    <m/>
    <m/>
    <s v="700043_1714_Play Golf Program"/>
    <b v="1"/>
    <s v="Addition of non-personnel expenditures is in the amount of $35,000 to support the Play Golf Program for youth ages 4-17. Program will provide equipment, instruction and basic golf fundamentals to youth ages 4-17."/>
    <b v="0"/>
    <x v="0"/>
    <b v="1"/>
    <b v="1"/>
  </r>
  <r>
    <n v="700043"/>
    <s v="Golf Course Fund"/>
    <n v="171416"/>
    <s v="Golf Operations"/>
    <s v="08"/>
    <s v="Not Applicable"/>
    <s v="Revenue (Revised – Increase)"/>
    <s v="Not Applicable"/>
    <n v="57257"/>
    <s v="700043_1714_Increase of Revenue"/>
    <m/>
    <m/>
    <m/>
    <m/>
    <n v="0"/>
    <m/>
    <m/>
    <m/>
    <m/>
    <m/>
    <m/>
    <m/>
    <m/>
    <m/>
    <m/>
    <n v="1310000"/>
    <s v="Adjustment to reflect revised revenue projection. This revenue adjustment is to align budget more closely with prior year actuals. The revenue projections are conservative to allow for significant impacts due to weather or planned golf course closures due to capital improvement projects. The increase includes rate increases in greens fees, resident identification cards, golf cart rental and driving range fees  at Balboa Park, Mission Bay, and Torrey Pines North and South golf courses. In 2012, City Council approved the Golf Division Business Plan which states in part, the Appointing Authority is authorized to increase fees no more than 3% for resident users and no more than 5% for non-resident users annually. The user fees are evaluated annually and adjustments are made based on consumer price index, actual expenditures and projected revenues, and operational costs for the division. An update to the Golf Division Business Plan with the proposed user fee increases was presented to the Municipal Golf Committee and the Park and Recreation Board. Fee increases are effective the beginning of the calendar year. "/>
    <s v="Revised RevenueAdjustment to reflect revised revenue projection."/>
    <s v="This revenue adjustment is to align budget more closely with prior year actuals. The increase includes rate increases in greens fees, resident identification cards, golf cart rental and driving range fees."/>
    <s v="NO"/>
    <s v="N/A"/>
    <n v="0"/>
    <n v="0"/>
    <n v="0"/>
    <x v="3"/>
    <s v="N/A"/>
    <x v="2"/>
    <s v="N/A"/>
    <m/>
    <s v="Not Applicable"/>
    <m/>
    <m/>
    <m/>
    <m/>
    <s v="700043_1714_Increase of Revenue"/>
    <b v="1"/>
    <s v="Adjustment to reflect revised revenue projection. This revenue adjustment is to align budget more closely with prior year actuals. The revenue projections are conservative to allow for significant impacts due to weather or planned golf course closures due to capital improvement projects. The increase includes rate increases in greens fees, resident identification cards, golf cart rental and driving range fees  at Balboa Park, Mission Bay, and Torrey Pines North and South golf courses. In 2012, City Council approved the Golf Division Business Plan which states in part, the Appointing Authority is authorized to increase fees no more than 3% for resident users and no more than 5% for non-resident users annually. The user fees are evaluated annually and adjustments are made based on consumer price index, actual expenditures and projected revenues, and operational costs for the division. An update to the Golf Division Business Plan with the proposed user fee increases was presented to the Municipal Golf Committee and the Park and Recreation Board. Fee increases are effective the beginning of the calendar year. "/>
    <b v="0"/>
    <x v="0"/>
    <b v="1"/>
    <b v="1"/>
  </r>
  <r>
    <n v="700043"/>
    <s v="Golf Course Fund"/>
    <n v="171416"/>
    <s v="Golf Operations"/>
    <s v="09"/>
    <s v="Not Applicable"/>
    <s v="Non-standard Hour (Maintain)"/>
    <s v="Not Applicable"/>
    <n v="57258"/>
    <s v="700043_1714_Non Standard Hours (Existing Service Level)"/>
    <n v="7.17"/>
    <n v="353381"/>
    <n v="6086"/>
    <n v="26328"/>
    <n v="385795"/>
    <m/>
    <m/>
    <m/>
    <m/>
    <m/>
    <m/>
    <m/>
    <m/>
    <m/>
    <n v="385795"/>
    <m/>
    <s v="Funding allocated according to a zero-based annual review of hourly funding requirements"/>
    <s v="Non-Standard Hour Personnel FundingFunding allocated according to a zero-based annual review of hourly funding requirements."/>
    <s v="Funding allocated according to a zero-based annual review of hourly funding requirements."/>
    <s v="NO"/>
    <s v="N/A"/>
    <n v="0"/>
    <n v="0"/>
    <n v="0"/>
    <x v="3"/>
    <s v="N/A"/>
    <x v="2"/>
    <s v="N/A"/>
    <m/>
    <s v="Not Applicable"/>
    <m/>
    <m/>
    <m/>
    <m/>
    <s v="700043_1714_Non Standard Hours (Existing Service Level)"/>
    <b v="1"/>
    <s v="Funding allocated according to a zero-based annual review of hourly funding requirements"/>
    <b v="0"/>
    <x v="0"/>
    <b v="1"/>
    <b v="1"/>
  </r>
  <r>
    <n v="100000"/>
    <s v="General Fund"/>
    <n v="171413"/>
    <s v="Community Parks II"/>
    <s v="01"/>
    <s v="Serve Every Neighborhood"/>
    <s v="Facility (New)"/>
    <s v="Not Applicable"/>
    <n v="57259"/>
    <s v="100000_171413_1a-NF: Riviera Del Sol NP"/>
    <n v="3.5"/>
    <n v="174075"/>
    <n v="56614"/>
    <n v="31300"/>
    <n v="261989"/>
    <n v="31433"/>
    <n v="329792"/>
    <m/>
    <n v="82867"/>
    <m/>
    <m/>
    <m/>
    <m/>
    <m/>
    <n v="706081"/>
    <m/>
    <s v="A new five-acre neighborhood park with two children's playgrounds and a comfort station. Addition of 1.50 Grounds Maintenance Worker 2s, 1.00 Grounds Maintenance Supervisor, and 1.00 Irrigation Specialist. "/>
    <s v="New Facility - Riviera Del Sol Neighborhood ParkAddition of 1.00 Grounds Maintenance Supervisor, 1.00 Irrigation Specialist, 1.50 Grounds Maintenance Worker 2s and associated non-personnel expenditures to support the operations and maintenance of the Riviera Del Sol Neighborhood Park."/>
    <s v="Addition of 1.00 Grounds Maintenance Supervisor, 1.00 Irrigation Specialist, 1.50 Grounds Maintenance Worker 2s and associated non-personnel expenditures to support the operations and maintenance of the Riviera Del Sol Neighborhood Park."/>
    <s v="YES"/>
    <s v="This new five-acre park site has been set aside and unbuilt for over twenty years. Riviera Del Sol NP is adjacent to housing built in the late 1990s within a community of concern (Otay Mesa) and will fulfill community plan park requirements. "/>
    <n v="1"/>
    <n v="706081"/>
    <n v="0"/>
    <x v="0"/>
    <s v="3.5"/>
    <x v="1"/>
    <s v="No"/>
    <m/>
    <m/>
    <m/>
    <m/>
    <m/>
    <s v="Customer Service"/>
    <s v="100000_171413_1a-NF: Riviera Del Sol NP"/>
    <b v="1"/>
    <s v="A new five-acre neighborhood park with two children's playgrounds and a comfort station. Addition of 1.50 Grounds Maintenance Worker 2s, 1.00 Grounds Maintenance Supervisor, and 1.00 Irrigation Specialist. "/>
    <b v="0"/>
    <x v="0"/>
    <b v="1"/>
    <b v="1"/>
  </r>
  <r>
    <n v="100000"/>
    <s v="General Fund"/>
    <n v="171413"/>
    <s v="Community Parks II"/>
    <s v="01"/>
    <s v="Serve Every Neighborhood"/>
    <s v="Facility (New)"/>
    <s v="Not Applicable"/>
    <n v="57260"/>
    <s v="100000_171413_1b-NF: Carmel Mtn Ranch Pool"/>
    <n v="5"/>
    <n v="245287"/>
    <n v="59086"/>
    <n v="38860"/>
    <n v="343233"/>
    <n v="13500"/>
    <n v="6500"/>
    <m/>
    <n v="30000"/>
    <m/>
    <m/>
    <m/>
    <m/>
    <m/>
    <n v="393233"/>
    <n v="8750"/>
    <s v="Addition of Carmel Mountain Ranch Pool as of Spring 2023 which includes 1.00 Pool Manager 3, 1.00 Pool Manager 1, 1.00 Supervising Recreation Specialist (Aquatics), 1.00 Pool Guard 2, 1.00 Pool Guard 2-Hourly."/>
    <s v="Non-Standard Hour Personnel Funding Funding allocated according to a zero-based annual review of hourly funding requirements. "/>
    <s v="Addition of 1.00 Pool Manager 3, 1.00 Pool Manager 1, 1.00 Supervising Recreation Specialist (Aquatics), 1.00 Pool Guard 2, 1.00 Pool Guard 1-hourly and associated non-personnel expenditures to support the operations and maintenance of the Carmel Mountain Ranch Pool."/>
    <s v="YES"/>
    <s v="The lease with FIT Athletic for Carmel Mountain Pool ended in late 2022 and the Parks and Recreation department took over control of the pool. The pool will reopen sometime in Winter 2023 following extensive repairs and upgrades. This is the first City pool to be located in Council District 5."/>
    <n v="0"/>
    <n v="0"/>
    <n v="0"/>
    <x v="3"/>
    <s v="N/A"/>
    <x v="2"/>
    <s v="N/A"/>
    <m/>
    <m/>
    <m/>
    <m/>
    <m/>
    <s v="Customer Service"/>
    <s v="100000_171413_1b-NF: Carmel Mtn Ranch Pool"/>
    <b v="1"/>
    <s v="Addition of Carmel Mountain Ranch Pool as of Spring 2023 which includes 1.00 Pool Manager 3, 1.00 Pool Manager 1, 1.00 Supervising Recreation Specialist (Aquatics), 1.00 Pool Guard 2, 1.00 Pool Guard 2-Hourly."/>
    <b v="0"/>
    <x v="0"/>
    <b v="1"/>
    <b v="1"/>
  </r>
  <r>
    <n v="720057"/>
    <s v="Engineering &amp; Capital Projects Fund"/>
    <n v="2118"/>
    <s v="Strategic Capital Projects Department"/>
    <s v="03"/>
    <s v="Not Applicable"/>
    <s v="Expenditure (Critical Operational Needs)"/>
    <s v="Not Applicable"/>
    <n v="57261"/>
    <s v="720057_2118_Addition of Power BI Licenses"/>
    <m/>
    <m/>
    <m/>
    <m/>
    <n v="0"/>
    <m/>
    <m/>
    <n v="1056"/>
    <m/>
    <m/>
    <m/>
    <m/>
    <m/>
    <m/>
    <n v="1056"/>
    <m/>
    <s v="Addition of on-going, non-personnel expenditures in the amount of $1,056 for a total 12 Power BI Licenses. This software will increase the department's data analysis capabilities through the use of dashboards and reporting."/>
    <s v="Power BI Software LicensesAddition of software licenses to aggregate, analyze, visualize, and share capital improvements program data through dashboards and reports."/>
    <s v="Addition of one-time, non-personnel expenditures for Power BI software licenses to provide engineering staff with tools for aggregating, analyzing, visualizing, and sharing capital improvements program data through dashboards and various reporting."/>
    <s v="NO"/>
    <s v="Not Applicable"/>
    <n v="0"/>
    <n v="0"/>
    <n v="0"/>
    <x v="3"/>
    <s v="N/A"/>
    <x v="2"/>
    <s v="N/A"/>
    <m/>
    <s v="Not Applicable"/>
    <m/>
    <m/>
    <m/>
    <m/>
    <s v="720057_2118_Addition of Power BI Licenses"/>
    <b v="1"/>
    <s v="Addition of on-going, non-personnel expenditures in the amount of $1,056 for a total 12 Power BI Licenses. This software will increase the department's data analysis capabilities through the use of dashboards and reporting."/>
    <b v="0"/>
    <x v="0"/>
    <b v="1"/>
    <b v="1"/>
  </r>
  <r>
    <n v="100000"/>
    <s v="General Fund"/>
    <n v="1152"/>
    <s v="City Clerk"/>
    <s v="01"/>
    <s v="Not Applicable"/>
    <s v="Expenditure (Critical Operational Needs)"/>
    <s v="IT Discretionary"/>
    <n v="57263"/>
    <s v="100000_1152_Leg Svcs Budget Addition"/>
    <m/>
    <m/>
    <m/>
    <m/>
    <n v="0"/>
    <m/>
    <m/>
    <n v="20000"/>
    <m/>
    <m/>
    <m/>
    <m/>
    <m/>
    <m/>
    <n v="20000"/>
    <m/>
    <s v="Acquire a fully responsive code hosting platform with enhanced search functionality that features seamless navigation of the City Charter, San Diego Municipal Code, and Council Policy for all users including City of San Diego employees and the public. The code hosting platform provides a user-friendly experience for City Clerk staff by ensuring that the tedious steps associated with codification, recodification, and publishing are met. Furthermore, City of San Diego employees and public members will benefit from the leading search engine functionality, making it easy to find and comply with the code of ordinances. Additionally, users will benefit from a code archive, code versioning system, and the opportunity to sign up for email notifications regarding updates. The following features include expandable table of contents, real time-versions and historical document links, and cross-reference linking with mouse-hover previews. The City of San Diego’s governing documents will be available via any device – desktop, laptop, tablet, and smartphone. Additionally, different formats of the governing documents will be available via online link, sharable link, print, and pdf. Acquiring a code hosting platform will enhance the City of San Diego’s transparency by ensuring the latest governing documents are available and easily accessed, building trust with the constituents of our communities in San Diego."/>
    <s v="Software EnhancementsAddition of non-personnel expenditures for software to enhance user experience when navigating city documents and support mandated responsibilities per the City Charter and Municipal Code."/>
    <s v="Addition of non-personnel expenditures for Information Technology software to support mandated duties and responsibilities per the San Diego City Charter, San Diego Municipal Code (SDMC) and Council Policy. The citywide master records retention schedule asset management system, and electronic filing software to support California Government Code and SDMC mandated filings."/>
    <s v="YES"/>
    <s v="This software will allow the muni code to be more accessible to citizens and city employees online. There would no longer be a need to download PDF for those with limited memory or bandwidth. Additionally, some software solutions are able to translate code section in Spanish making the code more accessible to those with limited English proficiency. We still need to complete RFP to ensure it is possible. Operationally, an online municipal code will be more user friendly with additional hyperlinks to cross reference municipal code sections, maps, and history tables. This will assist with those that need to use our code to ensure proper Land Use, as well as other governing authority. Transition to a new municipal code software could have a learning curve for citizens and city staff used to our current format."/>
    <n v="0"/>
    <n v="0"/>
    <n v="0"/>
    <x v="3"/>
    <s v="N/A"/>
    <x v="2"/>
    <s v="N/A"/>
    <m/>
    <m/>
    <m/>
    <m/>
    <m/>
    <s v="Not Applicable"/>
    <s v="100000_1152_Leg Svcs Budget Addition"/>
    <b v="1"/>
    <s v="Acquire a fully responsive code hosting platform with enhanced search functionality that features seamless navigation of the City Charter, San Diego Municipal Code, and Council Policy for all users including City of San Diego employees and the public. The code hosting platform provides a user-friendly experience for City Clerk staff by ensuring that the tedious steps associated with codification, recodification, and publishing are met. Furthermore, City of San Diego employees and public members will benefit from the leading search engine functionality, making it easy to find and comply with the code of ordinances. Additionally, users will benefit from a code archive, code versioning system, and the opportunity to sign up for email notifications regarding updates. The following features include expandable table of contents, real time-versions and historical document links, and cross-reference linking with mouse-hover previews. The City of San Diego’s governing documents will be available via any device – desktop, laptop, tablet, and smartphone. Additionally, different formats of the governing documents will be available via online link, sharable link, print, and pdf. Acquiring a code hosting platform will enhance the City of San Diego’s transparency by ensuring the latest governing documents are available and easily accessed, building trust with the constituents of our communities in San Diego."/>
    <b v="0"/>
    <x v="0"/>
    <b v="1"/>
    <b v="1"/>
  </r>
  <r>
    <n v="720057"/>
    <s v="Engineering &amp; Capital Projects Fund"/>
    <n v="2118"/>
    <s v="Strategic Capital Projects Department"/>
    <s v="02"/>
    <s v="Not Applicable"/>
    <s v="Expenditure (Critical Operational Needs)"/>
    <s v="Not Applicable"/>
    <n v="57266"/>
    <s v="720057_2118_Bluebeam Software"/>
    <m/>
    <m/>
    <m/>
    <m/>
    <n v="0"/>
    <m/>
    <m/>
    <n v="1120"/>
    <m/>
    <m/>
    <m/>
    <m/>
    <m/>
    <m/>
    <n v="1120"/>
    <m/>
    <s v="License renewals for engineers working on CIP. Bluebeam software empowers public sector teams with customizable markup, measurement and document management tools that improve review speed and accuracy."/>
    <s v="Bluebeam Software LicensesAddition of software licenses to support engineers working on CIP projects."/>
    <s v="Addition of on-going, non-personnel expenditures for license renewals for engineers working on CIP. Bluebeam software empowers public sector teams with customizable markup, measurement and document management tools that improve review speed and accuracy."/>
    <s v="NO"/>
    <s v="Not Applicable"/>
    <n v="0"/>
    <n v="0"/>
    <n v="0"/>
    <x v="3"/>
    <s v="N/A"/>
    <x v="2"/>
    <s v="N/A"/>
    <m/>
    <s v="Not Applicable"/>
    <m/>
    <m/>
    <m/>
    <m/>
    <s v="720057_2118_Bluebeam Software"/>
    <b v="1"/>
    <s v="License renewals for engineers working on CIP. Bluebeam software empowers public sector teams with customizable markup, measurement and document management tools that improve review speed and accuracy."/>
    <b v="0"/>
    <x v="0"/>
    <b v="1"/>
    <b v="1"/>
  </r>
  <r>
    <n v="100000"/>
    <s v="General Fund"/>
    <n v="1312"/>
    <s v="Performance &amp; Analytics"/>
    <s v="01"/>
    <s v="Foster Regional Prosperity"/>
    <s v="Expenditure (Critical Operational Needs)"/>
    <s v="Not Applicable"/>
    <n v="57268"/>
    <s v="100000_1312_Medallia platform annual costs"/>
    <m/>
    <m/>
    <m/>
    <m/>
    <n v="0"/>
    <m/>
    <m/>
    <n v="150000"/>
    <m/>
    <m/>
    <m/>
    <m/>
    <m/>
    <m/>
    <n v="150000"/>
    <m/>
    <s v="$150,000 in ongoing non-personnel funding for Medallia engagement platform"/>
    <s v="Employee and Customer ExperienceAddition of non-personnel expenditures associated with Citywide Employee Experience (EX) and Customer Experience (CX) quantitative and qualitative data collection and analysis."/>
    <s v="Non-personnel costs associated with the industry-leading Medallia engagement platform, which supports Citywide Employee Experience (EX) and Customer Experience (CX) quantitative and qualitative data collection and analysis. EX surveys are administered regularly throughout the employee lifecycle and as-needed to inform policy decisions. CX surveys are integrated into all sandiego.gov pages, at the closure of Get It Done reports, and at various other points of transaction across City operations."/>
    <s v="YES"/>
    <s v="57268_Y123__:This request enables the City to collect feedback from both residents and staff members. This serves as a valuable channel to increase the number of ways that residents and employees can provide feedback to the City, and allows service managers and leaders to review and respond.._This adjustment impacts the City's customer experience program and employee experience program, as well as operations for all City departments. The adjustment improves the capture and relay of feedback from customers and employees, and facilitates analysis and insights from the data. ._Positive consequences include giving residents and employees a manner to provide their feedback to the City, and presenting it in a way that allows service manager and leaders to act on insights from feedback. This may also create a burden where the City must dedicate time and other resources to respond to and act on the feedback received. It may also not be a useful tool for residents and employees who do not readily have access to the internet or digital devices, further growing digital divides in our communities.._._"/>
    <n v="0"/>
    <n v="0"/>
    <n v="0"/>
    <x v="3"/>
    <s v="N/A"/>
    <x v="2"/>
    <s v="N/A"/>
    <m/>
    <m/>
    <m/>
    <m/>
    <m/>
    <s v="Customer Service"/>
    <s v="100000_1312_Medallia platform annual costs"/>
    <b v="1"/>
    <s v="$150,000 in ongoing non-personnel funding for Medallia engagement platform"/>
    <b v="0"/>
    <x v="0"/>
    <b v="1"/>
    <b v="1"/>
  </r>
  <r>
    <n v="200638"/>
    <s v="Public Safety Services &amp; Debt Service Fund"/>
    <n v="9913"/>
    <s v="Citywide Other/Special Funds"/>
    <s v="Not Applicable"/>
    <s v="Not Applicable"/>
    <s v="Expenditure (Critical Operational Needs)"/>
    <s v="Not Applicable"/>
    <n v="57269"/>
    <s v="200638_9913_Safety Sales Tax"/>
    <m/>
    <m/>
    <m/>
    <m/>
    <n v="0"/>
    <m/>
    <m/>
    <m/>
    <m/>
    <m/>
    <m/>
    <m/>
    <n v="1729561"/>
    <m/>
    <n v="1729561"/>
    <n v="1729561"/>
    <s v="Safety Sales Tax revenue calculated at a 3.5% Growth Rate for FY2024. Revenue: $13,324,181 less Debt Service: 1,398,169 equals Public SafetyAllocation: $11,926,012Police Allocation: $5,963,006Fire Allocation:  $5,963,006"/>
    <s v="Safety Sales Tax Support Adjustment to reflect revised revenue and non-personnel expenditures related to safety sales tax support of the Public Safety Services and Debt Services Fund."/>
    <s v="Adjustment to reflect revised revenue and non-personnel expenditures associated with the Public Safety Services &amp;amp; Debt Services Fund. "/>
    <s v="NO"/>
    <s v="N/A"/>
    <n v="0"/>
    <n v="0"/>
    <n v="0"/>
    <x v="3"/>
    <s v="N/A"/>
    <x v="2"/>
    <s v="N/A"/>
    <m/>
    <s v="Not Applicable"/>
    <m/>
    <m/>
    <m/>
    <m/>
    <s v="200638_9913_Safety Sales Tax"/>
    <b v="1"/>
    <s v="Safety Sales Tax revenue calculated at a 3.5% Growth Rate for FY2024. Revenue: $13,324,181 less Debt Service: 1,398,169 equals Public SafetyAllocation: $11,926,012Police Allocation: $5,963,006Fire Allocation:  $5,963,006"/>
    <b v="0"/>
    <x v="0"/>
    <b v="1"/>
    <b v="1"/>
  </r>
  <r>
    <n v="100000"/>
    <s v="General Fund"/>
    <n v="211613"/>
    <s v="Traffic Engineering"/>
    <s v="Not Applicable"/>
    <s v="Serve Every Neighborhood"/>
    <s v="Non-standard Hour (Enhanced)"/>
    <s v="Infrastructure"/>
    <n v="57271"/>
    <s v="100000_211613_TED_Non-Standard Hourly Position Enhance"/>
    <n v="0.5"/>
    <n v="18245"/>
    <n v="313"/>
    <n v="1360"/>
    <n v="19918"/>
    <m/>
    <m/>
    <m/>
    <m/>
    <m/>
    <m/>
    <m/>
    <m/>
    <m/>
    <n v="19918"/>
    <m/>
    <s v="This adjustment includes the addition of 0.50 FTE hourly Student Engineer. Student Engineer Hourly projections based on employee working 1,040 hours over the course of the year: 20 hours per week during college session and 40 hours per week during summer and winter college break for one year.  This positions will assist in updating GPS-based database of funded needs list for new streetlights, researching streetlights as-builts, field verification of streetlights luminaire type and LED status, and evaluating customer requests for new streetlights.  This position will assist higher-level engineers with day-to-day responsibilities, perform research projects, collect data, conduct site visits, and draft work orders. "/>
    <s v="Non-Standard Hour Personnel FundingFunding allocated according to a zero-based annual review of hourly funding requirements."/>
    <s v="Addition of 0.50 Student Engineer - Hourly to support staff and engineers with day-to-day responsibilities. If not funded, the engineers will be impacted with the day-to-day tasks and hinder the progression of project-related tasks and assignments."/>
    <s v="NO"/>
    <s v="57271_N___NDU_The strategy to bolster equity in this service area is a part of the Transportation Department Tactical Equity Plan.  This request will address the Department's goal of providing exceptional customer service through implementation of data driven decision making for major services areas (i.e. roadway, streetlight, and sidewalk prioritization) in an effort to improve response times citywide. "/>
    <n v="0"/>
    <n v="0"/>
    <n v="0"/>
    <x v="3"/>
    <s v="N/A"/>
    <x v="2"/>
    <s v="N/A"/>
    <m/>
    <m/>
    <m/>
    <m/>
    <m/>
    <s v="Customer Service"/>
    <s v="100000_211613_TED_Non-Standard Hourly Position Enhance"/>
    <b v="1"/>
    <s v="This adjustment includes the addition of 0.50 FTE hourly Student Engineer. Student Engineer Hourly projections based on employee working 1,040 hours over the course of the year: 20 hours per week during college session and 40 hours per week during summer and winter college break for one year.  This positions will assist in updating GPS-based database of funded needs list for new streetlights, researching streetlights as-builts, field verification of streetlights luminaire type and LED status, and evaluating customer requests for new streetlights.  This position will assist higher-level engineers with day-to-day responsibilities, perform research projects, collect data, conduct site visits, and draft work orders. "/>
    <b v="0"/>
    <x v="0"/>
    <b v="1"/>
    <b v="1"/>
  </r>
  <r>
    <n v="100000"/>
    <s v="General Fund"/>
    <n v="9912"/>
    <s v="Citywide Program Expenditures"/>
    <s v="13"/>
    <s v="Not Applicable"/>
    <s v="Expenditure (Other Reduction)"/>
    <s v="Not Applicable"/>
    <n v="57272"/>
    <s v="100000_9912_Reclassification of Franchise Fees Transfer/ EIF"/>
    <m/>
    <m/>
    <m/>
    <m/>
    <n v="0"/>
    <m/>
    <m/>
    <m/>
    <m/>
    <m/>
    <m/>
    <m/>
    <n v="-1580000"/>
    <m/>
    <n v="-1580000"/>
    <m/>
    <s v="This request reduces the on-going budget of $1.58M due to reclassification of franchise fees transfer to the Energy Independence Fund (EIF). As of FY2023, the transfer will be deposited directly into the EIF, instead of passing through the GF. The EIF provides the City a mechanism for reducing and potentially eliminating its reliance on investor-owned utilities for gas and electric utility services.Originally, transfer occurred in the general fund because it was believed the minimum bid amount would be received by the General Fund, then 25% would be transferred to the EGF funds and then both the General Fund and EGF funds would transfer out 20% of what they had to the EIF to support it.  However, after discussions earlier this year, it was determined in consultation with the Attorney’s that the way everything was written that 25% would go to EGF, 20% would go to EIF and the remainder would stay within the GF.  Essentially, the 20% is coming entirely out of what had previously been the GFs share. As a result, this transaction would no longer be considered a transfer and the 20% would just be deposited directly in the EIF fund via a journal entry.  This amount will need to be reduced from the base budget for Citywide, and then there would likely need to be an adjustment for the Major Revenues to reduce revenue by the 20% amount that should be going to the EIF since the transaction would simply deposit the amount directly in the fund instead of passing through the GF.] "/>
    <s v="Reclassification of the Franchise Fees Energy Independence Fund TransferReclassification of the franchise fees transfer to Energy Independence Fund (EIF) from the General Fund to the EIF. The transfer will now post directly into the EIF as revenue instead of a transfer from the General Fund. "/>
    <s v="Reclassification of the franchise fees transfer to the Energy Independence Fund (EIF) from the General Fund to the EIF. The transfer will now post directly into the EIF as revenue instead of a transfer from the General Fund. "/>
    <s v="NO"/>
    <s v="N/A"/>
    <n v="1"/>
    <n v="-1580000"/>
    <n v="0"/>
    <x v="1"/>
    <s v="Overarching Implementation"/>
    <x v="0"/>
    <s v="No"/>
    <m/>
    <m/>
    <m/>
    <m/>
    <m/>
    <s v="Not Applicable"/>
    <s v="100000_9912_Reclassification of Franchise Fees Transfer/ EIF"/>
    <b v="1"/>
    <s v="This request reduces the on-going budget of $1.58M due to reclassification of franchise fees transfer to the Energy Independence Fund (EIF). As of FY2023, the transfer will be deposited directly into the EIF, instead of passing through the GF. The EIF provides the City a mechanism for reducing and potentially eliminating its reliance on investor-owned utilities for gas and electric utility services.Originally, transfer occurred in the general fund because it was believed the minimum bid amount would be received by the General Fund, then 25% would be transferred to the EGF funds and then both the General Fund and EGF funds would transfer out 20% of what they had to the EIF to support it.  However, after discussions earlier this year, it was determined in consultation with the Attorney’s that the way everything was written that 25% would go to EGF, 20% would go to EIF and the remainder would stay within the GF.  Essentially, the 20% is coming entirely out of what had previously been the GFs share. As a result, this transaction would no longer be considered a transfer and the 20% would just be deposited directly in the EIF fund via a journal entry.  This amount will need to be reduced from the base budget for Citywide, and then there would likely need to be an adjustment for the Major Revenues to reduce revenue by the 20% amount that should be going to the EIF since the transaction would simply deposit the amount directly in the fund instead of passing through the GF.] "/>
    <b v="0"/>
    <x v="0"/>
    <b v="1"/>
    <b v="1"/>
  </r>
  <r>
    <n v="100000"/>
    <s v="General Fund"/>
    <n v="9912"/>
    <s v="Citywide Program Expenditures"/>
    <s v="05"/>
    <s v="Not Applicable"/>
    <s v="Expenditure (City Mandates)"/>
    <s v="Not Applicable"/>
    <n v="57273"/>
    <s v="100000_9912_Addition of Citywide Elections"/>
    <m/>
    <m/>
    <m/>
    <m/>
    <n v="0"/>
    <m/>
    <n v="1925674"/>
    <m/>
    <m/>
    <m/>
    <m/>
    <m/>
    <m/>
    <m/>
    <n v="1925674"/>
    <m/>
    <s v="The next scheduled election is in June 2024 and advance deposits would be due within the next Fiscal Year (July 1, 2023-June 30, 2024). Similar to previous years, it is difficult to provide an estimate on what those costs will be. We currently do not have all the jurisdictions that will be ultimately participating in the election. The number of participating jurisdictions and number of contests will be known after the 88th day before the respective election. The actual costs are likely to vary depending on how many jurisdictions participate. There are other variables including: &lt;ul&gt;&lt;li&gt;The number of registered voters as of 12/1/2022:  800,135; and,&lt;/li&gt;&lt;li&gt;The number of voters continues to grow across all jurisdictions and has an impact on the cost; conditional voter registration (which allows a voter to register and vote on the same day) available at all polling sites; permanent vote-by-mail ballots to all voters (AB 37); the COVID-19 supply chain continues to impact various industries. &lt;/li&gt;&lt;/ul&gt;Current request is a one-time expenditure increase of $1,925,674 for a total Citywide Election budget of $4,212,979, which is the anticipated cost of the June 2024 Primary Election. This reflects the following methodology:  Council districts: actual average cost per district of $68,274 in the primary election (3/3/20) multiplied by 5 because Districts 1, 3, 5, 7, 9 and the mayor and city attorney will be assumed for the 2024 primary election.  Measure: assumes 3.7 measures (using the average number of measures from the primary elections on 3/3/20, 6/5/2018 and 6/7/2016) multiplied by $750,422, which is the average estimate cost based on the measure cost of the March 2020 primary election. Assumes no special elections."/>
    <s v="Citywide ElectionsAddition of non-personnel expenditures to support the County of San Diego's administration of anticipated citywide elections."/>
    <s v="Addition of non-personnel expenditures for anticipated citywide June 2024 primary election for Council districts 1,3,5,7,9, mayor, city attorney and city measures."/>
    <s v="YES"/>
    <s v="Elections services provided by the Registrar of Voters include voter outreach programs to increase turnout city-wide, especially in areas that have experienced low voter turnout in past elections and areas where language barriers may lower turn-out. Services also include translation of voter outreach materials and ballot materials to make elections more accessible to all San Diegans. "/>
    <n v="0"/>
    <n v="0"/>
    <n v="0"/>
    <x v="3"/>
    <s v="N/A"/>
    <x v="2"/>
    <s v="N/A"/>
    <m/>
    <m/>
    <m/>
    <m/>
    <m/>
    <s v="Not Applicable"/>
    <s v="100000_9912_Addition of Citywide Elections"/>
    <b v="1"/>
    <s v="The next scheduled election is in June 2024 and advance deposits would be due within the next Fiscal Year (July 1, 2023-June 30, 2024). Similar to previous years, it is difficult to provide an estimate on what those costs will be. We currently do not have all the jurisdictions that will be ultimately participating in the election. The number of participating jurisdictions and number of contests will be known after the 88th day before the respective election. The actual costs are likely to vary depending on how many jurisdictions participate. There are other variables including: &lt;ul&gt;&lt;li&gt;The number of registered voters as of 12/1/2022:  800,135; and,&lt;/li&gt;&lt;li&gt;The number of voters continues to grow across all jurisdictions and has an impact on the cost; conditional voter registration (which allows a voter to register and vote on the same day) available at all polling sites; permanent vote-by-mail ballots to all voters (AB 37); the COVID-19 supply chain continues to impact various industries. &lt;/li&gt;&lt;/ul&gt;Current request is a one-time expenditure increase of $1,925,674 for a total Citywide Election budget of $4,212,979, which is the anticipated cost of the June 2024 Primary Election. This reflects the following methodology:  Council districts: actual average cost per district of $68,274 in the primary election (3/3/20) multiplied by 5 because Districts 1, 3, 5, 7, 9 and the mayor and city attorney will be assumed for the 2024 primary election.  Measure: assumes 3.7 measures (using the average number of measures from the primary elections on 3/3/20, 6/5/2018 and 6/7/2016) multiplied by $750,422, which is the average estimate cost based on the measure cost of the March 2020 primary election. Assumes no special elections."/>
    <b v="0"/>
    <x v="0"/>
    <b v="1"/>
    <b v="1"/>
  </r>
  <r>
    <n v="100000"/>
    <s v="General Fund"/>
    <n v="9912"/>
    <s v="Citywide Program Expenditures"/>
    <s v="14"/>
    <s v="Champion Sustainability"/>
    <s v="Expenditure (Other Reduction)"/>
    <s v="Infrastructure"/>
    <n v="57274"/>
    <s v="100000_9912_Reduction of Climate Equity Fund Contribution"/>
    <m/>
    <m/>
    <m/>
    <m/>
    <n v="0"/>
    <m/>
    <m/>
    <m/>
    <m/>
    <m/>
    <m/>
    <m/>
    <n v="-606364"/>
    <m/>
    <n v="-606364"/>
    <m/>
    <s v="In FY 2023, $7.0 million in non-personnel expenditures was included in Citywide Program Expenditures budget related to the Climate Equity Fund (CEF) transfer. The CEF supports the City's infrastructure projects, acquisitions and activities within underserved communities to help these communities effectively respond to the impacts of climate change. The FY23 budget of $7.0 million was made up of $5,904,246 (10% of SDGE revenues) plus the Council Mod of $1,100,000.For FY24, the contribution to the CEF will only include 10.0 percent of the total General Fund revenue received through the annual gas and electric franchise fees, which are estimated at $63,978.820 and since the current budget is at $7.0M; a reduction is needed. This request would reduce the on-going budget of $7.0 million to $6.4 million, a difference of $606,364."/>
    <s v="Climate Equity Fund TransferAdjustment to the transfer to the Climate Equity Fund based on revised franchise fee revenues."/>
    <s v="Adjustment to the transfer to the Climate Equity Fund based on revised franchise fee revenues."/>
    <s v="NO"/>
    <s v="N/A"/>
    <n v="1"/>
    <n v="-606364"/>
    <n v="0"/>
    <x v="1"/>
    <s v="Overarching Implementation"/>
    <x v="0"/>
    <s v="No"/>
    <m/>
    <m/>
    <m/>
    <m/>
    <m/>
    <s v="Not Applicable"/>
    <s v="100000_9912_Reduction of Climate Equity Fund Contribution"/>
    <b v="1"/>
    <s v="In FY 2023, $7.0 million in non-personnel expenditures was included in Citywide Program Expenditures budget related to the Climate Equity Fund (CEF) transfer. The CEF supports the City's infrastructure projects, acquisitions and activities within underserved communities to help these communities effectively respond to the impacts of climate change. The FY23 budget of $7.0 million was made up of $5,904,246 (10% of SDGE revenues) plus the Council Mod of $1,100,000.For FY24, the contribution to the CEF will only include 10.0 percent of the total General Fund revenue received through the annual gas and electric franchise fees, which are estimated at $63,978.820 and since the current budget is at $7.0M; a reduction is needed. This request would reduce the on-going budget of $7.0 million to $6.4 million, a difference of $606,364."/>
    <b v="0"/>
    <x v="0"/>
    <b v="1"/>
    <b v="1"/>
  </r>
  <r>
    <n v="720057"/>
    <s v="Engineering &amp; Capital Projects Fund"/>
    <n v="2112"/>
    <s v="Engineering &amp; Capital Projects"/>
    <s v="09"/>
    <s v="Not Applicable"/>
    <s v="Expenditure (Critical Operational Needs)"/>
    <s v="Not Applicable"/>
    <n v="57275"/>
    <s v="720057_2112_   Addition of Hourly Positions"/>
    <n v="7.4"/>
    <n v="270558"/>
    <n v="4956"/>
    <n v="17363"/>
    <n v="292877"/>
    <m/>
    <m/>
    <m/>
    <m/>
    <m/>
    <m/>
    <m/>
    <m/>
    <m/>
    <n v="292877"/>
    <m/>
    <s v="Budget adjustment requested maintains E&amp;amp;CP's Department non-standard hour personnel funding and will support 12.00 Management Interns, 12.00 Student Engineers, 1 Planning Intern, and 7 provisional positions.  The funding is allocated according to a zero-based annual review of hourly funding requirements.. The funding is allocated according to a zero-based annual review of hourly funding requirements."/>
    <s v="Non-Standard Hour Personnel FundingFunding allocated according to a zero-based annual review of hourly funding requirements."/>
    <s v="This adjustment request maintains E&amp;amp;CP's Department non-standard hour personnel funding to support several hourly positions across engineering, analysts, planning and provisional employees."/>
    <s v="NO"/>
    <s v="N/A"/>
    <n v="0"/>
    <n v="0"/>
    <n v="0"/>
    <x v="3"/>
    <s v="N/A"/>
    <x v="2"/>
    <s v="N/A"/>
    <m/>
    <s v="Not Applicable"/>
    <m/>
    <m/>
    <m/>
    <m/>
    <s v="720057_2112_   Addition of Hourly Positions"/>
    <b v="1"/>
    <s v="Budget adjustment requested maintains E&amp;amp;CP's Department non-standard hour personnel funding and will support 12.00 Management Interns, 12.00 Student Engineers, 1 Planning Intern, and 7 provisional positions.  The funding is allocated according to a zero-based annual review of hourly funding requirements.. The funding is allocated according to a zero-based annual review of hourly funding requirements."/>
    <b v="0"/>
    <x v="0"/>
    <b v="1"/>
    <b v="1"/>
  </r>
  <r>
    <n v="100000"/>
    <s v="General Fund"/>
    <n v="171413"/>
    <s v="Community Parks II"/>
    <s v="01"/>
    <s v="Serve Every Neighborhood"/>
    <s v="Facility (New)"/>
    <s v="Not Applicable"/>
    <n v="57276"/>
    <s v="100000_171413_1e-NF: Memorial Senior Center"/>
    <n v="3"/>
    <n v="172264"/>
    <n v="47187"/>
    <n v="27451"/>
    <n v="246902"/>
    <m/>
    <n v="146100"/>
    <m/>
    <m/>
    <m/>
    <m/>
    <m/>
    <m/>
    <m/>
    <n v="393002"/>
    <m/>
    <s v="Addition of 1.00 Recreation Center Director 1, 1.00 Recreation Specialist, and 1.00 Park Ranger for the Memorial Senior Center. Programming will commence beginning July 2023. "/>
    <s v="New Facility - Memorial Senior CenterAddition of 1.00 Recreation Center Director 1, 1.00 Recreation Specialist, 1.00 Park Ranger and associated non-personnel expenditures associated with operations and maintenance of the Memorial Senior Center."/>
    <s v="Addition of 1.00 Recreation Center Director 1, 1.00 Recreation Specialist, 1.00 Park Ranger and associated non-personnel expenditures associated with operations and maintenance of the Memorial Senior Center."/>
    <s v="YES"/>
    <s v="The Memorial Senior Center site is currently closed. The addition of staffing will activate the site, add programming, increase the safety and security and seek to address chronic homelessness issues in this Logan Heights community."/>
    <n v="0"/>
    <n v="0"/>
    <n v="0"/>
    <x v="3"/>
    <s v="N/A"/>
    <x v="2"/>
    <s v="N/A"/>
    <m/>
    <m/>
    <m/>
    <m/>
    <m/>
    <s v="Customer Service"/>
    <s v="100000_171413_1e-NF: Memorial Senior Center"/>
    <b v="1"/>
    <s v="Addition of 1.00 Recreation Center Director 1, 1.00 Recreation Specialist, and 1.00 Park Ranger for the Memorial Senior Center. Programming will commence beginning July 2023. "/>
    <b v="0"/>
    <x v="0"/>
    <b v="1"/>
    <b v="1"/>
  </r>
  <r>
    <n v="100000"/>
    <s v="General Fund"/>
    <n v="1313"/>
    <s v="Human Resources"/>
    <s v="15"/>
    <s v="Not Applicable"/>
    <s v="Revenue (Revised – Decrease)"/>
    <s v="Not Applicable"/>
    <n v="57278"/>
    <s v="100000_1313_ Elimination of SLA with PUD"/>
    <m/>
    <m/>
    <m/>
    <m/>
    <n v="0"/>
    <m/>
    <m/>
    <m/>
    <m/>
    <m/>
    <m/>
    <m/>
    <m/>
    <m/>
    <m/>
    <n v="-500000"/>
    <s v="Elimination of Service Level Agreement with Public Utilities DepartmentHR provided services above and beyond what is provided to other City Departments to include, drafting of discipline documents, coordination of fact finding panels, and other discipline related tasks. The SLA was no longer needed to meet the operational needs of both departments."/>
    <s v="Elimination of Service Level Agreement with Public Utilities DepartmentReduction of revenue due to the elimination of the department's service level agreement with the Public Utilities Department."/>
    <s v="Elimination of Service Level Agreement with Public Utilities DepartmentReduction of revenue due to the elimination of the department's service level agreement with the Public Utilities Department."/>
    <s v="NO"/>
    <s v="No equity impact."/>
    <n v="0"/>
    <n v="0"/>
    <n v="0"/>
    <x v="3"/>
    <s v="N/A"/>
    <x v="2"/>
    <s v="N/A"/>
    <m/>
    <m/>
    <m/>
    <m/>
    <m/>
    <s v="Not Applicable"/>
    <s v="100000_1313_ Elimination of SLA with PUD"/>
    <b v="1"/>
    <s v="Elimination of Service Level Agreement with Public Utilities DepartmentHR provided services above and beyond what is provided to other City Departments to include, drafting of discipline documents, coordination of fact finding panels, and other discipline related tasks. The SLA was no longer needed to meet the operational needs of both departments."/>
    <b v="0"/>
    <x v="0"/>
    <b v="1"/>
    <b v="1"/>
  </r>
  <r>
    <n v="100000"/>
    <s v="General Fund"/>
    <n v="1152"/>
    <s v="City Clerk"/>
    <s v="01"/>
    <s v="Not Applicable"/>
    <s v="Expenditure (Critical Operational Needs)"/>
    <s v="IT Discretionary"/>
    <n v="57279"/>
    <s v="100000_1152_Records Mgmt and Archives Budget Addition"/>
    <m/>
    <m/>
    <m/>
    <m/>
    <n v="0"/>
    <m/>
    <m/>
    <n v="43650"/>
    <m/>
    <m/>
    <m/>
    <m/>
    <m/>
    <m/>
    <n v="43650"/>
    <m/>
    <s v="In partnership with the Department of IT and collaboration with Data Governance, acquire management software to contain the City’s Master Retention Schedule, provide workflow procedures for Change Controls, map the City-wide Master Retention Schedule specifications to department-specific document types, provide search functionality, track usage and improve readability. This will require an initial investment of $43,650 ($38,050 for implementation and $5,600 for annual support) and future subscription/support costs will be ongoing based on the negotiated contract with the vendor, approximately $5,600.The Retention Schedule Management module provides a user-friendly experience for both City Clerk Records Management staff and Department end-users by ensuring that the tedious steps associated with updates, interpretation, and compliance are met. Furthermore, City of San Diego employees and public members will benefit from the leading search engine functionality, making it easy to find and comply with retention schedules per content type. Additionally, users will benefit from a Retention Schedule Knowledgebase and the opportunity to sign up for email notifications regarding updates and department-specific change controls. The following features include a global Retention Schedule view, versioning and linking to legal documentation, and mapping to department-specific document types. The City of San Diego’s Retention Schedule will be available via the City’s intranet and interoperable with multiple department purpose-built records-management systems.If the City does not fund this new updated approach to providing a technical approach to Retention Schedule Management, it risks the current gap that exists in outdated Department File Retention Plans, poor compliance based on a range of staff authority, proficiency, and accountability ensuring that the current “paper-based” schedule is followed. The City is currently spending more than five times the cost of this system in failed compliance to produce Public Records. Acquisition of the system will ensure that department KPIs reach 100% as change controls can be enacted at both the City-wide Master Retention Schedule and Department File Retention Plans on a real-time basis using built in relationship maps per doctype. The multi-year effort to update DFRPs will be eliminated, reducing costs across multiple staff roles in all City departments including the City Attorney’s office. Acquiring Retention Schedule Management software will provide a single-source of truth for the City’s Retention business rules, provide a global structure for multiple physical and digital records’ repository systems, and continue to enhance the City of San Diego’s transparency by ensuring the latest retention schedules are available and easily accessed, building upon the trust with the constituents of our communities in San Diego."/>
    <s v="Software EnhancementsAddition of non-personnel expenditures for software to enhance user experience when navigating city documents and support mandated responsibilities per the City Charter and Municipal Code."/>
    <s v="Addition of non-personnel expenditures for Information Technology software to support mandated duties and responsibilities per the San Diego City Charter, San Diego Municipal Code (SDMC) and Council Policy. The citywide master records retention schedule asset management system, and electronic filing software to support California Government Code and SDMC mandated filings."/>
    <s v="NO"/>
    <s v="N/A"/>
    <n v="0"/>
    <n v="0"/>
    <n v="0"/>
    <x v="3"/>
    <s v="N/A"/>
    <x v="2"/>
    <s v="N/A"/>
    <m/>
    <m/>
    <m/>
    <m/>
    <m/>
    <s v="Not Applicable"/>
    <s v="100000_1152_Records Mgmt and Archives Budget Addition"/>
    <b v="1"/>
    <s v="In partnership with the Department of IT and collaboration with Data Governance, acquire management software to contain the City’s Master Retention Schedule, provide workflow procedures for Change Controls, map the City-wide Master Retention Schedule specifications to department-specific document types, provide search functionality, track usage and improve readability. This will require an initial investment of $43,650 ($38,050 for implementation and $5,600 for annual support) and future subscription/support costs will be ongoing based on the negotiated contract with the vendor, approximately $5,600.The Retention Schedule Management module provides a user-friendly experience for both City Clerk Records Management staff and Department end-users by ensuring that the tedious steps associated with updates, interpretation, and compliance are met. Furthermore, City of San Diego employees and public members will benefit from the leading search engine functionality, making it easy to find and comply with retention schedules per content type. Additionally, users will benefit from a Retention Schedule Knowledgebase and the opportunity to sign up for email notifications regarding updates and department-specific change controls. The following features include a global Retention Schedule view, versioning and linking to legal documentation, and mapping to department-specific document types. The City of San Diego’s Retention Schedule will be available via the City’s intranet and interoperable with multiple department purpose-built records-management systems.If the City does not fund this new updated approach to providing a technical approach to Retention Schedule Management, it risks the current gap that exists in outdated Department File Retention Plans, poor compliance based on a range of staff authority, proficiency, and accountability ensuring that the current “paper-based” schedule is followed. The City is currently spending more than five times the cost of this system in failed compliance to produce Public Records. Acquisition of the system will ensure that department KPIs reach 100% as change controls can be enacted at both the City-wide Master Retention Schedule and Department File Retention Plans on a real-time basis using built in relationship maps per doctype. The multi-year effort to update DFRPs will be eliminated, reducing costs across multiple staff roles in all City departments including the City Attorney’s office. Acquiring Retention Schedule Management software will provide a single-source of truth for the City’s Retention business rules, provide a global structure for multiple physical and digital records’ repository systems, and continue to enhance the City of San Diego’s transparency by ensuring the latest retention schedules are available and easily accessed, building upon the trust with the constituents of our communities in San Diego."/>
    <b v="0"/>
    <x v="0"/>
    <b v="1"/>
    <b v="1"/>
  </r>
  <r>
    <n v="100000"/>
    <s v="General Fund"/>
    <n v="9912"/>
    <s v="Citywide Program Expenditures"/>
    <s v="12"/>
    <s v="Not Applicable"/>
    <s v="Expenditure (Other Reduction)"/>
    <s v="Not Applicable"/>
    <n v="57280"/>
    <s v="100000_9912_Reduction of 101 Ash St. Lease Payment"/>
    <m/>
    <m/>
    <m/>
    <m/>
    <n v="0"/>
    <m/>
    <m/>
    <m/>
    <m/>
    <m/>
    <m/>
    <m/>
    <n v="-6416718"/>
    <m/>
    <n v="-6416718"/>
    <m/>
    <s v="In FY 2023, $6.5 million in non-personnel expenditures was included in Citywide Program Expenditures related to lease payments for the 101 Ash Street Property for the purpose of transferring funds to Fund 400265 - General Fund Contributions to CIP. This request would reduce the on-going budget due to reduction of rent payments at 101 Ash Street. "/>
    <s v="Reduction of 101 Ash Street Lease PaymentReduction of non-personnel expenditures related to the 101 Ash Street building lease payment following the cash purchase of the 101 Ash Street building."/>
    <s v="Reduction of non-personnel expenditures related to the 101 Ash Street building lease payment following the cash purchase of the 101 Ash Street building."/>
    <s v="NO"/>
    <s v="?"/>
    <n v="0"/>
    <n v="0"/>
    <n v="0"/>
    <x v="3"/>
    <s v="N/A"/>
    <x v="2"/>
    <s v="N/A"/>
    <m/>
    <m/>
    <m/>
    <m/>
    <m/>
    <s v="Not Applicable"/>
    <s v="100000_9912_Reduction of 101 Ash St. Lease Payment"/>
    <b v="1"/>
    <s v="In FY 2023, $6.5 million in non-personnel expenditures was included in Citywide Program Expenditures related to lease payments for the 101 Ash Street Property for the purpose of transferring funds to Fund 400265 - General Fund Contributions to CIP. This request would reduce the on-going budget due to reduction of rent payments at 101 Ash Street. "/>
    <b v="0"/>
    <x v="0"/>
    <b v="1"/>
    <b v="1"/>
  </r>
  <r>
    <n v="100000"/>
    <s v="General Fund"/>
    <n v="171413"/>
    <s v="Community Parks II"/>
    <s v="01"/>
    <s v="Serve Every Neighborhood"/>
    <s v="Facility (New)"/>
    <s v="Not Applicable"/>
    <n v="57282"/>
    <s v="100000_171413_1f-NF: Mtn View Teen Center and court renov."/>
    <n v="3"/>
    <n v="169561"/>
    <n v="50330"/>
    <n v="27379"/>
    <n v="247270"/>
    <n v="28100"/>
    <n v="117000"/>
    <m/>
    <m/>
    <m/>
    <m/>
    <m/>
    <m/>
    <m/>
    <n v="392370"/>
    <m/>
    <s v="Addition of 1.00 Recreation Center Director 1 and 1.00 Grounds Maintenance Worker 2 for the new teen center and multipurpose court and center maintenance. Also, the addition of 1.00 Park Ranger for security measures at the facility and related non-personnel expenses for security. "/>
    <s v="New Facility - Mountain View Teen CenterAddition of 1.00 Recreation Center Director 1, 1.00 Grounds Maintenance Worker 2, 1.00 Park Ranger and associated non-personnel expenditures associated to the operations and maintenance of The Mountain View Teen Center."/>
    <s v="Addition of 1.00 Recreation Center Director 1, 1.00 Grounds Maintenance Worker 2, 1.00 Park Ranger and associated non-personnel expenditures associated to the operations and maintenance of The Mountain View Teen Center."/>
    <s v="YES"/>
    <s v="The Mountain View Teen Center currently has little to no public usage. The addition of both recreation and maintenance staff ensures activation of the site, adds programming, increases the safety and security, and seeks to address ongoing chronic homelessness in the Mountain View community. "/>
    <n v="0"/>
    <n v="0"/>
    <n v="0"/>
    <x v="3"/>
    <s v="N/A"/>
    <x v="2"/>
    <s v="N/A"/>
    <m/>
    <m/>
    <m/>
    <m/>
    <m/>
    <s v="Customer Service"/>
    <s v="100000_171413_1f-NF: Mtn View Teen Center and court renov."/>
    <b v="1"/>
    <s v="Addition of 1.00 Recreation Center Director 1 and 1.00 Grounds Maintenance Worker 2 for the new teen center and multipurpose court and center maintenance. Also, the addition of 1.00 Park Ranger for security measures at the facility and related non-personnel expenses for security. "/>
    <b v="0"/>
    <x v="0"/>
    <b v="1"/>
    <b v="1"/>
  </r>
  <r>
    <n v="100000"/>
    <s v="General Fund"/>
    <n v="171413"/>
    <s v="Community Parks II"/>
    <s v="01"/>
    <s v="Serve Every Neighborhood"/>
    <s v="Facility (New)"/>
    <s v="Not Applicable"/>
    <n v="57283"/>
    <s v="100000_171413_1k-NF: Chollas Triangle Groundwork"/>
    <n v="1"/>
    <n v="47464"/>
    <n v="17033"/>
    <n v="8882"/>
    <n v="73379"/>
    <n v="8375"/>
    <n v="103825"/>
    <m/>
    <n v="78780"/>
    <m/>
    <m/>
    <m/>
    <m/>
    <m/>
    <n v="264359"/>
    <m/>
    <s v="Addition of 1.00 Grounds Maintenance Worker 2 to help maintain the eight-acre open space area adjacent to Chollas Parkway."/>
    <s v="New Facility - Chollas Triangle - GroundworkAddition of 1.00 Grounds Maintenance Worker 2 and associated non-personnel expenditures associated with the operations and maintenance for the Chollas Triangle-Groundwork area."/>
    <s v="Addition of 1.00 Grounds Maintenance Worker 2 and associated non-personnel expenditures to support the operations and maintenance for the Chollas Triangle-Groundwork area."/>
    <s v="YES"/>
    <s v="The Chollas Creek area next to Chollas Parkway is in need of restoration. The addition of Grounds Maintenance staff will improve the maintenance at this site. "/>
    <n v="1"/>
    <n v="264359"/>
    <n v="0"/>
    <x v="0"/>
    <s v="3.5"/>
    <x v="1"/>
    <s v="No"/>
    <m/>
    <m/>
    <m/>
    <m/>
    <m/>
    <s v="Customer Service"/>
    <s v="100000_171413_1k-NF: Chollas Triangle Groundwork"/>
    <b v="1"/>
    <s v="Addition of 1.00 Grounds Maintenance Worker 2 to help maintain the eight-acre open space area adjacent to Chollas Parkway."/>
    <b v="0"/>
    <x v="0"/>
    <b v="1"/>
    <b v="1"/>
  </r>
  <r>
    <n v="100000"/>
    <s v="General Fund"/>
    <n v="171413"/>
    <s v="Community Parks II"/>
    <s v="01"/>
    <s v="Serve Every Neighborhood"/>
    <s v="Facility (New)"/>
    <s v="Not Applicable"/>
    <n v="57284"/>
    <s v="100000_171413_1t-NF: Olive Street Mini Park"/>
    <n v="0.5"/>
    <n v="23732"/>
    <n v="8517"/>
    <n v="4440"/>
    <n v="36689"/>
    <n v="7777"/>
    <n v="52596"/>
    <m/>
    <n v="4432"/>
    <m/>
    <m/>
    <m/>
    <m/>
    <m/>
    <n v="101494"/>
    <m/>
    <s v="Addition of 0.50 Grounds Maintenance Worker 2 to maintain a one-third acre mini park with a tot lot. "/>
    <s v="New Facility - Olive Street Mini ParkAddition of 0.50 Grounds Maintenance Worker 2 and non-personnel expenditures associated with the operations and maintenance of the Olive Street Mini Park. "/>
    <s v="Addition of 0.50 Grounds Maintenance Worker 2 and non-personnel expenditures associated with the operations and maintenance of the Olive Street Mini Park. "/>
    <s v="YES"/>
    <s v="This new one-third acre mini park would finally open a long-sought after park at Olive and 3rd Street in Banker's Hill and will include the new AIDS memorial. "/>
    <n v="1"/>
    <n v="101494"/>
    <n v="0"/>
    <x v="0"/>
    <s v="3.5"/>
    <x v="1"/>
    <s v="No"/>
    <m/>
    <m/>
    <m/>
    <m/>
    <m/>
    <s v="Customer Service"/>
    <s v="100000_171413_1t-NF: Olive Street Mini Park"/>
    <b v="1"/>
    <s v="Addition of 0.50 Grounds Maintenance Worker 2 to maintain a one-third acre mini park with a tot lot. "/>
    <b v="0"/>
    <x v="0"/>
    <b v="1"/>
    <b v="1"/>
  </r>
  <r>
    <n v="100000"/>
    <s v="General Fund"/>
    <n v="1152"/>
    <s v="City Clerk"/>
    <s v="01"/>
    <s v="Not Applicable"/>
    <s v="Expenditure (Critical Operational Needs)"/>
    <s v="IT Discretionary"/>
    <n v="57286"/>
    <s v="100000_1152_E-Filing System Contract Increase"/>
    <m/>
    <m/>
    <m/>
    <m/>
    <n v="0"/>
    <m/>
    <m/>
    <n v="6000"/>
    <m/>
    <m/>
    <m/>
    <m/>
    <m/>
    <m/>
    <n v="6000"/>
    <m/>
    <s v="In order to meet contracting requirements established by the City Charter, the department completed a Request for Proposal (RFP) process for the City’s electronic filing system, which is mandated per the San Diego Municipal Code. As a result of this process, the cost associated for the electronic filing system development and maintenance was $55,000. Per the contract between City of San Diego and Pasadena Consulting Group, the Contract cost increased to $61,000 for FY24. As outlined in Article III Compensation, 3.4 Price Adjustments a $6,000 increase is requested to comply with the contract. This is a five-year contract with anticipated annual increases of roughly $3,000."/>
    <s v="Software EnhancementsAddition of non-personnel expenditures for software to enhance user experience when navigating city documents and support mandated responsibilities per the City Charter and Municipal Code."/>
    <s v="Addition of non-personnel expenditures for Information Technology software to support mandated duties and responsibilities per the San Diego City Charter, San Diego Municipal Code (SDMC) and Council Policy. The citywide master records retention schedule asset management system, and electronic filing software to support California Government Code and SDMC mandated filings."/>
    <s v="NO"/>
    <s v="N/A"/>
    <n v="0"/>
    <n v="0"/>
    <n v="0"/>
    <x v="3"/>
    <s v="N/A"/>
    <x v="2"/>
    <s v="N/A"/>
    <m/>
    <m/>
    <m/>
    <m/>
    <m/>
    <s v="Not Applicable"/>
    <s v="100000_1152_E-Filing System Contract Increase"/>
    <b v="1"/>
    <s v="In order to meet contracting requirements established by the City Charter, the department completed a Request for Proposal (RFP) process for the City’s electronic filing system, which is mandated per the San Diego Municipal Code. As a result of this process, the cost associated for the electronic filing system development and maintenance was $55,000. Per the contract between City of San Diego and Pasadena Consulting Group, the Contract cost increased to $61,000 for FY24. As outlined in Article III Compensation, 3.4 Price Adjustments a $6,000 increase is requested to comply with the contract. This is a five-year contract with anticipated annual increases of roughly $3,000."/>
    <b v="0"/>
    <x v="0"/>
    <b v="1"/>
    <b v="1"/>
  </r>
  <r>
    <n v="100000"/>
    <s v="General Fund"/>
    <n v="1313"/>
    <s v="Human Resources"/>
    <s v="02"/>
    <s v="Foster Regional Prosperity"/>
    <s v="Expenditure (Critical Operational Needs)"/>
    <s v="Not Applicable"/>
    <n v="57288"/>
    <s v="100000_1313_Recruitment Program Coordinators"/>
    <n v="2"/>
    <n v="242508"/>
    <n v="49084"/>
    <n v="21748"/>
    <n v="313340"/>
    <m/>
    <m/>
    <m/>
    <m/>
    <m/>
    <m/>
    <m/>
    <m/>
    <m/>
    <n v="313340"/>
    <m/>
    <s v="Addition of 2.00 Program Coordinators as Recruiters to develop and implement a full-cycle recruiting program so departments can maintain a thriving, skilled, and educated workforce to ensure that the City meets the public's service level expectations."/>
    <s v="Recruitment Program Addition of 2.00 Program Coordinators, 1.00 Program Manager, and non-personnel expenditures to support the Recruitment Program."/>
    <s v="Recruitment Program Addition of 2.00 Program Coordinators, 1.00 Program Manager, and non-personnel expenditures to support the Recruitment Program."/>
    <s v="YES"/>
    <s v="The positions will be primarily tasked with creating and executing a Citywide recruiting strategy. This work will ensue that position vacancies are broadcasted to a diverse candidate pool that includes targeted outreach to historically underrepresented populations. Without the positions, Human Resources will not have dedicated resources to support recruiting."/>
    <n v="0"/>
    <n v="0"/>
    <n v="0"/>
    <x v="3"/>
    <s v="N/A"/>
    <x v="2"/>
    <s v="N/A"/>
    <m/>
    <m/>
    <m/>
    <m/>
    <m/>
    <s v="Equity &amp; Inclusion"/>
    <s v="100000_1313_Recruitment Program Coordinators"/>
    <b v="1"/>
    <s v="Addition of 2.00 Program Coordinators as Recruiters to develop and implement a full-cycle recruiting program so departments can maintain a thriving, skilled, and educated workforce to ensure that the City meets the public's service level expectations."/>
    <b v="0"/>
    <x v="0"/>
    <b v="1"/>
    <b v="1"/>
  </r>
  <r>
    <n v="100000"/>
    <s v="General Fund"/>
    <n v="1313"/>
    <s v="Human Resources"/>
    <s v="01"/>
    <s v="Foster Regional Prosperity"/>
    <s v="Expenditure (Critical Operational Needs)"/>
    <s v="Not Applicable"/>
    <n v="57290"/>
    <s v="100000_1313_Recruiting Program Manager"/>
    <n v="1"/>
    <n v="138000"/>
    <n v="26292"/>
    <n v="11326"/>
    <n v="175618"/>
    <m/>
    <m/>
    <m/>
    <m/>
    <m/>
    <m/>
    <m/>
    <m/>
    <m/>
    <n v="175618"/>
    <m/>
    <s v="Addition of 1.00 Program Manager as a Recruiter to develop and implement a full-cycle recruiting program so departments can maintain a thriving, skilled, and educated workforce to ensure that the City meets the public's service level expectations."/>
    <s v="Recruitment Program Addition of 2.00 Program Coordinators, 1.00 Program Manager, and non-personnel expenditures to support the Recruitment Program."/>
    <s v="Recruitment ProgramAddition of 2.00 Program Coordinators, 1.00 Program Manager, and non-personnel expenditures to support the Recruitment Program."/>
    <s v="YES"/>
    <s v="The positions will be primarily tasked with creating and executing a Citywide recruiting strategy. This work will ensure that position vacancies are broadcasted to a diverse candidate pool that includes targeted outreach to historically underrepresented populations. Without the position, Human Resources will not have dedicated resources to support recruiting."/>
    <n v="0"/>
    <n v="0"/>
    <n v="0"/>
    <x v="3"/>
    <s v="N/A"/>
    <x v="2"/>
    <s v="N/A"/>
    <m/>
    <m/>
    <m/>
    <m/>
    <m/>
    <s v="Equity &amp; Inclusion"/>
    <s v="100000_1313_Recruiting Program Manager"/>
    <b v="1"/>
    <s v="Addition of 1.00 Program Manager as a Recruiter to develop and implement a full-cycle recruiting program so departments can maintain a thriving, skilled, and educated workforce to ensure that the City meets the public's service level expectations."/>
    <b v="0"/>
    <x v="0"/>
    <b v="1"/>
    <b v="1"/>
  </r>
  <r>
    <n v="200219"/>
    <s v="Zoological Exhibits Maintenance Fund"/>
    <n v="9913"/>
    <s v="Citywide Other/Special Funds"/>
    <s v="Not Applicable"/>
    <s v="Not Applicable"/>
    <s v="Expenditure (Critical Operational Needs)"/>
    <s v="Not Applicable"/>
    <n v="57291"/>
    <s v="200219_9913_Zoological Exhibits Fund"/>
    <m/>
    <m/>
    <m/>
    <m/>
    <n v="0"/>
    <m/>
    <n v="1628253"/>
    <m/>
    <m/>
    <m/>
    <m/>
    <m/>
    <m/>
    <m/>
    <n v="1628253"/>
    <n v="1628253"/>
    <s v="The zoological fund revenue is collected via a levy on property taxes ($.005 per $100 of assessed valuation) as authorized by section 77a of the CityCharter. A 5.28% growth rate is applied, consistent with the FY 2024 projected Property Tax revenues. This is the annual adjustment to Fund 200219 andincreases both revenues and expenditures to match the FY 2024 proposed budget level."/>
    <s v="Zoological Exhibit Maintenance TaxAdjustment to reflect revised revenue and non-personnel expenditures related to the fixed property tax levy support of the Zoological Exhibits Maintenance Fund."/>
    <s v="Adjustment to reflect revised revenue and non-personnel expenditures related to a property tax levy to support zoological exhibit maintenance."/>
    <s v="NO"/>
    <s v="N/A"/>
    <n v="0"/>
    <n v="0"/>
    <n v="0"/>
    <x v="3"/>
    <s v="N/A"/>
    <x v="2"/>
    <s v="N/A"/>
    <m/>
    <s v="Not Applicable"/>
    <m/>
    <m/>
    <m/>
    <m/>
    <s v="200219_9913_Zoological Exhibits Fund"/>
    <b v="1"/>
    <s v="The zoological fund revenue is collected via a levy on property taxes ($.005 per $100 of assessed valuation) as authorized by section 77a of the CityCharter. A 5.28% growth rate is applied, consistent with the FY 2024 projected Property Tax revenues. This is the annual adjustment to Fund 200219 andincreases both revenues and expenditures to match the FY 2024 proposed budget level."/>
    <b v="0"/>
    <x v="0"/>
    <b v="1"/>
    <b v="1"/>
  </r>
  <r>
    <n v="200228"/>
    <s v="Fire and Lifeguard Facilities Fund"/>
    <n v="9913"/>
    <s v="Citywide Other/Special Funds"/>
    <s v="Not Applicable"/>
    <s v="Not Applicable"/>
    <s v="Revenue (Revised – Increase)"/>
    <s v="Not Applicable"/>
    <n v="57293"/>
    <s v="200228_9913_Transfer-In Adjustment"/>
    <m/>
    <m/>
    <m/>
    <m/>
    <n v="0"/>
    <m/>
    <m/>
    <m/>
    <m/>
    <m/>
    <m/>
    <m/>
    <m/>
    <m/>
    <m/>
    <n v="2000"/>
    <s v="Adjustment to revenue received to match debt service schedule for Safety Sales Tax Fund (Fund 200638)."/>
    <s v="Revised Revenue Adjustment to reflect revised revenue to support Fire and Lifeguard Facilities. "/>
    <s v="Increase in revenue received to match debt service schedule."/>
    <s v="NO"/>
    <s v="N/A"/>
    <n v="0"/>
    <n v="0"/>
    <n v="0"/>
    <x v="3"/>
    <s v="N/A"/>
    <x v="2"/>
    <s v="N/A"/>
    <m/>
    <s v="Not Applicable"/>
    <m/>
    <m/>
    <m/>
    <m/>
    <s v="200228_9913_Transfer-In Adjustment"/>
    <b v="1"/>
    <s v="Adjustment to revenue received to match debt service schedule for Safety Sales Tax Fund (Fund 200638)."/>
    <b v="0"/>
    <x v="0"/>
    <b v="1"/>
    <b v="1"/>
  </r>
  <r>
    <n v="100000"/>
    <s v="General Fund"/>
    <n v="211611"/>
    <s v="Street"/>
    <s v="21"/>
    <s v="Not Applicable"/>
    <s v="Expenditure (Contractual Increase)"/>
    <s v="Not Applicable"/>
    <n v="57294"/>
    <s v="100000_211611_ Addition of  Asphalt &amp; Concrete Material"/>
    <m/>
    <m/>
    <m/>
    <m/>
    <n v="0"/>
    <n v="275642"/>
    <m/>
    <m/>
    <m/>
    <m/>
    <m/>
    <m/>
    <m/>
    <m/>
    <n v="275642"/>
    <m/>
    <s v="Street Division has two major contracts to supply asphalt and concrete materials. In FY2023, a  one year contract with four (4) additional one (1) year option renewals was executed with Vulcan Materials company to supply asphalt materials. The average cost of material has increased by 93% since FY2018 when the previous  5-year contract was executed. This request adds additional budget to align with the estimated annual need and contract authorization.  The FY2023 budget for asphalt is $1.4M however, under the new  the contract the annual not-to exceed authorization is $1.61M. The existing contract for concrete material has seen a steady 5% price increase on an annual basis since it was executed in FY 2018 and as of period 7, FY2023 prices have increased by an additional 5%. The base budget for concrete material is $647k and this request will bring the budget up to $712k. The total FY23 base budget for asphalt and concrete material is $2,046,920 and this request will bring the total budget to $2,322,562. In an effort to ensure material is available to crews performing sidewalk and roadways repairs, this funding is necessary to meet contractual pricing and authorization.  "/>
    <s v="Asphalt and Concrete Materials Addition of contracts for asphalt and concrete materials to align with increasing supplier pricing terms."/>
    <s v="Addition of non-personnel expenditures funding for asphalt and concrete materials to align with supplier contractual pricing terms."/>
    <s v="NO"/>
    <s v="57294_N___N/A_:._._._._"/>
    <n v="0"/>
    <n v="0"/>
    <n v="0"/>
    <x v="3"/>
    <s v="N/A"/>
    <x v="2"/>
    <s v="N/A"/>
    <m/>
    <m/>
    <m/>
    <m/>
    <m/>
    <s v="Not Applicable"/>
    <s v="100000_211611_ Addition of  Asphalt &amp; Concrete Material"/>
    <b v="1"/>
    <s v="Street Division has two major contracts to supply asphalt and concrete materials. In FY2023, a  one year contract with four (4) additional one (1) year option renewals was executed with Vulcan Materials company to supply asphalt materials. The average cost of material has increased by 93% since FY2018 when the previous  5-year contract was executed. This request adds additional budget to align with the estimated annual need and contract authorization.  The FY2023 budget for asphalt is $1.4M however, under the new  the contract the annual not-to exceed authorization is $1.61M. The existing contract for concrete material has seen a steady 5% price increase on an annual basis since it was executed in FY 2018 and as of period 7, FY2023 prices have increased by an additional 5%. The base budget for concrete material is $647k and this request will bring the budget up to $712k. The total FY23 base budget for asphalt and concrete material is $2,046,920 and this request will bring the total budget to $2,322,562. In an effort to ensure material is available to crews performing sidewalk and roadways repairs, this funding is necessary to meet contractual pricing and authorization.  "/>
    <b v="0"/>
    <x v="0"/>
    <b v="1"/>
    <b v="1"/>
  </r>
  <r>
    <n v="100000"/>
    <s v="General Fund"/>
    <n v="171413"/>
    <s v="Community Parks II"/>
    <s v="01"/>
    <s v="Serve Every Neighborhood"/>
    <s v="Facility (New)"/>
    <s v="Not Applicable"/>
    <n v="57296"/>
    <s v="100000_171413_1o-Alba High JU &amp; Kimbrough Elementary JU"/>
    <m/>
    <m/>
    <m/>
    <m/>
    <n v="0"/>
    <m/>
    <n v="105420"/>
    <m/>
    <m/>
    <m/>
    <m/>
    <m/>
    <m/>
    <m/>
    <n v="105420"/>
    <m/>
    <s v="Per Joint Use Agreement one-time budget for City's portion of major maintenance repair."/>
    <s v="School District Joint Use AgreementAddition of non-personnel expenditures to support turf maintenance reimbursement at Joint Use facilities."/>
    <s v="Addition of non-personnel expenditures to support turf maintenance reimbursement at Joint Use facilites."/>
    <s v="NO"/>
    <s v="San Diego Unified School District has requested the city fund its share of the parking lot repair at Alba and Kimbrough Joint Use sites in accordance with the joint use agreements."/>
    <n v="0"/>
    <n v="0"/>
    <n v="0"/>
    <x v="3"/>
    <s v="N/A"/>
    <x v="2"/>
    <s v="N/A"/>
    <m/>
    <m/>
    <m/>
    <m/>
    <m/>
    <s v="Customer Service"/>
    <s v="100000_171413_1o-Alba High JU &amp; Kimbrough Elementary JU"/>
    <b v="1"/>
    <s v="Per Joint Use Agreement one-time budget for City's portion of major maintenance repair."/>
    <b v="0"/>
    <x v="0"/>
    <b v="1"/>
    <b v="1"/>
  </r>
  <r>
    <n v="200217"/>
    <s v="Underground Surcharge Fund"/>
    <n v="211600"/>
    <s v="Admin &amp; Right-of-Way Management"/>
    <s v="Not Applicable"/>
    <s v="Not Applicable"/>
    <s v="Revenue (Revised – Increase)"/>
    <s v="Not Applicable"/>
    <n v="57300"/>
    <s v="200217_211600_Addition of  SDG&amp;E Franchise Fee Rev."/>
    <m/>
    <m/>
    <m/>
    <m/>
    <n v="0"/>
    <m/>
    <m/>
    <m/>
    <m/>
    <m/>
    <m/>
    <m/>
    <m/>
    <m/>
    <m/>
    <n v="349501"/>
    <s v="This adjustment includes the addition of $349,501 in revenue to reflect revised revenue projections for San Diego Gas and Electric Franchise Fees."/>
    <s v="San Diego Gas &amp;amp; Electric (SDG&amp;amp;E) Franchise Fees RevenueAdjustment to reflect revised SDG&amp;amp;E revenue projections."/>
    <s v="Adjustment to reflect revised revenue projections for San Diego Gas and Electric Franchise Fees."/>
    <s v="NO"/>
    <s v="57300_N___N/A_:._._._._"/>
    <n v="0"/>
    <n v="0"/>
    <n v="0"/>
    <x v="3"/>
    <s v="N/A"/>
    <x v="2"/>
    <s v="N/A"/>
    <m/>
    <s v="Not Applicable"/>
    <m/>
    <m/>
    <m/>
    <m/>
    <s v="200217_211600_Addition of  SDG&amp;E Franchise Fee Rev."/>
    <b v="1"/>
    <s v="This adjustment includes the addition of $349,501 in revenue to reflect revised revenue projections for San Diego Gas and Electric Franchise Fees."/>
    <b v="0"/>
    <x v="0"/>
    <b v="1"/>
    <b v="1"/>
  </r>
  <r>
    <n v="720048"/>
    <s v="Risk Management Administration Fund"/>
    <n v="1515"/>
    <s v="Risk Management"/>
    <s v="09"/>
    <s v="Not Applicable"/>
    <s v="Expenditure (Contractual Increase)"/>
    <s v="Not Applicable"/>
    <n v="57301"/>
    <s v="720048_1515_Increase in contractual services for Ventiv"/>
    <m/>
    <m/>
    <m/>
    <m/>
    <n v="0"/>
    <m/>
    <m/>
    <n v="4746"/>
    <m/>
    <m/>
    <m/>
    <m/>
    <m/>
    <m/>
    <n v="4746"/>
    <m/>
    <s v="Adjustment related to the increase in the annual maintenance agreement cost with Ventiv, which supports the City's claims management system for both public liability and workers compensation claims. The agreement was renewed by Council in FY2022 and includes an increase of 3% annually. The City's claims management system is critical in ensuring the City remains in compliance with State reporting mandates and enables the City to pay claims within time-frame requirements."/>
    <s v="Defined Contribution Plans SupportAddition of non-personnel expenditures to support contractual services for the Defined Contribution Plans Trustee Board."/>
    <s v="Addition of both one-time and ongoing non-personnel expenditures to support the City's claims management system annual maintenance fee and licensing. Adjustment related to the increase in the annual maintenance agreement cost with Ventiv, which supports the City's claims management system for both public liability and workers compensation claims. The agreement was renewed by council in FY2022 and includes an increase of 3% annually. The City's claims management system is critical in ensuring the City remains in compliance with State reporting mandates and enables the City to pay claims within time-frame requirements."/>
    <s v="NO"/>
    <s v="Increase in contractual services for Venti_N___NDU_:._._._._"/>
    <n v="0"/>
    <n v="0"/>
    <n v="0"/>
    <x v="3"/>
    <s v="N/A"/>
    <x v="2"/>
    <s v="N/A"/>
    <m/>
    <m/>
    <m/>
    <m/>
    <s v="Customer Service"/>
    <m/>
    <s v="720048_1515_Increase in contractual services for Ventiv"/>
    <b v="1"/>
    <s v="Adjustment related to the increase in the annual maintenance agreement cost with Ventiv, which supports the City's claims management system for both public liability and workers compensation claims. The agreement was renewed by Council in FY2022 and includes an increase of 3% annually. The City's claims management system is critical in ensuring the City remains in compliance with State reporting mandates and enables the City to pay claims within time-frame requirements."/>
    <b v="0"/>
    <x v="0"/>
    <b v="1"/>
    <b v="1"/>
  </r>
  <r>
    <n v="100000"/>
    <s v="General Fund"/>
    <n v="9912"/>
    <s v="Citywide Program Expenditures"/>
    <s v="08"/>
    <s v="Not Applicable"/>
    <s v="Expenditure (Critical Operational Needs)"/>
    <s v="Not Applicable"/>
    <n v="57302"/>
    <s v="100000_9912_Assessments to Public Property"/>
    <m/>
    <m/>
    <m/>
    <m/>
    <n v="0"/>
    <m/>
    <m/>
    <m/>
    <m/>
    <n v="67118"/>
    <m/>
    <m/>
    <m/>
    <m/>
    <n v="67118"/>
    <m/>
    <s v="This budget is used for assessments levied by Maintenance Assessment Districts (MADs) and Business Improvement Districts (BIDs) on properties owned by the City. Projected expenditures for Fiscal Year 2024 were provided by Parks and Recreation and Economic Development Department for a combined increase request of $67,118. Per Parks and Recreation Deparment, the change from FY23 to FY24 would be an increase of $10,946. The 5% increase is to cover the estimated CPI increase and the possibility of any new additions of City-owned parcels in Fiscal Year 2024.  Per Economic Development, the change from FY23 to FY24 would be an increase of $56,172. The 6% increase is to cover the estimated CPI increase and the increase of City-owned parcel assessments due to the North Park PBID transition to the North Park Special Enhancement District (MAD). "/>
    <s v="Assessments to Public PropertyAddition of non-personnel expenditures related to assessments levied on General Fund City property in Maintenance Assessment Districts (MADs) and for Property and Business Improvement Districts (PBIDs). "/>
    <s v="Addition of non-personnel expenditures related to assessments levied on General Fund City property in Maintenance Assessment Districts (MADs) and for Property and Business Improvement Districts (PBIDs). "/>
    <s v="NO"/>
    <s v="N/A"/>
    <n v="0"/>
    <n v="0"/>
    <n v="0"/>
    <x v="3"/>
    <s v="N/A"/>
    <x v="2"/>
    <s v="N/A"/>
    <m/>
    <m/>
    <m/>
    <m/>
    <m/>
    <s v="Not Applicable"/>
    <s v="100000_9912_Assessments to Public Property"/>
    <b v="1"/>
    <s v="This budget is used for assessments levied by Maintenance Assessment Districts (MADs) and Business Improvement Districts (BIDs) on properties owned by the City. Projected expenditures for Fiscal Year 2024 were provided by Parks and Recreation and Economic Development Department for a combined increase request of $67,118. Per Parks and Recreation Deparment, the change from FY23 to FY24 would be an increase of $10,946. The 5% increase is to cover the estimated CPI increase and the possibility of any new additions of City-owned parcels in Fiscal Year 2024.  Per Economic Development, the change from FY23 to FY24 would be an increase of $56,172. The 6% increase is to cover the estimated CPI increase and the increase of City-owned parcel assessments due to the North Park PBID transition to the North Park Special Enhancement District (MAD). "/>
    <b v="0"/>
    <x v="0"/>
    <b v="1"/>
    <b v="1"/>
  </r>
  <r>
    <n v="720048"/>
    <s v="Risk Management Administration Fund"/>
    <n v="1515"/>
    <s v="Risk Management"/>
    <s v="08"/>
    <s v="Not Applicable"/>
    <s v="Expenditure (Critical Operational Needs)"/>
    <s v="IT Discretionary"/>
    <n v="57303"/>
    <s v="720048_1515_Ventiv Additional User Licenses"/>
    <m/>
    <m/>
    <m/>
    <m/>
    <n v="0"/>
    <m/>
    <m/>
    <n v="61588"/>
    <m/>
    <m/>
    <m/>
    <m/>
    <m/>
    <m/>
    <n v="61588"/>
    <m/>
    <s v="Addition of $61,925 in non-personnel expenditures to purchase 10 additional Claims Enterprise (iVOS) licenses. These additional licenses are necessary to ensure that new staff and outside auditors are able to operate the claims management system. The cost of the 10 additional user licenses includes a one-time cost of $5,000 per license with an on-going annual fee of $1,159 per license."/>
    <s v="Claims Management SystemAddition of non-personnel expenditures to support the City's Claims Management System."/>
    <s v="Addition of both one-time and ongoing non-personnel expenditures to support the City's claims management system annual maintenance fee and licensing. Addition of $61,925 in non-personnel expenditures to purchase 10 additional Claims Enterprise (iVOS) licenses. These additional licenses are necessary to ensure that new staff and outside auditors are able to operate the claims management system. The cost of the 10 additional user licenses includes a one-time cost of $5,000 per license with an on-going annual fee of $1,159 per license."/>
    <s v="YES"/>
    <s v="720048_1515_Ventiv Additional User Licenses_Y123N/A_: Guarantees unlimited access to claim reporting and management software for efficient workload management. _Eliminates current issue where users are being locked out of system due to limited number of concurrent licenses.._No negative impacts._._"/>
    <n v="0"/>
    <n v="0"/>
    <n v="0"/>
    <x v="3"/>
    <s v="N/A"/>
    <x v="2"/>
    <s v="N/A"/>
    <m/>
    <m/>
    <m/>
    <m/>
    <s v="Empowerment &amp; Engagement"/>
    <m/>
    <s v="720048_1515_Ventiv Additional User Licenses"/>
    <b v="1"/>
    <s v="Addition of $61,925 in non-personnel expenditures to purchase 10 additional Claims Enterprise (iVOS) licenses. These additional licenses are necessary to ensure that new staff and outside auditors are able to operate the claims management system. The cost of the 10 additional user licenses includes a one-time cost of $5,000 per license with an on-going annual fee of $1,159 per license."/>
    <b v="0"/>
    <x v="0"/>
    <b v="1"/>
    <b v="1"/>
  </r>
  <r>
    <n v="200111"/>
    <s v="Environmental Growth 1/3 Fund"/>
    <n v="171417"/>
    <s v="Environmental Growth 1/3"/>
    <s v="Not Applicable"/>
    <s v="Not Applicable"/>
    <s v="Revenue (Revised – Increase)"/>
    <s v="Not Applicable"/>
    <n v="57304"/>
    <s v="200111_171417_EGF 1/3 Franchise Fee Increase"/>
    <m/>
    <m/>
    <m/>
    <m/>
    <n v="0"/>
    <m/>
    <m/>
    <m/>
    <m/>
    <m/>
    <m/>
    <m/>
    <m/>
    <m/>
    <m/>
    <n v="715152"/>
    <s v="Increase in revenue based on SDGE Franchise Fee projections, and Climate Equity Fund projections ($500K split of the $2M Climate Equity Fund to EGF)."/>
    <s v="Revised Franchise Fee RevenueAdjustment to reflect updated Franchise Fee revenue projections."/>
    <s v="Adjustment to reflect revised Franchise Fee revenue projections and Climate Equity Fund projections ($500K split of the $2M Climate Equity Fund to EGF)."/>
    <s v="NO"/>
    <s v="N/A."/>
    <n v="0"/>
    <n v="0"/>
    <n v="0"/>
    <x v="3"/>
    <s v="N/A"/>
    <x v="2"/>
    <s v="N/A"/>
    <m/>
    <s v="Not Applicable"/>
    <m/>
    <m/>
    <m/>
    <m/>
    <s v="200111_171417_EGF 1/3 Franchise Fee Increase"/>
    <b v="1"/>
    <s v="Increase in revenue based on SDGE Franchise Fee projections, and Climate Equity Fund projections ($500K split of the $2M Climate Equity Fund to EGF)."/>
    <b v="0"/>
    <x v="0"/>
    <b v="1"/>
    <b v="1"/>
  </r>
  <r>
    <n v="100000"/>
    <s v="General Fund"/>
    <n v="9912"/>
    <s v="Citywide Program Expenditures"/>
    <s v="09"/>
    <s v="Not Applicable"/>
    <s v="Expenditure (Critical Operational Needs)"/>
    <s v="Not Applicable"/>
    <n v="57305"/>
    <s v="100000_9912_Addition to Property Tax Administration"/>
    <m/>
    <m/>
    <m/>
    <m/>
    <n v="0"/>
    <m/>
    <n v="300195"/>
    <m/>
    <m/>
    <m/>
    <m/>
    <m/>
    <m/>
    <m/>
    <n v="300195"/>
    <m/>
    <s v="The Property Tax Admin Fee for Fiscal Year 2024 is projected at $4,757,247. An increase $300,195 from what was budgeted in FY2023."/>
    <s v="Property Tax Administration FeesAdjustment to reflect revised non-personnel expenditures to support property tax administration fees paid to the County of San Diego."/>
    <s v="Adjustment to reflect revised non-personnel expenditures to support property tax administration fees paid to the County of San Diego."/>
    <s v="NO"/>
    <s v="N/A"/>
    <n v="0"/>
    <n v="0"/>
    <n v="0"/>
    <x v="3"/>
    <s v="N/A"/>
    <x v="2"/>
    <s v="N/A"/>
    <m/>
    <m/>
    <m/>
    <m/>
    <m/>
    <s v="Not Applicable"/>
    <s v="100000_9912_Addition to Property Tax Administration"/>
    <b v="1"/>
    <s v="The Property Tax Admin Fee for Fiscal Year 2024 is projected at $4,757,247. An increase $300,195 from what was budgeted in FY2023."/>
    <b v="0"/>
    <x v="0"/>
    <b v="1"/>
    <b v="1"/>
  </r>
  <r>
    <n v="200111"/>
    <s v="Environmental Growth 1/3 Fund"/>
    <n v="171417"/>
    <s v="Environmental Growth 1/3"/>
    <s v="Not Applicable"/>
    <s v="Not Applicable"/>
    <s v="Revenue (Revised – Increase)"/>
    <s v="Not Applicable"/>
    <n v="57306"/>
    <s v="200111_171417_EGF SDG&amp;E Minimum Bid 1/3"/>
    <m/>
    <m/>
    <m/>
    <m/>
    <n v="0"/>
    <m/>
    <m/>
    <m/>
    <m/>
    <m/>
    <m/>
    <m/>
    <m/>
    <m/>
    <m/>
    <n v="30575"/>
    <s v="Additional Revenue for EGF SDGE Minimum Bid Payment Projections."/>
    <s v="SDG&amp;amp;E Minimum Bid PaymentAdjustment to reflect revised SDGE Minimum Bid Payment Projections."/>
    <s v="Adjustment to reflect revised SDGE Minimum Bid Payment Projections."/>
    <s v="NO"/>
    <s v="N/A."/>
    <n v="0"/>
    <n v="0"/>
    <n v="0"/>
    <x v="3"/>
    <s v="N/A"/>
    <x v="2"/>
    <s v="No"/>
    <m/>
    <s v="Not Applicable"/>
    <m/>
    <m/>
    <m/>
    <m/>
    <s v="200111_171417_EGF SDG&amp;E Minimum Bid 1/3"/>
    <b v="1"/>
    <s v="Additional Revenue for EGF SDGE Minimum Bid Payment Projections."/>
    <b v="0"/>
    <x v="0"/>
    <b v="1"/>
    <b v="1"/>
  </r>
  <r>
    <n v="200109"/>
    <s v="Environmental Growth 2/3 Fund"/>
    <n v="171418"/>
    <s v="Environmental Growth 2/3"/>
    <s v="Not Applicable"/>
    <s v="Not Applicable"/>
    <s v="Revenue (Revised – Increase)"/>
    <s v="Not Applicable"/>
    <n v="57308"/>
    <s v="200109_171418_EGF 2/3 Franchise Fee Increase"/>
    <m/>
    <m/>
    <m/>
    <m/>
    <n v="0"/>
    <m/>
    <m/>
    <m/>
    <m/>
    <m/>
    <m/>
    <m/>
    <m/>
    <m/>
    <m/>
    <n v="1430302"/>
    <s v="Increase in revenue based on SDGE Franchise Fee projections, and Climate Equity Fund projections ($500K split of the $2M Climate Equity Fund to EGF)."/>
    <s v="Revised Franchise Fee RevenueAdjustment to reflect updated Franchise Fee revenue projections."/>
    <s v="Increase in revenue based on SDGE Franchise Fee projections, and Climate Equity Fund projections ($500K split of the $2M Climate Equity Fund to EGF)."/>
    <s v="NO"/>
    <s v="N/A."/>
    <n v="0"/>
    <n v="0"/>
    <n v="0"/>
    <x v="3"/>
    <s v="N/A"/>
    <x v="2"/>
    <s v="No"/>
    <m/>
    <s v="Not Applicable"/>
    <m/>
    <m/>
    <m/>
    <m/>
    <s v="200109_171418_EGF 2/3 Franchise Fee Increase"/>
    <b v="1"/>
    <s v="Increase in revenue based on SDGE Franchise Fee projections, and Climate Equity Fund projections ($500K split of the $2M Climate Equity Fund to EGF)."/>
    <b v="0"/>
    <x v="0"/>
    <b v="1"/>
    <b v="1"/>
  </r>
  <r>
    <n v="200109"/>
    <s v="Environmental Growth 2/3 Fund"/>
    <n v="171418"/>
    <s v="Environmental Growth 2/3"/>
    <s v="Not Applicable"/>
    <s v="Not Applicable"/>
    <s v="Revenue (Revised – Increase)"/>
    <s v="Not Applicable"/>
    <n v="57310"/>
    <s v="200109_171418_EGF SDG&amp;E Minimum Bid 2/3"/>
    <m/>
    <m/>
    <m/>
    <m/>
    <n v="0"/>
    <m/>
    <m/>
    <m/>
    <m/>
    <m/>
    <m/>
    <m/>
    <m/>
    <m/>
    <m/>
    <n v="61149"/>
    <s v="Additional Revenue for EGF SDGE Minimum Bid Payment Projections."/>
    <s v="SDG&amp;amp;E Minimum Bid PaymentAdjustment to reflect revised SDGE Minimum Bid Payment Projections."/>
    <s v="Adjustment to reflect revised SDGE Minimum Bid Payment Projections."/>
    <s v="NO"/>
    <s v="N/A."/>
    <n v="0"/>
    <n v="0"/>
    <n v="0"/>
    <x v="3"/>
    <s v="N/A"/>
    <x v="2"/>
    <s v="No"/>
    <m/>
    <s v="Not Applicable"/>
    <m/>
    <m/>
    <m/>
    <m/>
    <s v="200109_171418_EGF SDG&amp;E Minimum Bid 2/3"/>
    <b v="1"/>
    <s v="Additional Revenue for EGF SDGE Minimum Bid Payment Projections."/>
    <b v="0"/>
    <x v="0"/>
    <b v="1"/>
    <b v="1"/>
  </r>
  <r>
    <n v="100000"/>
    <s v="General Fund"/>
    <n v="1212"/>
    <s v="Personnel"/>
    <s v="01"/>
    <s v="Not Applicable"/>
    <s v="Expenditure (Contractual Increase)"/>
    <s v="IT Discretionary"/>
    <n v="57311"/>
    <s v="100000_1212_Optical Meter Readers/Scanners Contractual Incre"/>
    <m/>
    <m/>
    <m/>
    <m/>
    <n v="0"/>
    <m/>
    <m/>
    <n v="6983"/>
    <m/>
    <m/>
    <m/>
    <m/>
    <m/>
    <m/>
    <n v="6983"/>
    <m/>
    <s v="Addition of non-personnel expenditures in the amount of $2,180 (for a total of $6983) due to an increase in the existing maintenance contract for the Optical Meter Readers/Scanners that are used for Police and Fire written examinations.  The impact of not funding this expense is delays in the public safety hiring process.  This commitment item also includes the continued annual maintenance and support for LiveScan Computerized Fingerprinting equipment, of which there are now two as of June 2022.  It is crucial for the City to have this equipment in operation without any interruption so we can evaluate the conviction record history of potential employees.  The impact of not funding this expense is delays in the hiring process. "/>
    <s v="Meter Reader Scanners MaintenanceAddition of contract expenditures to support the annual maintenance and equipment utilized in the City's hiring process."/>
    <s v="Optical Meter Readers/ScannersAddition of non-personnel expenditures to support the continued annual maintenance and support of scanning and fingerprinting equipment.  Failure to fund this expense will result in delays to the City's hiring process, especially in public safety.   "/>
    <s v="NO"/>
    <s v="N/A"/>
    <n v="0"/>
    <n v="0"/>
    <n v="0"/>
    <x v="3"/>
    <s v="N/A"/>
    <x v="2"/>
    <s v="N/A"/>
    <m/>
    <m/>
    <m/>
    <m/>
    <m/>
    <s v="Not Applicable"/>
    <s v="100000_1212_Optical Meter Readers/Scanners Contractual Incre"/>
    <b v="1"/>
    <s v="Addition of non-personnel expenditures in the amount of $2,180 (for a total of $6983) due to an increase in the existing maintenance contract for the Optical Meter Readers/Scanners that are used for Police and Fire written examinations.  The impact of not funding this expense is delays in the public safety hiring process.  This commitment item also includes the continued annual maintenance and support for LiveScan Computerized Fingerprinting equipment, of which there are now two as of June 2022.  It is crucial for the City to have this equipment in operation without any interruption so we can evaluate the conviction record history of potential employees.  The impact of not funding this expense is delays in the hiring process. "/>
    <b v="0"/>
    <x v="0"/>
    <b v="1"/>
    <b v="1"/>
  </r>
  <r>
    <n v="100000"/>
    <s v="General Fund"/>
    <n v="171414"/>
    <s v="Developed Regional Parks"/>
    <s v="Not Applicable"/>
    <s v="Serve Every Neighborhood"/>
    <s v="Non-standard Hour (Maintain)"/>
    <s v="Not Applicable"/>
    <n v="57312"/>
    <s v="100000_171414_Non Standard Hour (Existing Service Level)"/>
    <n v="20"/>
    <n v="805958"/>
    <n v="56258"/>
    <n v="41909"/>
    <n v="904125"/>
    <m/>
    <m/>
    <m/>
    <m/>
    <m/>
    <m/>
    <m/>
    <m/>
    <m/>
    <n v="904125"/>
    <m/>
    <s v="Funding allocated according to a zero-based annual review of hourly funding requirements."/>
    <s v="Non-Standard Hour Personnel FundingFunding allocated according to a zero-based annual review of hourly funding requirements."/>
    <s v="Funding allocated according to a zero-based annual review of hourly funding requirements."/>
    <s v="NO"/>
    <s v="N/A."/>
    <n v="0"/>
    <n v="0"/>
    <n v="0"/>
    <x v="3"/>
    <s v="N/A"/>
    <x v="2"/>
    <s v="N/A"/>
    <m/>
    <m/>
    <m/>
    <m/>
    <m/>
    <s v="Customer Service"/>
    <s v="100000_171414_Non Standard Hour (Existing Service Level)"/>
    <b v="1"/>
    <s v="Funding allocated according to a zero-based annual review of hourly funding requirements."/>
    <b v="0"/>
    <x v="0"/>
    <b v="1"/>
    <b v="1"/>
  </r>
  <r>
    <n v="720048"/>
    <s v="Risk Management Administration Fund"/>
    <n v="1515"/>
    <s v="Risk Management"/>
    <s v="10"/>
    <s v="Not Applicable"/>
    <s v="Expenditure (Contractual Increase)"/>
    <s v="Not Applicable"/>
    <n v="57313"/>
    <s v="720048_1515_Segal Marco Contract increase"/>
    <m/>
    <m/>
    <m/>
    <m/>
    <n v="0"/>
    <m/>
    <n v="1989"/>
    <m/>
    <m/>
    <m/>
    <m/>
    <m/>
    <m/>
    <m/>
    <n v="1989"/>
    <m/>
    <s v="Adjustment for the increase in the annual consulting agreement cost with Segal Marco (formerly Milliman), which supports Defined Contribution Plans Trustee Board. The agreement includes an increase of 3% annually."/>
    <s v="Defined Contribution Plans SupportAddition of non-personnel expenditures to support contractual services for the Defined Contribution Plans Trustee Board."/>
    <s v="Adjustment for the increase in the annual consulting agreement cost with Segal Marco (formerly Milliman), which supports Defined Contribution Plans Trustee Board. The agreement includes an increase of 3% annually."/>
    <s v="NO"/>
    <s v="720048_1515_Segal Marco Contract increase_N___NDU_:._._._._"/>
    <n v="0"/>
    <n v="0"/>
    <n v="0"/>
    <x v="3"/>
    <s v="N/A"/>
    <x v="2"/>
    <s v="N/A"/>
    <m/>
    <m/>
    <m/>
    <m/>
    <s v="Trust &amp; Transparency"/>
    <m/>
    <s v="720048_1515_Segal Marco Contract increase"/>
    <b v="1"/>
    <s v="Adjustment for the increase in the annual consulting agreement cost with Segal Marco (formerly Milliman), which supports Defined Contribution Plans Trustee Board. The agreement includes an increase of 3% annually."/>
    <b v="0"/>
    <x v="0"/>
    <b v="1"/>
    <b v="1"/>
  </r>
  <r>
    <n v="720048"/>
    <s v="Risk Management Administration Fund"/>
    <n v="1515"/>
    <s v="Risk Management"/>
    <s v="11"/>
    <s v="Not Applicable"/>
    <s v="Expenditure (Critical Operational Needs)"/>
    <s v="IT Discretionary"/>
    <n v="57314"/>
    <s v="720048_1515_Additon of CGI consulting services"/>
    <m/>
    <m/>
    <m/>
    <m/>
    <n v="0"/>
    <m/>
    <m/>
    <n v="25000"/>
    <m/>
    <m/>
    <m/>
    <m/>
    <m/>
    <m/>
    <n v="25000"/>
    <m/>
    <s v="Addition in consulting service hours related to enhancements and maintenance of the City's claims management system, which support both the Public Liability &amp;amp; Loss Recovery and Workers' Compensation Divisions.  This addition would increase the service hours to maintain the City's claims system for any required changes in State mandates or business efficiencies. If unable to maintain the system could cause the City to not be in compliance with State reporting mandates and compromise the City's ability to pay claims within the judgment timeframe requirements."/>
    <s v="Claims Management SystemAddition of non-personnel expenditures to support the City's Claims Management System."/>
    <s v="Addition in consulting service hours related to enhancements and maintenance of the City's claims management system, which support both the Public Liability &amp;amp; Loss Recovery and Workers' Compensation Divisions.  This addition would increase the service hours to maintain the City's claims system for any required changes in State mandates or business efficiencies."/>
    <s v="YES"/>
    <s v="720048_1515_Additon of CGI consultation_Y123N/A_: Address interface communication between multiple systems ._This addition would increase the service hours to maintain the City's claims system for any required changes in State mandates or business efficiencies.._No negative impacts._._"/>
    <n v="0"/>
    <n v="0"/>
    <n v="0"/>
    <x v="3"/>
    <s v="N/A"/>
    <x v="2"/>
    <s v="N/A"/>
    <m/>
    <m/>
    <m/>
    <m/>
    <s v="Customer Service"/>
    <m/>
    <s v="720048_1515_Additon of CGI consulting services"/>
    <b v="1"/>
    <s v="Addition in consulting service hours related to enhancements and maintenance of the City's claims management system, which support both the Public Liability &amp;amp; Loss Recovery and Workers' Compensation Divisions.  This addition would increase the service hours to maintain the City's claims system for any required changes in State mandates or business efficiencies. If unable to maintain the system could cause the City to not be in compliance with State reporting mandates and compromise the City's ability to pay claims within the judgment timeframe requirements."/>
    <b v="0"/>
    <x v="0"/>
    <b v="1"/>
    <b v="1"/>
  </r>
  <r>
    <n v="200205"/>
    <s v="Transient Occupancy Tax Fund"/>
    <n v="9913"/>
    <s v="Citywide Other/Special Funds"/>
    <s v="Not Applicable"/>
    <s v="Not Applicable"/>
    <s v="Revenue (Revised – Increase)"/>
    <s v="Not Applicable"/>
    <n v="57316"/>
    <s v="200205_9913_TOT Revenue"/>
    <m/>
    <m/>
    <m/>
    <m/>
    <n v="0"/>
    <m/>
    <m/>
    <m/>
    <m/>
    <m/>
    <m/>
    <m/>
    <m/>
    <m/>
    <m/>
    <n v="24410515"/>
    <s v="Adjustment to reflect revised Transient Occupancy Tax (TOT) revenue projections. The FY 2023 projection (actual activity through P.6) serves as the base for FY 2024 with a 4% growth rate applied. The 4% growth rate is based on the average year-over-year growth in TOT revenue through FY 2020. FY 2023 projection is based on period 1-6 actual activity with growth rates for remainder of FY 2023 based on San Diego Lodging Forecast Update released by Tourism Economics in October 2022."/>
    <s v="Revised RevenueAdjustment to reflect revised Transient Occupancy Tax (TOT) revenue projections."/>
    <s v="Adjustment to reflect revised revenue projections."/>
    <s v="NO"/>
    <s v="N/A"/>
    <n v="0"/>
    <n v="0"/>
    <n v="0"/>
    <x v="3"/>
    <s v="N/A"/>
    <x v="2"/>
    <s v="N/A"/>
    <m/>
    <m/>
    <m/>
    <s v="Not Applicable"/>
    <m/>
    <m/>
    <s v="200205_9913_TOT Revenue"/>
    <b v="1"/>
    <s v="Adjustment to reflect revised Transient Occupancy Tax (TOT) revenue projections. The FY 2023 projection (actual activity through P.6) serves as the base for FY 2024 with a 4% growth rate applied. The 4% growth rate is based on the average year-over-year growth in TOT revenue through FY 2020. FY 2023 projection is based on period 1-6 actual activity with growth rates for remainder of FY 2023 based on San Diego Lodging Forecast Update released by Tourism Economics in October 2022."/>
    <b v="0"/>
    <x v="0"/>
    <b v="1"/>
    <b v="1"/>
  </r>
  <r>
    <n v="200205"/>
    <s v="Transient Occupancy Tax Fund"/>
    <n v="1414"/>
    <s v="Special Promotional Programs"/>
    <s v="Not Applicable"/>
    <s v="Foster Regional Prosperity"/>
    <s v="Expenditure (Critical Operational Needs)"/>
    <s v="Not Applicable"/>
    <n v="57320"/>
    <s v="200205_1414_Restore Economic Development &amp; Tourism Support"/>
    <m/>
    <m/>
    <m/>
    <m/>
    <n v="0"/>
    <m/>
    <n v="500000"/>
    <m/>
    <m/>
    <m/>
    <m/>
    <m/>
    <m/>
    <m/>
    <n v="500000"/>
    <m/>
    <s v="Addition of ongoing non-personnel expenditures in the amount of $500,000 to fully restore the historical budget (pre-pandemic) levels of Economic Development and Tourism Support (EDTS) to support the goal of the City’s Special Promotional Programs for the provision of Economic Development Services; to restore the economy and promote San Diego by contributing to a balance of business, cultural and promotional programs. The supported non-profit agencies will attract business, promote tourism and/or create employment throughout the City and leverage each dollar spent through non-city funds. This program will promote the City as a visitor destination and advance the City’s economy by increasing tourism and attracting industry. Grant funding for FY23 was streamlined from Citywide Economic Development Program to EDTS. This funding was completely reduced pre-pandemic in the FY21 budget to address the projected shortfall of the FY21 General Fund budget and was not funded in FY22. The FY23 budget included a portion of funding to bring the program back to half capacity. This adjustment would bring the program back at full capacity."/>
    <s v="Economic Development and Tourism GrantsAddition of non-personnel expenditures to support Economic Development and Tourism Support to outside organizations."/>
    <s v="Addition of ongoing non-personnel expenditures associated with Transient Occupancy Tax (TOT) -  Economic Development and Tourism Support (EDTS) to outside organizations."/>
    <s v="YES"/>
    <s v="Addition of ongoing non-personnel expenditures in the amount of $500,000 to fully restore the historic pre-pandemic budget levels of Economic Development and Tourism Support (EDTS) to support the goal of the City’s Special Promotional Programs for the provision of Economic Development Services; to restore the economy and promote San Diego by contributing to a balance of business, cultural and promotional programs.&lt;ol&gt;&lt;li&gt;How does this budget allocation directly benefit specific neighborhoods and City employees?  Addition of ongoing non-personnel expenditures in the amount of $500,000 for EDTS will fully restore the budget to pre-pandemic levels. Although the EDTS grant allocation was reduced during the COVID-19 pandemic, that program and the funding provided to regional organizations through it, supports middle to high-wage jobs. Economic Development Department would use the increased annual allocation to restore previous funding levels for programs as well as welcome new applicants, including outside organizations located in historically under-resourced communities and organizations supporting job opportunities of the future. This allows for equitable access to opportunity and resources and ensures funding of diverse organizations/nonprofits.&lt;/li&gt;&lt;/ol&gt;&lt;ol&gt;&lt;li&gt;What are the operational impacts to policy, programs or practices? The reinstated allocation will help to restore previous funding levels for programs as well as welcome new applicants, including organizations located in historically under-resourced communities and organizations supporting job opportunities of the future.  &lt;/li&gt;&lt;li&gt;What are the potential unintended consequences and/or burdens to specific neighborhoods and City employees? N/A&lt;/li&gt;&lt;/ol&gt;"/>
    <n v="0.1"/>
    <n v="50000"/>
    <n v="0"/>
    <x v="1"/>
    <s v="Overarching Implementation"/>
    <x v="0"/>
    <s v="No"/>
    <m/>
    <m/>
    <m/>
    <s v="Not Applicable"/>
    <m/>
    <m/>
    <s v="200205_1414_Restore Economic Development &amp; Tourism Support"/>
    <b v="1"/>
    <s v="Addition of ongoing non-personnel expenditures in the amount of $500,000 to fully restore the historical budget (pre-pandemic) levels of Economic Development and Tourism Support (EDTS) to support the goal of the City’s Special Promotional Programs for the provision of Economic Development Services; to restore the economy and promote San Diego by contributing to a balance of business, cultural and promotional programs. The supported non-profit agencies will attract business, promote tourism and/or create employment throughout the City and leverage each dollar spent through non-city funds. This program will promote the City as a visitor destination and advance the City’s economy by increasing tourism and attracting industry. Grant funding for FY23 was streamlined from Citywide Economic Development Program to EDTS. This funding was completely reduced pre-pandemic in the FY21 budget to address the projected shortfall of the FY21 General Fund budget and was not funded in FY22. The FY23 budget included a portion of funding to bring the program back to half capacity. This adjustment would bring the program back at full capacity."/>
    <b v="0"/>
    <x v="0"/>
    <b v="1"/>
    <b v="1"/>
  </r>
  <r>
    <n v="100000"/>
    <s v="General Fund"/>
    <n v="1313"/>
    <s v="Human Resources"/>
    <s v="04"/>
    <s v="Foster Regional Prosperity"/>
    <s v="Expenditure (Critical Operational Needs)"/>
    <s v="Not Applicable"/>
    <n v="57323"/>
    <s v="100000_1313_Total Compensation Studies"/>
    <m/>
    <m/>
    <m/>
    <m/>
    <n v="0"/>
    <m/>
    <n v="97000"/>
    <m/>
    <m/>
    <m/>
    <m/>
    <m/>
    <m/>
    <m/>
    <n v="97000"/>
    <m/>
    <s v="Addition of NPE to assist in positioning the City as the regional employer of choice by continuing with regular total compensation studies to ensure that actual employee compensation is consistent with the City's compensation philosophy."/>
    <s v="Total Compensation StudiesAddition of non-personnel expenditures to support continued Total Compensation studies."/>
    <s v="Total Compensation StudiesAddition of non-personnel expenditures to support continued Total Compensation studies."/>
    <s v="YES"/>
    <s v="The funding will provide City staff with accurate market trends related to employee compensation and provide critical data needed to make fair, equitable, and livable wage adjustments to employee compensation. Without the funding, Human Resources will not have dedicated resources to complying with the City's Compensation Philosophy."/>
    <n v="0"/>
    <n v="0"/>
    <n v="0"/>
    <x v="3"/>
    <s v="N/A"/>
    <x v="2"/>
    <s v="N/A"/>
    <m/>
    <m/>
    <m/>
    <m/>
    <m/>
    <s v="Trust &amp; Transparency"/>
    <s v="100000_1313_Total Compensation Studies"/>
    <b v="1"/>
    <s v="Addition of NPE to assist in positioning the City as the regional employer of choice by continuing with regular total compensation studies to ensure that actual employee compensation is consistent with the City's compensation philosophy."/>
    <b v="0"/>
    <x v="0"/>
    <b v="1"/>
    <b v="1"/>
  </r>
  <r>
    <n v="100000"/>
    <s v="General Fund"/>
    <n v="1152"/>
    <s v="City Clerk"/>
    <s v="02"/>
    <s v="Not Applicable"/>
    <s v="Non-standard Hour (Maintain)"/>
    <s v="Not Applicable"/>
    <n v="57324"/>
    <s v="100000_1152_Non-Standard Hour (Maintain)"/>
    <n v="0.32"/>
    <n v="16387"/>
    <n v="445"/>
    <n v="1221"/>
    <n v="18053"/>
    <m/>
    <m/>
    <m/>
    <m/>
    <m/>
    <m/>
    <m/>
    <m/>
    <m/>
    <n v="18053"/>
    <m/>
    <s v="The City Clerk fulfills a variety of mandated functions - these functions allow the City to conduct business - whether it's on the Legislative side of government through a City Council Meeting, or on the Executive side of the house through records management support.  The volume and flow of work is almost always unpredictable and/or difficult to estimate.  If this request for hourly wages is not granted this could impact the office's ability to respond to mandated deadlines and legal requirements that could have long-term consequences for the City. The request maintains FY2023 service levels and is based on a reasonable time-frame for requesting a Personnel certification, interviewing candidates and hiring new staff. This request is allocated to a zero-based annual review of hourly funding requirements. The department is adding 0.17 FTE (90000347) Legislative Recorder 2-NP and 0.15 FTE (90000539) Clerical Assistant 2-NP."/>
    <s v="Non-Standard Hour Personnel FundingFunding allocated according to a zero-based annual review of hourly funding requirements."/>
    <s v="The addition of 0.17 Legislative Recorder 2-NP and 0.15 Clerical Assistant 2-NP allow the City Clerk to fulfill a variety of mandated functions. This request maintains FY 2023 service levels."/>
    <s v="NO"/>
    <s v="N/A"/>
    <n v="0"/>
    <n v="0"/>
    <n v="0"/>
    <x v="3"/>
    <s v="N/A"/>
    <x v="2"/>
    <s v="N/A"/>
    <m/>
    <m/>
    <m/>
    <m/>
    <m/>
    <s v="Customer Service"/>
    <s v="100000_1152_Non-Standard Hour (Maintain)"/>
    <b v="1"/>
    <s v="The City Clerk fulfills a variety of mandated functions - these functions allow the City to conduct business - whether it's on the Legislative side of government through a City Council Meeting, or on the Executive side of the house through records management support.  The volume and flow of work is almost always unpredictable and/or difficult to estimate.  If this request for hourly wages is not granted this could impact the office's ability to respond to mandated deadlines and legal requirements that could have long-term consequences for the City. The request maintains FY2023 service levels and is based on a reasonable time-frame for requesting a Personnel certification, interviewing candidates and hiring new staff. This request is allocated to a zero-based annual review of hourly funding requirements. The department is adding 0.17 FTE (90000347) Legislative Recorder 2-NP and 0.15 FTE (90000539) Clerical Assistant 2-NP."/>
    <b v="0"/>
    <x v="0"/>
    <b v="1"/>
    <b v="1"/>
  </r>
  <r>
    <n v="100000"/>
    <s v="General Fund"/>
    <n v="1313"/>
    <s v="Human Resources"/>
    <s v="03"/>
    <s v="Foster Regional Prosperity"/>
    <s v="Expenditure (Critical Operational Needs)"/>
    <s v="Not Applicable"/>
    <n v="57325"/>
    <s v="100000_1313_Recruiting Program NPE"/>
    <m/>
    <m/>
    <m/>
    <m/>
    <n v="0"/>
    <m/>
    <n v="250000"/>
    <m/>
    <m/>
    <m/>
    <m/>
    <m/>
    <m/>
    <m/>
    <n v="250000"/>
    <m/>
    <s v="Addition of NPE for early talent sourcing, recruitment module add-ons, and position postings to support the Recruitment Program."/>
    <s v="Recruitment Program Addition of 2.00 Program Coordinators, 1.00 Program Manager, and non-personnel expenditures to support the Recruitment Program."/>
    <s v="Recruitment Program Addition of 2.00 Program Coordinators, 1.00 Program Manager, and non-personnel expenditures to support the Recruitment Program."/>
    <s v="YES"/>
    <s v="The funding will be used to execute a Citywide recruiting strategy and allow positions to be advertised to a wide range of job seekers. This work will ensue that position vacancies are broadcasted to a diverse candidate pool that includes targeted outreach to historically underrepresented populations. Without the funding, Human Resources will not have dedicated resources to support recruiting."/>
    <n v="0"/>
    <n v="0"/>
    <n v="0"/>
    <x v="3"/>
    <s v="N/A"/>
    <x v="2"/>
    <s v="N/A"/>
    <m/>
    <m/>
    <m/>
    <m/>
    <m/>
    <s v="Equity &amp; Inclusion"/>
    <s v="100000_1313_Recruiting Program NPE"/>
    <b v="1"/>
    <s v="Addition of NPE for early talent sourcing, recruitment module add-ons, and position postings to support the Recruitment Program."/>
    <b v="0"/>
    <x v="0"/>
    <b v="1"/>
    <b v="1"/>
  </r>
  <r>
    <n v="200205"/>
    <s v="Transient Occupancy Tax Fund"/>
    <n v="1412"/>
    <s v="Cultural Affairs"/>
    <s v="03"/>
    <s v="Serve Every Neighborhood"/>
    <s v="Expenditure (Critical Operational Needs)"/>
    <s v="Not Applicable"/>
    <n v="57334"/>
    <s v="200205_1412_Addition_NP_Cultural Plan"/>
    <m/>
    <m/>
    <m/>
    <m/>
    <n v="0"/>
    <m/>
    <n v="100000"/>
    <m/>
    <m/>
    <m/>
    <m/>
    <m/>
    <m/>
    <m/>
    <n v="100000"/>
    <m/>
    <s v="Addition of one-time non-personnel expenditures in the amount of $100,000 related to the planning phase of the citywide cultural plan. The cultural plan will help to ensure more comprehensive neighborhood-based engagement throughout San Diego's nine council districts, with an emphasis on those traditionally less served and City facilities for cultural use. The one-time funds will support the two-year planning phase of the cultural plan, which began in fiscal year 2023. (The first year of funding was included in FY23 budget requests.) The planning phase will include the creation of an arts and culture policy framework to support greater equity and access to arts and culture for all visitors and residents to San Diego, and identify ways for the arts to play a central role in responding to issues critical to San Diego such as workforce development, affordability, economic growth and investment, climate change, cross-border relations, homelessness, and youth engagement."/>
    <s v="The Creative CityAddition of one-time non-personnel expenditures to support the planning phase of the Creative City cultural plan."/>
    <s v="This adjustment includes the addition of one-time non-personnel expenditures to support the planning phase of The Creative City, San Diego's first ever-citywide cultural plan. The cultural plan will help to ensure more comprehensive neighborhood-based engagement throughout San Diego's nine council districts, with an emphasis on those traditionally less served and City facilities for cultural use."/>
    <s v="YES"/>
    <s v="Addition of one-time non-personnel expenditures will support the two-year planning phase of The Creative City, San Diego's first ever-citywide cultural plan, which began in fiscal year 2023. The result of the process will be a 7–10-year policy and planning framework that aligns the City’s cultural investments with larger priorities of San Diego communities.  The core value for the initiative is equity, with a guiding principle of racial, cultural, economic and geographic inclusion.&lt;ol&gt;&lt;li&gt;How does this budget allocation directly benefit specific neighborhoods and City employees?  The two-year planning phase of The Creative City will result in a 7–10-year policy and planning framework that aligns the City’s cultural investments with larger priorities of San Diego communities.  The core value for the initiative is equity, with a guiding principle of racial, cultural, economic and geographic inclusion.  It also provides the opportunity to listen to constituents and address disparities in order to better support artists, workers, organizations, and communities across the city.  &lt;/li&gt;&lt;li&gt;What are the operational impacts to policy, programs or practices?  Investing in the cultural planning process will address internal and external disparities. Internally, the resulting cultural plan will align the City’s cultural investments and support greater cross-departmental work to support with the City’s strategic priorities. Externally, the planning process provides for robust public engagement, for the first time, to ensure that all residents will have the opportunity to have direct input during the planning process.  &lt;/li&gt;&lt;li&gt;What are the potential unintended consequences and/or burdens to specific neighborhoods and City employees?  Operational impacts to our workforce include increase staff time needs to oversee the cultural planning consultant and help facilitate the public engagement. To mitigate undue burdens on staff time, we will work to reprioritize staff responsibilities to accommodate the additional time that will go towards the planning process.&lt;/li&gt;&lt;/ol&gt;"/>
    <n v="0"/>
    <n v="0"/>
    <n v="0"/>
    <x v="3"/>
    <s v="N/A"/>
    <x v="2"/>
    <s v="N/A"/>
    <m/>
    <m/>
    <m/>
    <s v="Equity &amp; Inclusion"/>
    <m/>
    <m/>
    <s v="200205_1412_Addition_NP_Cultural Plan"/>
    <b v="1"/>
    <s v="Addition of one-time non-personnel expenditures in the amount of $100,000 related to the planning phase of the citywide cultural plan. The cultural plan will help to ensure more comprehensive neighborhood-based engagement throughout San Diego's nine council districts, with an emphasis on those traditionally less served and City facilities for cultural use. The one-time funds will support the two-year planning phase of the cultural plan, which began in fiscal year 2023. (The first year of funding was included in FY23 budget requests.) The planning phase will include the creation of an arts and culture policy framework to support greater equity and access to arts and culture for all visitors and residents to San Diego, and identify ways for the arts to play a central role in responding to issues critical to San Diego such as workforce development, affordability, economic growth and investment, climate change, cross-border relations, homelessness, and youth engagement."/>
    <b v="0"/>
    <x v="0"/>
    <b v="1"/>
    <b v="1"/>
  </r>
  <r>
    <n v="200002"/>
    <s v="Public Art Fund"/>
    <n v="1412"/>
    <s v="Cultural Affairs"/>
    <s v="04"/>
    <s v="Serve Every Neighborhood"/>
    <s v="Expenditure (Critical Operational Needs)"/>
    <s v="Not Applicable"/>
    <n v="57335"/>
    <s v="200002_1412_Addition_NP"/>
    <m/>
    <m/>
    <m/>
    <m/>
    <n v="0"/>
    <m/>
    <n v="75000"/>
    <m/>
    <m/>
    <m/>
    <m/>
    <m/>
    <m/>
    <m/>
    <n v="75000"/>
    <n v="75000"/>
    <s v="Addition of ongoing, non-personnel expenditures for Cultural Affairs/ Special Promotional Programs: Arts, Culture &amp;amp; Community Festivals for arts and culture programs and services in the amount of $75,000 allocated as follows: $75,000 for the Public Art Fund allocation line item. This funding request, still down 86% from a pre-pandemic level of $555,771, will ensure a minimum base allocation for the Public Art Fund is reinstated in FY24 on an ongoing basis to provide for collections management of City-owned art assets, including deferred maintenance, repair, conservation, exhibition and interpretation of artworks in the collection, which includes approximately 1,000 artworks - paintings, installations, sculptures, works on paper and prints and many of art historical importance and historical significance. Per the San Diego Municipal Code, Cultural Affairs is responsible for stewardship and administering the collection to sustain the arts and culture ecosystem, support quality of life for residents and visitors, and contribute to creative industries and economic activity for tourism and jobs, as well as neighborhood growth and revitalization. "/>
    <s v="Public Art Fund AllocationAddition of non-personnel expenditures and associated revenue to support the collections management of City-owned art assets. "/>
    <s v="Addition of ongoing, non-personnel expenditures for the Public Art Fund to provide for collections management of City-owned art assets, including deferred maintenance and conservation of artworks in the Civic Art Collection. "/>
    <s v="YES"/>
    <s v="Addition of ongoing non-personnel expenditures will support the increasing needs for collections management of aging City-owned art assets, helps to ensure public safety related to artworks in public space, and supports addressing deteriorating, and damaged artworks in communities with the greatest need.&lt;ol&gt;&lt;li&gt;How does this budget allocation directly benefit specific neighborhoods and City employees?  Addition of ongoing non-personnel expenditures will support the increasing needs for collections management of aging City-owned art assets, helps to ensure public safety related to artworks in public space, and supports addressing deteriorating, and damaged artworks in communities with the greatest need.&lt;/li&gt;&lt;li&gt;What are the operational impacts to policy, programs or practices?  Investing in collections management of the Civic Art Collection will address internal and external disparities. Internally, the baseline allocation will allow for an ongoing allocation to the Public Art Fund for the first time since the pandemic. While still not at pre-pandemic levels, the allocation is a move toward greater equity in budget distribution across anchor arts and culture programs. Externally, the reinstated allocation will help to meet deferred extraordinary maintenance needs of aging City-owned art assets and address collection-related Get it Done requests towards geographic inclusion.&lt;/li&gt;&lt;li&gt;What are the potential unintended consequences and/or burdens to specific neighborhoods and City employees?  Operational impacts to our workforce include increase staff time needs for procurement of collections management vendors needed for extraordinary maintenance of the collection. To mitigate undue burdens on staff time, we will work to reprioritize staff responsibilities to accommodate the additional time that will go towards the procurement of vendors.&lt;/li&gt;&lt;/ol&gt;"/>
    <n v="0"/>
    <n v="0"/>
    <n v="0"/>
    <x v="3"/>
    <s v="N/A"/>
    <x v="2"/>
    <s v="N/A"/>
    <m/>
    <m/>
    <s v="Customer Service"/>
    <m/>
    <m/>
    <m/>
    <s v="200002_1412_Addition_NP"/>
    <b v="1"/>
    <s v="Addition of ongoing, non-personnel expenditures for Cultural Affairs/ Special Promotional Programs: Arts, Culture &amp;amp; Community Festivals for arts and culture programs and services in the amount of $75,000 allocated as follows: $75,000 for the Public Art Fund allocation line item. This funding request, still down 86% from a pre-pandemic level of $555,771, will ensure a minimum base allocation for the Public Art Fund is reinstated in FY24 on an ongoing basis to provide for collections management of City-owned art assets, including deferred maintenance, repair, conservation, exhibition and interpretation of artworks in the collection, which includes approximately 1,000 artworks - paintings, installations, sculptures, works on paper and prints and many of art historical importance and historical significance. Per the San Diego Municipal Code, Cultural Affairs is responsible for stewardship and administering the collection to sustain the arts and culture ecosystem, support quality of life for residents and visitors, and contribute to creative industries and economic activity for tourism and jobs, as well as neighborhood growth and revitalization. "/>
    <b v="0"/>
    <x v="0"/>
    <b v="1"/>
    <b v="1"/>
  </r>
  <r>
    <n v="200205"/>
    <s v="Transient Occupancy Tax Fund"/>
    <n v="1414"/>
    <s v="Special Promotional Programs"/>
    <s v="Not Applicable"/>
    <s v="Serve Every Neighborhood"/>
    <s v="Expenditure (Critical Operational Needs)"/>
    <s v="Not Applicable"/>
    <n v="57337"/>
    <s v="200205_1414_Addtion in Special Promotions_OSP"/>
    <m/>
    <m/>
    <m/>
    <m/>
    <n v="0"/>
    <m/>
    <n v="1844408"/>
    <m/>
    <m/>
    <m/>
    <m/>
    <m/>
    <m/>
    <m/>
    <n v="1844408"/>
    <m/>
    <s v="Addition of ongoing, non-personnel expenditures for Cultural Affairs/ Transient Occupancy Tax funding priority area for arts and culture programs and services in the amount of $1,844,408 allocated for the Organizational Support allocation line item under the Arts, Culture and Community Festivals (ACCF) priority area. This would increase the amount of funds available for the funding of local arts and culture nonprofits to support general operations for delivery of arts and culture activities that benefit the residents and visitors in all of San Diego’s neighborhoods.  "/>
    <s v="Organizational Support ProgramAddition of non-personnel expenditures to support the Organizational Support Program with providing operating support to outside organizations.  "/>
    <s v="Addition of ongoing, non-personnel expenditures associated with Organizational Support Program support to local arts and culture organizations.   "/>
    <s v="YES"/>
    <s v="Addition of ongoing, non-personnel allocation in the amount of $1,844,408 for the Organizational Support Program will bring baseline allocation back to pre-pandemic levels for equitable access to opportunity and resources and ensures funding of diverse local arts and culture nonprofits to support general operations for delivery of arts and culture activities that benefit the residents and visitors in all of San Diego’s neighborhoods and provides for more inclusive access to arts and culture.  &lt;ol&gt;&lt;li&gt;How does this budget allocation directly benefit specific neighborhoods and City employees?  Addition of ongoing non-personnel allocation in the amount of $1,844,408 for the Organizational Support Program will bring baseline allocation back to pre-pandemic levels and ensure diverse local arts and culture nonprofits to support general operations for delivery of arts and culture activities that benefit the residents and visitors in all of San Diego’s neighborhoods.  &lt;/li&gt;&lt;li&gt;What are the operational impacts to policy, programs or practices?  The pandemic had a disproportionately negative impact on local arts and culture organizations. Investing in nonprofits to support projects will help to address these impacts. The reinstated allocation will help to ensure increased community access to arts and culture and provide for funding for more diverse nonprofits to support projects in a variety of artistic and cultural forms that benefit the residents and visitors in all of San Diego’s neighborhoods. &lt;/li&gt;&lt;li&gt;What are the potential unintended consequences and/or burdens to specific neighborhoods and City employees?  Operational impacts to our workforce include increase staff time needs for processing an increase in volume of funding award agreements and payments. To mitigate undue burdens on staff time, we will work to reprioritize staff responsibilities to accommodate the additional time that will go towards the processing award agreement and payments.&lt;/li&gt;&lt;/ol&gt;"/>
    <n v="0"/>
    <n v="0"/>
    <n v="0"/>
    <x v="3"/>
    <s v="N/A"/>
    <x v="2"/>
    <s v="N/A"/>
    <m/>
    <m/>
    <m/>
    <s v="Equity &amp; Inclusion"/>
    <m/>
    <m/>
    <s v="200205_1414_Addtion in Special Promotions_OSP"/>
    <b v="1"/>
    <s v="Addition of ongoing, non-personnel expenditures for Cultural Affairs/ Transient Occupancy Tax funding priority area for arts and culture programs and services in the amount of $1,844,408 allocated for the Organizational Support allocation line item under the Arts, Culture and Community Festivals (ACCF) priority area. This would increase the amount of funds available for the funding of local arts and culture nonprofits to support general operations for delivery of arts and culture activities that benefit the residents and visitors in all of San Diego’s neighborhoods.  "/>
    <b v="0"/>
    <x v="0"/>
    <b v="1"/>
    <b v="1"/>
  </r>
  <r>
    <n v="200205"/>
    <s v="Transient Occupancy Tax Fund"/>
    <n v="1414"/>
    <s v="Special Promotional Programs"/>
    <s v="Not Applicable"/>
    <s v="Serve Every Neighborhood"/>
    <s v="Expenditure (Critical Operational Needs)"/>
    <s v="Not Applicable"/>
    <n v="57338"/>
    <s v="200205_1414_Additiion in Special Promotions_PAF"/>
    <m/>
    <m/>
    <m/>
    <m/>
    <n v="0"/>
    <m/>
    <m/>
    <m/>
    <m/>
    <m/>
    <m/>
    <m/>
    <n v="75000"/>
    <m/>
    <n v="75000"/>
    <m/>
    <s v="Addition of ongoing, non-personnel expenditures for Cultural Affairs/ Special Promotional Programs: Arts, Culture &amp;amp; Community Festivals for arts and culture programs and services in the amount of $75,000 allocated as follows: $75,000 for the Public Art Fund allocation line item. This funding request, while much less than pre-pandemic allocation levels, will ensure a minimum base allocation for the Public Art Fund is reinstated in FY24 on an ongoing basis to provide for collections management of City-owned art assets, including deferred maintenance, repair, conservation, exhibition and interpretation of artworks in the collection, which includes approximately 1,000 artworks - paintings, installations, sculptures, works on paper and prints and many of art historical importance and historical significance. Per the San Diego Municipal Code, Cultural Affairs is responsible for stewardship and administering the collection to sustain the arts and culture ecosystem, support quality of life for residents and visitors, and contribute to creative industries and economic activity for tourism and jobs, as well as neighborhood growth and revitalization. "/>
    <s v="Support for Public Art Fund ProgramsAdjustment to reflect revised allocations, including one-time allocations, to support Public Art Fund programs."/>
    <s v="Addition of ongoing, non-personnel expenditures for the Public Art Fund to provide for collections management of City-owned art assets, including deferred maintenance and conservation of artworks in the Civic Art Collection. "/>
    <s v="YES"/>
    <s v="Addition of ongoing non-personnel expenditures will support the increasing needs for collections management of aging City-owned art assets, helps to ensure public safety related to artworks in public space, and supports addressing deteriorating, and damaged artworks in communities with the greatest need.&lt;ol&gt;&lt;li&gt;How does this budget allocation directly benefit specific neighborhoods and City employees?  Addition of ongoing non-personnel expenditures will support the increasing needs for collections management of aging City-owned art assets, helps to ensure public safety related to artworks in public space, and supports addressing deteriorating, and damaged artworks in communities with the greatest need.&lt;/li&gt;&lt;li&gt;What are the operational impacts to policy, programs or practices?  Investing in collections management of the Civic Art Collection will address internal and external disparities. Internally, the baseline allocation will allow for an ongoing allocation to the Public Art Fund for the first time since the pandemic. While still not at pre-pandemic levels, the allocation is a move toward greater equity in budget distribution across anchor arts and culture programs. Externally, the reinstated allocation will help to meet deferred extraordinary maintenance needs of aging City-owned art assets and address collection-related Get it Done requests towards geographic inclusion.&lt;/li&gt;&lt;li&gt;What are the potential unintended consequences and/or burdens to specific neighborhoods and City employees?  Operational impacts to our workforce include increase staff time needs for procurement of collections management vendors needed for extraordinary maintenance of the collection. To mitigate undue burdens on staff time, we will work to reprioritize staff responsibilities to accommodate the additional time that will go towards the procurement of vendors.&lt;/li&gt;&lt;/ol&gt;"/>
    <n v="0"/>
    <n v="0"/>
    <n v="0"/>
    <x v="3"/>
    <s v="N/A"/>
    <x v="2"/>
    <s v="N/A"/>
    <m/>
    <m/>
    <m/>
    <s v="Customer Service"/>
    <m/>
    <m/>
    <s v="200205_1414_Additiion in Special Promotions_PAF"/>
    <b v="1"/>
    <s v="Addition of ongoing, non-personnel expenditures for Cultural Affairs/ Special Promotional Programs: Arts, Culture &amp;amp; Community Festivals for arts and culture programs and services in the amount of $75,000 allocated as follows: $75,000 for the Public Art Fund allocation line item. This funding request, while much less than pre-pandemic allocation levels, will ensure a minimum base allocation for the Public Art Fund is reinstated in FY24 on an ongoing basis to provide for collections management of City-owned art assets, including deferred maintenance, repair, conservation, exhibition and interpretation of artworks in the collection, which includes approximately 1,000 artworks - paintings, installations, sculptures, works on paper and prints and many of art historical importance and historical significance. Per the San Diego Municipal Code, Cultural Affairs is responsible for stewardship and administering the collection to sustain the arts and culture ecosystem, support quality of life for residents and visitors, and contribute to creative industries and economic activity for tourism and jobs, as well as neighborhood growth and revitalization. "/>
    <b v="0"/>
    <x v="0"/>
    <b v="1"/>
    <b v="1"/>
  </r>
  <r>
    <n v="200205"/>
    <s v="Transient Occupancy Tax Fund"/>
    <n v="1414"/>
    <s v="Special Promotional Programs"/>
    <s v="Not Applicable"/>
    <s v="Serve Every Neighborhood"/>
    <s v="Expenditure (Critical Operational Needs)"/>
    <s v="Not Applicable"/>
    <n v="57339"/>
    <s v="200205_1414_Addition in Special Promotions_CCSD"/>
    <m/>
    <m/>
    <m/>
    <m/>
    <n v="0"/>
    <m/>
    <n v="905592"/>
    <m/>
    <m/>
    <m/>
    <m/>
    <m/>
    <m/>
    <m/>
    <n v="905592"/>
    <m/>
    <s v="Addition of ongoing, non-personnel expenditures for Cultural Affairs/ Transient Occupancy Tax funding priority area: Arts, Culture &amp;amp; Community Festivals for arts and culture programs and services in the amount of $905,592 allocated for the Creative Communities San Diego allocation line item under the Arts, Culture and Community Festivals (ACCF) priority area. This would increase the amount of funds available for the funding of nonprofits to support projects in a variety of artistic and cultural forms that benefit the residents and visitors in all of San Diego’s neighborhoods.  "/>
    <s v="Creative Communities San DiegoAddition of non-personnel expenditures to support the Creative Communities San Diego program with providing project support to nonprofit organizations."/>
    <s v="Addition of ongoing non-personnel expenditures associated with Creative Communities San Diego support to local arts and culture projects.   "/>
    <s v="YES"/>
    <s v="Addition of ongoing non-personnel allocation in the amount of $905,592 for the Creative Communities San Diego will bring baseline allocation back to pre-pandemic levels and ensure funding of diverse nonprofits to support projects in a variety of artistic and cultural forms that benefit the residents and visitors in all of San Diego’s neighborhoods and provide for more inclusive access.  &lt;ol&gt;&lt;li&gt;How does this budget allocation directly benefit specific neighborhoods and City employees?  Addition of ongoing non-personnel allocation in the amount of $905,592 for the Creative Communities San Diego will bring baseline allocation back to pre-pandemic levels for equitable access to opportunity and resources and ensures funding of diverse nonprofits to support projects in a variety of artistic and cultural forms that benefit the residents and visitors in all of San Diego’s neighborhoods and provide more inclusive access to arts and culture.  &lt;/li&gt;&lt;li&gt;What are the operational impacts to policy, programs or practices?  The pandemic had a disproportionately negative impact on organizations producing arts and culture projects. Investing in nonprofits to support projects will help to address these impacts. The reinstated allocation will help to ensure increased access to arts and culture and provide for funding for more diverse nonprofits to support projects in a variety of artistic and cultural forms that benefit the residents and visitors in all of San Diego’s neighborhoods.  &lt;/li&gt;&lt;li&gt;What are the potential unintended consequences and/or burdens to specific neighborhoods and City employees?  Operational impacts to our workforce include increase staff time needs for processing an increase volume of funding award agreements and payments. To mitigate undue burdens on staff time, we will work to reprioritize staff responsibilities to accommodate the additional time that will go towards the processing award agreement and payments.&lt;/li&gt;&lt;/ol&gt;"/>
    <n v="0"/>
    <n v="0"/>
    <n v="0"/>
    <x v="3"/>
    <s v="N/A"/>
    <x v="2"/>
    <s v="N/A"/>
    <m/>
    <m/>
    <m/>
    <s v="Equity &amp; Inclusion"/>
    <m/>
    <m/>
    <s v="200205_1414_Addition in Special Promotions_CCSD"/>
    <b v="1"/>
    <s v="Addition of ongoing, non-personnel expenditures for Cultural Affairs/ Transient Occupancy Tax funding priority area: Arts, Culture &amp;amp; Community Festivals for arts and culture programs and services in the amount of $905,592 allocated for the Creative Communities San Diego allocation line item under the Arts, Culture and Community Festivals (ACCF) priority area. This would increase the amount of funds available for the funding of nonprofits to support projects in a variety of artistic and cultural forms that benefit the residents and visitors in all of San Diego’s neighborhoods.  "/>
    <b v="0"/>
    <x v="0"/>
    <b v="1"/>
    <b v="1"/>
  </r>
  <r>
    <n v="700001"/>
    <s v="Metropolitan Sewer Utility Fund"/>
    <n v="2000"/>
    <s v="Public Utilities"/>
    <s v="10"/>
    <s v="Not Applicable"/>
    <s v="Expenditure (Contractual Increase)"/>
    <s v="Not Applicable"/>
    <n v="57340"/>
    <s v="700001_2000 Treatment Chemicals Supply Chain Increase"/>
    <m/>
    <m/>
    <m/>
    <m/>
    <n v="0"/>
    <n v="10906231"/>
    <m/>
    <m/>
    <m/>
    <m/>
    <m/>
    <m/>
    <m/>
    <m/>
    <n v="10906231"/>
    <m/>
    <s v="The Public Utilities Department is requesting an increase in funding for treatment chemicals, including chlorine, peroxide, and peptides, which are important for the proper functioning of our wastewater treatment operations. These chemicals help ensure that the water we discharge meets all regulatory standards and does not pose a threat to public health or the environment. However, supply chain restrictions have caused significant increases in the cost of these chemicals, leading to an expected $10 million increase in costs for the current fiscal year. As these chemicals are essential for the long-term health and well-being of our community, we are requesting additional funding to cover these cost increases. It is assumed that future cost increases will not be as extreme as those seen over the last 18 months."/>
    <s v="Water Treatment SupportAddition of non-personnel expenditures associated to increased water treatment chemical costs."/>
    <s v="Request for Increased funding for treatment chemicals due to ongoing supply chain restrictions and vendor cost increases. "/>
    <s v="NO"/>
    <s v="N/A"/>
    <n v="0"/>
    <n v="0"/>
    <n v="0"/>
    <x v="3"/>
    <s v="N/A"/>
    <x v="2"/>
    <s v="N/A"/>
    <m/>
    <s v="Not Applicable"/>
    <m/>
    <m/>
    <m/>
    <m/>
    <s v="700001_2000 Treatment Chemicals Supply Chain Increase"/>
    <b v="1"/>
    <s v="The Public Utilities Department is requesting an increase in funding for treatment chemicals, including chlorine, peroxide, and peptides, which are important for the proper functioning of our wastewater treatment operations. These chemicals help ensure that the water we discharge meets all regulatory standards and does not pose a threat to public health or the environment. However, supply chain restrictions have caused significant increases in the cost of these chemicals, leading to an expected $10 million increase in costs for the current fiscal year. As these chemicals are essential for the long-term health and well-being of our community, we are requesting additional funding to cover these cost increases. It is assumed that future cost increases will not be as extreme as those seen over the last 18 months."/>
    <b v="0"/>
    <x v="0"/>
    <b v="1"/>
    <b v="1"/>
  </r>
  <r>
    <n v="700000"/>
    <s v="Municipal Sewer Revenue Fund"/>
    <n v="2000"/>
    <s v="Public Utilities"/>
    <s v="10"/>
    <s v="Not Applicable"/>
    <s v="Expenditure (Contractual Increase)"/>
    <s v="Not Applicable"/>
    <n v="57341"/>
    <s v="700000_2000 Treatment Chemicals Supply Chain Increase"/>
    <m/>
    <m/>
    <m/>
    <m/>
    <n v="0"/>
    <n v="150800"/>
    <m/>
    <m/>
    <m/>
    <m/>
    <m/>
    <m/>
    <m/>
    <m/>
    <n v="150800"/>
    <m/>
    <s v="The Public Utilities Department is requesting an increase in funding for treatment chemicals, including chlorine, peroxide, and peptides, which are important for the proper functioning of our wastewater treatment operations. These chemicals help ensure that the water we discharge meets all regulatory standards and does not pose a threat to public health or the environment.Tied with form 57341"/>
    <s v="Water Treatment SupportAddition of non-personnel expenditures associated to increased water treatment chemical costs."/>
    <s v="Request for Increased funding for Treatment Chemicals due to ongoing supply chain restrictions and vendor cost increases."/>
    <s v="NO"/>
    <s v="N/A"/>
    <n v="0"/>
    <n v="0"/>
    <n v="0"/>
    <x v="3"/>
    <s v="N/A"/>
    <x v="2"/>
    <s v="N/A"/>
    <m/>
    <s v="Not Applicable"/>
    <m/>
    <m/>
    <m/>
    <m/>
    <s v="700000_2000 Treatment Chemicals Supply Chain Increase"/>
    <b v="1"/>
    <s v="The Public Utilities Department is requesting an increase in funding for treatment chemicals, including chlorine, peroxide, and peptides, which are important for the proper functioning of our wastewater treatment operations. These chemicals help ensure that the water we discharge meets all regulatory standards and does not pose a threat to public health or the environment.Tied with form 57341"/>
    <b v="0"/>
    <x v="0"/>
    <b v="1"/>
    <b v="1"/>
  </r>
  <r>
    <n v="700001"/>
    <s v="Metropolitan Sewer Utility Fund"/>
    <n v="2000"/>
    <s v="Public Utilities"/>
    <s v="11"/>
    <s v="Champion Sustainability"/>
    <s v="Expenditure (Climate Action Plan)"/>
    <s v="Climate Action"/>
    <n v="57342"/>
    <s v="700001_2000 Climate Action and Resiliency"/>
    <m/>
    <m/>
    <m/>
    <m/>
    <n v="0"/>
    <m/>
    <n v="500000"/>
    <m/>
    <n v="750000"/>
    <m/>
    <m/>
    <m/>
    <m/>
    <m/>
    <n v="1250000"/>
    <m/>
    <s v="As concerns about climate change continue to grow, it is more important than ever to ensure that our key wastewater treatment infrastructure is able to withstand disruptions and continue operating effectively. Power outages, storms, and other emergencies can disrupt the operation of our treatment facilities, leading to costly repairs and posing a risk to public health and the environment. That's why it is so important to have backup power in place to keep our treatment systems running during times of crisis. By conducting backup energy studies, we can identify potential vulnerabilities and explore ways to mitigate them, ensuring that our treatment facilities are able to continue serving the community even in the face of unexpected challenges. The City has already identified backup power options for several of its facilities, and this study will focus on the remaining facilities. Pump station 2 recently completed its backup power installation and the department has located a supply of renewable natural gas to use as a backup energy source for the pump station. However, this request includes additional funding due to the higher cost of renewable natural gas compared to traditional natural gas. By investing in renewable natural gas as a backup energy source, we can not only provide reliable power to our treatment facilities, but also support the transition to a cleaner, more sustainable energy system."/>
    <s v="Climate Action and ResiliencyAddition of one-time non-personnel expenditures for backup energy source at the Pump Station 2 facility as mandated by the City's Climate Action Plan."/>
    <s v="Request for funding for backup power studies for key wastewater infrastructure and additional costs related to renewable natural gas for backup power at Pump Station 2."/>
    <s v="YES"/>
    <m/>
    <n v="1"/>
    <n v="1250000"/>
    <n v="0"/>
    <x v="4"/>
    <s v="_x000a_5.3"/>
    <x v="1"/>
    <s v="Partially"/>
    <m/>
    <s v="Customer Service"/>
    <m/>
    <m/>
    <m/>
    <m/>
    <s v="700001_2000 Climate Action and Resiliency"/>
    <b v="1"/>
    <s v="As concerns about climate change continue to grow, it is more important than ever to ensure that our key wastewater treatment infrastructure is able to withstand disruptions and continue operating effectively. Power outages, storms, and other emergencies can disrupt the operation of our treatment facilities, leading to costly repairs and posing a risk to public health and the environment. That's why it is so important to have backup power in place to keep our treatment systems running during times of crisis. By conducting backup energy studies, we can identify potential vulnerabilities and explore ways to mitigate them, ensuring that our treatment facilities are able to continue serving the community even in the face of unexpected challenges. The City has already identified backup power options for several of its facilities, and this study will focus on the remaining facilities. Pump station 2 recently completed its backup power installation and the department has located a supply of renewable natural gas to use as a backup energy source for the pump station. However, this request includes additional funding due to the higher cost of renewable natural gas compared to traditional natural gas. By investing in renewable natural gas as a backup energy source, we can not only provide reliable power to our treatment facilities, but also support the transition to a cleaner, more sustainable energy system."/>
    <b v="0"/>
    <x v="0"/>
    <b v="1"/>
    <b v="1"/>
  </r>
  <r>
    <n v="700000"/>
    <s v="Municipal Sewer Revenue Fund"/>
    <n v="2000"/>
    <s v="Public Utilities"/>
    <s v="12"/>
    <s v="Not Applicable"/>
    <s v="Expenditure (Critical Operational Needs)"/>
    <s v="Not Applicable"/>
    <n v="57344"/>
    <s v="700000_2000 Cost allocation"/>
    <n v="7.0000000000000007E-2"/>
    <n v="6769"/>
    <n v="1018"/>
    <n v="259"/>
    <n v="8046"/>
    <m/>
    <m/>
    <m/>
    <m/>
    <m/>
    <m/>
    <m/>
    <m/>
    <m/>
    <n v="8046"/>
    <m/>
    <s v="The request is for the conversion of the department's existing .50 FTE accountant 3 position to a 1.00 FTE. This position has been vacant for several years, and we believe that filling it on a full-time basis will significantly improve the department's ability to review and develop cost allocations between utility funds.Having a full-time accountant dedicated to this task will allow us to more efficiently and effectively analyze and allocate costs, ensuring that our financial management practices are accurate and transparent. This is especially important given the complex nature of our utility funds and the need to allocate resources in a fair and equitable manner.PCN 31006329PBF Forms: 57344 57345 57346"/>
    <s v="Financial Management SupportAddition of a 0.5 Accountant 3 position to support financial management cost allocations."/>
    <s v="&lt;h3&gt;&lt;/h3&gt;request to convert half-time accountant to full-time to focus on cost allocations. "/>
    <s v="NO"/>
    <s v="N/A"/>
    <n v="0"/>
    <n v="0"/>
    <n v="0"/>
    <x v="3"/>
    <s v="N/A"/>
    <x v="2"/>
    <s v="N/A"/>
    <m/>
    <s v="Trust &amp; Transparency"/>
    <m/>
    <m/>
    <m/>
    <m/>
    <s v="700000_2000 Cost allocation"/>
    <b v="1"/>
    <s v="The request is for the conversion of the department's existing .50 FTE accountant 3 position to a 1.00 FTE. This position has been vacant for several years, and we believe that filling it on a full-time basis will significantly improve the department's ability to review and develop cost allocations between utility funds.Having a full-time accountant dedicated to this task will allow us to more efficiently and effectively analyze and allocate costs, ensuring that our financial management practices are accurate and transparent. This is especially important given the complex nature of our utility funds and the need to allocate resources in a fair and equitable manner.PCN 31006329PBF Forms: 57344 57345 57346"/>
    <b v="0"/>
    <x v="0"/>
    <b v="1"/>
    <b v="1"/>
  </r>
  <r>
    <n v="700001"/>
    <s v="Metropolitan Sewer Utility Fund"/>
    <n v="2000"/>
    <s v="Public Utilities"/>
    <s v="12"/>
    <s v="Not Applicable"/>
    <s v="Not Applicable"/>
    <s v="Not Applicable"/>
    <n v="57345"/>
    <s v="700001_2000 Cost allocation"/>
    <n v="0.06"/>
    <n v="5802"/>
    <n v="883"/>
    <n v="233"/>
    <n v="6918"/>
    <m/>
    <m/>
    <m/>
    <m/>
    <m/>
    <m/>
    <m/>
    <m/>
    <m/>
    <n v="6918"/>
    <m/>
    <s v="The request is for the conversion of the department's existing .50 FTE accountant 3 position to a 1.00 FTE. This position has been vacant for several years, and we believe that filling it on a full-time basis will significantly improve the department's ability to review and develop cost allocations between utility funds.Having a full-time accountant dedicated to this task will allow us to more efficiently and effectively analyze and allocate costs, ensuring that our financial management practices are accurate and transparent. This is especially important given the complex nature of our utility funds and the need to allocate resources in a fair and equitable manner. PCN 31006329 PBF Forms: 57344 57345 57346"/>
    <s v="Financial Management SupportAddition of a 0.50 Accountant 3 position to support financial management cost allocations."/>
    <s v="Request to convert half-time accountant to full-time to focus on cost allocations. "/>
    <s v="NO"/>
    <s v="N/A"/>
    <n v="0"/>
    <n v="0"/>
    <n v="0"/>
    <x v="3"/>
    <s v="N/A"/>
    <x v="2"/>
    <s v="N/A"/>
    <m/>
    <s v="Trust &amp; Transparency"/>
    <m/>
    <m/>
    <m/>
    <m/>
    <s v="700001_2000 Cost allocation"/>
    <b v="1"/>
    <s v="The request is for the conversion of the department's existing .50 FTE accountant 3 position to a 1.00 FTE. This position has been vacant for several years, and we believe that filling it on a full-time basis will significantly improve the department's ability to review and develop cost allocations between utility funds.Having a full-time accountant dedicated to this task will allow us to more efficiently and effectively analyze and allocate costs, ensuring that our financial management practices are accurate and transparent. This is especially important given the complex nature of our utility funds and the need to allocate resources in a fair and equitable manner. PCN 31006329 PBF Forms: 57344 57345 57346"/>
    <b v="0"/>
    <x v="0"/>
    <b v="1"/>
    <b v="1"/>
  </r>
  <r>
    <n v="700011"/>
    <s v="Water Utility Operating Fund"/>
    <n v="2000"/>
    <s v="Public Utilities"/>
    <s v="12"/>
    <s v="Not Applicable"/>
    <s v="Expenditure (Critical Operational Needs)"/>
    <s v="Not Applicable"/>
    <n v="57346"/>
    <s v="700011_2000 Cost allocation"/>
    <n v="0.37"/>
    <n v="35781"/>
    <n v="5078"/>
    <n v="1042"/>
    <n v="41901"/>
    <m/>
    <m/>
    <m/>
    <m/>
    <m/>
    <m/>
    <m/>
    <m/>
    <m/>
    <n v="41901"/>
    <m/>
    <s v="The request is for the conversion of the department's existing .50 FTE accountant 3 position to a 1.00 FTE. This position has been vacant for several years, and we believe that filling it on a full-time basis will significantly improve the department's ability to review and develop cost allocations between utility funds.Having a full-time accountant dedicated to this task will allow us to more efficiently and effectively analyze and allocate costs, ensuring that our financial management practices are accurate and transparent. This is especially important given the complex nature of our utility funds and the need to allocate resources in a fair and equitable manner. PCN 31006329 PBF Forms: 57344 57345 57346"/>
    <s v="Financial Management SupportAddition of a 0.50 Accountant 3 position to support financial management cost allocations."/>
    <s v="Request to convert half-time accountant to full-time to focus on cost allocations. "/>
    <s v="NO"/>
    <s v="N/A"/>
    <n v="0"/>
    <n v="0"/>
    <n v="0"/>
    <x v="3"/>
    <s v="N/A"/>
    <x v="2"/>
    <s v="N/A"/>
    <m/>
    <s v="Trust &amp; Transparency"/>
    <m/>
    <m/>
    <m/>
    <m/>
    <s v="700011_2000 Cost allocation"/>
    <b v="1"/>
    <s v="The request is for the conversion of the department's existing .50 FTE accountant 3 position to a 1.00 FTE. This position has been vacant for several years, and we believe that filling it on a full-time basis will significantly improve the department's ability to review and develop cost allocations between utility funds.Having a full-time accountant dedicated to this task will allow us to more efficiently and effectively analyze and allocate costs, ensuring that our financial management practices are accurate and transparent. This is especially important given the complex nature of our utility funds and the need to allocate resources in a fair and equitable manner. PCN 31006329 PBF Forms: 57344 57345 57346"/>
    <b v="0"/>
    <x v="0"/>
    <b v="1"/>
    <b v="1"/>
  </r>
  <r>
    <n v="700000"/>
    <s v="Municipal Sewer Revenue Fund"/>
    <n v="2000"/>
    <s v="Public Utilities"/>
    <s v="02"/>
    <s v="Not Applicable"/>
    <s v="Expenditure (Critical Operational Needs)"/>
    <s v="Not Applicable"/>
    <n v="57347"/>
    <s v="700000_2000 Customer Support and Engagement"/>
    <n v="3.1"/>
    <n v="351767"/>
    <n v="72301"/>
    <n v="33057"/>
    <n v="457125"/>
    <m/>
    <n v="725000"/>
    <m/>
    <m/>
    <m/>
    <m/>
    <m/>
    <m/>
    <m/>
    <n v="1182125"/>
    <m/>
    <s v="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ivision effectively serve and engage with our customers, and we hope that by taking these steps we can improve the level of service we provide to the community."/>
    <s v="Customer Support and EngagementAddition of 8.00 FTE positions and associated non-personnel expenditures to support customer services."/>
    <s v="Addition of 8 new positions and NPE resources to improve customer support and engagement in both the short and long-term."/>
    <s v="YES"/>
    <m/>
    <n v="0"/>
    <n v="0"/>
    <n v="0"/>
    <x v="3"/>
    <s v="N/A"/>
    <x v="2"/>
    <s v="N/A"/>
    <m/>
    <s v="Customer Service"/>
    <m/>
    <m/>
    <m/>
    <m/>
    <s v="700000_2000 Customer Support and Engagement"/>
    <b v="1"/>
    <s v="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ivision effectively serve and engage with our customers, and we hope that by taking these steps we can improve the level of service we provide to the community."/>
    <b v="0"/>
    <x v="0"/>
    <b v="1"/>
    <b v="1"/>
  </r>
  <r>
    <n v="700001"/>
    <s v="Metropolitan Sewer Utility Fund"/>
    <n v="2000"/>
    <s v="Public Utilities"/>
    <s v="02"/>
    <s v="Not Applicable"/>
    <s v="Expenditure (Critical Operational Needs)"/>
    <s v="Not Applicable"/>
    <n v="57348"/>
    <s v="700001_2000 Customer Support and Engagement"/>
    <n v="1.05"/>
    <n v="106995"/>
    <n v="22866"/>
    <n v="10868"/>
    <n v="140729"/>
    <m/>
    <m/>
    <m/>
    <m/>
    <m/>
    <m/>
    <m/>
    <m/>
    <m/>
    <n v="140729"/>
    <m/>
    <s v="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epartment effectively serve and engage with our customers, and we hope that by taking these steps we can improve the level of service we provide to the community.PBF Forms 57347 57348 57349"/>
    <s v="Customer Support and EngagementAddition of 8.00 FTE positions and associated non-personnel expenditures to support customer services."/>
    <s v="Addition of 8 new positions and NPE resources to improve customer support and engagement in both the short and long-term."/>
    <s v="YES"/>
    <m/>
    <n v="0"/>
    <n v="0"/>
    <n v="0"/>
    <x v="3"/>
    <s v="N/A"/>
    <x v="2"/>
    <s v="N/A"/>
    <m/>
    <s v="Customer Service"/>
    <m/>
    <m/>
    <m/>
    <m/>
    <s v="700001_2000 Customer Support and Engagement"/>
    <b v="1"/>
    <s v="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epartment effectively serve and engage with our customers, and we hope that by taking these steps we can improve the level of service we provide to the community.PBF Forms 57347 57348 57349"/>
    <b v="0"/>
    <x v="0"/>
    <b v="1"/>
    <b v="1"/>
  </r>
  <r>
    <n v="700011"/>
    <s v="Water Utility Operating Fund"/>
    <n v="2000"/>
    <s v="Public Utilities"/>
    <s v="02"/>
    <s v="Not Applicable"/>
    <s v="Expenditure (Critical Operational Needs)"/>
    <s v="Not Applicable"/>
    <n v="57349"/>
    <s v="700011_2000 Customer Support and Engagement"/>
    <n v="3.85"/>
    <n v="428192"/>
    <n v="88638"/>
    <n v="40822"/>
    <n v="557652"/>
    <m/>
    <n v="725000"/>
    <m/>
    <m/>
    <m/>
    <m/>
    <m/>
    <m/>
    <m/>
    <n v="1282652"/>
    <m/>
    <s v="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ivision effectively serve and engage with our customers, and we hope that by taking these steps we can improve the level of service we provide to the community.PBF Forms 57347 57348 57349"/>
    <s v="Customer Support and EngagementAddition of 8.00 FTE positions and associated non-personnel expenditures to support customer services."/>
    <s v="Addition of 8 new positions and NPE resources to improve customer support and engagement in both the short and long-term."/>
    <s v="YES"/>
    <m/>
    <n v="0"/>
    <n v="0"/>
    <n v="0"/>
    <x v="3"/>
    <s v="N/A"/>
    <x v="2"/>
    <s v="N/A"/>
    <m/>
    <s v="Customer Service"/>
    <m/>
    <m/>
    <m/>
    <m/>
    <s v="700011_2000 Customer Support and Engagement"/>
    <b v="1"/>
    <s v="The Public Utilities Department recognizes that our current levels of customer service and engagement are not meeting the needs of our community. We are therefore requesting several new positions and resources to help improve and enhance our support for our customers.The first request is for a Customer Information &amp;amp; Billing Manager to oversee the New Services Program. This is an important role, as setting up new services is often one of the most challenging tasks for our customers and represents a significant portion of the calls we receive. This individual will be responsible for leading efforts to improve documentation and processes, coordinating with the Office of the City Treasurer  and potentially leading the implementation of Amazon Connect.In addition, the division is requesting two Program Coordinators to each oversee three Customer Services Representative teams. These positions will provide a layer of management between the Program Manager and Customer Services Supervisors, and will be responsible for guiding the performance of the team, including collaborating with the System Performance section on metrics, development, and training. Two additional program coordinators are also being requested to improve both internal and external aspects of the customer support center. The first Program Coordinator will focus on continued improvement efforts, including evaluating and recommending changes to processes and resources. The second Program Coordinator will develop a customer engagement initiative, including improving online customer offerings, proposing an improved customer assistance program, and developing a customer notification method and resource for use by operational divisions. This individual will also work on improving communication with customers through the design of bills and the creation of an editorial calendar of messages and educational information.In addition to personnel resources, the division is requesting additional IT support to supplement the work of the DoIT's ERP team and more quickly resolve routine technological challenges. The division is also requesting expenditures for contracting software, customer services, and consultants to provide more consistent and robust customer service and communication. Some of the additional resources included the necessary personnel resources to properly manage and analyze and prepare large data sets. With the increasing amount of data that we are collecting on meters, usage and assets location information making sure that information in correct, up to date and useful is important for long-term data driven decisions.These resources will be critical in helping the division effectively serve and engage with our customers, and we hope that by taking these steps we can improve the level of service we provide to the community.PBF Forms 57347 57348 57349"/>
    <b v="0"/>
    <x v="0"/>
    <b v="1"/>
    <b v="1"/>
  </r>
  <r>
    <n v="700000"/>
    <s v="Municipal Sewer Revenue Fund"/>
    <n v="2000"/>
    <s v="Public Utilities"/>
    <s v="08"/>
    <s v="Not Applicable"/>
    <s v="Expenditure (Critical Operational Needs)"/>
    <s v="Not Applicable"/>
    <n v="57350"/>
    <s v="700000_2000 Human Resource Decentralization"/>
    <n v="0.46"/>
    <n v="51047"/>
    <n v="12149"/>
    <n v="4874"/>
    <n v="68070"/>
    <m/>
    <n v="-104190"/>
    <m/>
    <m/>
    <m/>
    <m/>
    <m/>
    <m/>
    <m/>
    <n v="-36120"/>
    <m/>
    <s v="This request proposed to end the Departments use of HR SLA and hire those resources internally. This request includes both the new positions and the cut to department expenses for City Services Billed.PBF Forms 573505735157352"/>
    <s v="Decentralized HR FunctionAddition of 1.00 Program Manager and 1.00 Senior Department Human Resources Analyst and associated non-personnel expenditures to support internal matters related to human resources."/>
    <s v="This request ends PUD SLA with the Human Resources Department and adds internal positions to perform the services. "/>
    <s v="NO"/>
    <s v="N/A"/>
    <n v="0"/>
    <n v="0"/>
    <n v="0"/>
    <x v="3"/>
    <s v="N/A"/>
    <x v="2"/>
    <s v="N/A"/>
    <m/>
    <s v="Empowerment &amp; Engagement"/>
    <m/>
    <m/>
    <m/>
    <m/>
    <s v="700000_2000 Human Resource Decentralization"/>
    <b v="1"/>
    <s v="This request proposed to end the Departments use of HR SLA and hire those resources internally. This request includes both the new positions and the cut to department expenses for City Services Billed.PBF Forms 573505735157352"/>
    <b v="0"/>
    <x v="0"/>
    <b v="1"/>
    <b v="1"/>
  </r>
  <r>
    <n v="700001"/>
    <s v="Metropolitan Sewer Utility Fund"/>
    <n v="2000"/>
    <s v="Public Utilities"/>
    <s v="08"/>
    <s v="Not Applicable"/>
    <s v="Expenditure (Critical Operational Needs)"/>
    <s v="Not Applicable"/>
    <n v="57351"/>
    <s v="700001_2000 Human Resource Decentralization"/>
    <n v="0.6"/>
    <n v="66582"/>
    <n v="15848"/>
    <n v="6357"/>
    <n v="88787"/>
    <m/>
    <n v="-135900"/>
    <m/>
    <m/>
    <m/>
    <m/>
    <m/>
    <m/>
    <m/>
    <n v="-47113"/>
    <m/>
    <s v="This request proposed to end the Departments use of HR SLA and hire those resources internally. This request includes both the new positions and the cut to department expenses for City Services Billed.PBF Forms 573505735157352"/>
    <s v="Decentralized HR FunctionAddition of 1.00 Program Manager and 1.00 Senior Department Human Resources Analyst and associated non-personnel expenditures to support internal matters related to human resources. "/>
    <s v="This request ends PUD SLA with the Human Resources Department and adds internal positions to perform the services. "/>
    <s v="NO"/>
    <s v="N/A"/>
    <n v="0"/>
    <n v="0"/>
    <n v="0"/>
    <x v="3"/>
    <s v="N/A"/>
    <x v="2"/>
    <s v="N/A"/>
    <m/>
    <s v="Empowerment &amp; Engagement"/>
    <m/>
    <m/>
    <m/>
    <m/>
    <s v="700001_2000 Human Resource Decentralization"/>
    <b v="1"/>
    <s v="This request proposed to end the Departments use of HR SLA and hire those resources internally. This request includes both the new positions and the cut to department expenses for City Services Billed.PBF Forms 573505735157352"/>
    <b v="0"/>
    <x v="0"/>
    <b v="1"/>
    <b v="1"/>
  </r>
  <r>
    <n v="700011"/>
    <s v="Water Utility Operating Fund"/>
    <n v="2000"/>
    <s v="Public Utilities"/>
    <s v="08"/>
    <s v="Not Applicable"/>
    <s v="Expenditure (Critical Operational Needs)"/>
    <s v="Not Applicable"/>
    <n v="57352"/>
    <s v="700011_2000 Human Resource Decentralization"/>
    <n v="0.94"/>
    <n v="104312"/>
    <n v="24829"/>
    <n v="9960"/>
    <n v="139101"/>
    <m/>
    <n v="-212910"/>
    <m/>
    <m/>
    <m/>
    <m/>
    <m/>
    <m/>
    <m/>
    <n v="-73809"/>
    <m/>
    <s v="This request proposed to end the Departments use of HR SLA and hire those resources internally. This request includes both the new positions and the cut to department expenses for City Services Billed.PBF Forms 573505735157352"/>
    <s v="Decentralized HR FunctionAddition of 1.00 Program Manager and 1.00 Senior Department Human Resources Analyst and associated non-personnel expenditures to support internal matters related to human resources."/>
    <s v="This request ends PUD SLA with the Human Resources Department and adds internal positions to perform the services."/>
    <s v="NO"/>
    <s v="N/A"/>
    <n v="0"/>
    <n v="0"/>
    <n v="0"/>
    <x v="3"/>
    <s v="N/A"/>
    <x v="2"/>
    <s v="N/A"/>
    <m/>
    <s v="Empowerment &amp; Engagement"/>
    <m/>
    <m/>
    <m/>
    <m/>
    <s v="700011_2000 Human Resource Decentralization"/>
    <b v="1"/>
    <s v="This request proposed to end the Departments use of HR SLA and hire those resources internally. This request includes both the new positions and the cut to department expenses for City Services Billed.PBF Forms 573505735157352"/>
    <b v="0"/>
    <x v="0"/>
    <b v="1"/>
    <b v="1"/>
  </r>
  <r>
    <n v="700001"/>
    <s v="Metropolitan Sewer Utility Fund"/>
    <n v="2000"/>
    <s v="Public Utilities"/>
    <s v="03"/>
    <s v="Advance Mobility"/>
    <s v="Expenditure (Critical Operational Needs)"/>
    <s v="Infrastructure"/>
    <n v="57353"/>
    <s v="700001_2000 Pump station 1 and 2 Improvements"/>
    <n v="1"/>
    <n v="147391"/>
    <n v="28102"/>
    <n v="11580"/>
    <n v="187073"/>
    <m/>
    <n v="1314125"/>
    <m/>
    <m/>
    <m/>
    <m/>
    <m/>
    <m/>
    <m/>
    <n v="1501198"/>
    <m/>
    <s v="The Public Utilities Department has identified the need for non-capital construction repairs at two pump stations due to deferred maintenance. These repairs were identified during a condition assessment of the facilities but can be done in advance of the larger capital project for the pump stations. Without these repairs, the pump stations are at risk of failure, which could result in service disruptions and regulatory fines. We believe that addressing these repairs now will prevent further deterioration of the facilities and ensure their continued reliable operation. The department is committed to maintaining the integrity of our infrastructure and ensuring the safety and reliability of our systems for the benefit of the community.This request includes 1.00 Senior Civil Engineer. This position will be responsible for four direct reports, oversight of a major CIP replacement and rehab of Pump Stations 1 &amp;amp; 2.  "/>
    <s v="Pump Station RepairsAddition of 1.00 Senior Civil Engineer and associated one-time non-personnel expenditures to support repairs to pump stations. "/>
    <s v="Funding for non-capital repairs needed at both pumpstations in advance of the larger capital project already identified and 1.00 FTE Senior Civil Engineer."/>
    <s v="NO"/>
    <s v="N/A"/>
    <n v="0"/>
    <n v="0"/>
    <n v="0"/>
    <x v="3"/>
    <s v="N/A"/>
    <x v="2"/>
    <s v="N/A"/>
    <m/>
    <s v="Customer Service"/>
    <m/>
    <m/>
    <m/>
    <m/>
    <s v="700001_2000 Pump station 1 and 2 Improvements"/>
    <b v="1"/>
    <s v="The Public Utilities Department has identified the need for non-capital construction repairs at two pump stations due to deferred maintenance. These repairs were identified during a condition assessment of the facilities but can be done in advance of the larger capital project for the pump stations. Without these repairs, the pump stations are at risk of failure, which could result in service disruptions and regulatory fines. We believe that addressing these repairs now will prevent further deterioration of the facilities and ensure their continued reliable operation. The department is committed to maintaining the integrity of our infrastructure and ensuring the safety and reliability of our systems for the benefit of the community.This request includes 1.00 Senior Civil Engineer. This position will be responsible for four direct reports, oversight of a major CIP replacement and rehab of Pump Stations 1 &amp;amp; 2.  "/>
    <b v="0"/>
    <x v="0"/>
    <b v="1"/>
    <b v="1"/>
  </r>
  <r>
    <n v="700001"/>
    <s v="Metropolitan Sewer Utility Fund"/>
    <n v="2000"/>
    <s v="Public Utilities"/>
    <s v="04"/>
    <s v="Champion Sustainability"/>
    <s v="Expenditure (Climate Action Plan)"/>
    <s v="Climate Action"/>
    <n v="57354"/>
    <s v="700001_2000 Pure Water"/>
    <n v="2.76"/>
    <n v="274908"/>
    <n v="60081"/>
    <n v="28399"/>
    <n v="363388"/>
    <m/>
    <m/>
    <m/>
    <m/>
    <m/>
    <m/>
    <m/>
    <m/>
    <m/>
    <n v="363388"/>
    <m/>
    <s v="The Public Utilities Department is requesting the following new positions and resources for the Pure Water program:&lt;ol&gt;&lt;li&gt;Two Biologists 2 to handle NPDES Permit Monitoring and Reporting, including limnological, hydrodynamic modeling, tracer, and other special studies and monitoring needed for Pure Water regulatory compliance with surface water augmentation regulations and the Pure Water NPDES Permit.&lt;/li&gt;&lt;li&gt;One Senior Wastewater Plant Operator and one Wastewater Plant Operator for NCWRP 24/7/365 operations, both of which require extensive training.&lt;/li&gt;&lt;/ol&gt;Additionally, the department is requesting to convert several half-time positions to full-time to correct earlier errors when the positions were requestedPCN 31020604 ,PCN 31023642 PCN 31022175  PCN 31021151PBF 57354 57355"/>
    <s v="Pure Water Phase 1 and 2Addition of 8.50 FTE positions to support the Pure Water program as mandated by the City's Climate Action Plan."/>
    <s v="This adjustment includes the addition of 7.0 FTE positions for Pure Water Phase 1 and 2 to support the Pure Water program as mandated by the City's Climate Action Plan. "/>
    <s v="NO"/>
    <s v="N/A"/>
    <n v="1"/>
    <n v="363388"/>
    <n v="0"/>
    <x v="4"/>
    <s v="5.3"/>
    <x v="1"/>
    <s v="Yes"/>
    <s v="Pure Water Prog &amp; discharge permit"/>
    <s v="Customer Service"/>
    <m/>
    <m/>
    <m/>
    <m/>
    <s v="700001_2000 Pure Water"/>
    <b v="1"/>
    <s v="The Public Utilities Department is requesting the following new positions and resources for the Pure Water program:&lt;ol&gt;&lt;li&gt;Two Biologists 2 to handle NPDES Permit Monitoring and Reporting, including limnological, hydrodynamic modeling, tracer, and other special studies and monitoring needed for Pure Water regulatory compliance with surface water augmentation regulations and the Pure Water NPDES Permit.&lt;/li&gt;&lt;li&gt;One Senior Wastewater Plant Operator and one Wastewater Plant Operator for NCWRP 24/7/365 operations, both of which require extensive training.&lt;/li&gt;&lt;/ol&gt;Additionally, the department is requesting to convert several half-time positions to full-time to correct earlier errors when the positions were requestedPCN 31020604 ,PCN 31023642 PCN 31022175  PCN 31021151PBF 57354 57355"/>
    <b v="0"/>
    <x v="0"/>
    <b v="1"/>
    <b v="1"/>
  </r>
  <r>
    <n v="700011"/>
    <s v="Water Utility Operating Fund"/>
    <n v="2000"/>
    <s v="Public Utilities"/>
    <s v="04"/>
    <s v="Champion Sustainability"/>
    <s v="Expenditure (Climate Action Plan)"/>
    <s v="Climate Action"/>
    <n v="57355"/>
    <s v="700011_2000 Pure Water"/>
    <n v="5.74"/>
    <n v="608244"/>
    <n v="116011"/>
    <n v="48876"/>
    <n v="773131"/>
    <m/>
    <m/>
    <m/>
    <m/>
    <m/>
    <m/>
    <m/>
    <m/>
    <m/>
    <n v="773131"/>
    <m/>
    <s v="The Public Utilities Department is requesting the following new positions and resources for the Pure Water program:1.     Two Biologists 2 to handle NPDES Permit Monitoring and Reporting, including limnological, hydrodynamic modeling, tracer, and other special studies and monitoring needed for Pure Water regulatory compliance with surface water augmentation regulations and the Pure Water NPDES Permit.2.     Two new Associate Engineers to work on Phase 2 task orders and 4 new CIPs (Miramar readiness).3.     A Program Manager to coordinate and provide research projects to address process control and treatment issues, scientific concerns related to potable reuse, and to provide and support high-level interaction with regulators, scientific panels, industry groups, and the public. Additionally, the department is requesting to convert several half-time positions to full-time to correct earlier errors when the positions were requestedPCN 31020604 PCN 31022642 PCN 31021151 PBF 57354 57355"/>
    <s v="Pure Water Phase 1 and 2Addition of 8.50 FTE positions to support the Pure Water program as mandated by the City's Climate Action Plan. "/>
    <s v="This adjustment includes the addition of 7.0 FTE positions for Pure Water Phase 1 and 2 to support the Pure Water program as mandated by the City's Climate Action Plan. "/>
    <s v="NO"/>
    <s v="N/A"/>
    <n v="1"/>
    <n v="773131"/>
    <n v="0"/>
    <x v="4"/>
    <s v="5.3"/>
    <x v="1"/>
    <s v="Yes"/>
    <s v="Pure Water Prog &amp; discharge permit"/>
    <s v="Customer Service"/>
    <m/>
    <m/>
    <m/>
    <m/>
    <s v="700011_2000 Pure Water"/>
    <b v="1"/>
    <s v="The Public Utilities Department is requesting the following new positions and resources for the Pure Water program:1.     Two Biologists 2 to handle NPDES Permit Monitoring and Reporting, including limnological, hydrodynamic modeling, tracer, and other special studies and monitoring needed for Pure Water regulatory compliance with surface water augmentation regulations and the Pure Water NPDES Permit.2.     Two new Associate Engineers to work on Phase 2 task orders and 4 new CIPs (Miramar readiness).3.     A Program Manager to coordinate and provide research projects to address process control and treatment issues, scientific concerns related to potable reuse, and to provide and support high-level interaction with regulators, scientific panels, industry groups, and the public. Additionally, the department is requesting to convert several half-time positions to full-time to correct earlier errors when the positions were requestedPCN 31020604 PCN 31022642 PCN 31021151 PBF 57354 57355"/>
    <b v="0"/>
    <x v="0"/>
    <b v="1"/>
    <b v="1"/>
  </r>
  <r>
    <n v="700000"/>
    <s v="Municipal Sewer Revenue Fund"/>
    <n v="2000"/>
    <s v="Public Utilities"/>
    <s v="05"/>
    <s v="Serve Every Neighborhood"/>
    <s v="Expenditure (Federal/State Mandates)"/>
    <s v="Not Applicable"/>
    <n v="57356"/>
    <s v="700000_2000 Regulatory Compliance"/>
    <n v="0.51"/>
    <n v="44406"/>
    <n v="9905"/>
    <n v="5074"/>
    <n v="59385"/>
    <m/>
    <m/>
    <m/>
    <m/>
    <m/>
    <m/>
    <m/>
    <m/>
    <m/>
    <n v="59385"/>
    <m/>
    <s v="The Public Utilities Department is requesting funding for positions and associated NPE funding to support regulatory compliance in the areas of laboratory accreditation, NPDES discharge regulations, and cross connection inspections. The Associate Chemist and Biologist II positions will provide increased supervision and oversight for regulatory compliance, including supporting state-mandated laboratory accreditations and additional NPDES permit monitoring requirements. The Assistant Chemist will support laboratory accreditations and help address increased workloads related to new accreditation standards and new contaminates of concerns. In addition, the department is requesting funding for Cross Connection Specialists to address citations issued by the California Department of Health Services. These positions are critical for ensuring the department's compliance with various regulatory requirements and maintaining the quality and safety of our water and wastewater services.PBF Forms: 57356 57357 57358"/>
    <s v="Regulatory ComplianceAddition of 6.00 FTE positions and associated one-time non-personnel expenditures to support laboratory accreditation and inspections per state and federal regulations."/>
    <s v="This adjustment includes the addition of 6.0 FTE positions and associated on-time expenditures of $5.6 million to support laboratory accreditation and cross connection inspections as mandated by California Department of Health Services and the Environmental Protection Agency's National Pollutant Discharge Elimination System discharge regulations."/>
    <s v="NO"/>
    <s v="N/A"/>
    <n v="0"/>
    <n v="0"/>
    <n v="0"/>
    <x v="3"/>
    <s v="N/A"/>
    <x v="2"/>
    <s v="N/A"/>
    <m/>
    <s v="Trust &amp; Transparency"/>
    <m/>
    <m/>
    <m/>
    <m/>
    <s v="700000_2000 Regulatory Compliance"/>
    <b v="1"/>
    <s v="The Public Utilities Department is requesting funding for positions and associated NPE funding to support regulatory compliance in the areas of laboratory accreditation, NPDES discharge regulations, and cross connection inspections. The Associate Chemist and Biologist II positions will provide increased supervision and oversight for regulatory compliance, including supporting state-mandated laboratory accreditations and additional NPDES permit monitoring requirements. The Assistant Chemist will support laboratory accreditations and help address increased workloads related to new accreditation standards and new contaminates of concerns. In addition, the department is requesting funding for Cross Connection Specialists to address citations issued by the California Department of Health Services. These positions are critical for ensuring the department's compliance with various regulatory requirements and maintaining the quality and safety of our water and wastewater services.PBF Forms: 57356 57357 57358"/>
    <b v="0"/>
    <x v="0"/>
    <b v="1"/>
    <b v="1"/>
  </r>
  <r>
    <n v="700001"/>
    <s v="Metropolitan Sewer Utility Fund"/>
    <n v="2000"/>
    <s v="Public Utilities"/>
    <s v="05"/>
    <s v="Serve Every Neighborhood"/>
    <s v="Expenditure (Federal/State Mandates)"/>
    <s v="Not Applicable"/>
    <n v="57357"/>
    <s v="700001_2000 Regulatory Compliance"/>
    <n v="1.99"/>
    <n v="183219"/>
    <n v="39829"/>
    <n v="20070"/>
    <n v="243118"/>
    <m/>
    <m/>
    <m/>
    <m/>
    <m/>
    <m/>
    <m/>
    <m/>
    <m/>
    <n v="243118"/>
    <m/>
    <s v="The Public Utilities Department is requesting funding for positions and associated NPE funding to support regulatory compliance in the areas of laboratory accreditation, NPDES discharge regulations, and cross connection inspections. The Associate Chemist and Biologist II positions will provide increased supervision and oversight for regulatory compliance, including supporting state-mandated laboratory accreditations and additional NPDES permit monitoring requirements. The Assistant Chemist will support laboratory accreditations and help address increased workloads related to new accreditation standards and new contaminates of concerns. In addition, the department is requesting funding for Cross Connection Specialists to address citations issued by the California Department of Health Services. These positions are critical for ensuring the department's compliance with various regulatory requirements and maintaining the quality and safety of our water and wastewater services.PBF Forms: 57356 57357 57358"/>
    <s v="Regulatory ComplianceAddition of 6.00 FTE positions and associated one-time non-personnel expenditures to support laboratory accreditation and cross connection inspections as mandated by California Department of Health Services and the Environmental Protection Agency regulations."/>
    <s v="This adjustment includes the addition of 6.0 FTE positions and associated on-time expenditures of $5.6 million to support laboratory accreditation and cross connection inspections as mandated by California Department of Health Services and the Environmental Protection Agency's National Pollutant Discharge Elimination System discharge regulations."/>
    <s v="NO"/>
    <s v="N/A"/>
    <n v="0"/>
    <n v="0"/>
    <n v="0"/>
    <x v="3"/>
    <s v="N/A"/>
    <x v="2"/>
    <s v="N/A"/>
    <m/>
    <s v="Trust &amp; Transparency"/>
    <m/>
    <m/>
    <m/>
    <m/>
    <s v="700001_2000 Regulatory Compliance"/>
    <b v="1"/>
    <s v="The Public Utilities Department is requesting funding for positions and associated NPE funding to support regulatory compliance in the areas of laboratory accreditation, NPDES discharge regulations, and cross connection inspections. The Associate Chemist and Biologist II positions will provide increased supervision and oversight for regulatory compliance, including supporting state-mandated laboratory accreditations and additional NPDES permit monitoring requirements. The Assistant Chemist will support laboratory accreditations and help address increased workloads related to new accreditation standards and new contaminates of concerns. In addition, the department is requesting funding for Cross Connection Specialists to address citations issued by the California Department of Health Services. These positions are critical for ensuring the department's compliance with various regulatory requirements and maintaining the quality and safety of our water and wastewater services.PBF Forms: 57356 57357 57358"/>
    <b v="0"/>
    <x v="0"/>
    <b v="1"/>
    <b v="1"/>
  </r>
  <r>
    <n v="700011"/>
    <s v="Water Utility Operating Fund"/>
    <n v="2000"/>
    <s v="Public Utilities"/>
    <s v="05"/>
    <s v="Serve Every Neighborhood"/>
    <s v="Expenditure (Federal/State Mandates)"/>
    <s v="Not Applicable"/>
    <n v="57358"/>
    <s v="700011_2000 Regulatory Compliance"/>
    <n v="3.5"/>
    <n v="210023"/>
    <n v="56515"/>
    <n v="32271"/>
    <n v="298809"/>
    <m/>
    <n v="4650000"/>
    <m/>
    <m/>
    <m/>
    <m/>
    <n v="940000"/>
    <m/>
    <m/>
    <n v="5888809"/>
    <m/>
    <s v="The Public Utilities Department is requesting funding for positions and associated NPE funding to support regulatory compliance in the areas of laboratory accreditation, NPDES discharge regulations, and cross connection inspections. The Associate Chemist and Biologist II positions will provide increased supervision and oversight for regulatory compliance, including supporting state-mandated laboratory accreditations and additional NPDES permit monitoring requirements. The Assistant Chemist will support laboratory accreditations and help address increased workloads related to new accreditation standards and new contaminates of concerns. In addition, the department is requesting funding for Cross Connection Specialists to address citations issued by the California Department of Health Services. These positions are critical for ensuring the department's compliance with various regulatory requirements and maintaining the quality and safety of our water and wastewater services. Non-Personnel expenditures includes cost for three Ford F-150 pickups, one backhoe and one 4X4 1/2-ton pickup.PBF Forms: 57356 57357 57358"/>
    <s v="Regulatory ComplianceAddition of 6.00 FTE positions and associated one-time non-personnel expenditures to support laboratory accreditation and inspections per state and federal regulations."/>
    <s v="This adjustment includes the addition of 6.0 FTE positions and associated on-time expenditures of $5.6 million to support laboratory accreditation and cross connection inspections as mandated by California Department of Health Services and the Environmental Protection Agency's National Pollutant Discharge Elimination System discharge regulations."/>
    <s v="NO"/>
    <s v="N/A"/>
    <n v="0"/>
    <n v="0"/>
    <n v="0"/>
    <x v="3"/>
    <s v="N/A"/>
    <x v="2"/>
    <s v="N/A"/>
    <m/>
    <s v="Trust &amp; Transparency"/>
    <m/>
    <m/>
    <m/>
    <m/>
    <s v="700011_2000 Regulatory Compliance"/>
    <b v="1"/>
    <s v="The Public Utilities Department is requesting funding for positions and associated NPE funding to support regulatory compliance in the areas of laboratory accreditation, NPDES discharge regulations, and cross connection inspections. The Associate Chemist and Biologist II positions will provide increased supervision and oversight for regulatory compliance, including supporting state-mandated laboratory accreditations and additional NPDES permit monitoring requirements. The Assistant Chemist will support laboratory accreditations and help address increased workloads related to new accreditation standards and new contaminates of concerns. In addition, the department is requesting funding for Cross Connection Specialists to address citations issued by the California Department of Health Services. These positions are critical for ensuring the department's compliance with various regulatory requirements and maintaining the quality and safety of our water and wastewater services.PBF Forms: 57356 57357 57358"/>
    <b v="0"/>
    <x v="0"/>
    <b v="1"/>
    <b v="1"/>
  </r>
  <r>
    <n v="700011"/>
    <s v="Water Utility Operating Fund"/>
    <n v="2000"/>
    <s v="Public Utilities"/>
    <s v="07"/>
    <s v="Not Applicable"/>
    <s v="Expenditure (Contractual Increase)"/>
    <s v="Not Applicable"/>
    <n v="57362"/>
    <s v="700011_2000 Water Purchases"/>
    <m/>
    <m/>
    <m/>
    <m/>
    <n v="0"/>
    <n v="31000000"/>
    <n v="2000000"/>
    <m/>
    <m/>
    <n v="175000"/>
    <m/>
    <m/>
    <m/>
    <m/>
    <n v="33175000"/>
    <m/>
    <s v="Water PurchasesAddition of $33M to support water purchases from the California Water Authority. "/>
    <s v="Water PurchasesAddition of non-personnel expenditures associated to support water purchases from the California Water Authority."/>
    <s v="Addition of non-personnel expenditures to support contract services associated with the California Water Authority. "/>
    <s v="NO"/>
    <s v="N/A"/>
    <n v="0"/>
    <n v="0"/>
    <n v="0"/>
    <x v="3"/>
    <s v="N/A"/>
    <x v="2"/>
    <s v="N/A"/>
    <m/>
    <s v="Not Applicable"/>
    <m/>
    <m/>
    <m/>
    <m/>
    <s v="700011_2000 Water Purchases"/>
    <b v="1"/>
    <s v="Water PurchasesAddition of $33M to support water purchases from the California Water Authority. "/>
    <b v="0"/>
    <x v="0"/>
    <b v="1"/>
    <b v="1"/>
  </r>
  <r>
    <n v="100000"/>
    <s v="General Fund"/>
    <n v="1713"/>
    <s v="Library"/>
    <s v="15"/>
    <s v="Foster Regional Prosperity"/>
    <s v="Revenue (New)"/>
    <s v="Not Applicable"/>
    <n v="57363"/>
    <s v="100000_1713_TOT Revenue Adjustment"/>
    <m/>
    <m/>
    <m/>
    <m/>
    <n v="0"/>
    <m/>
    <m/>
    <m/>
    <m/>
    <m/>
    <m/>
    <m/>
    <m/>
    <m/>
    <m/>
    <n v="415602"/>
    <s v="$415,602 of Transient Occupancy Tax (TOT) qualifying expense is currently absorbed by the General Fund and can be offset by eligible personnel and non-personnel expenses for art exhibits and tourism related programs and activities held at library facilities. Rotating exhibitions can be enjoyed at many of the 35 branch libraries as well as in the 2k sq ft Art Gallery and Valeiras Sculpture Garden on the ninth floor of the Central Library. Since opening in 2013, the gallery at the Central Library has welcomed over 200,000 visitors, offered more than 30 original exhibitions, and featured well over 200 San Diego artists. Also, the Performance Annex at the City Heights Branch Library has a dedicated Arts Management Analyst.  Collaborations occur between library staff and other San Diego non-profit art organizations: [UN]Bound: Artists’ Books from the Athenaeum with the La Jolla Athenaeum;  The Art of Comic-Con with San Diego Comic-Con; and First Folio: The Book that Gave Us Shakespeare with the Old Globe, SDSU, UCSD, and USD, among others. Loan agreements for artworks exhibited in the gallery are coordinated through the Commission for Arts and Culture per San Diego Municipal Code 23.0722, Control of Artworks.  The Library has dedicated professional staff, such as the Library Arts and Culture Exhibitions Manager, who has also coordinated or designed community displays at the Central Library in areas other than the gallery and hosted original collaborations with other City departments like the Balboa Park Centennial Exhibition with Park and Rec and Building for Today and Planning for Tomorrow with the Public Works Department, and working closely with the Commission for Arts and Culture, among others.  In keeping with San Diego Municipal Code 23.0722 and in sync collaboration with the Commission for Arts and Culture, the Library operates as the municipal gallery in the City of San Diego. With the opportunities the Library is able to provide emerging, hobbyist, or youth artists supports the City’s ongoing efforts to enhance the artistic and cultural vibrancy of San Diego. High quality exhibition and multiple entry points for artists and visitors help make the San Diego Public Library “The place for Opportunity, Discovery and Inspiration” for art and technology. Makers, hackers and Do It Yourself crafters from all over the world visit the library to check out the Rare Books Room, recently expanded Maker Lab with rows of 3D printers, which use open source code to create art, prosthetic limbs, and use milling machines to create circuit boards, etc.   In addition the Library also attracts tourists by hosting traveling exhibitions such as the First Folio and collaborates with Comic-Con International where Library space and rooms are used as  venues for education, art, and technology seminars.  Lastly, a percentage of Special Events staff FTE with associated eligible tasks is included, as well as associated non-personnel expenditures."/>
    <s v="Transient Occupancy Tax ReimbursementsRevenue adjustment for Transient Occupancy Tax reimbursements."/>
    <s v="Revenue adjustment for Transient Occupancy Tax reimbursement"/>
    <s v="NO"/>
    <s v="N/A"/>
    <n v="0"/>
    <n v="0"/>
    <n v="0"/>
    <x v="3"/>
    <s v="N/A"/>
    <x v="2"/>
    <s v="N/A"/>
    <m/>
    <m/>
    <m/>
    <m/>
    <m/>
    <s v="Empowerment &amp; Engagement"/>
    <s v="100000_1713_TOT Revenue Adjustment"/>
    <b v="1"/>
    <s v="$415,602 of Transient Occupancy Tax (TOT) qualifying expense is currently absorbed by the General Fund and can be offset by eligible personnel and non-personnel expenses for art exhibits and tourism related programs and activities held at library facilities. Rotating exhibitions can be enjoyed at many of the 35 branch libraries as well as in the 2k sq ft Art Gallery and Valeiras Sculpture Garden on the ninth floor of the Central Library. Since opening in 2013, the gallery at the Central Library has welcomed over 200,000 visitors, offered more than 30 original exhibitions, and featured well over 200 San Diego artists. Also, the Performance Annex at the City Heights Branch Library has a dedicated Arts Management Analyst.  Collaborations occur between library staff and other San Diego non-profit art organizations: [UN]Bound: Artists’ Books from the Athenaeum with the La Jolla Athenaeum;  The Art of Comic-Con with San Diego Comic-Con; and First Folio: The Book that Gave Us Shakespeare with the Old Globe, SDSU, UCSD, and USD, among others. Loan agreements for artworks exhibited in the gallery are coordinated through the Commission for Arts and Culture per San Diego Municipal Code 23.0722, Control of Artworks.  The Library has dedicated professional staff, such as the Library Arts and Culture Exhibitions Manager, who has also coordinated or designed community displays at the Central Library in areas other than the gallery and hosted original collaborations with other City departments like the Balboa Park Centennial Exhibition with Park and Rec and Building for Today and Planning for Tomorrow with the Public Works Department, and working closely with the Commission for Arts and Culture, among others.  In keeping with San Diego Municipal Code 23.0722 and in sync collaboration with the Commission for Arts and Culture, the Library operates as the municipal gallery in the City of San Diego. With the opportunities the Library is able to provide emerging, hobbyist, or youth artists supports the City’s ongoing efforts to enhance the artistic and cultural vibrancy of San Diego. High quality exhibition and multiple entry points for artists and visitors help make the San Diego Public Library “The place for Opportunity, Discovery and Inspiration” for art and technology. Makers, hackers and Do It Yourself crafters from all over the world visit the library to check out the Rare Books Room, recently expanded Maker Lab with rows of 3D printers, which use open source code to create art, prosthetic limbs, and use milling machines to create circuit boards, etc.   In addition the Library also attracts tourists by hosting traveling exhibitions such as the First Folio and collaborates with Comic-Con International where Library space and rooms are used as  venues for education, art, and technology seminars.  Lastly, a percentage of Special Events staff FTE with associated eligible tasks is included, as well as associated non-personnel expenditures."/>
    <b v="0"/>
    <x v="0"/>
    <b v="1"/>
    <b v="1"/>
  </r>
  <r>
    <n v="200205"/>
    <s v="Transient Occupancy Tax Fund"/>
    <n v="1414"/>
    <s v="Special Promotional Programs"/>
    <s v="Not Applicable"/>
    <s v="Not Applicable"/>
    <s v="Expenditure (Critical Operational Needs)"/>
    <s v="Not Applicable"/>
    <n v="57371"/>
    <s v="200205_1414_CIP&amp;Safety &amp; Maint of Visitor-Related Facilities"/>
    <m/>
    <m/>
    <m/>
    <m/>
    <n v="0"/>
    <m/>
    <m/>
    <m/>
    <m/>
    <m/>
    <m/>
    <m/>
    <n v="-1572796"/>
    <m/>
    <n v="-1572796"/>
    <m/>
    <s v="Adjustment to reflect revised reimbursements to the General Fund related to the safety and maintenance of visitor related facilities. Refer to Form ID 57404 for budget adjustment of $150,000 for Major Events Revolving Fund. Form 57371 will roll up with SBA for Form 57548, 57404 and 57624."/>
    <s v="Operational Support to Other FundsAdjustment to reflect revised allocations for operating support of the Mission Bay/Balboa Park Improvements, Convention Center, PETCO Park, Trolley Extension Reserve, Risk Management Administration, and the Major Events Revolving Fund."/>
    <s v="Adjustment to the annual allocations which support operating costs for Mission Bay/Balboa Park Improvements, Convention Center, PETCO Park, Trolley Extension Reserve, Risk Management Administration, and the Major Events Revolving Fund."/>
    <s v="NO"/>
    <s v="N/A"/>
    <n v="0"/>
    <n v="0"/>
    <n v="0"/>
    <x v="3"/>
    <s v="N/A"/>
    <x v="2"/>
    <s v="N/A"/>
    <m/>
    <m/>
    <m/>
    <s v="Not Applicable"/>
    <m/>
    <m/>
    <s v="200205_1414_CIP&amp;Safety &amp; Maint of Visitor-Related Facilities"/>
    <b v="1"/>
    <s v="Adjustment to reflect revised reimbursements to the General Fund related to the safety and maintenance of visitor related facilities. Refer to Form ID 57404 for budget adjustment of $150,000 for Major Events Revolving Fund. Form 57371 will roll up with SBA for Form 57548, 57404 and 57624."/>
    <b v="0"/>
    <x v="0"/>
    <b v="1"/>
    <b v="1"/>
  </r>
  <r>
    <n v="200205"/>
    <s v="Transient Occupancy Tax Fund"/>
    <n v="1414"/>
    <s v="Special Promotional Programs"/>
    <s v="Not Applicable"/>
    <s v="Not Applicable"/>
    <s v="Expenditure (Critical Operational Needs)"/>
    <s v="Not Applicable"/>
    <n v="57372"/>
    <s v="200205_1414_GF Reimb - Safety &amp; Maint of Visitor-Related Fac"/>
    <m/>
    <m/>
    <m/>
    <m/>
    <n v="0"/>
    <m/>
    <n v="-6678460"/>
    <m/>
    <m/>
    <m/>
    <m/>
    <m/>
    <m/>
    <m/>
    <n v="-6678460"/>
    <m/>
    <s v="Reduction of ongoing non-personnel expenditures in the amount of $6,678,460 to reflect revised reimbursements to the General Fund - Safety &amp;amp; Maintenance of Visitor-Related Facilities.Fire Rescue - Reduction of $28,460 for Transient Occupancy Tax Fund/Special Promotional Program reimbursements to the General Fund for the Safety &amp;amp; Maintenance of Visitor-Related facilities, including Fire-Rescue Lifeguards - Tourism Support. Related Form 57418.Police - Increase of $350,000 for Transient Occupancy Tax Fund/Special Promotional Program reimbursements to the General Fund for the Safety &amp;amp; Maintenance of Visitor-Related facilities, including Special Events - Public Safety Support Services. Related Form 57436;Parks &amp;amp; Recreation - Reduction of $7,000,000 for Transient Occupancy Tax Fund/Special Promotional Program reimbursements to the General Fund for the Safety &amp;amp; Maintenance of Visitor-Related facilities, including Parks &amp;amp; Recreation - Tourism Support. Related Form 57594.SBA for Forms 57628, 57442, 57372, and 58127 should roll up."/>
    <s v="Safety and Maintenance of Visitor Related FacilitiesAdjustment to reflect revised reimbursements to the General Fund to support the safety and maintenance of visitor related facilities."/>
    <s v="Adjustment to reflect revised reimbursements to the General Fund for support of the safety and maintenance of visitor related facilities."/>
    <s v="NO"/>
    <s v="N/A"/>
    <n v="0"/>
    <n v="0"/>
    <n v="0"/>
    <x v="3"/>
    <s v="N/A"/>
    <x v="2"/>
    <s v="N/A"/>
    <m/>
    <m/>
    <m/>
    <s v="Not Applicable"/>
    <m/>
    <m/>
    <s v="200205_1414_GF Reimb - Safety &amp; Maint of Visitor-Related Fac"/>
    <b v="1"/>
    <s v="Reduction of ongoing non-personnel expenditures in the amount of $6,678,460 to reflect revised reimbursements to the General Fund - Safety &amp;amp; Maintenance of Visitor-Related Facilities.Fire Rescue - Reduction of $28,460 for Transient Occupancy Tax Fund/Special Promotional Program reimbursements to the General Fund for the Safety &amp;amp; Maintenance of Visitor-Related facilities, including Fire-Rescue Lifeguards - Tourism Support. Related Form 57418.Police - Increase of $350,000 for Transient Occupancy Tax Fund/Special Promotional Program reimbursements to the General Fund for the Safety &amp;amp; Maintenance of Visitor-Related facilities, including Special Events - Public Safety Support Services. Related Form 57436;Parks &amp;amp; Recreation - Reduction of $7,000,000 for Transient Occupancy Tax Fund/Special Promotional Program reimbursements to the General Fund for the Safety &amp;amp; Maintenance of Visitor-Related facilities, including Parks &amp;amp; Recreation - Tourism Support. Related Form 57594.SBA for Forms 57628, 57442 and 57372 should roll up."/>
    <b v="0"/>
    <x v="0"/>
    <b v="1"/>
    <b v="1"/>
  </r>
  <r>
    <n v="200205"/>
    <s v="Transient Occupancy Tax Fund"/>
    <n v="1414"/>
    <s v="Special Promotional Programs"/>
    <s v="Not Applicable"/>
    <s v="Not Applicable"/>
    <s v="Expenditure (Critical Operational Needs)"/>
    <s v="Not Applicable"/>
    <n v="57373"/>
    <s v="200205_1414_Discretionary 1-Cent TOT to Support the GF"/>
    <m/>
    <m/>
    <m/>
    <m/>
    <n v="0"/>
    <m/>
    <m/>
    <m/>
    <m/>
    <m/>
    <m/>
    <m/>
    <n v="4882103"/>
    <m/>
    <n v="4882103"/>
    <m/>
    <s v="Addition of ongoing non-personnel expenditures in the amount of $4,836,984 to reflect adjustment based on updates to the One-Cent Transient Occupancy Tax."/>
    <s v="One-Cent TOT DiscretionaryAdjustment to reflect an increase in the one-cent Transient Occupancy Tax (TOT) transfer to support the General Fund."/>
    <s v="Adjustment to reflect an increase in the One-Cent Transient Occupancy Tax to support the General Fund."/>
    <s v="NO"/>
    <s v="N/A"/>
    <n v="0"/>
    <n v="0"/>
    <n v="0"/>
    <x v="3"/>
    <s v="N/A"/>
    <x v="2"/>
    <s v="N/A"/>
    <m/>
    <m/>
    <m/>
    <s v="Not Applicable"/>
    <m/>
    <m/>
    <s v="200205_1414_Discretionary 1-Cent TOT to Support the GF"/>
    <b v="1"/>
    <s v="Addition of ongoing non-personnel expenditures in the amount of $4,836,984 to reflect adjustment based on updates to the One-Cent Transient Occupancy Tax."/>
    <b v="0"/>
    <x v="0"/>
    <b v="1"/>
    <b v="1"/>
  </r>
  <r>
    <n v="200114"/>
    <s v="Trolley Extension Reserve Fund"/>
    <n v="9913"/>
    <s v="Citywide Other/Special Funds"/>
    <s v="Not Applicable"/>
    <s v="Not Applicable"/>
    <s v="Revenue (Revised – Decrease)"/>
    <s v="Not Applicable"/>
    <n v="57374"/>
    <s v="200114_9913_Trolley Extension Reserve Fund"/>
    <m/>
    <m/>
    <m/>
    <m/>
    <n v="0"/>
    <m/>
    <m/>
    <m/>
    <m/>
    <m/>
    <m/>
    <m/>
    <m/>
    <m/>
    <m/>
    <n v="-1060875"/>
    <s v="Adjustment to reflect revised revenue projections related to TOT Fund support of the Trolley Extension Reserve Fund. Debt service for the Trolley Extension Reserve ends after FY23; therefore, there will be no debt service in FY24. "/>
    <s v="Transient Occupancy Tax (TOT) Fund SupportAdjustment to reflect revised revenue projections related to TOT Fund support of the Trolley Extension Reserve Fund."/>
    <s v="Adjustment to reflect revised revenue projections related to TOT Fund support of the Trolley Extension Reserve Fund."/>
    <s v="NO"/>
    <s v="N/A"/>
    <n v="0"/>
    <n v="0"/>
    <n v="0"/>
    <x v="3"/>
    <s v="N/A"/>
    <x v="2"/>
    <s v="N/A"/>
    <m/>
    <s v="Not Applicable"/>
    <m/>
    <m/>
    <m/>
    <m/>
    <s v="200114_9913_Trolley Extension Reserve Fund"/>
    <b v="1"/>
    <s v="Adjustment to reflect revised revenue projections related to TOT Fund support of the Trolley Extension Reserve Fund. Debt service for the Trolley Extension Reserve ends after FY23; therefore, there will be no debt service in FY24. "/>
    <b v="0"/>
    <x v="0"/>
    <b v="1"/>
    <b v="1"/>
  </r>
  <r>
    <n v="200213"/>
    <s v="Mission Bay/Balboa Park Improvement Fund"/>
    <n v="9913"/>
    <s v="Citywide Other/Special Funds"/>
    <s v="Not Applicable"/>
    <s v="Not Applicable"/>
    <s v="Revenue (Revised – Increase)"/>
    <s v="Not Applicable"/>
    <n v="57375"/>
    <s v="200213_9913_Mission Bay/Balboa Park Improvement Fund"/>
    <m/>
    <m/>
    <m/>
    <m/>
    <n v="0"/>
    <m/>
    <m/>
    <m/>
    <m/>
    <m/>
    <m/>
    <m/>
    <m/>
    <m/>
    <m/>
    <n v="269447"/>
    <s v="Adjustment to reflect revised revenue projections related to TOT Fund support of the Mission Bay and Balboa Park Improvement Fund."/>
    <s v="Transient Occupancy Tax (TOT) Fund SupportAdjustment to reflect revised revenue projections related to TOT Fund support of the Mission Bay and Balboa Park Improvement Fund."/>
    <s v="Adjustment to reflect revised revenue projections related to TOT Fund support of the Mission Bay and Balboa Park Improvement Fund."/>
    <s v="NO"/>
    <s v="N/A"/>
    <n v="0"/>
    <n v="0"/>
    <n v="0"/>
    <x v="3"/>
    <s v="N/A"/>
    <x v="2"/>
    <s v="N/A"/>
    <m/>
    <s v="Not Applicable"/>
    <m/>
    <m/>
    <m/>
    <m/>
    <s v="200213_9913_Mission Bay/Balboa Park Improvement Fund"/>
    <b v="1"/>
    <s v="Adjustment to reflect revised revenue projections related to TOT Fund support of the Mission Bay and Balboa Park Improvement Fund."/>
    <b v="0"/>
    <x v="0"/>
    <b v="1"/>
    <b v="1"/>
  </r>
  <r>
    <n v="200216"/>
    <s v="New Convention Facility Fund"/>
    <n v="9913"/>
    <s v="Citywide Other/Special Funds"/>
    <s v="Not Applicable"/>
    <s v="Not Applicable"/>
    <s v="Revenue (Revised – Increase)"/>
    <s v="Not Applicable"/>
    <n v="57376"/>
    <s v="200216_9913_Mission Bay/Balboa Park TOT Transfer In"/>
    <m/>
    <m/>
    <m/>
    <m/>
    <n v="0"/>
    <m/>
    <m/>
    <m/>
    <m/>
    <m/>
    <m/>
    <m/>
    <m/>
    <m/>
    <m/>
    <n v="79650"/>
    <s v="Adjustment to reflect revised revenue projections related to TOT Fund support of the Mission Bay and Balboa Park Improvement Fund."/>
    <s v="Transient Occupancy Tax (TOT) Fund SupportAdjustment to reflect revised revenue projections related to TOT Fund support of the Mission Bay and Balboa Park Improvement Fund."/>
    <s v="Adjustment to reflect revised revenue projections related to TOT Fund support of the Mission Bay and Balboa Park Improvement Fund."/>
    <s v="NO"/>
    <s v="N/A"/>
    <n v="0"/>
    <n v="0"/>
    <n v="0"/>
    <x v="3"/>
    <s v="N/A"/>
    <x v="2"/>
    <s v="N/A"/>
    <m/>
    <s v="Not Applicable"/>
    <m/>
    <m/>
    <m/>
    <m/>
    <s v="200216_9913_Mission Bay/Balboa Park TOT Transfer In"/>
    <b v="1"/>
    <s v="Adjustment to reflect revised revenue projections related to TOT Fund support of the Mission Bay and Balboa Park Improvement Fund."/>
    <b v="0"/>
    <x v="0"/>
    <b v="1"/>
    <b v="1"/>
  </r>
  <r>
    <n v="200216"/>
    <s v="New Convention Facility Fund"/>
    <n v="9913"/>
    <s v="Citywide Other/Special Funds"/>
    <s v="Not Applicable"/>
    <s v="Not Applicable"/>
    <s v="Expenditure (Critical Operational Needs)"/>
    <s v="Not Applicable"/>
    <n v="57377"/>
    <s v="200216_9913_SDTA Marketing Contract Increase"/>
    <m/>
    <m/>
    <m/>
    <m/>
    <n v="0"/>
    <m/>
    <n v="79650"/>
    <m/>
    <m/>
    <m/>
    <m/>
    <m/>
    <m/>
    <m/>
    <n v="79650"/>
    <m/>
    <s v="Addition of ongoing non-personnel expenditures to reflect contractual obligation of 3% increase to San Diego Tourism Authority (SDTA) contract for marketing and sales efforts that generate our primary business called Citywide events (the large medical shows, convention and tradeshow business that generates significant TOT for the region) funded from TOT."/>
    <s v="Marketing ContractAddition of non-personnel expenditures to support the San Diego Tourism Authority (SDTA) marketing contract."/>
    <s v="Addition of non-personnel expenditures for SDTA contract for marketing and sales efforts that generate our primary business called Citywide events (the large medical shows, convention and tradeshow business that generates significant TOT for the region) and associated revenue funded from Transient Occupancy Tax (TOT) fund."/>
    <s v="NO"/>
    <s v="N/A"/>
    <n v="0"/>
    <n v="0"/>
    <n v="0"/>
    <x v="3"/>
    <s v="N/A"/>
    <x v="2"/>
    <s v="N/A"/>
    <m/>
    <s v="Not Applicable"/>
    <m/>
    <m/>
    <m/>
    <m/>
    <s v="200216_9913_SDTA Marketing Contract Increase"/>
    <b v="1"/>
    <s v="Addition of ongoing non-personnel expenditures to reflect contractual obligation of 3% increase to San Diego Tourism Authority (SDTA) contract for marketing and sales efforts that generate our primary business called Citywide events (the large medical shows, convention and tradeshow business that generates significant TOT for the region) funded from TOT."/>
    <b v="0"/>
    <x v="0"/>
    <b v="1"/>
    <b v="1"/>
  </r>
  <r>
    <n v="200206"/>
    <s v="Convention Center Expansion Administration Fund"/>
    <n v="9913"/>
    <s v="Citywide Other/Special Funds"/>
    <s v="Not Applicable"/>
    <s v="Not Applicable"/>
    <s v="Revenue (Revised – Decrease)"/>
    <s v="Not Applicable"/>
    <n v="57378"/>
    <s v="200206_9913_Convention Center Fund TOT Transfer In"/>
    <m/>
    <m/>
    <m/>
    <m/>
    <n v="0"/>
    <m/>
    <m/>
    <m/>
    <m/>
    <m/>
    <m/>
    <m/>
    <m/>
    <m/>
    <m/>
    <n v="-2406"/>
    <s v="Adjustment to reflect revised revenue projections related to TOT Fund support of the Convention Center."/>
    <s v="Transient Occupancy Tax (TOT) Fund SupportAdjustment to reflect revised revenue projections related to TOT Fund support of the Convention Center Expansion Administration Fund."/>
    <s v="Adjustment to reflect revised revenue projections related to TOT Fund support of the Convention Center."/>
    <s v="NO"/>
    <s v="N/A"/>
    <n v="0"/>
    <n v="0"/>
    <n v="0"/>
    <x v="3"/>
    <s v="N/A"/>
    <x v="2"/>
    <s v="N/A"/>
    <m/>
    <s v="Not Applicable"/>
    <m/>
    <m/>
    <m/>
    <m/>
    <s v="200206_9913_Convention Center Fund TOT Transfer In"/>
    <b v="1"/>
    <s v="Adjustment to reflect revised revenue projections related to TOT Fund support of the Convention Center."/>
    <b v="0"/>
    <x v="0"/>
    <b v="1"/>
    <b v="1"/>
  </r>
  <r>
    <n v="100000"/>
    <s v="General Fund"/>
    <n v="1611"/>
    <s v="Development Services"/>
    <s v="Not Applicable"/>
    <s v="Not Applicable"/>
    <s v="Revenue (Revised – Decrease)"/>
    <s v="Not Applicable"/>
    <n v="57389"/>
    <s v="100000_1611_One-Time Additions and Annualizations"/>
    <m/>
    <m/>
    <m/>
    <m/>
    <n v="0"/>
    <m/>
    <m/>
    <m/>
    <m/>
    <m/>
    <m/>
    <m/>
    <m/>
    <m/>
    <m/>
    <n v="-128219"/>
    <s v="Adjustment to reflect one-time revenues to zero out GL 416095 for the amount of $187,865 and move the budget to GLs 422068 $18,400, GL422144 $17,298, GL 417052 $1,448, and GL 422331 $22,500 implemented in Fiscal Year 2023. $128,219 is being reduced in relation to a position that will not be recovering revenue from services provided."/>
    <s v="One-Time Additions and Annualizations  Adjustment to reflect one-time revenues and expenditures, and the annualization of revenues and expenditures, implemented in Fiscal Year 2023. "/>
    <s v="Adjustment to reflect one-time revenues and expenditures, and the annualization of revenues and expenditures, implemented in Fiscal Year 2023."/>
    <s v="NO"/>
    <s v="N/A. The request does not have an equity dimension."/>
    <n v="0"/>
    <n v="0"/>
    <n v="0"/>
    <x v="3"/>
    <s v="N/A"/>
    <x v="2"/>
    <s v="N/A"/>
    <m/>
    <m/>
    <m/>
    <m/>
    <m/>
    <s v="Not Applicable"/>
    <s v="100000_1611_One-Time Additions and Annualizations"/>
    <b v="1"/>
    <s v="Adjustment to reflect one-time revenues to zero out GL 416095 for the amount of $187,865 and move the budget to GLs 422068 $18,400, GL422144 $17,298, GL 417052 $1,448, and GL 422331 $22,500 implemented in Fiscal Year 2023. $128,219 is being reduced in relation to a position that will not be recovering revenue from services provided."/>
    <b v="0"/>
    <x v="0"/>
    <b v="1"/>
    <b v="1"/>
  </r>
  <r>
    <n v="100000"/>
    <s v="General Fund"/>
    <n v="2114"/>
    <s v="Stormwater"/>
    <s v="01"/>
    <s v="Serve Every Neighborhood"/>
    <s v="Expenditure (Federal/State Mandates)"/>
    <s v="Clean SD"/>
    <n v="57391"/>
    <s v="100000_2114_Addition of Time Schedule Order and Compliance"/>
    <m/>
    <m/>
    <m/>
    <m/>
    <n v="0"/>
    <m/>
    <n v="2500000"/>
    <m/>
    <m/>
    <m/>
    <m/>
    <m/>
    <m/>
    <m/>
    <n v="2500000"/>
    <m/>
    <s v="Additional funding needed to comply with draft implementation, monitoring, and reporting requirements in the tentative Time Schedule Order (TSO) which was released by the Water Board on December 19, 2022, with the intent to adopt the TSO in May 2023, to address the City's non-compliance with the Dry Weather Bacteria Total Maximum Daily Load (TMDL).  The City has not met its interim or final dry weather regulatory discharge requirements by the compliance deadline (April 2019 and April 2021, respectively) related to the Bacteria TMDL and is currently subject to Mandatory Minimum Penalties (MMPs) of at least $3,000 per violation per location, which began accruing on April 4, 2021 and will continue to accrue until the City achieves compliance.  A TSO would provide additional time for the City to come into compliance with the final dry weather requirements and would ensure that MMPs are avoided during implementation of the prescribed time schedule of actions.  In order to receive these protections from the TSO, the City must fully implement and comply with all requirements listed in the TSO, and this funding is needed in order to implement these TSO related actions beginning in FY24.  Note that this amount does not include the MMPs being accrued by the City, which will also need to be estimated and paid whenever these penalties are assessed by the Water Board.On-going NPE $3,071,000 "/>
    <s v="Time Schedule Order and Compliance MonitoringAddition of non-personnel expenditures to implement monitoring and other requirements of a Time Schedule Order."/>
    <s v="Addition of non-personnel expenditures to implement monitoring and other requirements of the tentative Time Schedule Order in order to protect the City from mandatory minimum penalties resulting from non-compliance with the Bacteria Total Maximum Daily Load."/>
    <s v="YES"/>
    <s v="57391_Y123__:Funding is needed to conduct monitoring and other activities associated with compliance with a potential Time Schedule Order, to be issued in May 2023; failure to comply with this TSO will result in continuing mandatory minimum penalties incurred by the City, thereby forcing SW to use taxpayer funds to pay penalties instead of build projects and initiate activities to improve water quality throughout the City.._Failure to fund TSO and compliance monitoring activities will result in non-compliance with the TSO, and continuous mandatory minimum penalties incurred by the City.._None._._"/>
    <n v="0"/>
    <n v="0"/>
    <n v="0"/>
    <x v="3"/>
    <s v="N/A"/>
    <x v="2"/>
    <s v="N/A"/>
    <m/>
    <m/>
    <m/>
    <m/>
    <m/>
    <s v="Trust &amp; Transparency"/>
    <s v="100000_2114_Addition of Time Schedule Order and Compliance"/>
    <b v="1"/>
    <s v="Additional funding needed to comply with draft implementation, monitoring, and reporting requirements in the tentative Time Schedule Order (TSO) which was released by the Water Board on December 19, 2022, with the intent to adopt the TSO in May 2023, to address the City's non-compliance with the Dry Weather Bacteria Total Maximum Daily Load (TMDL).  The City has not met its interim or final dry weather regulatory discharge requirements by the compliance deadline (April 2019 and April 2021, respectively) related to the Bacteria TMDL and is currently subject to Mandatory Minimum Penalties (MMPs) of at least $3,000 per violation per location, which began accruing on April 4, 2021 and will continue to accrue until the City achieves compliance.  A TSO would provide additional time for the City to come into compliance with the final dry weather requirements and would ensure that MMPs are avoided during implementation of the prescribed time schedule of actions.  In order to receive these protections from the TSO, the City must fully implement and comply with all requirements listed in the TSO, and this funding is needed in order to implement these TSO related actions beginning in FY24.  Note that this amount does not include the MMPs being accrued by the City, which will also need to be estimated and paid whenever these penalties are assessed by the Water Board.On-going NPE $3,071,000 "/>
    <b v="0"/>
    <x v="0"/>
    <b v="1"/>
    <b v="1"/>
  </r>
  <r>
    <n v="100000"/>
    <s v="General Fund"/>
    <n v="171412"/>
    <s v="Community Parks I"/>
    <s v="Not Applicable"/>
    <s v="Not Applicable"/>
    <s v="Non-standard Hour (Maintain)"/>
    <s v="Not Applicable"/>
    <n v="57394"/>
    <s v="100000_171412_Non-Standard Hour-Existing Service Level"/>
    <n v="12.67"/>
    <n v="465213"/>
    <n v="14907"/>
    <n v="34659"/>
    <n v="514779"/>
    <m/>
    <m/>
    <m/>
    <m/>
    <m/>
    <m/>
    <m/>
    <m/>
    <m/>
    <n v="514779"/>
    <m/>
    <s v="Funding allocated according to a zero-based annual review of hourly funding requirements."/>
    <s v="Non-Standard Hour Personnel FundingFunding allocated according to a zero-based annual review of hourly funding requirements."/>
    <s v="Funding allocated according to a zero-based annual review of hourly funding requirements."/>
    <s v="NO"/>
    <s v="N/A."/>
    <n v="0"/>
    <n v="0"/>
    <n v="0"/>
    <x v="3"/>
    <s v="N/A"/>
    <x v="2"/>
    <s v="N/A"/>
    <m/>
    <m/>
    <m/>
    <m/>
    <m/>
    <s v="Not Applicable"/>
    <s v="100000_171412_Non-Standard Hour-Existing Service Level"/>
    <b v="1"/>
    <s v="Funding allocated according to a zero-based annual review of hourly funding requirements."/>
    <b v="0"/>
    <x v="0"/>
    <b v="1"/>
    <b v="1"/>
  </r>
  <r>
    <n v="100000"/>
    <s v="General Fund"/>
    <n v="1912"/>
    <s v="Fire-Rescue"/>
    <s v="25"/>
    <s v="Not Applicable"/>
    <s v="Expenditure (Critical Operational Needs)"/>
    <s v="Not Applicable"/>
    <n v="57396"/>
    <s v="100000_1912_Non-Discretionary Rent at 600 B St."/>
    <m/>
    <m/>
    <m/>
    <m/>
    <n v="0"/>
    <m/>
    <n v="161340"/>
    <m/>
    <m/>
    <m/>
    <m/>
    <m/>
    <m/>
    <m/>
    <n v="161340"/>
    <m/>
    <s v="Adjustment to reflect non-discretionary rent expenditures for Fire-Rescue personnel at 600 B Street. This request is for 30% of the total rent at new City-leased space on the 12th floor at 600 B Street for Fire-Rescue staff being charged to the General Fund. The other 70% of the total rent at this location is being requested in the EMS Fund (Form ID 56728) as the space will be occupied by EMS staff. Although these rent expenditures are Non-Discretionary and therefore will be incurred in Citywide Program Expenditures, this request is submitted as a budget adjustment request as instructed by the Department of FinanceThe impact of not funding this request will result in a budget deficit due to lack of funding of a non-discretionary rent expenses.Related to EMS 200227 - Form #56728"/>
    <s v="Non-Discretionary AdjustmentAdjustment to expenditure allocations that are determined outside of the department's direct control. These allocations are generally based on prior year expenditure trends and examples of these include utilities, insurance, and rent."/>
    <s v="Adjustment to reflect citywide non-discretionary rent expenditures for new city-leased space at Fire-Rescue Headquarters."/>
    <s v="NO"/>
    <s v="N/A"/>
    <n v="0"/>
    <n v="0"/>
    <n v="0"/>
    <x v="3"/>
    <s v="N/A"/>
    <x v="2"/>
    <s v="N/A"/>
    <m/>
    <m/>
    <m/>
    <m/>
    <m/>
    <s v="Not Applicable"/>
    <s v="100000_1912_Non-Discretionary Rent at 600 B St."/>
    <b v="1"/>
    <s v="Adjustment to reflect non-discretionary rent expenditures for Fire-Rescue personnel at 600 B Street. This request is for 30% of the total rent at new City-leased space on the 12th floor at 600 B Street for Fire-Rescue staff being charged to the General Fund. The other 70% of the total rent at this location is being requested in the EMS Fund (Form ID 56728) as the space will be occupied by EMS staff. Although these rent expenditures are Non-Discretionary and therefore will be incurred in Citywide Program Expenditures, this request is submitted as a budget adjustment request as instructed by the Department of FinanceThe impact of not funding this request will result in a budget deficit due to lack of funding of a non-discretionary rent expenses.Related to EMS 200227 - Form #56728"/>
    <b v="0"/>
    <x v="0"/>
    <b v="1"/>
    <b v="1"/>
  </r>
  <r>
    <n v="100000"/>
    <s v="General Fund"/>
    <n v="1912"/>
    <s v="Fire-Rescue"/>
    <s v="Not Applicable"/>
    <s v="Not Applicable"/>
    <s v="Revenue (Revised – Increase)"/>
    <s v="Not Applicable"/>
    <n v="57397"/>
    <s v="100000_1912_Safety Sales Tax(Jan)"/>
    <m/>
    <m/>
    <m/>
    <m/>
    <n v="0"/>
    <m/>
    <m/>
    <m/>
    <m/>
    <m/>
    <m/>
    <m/>
    <m/>
    <m/>
    <m/>
    <n v="863780"/>
    <s v="Revenues for Safety Sales Tax are expected to increase in FY24. After factoring in the increase in the Debt Service payment, and the split between Police and Fire, the increase for the Fire Department is projected to be $863,780. The projected (Jan) proposed amount is $5,963,006. "/>
    <s v="Safety Sales Tax AllocationAdjustment to reflect revised Safety Sales Tax revenue associated with the Public Safety Services and Debt Services Fund."/>
    <s v="Adjustment to reflect revised revenue associated with increased Safety Sales Tax Allocation offset by a reduction to align with Emergency Medical Services transfer."/>
    <s v="NO"/>
    <s v="N/A"/>
    <n v="0"/>
    <n v="0"/>
    <n v="0"/>
    <x v="3"/>
    <s v="N/A"/>
    <x v="2"/>
    <s v="N/A"/>
    <m/>
    <m/>
    <m/>
    <m/>
    <m/>
    <s v="Not Applicable"/>
    <s v="100000_1912_Safety Sales Tax(Jan)"/>
    <b v="1"/>
    <s v="Revenues for Safety Sales Tax are expected to increase in FY24. After factoring in the increase in the Debt Service payment, and the split between Police and Fire, the increase for the Fire Department is projected to be $863,780. The projected (Jan) proposed amount is $5,963,006. "/>
    <b v="0"/>
    <x v="0"/>
    <b v="1"/>
    <b v="1"/>
  </r>
  <r>
    <n v="100000"/>
    <s v="General Fund"/>
    <n v="1212"/>
    <s v="Personnel"/>
    <s v="Not Applicable"/>
    <s v="Not Applicable"/>
    <s v="Non-standard Hour (Maintain)"/>
    <s v="Not Applicable"/>
    <n v="57400"/>
    <s v="100000_1212_Non-standard hour positions"/>
    <n v="2.99"/>
    <n v="112196"/>
    <n v="1590"/>
    <n v="8359"/>
    <n v="122145"/>
    <m/>
    <m/>
    <m/>
    <m/>
    <m/>
    <m/>
    <m/>
    <m/>
    <m/>
    <n v="122145"/>
    <m/>
    <s v="Continued funding of the equivalent of 2.99 FTE positions for Test Monitors who assist in conducting written and physical ability examinations for Police Recruits, Fire Recruits, Lifeguards, Pool Guards, and Dispatchers. "/>
    <s v="Non-Standard Hour Personnel FundingFunding allocated according to a zero-based annual review of hourly funding requirements."/>
    <s v="Non-Standard Hourly Personnel FundingFunding allocated according to a zero-based annual review of hourly funding requirements."/>
    <s v="NO"/>
    <s v="N/A"/>
    <n v="0"/>
    <n v="0"/>
    <n v="0"/>
    <x v="3"/>
    <s v="N/A"/>
    <x v="2"/>
    <s v="N/A"/>
    <m/>
    <m/>
    <m/>
    <m/>
    <m/>
    <s v="Not Applicable"/>
    <s v="100000_1212_Non-standard hour positions"/>
    <b v="1"/>
    <s v="Continued funding of the equivalent of 2.99 FTE positions for Test Monitors who assist in conducting written and physical ability examinations for Police Recruits, Fire Recruits, Lifeguards, Pool Guards, and Dispatchers. "/>
    <b v="0"/>
    <x v="0"/>
    <b v="1"/>
    <b v="1"/>
  </r>
  <r>
    <n v="100000"/>
    <s v="General Fund"/>
    <n v="9911"/>
    <s v="Major Revenues"/>
    <s v="Not Applicable"/>
    <s v="Not Applicable"/>
    <s v="Revenue (Revised – Increase)"/>
    <s v="Not Applicable"/>
    <n v="57402"/>
    <s v="100000_9911_Sales Tax Revenue"/>
    <m/>
    <m/>
    <m/>
    <m/>
    <n v="0"/>
    <m/>
    <m/>
    <m/>
    <m/>
    <m/>
    <m/>
    <m/>
    <m/>
    <m/>
    <m/>
    <n v="10116214"/>
    <s v="FY24 proposed sales tax revenue based on Muni's Q3 2022 most likely scenario with 1.5% growth factor for FY24. FY24 projection incorporates adjustment to the FY23 February cleanup disbursement (increased) to account for receiving January 2nd advancement one week earlier, resulting in one week less of sales activity in 2nd advancement."/>
    <s v="N/A"/>
    <s v="N/A"/>
    <s v="NO"/>
    <s v="N/A"/>
    <n v="0"/>
    <n v="0"/>
    <n v="0"/>
    <x v="3"/>
    <s v="N/A"/>
    <x v="2"/>
    <s v="N/A"/>
    <m/>
    <m/>
    <m/>
    <m/>
    <m/>
    <s v="Not Applicable"/>
    <s v="100000_9911_Sales Tax Revenue"/>
    <b v="1"/>
    <s v="FY24 proposed sales tax revenue based on Muni's Q3 2022 most likely scenario with 1.5% growth factor for FY24. FY24 projection incorporates adjustment to the FY23 February cleanup disbursement (increased) to account for receiving January 2nd advancement one week earlier, resulting in one week less of sales activity in 2nd advancement."/>
    <b v="0"/>
    <x v="0"/>
    <b v="1"/>
    <b v="1"/>
  </r>
  <r>
    <n v="100000"/>
    <s v="General Fund"/>
    <n v="9911"/>
    <s v="Major Revenues"/>
    <s v="Not Applicable"/>
    <s v="Not Applicable"/>
    <s v="Revenue (Revised – Increase)"/>
    <s v="Not Applicable"/>
    <n v="57403"/>
    <s v="100000_9911_TOT Revenue"/>
    <m/>
    <m/>
    <m/>
    <m/>
    <n v="0"/>
    <m/>
    <m/>
    <m/>
    <m/>
    <m/>
    <m/>
    <m/>
    <m/>
    <m/>
    <m/>
    <n v="31733669"/>
    <s v="Adjustment to reflect revised Transient Occupancy Tax (TOT) revenue projections. The FY 2023 projection serves as the base for FY 2024 with a 4% growth rate applied. The 4% growth rate is based on the average year-over-year growth in TOT revenue through FY 2020. FY 2023 projection is based on period 1-6  actual activity with growth rates for remainder of FY 2023 based on San Diego Lodging Forecast Update released by Tourism Economics in October 2022. Form also includes associated one-cent TOT GF allocation based on overall projected growth.Total TOT projection  $307,937,650GF 5.5 cents $162,033,091  GF one-cent $28,680,912"/>
    <s v="N/A"/>
    <s v="N/A"/>
    <s v="NO"/>
    <s v="N/A"/>
    <n v="0"/>
    <n v="0"/>
    <n v="0"/>
    <x v="3"/>
    <s v="N/A"/>
    <x v="2"/>
    <s v="N/A"/>
    <m/>
    <m/>
    <m/>
    <m/>
    <m/>
    <s v="Not Applicable"/>
    <s v="100000_9911_TOT Revenue"/>
    <b v="1"/>
    <s v="Adjustment to reflect revised Transient Occupancy Tax (TOT) revenue projections. The FY 2023 projection serves as the base for FY 2024 with a 4% growth rate applied. The 4% growth rate is based on the average year-over-year growth in TOT revenue through FY 2020. FY 2023 projection is based on period 1-6  actual activity with growth rates for remainder of FY 2023 based on San Diego Lodging Forecast Update released by Tourism Economics in October 2022. Form also includes associated one-cent TOT GF allocation based on overall projected growth.Total TOT projection  $307,937,650GF 5.5 cents $162,033,091  GF one-cent $28,680,912"/>
    <b v="0"/>
    <x v="0"/>
    <b v="1"/>
    <b v="1"/>
  </r>
  <r>
    <n v="200205"/>
    <s v="Transient Occupancy Tax Fund"/>
    <n v="1414"/>
    <s v="Special Promotional Programs"/>
    <s v="Not Applicable"/>
    <s v="Not Applicable"/>
    <s v="Expenditure (Critical Operational Needs)"/>
    <s v="Not Applicable"/>
    <n v="57404"/>
    <s v="200205_1414_TOT Allocation for Major Events Revolving Fund"/>
    <m/>
    <m/>
    <m/>
    <m/>
    <n v="0"/>
    <m/>
    <m/>
    <m/>
    <m/>
    <m/>
    <m/>
    <m/>
    <n v="150000"/>
    <m/>
    <n v="150000"/>
    <m/>
    <s v="Addition of ongoing non-personnel expenditures in the amount of $150,000 to reflect revised reimbursements to the Major Events Revolving Fund Program (Program) related to Balboa Park December Nights annual event operational costs. Related form 57252. Form 57404 will roll up with SBA for Form 57371, 57548 and 57624."/>
    <s v="Operational Support to Other FundsAdjustment to reflect revised allocations for operating support of the Mission Bay/Balboa Park Improvements, Convention Center, PETCO Park, Trolley Extension Reserve, Risk Management Administration, and the Major Events Revolving Fund."/>
    <s v="Adjustment to the annual allocations which support operating costs for Mission Bay/Balboa Park Improvements, Convention Center, PETCO Park, Trolley Extension Reserve, Risk Management Administration, and the Major Events Revolving Fund."/>
    <s v="NO"/>
    <s v="N/A"/>
    <n v="0"/>
    <n v="0"/>
    <n v="0"/>
    <x v="3"/>
    <s v="N/A"/>
    <x v="2"/>
    <s v="N/A"/>
    <m/>
    <m/>
    <m/>
    <s v="Not Applicable"/>
    <m/>
    <m/>
    <s v="200205_1414_TOT Allocation for Major Events Revolving Fund"/>
    <b v="1"/>
    <s v="Addition of ongoing non-personnel expenditures in the amount of $150,000 to reflect revised reimbursements to the Major Events Revolving Fund Program (Program) related to Balboa Park December Nights annual event operational costs. Related form 57252. Form 57404 will roll up with SBA for Form 57371, 57548 and 57624."/>
    <b v="0"/>
    <x v="0"/>
    <b v="1"/>
    <b v="1"/>
  </r>
  <r>
    <n v="100000"/>
    <s v="General Fund"/>
    <n v="1516"/>
    <s v="City Treasurer"/>
    <s v="02"/>
    <s v="Not Applicable"/>
    <s v="Expenditure (Critical Operational Needs)"/>
    <s v="Not Applicable"/>
    <n v="57406"/>
    <s v="100000_1516_Accountant 3 Position Addition"/>
    <n v="1"/>
    <n v="87735"/>
    <n v="19256"/>
    <n v="9968"/>
    <n v="116959"/>
    <m/>
    <m/>
    <m/>
    <m/>
    <m/>
    <m/>
    <m/>
    <m/>
    <m/>
    <n v="116959"/>
    <n v="250000"/>
    <s v="Addition of 1.00 Accountant 3 position in the Revenue Audit program. This position will be responsible for conducting complex franchise audits and take the lead on TOT compliance audits.  The position is needed to assist the program in meeting its 3-year audit cycle goal and will be reimbursed by the TOT fund (200205). Please reference form ID form ID 57372 in fund 200205 for the matching budget adjustment."/>
    <s v="Revenue Audit ProgramAddition of 1.00 Accountant 3 and associated revenue to meet the three-year Transient Occupancy Tax audit cycle.  "/>
    <s v="Addition of 1.00 Accountant 3 in the Revenue Audit program to assist in meeting the goal of a maximum three-year audit cycle for its audit population. "/>
    <s v="YES"/>
    <s v="57406_Y123N/A_:Provides more resources to the City's constituents by maximizing revenue recovery through compliance auditing. If approved:Position will help maintain the three-year audit cycle of the audit population, thereby improving compliance of auditees and ensuring revenue collection and resources available are maximized to support City services. If denied:The goal of the three-year audit cycle will not be met, impacting revenue recovery. If the position is not approved, the three-year audit cycle will not be met, impacting revenue recovery that could potentially be used to support neighborhoods within the City."/>
    <n v="0"/>
    <n v="0"/>
    <n v="0"/>
    <x v="3"/>
    <s v="N/A"/>
    <x v="2"/>
    <s v="N/A"/>
    <m/>
    <m/>
    <m/>
    <m/>
    <m/>
    <s v="Not Applicable"/>
    <s v="100000_1516_Accountant 3 Position Addition"/>
    <b v="1"/>
    <s v="Addition of 1.00 Accountant 3 position in the Revenue Audit program. This position will be responsible for conducting complex franchise audits and take the lead on TOT compliance audits.  The position is needed to assist the program in meeting its 3-year audit cycle goal and will be reimbursed by the TOT fund (200205). Please reference form ID form ID 57372 in fund 200205 for the matching budget adjustment."/>
    <b v="0"/>
    <x v="0"/>
    <b v="1"/>
    <b v="1"/>
  </r>
  <r>
    <n v="400169"/>
    <s v="TransNet Extension Congestion Relief Fund"/>
    <n v="9913"/>
    <s v="Citywide Other/Special Funds"/>
    <s v="Not Applicable"/>
    <s v="Not Applicable"/>
    <s v="Revenue (Revised – Increase)"/>
    <s v="Not Applicable"/>
    <n v="57408"/>
    <s v="400169_9913_Addition of TransNet Revenue"/>
    <m/>
    <m/>
    <m/>
    <m/>
    <n v="0"/>
    <m/>
    <m/>
    <m/>
    <m/>
    <m/>
    <m/>
    <m/>
    <m/>
    <m/>
    <m/>
    <n v="-310296"/>
    <s v="Reduction to non-personnel expenditures and revenues for Congestion Relief (70%) reflects a projected decrease in TransNet revenue from SANDAG.  Projection was updated on February 23rd by SANDAG."/>
    <s v="Adjustment to TransNet AllocationsReduction to non-personnel expenditures and revenues reflect a projected decrease in TransNet revenue from SANDAG."/>
    <s v="Reduction to non-personnel expenditures and revenues reflect a projected decrease in TransNet revenue from SANDAG."/>
    <s v="NO"/>
    <s v="N/A"/>
    <n v="0"/>
    <n v="0"/>
    <n v="0"/>
    <x v="3"/>
    <s v="N/A"/>
    <x v="2"/>
    <s v="N/A"/>
    <m/>
    <s v="Not Applicable"/>
    <m/>
    <m/>
    <m/>
    <m/>
    <s v="400169_9913_Addition of TransNet Revenue"/>
    <b v="1"/>
    <s v="Reduction to non-personnel expenditures and revenues for Congestion Relief (70%) reflects a projected decrease in TransNet revenue from SANDAG.  Projection was updated on February 23rd by SANDAG."/>
    <b v="0"/>
    <x v="0"/>
    <b v="1"/>
    <b v="1"/>
  </r>
  <r>
    <n v="100000"/>
    <s v="General Fund"/>
    <n v="1001"/>
    <s v="Office of the Chief Operating Officer"/>
    <s v="01"/>
    <s v="Not Applicable"/>
    <s v="Non-standard Hour (Enhanced)"/>
    <s v="Not Applicable"/>
    <n v="57409"/>
    <s v="100000_1001_Addition of Assistant to the COO"/>
    <n v="0.35"/>
    <n v="140460"/>
    <n v="797"/>
    <n v="7304"/>
    <n v="148561"/>
    <m/>
    <m/>
    <m/>
    <m/>
    <m/>
    <m/>
    <m/>
    <m/>
    <m/>
    <n v="148561"/>
    <m/>
    <s v="Budget Adjustment request for an addition of a supplemental Assistant Chief Operating Officer that will help support the transition of the new Chief Operating Officer. "/>
    <s v="Non-Standard Hour Personnel FundingFunding allocated according to a zero-based annual review of hourly funding requirements."/>
    <s v="Addition of 0.35 Assistant Chief Operating Officer to support special projects."/>
    <s v="NO"/>
    <s v="N/A"/>
    <n v="0"/>
    <n v="0"/>
    <n v="0"/>
    <x v="3"/>
    <s v="N/A"/>
    <x v="2"/>
    <s v="N/A"/>
    <m/>
    <m/>
    <m/>
    <m/>
    <m/>
    <s v="Not Applicable"/>
    <s v="100000_1001_Addition of Assistant to the COO"/>
    <b v="1"/>
    <s v="Budget Adjustment request for an addition of a supplemental Assistant Chief Operating Officer that will help support the transition of the new Chief Operating Officer. "/>
    <b v="0"/>
    <x v="0"/>
    <b v="1"/>
    <b v="1"/>
  </r>
  <r>
    <n v="400170"/>
    <s v="TransNet Extension Maintenance Fund"/>
    <n v="9913"/>
    <s v="Citywide Other/Special Funds"/>
    <s v="Not Applicable"/>
    <s v="Not Applicable"/>
    <s v="Revenue (Revised – Increase)"/>
    <s v="Not Applicable"/>
    <n v="57410"/>
    <s v="400170_9913_Addition of TransNet Revenue"/>
    <m/>
    <m/>
    <m/>
    <m/>
    <n v="0"/>
    <m/>
    <m/>
    <m/>
    <m/>
    <m/>
    <m/>
    <m/>
    <m/>
    <m/>
    <m/>
    <n v="-217701"/>
    <s v="Reduction to non-personnel expenditures and revenues for Maintenance (30%) reflects a projected decrease in TransNet revenue from SANDAG.  Projection was updated on February 23rd by SANDAG."/>
    <s v="Adjustment to TransNet AllocationsReduction to non-personnel expenditures and revenues reflect a projected decrease in TransNet revenue from SANDAG."/>
    <s v="Reduction to non-personnel expenditures and revenues reflect a projected decrease in TransNet revenue from SANDAG."/>
    <s v="NO"/>
    <s v="N/A"/>
    <n v="0"/>
    <n v="0"/>
    <n v="0"/>
    <x v="3"/>
    <s v="N/A"/>
    <x v="2"/>
    <s v="N/A"/>
    <m/>
    <s v="Not Applicable"/>
    <m/>
    <m/>
    <m/>
    <m/>
    <s v="400170_9913_Addition of TransNet Revenue"/>
    <b v="1"/>
    <s v="Reduction to non-personnel expenditures and revenues for Maintenance (30%) reflects a projected decrease in TransNet revenue from SANDAG.  Projection was updated on February 23rd by SANDAG."/>
    <b v="0"/>
    <x v="0"/>
    <b v="1"/>
    <b v="1"/>
  </r>
  <r>
    <n v="100000"/>
    <s v="General Fund"/>
    <n v="171412"/>
    <s v="Community Parks I"/>
    <s v="Not Applicable"/>
    <s v="Not Applicable"/>
    <s v="Expenditure (Other Reduction)"/>
    <s v="Not Applicable"/>
    <n v="57411"/>
    <s v="100000_171412_Hourly Position Technical Correction"/>
    <n v="-15"/>
    <n v="-419750"/>
    <n v="-70817"/>
    <n v="-11592"/>
    <n v="-502159"/>
    <m/>
    <m/>
    <m/>
    <m/>
    <m/>
    <m/>
    <m/>
    <m/>
    <m/>
    <n v="-502159"/>
    <m/>
    <s v="The department intended for the creation of part-time positions because of the likelihood that many staff who will compete for these jobs will not be able to work a full 40-hour work week and instead will be able to work on average around 20 hours per week. To help address the portion of benefitted staff who will work less than 40 hours per week, the department requests a shift from 1.00 FTE to 0.50 FTE for each addition in the Organizational Management (OM) system."/>
    <s v="Hourly Position Technical CorrectionAdjustment to correct hourly conversions from Fiscal Year 2023, from Full-Time to Half-Time benefitted as intended by the department."/>
    <s v="Adjustment to correct hourly conversions from Fiscal Year 2023, from Full-Time to Half-Time benefitted as intended by the department."/>
    <s v="NO"/>
    <s v="N/A."/>
    <n v="0"/>
    <n v="0"/>
    <n v="0"/>
    <x v="3"/>
    <s v="N/A"/>
    <x v="2"/>
    <s v="N/A"/>
    <m/>
    <m/>
    <m/>
    <m/>
    <m/>
    <s v="Not Applicable"/>
    <s v="100000_171412_Hourly Position Technical Correction"/>
    <b v="1"/>
    <s v="The department intended for the creation of part-time positions because of the likelihood that many staff who will compete for these jobs will not be able to work a full 40-hour work week and instead will be able to work on average around 20 hours per week. To help address the portion of benefitted staff who will work less than 40 hours per week, the department requests a shift from 1.00 FTE to 0.50 FTE for each addition in the Organizational Management (OM) system."/>
    <b v="0"/>
    <x v="0"/>
    <b v="1"/>
    <b v="1"/>
  </r>
  <r>
    <n v="200731"/>
    <s v="Road Maintenance and Rehabilitation Fund"/>
    <n v="9913"/>
    <s v="Citywide Other/Special Funds"/>
    <s v="Not Applicable"/>
    <s v="Not Applicable"/>
    <s v="Revenue (Revised – Increase)"/>
    <s v="Not Applicable"/>
    <n v="57413"/>
    <s v="200731_9913_Addition of RMRA Revenue"/>
    <m/>
    <m/>
    <m/>
    <m/>
    <n v="0"/>
    <m/>
    <m/>
    <m/>
    <m/>
    <m/>
    <m/>
    <m/>
    <m/>
    <m/>
    <m/>
    <n v="1960960"/>
    <s v="Adjustment to RMRA revenue for Fiscal year 2024 due to revised State of California Gas Tax projections."/>
    <s v="Road Maintenance and Rehabilitation AdjustmentAdjustment to non-personnel expenditures and revenues are due to revised State of California projections."/>
    <s v="Adjustment to non-personnel expenditures and revenues are due to revised State of California projections."/>
    <s v="NO"/>
    <s v="N/A"/>
    <n v="0"/>
    <n v="0"/>
    <n v="0"/>
    <x v="3"/>
    <s v="N/A"/>
    <x v="2"/>
    <s v="N/A"/>
    <m/>
    <s v="Not Applicable"/>
    <m/>
    <m/>
    <m/>
    <m/>
    <s v="200731_9913_Addition of RMRA Revenue"/>
    <b v="1"/>
    <s v="Adjustment to RMRA revenue for Fiscal year 2024 due to revised State of California Gas Tax projections."/>
    <b v="0"/>
    <x v="0"/>
    <b v="1"/>
    <b v="1"/>
  </r>
  <r>
    <n v="200118"/>
    <s v="Gas Tax Fund"/>
    <n v="9913"/>
    <s v="Citywide Other/Special Funds"/>
    <s v="Not Applicable"/>
    <s v="Not Applicable"/>
    <s v="Revenue (Revised – Decrease)"/>
    <s v="Not Applicable"/>
    <n v="57414"/>
    <s v="200118_9913_Reduction of Gas Tax Revenue"/>
    <m/>
    <m/>
    <m/>
    <m/>
    <n v="0"/>
    <m/>
    <m/>
    <m/>
    <m/>
    <m/>
    <m/>
    <m/>
    <m/>
    <m/>
    <m/>
    <n v="-1863498"/>
    <s v="Adjustment to Gas Tax revenue for Fiscal year 2024 due to revised State of California Gas Tax projections.  Interest revenue decreased due to lower cash on hand balances and leases decreased due to only one tenant on Gas Tax property in FY24."/>
    <s v="Adjustments to Gas Tax AllocationsAdjustment to non-personnel expenditures and revenue for Fiscal Year 2024 due to revised State of California Gas Tax projections."/>
    <s v="Adjustment to Gas Tax revenue for Fiscal year 2024 due to revised State of California Gas Tax projections."/>
    <s v="NO"/>
    <s v="N/A"/>
    <n v="0"/>
    <n v="0"/>
    <n v="0"/>
    <x v="3"/>
    <s v="N/A"/>
    <x v="2"/>
    <s v="N/A"/>
    <m/>
    <s v="Not Applicable"/>
    <m/>
    <m/>
    <m/>
    <m/>
    <s v="200118_9913_Reduction of Gas Tax Revenue"/>
    <b v="1"/>
    <s v="Adjustment to Gas Tax revenue for Fiscal year 2024 due to revised State of California Gas Tax projections.  Interest revenue decreased due to lower cash on hand balances and leases decreased due to only one tenant on Gas Tax property in FY24."/>
    <b v="0"/>
    <x v="0"/>
    <b v="1"/>
    <b v="1"/>
  </r>
  <r>
    <n v="100000"/>
    <s v="General Fund"/>
    <n v="1912"/>
    <s v="Fire-Rescue"/>
    <s v="Not Applicable"/>
    <s v="Not Applicable"/>
    <s v="Revenue (Revised – Decrease)"/>
    <s v="Not Applicable"/>
    <n v="57418"/>
    <s v="100000_1912_Transient Occupancy Tax (TOT) Transfer"/>
    <m/>
    <m/>
    <m/>
    <m/>
    <n v="0"/>
    <m/>
    <m/>
    <m/>
    <m/>
    <m/>
    <m/>
    <m/>
    <m/>
    <m/>
    <m/>
    <n v="-28460"/>
    <s v="Adjustment to reflect revised revenue for safety and maintenance of tourism-related facilities from the TOT Fund.Related Form 57372."/>
    <s v="Transient Occupancy Tax TransferAdjustment to reflect revised revenue for safety and maintenance of tourism-related facilities from the Transient Occupancy Tax Fund."/>
    <s v="Adjustment to reflect revised revenue for safety and maintenance of tourism-related facilities from the Transient Occupancy Tax Fund."/>
    <s v="NO"/>
    <s v="N/A"/>
    <n v="0"/>
    <n v="0"/>
    <n v="0"/>
    <x v="3"/>
    <s v="N/A"/>
    <x v="2"/>
    <s v="N/A"/>
    <m/>
    <m/>
    <m/>
    <m/>
    <m/>
    <s v="Not Applicable"/>
    <s v="100000_1912_Transient Occupancy Tax (TOT) Transfer"/>
    <b v="1"/>
    <s v="Adjustment to reflect revised revenue for safety and maintenance of tourism-related facilities from the TOT Fund.Related Form 57372."/>
    <b v="0"/>
    <x v="0"/>
    <b v="1"/>
    <b v="1"/>
  </r>
  <r>
    <n v="200386"/>
    <s v="Mission Bay Park Improvement Fund"/>
    <n v="1620"/>
    <s v="Public Facilities Planning"/>
    <s v="01"/>
    <s v="Foster Regional Prosperity"/>
    <s v="Revenue (Revised – Increase)"/>
    <s v="Infrastructure"/>
    <n v="57420"/>
    <s v="200386_1620_Mission Bay Park Improvement Fund Revenue"/>
    <m/>
    <m/>
    <m/>
    <m/>
    <n v="0"/>
    <m/>
    <m/>
    <m/>
    <m/>
    <m/>
    <m/>
    <m/>
    <m/>
    <m/>
    <m/>
    <n v="4963727"/>
    <s v="Revised Mission Bay Park Improvement Fund Revenue"/>
    <s v="Revised RevenueAdjustment to reflect revised revenue projections related to increased activity at Mission Bay."/>
    <s v="Revised Mission Bay Park Improvement Fund Revenue"/>
    <s v="NO"/>
    <s v="Revised Mission Bay Park Improvement Fund Revenue"/>
    <n v="0"/>
    <n v="0"/>
    <n v="0"/>
    <x v="3"/>
    <s v="N/A"/>
    <x v="2"/>
    <s v="N/A"/>
    <m/>
    <s v="Not Applicable"/>
    <m/>
    <m/>
    <m/>
    <m/>
    <s v="200386_1620_Mission Bay Park Improvement Fund Revenue"/>
    <b v="1"/>
    <s v="Revised Mission Bay Park Improvement Fund Revenue"/>
    <b v="0"/>
    <x v="0"/>
    <b v="1"/>
    <b v="1"/>
  </r>
  <r>
    <n v="100000"/>
    <s v="General Fund"/>
    <n v="1212"/>
    <s v="Personnel"/>
    <s v="04"/>
    <s v="Not Applicable"/>
    <s v="Expenditure (Critical Operational Needs)"/>
    <s v="Not Applicable"/>
    <n v="57423"/>
    <s v="100000_1212_Promotional Advertising"/>
    <m/>
    <m/>
    <m/>
    <m/>
    <n v="0"/>
    <m/>
    <n v="13476"/>
    <m/>
    <m/>
    <m/>
    <m/>
    <m/>
    <m/>
    <m/>
    <n v="13476"/>
    <m/>
    <s v="Addition of non-personnel expenditures in the amount of $13,746 (for a total of $20,000) for increased recruitment activities including the promotion of City of San Diego employment opportunities at career/job fairs, advertising City job opportunities in community publications and online job boards, and purchase of marketing supplies.  Increased funding is necessary to help alleviate recruiting problems Citywide.  The impact of not funding this expense is decreased ability to fill vacancies."/>
    <s v="Promotional AdvertisingAddition of non-personnel expenditures to support increased recruitment activities Citywide."/>
    <s v="Promotional AdvertisingAddition of non-personnel expenditures for increased recruitment activities including attendance at career/job fairs and advertising to help alleviate recruiting problems Citywide.  The impact of not funding this expense is decreased ability to fill vacancies."/>
    <s v="NO"/>
    <s v="N/A"/>
    <n v="0"/>
    <n v="0"/>
    <n v="0"/>
    <x v="3"/>
    <s v="N/A"/>
    <x v="2"/>
    <s v="N/A"/>
    <m/>
    <m/>
    <m/>
    <m/>
    <m/>
    <s v="Not Applicable"/>
    <s v="100000_1212_Promotional Advertising"/>
    <b v="1"/>
    <s v="Addition of non-personnel expenditures in the amount of $13,746 (for a total of $20,000) for increased recruitment activities including the promotion of City of San Diego employment opportunities at career/job fairs, advertising City job opportunities in community publications and online job boards, and purchase of marketing supplies.  Increased funding is necessary to help alleviate recruiting problems Citywide.  The impact of not funding this expense is decreased ability to fill vacancies."/>
    <b v="0"/>
    <x v="0"/>
    <b v="1"/>
    <b v="1"/>
  </r>
  <r>
    <n v="100000"/>
    <s v="General Fund"/>
    <n v="9911"/>
    <s v="Major Revenues"/>
    <s v="Not Applicable"/>
    <s v="Not Applicable"/>
    <s v="Revenue (Revised – Increase)"/>
    <s v="Not Applicable"/>
    <n v="57424"/>
    <s v="100000_9911_Major Rev_Property_Tax"/>
    <m/>
    <m/>
    <m/>
    <m/>
    <n v="0"/>
    <m/>
    <m/>
    <m/>
    <m/>
    <m/>
    <m/>
    <m/>
    <m/>
    <m/>
    <m/>
    <n v="51629972"/>
    <s v="Property Tax Revenue includes a 5.28% growth rate.1% = $515,921,869MVLF = $190,708,963Tax Sharing = $11,604,325RPTTF = $33,790,734 "/>
    <s v="N/A"/>
    <s v="N/A"/>
    <s v="NO"/>
    <s v="N/A"/>
    <n v="0"/>
    <n v="0"/>
    <n v="0"/>
    <x v="3"/>
    <s v="N/A"/>
    <x v="2"/>
    <s v="N/A"/>
    <m/>
    <m/>
    <m/>
    <m/>
    <m/>
    <s v="Not Applicable"/>
    <s v="100000_9911_Major Rev_Property_Tax"/>
    <b v="1"/>
    <s v="Property Tax Revenue includes a 5.28% growth rate.1% = $515,921,869MVLF = $190,708,963Tax Sharing = $11,604,325RPTTF = $33,790,734 "/>
    <b v="0"/>
    <x v="0"/>
    <b v="1"/>
    <b v="1"/>
  </r>
  <r>
    <n v="100000"/>
    <s v="General Fund"/>
    <n v="9911"/>
    <s v="Major Revenues"/>
    <s v="Not Applicable"/>
    <s v="Not Applicable"/>
    <s v="Revenue (Revised – Increase)"/>
    <s v="Not Applicable"/>
    <n v="57425"/>
    <s v="100000_9911_Major Rev_Franchise Fees"/>
    <m/>
    <m/>
    <m/>
    <m/>
    <n v="0"/>
    <m/>
    <m/>
    <m/>
    <m/>
    <m/>
    <m/>
    <m/>
    <m/>
    <m/>
    <m/>
    <n v="1435849"/>
    <s v="Increase for FY24 Proposed Budget for Cable, Bid Payments, and Other Franchise Fee."/>
    <s v="N/A"/>
    <s v="N/A"/>
    <s v="NO"/>
    <s v="N/A"/>
    <n v="0"/>
    <n v="0"/>
    <n v="0"/>
    <x v="3"/>
    <s v="N/A"/>
    <x v="2"/>
    <s v="N/A"/>
    <m/>
    <m/>
    <m/>
    <m/>
    <m/>
    <s v="Not Applicable"/>
    <s v="100000_9911_Major Rev_Franchise Fees"/>
    <b v="1"/>
    <s v="Increase for FY24 Proposed Budget for Cable, Bid Payments, and Other Franchise Fee."/>
    <b v="0"/>
    <x v="0"/>
    <b v="1"/>
    <b v="1"/>
  </r>
  <r>
    <n v="100000"/>
    <s v="General Fund"/>
    <n v="9911"/>
    <s v="Major Revenues"/>
    <s v="Not Applicable"/>
    <s v="Not Applicable"/>
    <s v="Revenue (Revised – Decrease)"/>
    <s v="Not Applicable"/>
    <n v="57426"/>
    <s v="100000_9911_Property Transfer Tax"/>
    <m/>
    <m/>
    <m/>
    <m/>
    <n v="0"/>
    <m/>
    <m/>
    <m/>
    <m/>
    <m/>
    <m/>
    <m/>
    <m/>
    <m/>
    <m/>
    <n v="-1059893"/>
    <s v="Projection based on FY23 P1-6 actuals and projections P 7-12 and a 5.28% growth in FY24."/>
    <s v="N/A"/>
    <s v="N/A"/>
    <s v="NO"/>
    <s v="N/A"/>
    <n v="0"/>
    <n v="0"/>
    <n v="0"/>
    <x v="3"/>
    <s v="N/A"/>
    <x v="2"/>
    <s v="N/A"/>
    <m/>
    <m/>
    <m/>
    <m/>
    <m/>
    <s v="Not Applicable"/>
    <s v="100000_9911_Property Transfer Tax"/>
    <b v="1"/>
    <s v="Projection based on FY23 P1-6 actuals and projections P 7-12 and a 5.28% growth in FY24."/>
    <b v="0"/>
    <x v="0"/>
    <b v="1"/>
    <b v="1"/>
  </r>
  <r>
    <n v="100000"/>
    <s v="General Fund"/>
    <n v="171413"/>
    <s v="Community Parks II"/>
    <s v="Not Applicable"/>
    <s v="Not Applicable"/>
    <s v="Expenditure (Other Reduction)"/>
    <s v="Not Applicable"/>
    <n v="57427"/>
    <s v="100000_171413_Hourly Position Technical Correction"/>
    <n v="-17.5"/>
    <n v="-638750"/>
    <n v="-104095"/>
    <n v="-17640"/>
    <n v="-760485"/>
    <m/>
    <m/>
    <m/>
    <m/>
    <m/>
    <m/>
    <m/>
    <m/>
    <m/>
    <n v="-760485"/>
    <m/>
    <s v="The department intended to create half-time positions because of the likelihood that many staff who will compete for these jobs will not be able to work a full 40-hour week and instead will be able to work on average around 20 hours per week. To help address the portion of benefited staff who will work less than 40 hours per week, Parks and Recreation requests a shift from 1.00 FTE to 0.50 FTE for each of the following entries listed in this Budget Adjustment Form."/>
    <s v="Hourly Position Technical CorrectionAdjustment to correct hourly conversions from Fiscal Year 2023, from Full-Time to Half-Time benefitted as intended by the department."/>
    <s v="Adjustment to correct hourly conversions from Fiscal Year 2023, from Full-Time to Half-Time benefitted as intended by the department."/>
    <s v="NO"/>
    <s v="N/A."/>
    <n v="0"/>
    <n v="0"/>
    <n v="0"/>
    <x v="3"/>
    <s v="N/A"/>
    <x v="2"/>
    <s v="N/A"/>
    <m/>
    <m/>
    <m/>
    <m/>
    <m/>
    <s v="Not Applicable"/>
    <s v="100000_171413_Hourly Position Technical Correction"/>
    <b v="1"/>
    <s v="The department intended to create half-time positions because of the likelihood that many staff who will compete for these jobs will not be able to work a full 40-hour week and instead will be able to work on average around 20 hours per week. To help address the portion of benefited staff who will work less than 40 hours per week, Parks and Recreation requests a shift from 1.00 FTE to 0.50 FTE for each of the following entries listed in this Budget Adjustment Form."/>
    <b v="0"/>
    <x v="0"/>
    <b v="1"/>
    <b v="1"/>
  </r>
  <r>
    <n v="100018"/>
    <s v="Energy Independence Fund"/>
    <n v="1621"/>
    <s v="Sustainability &amp; Mobility"/>
    <s v="01"/>
    <s v="Not Applicable"/>
    <s v="Revenue (Revised – Increase)"/>
    <s v="Not Applicable"/>
    <n v="57429"/>
    <s v="100018_1621_Energy Independence Fund"/>
    <m/>
    <m/>
    <m/>
    <m/>
    <n v="0"/>
    <m/>
    <m/>
    <m/>
    <m/>
    <m/>
    <m/>
    <m/>
    <m/>
    <m/>
    <m/>
    <n v="2244359"/>
    <s v="The EIF can receive funding from any source of revenue; however, at a minimum the Mayor and City Council should consider allocating 20% of every Bid Amount payment received from SDG&amp;amp;E under the franchise agreements. Twenty percent of the annual $500,000 Bid Amount payments for the gas franchise is $100,000. Twenty percent of the $10 million Bid Amount payments for the electric franchise is $2 million. Therefore, the EIF may be allocated $2,100,000 in years in which Bid Amount payments are received for both the gas and electric franchises. Calculation: 20% of the whole Bid amount for each year, then split between EGF. The GF portion of the minimum Bid amount will be reduced as a result of this calculation.The GF transfer will be budgeted in 9912 Citywide Program Expenditures and the EGF portion from the EGF Funds."/>
    <s v="Transfer to Emergency Independence FundAdjustment to reflect revised revenue projections of revenue related to San Diego Gas and Electric franchise agreement. "/>
    <s v="Adjustment to reflect revised revenue projections of revenue related to San Diego Gas and Electric franchise agreement. "/>
    <s v="YES"/>
    <s v="Some districts may receive more CEF funding than other districts because they have more shovel-ready projects in their Communities of Concern."/>
    <n v="0"/>
    <n v="0"/>
    <n v="0"/>
    <x v="3"/>
    <s v="N/A"/>
    <x v="2"/>
    <s v="N/A"/>
    <m/>
    <s v="Not Applicable"/>
    <m/>
    <m/>
    <m/>
    <m/>
    <s v="100018_1621_Energy Independence Fund"/>
    <b v="1"/>
    <s v="The EIF can receive funding from any source of revenue; however, at a minimum the Mayor and City Council should consider allocating 20% of every Bid Amount payment received from SDG&amp;amp;E under the franchise agreements. Twenty percent of the annual $500,000 Bid Amount payments for the gas franchise is $100,000. Twenty percent of the $10 million Bid Amount payments for the electric franchise is $2 million. Therefore, the EIF may be allocated $2,100,000 in years in which Bid Amount payments are received for both the gas and electric franchises. Calculation: 20% of the whole Bid amount for each year, then split between EGF. The GF portion of the minimum Bid amount will be reduced as a result of this calculation.The GF transfer will be budgeted in 9912 Citywide Program Expenditures and the EGF portion from the EGF Funds."/>
    <b v="0"/>
    <x v="0"/>
    <b v="1"/>
    <b v="1"/>
  </r>
  <r>
    <n v="400171"/>
    <s v="TransNet Extension Administration &amp; Debt Fund"/>
    <n v="9913"/>
    <s v="Citywide Other/Special Funds"/>
    <s v="Not Applicable"/>
    <s v="Not Applicable"/>
    <s v="Expenditure (Contractual Increase)"/>
    <s v="Not Applicable"/>
    <n v="57430"/>
    <s v="400171_9913_Addition of TransNet Expenditures"/>
    <m/>
    <m/>
    <m/>
    <m/>
    <n v="0"/>
    <m/>
    <n v="-7330"/>
    <m/>
    <m/>
    <m/>
    <m/>
    <m/>
    <m/>
    <m/>
    <n v="-7330"/>
    <m/>
    <s v="Reduction to non-personnel expenditures and revenues for administrative costs (1%) reflects a projected decrease in TransNet revenue from SANDAG."/>
    <s v="Adjustment to TransNet AllocationsReduction to non-personnel expenditures and revenues reflect a projected decrease in TransNet revenue from SANDAG."/>
    <s v="Reduction to non-personnel expenditures and revenues reflect a projected decrease in TransNet revenue from SANDAG."/>
    <s v="NO"/>
    <s v="N/A"/>
    <n v="0"/>
    <n v="0"/>
    <n v="0"/>
    <x v="3"/>
    <s v="N/A"/>
    <x v="2"/>
    <s v="N/A"/>
    <m/>
    <s v="Not Applicable"/>
    <m/>
    <m/>
    <m/>
    <m/>
    <s v="400171_9913_Addition of TransNet Expenditures"/>
    <b v="1"/>
    <s v="Reduction to non-personnel expenditures and revenues for administrative costs (1%) reflects a projected decrease in TransNet revenue from SANDAG."/>
    <b v="0"/>
    <x v="0"/>
    <b v="1"/>
    <b v="1"/>
  </r>
  <r>
    <n v="400171"/>
    <s v="TransNet Extension Administration &amp; Debt Fund"/>
    <n v="9913"/>
    <s v="Citywide Other/Special Funds"/>
    <s v="Not Applicable"/>
    <s v="Not Applicable"/>
    <s v="Revenue (Revised – Increase)"/>
    <s v="Not Applicable"/>
    <n v="57431"/>
    <s v="400171_9913_Addition of TransNet Revenue"/>
    <m/>
    <m/>
    <m/>
    <m/>
    <n v="0"/>
    <m/>
    <m/>
    <m/>
    <m/>
    <m/>
    <m/>
    <m/>
    <m/>
    <m/>
    <m/>
    <n v="-7330"/>
    <s v="Reduction to non-personnel expenditures and revenues for administrative costs (1%) reflects a projected decrease in TransNet revenue from SANDAG."/>
    <s v="Adjustment to TransNet AllocationsReduction to non-personnel expenditures and revenues reflect a projected decrease in TransNet revenue from SANDAG."/>
    <s v="Reduction to non-personnel expenditures and revenues reflect a projected decrease in TransNet revenue from SANDAG."/>
    <s v="NO"/>
    <s v="N/A"/>
    <n v="0"/>
    <n v="0"/>
    <n v="0"/>
    <x v="3"/>
    <s v="N/A"/>
    <x v="2"/>
    <s v="N/A"/>
    <m/>
    <s v="Not Applicable"/>
    <m/>
    <m/>
    <m/>
    <m/>
    <s v="400171_9913_Addition of TransNet Revenue"/>
    <b v="1"/>
    <s v="Reduction to non-personnel expenditures and revenues for administrative costs (1%) reflects a projected decrease in TransNet revenue from SANDAG."/>
    <b v="0"/>
    <x v="0"/>
    <b v="1"/>
    <b v="1"/>
  </r>
  <r>
    <n v="200731"/>
    <s v="Road Maintenance and Rehabilitation Fund"/>
    <n v="9913"/>
    <s v="Citywide Other/Special Funds"/>
    <s v="Not Applicable"/>
    <s v="Not Applicable"/>
    <s v="Expenditure (Contractual Increase)"/>
    <s v="Not Applicable"/>
    <n v="57433"/>
    <s v="200731_9913_Addition of RMRA Expenditures"/>
    <m/>
    <m/>
    <m/>
    <m/>
    <n v="0"/>
    <m/>
    <n v="1960960"/>
    <m/>
    <m/>
    <m/>
    <m/>
    <m/>
    <m/>
    <m/>
    <n v="1960960"/>
    <m/>
    <s v="Adjustment to RMRA revenue for Fiscal year 2024 due to revised State of California Gas Tax projections."/>
    <s v="Road Maintenance and Rehabilitation AdjustmentAdjustment to non-personnel expenditures and revenues are due to revised State of California projections."/>
    <s v="Adjustment to non-personnel expenditures and revenues are due to revised State of California projections."/>
    <s v="NO"/>
    <s v="N/A"/>
    <n v="0"/>
    <n v="0"/>
    <n v="0"/>
    <x v="3"/>
    <s v="N/A"/>
    <x v="2"/>
    <s v="N/A"/>
    <m/>
    <s v="Not Applicable"/>
    <m/>
    <m/>
    <m/>
    <m/>
    <s v="200731_9913_Addition of RMRA Expenditures"/>
    <b v="1"/>
    <s v="Adjustment to RMRA revenue for Fiscal year 2024 due to revised State of California Gas Tax projections."/>
    <b v="0"/>
    <x v="0"/>
    <b v="1"/>
    <b v="1"/>
  </r>
  <r>
    <n v="100000"/>
    <s v="General Fund"/>
    <n v="1914"/>
    <s v="Police"/>
    <s v="Not Applicable"/>
    <s v="Not Applicable"/>
    <s v="Revenue (Revised – Increase)"/>
    <s v="Not Applicable"/>
    <n v="57434"/>
    <s v="100000_1914_Police Transfer of Public Safety Services"/>
    <m/>
    <m/>
    <m/>
    <m/>
    <n v="0"/>
    <m/>
    <m/>
    <m/>
    <m/>
    <m/>
    <m/>
    <m/>
    <m/>
    <m/>
    <m/>
    <n v="887776"/>
    <s v="Revenues for Safety Sales Tax are expected to increase in FY24. After factoring in the increase in the Debt Service payment, and the split between Police and Fire, the increase for the Police Department is projected to be $887,776."/>
    <s v="Safety Sales Tax AllocationAdjustment to reflect revised Safety Sales Tax revenue associated with the Public Safety Services and Debt Services Fund."/>
    <s v="Adjustment to reflect revised revenue and non-personnel expenditures associated with the Public Safety Services and Debt Services Fund."/>
    <s v="NO"/>
    <s v="N/A"/>
    <n v="0"/>
    <n v="0"/>
    <n v="0"/>
    <x v="3"/>
    <s v="N/A"/>
    <x v="2"/>
    <s v="N/A"/>
    <m/>
    <m/>
    <m/>
    <m/>
    <m/>
    <s v="Not Applicable"/>
    <s v="100000_1914_Police Transfer of Public Safety Services"/>
    <b v="1"/>
    <s v="Revenues for Safety Sales Tax are expected to increase in FY24. After factoring in the increase in the Debt Service payment, and the split between Police and Fire, the increase for the Police Department is projected to be $887,776."/>
    <b v="0"/>
    <x v="0"/>
    <b v="1"/>
    <b v="1"/>
  </r>
  <r>
    <n v="100000"/>
    <s v="General Fund"/>
    <n v="1914"/>
    <s v="Police"/>
    <s v="Not Applicable"/>
    <s v="Not Applicable"/>
    <s v="Revenue (Revised – Increase)"/>
    <s v="Not Applicable"/>
    <n v="57436"/>
    <s v="100000_1914_Transient Occupancy Tax Transfer"/>
    <m/>
    <m/>
    <m/>
    <m/>
    <n v="0"/>
    <m/>
    <m/>
    <m/>
    <m/>
    <m/>
    <m/>
    <m/>
    <m/>
    <m/>
    <m/>
    <n v="350000"/>
    <s v="Adjustment for Transient Occupancy Tax Fund/Special Promotional Program reimbursements to the General Fund for the Safety &amp;amp; Maintenance of Visitor-Related facilities, including Special Events - Public Safety Support Services. Related Form 57372. "/>
    <s v="Transient Occupancy Tax TransferAdjustment to reflect revised revenue for safety and maintenance of tourism-related facilities from the Transient Occupancy Tax Fund."/>
    <s v="Adjustment to reflect revised revenue for safety and maintenance of tourism-related facilities from the Transient Occupancy Tax Fund."/>
    <s v="NO"/>
    <s v="N/A"/>
    <n v="0"/>
    <n v="0"/>
    <n v="0"/>
    <x v="3"/>
    <s v="N/A"/>
    <x v="2"/>
    <s v="N/A"/>
    <m/>
    <m/>
    <m/>
    <m/>
    <m/>
    <s v="Not Applicable"/>
    <s v="100000_1914_Transient Occupancy Tax Transfer"/>
    <b v="1"/>
    <s v="Adjustment for Transient Occupancy Tax Fund/Special Promotional Program reimbursements to the General Fund for the Safety &amp;amp; Maintenance of Visitor-Related facilities, including Special Events - Public Safety Support Services. Related Form 57372. "/>
    <b v="0"/>
    <x v="0"/>
    <b v="1"/>
    <b v="1"/>
  </r>
  <r>
    <n v="200208"/>
    <s v="PETCO Park Fund"/>
    <n v="1616"/>
    <s v="PETCO Park"/>
    <s v="Not Applicable"/>
    <s v="Not Applicable"/>
    <s v="Revenue (Revised – Decrease)"/>
    <s v="Not Applicable"/>
    <n v="57437"/>
    <s v="200208_1616_Petco Park TOT Transfer"/>
    <m/>
    <m/>
    <m/>
    <m/>
    <n v="0"/>
    <m/>
    <m/>
    <m/>
    <m/>
    <m/>
    <m/>
    <m/>
    <m/>
    <m/>
    <m/>
    <n v="-298152"/>
    <s v="Adjustment to reflect revised revenue projections related to TOT fund support of the PETCO Park Fund. Related Form 57371."/>
    <s v="Transient Occupancy Tax Fund SupportAdjustment to reflect revised revenue for safety and maintenance of tourism-related facilities from the Transient Occupancy Tax Fund."/>
    <s v="Adjustment to reflect revised revenue projections related to TOT Fund support of the PETCO Park Fund."/>
    <s v="NO"/>
    <s v="N/A"/>
    <n v="0"/>
    <n v="0"/>
    <n v="0"/>
    <x v="3"/>
    <s v="N/A"/>
    <x v="2"/>
    <s v="N/A"/>
    <m/>
    <s v="Not Applicable"/>
    <m/>
    <m/>
    <m/>
    <m/>
    <s v="200208_1616_Petco Park TOT Transfer"/>
    <b v="1"/>
    <s v="Adjustment to reflect revised revenue projections related to TOT fund support of the PETCO Park Fund. Related Form 57371."/>
    <b v="0"/>
    <x v="0"/>
    <b v="1"/>
    <b v="1"/>
  </r>
  <r>
    <n v="400170"/>
    <s v="TransNet Extension Maintenance Fund"/>
    <n v="9913"/>
    <s v="Citywide Other/Special Funds"/>
    <s v="Not Applicable"/>
    <s v="Not Applicable"/>
    <s v="Expenditure (Contractual Increase)"/>
    <s v="Not Applicable"/>
    <n v="57441"/>
    <s v="400170_9913_Addition of TransNet Expenditures"/>
    <m/>
    <m/>
    <m/>
    <m/>
    <n v="0"/>
    <m/>
    <n v="-217701"/>
    <m/>
    <m/>
    <m/>
    <m/>
    <m/>
    <m/>
    <m/>
    <n v="-217701"/>
    <m/>
    <s v="Reduction to non-personnel expenditures and revenues for Maintenance (30%) reflects a projected decrease in TransNet revenue from SANDAG.  Projection was updated on February 23rd by SANDAG."/>
    <s v="Adjustment to TransNet AllocationsReduction to non-personnel expenditures and revenues reflect a projected decrease in TransNet revenue from SANDAG."/>
    <s v="Reduction to non-personnel expenditures and revenues reflect a projected decrease in TransNet revenue from SANDAG."/>
    <s v="NO"/>
    <s v="N/A"/>
    <n v="0"/>
    <n v="0"/>
    <n v="0"/>
    <x v="3"/>
    <s v="N/A"/>
    <x v="2"/>
    <s v="N/A"/>
    <m/>
    <s v="Not Applicable"/>
    <m/>
    <m/>
    <m/>
    <m/>
    <s v="400170_9913_Addition of TransNet Expenditures"/>
    <b v="1"/>
    <s v="Reduction to non-personnel expenditures and revenues for Maintenance (30%) reflects a projected decrease in TransNet revenue from SANDAG.  Projection was updated on February 23rd by SANDAG."/>
    <b v="0"/>
    <x v="0"/>
    <b v="1"/>
    <b v="1"/>
  </r>
  <r>
    <n v="200205"/>
    <s v="Transient Occupancy Tax Fund"/>
    <n v="1414"/>
    <s v="Special Promotional Programs"/>
    <s v="Not Applicable"/>
    <s v="Not Applicable"/>
    <s v="Expenditure (Critical Operational Needs)"/>
    <s v="Not Applicable"/>
    <n v="57442"/>
    <s v="200205_1414_GF Reimb - Safety&amp;Maint of Visitor Reltd Fac Pt2"/>
    <m/>
    <m/>
    <m/>
    <m/>
    <n v="0"/>
    <m/>
    <n v="31000000"/>
    <m/>
    <m/>
    <m/>
    <m/>
    <m/>
    <m/>
    <m/>
    <n v="31000000"/>
    <m/>
    <s v="Addition of one-time non-personnel expenditures in the amount of $31,000,000 to support General Fund Reimbursement - Safety &amp;amp; Maintenance of Visitor-Related Facilities.Homelessness - Increase of $31,000,000 for Transient Occupancy Tax Fund/Special Promotional Program reimbursements to the General Fund for the Safety &amp;amp; Maintenance of Visitor-Related facilities, including Homelessness Support.  SBA for Forms 57628, 57442, 57372, and 58127 should roll up."/>
    <s v="Safety and Maintenance of Visitor Related FacilitiesAdjustment to reflect revised reimbursements to the General Fund to support the safety and maintenance of visitor related facilities."/>
    <s v="Adjustment to reflect revised reimbursements to the General Fund for support of the safety and maintenance of visitor related facilities."/>
    <s v="NO"/>
    <s v="N/A"/>
    <n v="0"/>
    <n v="0"/>
    <n v="0"/>
    <x v="3"/>
    <s v="N/A"/>
    <x v="2"/>
    <s v="N/A"/>
    <m/>
    <m/>
    <m/>
    <s v="Not Applicable"/>
    <m/>
    <m/>
    <s v="200205_1414_GF Reimb - Safety&amp;Maint of Visitor Reltd Fac Pt2"/>
    <b v="1"/>
    <s v="Addition of one-time non-personnel expenditures in the amount of $31,000,000 to support General Fund Reimbursement - Safety &amp;amp; Maintenance of Visitor-Related Facilities.Homelessness - Increase of $31,000,000 for Transient Occupancy Tax Fund/Special Promotional Program reimbursements to the General Fund for the Safety &amp;amp; Maintenance of Visitor-Related facilities, including Homelessness Support.  SBA for Forms 57628, 57442 and 57372 should roll up."/>
    <b v="0"/>
    <x v="0"/>
    <b v="1"/>
    <b v="1"/>
  </r>
  <r>
    <n v="200213"/>
    <s v="Mission Bay/Balboa Park Improvement Fund"/>
    <n v="9913"/>
    <s v="Citywide Other/Special Funds"/>
    <s v="Not Applicable"/>
    <s v="Not Applicable"/>
    <s v="Expenditure (Critical Operational Needs)"/>
    <s v="Not Applicable"/>
    <n v="57443"/>
    <s v="200213_9913_Mission Bay/Balboa Park Tram Oper Costs"/>
    <m/>
    <m/>
    <m/>
    <m/>
    <n v="0"/>
    <m/>
    <n v="242419"/>
    <m/>
    <n v="12406"/>
    <m/>
    <m/>
    <m/>
    <m/>
    <m/>
    <n v="254825"/>
    <m/>
    <s v="Addition of ongoing non-personnel expenditures in the amount of $254,825 to support increased operating costs for the Balboa Park Tram. This is a TOT Fund eligible expense, therefore, expenditures will be reimbursed with Transient Occupancy Tax (TOT) Funds. See related form ID 57375."/>
    <s v="Balboa Park TramAddition of non-personnel expenditures to support Balboa Park Tram operating and maintenance costs."/>
    <s v="Addition of ongoing non-personnel expenditures to support Balboa Park Tram operating and maintenance costs."/>
    <s v="NO"/>
    <s v="N/A"/>
    <n v="0"/>
    <n v="0"/>
    <n v="0"/>
    <x v="3"/>
    <s v="N/A"/>
    <x v="2"/>
    <s v="N/A"/>
    <m/>
    <s v="Not Applicable"/>
    <m/>
    <m/>
    <m/>
    <m/>
    <s v="200213_9913_Mission Bay/Balboa Park Tram Oper Costs"/>
    <b v="1"/>
    <s v="Addition of ongoing non-personnel expenditures in the amount of $254,825 to support increased operating costs for the Balboa Park Tram. This is a TOT Fund eligible expense, therefore, expenditures will be reimbursed with Transient Occupancy Tax (TOT) Funds. See related form ID 57375."/>
    <b v="0"/>
    <x v="0"/>
    <b v="1"/>
    <b v="1"/>
  </r>
  <r>
    <n v="100000"/>
    <s v="General Fund"/>
    <n v="1313"/>
    <s v="Human Resources"/>
    <s v="13"/>
    <s v="Foster Regional Prosperity"/>
    <s v="Non-standard Hour (Enhanced)"/>
    <s v="Not Applicable"/>
    <n v="57445"/>
    <s v="100000_1313_Student Interns"/>
    <n v="7.5"/>
    <n v="273669"/>
    <n v="5383"/>
    <n v="14231"/>
    <n v="293283"/>
    <m/>
    <m/>
    <m/>
    <m/>
    <m/>
    <m/>
    <m/>
    <m/>
    <m/>
    <n v="293283"/>
    <n v="272396"/>
    <s v="Intern Positions for the City's Employ and Empower program. Reimbursable through the Californians for All Grant. "/>
    <s v="Non-Standard Hour Personnel FundingFunding allocated according to a zero-based annual review of hourly funding requirements."/>
    <s v="Employ and Empower Program SupportAddition of 7.50 Student Intern-Hourly and associated revenue to support the Employee and Empower Program."/>
    <s v="YES"/>
    <s v="The positions are in support of the City's Employ and Empower Internship program. The Employ and Empower program has a intentional focus on providing opportunities to communities of concern within the City of San Diego."/>
    <n v="0"/>
    <n v="0"/>
    <n v="0"/>
    <x v="3"/>
    <s v="N/A"/>
    <x v="2"/>
    <s v="N/A"/>
    <m/>
    <m/>
    <m/>
    <m/>
    <m/>
    <s v="Equity &amp; Inclusion"/>
    <s v="100000_1313_Student Interns"/>
    <b v="1"/>
    <s v="Intern Positions for the City's Employ and Empower program. Reimbursable through the Californians for All Grant. "/>
    <b v="0"/>
    <x v="0"/>
    <b v="1"/>
    <b v="1"/>
  </r>
  <r>
    <n v="720057"/>
    <s v="Engineering &amp; Capital Projects Fund"/>
    <n v="2112"/>
    <s v="Engineering &amp; Capital Projects"/>
    <s v="13"/>
    <s v="Not Applicable"/>
    <s v="Not Applicable"/>
    <s v="Not Applicable"/>
    <n v="57448"/>
    <s v="720057_2112_New Bluebeam Software Licenses"/>
    <m/>
    <m/>
    <m/>
    <m/>
    <n v="0"/>
    <m/>
    <m/>
    <n v="900"/>
    <m/>
    <m/>
    <m/>
    <m/>
    <m/>
    <m/>
    <n v="900"/>
    <m/>
    <s v="New licenses for engineers working on CIP. Bluebeam software empowers public sector teams with customizable markup, measurement and document management tools that improve review speed and accuracy."/>
    <s v="Bluebeam Software LicensesAddition of software licenses to support engineers working on CIP projects."/>
    <s v="Addition of one-time, non-personnel expenditures for new licenses and license renewals for engineers working on CIP. Bluebeam software empowers public sector teams with customizable markup, measurement and document management tools that improve review speed and accuracy."/>
    <s v="NO"/>
    <s v="N/A"/>
    <n v="0"/>
    <n v="0"/>
    <n v="0"/>
    <x v="3"/>
    <s v="N/A"/>
    <x v="2"/>
    <s v="N/A"/>
    <m/>
    <s v="Not Applicable"/>
    <m/>
    <m/>
    <m/>
    <m/>
    <s v="720057_2112_New Bluebeam Software Licenses"/>
    <b v="1"/>
    <s v="New licenses for engineers working on CIP. Bluebeam software empowers public sector teams with customizable markup, measurement and document management tools that improve review speed and accuracy."/>
    <b v="0"/>
    <x v="0"/>
    <b v="1"/>
    <b v="1"/>
  </r>
  <r>
    <n v="200708"/>
    <s v="Low &amp; Moderate Income Housing Asset Fund"/>
    <n v="2200"/>
    <s v="Redevelopment Agency"/>
    <s v="01"/>
    <s v="Create Homes For All of Us"/>
    <s v="Revenue (Revised – Decrease)"/>
    <s v="Housing/Affordability"/>
    <n v="57450"/>
    <s v="200708_2200_Reduction of Revenue"/>
    <m/>
    <m/>
    <m/>
    <m/>
    <n v="0"/>
    <m/>
    <m/>
    <m/>
    <m/>
    <m/>
    <m/>
    <m/>
    <m/>
    <m/>
    <m/>
    <n v="-16320"/>
    <s v="Interest on Pooled Investments revenue decreased due to decreased balance in fund. Other Land / Building Leases revenue increased due to increase in lease revenue."/>
    <s v="Revised Revenue adjustment to reflect revenue projections."/>
    <s v="Adjustment to reflect revenue projections."/>
    <s v="YES"/>
    <s v="The City is required to maintain all housing funds as well as any revenues generated from housing in a separate account known as the Low Mod Income Housing Asset Fund (LMIHAF) and utilize such funds to maintain, preserve, improve, or develop affordable housing as specified in CA Health and Safety Code Section 34176.1 per the approved Affordable Housing Master Plan that is following the State's dissolution of its redevelopment agencies."/>
    <n v="0"/>
    <n v="0"/>
    <n v="0"/>
    <x v="3"/>
    <s v="N/A"/>
    <x v="2"/>
    <s v="N/A"/>
    <m/>
    <s v="Equity &amp; Inclusion"/>
    <m/>
    <m/>
    <m/>
    <m/>
    <s v="200708_2200_Reduction of Revenue"/>
    <b v="1"/>
    <s v="Interest on Pooled Investments revenue decreased due to decreased balance in fund. Other Land / Building Leases revenue increased due to increase in lease revenue."/>
    <b v="0"/>
    <x v="0"/>
    <b v="1"/>
    <b v="1"/>
  </r>
  <r>
    <n v="200391"/>
    <s v="San Diego Regional Parks Improvement Fund"/>
    <n v="1620"/>
    <s v="Public Facilities Planning"/>
    <s v="01"/>
    <s v="Foster Regional Prosperity"/>
    <s v="Revenue (Revised – Increase)"/>
    <s v="Infrastructure"/>
    <n v="57451"/>
    <s v="200391_1620_Regional Park Improvement Fund Revenue"/>
    <m/>
    <m/>
    <m/>
    <m/>
    <n v="0"/>
    <m/>
    <m/>
    <m/>
    <m/>
    <m/>
    <m/>
    <m/>
    <m/>
    <m/>
    <m/>
    <n v="2672776"/>
    <s v="Revised Regional Park Improvement Fund Revenue"/>
    <s v="Revised RevenueAdjustments to reflect revised revenue projections related to increased activity at Mission Bay Park."/>
    <s v="Revised Regional Park Improvement Fund Revenue"/>
    <s v="NO"/>
    <s v="Revised Regional Park Improvement Fund Revenue"/>
    <n v="0"/>
    <n v="0"/>
    <n v="0"/>
    <x v="3"/>
    <s v="N/A"/>
    <x v="2"/>
    <s v="N/A"/>
    <m/>
    <s v="Not Applicable"/>
    <m/>
    <m/>
    <m/>
    <m/>
    <s v="200391_1620_Regional Park Improvement Fund Revenue"/>
    <b v="1"/>
    <s v="Revised Regional Park Improvement Fund Revenue"/>
    <b v="0"/>
    <x v="0"/>
    <b v="1"/>
    <b v="1"/>
  </r>
  <r>
    <n v="100000"/>
    <s v="General Fund"/>
    <n v="9911"/>
    <s v="Major Revenues"/>
    <s v="Not Applicable"/>
    <s v="Not Applicable"/>
    <s v="Revenue (Revised – Decrease)"/>
    <s v="Not Applicable"/>
    <n v="57452"/>
    <s v="100000_9911_FY24 NGF Rent Allocations"/>
    <m/>
    <m/>
    <m/>
    <m/>
    <n v="0"/>
    <m/>
    <m/>
    <m/>
    <m/>
    <m/>
    <m/>
    <m/>
    <m/>
    <m/>
    <m/>
    <n v="-162249"/>
    <s v="Based on FY24 Rent ND from READ:20th &amp;amp; B- IT and Central Stores - $131,712;CCP - $0 (no NGF rent reimbursements from the NGFs);COB - $660,346;Golf 171416/700043 - $4,003,062;Chollas - $704,162"/>
    <s v="N/A"/>
    <s v="N/A"/>
    <s v="NO"/>
    <s v="N/A"/>
    <n v="0"/>
    <n v="0"/>
    <n v="0"/>
    <x v="3"/>
    <s v="N/A"/>
    <x v="2"/>
    <s v="N/A"/>
    <m/>
    <m/>
    <m/>
    <m/>
    <m/>
    <s v="Not Applicable"/>
    <s v="100000_9911_FY24 NGF Rent Allocations"/>
    <b v="1"/>
    <s v="Based on FY24 Rent ND from READ:20th &amp;amp; B- IT and Central Stores - $131,712;CCP - $0 (no NGF rent reimbursements from the NGFs);COB - $660,346;Golf 171416/700043 - $4,003,062;Chollas - $704,162"/>
    <b v="0"/>
    <x v="0"/>
    <b v="1"/>
    <b v="1"/>
  </r>
  <r>
    <n v="100000"/>
    <s v="General Fund"/>
    <n v="9911"/>
    <s v="Major Revenues"/>
    <s v="Not Applicable"/>
    <s v="Not Applicable"/>
    <s v="Revenue (Revised – Increase)"/>
    <s v="Not Applicable"/>
    <n v="57453"/>
    <s v="100000_9911_GGSB"/>
    <m/>
    <m/>
    <m/>
    <m/>
    <n v="0"/>
    <m/>
    <m/>
    <m/>
    <m/>
    <m/>
    <m/>
    <m/>
    <m/>
    <m/>
    <m/>
    <n v="1988411"/>
    <s v="Updates to General Government Services Billing (GGSB) based on Proposed FY24 ND allocations."/>
    <s v="N/A"/>
    <s v="N/A"/>
    <s v="NO"/>
    <s v="N/A"/>
    <n v="0"/>
    <n v="0"/>
    <n v="0"/>
    <x v="3"/>
    <s v="N/A"/>
    <x v="2"/>
    <s v="N/A"/>
    <m/>
    <m/>
    <m/>
    <m/>
    <m/>
    <s v="Not Applicable"/>
    <s v="100000_9911_GGSB"/>
    <b v="1"/>
    <s v="Updates to General Government Services Billing (GGSB) based on Proposed FY24 ND allocations."/>
    <b v="0"/>
    <x v="0"/>
    <b v="1"/>
    <b v="1"/>
  </r>
  <r>
    <n v="100000"/>
    <s v="General Fund"/>
    <n v="9911"/>
    <s v="Major Revenues"/>
    <s v="Not Applicable"/>
    <s v="Not Applicable"/>
    <s v="Revenue (Revised – Increase)"/>
    <s v="Not Applicable"/>
    <n v="57454"/>
    <s v="100000_9911_Refuse Collector Bus Tax"/>
    <m/>
    <m/>
    <m/>
    <m/>
    <n v="0"/>
    <m/>
    <m/>
    <m/>
    <m/>
    <m/>
    <m/>
    <m/>
    <m/>
    <m/>
    <m/>
    <n v="146000"/>
    <s v="Adjustment to reflect newest projections for FY24 submitted by ESD."/>
    <s v="N/A"/>
    <s v="N/A"/>
    <s v="NO"/>
    <s v="N/A"/>
    <n v="0"/>
    <n v="0"/>
    <n v="0"/>
    <x v="3"/>
    <s v="N/A"/>
    <x v="2"/>
    <s v="N/A"/>
    <m/>
    <m/>
    <m/>
    <m/>
    <m/>
    <s v="Not Applicable"/>
    <s v="100000_9911_Refuse Collector Bus Tax"/>
    <b v="1"/>
    <s v="Adjustment to reflect newest projections for FY24 submitted by ESD."/>
    <b v="0"/>
    <x v="0"/>
    <b v="1"/>
    <b v="1"/>
  </r>
  <r>
    <n v="100000"/>
    <s v="General Fund"/>
    <n v="9912"/>
    <s v="Citywide Program Expenditures"/>
    <s v="04"/>
    <s v="Serve Every Neighborhood"/>
    <s v="Expenditure (City Mandates)"/>
    <s v="Infrastructure"/>
    <n v="57455"/>
    <s v="100000_9912_Transfer to the Infrastructure Fund"/>
    <m/>
    <m/>
    <m/>
    <m/>
    <n v="0"/>
    <m/>
    <m/>
    <m/>
    <m/>
    <m/>
    <m/>
    <m/>
    <n v="18781054"/>
    <m/>
    <n v="18781054"/>
    <m/>
    <s v="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The deposits to the Infrastructure Fund are calculated based upon the three following categories:&lt;ul&gt;&lt;li&gt;Major revenue increment – an amount equal to 50.0 percent of the year over year growth in property tax revenues, unrestricted General Fund TOT, and unrestricted franchise fees for FY 2018 through FY 2022 only.&lt;/li&gt;&lt;li&gt;Sales tax increment – an amount equal to the annual change in sales tax revenue when compared to the sales tax baseline (FY 2016) as inflated by the lesser of California Consumer Price Index (CCPI) or 2.0 percent. and,&lt;/li&gt;&lt;li&gt;General Fund Pension Cost Reduction – any amount if pension costs for any fiscal year that are less than the base year (FY 2016).&lt;/li&gt;&lt;/ul&gt;The request of $18,781,054 represents the portion of the deposit calculation only required from the sales tax increment."/>
    <s v="Transfer to the Infrastructure FundAddition of non-personnel expenditures for the transfer to the Infrastructure Fund per City Charter Section 77.1."/>
    <s v="Addition of non-personnel expenditures for the transfer to the Infrastructure Fund per City Charter Section 77.1."/>
    <s v="NO"/>
    <s v="N/A"/>
    <n v="0"/>
    <n v="0"/>
    <n v="0"/>
    <x v="3"/>
    <s v="N/A"/>
    <x v="2"/>
    <s v="N/A"/>
    <m/>
    <m/>
    <m/>
    <m/>
    <m/>
    <s v="Not Applicable"/>
    <s v="100000_9912_Transfer to the Infrastructure Fund"/>
    <b v="1"/>
    <s v="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The deposits to the Infrastructure Fund are calculated based upon the three following categories:&lt;ul&gt;&lt;li&gt;Major revenue increment – an amount equal to 50.0 percent of the year over year growth in property tax revenues, unrestricted General Fund TOT, and unrestricted franchise fees for FY 2018 through FY 2022 only.&lt;/li&gt;&lt;li&gt;Sales tax increment – an amount equal to the annual change in sales tax revenue when compared to the sales tax baseline (FY 2016) as inflated by the lesser of California Consumer Price Index (CCPI) or 2.0 percent. and,&lt;/li&gt;&lt;li&gt;General Fund Pension Cost Reduction – any amount if pension costs for any fiscal year that are less than the base year (FY 2016).&lt;/li&gt;&lt;/ul&gt;The request of $18,781,054 represents the portion of the deposit calculation only required from the sales tax increment."/>
    <b v="0"/>
    <x v="0"/>
    <b v="1"/>
    <b v="1"/>
  </r>
  <r>
    <n v="200723"/>
    <s v="Long Range Property Management Fund"/>
    <n v="2200"/>
    <s v="Redevelopment Agency"/>
    <s v="01"/>
    <s v="Serve Every Neighborhood"/>
    <s v="Revenue (Revised – Decrease)"/>
    <s v="Not Applicable"/>
    <n v="57456"/>
    <s v="200723_2200_Revenue Reduction"/>
    <m/>
    <m/>
    <m/>
    <m/>
    <n v="0"/>
    <m/>
    <m/>
    <m/>
    <m/>
    <m/>
    <m/>
    <m/>
    <m/>
    <m/>
    <m/>
    <n v="-111506"/>
    <s v="Interest on Pooled Investments revenue decreased due to decreased balance in fund. Other Land/Bldg Leases revenue decreased due to decrease in lease revenues."/>
    <s v="Revised RevenueAdjustment to reflect revised revenue projections."/>
    <s v="Adjustment to reflect revised revenue projections."/>
    <s v="YES"/>
    <s v="There is less revenue for the Long Range Property Management due to policy decisions related to the suspension of a lease of a parking lot for the purposes of safe camping in FY23 budget. "/>
    <n v="0"/>
    <n v="0"/>
    <n v="0"/>
    <x v="3"/>
    <s v="N/A"/>
    <x v="2"/>
    <s v="N/A"/>
    <m/>
    <s v="Equity &amp; Inclusion"/>
    <m/>
    <m/>
    <m/>
    <m/>
    <s v="200723_2200_Revenue Reduction"/>
    <b v="1"/>
    <s v="Interest on Pooled Investments revenue decreased due to decreased balance in fund. Other Land/Bldg Leases revenue decreased due to decrease in lease revenues."/>
    <b v="0"/>
    <x v="0"/>
    <b v="1"/>
    <b v="1"/>
  </r>
  <r>
    <n v="100000"/>
    <s v="General Fund"/>
    <n v="9912"/>
    <s v="Citywide Program Expenditures"/>
    <s v="06"/>
    <s v="Not Applicable"/>
    <s v="Expenditure (Critical Operational Needs)"/>
    <s v="Not Applicable"/>
    <n v="57457"/>
    <s v="100000_9912_Addition of ROW SDG&amp;E Reimbursement (E&amp;CP)"/>
    <m/>
    <m/>
    <m/>
    <m/>
    <n v="0"/>
    <m/>
    <n v="504491"/>
    <m/>
    <m/>
    <m/>
    <m/>
    <m/>
    <m/>
    <m/>
    <n v="504491"/>
    <m/>
    <s v="This is a proposed adjustment to the transfer from the General Fund to reimburse the E&amp;amp;CP fund for non-billed costs incurred by E&amp;amp;CP's personnel related to inspections performed in the right-of-way for utility permits issued to San Diego Gas and Electric. In Fiscal Year 2023, $1,740,190 was budgeted for this transfer (to reimburse for FY 2020 inspections related to right of way utility permits). In FY 2024, the total to be reimbursed (for inspections performed in FY2021) is $2,244,681, which requires an increase of $504,491."/>
    <s v="Right-of-Way Permit ReimbursementAddition of non-personnel expenditures to support reimbursement to the Engineering and Capital Projects Fund for inspections of right-of-way utility permits performed in Fiscal Year 2022."/>
    <s v="Addition of non-personnel expenditures to support reimbursement to the Engineering and Capital Projects Fund for inspections of right-of-way utility permits performed in Fiscal Year 2022."/>
    <s v="NO"/>
    <s v="N/A"/>
    <n v="0"/>
    <n v="0"/>
    <n v="0"/>
    <x v="3"/>
    <s v="N/A"/>
    <x v="2"/>
    <s v="N/A"/>
    <m/>
    <m/>
    <m/>
    <m/>
    <m/>
    <s v="Not Applicable"/>
    <s v="100000_9912_Addition of ROW SDG&amp;E Reimbursement (E&amp;CP)"/>
    <b v="1"/>
    <s v="This is a proposed adjustment to the transfer from the General Fund to reimburse the E&amp;amp;CP fund for non-billed costs incurred by E&amp;amp;CP's personnel related to inspections performed in the right-of-way for utility permits issued to San Diego Gas and Electric. In Fiscal Year 2023, $1,740,190 was budgeted for this transfer (to reimburse for FY 2020 inspections related to right of way utility permits). In FY 2024, the total to be reimbursed (for inspections performed in FY2021) is $2,244,681, which requires an increase of $504,491."/>
    <b v="0"/>
    <x v="0"/>
    <b v="1"/>
    <b v="1"/>
  </r>
  <r>
    <n v="100000"/>
    <s v="General Fund"/>
    <n v="9912"/>
    <s v="Citywide Program Expenditures"/>
    <s v="03"/>
    <s v="Not Applicable"/>
    <s v="Expenditure (City Mandates)"/>
    <s v="Not Applicable"/>
    <n v="57458"/>
    <s v="100000_9912_Transfer to Park Improvement Funds"/>
    <m/>
    <m/>
    <m/>
    <m/>
    <n v="0"/>
    <m/>
    <m/>
    <m/>
    <m/>
    <m/>
    <m/>
    <m/>
    <n v="8036191"/>
    <m/>
    <n v="8036191"/>
    <m/>
    <s v="The FY24 revenue projection for Mission Bay is $39,799,571; therefore, the total budgeted transfer is $19,799,571. The incremental change needed to reach the $19.8 million is $8,036,191. Based on Lease Revenues provided by Real Estate Assets Department.  All revenue over $20 million in Mission Bay Park Rents and Concessions are allocated to Parks Improvement Funds. The City of San Diego Charter, Article V, Section 55.2 requires that three quarters of all lease revenues collected from Mission Bay in excess of $20.0 million (or the remainder of those revenues if less than 75 percent is available after the allocation to the San Diego Regional Parks Improvements Fund has been made) be allocated to the Mission Bay Improvements Fund to solely benefit the Mission Bay Improvements Zone while one-quarter of all lease revenues collected from Mission Bay Park in excess of $20.0 million, or $2.5 million (whichever is greater), be allocated to the Regional Parks Improvements Fund to solely benefit San Diego Regional Park."/>
    <s v="Mission Bay and Regional Park Improvements FundsAddition of non-personnel expenditures for the transfer to the Mission Bay and Regional Park Improvements Funds per City Charter section 55.2."/>
    <s v="Addition of non-personnel expenditures for the transfer to the Mission Bay and Regional Park Improvements Funds per City Charter section 55.2."/>
    <s v="NO"/>
    <s v="N/A."/>
    <n v="0"/>
    <n v="0"/>
    <n v="0"/>
    <x v="3"/>
    <s v="N/A"/>
    <x v="2"/>
    <s v="N/A"/>
    <m/>
    <m/>
    <m/>
    <m/>
    <m/>
    <s v="Not Applicable"/>
    <s v="100000_9912_Transfer to Park Improvement Funds"/>
    <b v="1"/>
    <s v="The FY24 revenue projection for Mission Bay is $39,799,571; therefore, the total budgeted transfer is $19,799,571. The incremental change needed to reach the $19.8 million is $8,036,191. Based on Lease Revenues provided by Real Estate Assets Department.  All revenue over $20 million in Mission Bay Park Rents and Concessions are allocated to Parks Improvement Funds. The City of San Diego Charter, Article V, Section 55.2 requires that three quarters of all lease revenues collected from Mission Bay in excess of $20.0 million (or the remainder of those revenues if less than 75 percent is available after the allocation to the San Diego Regional Parks Improvements Fund has been made) be allocated to the Mission Bay Improvements Fund to solely benefit the Mission Bay Improvements Zone while one-quarter of all lease revenues collected from Mission Bay Park in excess of $20.0 million, or $2.5 million (whichever is greater), be allocated to the Regional Parks Improvements Fund to solely benefit San Diego Regional Park."/>
    <b v="0"/>
    <x v="0"/>
    <b v="1"/>
    <b v="1"/>
  </r>
  <r>
    <n v="100000"/>
    <s v="General Fund"/>
    <n v="9912"/>
    <s v="Citywide Program Expenditures"/>
    <s v="02"/>
    <s v="Create Homes For All of Us"/>
    <s v="Expenditure (City Mandates)"/>
    <s v="Housing/Affordability"/>
    <n v="57459"/>
    <s v="100000_9912_Bridge to Home Program Transfer"/>
    <m/>
    <m/>
    <m/>
    <m/>
    <n v="0"/>
    <m/>
    <m/>
    <m/>
    <m/>
    <m/>
    <m/>
    <m/>
    <n v="5847660"/>
    <m/>
    <n v="5847660"/>
    <m/>
    <s v="This one-time request would add budget of $5.8 million. On April 19, 2022, the City Council voted to approve the sale of the Tailgate Park for development expansion. Pursuant to a compensation agreement with the Affected Taxing Entities (ATEs), including the City, the City is anticipated to receive an estimated share of $5,847,600 from the sale, which was anticipated to close in Fiscal Year 2023. However, due to unresolved litigation and challenges regarding the legality of the transaction and City Council members voted to amend the sale contract and extend the original escrow closing date beyond the Dec. 23, 2022 deadline. The sale of the Tailgate Park is now anticipated to close in FY 2024. Additionally, while proceeds from the sale are considered one-time unrestricted general fund property tax revenue, the City Council approved the sale of Tailgate Park with the amendment that the one-time funds be transferred and appropriated into the Low and Moderate Income Housing Asset Fund as part of the Bridge to Home Program for future affordable housing expenditures consistent with applicable law (R-314077). As such, the increase in property tax will not be allocated for General Fund purposes and will accordingly be transferred to the Low and Moderate Income Housing Asset Fund as part of the Bridge to Home Program. Associated Property Tax revenue increase. The City's share of $5,847,600 will be appropriated as Property Tax revenue then transferred out and appropriated into the Low and Moderate Income Housing Asset Fund as part of the Bridge to Home Program for future affordable housing expenditures consistent with applicable law per R-314077. "/>
    <s v="Transfer to the Bridge to Home ProgramAddition of one-time non-personnel expenditures for the transfer of proceeds from the sale of Tailgate Park to the Bridge to Home program per City Council Resolution 314077."/>
    <s v="Addition of one-time non-personnel expenditures for the transfer to the Bridge to Home program per City Council Resolution 314077."/>
    <s v="NO"/>
    <s v="?"/>
    <n v="0"/>
    <n v="0"/>
    <n v="0"/>
    <x v="3"/>
    <s v="N/A"/>
    <x v="2"/>
    <s v="N/A"/>
    <m/>
    <m/>
    <m/>
    <m/>
    <m/>
    <s v="Not Applicable"/>
    <s v="100000_9912_Bridge to Home Program Transfer"/>
    <b v="1"/>
    <s v="This one-time request would add budget of $5.8 million. On April 19, 2022, the City Council voted to approve the sale of the Tailgate Park for development expansion. Pursuant to a compensation agreement with the Affected Taxing Entities (ATEs), including the City, the City is anticipated to receive an estimated share of $5,847,600 from the sale, which was anticipated to close in Fiscal Year 2023. However, due to unresolved litigation and challenges regarding the legality of the transaction and City Council members voted to amend the sale contract and extend the original escrow closing date beyond the Dec. 23, 2022 deadline. The sale of the Tailgate Park is now anticipated to close in FY 2024. Additionally, while proceeds from the sale are considered one-time unrestricted general fund property tax revenue, the City Council approved the sale of Tailgate Park with the amendment that the one-time funds be transferred and appropriated into the Low and Moderate Income Housing Asset Fund as part of the Bridge to Home Program for future affordable housing expenditures consistent with applicable law (R-314077). As such, the increase in property tax will not be allocated for General Fund purposes and will accordingly be transferred to the Low and Moderate Income Housing Asset Fund as part of the Bridge to Home Program. Associated Property Tax revenue increase. The City's share of $5,847,600 will be appropriated as Property Tax revenue then transferred out and appropriated into the Low and Moderate Income Housing Asset Fund as part of the Bridge to Home Program for future affordable housing expenditures consistent with applicable law per R-314077. "/>
    <b v="0"/>
    <x v="0"/>
    <b v="1"/>
    <b v="1"/>
  </r>
  <r>
    <n v="200301"/>
    <s v="Storm Drain Fund"/>
    <n v="2114"/>
    <s v="Stormwater"/>
    <s v="Not Applicable"/>
    <s v="Not Applicable"/>
    <s v="Expenditure (Other Reduction)"/>
    <s v="Not Applicable"/>
    <n v="57473"/>
    <s v="200301_2114_Reduction of Storm Drain Expenditures"/>
    <m/>
    <m/>
    <m/>
    <m/>
    <n v="0"/>
    <m/>
    <n v="-75955"/>
    <m/>
    <m/>
    <m/>
    <m/>
    <m/>
    <m/>
    <m/>
    <n v="-75955"/>
    <m/>
    <s v="Expenditure reduction of $75,955 is due to new Non-Discretionary budget Increase of $75,955 for IT services."/>
    <s v="Support for Information TechnologyAdjustment to expenditure allocations according to an annual review of information technology funding requirements."/>
    <s v="Adjustment to expenditure allocations according to an annual review of information technology funding requirements."/>
    <s v="NO"/>
    <s v="N/A"/>
    <n v="0"/>
    <n v="0"/>
    <n v="0"/>
    <x v="3"/>
    <s v="N/A"/>
    <x v="2"/>
    <s v="N/A"/>
    <m/>
    <s v="Not Applicable"/>
    <m/>
    <m/>
    <m/>
    <m/>
    <s v="200301_2114_Reduction of Storm Drain Expenditures"/>
    <b v="1"/>
    <s v="Expenditure reduction of $75,955 is due to new Non-Discretionary budget Increase of $75,955 for IT services."/>
    <b v="0"/>
    <x v="0"/>
    <b v="1"/>
    <b v="1"/>
  </r>
  <r>
    <n v="700002"/>
    <s v="Sewer Utility - AB 1600 Fund"/>
    <n v="2000"/>
    <s v="Public Utilities"/>
    <s v="01"/>
    <s v="Not Applicable"/>
    <s v="Revenue (Revised – Increase)"/>
    <s v="Not Applicable"/>
    <n v="57475"/>
    <s v="700002_200000_Capacity Revenue"/>
    <m/>
    <m/>
    <m/>
    <m/>
    <n v="0"/>
    <m/>
    <m/>
    <m/>
    <m/>
    <m/>
    <m/>
    <m/>
    <m/>
    <m/>
    <m/>
    <n v="800000"/>
    <s v="The increase to $22,500,000 is to account for the consistently higher revenues that budgeted revenues.Related forms 57475 57476"/>
    <s v="Revised RevenueAddition of revenue associated to consistently higher revenues than budgeted revenues."/>
    <s v="Revised RevenueThe increase is to account for the consistently higher revenues that budgeted revenues."/>
    <s v="NO"/>
    <s v="N/A"/>
    <n v="0"/>
    <n v="0"/>
    <n v="0"/>
    <x v="3"/>
    <s v="N/A"/>
    <x v="2"/>
    <s v="N/A"/>
    <m/>
    <s v="Not Applicable"/>
    <m/>
    <m/>
    <m/>
    <m/>
    <s v="700002_200000_Capacity Revenue"/>
    <b v="1"/>
    <s v="The increase to $22,500,000 is to account for the consistently higher revenues that budgeted revenues.Related forms 57475 57476"/>
    <b v="0"/>
    <x v="0"/>
    <b v="1"/>
    <b v="1"/>
  </r>
  <r>
    <n v="700012"/>
    <s v="Water Utility - AB 1600 Fund"/>
    <n v="2000"/>
    <s v="Public Utilities"/>
    <s v="01"/>
    <s v="Not Applicable"/>
    <s v="Revenue (Revised – Increase)"/>
    <s v="Not Applicable"/>
    <n v="57476"/>
    <s v="700012_200000_Capacity Revenue"/>
    <m/>
    <m/>
    <m/>
    <m/>
    <n v="0"/>
    <m/>
    <m/>
    <m/>
    <m/>
    <m/>
    <m/>
    <m/>
    <m/>
    <m/>
    <m/>
    <n v="1500000"/>
    <s v="The increase to$15,900,000 is to account for the consistently higher revenues that budgeted revenues.Related forms 57475 57476 "/>
    <s v="Revised RevenueAddition of revenue associated to consistently higher revenues than budgeted revenues."/>
    <s v="Revised Revenue The increase is to account for the consistently higher revenues that budgeted revenues."/>
    <s v="NO"/>
    <s v="N/A"/>
    <n v="0"/>
    <n v="0"/>
    <n v="0"/>
    <x v="3"/>
    <s v="N/A"/>
    <x v="2"/>
    <s v="N/A"/>
    <m/>
    <s v="Not Applicable"/>
    <m/>
    <m/>
    <m/>
    <m/>
    <s v="700012_200000_Capacity Revenue"/>
    <b v="1"/>
    <s v="The increase to$15,900,000 is to account for the consistently higher revenues that budgeted revenues.Related forms 57475 57476 "/>
    <b v="0"/>
    <x v="0"/>
    <b v="1"/>
    <b v="1"/>
  </r>
  <r>
    <n v="100000"/>
    <s v="General Fund"/>
    <n v="9911"/>
    <s v="Major Revenues"/>
    <s v="Not Applicable"/>
    <s v="Not Applicable"/>
    <s v="Revenue (Revised – Decrease)"/>
    <s v="Not Applicable"/>
    <n v="57477"/>
    <s v="100000_9911_Interest on Pooled Investments"/>
    <m/>
    <m/>
    <m/>
    <m/>
    <n v="0"/>
    <m/>
    <m/>
    <m/>
    <m/>
    <m/>
    <m/>
    <m/>
    <m/>
    <m/>
    <m/>
    <n v="-1608893"/>
    <s v="Based on a 10 year AVG of actuals (Total FY24 Budget $1,800,000)"/>
    <s v="N/A"/>
    <s v="N/A"/>
    <s v="NO"/>
    <s v="N/A"/>
    <n v="0"/>
    <n v="0"/>
    <n v="0"/>
    <x v="3"/>
    <s v="N/A"/>
    <x v="2"/>
    <s v="N/A"/>
    <m/>
    <m/>
    <m/>
    <m/>
    <m/>
    <s v="Not Applicable"/>
    <s v="100000_9911_Interest on Pooled Investments"/>
    <b v="1"/>
    <s v="Based on a 10 year AVG of actuals (Total FY24 Budget $1,800,000)"/>
    <b v="0"/>
    <x v="0"/>
    <b v="1"/>
    <b v="1"/>
  </r>
  <r>
    <n v="200205"/>
    <s v="Transient Occupancy Tax Fund"/>
    <n v="1413"/>
    <s v="Special Events &amp; Filming"/>
    <s v="05"/>
    <s v="Not Applicable"/>
    <s v="Revenue (Revised – Increase)"/>
    <s v="Not Applicable"/>
    <n v="57478"/>
    <s v="200205_1413_Increase Revenue Budget"/>
    <m/>
    <m/>
    <m/>
    <m/>
    <n v="0"/>
    <m/>
    <m/>
    <m/>
    <m/>
    <m/>
    <m/>
    <m/>
    <m/>
    <m/>
    <m/>
    <n v="45000"/>
    <s v="Adjustment to reflect revised revenue projections for permit applications for special events. Special Events and Filming routinely generates revenue through permit application processing fees and late fees from applicants not submitting their permit applications in a timely manner. The number of events has increased since the lifting of amended orders and emergency regulations issued by County Public Health Officer regarding COVID-19. As of July 1, 2022, the application and late fees have increased. Overall, for FY24 the department is projecting an additional $45,000 increase in revenue from the base amount of $75,000, totaling $120,000. The estimated total FY24 revenue in the amount of $120,000 is in alignment with FY23 mid-year department revenue projections which are estimated at $117,320 by fiscal year end.  Due to staff transition, invoicing applicants is behind schedule. Currently working on July/August 2022 invoices. "/>
    <s v="Revised RevenueAdjustment to reflect revised revenue projections."/>
    <s v="Adjustment to reflect revised revenue projections for permit applications for special events."/>
    <s v="NO"/>
    <s v="3) N/A. No additional information is required because the request does not have an equity dimension.  N/A"/>
    <n v="0"/>
    <n v="0"/>
    <n v="0"/>
    <x v="3"/>
    <s v="N/A"/>
    <x v="2"/>
    <s v="N/A"/>
    <m/>
    <m/>
    <m/>
    <s v="Customer Service"/>
    <m/>
    <m/>
    <s v="200205_1413_Increase Revenue Budget"/>
    <b v="1"/>
    <s v="Adjustment to reflect revised revenue projections for permit applications for special events. Special Events and Filming routinely generates revenue through permit application processing fees and late fees from applicants not submitting their permit applications in a timely manner. The number of events has increased since the lifting of amended orders and emergency regulations issued by County Public Health Officer regarding COVID-19. As of July 1, 2022, the application and late fees have increased. Overall, for FY24 the department is projecting an additional $45,000 increase in revenue from the base amount of $75,000, totaling $120,000. The estimated total FY24 revenue in the amount of $120,000 is in alignment with FY23 mid-year department revenue projections which are estimated at $117,320 by fiscal year end.  Due to staff transition, invoicing applicants is behind schedule. Currently working on July/August 2022 invoices. "/>
    <b v="0"/>
    <x v="0"/>
    <b v="1"/>
    <b v="1"/>
  </r>
  <r>
    <n v="100012"/>
    <s v="Infrastructure Fund"/>
    <n v="9913"/>
    <s v="Citywide Other/Special Funds"/>
    <s v="Not Applicable"/>
    <s v="Not Applicable"/>
    <s v="Revenue (Revised – Increase)"/>
    <s v="Infrastructure"/>
    <n v="57479"/>
    <s v="100012_9913_Prop H Infras Contribution"/>
    <m/>
    <m/>
    <m/>
    <m/>
    <n v="0"/>
    <m/>
    <m/>
    <m/>
    <m/>
    <m/>
    <m/>
    <m/>
    <m/>
    <m/>
    <m/>
    <n v="21545888"/>
    <s v="Adjustment to reflect anticipated revenues of $21,545,888 for the Infrastructure Fund. Infrastructure Revenues are Major Revenues Increment, Sales Tax Increment, and Pension Cost Reductions, excluding any Exempt Revenues."/>
    <s v="Prop H Infrastructure ContributionAdjustment to reflect anticipated revenues related to the Prop H Infrastructure Fund contribution."/>
    <s v="Adjustment to reflect anticipated revenues of $21,545,888 for the Infrastructure Fund."/>
    <m/>
    <m/>
    <n v="0"/>
    <n v="0"/>
    <n v="0"/>
    <x v="3"/>
    <s v="N/A"/>
    <x v="2"/>
    <s v="N/A"/>
    <m/>
    <s v="Not Applicable"/>
    <m/>
    <m/>
    <m/>
    <m/>
    <s v="100012_9913_Prop H Infras Contribution"/>
    <b v="1"/>
    <s v="Adjustment to reflect anticipated revenues of $21,545,888 for the Infrastructure Fund. Infrastructure Revenues are Major Revenues Increment, Sales Tax Increment, and Pension Cost Reductions, excluding any Exempt Revenues."/>
    <b v="0"/>
    <x v="0"/>
    <b v="1"/>
    <b v="1"/>
  </r>
  <r>
    <n v="200723"/>
    <s v="Long Range Property Management Fund"/>
    <n v="2200"/>
    <s v="Redevelopment Agency"/>
    <s v="01"/>
    <s v="Serve Every Neighborhood"/>
    <s v="Expenditure (Critical Operational Needs)"/>
    <s v="Not Applicable"/>
    <n v="57481"/>
    <s v="200723_2200_Administration Budget"/>
    <m/>
    <m/>
    <m/>
    <m/>
    <n v="0"/>
    <m/>
    <n v="423270"/>
    <m/>
    <m/>
    <m/>
    <m/>
    <m/>
    <m/>
    <m/>
    <n v="423270"/>
    <m/>
    <s v="Increase to cover shortfall in administrative costs associated with Successor Agency ROPS."/>
    <s v="Property Management SupportAddition of non-personnel expenditures associated with the property management of the Successor Agency properties transferred to the City under the Long-Range Property Management Plan (LRPMP)."/>
    <s v="Increase of non-personnel expenditures associated with the property management of the Successor Agency properties transferred to the City under the Long-Range Property Management Plan (LRPMP)."/>
    <s v="YES"/>
    <s v="The department is not allocated General Fund to cover contracts and expenses and are covered by the revenue associated with the Long Range Property Management Plan Administration as required by the State and in the Successor Agency Recognized Obligation Payment Schedule (ROPS)."/>
    <n v="0"/>
    <n v="0"/>
    <n v="0"/>
    <x v="3"/>
    <s v="N/A"/>
    <x v="2"/>
    <s v="N/A"/>
    <m/>
    <s v="Equity &amp; Inclusion"/>
    <m/>
    <m/>
    <m/>
    <m/>
    <s v="200723_2200_Administration Budget"/>
    <b v="1"/>
    <s v="Increase to cover shortfall in administrative costs associated with Successor Agency ROPS."/>
    <b v="0"/>
    <x v="0"/>
    <b v="1"/>
    <b v="1"/>
  </r>
  <r>
    <n v="200723"/>
    <s v="Long Range Property Management Fund"/>
    <n v="2200"/>
    <s v="Redevelopment Agency"/>
    <s v="02"/>
    <s v="Serve Every Neighborhood"/>
    <s v="Expenditure (Other Reduction)"/>
    <s v="Not Applicable"/>
    <n v="57482"/>
    <s v="200723_2200_Project Management"/>
    <m/>
    <m/>
    <m/>
    <m/>
    <n v="0"/>
    <m/>
    <n v="-58200"/>
    <m/>
    <m/>
    <m/>
    <m/>
    <m/>
    <m/>
    <m/>
    <n v="-58200"/>
    <m/>
    <s v="Projected overall decrease based on prior year usage."/>
    <s v="Property Management SupportAddition of non-personnel expenditures associated with the property management of the Successor Agency properties transferred to the City under the Long-Range Property Management Plan (LRPMP)."/>
    <s v="Reduction of non-personnel expenditures associated with the property management of the Successor Agency properties transferred to the City under the Long-Range Property Management Plan (LRPMP)."/>
    <s v="YES"/>
    <s v="The non-personnel expenditures reduction reflects the decrease of expenditures associated with property management services under the purview of the Long Range Property Management Plan, as required by the State and in the Successor Agency Recognized Obligation."/>
    <n v="0"/>
    <n v="0"/>
    <n v="0"/>
    <x v="3"/>
    <s v="N/A"/>
    <x v="2"/>
    <s v="N/A"/>
    <m/>
    <s v="Equity &amp; Inclusion"/>
    <m/>
    <m/>
    <m/>
    <m/>
    <s v="200723_2200_Project Management"/>
    <b v="1"/>
    <s v="Projected overall decrease based on prior year usage."/>
    <b v="0"/>
    <x v="0"/>
    <b v="1"/>
    <b v="1"/>
  </r>
  <r>
    <n v="100000"/>
    <s v="General Fund"/>
    <n v="9911"/>
    <s v="Major Revenues"/>
    <s v="Not Applicable"/>
    <s v="Not Applicable"/>
    <s v="Revenue (Revised – Increase)"/>
    <s v="Not Applicable"/>
    <n v="57484"/>
    <s v="100000_9911_ARPA Funds"/>
    <m/>
    <m/>
    <m/>
    <m/>
    <n v="0"/>
    <m/>
    <m/>
    <m/>
    <m/>
    <m/>
    <m/>
    <m/>
    <m/>
    <m/>
    <m/>
    <n v="52066296"/>
    <s v="On March 11, 2021, the federal government passed the American Rescue Plan Act of 2021 (ARPA) to provide additional relief and address the continued impact of COVID-19 on the economy, public health, state and local governments, individuals, and businesses. The bill expands on the Coronavirus Response and Relief Supplemental Appropriations Act of 2021 (CRRSAA) that was enacted on December 27, 2020 and provides economic state and local aid. The ARPA allocated $299.7 million in Coronavirus State and Local Fiscal Recovery Funds to the City.Budgeting remaining ARPA fundsFY22 $100,000,000FY23 $147,633,704FY24 $52,066,296Total of $299.7 million"/>
    <s v="N/A"/>
    <s v="N/A"/>
    <s v="NO"/>
    <s v="N/A"/>
    <n v="0"/>
    <n v="0"/>
    <n v="0"/>
    <x v="3"/>
    <s v="N/A"/>
    <x v="2"/>
    <s v="N/A"/>
    <m/>
    <m/>
    <m/>
    <m/>
    <m/>
    <s v="Not Applicable"/>
    <s v="100000_9911_ARPA Funds"/>
    <b v="1"/>
    <s v="On March 11, 2021, the federal government passed the American Rescue Plan Act of 2021 (ARPA) to provide additional relief and address the continued impact of COVID-19 on the economy, public health, state and local governments, individuals, and businesses. The bill expands on the Coronavirus Response and Relief Supplemental Appropriations Act of 2021 (CRRSAA) that was enacted on December 27, 2020 and provides economic state and local aid. The ARPA allocated $299.7 million in Coronavirus State and Local Fiscal Recovery Funds to the City.Budgeting remaining ARPA fundsFY22 $100,000,000FY23 $147,633,704FY24 $52,066,296Total of $299.7 million"/>
    <b v="0"/>
    <x v="0"/>
    <b v="1"/>
    <b v="1"/>
  </r>
  <r>
    <n v="100000"/>
    <s v="General Fund"/>
    <n v="1216"/>
    <s v="Commission on Police Practices"/>
    <s v="01"/>
    <s v="Not Applicable"/>
    <s v="Expenditure (City Mandates)"/>
    <s v="Not Applicable"/>
    <n v="57488"/>
    <s v="100000_1216_Addition of 0.5 FTE General Counsel"/>
    <n v="0.5"/>
    <n v="80881"/>
    <n v="15204"/>
    <n v="5984"/>
    <n v="102069"/>
    <m/>
    <m/>
    <m/>
    <m/>
    <m/>
    <m/>
    <m/>
    <m/>
    <m/>
    <n v="102069"/>
    <m/>
    <s v="This addition of 0.5 FTE General Counsel position is to reinstate the position to 1.00 FTE. This position was reduced in FY23 to account for assumed late hiring. This addition correlates to form 57069 - Addition to Extend Legal Services Contract. The legal services contract will provide the mandated independent legal services until the General Counsel position can be hired. "/>
    <s v="Addition of In-house Legal SupportAddition of 0.5 General Counsel position to meet the department's requirement of Charter section 41.2 that mandates the Commission retain legal counsel, independent of the City Attorney."/>
    <s v="Addition of 0.5 General Counsel to reestablish a 1.00 General Counsel position to meet the department's requirement of Charter section 41.2 that mandates the independent legal services for the Commission, which will also result in a cost savings.  "/>
    <s v="NO"/>
    <s v="N/A"/>
    <n v="0"/>
    <n v="0"/>
    <n v="0"/>
    <x v="3"/>
    <s v="N/A"/>
    <x v="2"/>
    <s v="N/A"/>
    <m/>
    <m/>
    <m/>
    <m/>
    <m/>
    <s v="Not Applicable"/>
    <s v="100000_1216_Addition of 0.5 FTE General Counsel"/>
    <b v="1"/>
    <s v="This addition of 0.5 FTE General Counsel position is to reinstate the position to 1.00 FTE. This position was reduced in FY23 to account for assumed late hiring. This addition correlates to form 57069 - Addition to Extend Legal Services Contract. The legal services contract will provide the mandated independent legal services until the General Counsel position can be hired. "/>
    <b v="0"/>
    <x v="0"/>
    <b v="1"/>
    <b v="1"/>
  </r>
  <r>
    <n v="200228"/>
    <s v="Fire and Lifeguard Facilities Fund"/>
    <n v="9913"/>
    <s v="Citywide Other/Special Funds"/>
    <s v="Not Applicable"/>
    <s v="Not Applicable"/>
    <s v="Expenditure (Other Reduction)"/>
    <s v="Not Applicable"/>
    <n v="57489"/>
    <s v="200228_9913_ Revised Expenditures"/>
    <m/>
    <m/>
    <m/>
    <m/>
    <n v="0"/>
    <m/>
    <n v="-5212"/>
    <m/>
    <m/>
    <m/>
    <m/>
    <m/>
    <m/>
    <m/>
    <n v="-5212"/>
    <m/>
    <s v="Adjustment to expenditures to match debt service cost to be paid from Safety Sales Tax Fund (Fund 200638)."/>
    <s v="Revised ExpenditureAdjustment to reflect revised expenditures to support Fire and Lifeguard Facilities."/>
    <s v="Decrease in expenditures to match debt service schedule."/>
    <s v="NO"/>
    <m/>
    <n v="0"/>
    <n v="0"/>
    <n v="0"/>
    <x v="3"/>
    <s v="N/A"/>
    <x v="2"/>
    <s v="N/A"/>
    <m/>
    <s v="Not Applicable"/>
    <m/>
    <m/>
    <m/>
    <m/>
    <s v="200228_9913_ Revised Expenditures"/>
    <b v="1"/>
    <s v="Adjustment to expenditures to match debt service cost to be paid from Safety Sales Tax Fund (Fund 200638)."/>
    <b v="0"/>
    <x v="0"/>
    <b v="1"/>
    <b v="1"/>
  </r>
  <r>
    <n v="100000"/>
    <s v="General Fund"/>
    <n v="1001"/>
    <s v="Office of the Chief Operating Officer"/>
    <s v="01"/>
    <s v="Not Applicable"/>
    <s v="Expenditure (Budget Reduction Proposal)"/>
    <s v="Not Applicable"/>
    <n v="57490"/>
    <s v="100000_1001_Reduction of a Senior Management Analyst"/>
    <n v="-1"/>
    <n v="-82066"/>
    <n v="-19063"/>
    <n v="-9816"/>
    <n v="-110945"/>
    <m/>
    <m/>
    <m/>
    <m/>
    <m/>
    <m/>
    <m/>
    <m/>
    <m/>
    <n v="-110945"/>
    <m/>
    <s v="Budget adjustment requested to reduce 1.00 Senior Management Analyst. The position is vacant, and the responsibilities and tasks have been transitioned to other staff within the department. No service level impacts are anticipated with this reduction. "/>
    <s v="Reduction of 1.00 Senior Management AnalystReduction of 1.00 Senior Management Analyst associated with the Docket Office."/>
    <s v="Reduction of 1.00 Senior Management Analyst associated with the Docket Office. This position was intended to support the Docket Office temporarily while the transition of key staff took place in Fiscal Year 2023. "/>
    <s v="NO"/>
    <s v="N/A"/>
    <n v="0"/>
    <n v="0"/>
    <n v="0"/>
    <x v="3"/>
    <s v="N/A"/>
    <x v="2"/>
    <s v="N/A"/>
    <m/>
    <m/>
    <m/>
    <m/>
    <m/>
    <s v="Not Applicable"/>
    <s v="100000_1001_Reduction of a Senior Management Analyst"/>
    <b v="1"/>
    <s v="Budget adjustment requested to reduce 1.00 Senior Management Analyst. The position is vacant, and the responsibilities and tasks have been transitioned to other staff within the department. No service level impacts are anticipated with this reduction. "/>
    <b v="0"/>
    <x v="0"/>
    <b v="1"/>
    <b v="1"/>
  </r>
  <r>
    <n v="100000"/>
    <s v="General Fund"/>
    <n v="1314"/>
    <s v="Department of Information Technology"/>
    <s v="06"/>
    <s v="Serve Every Neighborhood"/>
    <s v="Expenditure (Critical Operational Needs)"/>
    <s v="Climate Action"/>
    <n v="57491"/>
    <s v="100000_1314_6.00 FTE Digital Navigators"/>
    <n v="3"/>
    <n v="228579"/>
    <n v="54249"/>
    <n v="28971"/>
    <n v="311799"/>
    <m/>
    <m/>
    <n v="15000"/>
    <m/>
    <m/>
    <m/>
    <m/>
    <m/>
    <m/>
    <n v="326799"/>
    <n v="263127"/>
    <s v="Addition of 3.00 FTE ISA I grant funded positions. These roles will perform a critical function for SD Access 4 All by acting as sustainable staffing for the City's Digital Navigator program which serves residents six days weekly. They will also work as ambassadors at key outreach events to enroll residents in services and connect them to city resources. Digital Navigators are trusted guides that work directly with community to make technology more accessible. They do so by teaching technical proficiency in critical digital tasks such as utilizing government services, applying for jobs online, and building computer skills. Navigators also connect residents to essential online resources through a referral network that includes housing support in conjunction with the Housing Commission and 211. Navigators are fluent in multiple languages and available six days weekly at libraries, recreation centers and community centers in Digital Equity Priority Area (DEPA) neighborhoods and via a toll-free helpline, live fifty hours weekly.  These positions will be funded by the Employ and Empower grant which ends May 2024. The grant reimbursement is for $526,254 to reimburse the labor. The $15K in non-personnel expenditures will not be reimbursed by the grant. The GF will need to fund June 2024 which is budgeted at $47,826."/>
    <s v="Digital Navigator Program SupportAddition of 3.00 Information Systems Analyst 1s and one-time non-personnel expenditures to provide education to residents on available resources and interface with community organizations."/>
    <s v="Addition of 3.00 Information Systems Analyst Is and one-time associated non-personnel expenditures to support the City's Digital Navigator program to provide education to residents on available subsidies and services and interface with community organizations. If not funded, SD Access 4 All will not have enough staff to effectively provide outreach and partnerships in under-connected communities. "/>
    <s v="YES"/>
    <s v="1 - Digital Navigators are trusted guides that work directly with community to make technology more accessible. They do so by teaching technical proficiency in critical digital tasks such as utilizing government services, applying for jobs online, and building computer skills. Navigators also connect residents to essential online resources through a referral network that includes housing support in conjunction with the Housing Commission and 211.Navigators are fluent in multiple languages and available 6 days weekly at libraries, recreation centers and community centers in Digital Equity Priority Area (DEPA) neighborhoods. DEPA communities share designations as Community of Concern (CoC), a census tract that has been identified as having very low or low access to opportunity as identified in the San Diego Climate Equity Index. DEPA neighborhoods include: City Heights, PromiseZone, San Ysidro/Otay Mesa.  These neighborhoods lack internet connectivity, ownership of digital devices and upgraded broadband infrastructure at higher rates according to available data. For example, according to ACS census data, up to 28% of households in the San Diego Promise Zone lack internet. 2 - Since July 2022, Digital Navigators have supported more than 2,000 residents with requests from participating partner sites to scale theprogram due to high public demand. This program operates in collaboration with Public Libraries and Parks and Recreation in addition to numerous external partnerships. Currently the program staffing model is neither sustainable nor scalable because it is staffed exclusively by student interns. The Digital Navigator program supports and fulfills goal areas for several City of San Diego policies and programs. The City's Age Friendly Action Plan housedin Parks and Recreation outlines, Access to Technology: Free Wi-Fi, provide Devices and Training. Digital Navigators work with community members to assist them in enrolling in the federal ACP home internet subsidy to make internet free or low-cost. The program is also partners with the Housing Commission because many clients receive support with online housing assistance from Digital Navigators. Internet access is a metric measuredin the Climate Equity Index and digital equity goals are integrated into Climate Action Plan (CAP). Digital Equity is a stated priority of the San Diego Promise Zone. 3 N/A"/>
    <n v="1"/>
    <n v="326799"/>
    <n v="263127"/>
    <x v="0"/>
    <n v="3.3"/>
    <x v="1"/>
    <s v="Yes"/>
    <m/>
    <m/>
    <m/>
    <m/>
    <m/>
    <s v="Equity &amp; Inclusion"/>
    <s v="100000_1314_6.00 FTE Digital Navigators"/>
    <b v="1"/>
    <s v="Addition of 3.00 FTE ISA I grant funded positions. These roles will perform a critical function for SD Access 4 All by acting as sustainable staffing for the City's Digital Navigator program which serves residents six days weekly. They will also work as ambassadors at key outreach events to enroll residents in services and connect them to city resources. Digital Navigators are trusted guides that work directly with community to make technology more accessible. They do so by teaching technical proficiency in critical digital tasks such as utilizing government services, applying for jobs online, and building computer skills. Navigators also connect residents to essential online resources through a referral network that includes housing support in conjunction with the Housing Commission and 211. Navigators are fluent in multiple languages and available six days weekly at libraries, recreation centers and community centers in Digital Equity Priority Area (DEPA) neighborhoods and via a toll-free helpline, live fifty hours weekly.  These positions will be funded by the Employ and Empower grant which ends May 2024. The grant reimbursement is for $526,254 to reimburse the labor. The $15K in non-personnel expenditures will not be reimbursed by the grant. The GF will need to fund June 2024 which is budgeted at $47,826."/>
    <b v="0"/>
    <x v="0"/>
    <b v="1"/>
    <b v="1"/>
  </r>
  <r>
    <n v="200708"/>
    <s v="Low &amp; Moderate Income Housing Asset Fund"/>
    <n v="2200"/>
    <s v="Redevelopment Agency"/>
    <s v="01"/>
    <s v="Create Homes For All of Us"/>
    <s v="Expenditure (Critical Operational Needs)"/>
    <s v="Housing/Affordability"/>
    <n v="57494"/>
    <s v="200708_2200_Administration Budget"/>
    <m/>
    <m/>
    <m/>
    <m/>
    <n v="0"/>
    <m/>
    <n v="-420000"/>
    <m/>
    <m/>
    <m/>
    <m/>
    <m/>
    <m/>
    <m/>
    <n v="-420000"/>
    <m/>
    <s v="Consulting Services expenses decreased by $500,000 due to the reclassification of funds from Administration IO to Project Management IO. Fees - Legal decreased by $70,000 due to decrease of costs associated with outside legal fees. Maintenance- Buildings, Roads, Equipment decreased by $50,000 to match prior year actuals/projections. Promotion Advertising increased by $200,000 due to additional charges need for advertising projects."/>
    <s v="Administrative Support reduction of non-personnel expenditures for miscellaneous administrative support."/>
    <s v="Reduction of non-personnel expenditures for miscellaneous administrative support."/>
    <s v="YES"/>
    <s v="The City is required to maintain all housing funds as well as any revenues generated from housing in a separate account known as the Low Mod Income Housing Asset Fund (LMIHAF) and utilize such funds to maintain, preserve, improve, or develop affordable housing as specified in CA Health and Safety Code Section 34176.1 per the approved Affordable Housing Master Plan that is following the State's dissolution of its redevelopment agencies. "/>
    <n v="0"/>
    <n v="0"/>
    <n v="0"/>
    <x v="3"/>
    <s v="N/A"/>
    <x v="2"/>
    <s v="N/A"/>
    <m/>
    <s v="Equity &amp; Inclusion"/>
    <m/>
    <m/>
    <m/>
    <m/>
    <s v="200708_2200_Administration Budget"/>
    <b v="1"/>
    <s v="Consulting Services expenses decreased by $500,000 due to the reclassification of funds from Administration IO to Project Management IO. Fees - Legal decreased by $70,000 due to decrease of costs associated with outside legal fees. Maintenance- Buildings, Roads, Equipment decreased by $50,000 to match prior year actuals/projections. Promotion Advertising increased by $200,000 due to additional charges need for advertising projects."/>
    <b v="0"/>
    <x v="0"/>
    <b v="1"/>
    <b v="1"/>
  </r>
  <r>
    <n v="200708"/>
    <s v="Low &amp; Moderate Income Housing Asset Fund"/>
    <n v="2200"/>
    <s v="Redevelopment Agency"/>
    <s v="02"/>
    <s v="Create Homes For All of Us"/>
    <s v="Expenditure (Critical Operational Needs)"/>
    <s v="Housing/Affordability"/>
    <n v="57495"/>
    <s v="200708_2200_Project Management"/>
    <m/>
    <m/>
    <m/>
    <m/>
    <n v="0"/>
    <m/>
    <n v="510000"/>
    <m/>
    <m/>
    <m/>
    <m/>
    <m/>
    <m/>
    <m/>
    <n v="510000"/>
    <m/>
    <s v="Construction Management decreased by $25,000 due to decrease in construction management costs. Consulting expenses increased by $535,000 due to the reclassification of $500,000 of funds from Administration IO and addition of $35,000 for consulting services associated with management of NOFAs and properties."/>
    <s v="Project Management addition of non-personnel expenditures to support consulting services."/>
    <s v="Addition of non-personnel expenditures to support consulting services."/>
    <s v="YES"/>
    <s v="The City is required to maintain all housing funds as well as any revenues generated from housing in a separate account known as the Low Mod Income Housing Asset Fund (LMIHAF) and utilize such funds to maintain, preserve, improve, or develop affordable housing as specified in CA Health and Safety Code Section 34176.1 per the approved Affordable Housing Master Plan that is following the State's dissolution of its redevelopment agencies."/>
    <n v="0"/>
    <n v="0"/>
    <n v="0"/>
    <x v="3"/>
    <s v="N/A"/>
    <x v="2"/>
    <s v="N/A"/>
    <m/>
    <s v="Equity &amp; Inclusion"/>
    <m/>
    <m/>
    <m/>
    <m/>
    <s v="200708_2200_Project Management"/>
    <b v="1"/>
    <s v="Construction Management decreased by $25,000 due to decrease in construction management costs. Consulting expenses increased by $535,000 due to the reclassification of $500,000 of funds from Administration IO and addition of $35,000 for consulting services associated with management of NOFAs and properties."/>
    <b v="0"/>
    <x v="0"/>
    <b v="1"/>
    <b v="1"/>
  </r>
  <r>
    <n v="200708"/>
    <s v="Low &amp; Moderate Income Housing Asset Fund"/>
    <n v="2200"/>
    <s v="Redevelopment Agency"/>
    <s v="03"/>
    <s v="Create Homes For All of Us"/>
    <s v="Expenditure (Other Reduction)"/>
    <s v="Housing/Affordability"/>
    <n v="57496"/>
    <s v="200708_2200_Capital Projects"/>
    <m/>
    <m/>
    <m/>
    <m/>
    <n v="0"/>
    <m/>
    <n v="-4418845"/>
    <m/>
    <m/>
    <m/>
    <m/>
    <m/>
    <m/>
    <m/>
    <n v="-4418845"/>
    <m/>
    <s v="Decrease associated with the following project:Little Italy/Cedar &amp;amp; Kettner (-$1,520,000)Ventana al Sur ((-$540,000)Low-Income Housing Load - TOD ($1,288,755)Low-Income Housing Loan - SDHC Bridge Loan ($1,000,000)Low-Income Housing Loan - Non-Program (-$4,647,600)Total Capital Expenditures (-$4,418,845)"/>
    <s v="Capital Projectsreduction of non-personnel expenditures associated with low-income development housing loans."/>
    <s v="Reduction of non-personnel expenditures associated with low-income development housing loans."/>
    <s v="YES"/>
    <s v="The City is required to maintain all housing funds as well as any revenues generated from housing in a separate account known as the Low Mod Income Housing Asset Fund (LMIHAF) and utilize such funds to maintain, preserve, improve, or develop affordable housing as specified in CA Health and Safety Code Section 34176.1 per the approved Affordable Housing Master Plan that is following the State's dissolution of its redevelopment agencies."/>
    <n v="0"/>
    <n v="0"/>
    <n v="0"/>
    <x v="3"/>
    <s v="N/A"/>
    <x v="2"/>
    <s v="N/A"/>
    <m/>
    <s v="Equity &amp; Inclusion"/>
    <m/>
    <m/>
    <m/>
    <m/>
    <s v="200708_2200_Capital Projects"/>
    <b v="1"/>
    <s v="Decrease associated with the following project:Little Italy/Cedar &amp;amp; Kettner (-$1,520,000)Ventana al Sur ((-$540,000)Low-Income Housing Load - TOD ($1,288,755)Low-Income Housing Loan - SDHC Bridge Loan ($1,000,000)Low-Income Housing Loan - Non-Program (-$4,647,600)Total Capital Expenditures (-$4,418,845)"/>
    <b v="0"/>
    <x v="0"/>
    <b v="1"/>
    <b v="1"/>
  </r>
  <r>
    <n v="700001"/>
    <s v="Metropolitan Sewer Utility Fund"/>
    <n v="2000"/>
    <s v="Public Utilities"/>
    <s v="Not Applicable"/>
    <s v="Not Applicable"/>
    <s v="Revenue (Revised – Decrease)"/>
    <s v="Not Applicable"/>
    <n v="57497"/>
    <s v="700001_2000_Metro Revenue Adjustments"/>
    <m/>
    <m/>
    <m/>
    <m/>
    <n v="0"/>
    <m/>
    <m/>
    <m/>
    <m/>
    <m/>
    <m/>
    <m/>
    <m/>
    <m/>
    <m/>
    <n v="-74000000"/>
    <s v="Revenue adjustment for Metro Sewer Revenue+15 million from Metro JPA contribution (95 million)+12 million (20 million total) for assumed revenue bonds.+7 million for Recycled Water into the Metro system (Pay off water debt)-108 (174 million total) for Assumed SRF reimbursements for Pure Water Phase 1"/>
    <s v="Revised RevenueAdjustments from Metropolitan Joint Powers Authority, revenue bonds, debt payoff of recycled water and assumed state reimbursements for Pure Water Phase 1."/>
    <s v="Adjustments from Metropolitan Joint Powers Authority, revenue bonds, debt payoff of Recycled Water into Metro system and assumed state reimbursements for Pure Water Phase 1. "/>
    <s v="NO"/>
    <s v="N/A"/>
    <n v="0"/>
    <n v="0"/>
    <n v="0"/>
    <x v="3"/>
    <s v="N/A"/>
    <x v="2"/>
    <s v="N/A"/>
    <m/>
    <s v="Not Applicable"/>
    <m/>
    <m/>
    <m/>
    <m/>
    <s v="700001_2000_Metro Revenue Adjustments"/>
    <b v="1"/>
    <s v="Revenue adjustment for Metro Sewer Revenue+15 million from Metro JPA contribution (95 million)+12 million (20 million total) for assumed revenue bonds.+7 million for Recycled Water into the Metro system (Pay off water debt)-108 (174 million total) for Assumed SRF reimbursements for Pure Water Phase 1"/>
    <b v="0"/>
    <x v="0"/>
    <b v="1"/>
    <b v="1"/>
  </r>
  <r>
    <n v="700000"/>
    <s v="Municipal Sewer Revenue Fund"/>
    <n v="2000"/>
    <s v="Public Utilities"/>
    <s v="Not Applicable"/>
    <s v="Not Applicable"/>
    <s v="Revenue (Revised – Increase)"/>
    <s v="Not Applicable"/>
    <n v="57498"/>
    <s v="700000_2000_Muni Revenue"/>
    <m/>
    <m/>
    <m/>
    <m/>
    <n v="0"/>
    <m/>
    <m/>
    <m/>
    <m/>
    <m/>
    <m/>
    <m/>
    <m/>
    <m/>
    <m/>
    <n v="72000000"/>
    <s v="Revenue+58 million (70 million total) assumed Muni Bond Issuance+14 million for 4% rate increase on sewer service charges from rate increase"/>
    <s v="Revised RevenueAdjustments from Metropolitan Joint Powers Authority, revenue bonds, debt payoff of recycled water and assumed state reimbursements for Pure Water Phase 1."/>
    <s v="Adjustment for Municipal Bond issuances and 4% rate increase on sewer service charges."/>
    <s v="NO"/>
    <s v="N/A"/>
    <n v="0"/>
    <n v="0"/>
    <n v="0"/>
    <x v="3"/>
    <s v="N/A"/>
    <x v="2"/>
    <s v="N/A"/>
    <m/>
    <s v="Not Applicable"/>
    <m/>
    <m/>
    <m/>
    <m/>
    <s v="700000_2000_Muni Revenue"/>
    <b v="1"/>
    <s v="Revenue+58 million (70 million total) assumed Muni Bond Issuance+14 million for 4% rate increase on sewer service charges from rate increase"/>
    <b v="0"/>
    <x v="0"/>
    <b v="1"/>
    <b v="1"/>
  </r>
  <r>
    <n v="700011"/>
    <s v="Water Utility Operating Fund"/>
    <n v="2000"/>
    <s v="Public Utilities"/>
    <s v="Not Applicable"/>
    <s v="Not Applicable"/>
    <s v="Revenue (Revised – Decrease)"/>
    <s v="Not Applicable"/>
    <n v="57499"/>
    <s v="700011_2000_Water Revenue"/>
    <m/>
    <m/>
    <m/>
    <m/>
    <n v="0"/>
    <m/>
    <m/>
    <m/>
    <m/>
    <m/>
    <m/>
    <m/>
    <m/>
    <m/>
    <m/>
    <n v="-182000000"/>
    <s v="Revenue Adjustment-32 million to true up water budget with water sales projections (Prior years had higher volumes)-96 million (no revenue bonds for water expected)-31 million (258 million) assumed WIFIA activity.+23 million CP issuance-46M (assumed SRF activity 49 million)"/>
    <s v="Revised RevenueAdjustments from Metropolitan Joint Powers Authority, revenue bonds, debt payoff of recycled water and assumed state reimbursements for Pure Water Phase 1. "/>
    <s v="Adjustments for Commercial Paper issuance, WIFIA activity and reduced water sales projections. "/>
    <s v="NO"/>
    <s v="N/A"/>
    <n v="0"/>
    <n v="0"/>
    <n v="0"/>
    <x v="3"/>
    <s v="N/A"/>
    <x v="2"/>
    <s v="N/A"/>
    <m/>
    <s v="Not Applicable"/>
    <m/>
    <m/>
    <m/>
    <m/>
    <s v="700011_2000_Water Revenue"/>
    <b v="1"/>
    <s v="Revenue Adjustment-32 million to true up water budget with water sales projections (Prior years had higher volumes)-96 million (no revenue bonds for water expected)-31 million (258 million) assumed WIFIA activity.+23 million CP issuance-46M (assumed SRF activity 49 million)"/>
    <b v="0"/>
    <x v="0"/>
    <b v="1"/>
    <b v="1"/>
  </r>
  <r>
    <n v="720040"/>
    <s v="Central Stores Fund"/>
    <n v="1514"/>
    <s v="Purchasing &amp; Contracting"/>
    <s v="01"/>
    <s v="Not Applicable"/>
    <s v="Expenditure (Critical Operational Needs)"/>
    <s v="Not Applicable"/>
    <n v="57500"/>
    <s v="720040_1514_Inventory Scanning Software"/>
    <m/>
    <m/>
    <m/>
    <m/>
    <n v="0"/>
    <m/>
    <m/>
    <n v="200000"/>
    <m/>
    <m/>
    <m/>
    <m/>
    <m/>
    <m/>
    <n v="200000"/>
    <m/>
    <s v="Addition of non-personnel expenditures to purchase software to enhance Central Stores' inventory processing system."/>
    <s v="Inventory Scanning SoftwareAddition of non-personnel expenditures to purchase software to enhance Central Stores' inventory processing system."/>
    <s v="Addition of non-personnel expenditures to purchase software to enhance Central Stores' inventory processing system. Procurement of equipment and software will assist all employees in streamlining work efforts and creates internal controls of inventory management."/>
    <s v="YES"/>
    <s v="Inventory Scanning Software_Y123N/A_Procurement of equipment and software will assist all employees in streamlining work efforts and creates internal controls of inventory management. True inventory will become more readily available and accessible, also avoiding errors normally caused by human error. Unintended consequences include inability to access information should the system go down."/>
    <n v="0"/>
    <n v="0"/>
    <n v="0"/>
    <x v="3"/>
    <s v="N/A"/>
    <x v="2"/>
    <s v="N/A"/>
    <m/>
    <s v="Not Applicable"/>
    <m/>
    <m/>
    <m/>
    <m/>
    <s v="720040_1514_Inventory Scanning Software"/>
    <b v="1"/>
    <s v="Addition of non-personnel expenditures to purchase software to enhance Central Stores' inventory processing system."/>
    <b v="0"/>
    <x v="0"/>
    <b v="1"/>
    <b v="1"/>
  </r>
  <r>
    <n v="100000"/>
    <s v="General Fund"/>
    <n v="1419"/>
    <s v="Office of Race &amp; Equity"/>
    <s v="01"/>
    <s v="Not Applicable"/>
    <s v="Expenditure (Budget Reduction Proposal)"/>
    <s v="Not Applicable"/>
    <n v="57501"/>
    <s v="100000_1419_Reduction of Operating Discretionary Budget"/>
    <m/>
    <m/>
    <m/>
    <m/>
    <n v="0"/>
    <m/>
    <n v="-30166"/>
    <m/>
    <m/>
    <m/>
    <m/>
    <m/>
    <m/>
    <m/>
    <n v="-30166"/>
    <m/>
    <s v="This is an on-going reduction of $30,166 to remove discretionary budget that was provided upon the creation of the department in place of non-discretionary budget. This reduction is to mitigate double budgeting now that the department receives non-discretionary budget."/>
    <s v="Operating Expense ReductionReduction of non-personnel expenditures due to finalizing department start-up operations."/>
    <s v="Reduction of non-personnel expenditures due to finalizing department start-up operations."/>
    <s v="NO"/>
    <s v="N/A"/>
    <n v="0"/>
    <n v="0"/>
    <n v="0"/>
    <x v="3"/>
    <s v="N/A"/>
    <x v="2"/>
    <s v="N/A"/>
    <m/>
    <m/>
    <m/>
    <m/>
    <m/>
    <s v="Not Applicable"/>
    <s v="100000_1419_Reduction of Operating Discretionary Budget"/>
    <b v="1"/>
    <s v="This is an on-going reduction of $30,166 to remove discretionary budget that was provided upon the creation of the department in place of non-discretionary budget. This reduction is to mitigate double budgeting now that the department receives non-discretionary budget."/>
    <b v="0"/>
    <x v="0"/>
    <b v="1"/>
    <b v="1"/>
  </r>
  <r>
    <n v="100000"/>
    <s v="General Fund"/>
    <n v="171415"/>
    <s v="Open Space"/>
    <s v="Not Applicable"/>
    <s v="Not Applicable"/>
    <s v="Non-standard Hour (Maintain)"/>
    <s v="Not Applicable"/>
    <n v="57502"/>
    <s v="100000_171415_Non-Standard Hour-Existing Service Level"/>
    <n v="2.3199999999999998"/>
    <n v="84656"/>
    <n v="1664"/>
    <n v="4404"/>
    <n v="90724"/>
    <m/>
    <m/>
    <m/>
    <m/>
    <m/>
    <m/>
    <m/>
    <m/>
    <m/>
    <n v="90724"/>
    <m/>
    <s v="Funding allocated according to a zero-based annual review of hourly funding requirements. Grounds Maintenance Worker 1 Hourly Added in Fiscal Year 2023 Budget still in process with Personnel, PBFs numbers are as follows: 70047470, 70047471, and 70047472."/>
    <s v="Non-Standard Hour Personnel FundingFunding allocated according to a zero-based annual review of hourly funding requirements."/>
    <s v="Funding allocated according to a zero-based annual review of hourly funding requirements."/>
    <s v="NO"/>
    <s v="N/A."/>
    <n v="0"/>
    <n v="0"/>
    <n v="0"/>
    <x v="3"/>
    <s v="N/A"/>
    <x v="2"/>
    <s v="N/A"/>
    <m/>
    <m/>
    <m/>
    <m/>
    <m/>
    <s v="Not Applicable"/>
    <s v="100000_171415_Non-Standard Hour-Existing Service Level"/>
    <b v="1"/>
    <s v="Funding allocated according to a zero-based annual review of hourly funding requirements. Grounds Maintenance Worker 1 Hourly Added in Fiscal Year 2023 Budget still in process with Personnel, PBFs numbers are as follows: 70047470, 70047471, and 70047472."/>
    <b v="0"/>
    <x v="0"/>
    <b v="1"/>
    <b v="1"/>
  </r>
  <r>
    <n v="200109"/>
    <s v="Environmental Growth 2/3 Fund"/>
    <n v="171418"/>
    <s v="Environmental Growth 2/3"/>
    <s v="Not Applicable"/>
    <s v="Not Applicable"/>
    <s v="Not Applicable"/>
    <s v="Not Applicable"/>
    <n v="57504"/>
    <s v="200109_171418_EGF 2/3 Expenditure Increase"/>
    <m/>
    <m/>
    <m/>
    <m/>
    <n v="0"/>
    <m/>
    <m/>
    <m/>
    <m/>
    <m/>
    <m/>
    <m/>
    <n v="3964777"/>
    <m/>
    <n v="3964777"/>
    <m/>
    <s v="Adjustment to reflect an increase in reimbursements to the General Fund due to increase in revenue projections."/>
    <s v="Reimbursements for Eligible Expenditures Adjustment to reflect an increase in reimbursements to the General Fund."/>
    <s v=" Adjustment to reflect an increase in reimbursements to the General Fund due to increase in revenue projections."/>
    <s v="NO"/>
    <s v="N/A."/>
    <n v="0"/>
    <n v="0"/>
    <n v="0"/>
    <x v="3"/>
    <s v="N/A"/>
    <x v="2"/>
    <s v="N/A"/>
    <m/>
    <s v="Not Applicable"/>
    <m/>
    <m/>
    <m/>
    <m/>
    <s v="200109_171418_EGF 2/3 Expenditure Increase"/>
    <b v="1"/>
    <s v="Adjustment to reflect an increase in reimbursements to the General Fund due to increase in revenue projections."/>
    <b v="0"/>
    <x v="0"/>
    <b v="1"/>
    <b v="1"/>
  </r>
  <r>
    <n v="200111"/>
    <s v="Environmental Growth 1/3 Fund"/>
    <n v="171417"/>
    <s v="Environmental Growth 1/3"/>
    <s v="Not Applicable"/>
    <s v="Not Applicable"/>
    <s v="Not Applicable"/>
    <s v="Not Applicable"/>
    <n v="57505"/>
    <s v="200111_141417_EGF 1/3 Expenditure increase"/>
    <m/>
    <m/>
    <m/>
    <m/>
    <n v="0"/>
    <m/>
    <m/>
    <m/>
    <m/>
    <m/>
    <m/>
    <m/>
    <n v="548485"/>
    <m/>
    <n v="548485"/>
    <m/>
    <s v="Adjustment to reflect an increase in reimbursements to the General Fund due to increase in revenue projections."/>
    <s v="Reimbursements for Eligible Expenditures Adjustment to reflect an increase in reimbursements to the General Fund."/>
    <s v="Adjustment to reflect an increase in reimbursements to the General Fund."/>
    <s v="NO"/>
    <s v="N/A."/>
    <n v="0"/>
    <n v="0"/>
    <n v="0"/>
    <x v="3"/>
    <s v="N/A"/>
    <x v="2"/>
    <s v="N/A"/>
    <m/>
    <s v="Not Applicable"/>
    <m/>
    <m/>
    <m/>
    <m/>
    <s v="200111_141417_EGF 1/3 Expenditure increase"/>
    <b v="1"/>
    <s v="Adjustment to reflect an increase in reimbursements to the General Fund due to increase in revenue projections."/>
    <b v="0"/>
    <x v="0"/>
    <b v="1"/>
    <b v="1"/>
  </r>
  <r>
    <n v="100000"/>
    <s v="General Fund"/>
    <n v="1514"/>
    <s v="Purchasing &amp; Contracting"/>
    <s v="02"/>
    <s v="Not Applicable"/>
    <s v="Expenditure (Critical Operational Needs)"/>
    <s v="Not Applicable"/>
    <n v="57512"/>
    <s v="100000_1514_Supervising Procurement Contracting Officer"/>
    <n v="1"/>
    <n v="119138"/>
    <n v="23747"/>
    <n v="10817"/>
    <n v="153702"/>
    <m/>
    <m/>
    <m/>
    <m/>
    <m/>
    <m/>
    <m/>
    <m/>
    <m/>
    <n v="153702"/>
    <m/>
    <s v="Addition of 1.00 Supervising Procurement Contracting Officer to help support purchasing and contracting operations and staff. This is currently a supplemental position (position ID 31023756)."/>
    <s v="Procurement SupportAddition of 1.00 Supervising Procurement Contracting Officer to help support purchasing and contracting operations and staff. "/>
    <s v="Addition of 1.00 Supervising Procurement Contracting Officer to help support purchasing and contracting operations and staff. Existing staff are unable to keep up with the volume of contract and purchase order requests received on an annual basis and investing in adequate staffing will address internal and external disparities."/>
    <s v="YES"/>
    <s v="Supervising Procurement Contracting Officer_Y123__Exisiting staff are unable to keep up with the volume of contract and purchase order requests received on an annual basis. Investing in adequate staffing will address internal and external disparities. Internally, workload and assignments will be distributed in an equitable manner and will allow for existing staff to provide better service to external departments and engage in trainings and professional development on a more regular basis. Externally, with increased staff, the time to process contract awards should decrease, which means contractors will be able to start their services sooner and help avoid cash flow issues. Operationally, the addition of this FTE will help ensure that departments are obtaining contracts and/or POs in a timely manner. No potential unintended consequences and/or burdens identified at this time."/>
    <n v="0"/>
    <n v="0"/>
    <n v="0"/>
    <x v="3"/>
    <s v="N/A"/>
    <x v="2"/>
    <s v="N/A"/>
    <m/>
    <m/>
    <m/>
    <m/>
    <m/>
    <s v="Not Applicable"/>
    <s v="100000_1514_Supervising Procurement Contracting Officer"/>
    <b v="1"/>
    <s v="Addition of 1.00 Supervising Procurement Contracting Officer to help support purchasing and contracting operations and staff. This is currently a supplemental position (position ID 31023756)."/>
    <b v="0"/>
    <x v="0"/>
    <b v="1"/>
    <b v="1"/>
  </r>
  <r>
    <n v="100000"/>
    <s v="General Fund"/>
    <n v="1101"/>
    <s v="Council District 1"/>
    <s v="01"/>
    <s v="Not Applicable"/>
    <s v="Not Applicable"/>
    <s v="Not Applicable"/>
    <n v="57514"/>
    <s v="100000_1101_Pay-In-Lieu"/>
    <m/>
    <n v="5500"/>
    <m/>
    <m/>
    <n v="5500"/>
    <m/>
    <m/>
    <m/>
    <m/>
    <m/>
    <m/>
    <m/>
    <m/>
    <m/>
    <n v="5500"/>
    <m/>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1_Pay-In-Lieu"/>
    <b v="1"/>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2"/>
    <s v="Council District 2"/>
    <s v="01"/>
    <s v="Not Applicable"/>
    <s v="Not Applicable"/>
    <s v="Not Applicable"/>
    <n v="57515"/>
    <s v="100000_1102_Pay-In-Lieu"/>
    <m/>
    <n v="1714"/>
    <m/>
    <m/>
    <n v="1714"/>
    <m/>
    <m/>
    <m/>
    <m/>
    <m/>
    <m/>
    <m/>
    <m/>
    <m/>
    <n v="1714"/>
    <m/>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2_Pay-In-Lieu"/>
    <b v="1"/>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3"/>
    <s v="Council District 3"/>
    <s v="01"/>
    <s v="Not Applicable"/>
    <s v="Not Applicable"/>
    <s v="Not Applicable"/>
    <n v="57516"/>
    <s v="100000_1103_Pay-In-Lieu"/>
    <m/>
    <n v="1233"/>
    <m/>
    <m/>
    <n v="1233"/>
    <m/>
    <m/>
    <m/>
    <m/>
    <m/>
    <m/>
    <m/>
    <m/>
    <m/>
    <n v="1233"/>
    <m/>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3_Pay-In-Lieu"/>
    <b v="1"/>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4"/>
    <s v="Council District 4"/>
    <s v="01"/>
    <s v="Not Applicable"/>
    <s v="Not Applicable"/>
    <s v="Not Applicable"/>
    <n v="57517"/>
    <s v="100000_1104_Pay-In-Lieu"/>
    <m/>
    <n v="222"/>
    <m/>
    <m/>
    <n v="222"/>
    <m/>
    <m/>
    <m/>
    <m/>
    <m/>
    <m/>
    <m/>
    <m/>
    <m/>
    <n v="222"/>
    <m/>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4_Pay-In-Lieu"/>
    <b v="1"/>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5"/>
    <s v="Council District 5"/>
    <s v="01"/>
    <s v="Not Applicable"/>
    <s v="Not Applicable"/>
    <s v="Not Applicable"/>
    <n v="57518"/>
    <s v="100000_1105_Pay-In-Lieu"/>
    <m/>
    <n v="-6985"/>
    <m/>
    <m/>
    <n v="-6985"/>
    <m/>
    <m/>
    <m/>
    <m/>
    <m/>
    <m/>
    <m/>
    <m/>
    <m/>
    <n v="-6985"/>
    <m/>
    <s v="Reduc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5_Pay-In-Lieu"/>
    <b v="1"/>
    <s v="Reduc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6"/>
    <s v="Council District 6"/>
    <s v="01"/>
    <s v="Not Applicable"/>
    <s v="Not Applicable"/>
    <s v="Not Applicable"/>
    <n v="57519"/>
    <s v="100000_1106_Pay-In-Lieu"/>
    <m/>
    <n v="-4038"/>
    <m/>
    <m/>
    <n v="-4038"/>
    <m/>
    <m/>
    <m/>
    <m/>
    <m/>
    <m/>
    <m/>
    <m/>
    <m/>
    <n v="-4038"/>
    <m/>
    <s v="Reduc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6_Pay-In-Lieu"/>
    <b v="1"/>
    <s v="Reduc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7"/>
    <s v="Council District 7"/>
    <s v="01"/>
    <s v="Not Applicable"/>
    <s v="Not Applicable"/>
    <s v="Not Applicable"/>
    <n v="57520"/>
    <s v="100000_1107_Pay-In-Lieu"/>
    <m/>
    <n v="5500"/>
    <m/>
    <m/>
    <n v="5500"/>
    <m/>
    <m/>
    <m/>
    <m/>
    <m/>
    <m/>
    <m/>
    <m/>
    <m/>
    <n v="5500"/>
    <m/>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7_Pay-In-Lieu"/>
    <b v="1"/>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8"/>
    <s v="Council District 8"/>
    <s v="01"/>
    <s v="Not Applicable"/>
    <s v="Not Applicable"/>
    <s v="Not Applicable"/>
    <n v="57521"/>
    <s v="100000_1108_Pay-In-Lieu"/>
    <m/>
    <n v="-10660"/>
    <m/>
    <m/>
    <n v="-10660"/>
    <m/>
    <m/>
    <m/>
    <m/>
    <m/>
    <m/>
    <m/>
    <m/>
    <m/>
    <n v="-10660"/>
    <m/>
    <s v="Reduc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8_Pay-In-Lieu"/>
    <b v="1"/>
    <s v="Reduc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9"/>
    <s v="Council District 9"/>
    <s v="01"/>
    <s v="Not Applicable"/>
    <s v="Not Applicable"/>
    <s v="Not Applicable"/>
    <n v="57522"/>
    <s v="100000_1109_Pay-In-Lieu"/>
    <m/>
    <n v="5500"/>
    <m/>
    <m/>
    <n v="5500"/>
    <m/>
    <m/>
    <m/>
    <m/>
    <m/>
    <m/>
    <m/>
    <m/>
    <m/>
    <n v="5500"/>
    <m/>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s v="Pay-in-Lieu of Annual Leave AdjustmentsAdjustment to expenditures associated with projected compensation in-lieu of the use of annual leave."/>
    <s v="Adjustment to expenditures associated with projected compensation in-lieu of the use of annual leave."/>
    <s v="NO"/>
    <s v="N/A"/>
    <n v="0"/>
    <n v="0"/>
    <n v="0"/>
    <x v="3"/>
    <s v="N/A"/>
    <x v="2"/>
    <s v="N/A"/>
    <m/>
    <m/>
    <m/>
    <m/>
    <m/>
    <s v="Not Applicable"/>
    <s v="100000_1109_Pay-In-Lieu"/>
    <b v="1"/>
    <s v="Addition of on-going personnel expenditure to ensure all Council Districts receive the same funding support within the Personnel Expenditure category.  This adjustment ensures each Council District will have $5,500 in Vacation Pay-In-Lieu budget.  This amount was determined by calculating the average pay-in-lieu expense over all council districts in the past 5 fiscal years.  Total PIL expense over past 5 years = $49,241,17 which equates to $5,471.24 per district."/>
    <b v="0"/>
    <x v="0"/>
    <b v="1"/>
    <b v="1"/>
  </r>
  <r>
    <n v="100000"/>
    <s v="General Fund"/>
    <n v="1101"/>
    <s v="Council District 1"/>
    <s v="02"/>
    <s v="Not Applicable"/>
    <s v="Not Applicable"/>
    <s v="Not Applicable"/>
    <n v="57523"/>
    <s v="100000_1101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1_Discretionary NPE"/>
    <b v="1"/>
    <s v="Addition of non-personnel expenditures to ensure each Council District has the agreed $125,000 in discretionary NPE budget."/>
    <b v="0"/>
    <x v="0"/>
    <b v="1"/>
    <b v="1"/>
  </r>
  <r>
    <n v="100000"/>
    <s v="General Fund"/>
    <n v="1102"/>
    <s v="Council District 2"/>
    <s v="02"/>
    <s v="Not Applicable"/>
    <s v="Not Applicable"/>
    <s v="Not Applicable"/>
    <n v="57524"/>
    <s v="100000_1102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2_Discretionary NPE"/>
    <b v="1"/>
    <s v="Addition of non-personnel expenditures to ensure each Council District has the agreed $125,000 in discretionary NPE budget."/>
    <b v="0"/>
    <x v="0"/>
    <b v="1"/>
    <b v="1"/>
  </r>
  <r>
    <n v="100000"/>
    <s v="General Fund"/>
    <n v="1103"/>
    <s v="Council District 3"/>
    <s v="02"/>
    <s v="Not Applicable"/>
    <s v="Not Applicable"/>
    <s v="Not Applicable"/>
    <n v="57525"/>
    <s v="100000_1103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3_Discretionary NPE"/>
    <b v="1"/>
    <s v="Addition of non-personnel expenditures to ensure each Council District has the agreed $125,000 in discretionary NPE budget."/>
    <b v="0"/>
    <x v="0"/>
    <b v="1"/>
    <b v="1"/>
  </r>
  <r>
    <n v="100000"/>
    <s v="General Fund"/>
    <n v="1104"/>
    <s v="Council District 4"/>
    <s v="02"/>
    <s v="Not Applicable"/>
    <s v="Not Applicable"/>
    <s v="Not Applicable"/>
    <n v="57526"/>
    <s v="100000_1104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4_Discretionary NPE"/>
    <b v="1"/>
    <s v="Addition of non-personnel expenditures to ensure each Council District has the agreed $125,000 in discretionary NPE budget."/>
    <b v="0"/>
    <x v="0"/>
    <b v="1"/>
    <b v="1"/>
  </r>
  <r>
    <n v="100000"/>
    <s v="General Fund"/>
    <n v="1105"/>
    <s v="Council District 5"/>
    <s v="02"/>
    <s v="Not Applicable"/>
    <s v="Not Applicable"/>
    <s v="Not Applicable"/>
    <n v="57527"/>
    <s v="100000_1105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5_Discretionary NPE"/>
    <b v="1"/>
    <s v="Addition of non-personnel expenditures to ensure each Council District has the agreed $125,000 in discretionary NPE budget."/>
    <b v="0"/>
    <x v="0"/>
    <b v="1"/>
    <b v="1"/>
  </r>
  <r>
    <n v="100000"/>
    <s v="General Fund"/>
    <n v="1106"/>
    <s v="Council District 6"/>
    <s v="02"/>
    <s v="Not Applicable"/>
    <s v="Not Applicable"/>
    <s v="Not Applicable"/>
    <n v="57528"/>
    <s v="100000_1106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6_Discretionary NPE"/>
    <b v="1"/>
    <s v="Addition of non-personnel expenditures to ensure each Council District has the agreed $125,000 in discretionary NPE budget."/>
    <b v="0"/>
    <x v="0"/>
    <b v="1"/>
    <b v="1"/>
  </r>
  <r>
    <n v="100000"/>
    <s v="General Fund"/>
    <n v="1107"/>
    <s v="Council District 7"/>
    <s v="02"/>
    <s v="Not Applicable"/>
    <s v="Not Applicable"/>
    <s v="Not Applicable"/>
    <n v="57529"/>
    <s v="100000_1107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7_Discretionary NPE"/>
    <b v="1"/>
    <s v="Addition of non-personnel expenditures to ensure each Council District has the agreed $125,000 in discretionary NPE budget."/>
    <b v="0"/>
    <x v="0"/>
    <b v="1"/>
    <b v="1"/>
  </r>
  <r>
    <n v="100000"/>
    <s v="General Fund"/>
    <n v="1108"/>
    <s v="Council District 8"/>
    <s v="02"/>
    <s v="Not Applicable"/>
    <s v="Not Applicable"/>
    <s v="Not Applicable"/>
    <n v="57530"/>
    <s v="100000_1108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8_Discretionary NPE"/>
    <b v="1"/>
    <s v="Addition of non-personnel expenditures to ensure each Council District has the agreed $125,000 in discretionary NPE budget."/>
    <b v="0"/>
    <x v="0"/>
    <b v="1"/>
    <b v="1"/>
  </r>
  <r>
    <n v="100000"/>
    <s v="General Fund"/>
    <n v="1109"/>
    <s v="Council District 9"/>
    <s v="02"/>
    <s v="Not Applicable"/>
    <s v="Not Applicable"/>
    <s v="Not Applicable"/>
    <n v="57531"/>
    <s v="100000_1109_Discretionary NPE"/>
    <m/>
    <m/>
    <m/>
    <m/>
    <n v="0"/>
    <m/>
    <n v="66000"/>
    <m/>
    <m/>
    <m/>
    <m/>
    <m/>
    <m/>
    <m/>
    <n v="66000"/>
    <m/>
    <s v="Addition of non-personnel expenditures to ensure each Council District has the agreed $125,000 in discretionary NPE budget."/>
    <s v="Council District Equity AdjustmentAddition of non-personnel expenditures to restore City Council Districts discretionary expenditure allocations."/>
    <s v="Addition of on-going non-personnel expenditures to restore City Council Districts discretionary expenditure allocations."/>
    <s v="NO"/>
    <s v="N/A"/>
    <n v="0"/>
    <n v="0"/>
    <n v="0"/>
    <x v="3"/>
    <s v="N/A"/>
    <x v="2"/>
    <s v="N/A"/>
    <m/>
    <m/>
    <m/>
    <m/>
    <m/>
    <s v="Not Applicable"/>
    <s v="100000_1109_Discretionary NPE"/>
    <b v="1"/>
    <s v="Addition of non-personnel expenditures to ensure each Council District has the agreed $125,000 in discretionary NPE budget."/>
    <b v="0"/>
    <x v="0"/>
    <b v="1"/>
    <b v="1"/>
  </r>
  <r>
    <n v="100000"/>
    <s v="General Fund"/>
    <n v="1001"/>
    <s v="Office of the Chief Operating Officer"/>
    <s v="02"/>
    <s v="Not Applicable"/>
    <s v="Expenditure (Critical Operational Needs)"/>
    <s v="Not Applicable"/>
    <n v="57532"/>
    <s v="100000_1001_Addition of a Deputy Chief Operating Officer"/>
    <n v="1"/>
    <n v="214480"/>
    <n v="36953"/>
    <n v="13391"/>
    <n v="264824"/>
    <n v="2500"/>
    <n v="1000"/>
    <m/>
    <n v="1000"/>
    <n v="5700"/>
    <m/>
    <m/>
    <m/>
    <m/>
    <n v="275024"/>
    <m/>
    <s v="Budget Adjustment request for an addition of a Deputy Chief Operating Officer that will help support the reorganization of the Chief Operating Officer. "/>
    <s v="Executive Team Organizational Management Change Addition of 1.00 Deputy Chief Operating Officer and non-personnel expenditures to support External Services function associated with an organizational management change."/>
    <s v="Addition of 1.00 Deputy Chief Operating Officer and non-personnel expenditures to support External Services function associated with the updated organizational management structure."/>
    <s v="NO"/>
    <s v="N/A"/>
    <n v="0"/>
    <n v="0"/>
    <n v="0"/>
    <x v="3"/>
    <s v="N/A"/>
    <x v="2"/>
    <s v="N/A"/>
    <m/>
    <m/>
    <m/>
    <m/>
    <m/>
    <s v="Not Applicable"/>
    <s v="100000_1001_Addition of a Deputy Chief Operating Officer"/>
    <b v="1"/>
    <s v="Budget Adjustment request for an addition of a Deputy Chief Operating Officer that will help support the reorganization of the Chief Operating Officer. "/>
    <b v="0"/>
    <x v="0"/>
    <b v="1"/>
    <b v="1"/>
  </r>
  <r>
    <n v="100000"/>
    <s v="General Fund"/>
    <n v="1001"/>
    <s v="Office of the Chief Operating Officer"/>
    <s v="Not Applicable"/>
    <s v="Not Applicable"/>
    <s v="Not Applicable"/>
    <s v="Not Applicable"/>
    <n v="57533"/>
    <s v="100000_1001_DOF Adjustment to Pay In-Lieu"/>
    <m/>
    <n v="28690"/>
    <m/>
    <m/>
    <n v="28690"/>
    <m/>
    <m/>
    <m/>
    <m/>
    <m/>
    <m/>
    <m/>
    <m/>
    <m/>
    <n v="2869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001_DOF Adjustment to Pay In-Lieu"/>
    <b v="1"/>
    <s v="Adjustments to expenditures associated with projected compensation to employees in-lieu of the use of annual leave."/>
    <b v="0"/>
    <x v="0"/>
    <b v="1"/>
    <b v="1"/>
  </r>
  <r>
    <n v="100000"/>
    <s v="General Fund"/>
    <n v="1153"/>
    <s v="Office of the IBA"/>
    <s v="Not Applicable"/>
    <s v="Not Applicable"/>
    <s v="Not Applicable"/>
    <s v="Not Applicable"/>
    <n v="57534"/>
    <s v="100000_1153_DOF Adjustment to Pay In-Lieu"/>
    <m/>
    <n v="11407"/>
    <m/>
    <m/>
    <n v="11407"/>
    <m/>
    <m/>
    <m/>
    <m/>
    <m/>
    <m/>
    <m/>
    <m/>
    <m/>
    <n v="11407"/>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s v="N/A"/>
    <n v="0"/>
    <n v="0"/>
    <n v="0"/>
    <x v="3"/>
    <s v="N/A"/>
    <x v="2"/>
    <s v="N/A"/>
    <m/>
    <m/>
    <m/>
    <m/>
    <m/>
    <s v="Not Applicable"/>
    <s v="100000_1153_DOF Adjustment to Pay In-Lieu"/>
    <b v="1"/>
    <s v="Adjustments to expenditures associated with projected compensation to employees in-lieu of the use of annual leave."/>
    <b v="0"/>
    <x v="0"/>
    <b v="1"/>
    <b v="1"/>
  </r>
  <r>
    <n v="100000"/>
    <s v="General Fund"/>
    <n v="1211"/>
    <s v="City Attorney"/>
    <s v="Not Applicable"/>
    <s v="Not Applicable"/>
    <s v="Not Applicable"/>
    <s v="Not Applicable"/>
    <n v="57535"/>
    <s v="100000_1211_DOF Adjustment to Pay In-Lieu"/>
    <m/>
    <n v="-19243"/>
    <m/>
    <m/>
    <n v="-19243"/>
    <m/>
    <m/>
    <m/>
    <m/>
    <m/>
    <m/>
    <m/>
    <m/>
    <m/>
    <n v="-19243"/>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211_DOF Adjustment to Pay In-Lieu"/>
    <b v="1"/>
    <s v="Adjustments to expenditures associated with projected compensation to employees in-lieu of the use of annual leave."/>
    <b v="0"/>
    <x v="0"/>
    <b v="1"/>
    <b v="1"/>
  </r>
  <r>
    <n v="100000"/>
    <s v="General Fund"/>
    <n v="1212"/>
    <s v="Personnel"/>
    <s v="Not Applicable"/>
    <s v="Not Applicable"/>
    <s v="Not Applicable"/>
    <s v="Not Applicable"/>
    <n v="57536"/>
    <s v="100000_1212_DOF Adjustment to Pay In-Lieu"/>
    <m/>
    <n v="53701"/>
    <m/>
    <m/>
    <n v="53701"/>
    <m/>
    <m/>
    <m/>
    <m/>
    <m/>
    <m/>
    <m/>
    <m/>
    <m/>
    <n v="53701"/>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212_DOF Adjustment to Pay In-Lieu"/>
    <b v="1"/>
    <s v="Adjustments to expenditures associated with projected compensation to employees in-lieu of the use of annual leave."/>
    <b v="0"/>
    <x v="0"/>
    <b v="1"/>
    <b v="1"/>
  </r>
  <r>
    <n v="100000"/>
    <s v="General Fund"/>
    <n v="1215"/>
    <s v="City Auditor"/>
    <s v="Not Applicable"/>
    <s v="Not Applicable"/>
    <s v="Not Applicable"/>
    <s v="Not Applicable"/>
    <n v="57537"/>
    <s v="100000_1215_DOF Adjustment to Pay In-Lieu"/>
    <m/>
    <n v="28990"/>
    <m/>
    <m/>
    <n v="28990"/>
    <m/>
    <m/>
    <m/>
    <m/>
    <m/>
    <m/>
    <m/>
    <m/>
    <m/>
    <n v="2899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215_DOF Adjustment to Pay In-Lieu"/>
    <b v="1"/>
    <s v="Adjustments to expenditures associated with projected compensation to employees in-lieu of the use of annual leave."/>
    <b v="0"/>
    <x v="0"/>
    <b v="1"/>
    <b v="1"/>
  </r>
  <r>
    <n v="100000"/>
    <s v="General Fund"/>
    <n v="1313"/>
    <s v="Human Resources"/>
    <s v="Not Applicable"/>
    <s v="Not Applicable"/>
    <s v="Not Applicable"/>
    <s v="Not Applicable"/>
    <n v="57538"/>
    <s v="100000_1313_DOF Adjustment to Pay In-Lieu"/>
    <m/>
    <n v="17490"/>
    <m/>
    <m/>
    <n v="17490"/>
    <m/>
    <m/>
    <m/>
    <m/>
    <m/>
    <m/>
    <m/>
    <m/>
    <m/>
    <n v="1749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313_DOF Adjustment to Pay In-Lieu"/>
    <b v="1"/>
    <s v="Adjustments to expenditures associated with projected compensation to employees in-lieu of the use of annual leave."/>
    <b v="0"/>
    <x v="0"/>
    <b v="1"/>
    <b v="1"/>
  </r>
  <r>
    <n v="100000"/>
    <s v="General Fund"/>
    <n v="1418"/>
    <s v="Government Affairs"/>
    <s v="Not Applicable"/>
    <s v="Not Applicable"/>
    <s v="Not Applicable"/>
    <s v="Not Applicable"/>
    <n v="57539"/>
    <s v="100000_1418_DOF Adjustment to Pay In-Lieu"/>
    <m/>
    <n v="5160"/>
    <m/>
    <m/>
    <n v="5160"/>
    <m/>
    <m/>
    <m/>
    <m/>
    <m/>
    <m/>
    <m/>
    <m/>
    <m/>
    <n v="516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418_DOF Adjustment to Pay In-Lieu"/>
    <b v="1"/>
    <s v="Adjustments to expenditures associated with projected compensation to employees in-lieu of the use of annual leave."/>
    <b v="0"/>
    <x v="0"/>
    <b v="1"/>
    <b v="1"/>
  </r>
  <r>
    <n v="100000"/>
    <s v="General Fund"/>
    <n v="1514"/>
    <s v="Purchasing &amp; Contracting"/>
    <s v="Not Applicable"/>
    <s v="Not Applicable"/>
    <s v="Not Applicable"/>
    <s v="Not Applicable"/>
    <n v="57540"/>
    <s v="100000_1514_DOF Adjustment to Pay In-Lieu"/>
    <m/>
    <n v="-12104"/>
    <m/>
    <m/>
    <n v="-12104"/>
    <m/>
    <m/>
    <m/>
    <m/>
    <m/>
    <m/>
    <m/>
    <m/>
    <m/>
    <n v="-12104"/>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514_DOF Adjustment to Pay In-Lieu"/>
    <b v="1"/>
    <s v="Adjustments to expenditures associated with projected compensation to employees in-lieu of the use of annual leave."/>
    <b v="0"/>
    <x v="0"/>
    <b v="1"/>
    <b v="1"/>
  </r>
  <r>
    <n v="100000"/>
    <s v="General Fund"/>
    <n v="9911"/>
    <s v="Major Revenues"/>
    <s v="Not Applicable"/>
    <s v="Not Applicable"/>
    <s v="Revenue (Revised – Increase)"/>
    <s v="Not Applicable"/>
    <n v="57545"/>
    <s v="100000_9911_Major Rev_Property_Tax_RPTTF_Tailgate_Park"/>
    <m/>
    <m/>
    <m/>
    <m/>
    <n v="0"/>
    <m/>
    <m/>
    <m/>
    <m/>
    <m/>
    <m/>
    <m/>
    <m/>
    <m/>
    <m/>
    <n v="5847660"/>
    <s v="RPTTF $5,847,660 one-time estimated City share from the sale of Tailgate Park, which was moved from FY23 to FY24 due to litigation holding up the sale of the property (Civic Communities provided an updated outlook of RDA sales, which includes estimates associated with the sale of Tailgate Park (Council approved Sale on April 19th, 2022). The one-time estimated City share from the sale of Tailgate Park is $5,847,600.)"/>
    <s v="N/A"/>
    <s v="N/A"/>
    <s v="NO"/>
    <s v="N/A"/>
    <n v="0"/>
    <n v="0"/>
    <n v="0"/>
    <x v="3"/>
    <s v="N/A"/>
    <x v="2"/>
    <s v="N/A"/>
    <m/>
    <m/>
    <m/>
    <m/>
    <m/>
    <s v="Not Applicable"/>
    <s v="100000_9911_Major Rev_Property_Tax_RPTTF_Tailgate_Park"/>
    <b v="1"/>
    <s v="RPTTF $5,847,660 one-time estimated City share from the sale of Tailgate Park, which was moved from FY23 to FY24 due to litigation holding up the sale of the property (Civic Communities provided an updated outlook of RDA sales, which includes estimates associated with the sale of Tailgate Park (Council approved Sale on April 19th, 2022). The one-time estimated City share from the sale of Tailgate Park is $5,847,600.)"/>
    <b v="0"/>
    <x v="0"/>
    <b v="1"/>
    <b v="1"/>
  </r>
  <r>
    <n v="100000"/>
    <s v="General Fund"/>
    <n v="1312"/>
    <s v="Performance &amp; Analytics"/>
    <s v="04"/>
    <s v="Serve Every Neighborhood"/>
    <s v="Expenditure (Critical Operational Needs)"/>
    <m/>
    <n v="57546"/>
    <s v="Program Coordinator - PUD Customer Service Support"/>
    <n v="1"/>
    <n v="140000"/>
    <n v="27258"/>
    <n v="11380"/>
    <n v="178638"/>
    <m/>
    <m/>
    <m/>
    <m/>
    <m/>
    <m/>
    <m/>
    <m/>
    <m/>
    <n v="178638"/>
    <n v="175167"/>
    <s v="Addition of 1.00 Program Coordinator for Public Utilities Department's Customer Service Support."/>
    <s v="PUD Customer Service SupportAddition of 1.00 Program Coordinator for Public Utilities Department's Customer Service Support. "/>
    <s v="This position will assist the Public Utilities Department's Customer Service Division in implementing technology, specifically focused on customer- and employee-facing digital self-service tools, similar to Get It Done, to better meet end-user and business needs."/>
    <s v="YES"/>
    <s v="57309_Y123__:The program coordinator position bolsters the City's ability to provide customer service for Water utility customers. This adjustment benefits all residents by strategizing additional ways to improve access to water services and customer service. ._This adjustment impacts the City's customer experience program, as well as the Customer Service program within the Public Utilities Department. The impacts are improved customer service policies and expanded programmatic offerings that better meet the various needs of utility customers.._Positive consequences include the provision of additional ways for customers to access customer service. This request may uncover previously unknown barriers to accessing services.._._"/>
    <n v="0"/>
    <n v="0"/>
    <n v="0"/>
    <x v="3"/>
    <s v="N/A"/>
    <x v="2"/>
    <s v="N/A"/>
    <m/>
    <m/>
    <m/>
    <m/>
    <m/>
    <s v="Customer Service"/>
    <s v="Program Coordinator - PUD Customer Service Support"/>
    <b v="1"/>
    <s v="Addition of 1.00 Program Coordinator for Public Utilities Department's Customer Service Support."/>
    <b v="0"/>
    <x v="0"/>
    <b v="1"/>
    <b v="1"/>
  </r>
  <r>
    <n v="100000"/>
    <s v="General Fund"/>
    <n v="171411"/>
    <s v="Administrative Services"/>
    <s v="Not Applicable"/>
    <s v="Not Applicable"/>
    <s v="Not Applicable"/>
    <s v="Not Applicable"/>
    <n v="57547"/>
    <s v="100000_1714_DOF Adjustment to Pay In-Lieu"/>
    <m/>
    <n v="89240"/>
    <m/>
    <m/>
    <n v="89240"/>
    <m/>
    <m/>
    <m/>
    <m/>
    <m/>
    <m/>
    <m/>
    <m/>
    <m/>
    <n v="8924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714_DOF Adjustment to Pay In-Lieu"/>
    <b v="1"/>
    <s v="Adjustments to expenditures associated with projected compensation to employees in-lieu of the use of annual leave."/>
    <b v="0"/>
    <x v="0"/>
    <b v="1"/>
    <b v="1"/>
  </r>
  <r>
    <n v="200205"/>
    <s v="Transient Occupancy Tax Fund"/>
    <n v="1414"/>
    <s v="Special Promotional Programs"/>
    <s v="Not Applicable"/>
    <s v="Not Applicable"/>
    <s v="Expenditure (Critical Operational Needs)"/>
    <s v="Not Applicable"/>
    <n v="57548"/>
    <s v="200205_1414_Risk Mgt Special Events Permitting Oper Support"/>
    <m/>
    <m/>
    <m/>
    <m/>
    <n v="0"/>
    <m/>
    <m/>
    <m/>
    <m/>
    <m/>
    <m/>
    <m/>
    <n v="79000"/>
    <m/>
    <n v="79000"/>
    <m/>
    <s v="Addition of $79,000 in ongoing non-personnel expenditures to reflect reimbursements to the Risk Mangement Administration Fund (720048) related to the safety and maintenance of visitor related facilities. Transient Occupancy Tax Fund/Special Promotional Program reimbursements to the Risk Management Administration Fund will support operating costs associated with 1.00 Associate Management Analyst that will primarily (75% of time) work on reviewing insurance requirements for special events permitting and helping community groups to understand and meet those requirements. Related Form ID 57243. Form 57548 will roll up with SBA for forms 57371, 57404 and 57624. "/>
    <s v="Operational Support to Other FundsAdjustment to reflect revised allocations for operating support of the Mission Bay/Balboa Park Improvements, Convention Center, PETCO Park, Trolley Extension Reserve, Risk Management Administration, and the Major Events Revolving Fund."/>
    <s v="Adjustment to the annual allocations which support operating costs for Mission Bay/Balboa Park Improvements, Convention Center, PETCO Park, Trolley Extension Reserve, Risk Management Administration, and the Major Events Revolving Fund."/>
    <s v="NO"/>
    <s v="N/A"/>
    <n v="0"/>
    <n v="0"/>
    <n v="0"/>
    <x v="3"/>
    <s v="N/A"/>
    <x v="2"/>
    <s v="N/A"/>
    <m/>
    <m/>
    <m/>
    <s v="Not Applicable"/>
    <m/>
    <m/>
    <s v="200205_1414_Risk Mgt Special Events Permitting Oper Support"/>
    <b v="1"/>
    <s v="Addition of $79,000 in ongoing non-personnel expenditures to reflect reimbursements to the Risk Mangement Administration Fund (720048) related to the safety and maintenance of visitor related facilities. Transient Occupancy Tax Fund/Special Promotional Program reimbursements to the Risk Management Administration Fund will support operating costs associated with 1.00 Associate Management Analyst that will primarily (75% of time) work on reviewing insurance requirements for special events permitting and helping community groups to understand and meet those requirements. Related Form ID 57243. Form 57548 will roll up with SBA for forms 57371, 57404 and 57624. "/>
    <b v="0"/>
    <x v="0"/>
    <b v="1"/>
    <b v="1"/>
  </r>
  <r>
    <n v="100000"/>
    <s v="General Fund"/>
    <n v="9912"/>
    <s v="Citywide Program Expenditures"/>
    <s v="10"/>
    <s v="Not Applicable"/>
    <s v="Expenditure (City Mandates)"/>
    <s v="Not Applicable"/>
    <n v="57549"/>
    <s v="100000_9912_Addition of Public Liability Claims Transfer"/>
    <m/>
    <m/>
    <m/>
    <m/>
    <n v="0"/>
    <m/>
    <n v="8886082"/>
    <m/>
    <m/>
    <m/>
    <m/>
    <m/>
    <m/>
    <m/>
    <n v="8886082"/>
    <m/>
    <s v="PLACEHOLDER AMOUNT: For FY 2024, a budget adjustment of $8,886,082 is being requested to support Insurance Premiums (9912001322). This will get us from $21,733,589 to the $30,619,671, to support Risk Management's General Liability and Excess Insurance programs. Per the 5-Year Financial outlook, FY24- FY28, public liability claims and non-claims are projected to increase in FY 2024. This represents an increase from the Outlook, which assumed Insurance Premiums at $27.9 million."/>
    <s v="General Liability and Excess Insurance ProgramsAddition of non-personnel expenditures to support the General Liability and Excess Insurance programs."/>
    <s v="Addition of non-personnel expenditures to support the General Liability and Excess Insurance programs ran by Risk Management. The total budget would be $30.6 million. "/>
    <s v="NO"/>
    <s v="N/A"/>
    <n v="0"/>
    <n v="0"/>
    <n v="0"/>
    <x v="3"/>
    <s v="N/A"/>
    <x v="2"/>
    <s v="N/A"/>
    <m/>
    <m/>
    <m/>
    <m/>
    <m/>
    <s v="Not Applicable"/>
    <s v="100000_9912_Addition of Public Liability Claims Transfer"/>
    <b v="1"/>
    <s v="PLACEHOLDER AMOUNT: For FY 2024, a budget adjustment of $8,886,082 is being requested to support Insurance Premiums (9912001322). This will get us from $21,733,589 to the $30,619,671, to support Risk Management's General Liability and Excess Insurance programs. Per the 5-Year Financial outlook, FY24- FY28, public liability claims and non-claims are projected to increase in FY 2024. This represents an increase from the Outlook, which assumed Insurance Premiums at $27.9 million."/>
    <b v="0"/>
    <x v="0"/>
    <b v="1"/>
    <b v="1"/>
  </r>
  <r>
    <n v="100000"/>
    <s v="General Fund"/>
    <n v="9912"/>
    <s v="Citywide Program Expenditures"/>
    <s v="11"/>
    <s v="Not Applicable"/>
    <s v="Expenditure (City Mandates)"/>
    <s v="Not Applicable"/>
    <n v="57550"/>
    <s v="100000_9912_Addition of Public Liability Claims X-fer Claims"/>
    <m/>
    <m/>
    <m/>
    <m/>
    <n v="0"/>
    <m/>
    <n v="5919637"/>
    <m/>
    <m/>
    <m/>
    <m/>
    <m/>
    <m/>
    <m/>
    <n v="5919637"/>
    <m/>
    <s v="PLACEHOLDER AMOUNT: The Public Liability Operating Fund is projected to have expenditures exceed revenues by $26,400,000. Per the 5-Year Financial Outlook, FY24-FY27, public liability claims and non-claims are projected to increase in FY 2024, and remain consistent through the outlook period, based on the recent three-year average of public liability operating expenditures. The addition of $5.9 million will bring the budget up to $26.4 million to support public liability claims. "/>
    <s v="Transfer to the Public Liability Operating FundAddition of non-personnel expenditures for the transfer to the Public Liability Operating Fund to support public liability claims. "/>
    <s v="Addition of non-personnel expenditures for the transfer to the Public Liability Operating Fund to support public liability claims. "/>
    <s v="NO"/>
    <s v="N/A"/>
    <n v="0"/>
    <n v="0"/>
    <n v="0"/>
    <x v="3"/>
    <s v="N/A"/>
    <x v="2"/>
    <s v="N/A"/>
    <m/>
    <m/>
    <m/>
    <m/>
    <m/>
    <s v="Not Applicable"/>
    <s v="100000_9912_Addition of Public Liability Claims X-fer Claims"/>
    <b v="1"/>
    <s v="PLACEHOLDER AMOUNT: The Public Liability Operating Fund is projected to have expenditures exceed revenues by $26,400,000. Per the 5-Year Financial Outlook, FY24-FY27, public liability claims and non-claims are projected to increase in FY 2024, and remain consistent through the outlook period, based on the recent three-year average of public liability operating expenditures. The addition of $5.9 million will bring the budget up to $26.4 million to support public liability claims. "/>
    <b v="0"/>
    <x v="0"/>
    <b v="1"/>
    <b v="1"/>
  </r>
  <r>
    <n v="100000"/>
    <s v="General Fund"/>
    <n v="1517"/>
    <s v="Department of Finance"/>
    <s v="Not Applicable"/>
    <s v="Not Applicable"/>
    <s v="Expenditure (City Mandates)"/>
    <s v="Not Applicable"/>
    <n v="57551"/>
    <s v="100000_1517_DOF Adjustment to Pay In-Lieu"/>
    <m/>
    <n v="40326"/>
    <m/>
    <m/>
    <n v="40326"/>
    <m/>
    <m/>
    <m/>
    <m/>
    <m/>
    <m/>
    <m/>
    <m/>
    <m/>
    <n v="40326"/>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517_DOF Adjustment to Pay In-Lieu"/>
    <b v="1"/>
    <s v="Adjustments to expenditures associated with projected compensation to employees in-lieu of the use of annual leave."/>
    <b v="0"/>
    <x v="0"/>
    <b v="1"/>
    <b v="1"/>
  </r>
  <r>
    <n v="100000"/>
    <s v="General Fund"/>
    <n v="1611"/>
    <s v="Development Services"/>
    <s v="Not Applicable"/>
    <s v="Not Applicable"/>
    <s v="Not Applicable"/>
    <s v="Not Applicable"/>
    <n v="57552"/>
    <s v="100000_1611_DOF Adjustment to Pay In-Lieu"/>
    <m/>
    <n v="14443"/>
    <m/>
    <m/>
    <n v="14443"/>
    <m/>
    <m/>
    <m/>
    <m/>
    <m/>
    <m/>
    <m/>
    <m/>
    <m/>
    <n v="14443"/>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611_DOF Adjustment to Pay In-Lieu"/>
    <b v="1"/>
    <s v="Adjustments to expenditures associated with projected compensation to employees in-lieu of the use of annual leave."/>
    <b v="0"/>
    <x v="0"/>
    <b v="1"/>
    <b v="1"/>
  </r>
  <r>
    <n v="100000"/>
    <s v="General Fund"/>
    <n v="1621"/>
    <s v="Sustainability &amp; Mobility"/>
    <s v="Not Applicable"/>
    <s v="Not Applicable"/>
    <s v="Not Applicable"/>
    <s v="Not Applicable"/>
    <n v="57553"/>
    <s v="100000_1621_DOF Adjustment to Pay In-Lieu"/>
    <m/>
    <n v="10378"/>
    <m/>
    <m/>
    <n v="10378"/>
    <m/>
    <m/>
    <m/>
    <m/>
    <m/>
    <m/>
    <m/>
    <m/>
    <m/>
    <n v="10378"/>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621_DOF Adjustment to Pay In-Lieu"/>
    <b v="1"/>
    <s v="Adjustments to expenditures associated with projected compensation to employees in-lieu of the use of annual leave."/>
    <b v="0"/>
    <x v="0"/>
    <b v="1"/>
    <b v="1"/>
  </r>
  <r>
    <n v="100000"/>
    <s v="General Fund"/>
    <n v="1912"/>
    <s v="Fire-Rescue"/>
    <s v="Not Applicable"/>
    <s v="Not Applicable"/>
    <s v="Not Applicable"/>
    <s v="Not Applicable"/>
    <n v="57556"/>
    <s v="100000_1912_DOF Adjustment to Pay In-Lieu"/>
    <m/>
    <n v="151165"/>
    <m/>
    <m/>
    <n v="151165"/>
    <m/>
    <m/>
    <m/>
    <m/>
    <m/>
    <m/>
    <m/>
    <m/>
    <m/>
    <n v="151165"/>
    <m/>
    <s v="Adjustments to expenditures associated with projected compensation to employees in-lieu of the use of annual leave."/>
    <s v="Pay-in Lieu of Annual Leave AdjustmentsAdjustments to expenditures associated with projected compensation to employees in-lieu of the use of annual leave."/>
    <s v="Adjustments to expenditures associated with projected compensation to employees in-lieu of the use of annual leave."/>
    <s v="NO"/>
    <m/>
    <n v="0"/>
    <n v="0"/>
    <n v="0"/>
    <x v="3"/>
    <s v="N/A"/>
    <x v="2"/>
    <s v="N/A"/>
    <m/>
    <m/>
    <m/>
    <m/>
    <m/>
    <s v="Not Applicable"/>
    <s v="100000_1912_DOF Adjustment to Pay In-Lieu"/>
    <b v="1"/>
    <s v="Adjustments to expenditures associated with projected compensation to employees in-lieu of the use of annual leave."/>
    <b v="0"/>
    <x v="0"/>
    <b v="1"/>
    <b v="1"/>
  </r>
  <r>
    <n v="100000"/>
    <s v="General Fund"/>
    <n v="1914"/>
    <s v="Police"/>
    <s v="Not Applicable"/>
    <s v="Not Applicable"/>
    <s v="Not Applicable"/>
    <s v="Not Applicable"/>
    <n v="57557"/>
    <s v="100000_1914_DOF Adjustment to Pay In-Lieu"/>
    <m/>
    <n v="458592"/>
    <m/>
    <m/>
    <n v="458592"/>
    <m/>
    <m/>
    <m/>
    <m/>
    <m/>
    <m/>
    <m/>
    <m/>
    <m/>
    <n v="458592"/>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1914_DOF Adjustment to Pay In-Lieu"/>
    <b v="1"/>
    <s v="Adjustments to expenditures associated with projected compensation to employees in-lieu of the use of annual leave."/>
    <b v="0"/>
    <x v="0"/>
    <b v="1"/>
    <b v="1"/>
  </r>
  <r>
    <n v="100000"/>
    <s v="General Fund"/>
    <n v="2113"/>
    <s v="Facilities Services"/>
    <s v="Not Applicable"/>
    <s v="Not Applicable"/>
    <s v="Not Applicable"/>
    <s v="Not Applicable"/>
    <n v="57558"/>
    <s v="100000_2113_DOF Adjustment to Pay In-Lieu"/>
    <m/>
    <n v="-10237"/>
    <m/>
    <m/>
    <n v="-10237"/>
    <m/>
    <m/>
    <m/>
    <m/>
    <m/>
    <m/>
    <m/>
    <m/>
    <m/>
    <n v="-10237"/>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2113_DOF Adjustment to Pay In-Lieu"/>
    <b v="1"/>
    <s v="Adjustments to expenditures associated with projected compensation to employees in-lieu of the use of annual leave."/>
    <b v="0"/>
    <x v="0"/>
    <b v="1"/>
    <b v="1"/>
  </r>
  <r>
    <n v="200205"/>
    <s v="Transient Occupancy Tax Fund"/>
    <n v="1413"/>
    <s v="Special Events &amp; Filming"/>
    <s v="Not Applicable"/>
    <s v="Not Applicable"/>
    <s v="Not Applicable"/>
    <s v="Not Applicable"/>
    <n v="57559"/>
    <s v="200205_1413_DOF Adjustment to Pay In-Lieu"/>
    <m/>
    <n v="-16204"/>
    <m/>
    <m/>
    <n v="-16204"/>
    <m/>
    <m/>
    <m/>
    <m/>
    <m/>
    <m/>
    <m/>
    <m/>
    <m/>
    <n v="-16204"/>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s v="Not Applicable"/>
    <m/>
    <m/>
    <s v="200205_1413_DOF Adjustment to Pay In-Lieu"/>
    <b v="1"/>
    <s v="Adjustments to expenditures associated with projected compensation to employees in-lieu of the use of annual leave."/>
    <b v="0"/>
    <x v="0"/>
    <b v="1"/>
    <b v="1"/>
  </r>
  <r>
    <n v="100000"/>
    <s v="General Fund"/>
    <n v="2115"/>
    <s v="Environmental Services"/>
    <s v="Not Applicable"/>
    <s v="Not Applicable"/>
    <s v="Not Applicable"/>
    <s v="Not Applicable"/>
    <n v="57560"/>
    <s v="100000_2115_DOF Adjustment to Pay In-Lieu"/>
    <m/>
    <n v="67790"/>
    <m/>
    <m/>
    <n v="67790"/>
    <m/>
    <m/>
    <m/>
    <m/>
    <m/>
    <m/>
    <m/>
    <m/>
    <m/>
    <n v="6779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2115_DOF Adjustment to Pay In-Lieu"/>
    <b v="1"/>
    <s v="Adjustments to expenditures associated with projected compensation to employees in-lieu of the use of annual leave."/>
    <b v="0"/>
    <x v="0"/>
    <b v="1"/>
    <b v="1"/>
  </r>
  <r>
    <n v="100000"/>
    <s v="General Fund"/>
    <n v="211600"/>
    <s v="Admin &amp; Right-of-Way Management"/>
    <s v="Not Applicable"/>
    <s v="Not Applicable"/>
    <s v="Not Applicable"/>
    <s v="Not Applicable"/>
    <n v="57561"/>
    <s v="100000_2116_DOF Adjustment to Pay In-Lieu"/>
    <m/>
    <n v="27042"/>
    <m/>
    <m/>
    <n v="27042"/>
    <m/>
    <m/>
    <m/>
    <m/>
    <m/>
    <m/>
    <m/>
    <m/>
    <m/>
    <n v="27042"/>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m/>
    <s v="Not Applicable"/>
    <s v="100000_2116_DOF Adjustment to Pay In-Lieu"/>
    <b v="1"/>
    <s v="Adjustments to expenditures associated with projected compensation to employees in-lieu of the use of annual leave."/>
    <b v="0"/>
    <x v="0"/>
    <b v="1"/>
    <b v="1"/>
  </r>
  <r>
    <n v="200217"/>
    <s v="Underground Surcharge Fund"/>
    <n v="211600"/>
    <s v="Admin &amp; Right-of-Way Management"/>
    <s v="Not Applicable"/>
    <s v="Not Applicable"/>
    <s v="Not Applicable"/>
    <s v="Not Applicable"/>
    <n v="57562"/>
    <s v="200217_2116_DOF Adjustment to Pay In-Lieu"/>
    <m/>
    <n v="12943"/>
    <m/>
    <m/>
    <n v="12943"/>
    <m/>
    <m/>
    <m/>
    <m/>
    <m/>
    <m/>
    <m/>
    <m/>
    <m/>
    <n v="12943"/>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200217_2116_DOF Adjustment to Pay In-Lieu"/>
    <b v="1"/>
    <s v="Adjustments to expenditures associated with projected compensation to employees in-lieu of the use of annual leave."/>
    <b v="0"/>
    <x v="0"/>
    <b v="1"/>
    <b v="1"/>
  </r>
  <r>
    <n v="200224"/>
    <s v="Energy Conservation Program Fund"/>
    <n v="1621"/>
    <s v="Sustainability &amp; Mobility"/>
    <s v="Not Applicable"/>
    <s v="Not Applicable"/>
    <s v="Not Applicable"/>
    <s v="Not Applicable"/>
    <n v="57563"/>
    <s v="200224_1621_DOF Adjustment to Pay In-Lieu"/>
    <m/>
    <n v="20510"/>
    <m/>
    <m/>
    <n v="20510"/>
    <m/>
    <m/>
    <m/>
    <m/>
    <m/>
    <m/>
    <m/>
    <m/>
    <m/>
    <n v="2051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200224_1621_DOF Adjustment to Pay In-Lieu"/>
    <b v="1"/>
    <s v="Adjustments to expenditures associated with projected compensation to employees in-lieu of the use of annual leave."/>
    <b v="0"/>
    <x v="0"/>
    <b v="1"/>
    <b v="1"/>
  </r>
  <r>
    <n v="200226"/>
    <s v="Local Enforcement Agency Fund"/>
    <n v="1611"/>
    <s v="Development Services"/>
    <s v="Not Applicable"/>
    <s v="Not Applicable"/>
    <s v="Not Applicable"/>
    <s v="Not Applicable"/>
    <n v="57564"/>
    <s v="200226_1611_DOF Adjustment to Pay In-Lieu"/>
    <m/>
    <n v="-8677"/>
    <m/>
    <m/>
    <n v="-8677"/>
    <m/>
    <m/>
    <m/>
    <m/>
    <m/>
    <m/>
    <m/>
    <m/>
    <m/>
    <n v="-8677"/>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200226_1611_DOF Adjustment to Pay In-Lieu"/>
    <b v="1"/>
    <s v="Adjustments to expenditures associated with projected compensation to employees in-lieu of the use of annual leave."/>
    <b v="0"/>
    <x v="0"/>
    <b v="1"/>
    <b v="1"/>
  </r>
  <r>
    <n v="200227"/>
    <s v="Fire/Emergency Medical Services Transport Program Fund"/>
    <n v="1913"/>
    <s v="Emergency Medical Services"/>
    <s v="Not Applicable"/>
    <s v="Not Applicable"/>
    <s v="Not Applicable"/>
    <s v="Not Applicable"/>
    <n v="57565"/>
    <s v="200227_1913_DOF Adjustment to Pay In-Lieu"/>
    <m/>
    <n v="-9933"/>
    <m/>
    <m/>
    <n v="-9933"/>
    <m/>
    <m/>
    <m/>
    <m/>
    <m/>
    <m/>
    <m/>
    <m/>
    <m/>
    <n v="-9933"/>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s v="Not Applicable"/>
    <m/>
    <m/>
    <s v="200227_1913_DOF Adjustment to Pay In-Lieu"/>
    <b v="1"/>
    <s v="Adjustments to expenditures associated with projected compensation to employees in-lieu of the use of annual leave."/>
    <b v="0"/>
    <x v="0"/>
    <b v="1"/>
    <b v="1"/>
  </r>
  <r>
    <n v="200308"/>
    <s v="Information Technology Fund"/>
    <n v="1314"/>
    <s v="Department of Information Technology"/>
    <s v="Not Applicable"/>
    <s v="Not Applicable"/>
    <s v="Not Applicable"/>
    <s v="Not Applicable"/>
    <n v="57566"/>
    <s v="200308_1314_DOF Adjustment to Pay In-Lieu"/>
    <m/>
    <n v="35614"/>
    <m/>
    <m/>
    <n v="35614"/>
    <m/>
    <m/>
    <m/>
    <m/>
    <m/>
    <m/>
    <m/>
    <m/>
    <m/>
    <n v="35614"/>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200308_1314_DOF Adjustment to Pay In-Lieu"/>
    <b v="1"/>
    <s v="Adjustments to expenditures associated with projected compensation to employees in-lieu of the use of annual leave."/>
    <b v="0"/>
    <x v="0"/>
    <b v="1"/>
    <b v="1"/>
  </r>
  <r>
    <n v="200610"/>
    <s v="OneSD Support Fund"/>
    <n v="1314"/>
    <s v="Department of Information Technology"/>
    <s v="Not Applicable"/>
    <s v="Not Applicable"/>
    <s v="Not Applicable"/>
    <s v="Not Applicable"/>
    <n v="57567"/>
    <s v="200610_1314_DOF Adjustment to Pay In-Lieu"/>
    <m/>
    <n v="18514"/>
    <m/>
    <m/>
    <n v="18514"/>
    <m/>
    <m/>
    <m/>
    <m/>
    <m/>
    <m/>
    <m/>
    <m/>
    <m/>
    <n v="18514"/>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200610_1314_DOF Adjustment to Pay In-Lieu"/>
    <b v="1"/>
    <s v="Adjustments to expenditures associated with projected compensation to employees in-lieu of the use of annual leave."/>
    <b v="0"/>
    <x v="0"/>
    <b v="1"/>
    <b v="1"/>
  </r>
  <r>
    <n v="200611"/>
    <s v="Wireless Communications Technology Fund"/>
    <n v="1314"/>
    <s v="Department of Information Technology"/>
    <s v="Not Applicable"/>
    <s v="Not Applicable"/>
    <s v="Not Applicable"/>
    <s v="Not Applicable"/>
    <n v="57568"/>
    <s v="200611_1314_DOF Adjustment to Pay In-Lieu"/>
    <m/>
    <n v="19070"/>
    <m/>
    <m/>
    <n v="19070"/>
    <m/>
    <m/>
    <m/>
    <m/>
    <m/>
    <m/>
    <m/>
    <m/>
    <m/>
    <n v="1907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200611_1314_DOF Adjustment to Pay In-Lieu"/>
    <b v="1"/>
    <s v="Adjustments to expenditures associated with projected compensation to employees in-lieu of the use of annual leave."/>
    <b v="0"/>
    <x v="0"/>
    <b v="1"/>
    <b v="1"/>
  </r>
  <r>
    <n v="700000"/>
    <s v="Municipal Sewer Revenue Fund"/>
    <n v="2000"/>
    <s v="Public Utilities"/>
    <s v="Not Applicable"/>
    <s v="Not Applicable"/>
    <s v="Not Applicable"/>
    <s v="Not Applicable"/>
    <n v="57569"/>
    <s v="700000_2000_DOF Adjustment to Pay In-Lieu"/>
    <m/>
    <n v="-39055"/>
    <m/>
    <m/>
    <n v="-39055"/>
    <m/>
    <m/>
    <m/>
    <m/>
    <m/>
    <m/>
    <m/>
    <m/>
    <m/>
    <n v="-39055"/>
    <m/>
    <s v="Adjustments to expenditures associated with projected compensation to employees in-lieu of the use of annual leave."/>
    <s v="Pay-in Lieu of Annual Leave AdjustmentsAdjustments to expenditures associated with projected compensation to employees in-lieu of the use of annual leave."/>
    <s v="Adjustments to expenditures associated with projected compensation to employees in-lieu of the use of annual leave."/>
    <s v="NO"/>
    <m/>
    <n v="0"/>
    <n v="0"/>
    <n v="0"/>
    <x v="3"/>
    <s v="N/A"/>
    <x v="2"/>
    <s v="N/A"/>
    <m/>
    <s v="Not Applicable"/>
    <m/>
    <m/>
    <m/>
    <m/>
    <s v="700000_2000_DOF Adjustment to Pay In-Lieu"/>
    <b v="1"/>
    <s v="Adjustments to expenditures associated with projected compensation to employees in-lieu of the use of annual leave."/>
    <b v="0"/>
    <x v="0"/>
    <b v="1"/>
    <b v="1"/>
  </r>
  <r>
    <n v="700001"/>
    <s v="Metropolitan Sewer Utility Fund"/>
    <n v="2000"/>
    <s v="Public Utilities"/>
    <s v="Not Applicable"/>
    <s v="Not Applicable"/>
    <s v="Not Applicable"/>
    <s v="Not Applicable"/>
    <n v="57570"/>
    <s v="700001_2000_DOF Adjustment to Pay In-Lieu"/>
    <m/>
    <n v="-71752"/>
    <m/>
    <m/>
    <n v="-71752"/>
    <m/>
    <m/>
    <m/>
    <m/>
    <m/>
    <m/>
    <m/>
    <m/>
    <m/>
    <n v="-71752"/>
    <m/>
    <s v="Adjustments to expenditures associated with projected compensation to employees in-lieu of the use of annual leave."/>
    <s v="Pay-in Lieu of Annual Leave AdjustmentsAdjustments to expenditures associated with projected compensation to employees in-lieu of the use of annual leave."/>
    <s v="Adjustments to expenditures associated with projected compensation to employees in-lieu of the use of annual leave."/>
    <s v="NO"/>
    <m/>
    <n v="0"/>
    <n v="0"/>
    <n v="0"/>
    <x v="3"/>
    <s v="N/A"/>
    <x v="2"/>
    <s v="N/A"/>
    <m/>
    <s v="Not Applicable"/>
    <m/>
    <m/>
    <m/>
    <m/>
    <s v="700001_2000_DOF Adjustment to Pay In-Lieu"/>
    <b v="1"/>
    <s v="Adjustments to expenditures associated with projected compensation to employees in-lieu of the use of annual leave."/>
    <b v="0"/>
    <x v="0"/>
    <b v="1"/>
    <b v="1"/>
  </r>
  <r>
    <n v="700011"/>
    <s v="Water Utility Operating Fund"/>
    <n v="2000"/>
    <s v="Public Utilities"/>
    <s v="Not Applicable"/>
    <s v="Not Applicable"/>
    <s v="Not Applicable"/>
    <s v="Not Applicable"/>
    <n v="57571"/>
    <s v="700011_2000_DOF Adjustment to Pay In-Lieu"/>
    <m/>
    <n v="174762"/>
    <m/>
    <m/>
    <n v="174762"/>
    <m/>
    <m/>
    <m/>
    <m/>
    <m/>
    <m/>
    <m/>
    <m/>
    <m/>
    <n v="174762"/>
    <m/>
    <s v="Adjustments to expenditures associated with projected compensation to employees in-lieu of the use of annual leave."/>
    <s v="Pay-in Lieu of Annual Leave AdjustmentsAdjustments to expenditures associated with projected compensation to employees in-lieu of the use of annual leave."/>
    <s v="Adjustments to expenditures associated with projected compensation to employees in-lieu of the use of annual leave."/>
    <s v="NO"/>
    <m/>
    <n v="0"/>
    <n v="0"/>
    <n v="0"/>
    <x v="3"/>
    <s v="N/A"/>
    <x v="2"/>
    <s v="N/A"/>
    <m/>
    <s v="Not Applicable"/>
    <m/>
    <m/>
    <m/>
    <m/>
    <s v="700011_2000_DOF Adjustment to Pay In-Lieu"/>
    <b v="1"/>
    <s v="Adjustments to expenditures associated with projected compensation to employees in-lieu of the use of annual leave."/>
    <b v="0"/>
    <x v="0"/>
    <b v="1"/>
    <b v="1"/>
  </r>
  <r>
    <n v="700043"/>
    <s v="Golf Course Fund"/>
    <n v="171416"/>
    <s v="Golf Operations"/>
    <s v="Not Applicable"/>
    <s v="Not Applicable"/>
    <s v="Not Applicable"/>
    <s v="Not Applicable"/>
    <n v="57572"/>
    <s v="700043_171416_DOF Adjustment to Pay In-Lieu"/>
    <m/>
    <n v="33913"/>
    <m/>
    <m/>
    <n v="33913"/>
    <m/>
    <m/>
    <m/>
    <m/>
    <m/>
    <m/>
    <m/>
    <m/>
    <m/>
    <n v="33913"/>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700043_171416_DOF Adjustment to Pay In-Lieu"/>
    <b v="1"/>
    <s v="Adjustments to expenditures associated with projected compensation to employees in-lieu of the use of annual leave."/>
    <b v="0"/>
    <x v="0"/>
    <b v="1"/>
    <b v="1"/>
  </r>
  <r>
    <n v="700048"/>
    <s v="Recycling Fund"/>
    <n v="2115"/>
    <s v="Environmental Services"/>
    <s v="Not Applicable"/>
    <s v="Not Applicable"/>
    <s v="Not Applicable"/>
    <s v="Not Applicable"/>
    <n v="57573"/>
    <s v="700048_2115_DOF Adjustment to Pay In-Lieu"/>
    <m/>
    <n v="11890"/>
    <m/>
    <m/>
    <n v="11890"/>
    <m/>
    <m/>
    <m/>
    <m/>
    <m/>
    <m/>
    <m/>
    <m/>
    <m/>
    <n v="11890"/>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700048_2115_DOF Adjustment to Pay In-Lieu"/>
    <b v="1"/>
    <s v="Adjustments to expenditures associated with projected compensation to employees in-lieu of the use of annual leave."/>
    <b v="0"/>
    <x v="0"/>
    <b v="1"/>
    <b v="1"/>
  </r>
  <r>
    <n v="720000"/>
    <s v="Fleet Operations Operating Fund"/>
    <n v="1317"/>
    <s v="General Services"/>
    <s v="Not Applicable"/>
    <s v="Not Applicable"/>
    <s v="Not Applicable"/>
    <s v="Not Applicable"/>
    <n v="57574"/>
    <s v="720000_1317_DOF Adjustment to Pay In-Lieu"/>
    <m/>
    <n v="20787"/>
    <m/>
    <m/>
    <n v="20787"/>
    <m/>
    <m/>
    <m/>
    <m/>
    <m/>
    <m/>
    <m/>
    <m/>
    <m/>
    <n v="20787"/>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720000_1317_DOF Adjustment to Pay In-Lieu"/>
    <b v="1"/>
    <s v="Adjustments to expenditures associated with projected compensation to employees in-lieu of the use of annual leave."/>
    <b v="0"/>
    <x v="0"/>
    <b v="1"/>
    <b v="1"/>
  </r>
  <r>
    <n v="720048"/>
    <s v="Risk Management Administration Fund"/>
    <n v="1515"/>
    <s v="Risk Management"/>
    <s v="Not Applicable"/>
    <s v="Not Applicable"/>
    <s v="Not Applicable"/>
    <s v="Not Applicable"/>
    <n v="57575"/>
    <s v="720048_1515_DOF Adjustment to Pay In-Lieu"/>
    <m/>
    <n v="-11973"/>
    <m/>
    <m/>
    <n v="-11973"/>
    <m/>
    <m/>
    <m/>
    <m/>
    <m/>
    <m/>
    <m/>
    <m/>
    <m/>
    <n v="-11973"/>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m/>
    <m/>
    <m/>
    <s v="Not Applicable"/>
    <m/>
    <s v="720048_1515_DOF Adjustment to Pay In-Lieu"/>
    <b v="1"/>
    <s v="Adjustments to expenditures associated with projected compensation to employees in-lieu of the use of annual leave."/>
    <b v="0"/>
    <x v="0"/>
    <b v="1"/>
    <b v="1"/>
  </r>
  <r>
    <n v="720057"/>
    <s v="Engineering &amp; Capital Projects Fund"/>
    <n v="2118"/>
    <s v="Strategic Capital Projects Department"/>
    <s v="Not Applicable"/>
    <s v="Not Applicable"/>
    <s v="Not Applicable"/>
    <s v="Not Applicable"/>
    <n v="57576"/>
    <s v="720057_2118_DOF Adjustment to Pay In-Lieu"/>
    <m/>
    <n v="96881"/>
    <m/>
    <m/>
    <n v="96881"/>
    <m/>
    <m/>
    <m/>
    <m/>
    <m/>
    <m/>
    <m/>
    <m/>
    <m/>
    <n v="96881"/>
    <m/>
    <s v="Adjustments to expenditures associated with projected compensation to employees in-lieu of the use of annual leave."/>
    <s v="Pay-in Lieu of Annual Leave AdjustmentsAdjustments to expenditures associated with projected compensation to employees in-lieu of the use of annual leave."/>
    <s v="Pay-in Lieu of Annual Leave AdjustmentsAdjustments to expenditures associated with projected compensation to employees in-lieu of the use of annual leave."/>
    <s v="NO"/>
    <m/>
    <n v="0"/>
    <n v="0"/>
    <n v="0"/>
    <x v="3"/>
    <s v="N/A"/>
    <x v="2"/>
    <s v="N/A"/>
    <m/>
    <s v="Not Applicable"/>
    <m/>
    <m/>
    <m/>
    <m/>
    <s v="720057_2118_DOF Adjustment to Pay In-Lieu"/>
    <b v="1"/>
    <s v="Adjustments to expenditures associated with projected compensation to employees in-lieu of the use of annual leave."/>
    <b v="0"/>
    <x v="0"/>
    <b v="1"/>
    <b v="1"/>
  </r>
  <r>
    <n v="100000"/>
    <s v="General Fund"/>
    <n v="110111"/>
    <s v="Council District 1 - CPPS"/>
    <s v="01"/>
    <s v="Serve Every Neighborhood"/>
    <s v="Expenditure (City Mandates)"/>
    <s v="Not Applicable"/>
    <n v="57577"/>
    <s v="100000_110111_Proposed CPPS Budget"/>
    <m/>
    <m/>
    <m/>
    <m/>
    <n v="0"/>
    <m/>
    <n v="110488"/>
    <m/>
    <m/>
    <m/>
    <m/>
    <m/>
    <m/>
    <m/>
    <n v="110488"/>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1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110211"/>
    <s v="Council District 2 - CPPS"/>
    <s v="01"/>
    <s v="Serve Every Neighborhood"/>
    <s v="Expenditure (City Mandates)"/>
    <s v="Not Applicable"/>
    <n v="57578"/>
    <s v="100000_110211_Proposed CPPS Budget"/>
    <m/>
    <m/>
    <m/>
    <m/>
    <n v="0"/>
    <m/>
    <n v="89872"/>
    <m/>
    <m/>
    <m/>
    <m/>
    <m/>
    <m/>
    <m/>
    <n v="89872"/>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2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110311"/>
    <s v="Council District 3 - CPPS"/>
    <s v="01"/>
    <s v="Serve Every Neighborhood"/>
    <s v="Expenditure (City Mandates)"/>
    <s v="Not Applicable"/>
    <n v="57579"/>
    <s v="100000_110311_Proposed CPPS Budget"/>
    <m/>
    <m/>
    <m/>
    <m/>
    <n v="0"/>
    <m/>
    <n v="29522"/>
    <m/>
    <m/>
    <m/>
    <m/>
    <m/>
    <m/>
    <m/>
    <n v="29522"/>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3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110411"/>
    <s v="Council District 4 - CPPS"/>
    <s v="01"/>
    <s v="Serve Every Neighborhood"/>
    <s v="Expenditure (City Mandates)"/>
    <s v="Not Applicable"/>
    <n v="57580"/>
    <s v="100000_110411_Proposed CPPS Budget"/>
    <m/>
    <m/>
    <m/>
    <m/>
    <n v="0"/>
    <m/>
    <n v="117244"/>
    <m/>
    <m/>
    <m/>
    <m/>
    <m/>
    <m/>
    <m/>
    <n v="117244"/>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4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110511"/>
    <s v="Council District 5 - CPPS"/>
    <s v="01"/>
    <s v="Serve Every Neighborhood"/>
    <s v="Expenditure (City Mandates)"/>
    <s v="Not Applicable"/>
    <n v="57581"/>
    <s v="100000_110511_Proposed CPPS Budget"/>
    <m/>
    <m/>
    <m/>
    <m/>
    <n v="0"/>
    <m/>
    <n v="173356"/>
    <m/>
    <m/>
    <m/>
    <m/>
    <m/>
    <m/>
    <m/>
    <n v="173356"/>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5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110611"/>
    <s v="Council District 6 - CPPS"/>
    <s v="01"/>
    <s v="Serve Every Neighborhood"/>
    <s v="Expenditure (City Mandates)"/>
    <s v="Not Applicable"/>
    <n v="57582"/>
    <s v="100000_110611_Proposed CPPS Budget"/>
    <m/>
    <m/>
    <m/>
    <m/>
    <n v="0"/>
    <m/>
    <n v="41792"/>
    <m/>
    <m/>
    <m/>
    <m/>
    <m/>
    <m/>
    <m/>
    <n v="41792"/>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6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110711"/>
    <s v="Council District 7 - CPPS"/>
    <s v="01"/>
    <s v="Serve Every Neighborhood"/>
    <s v="Expenditure (City Mandates)"/>
    <s v="Not Applicable"/>
    <n v="57583"/>
    <s v="100000_110711_Proposed CPPS Budget"/>
    <m/>
    <m/>
    <m/>
    <m/>
    <n v="0"/>
    <m/>
    <n v="142275"/>
    <m/>
    <m/>
    <m/>
    <m/>
    <m/>
    <m/>
    <m/>
    <n v="142275"/>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7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110811"/>
    <s v="Council District 8 - CPPS"/>
    <s v="01"/>
    <s v="Serve Every Neighborhood"/>
    <s v="Expenditure (City Mandates)"/>
    <s v="Not Applicable"/>
    <n v="57584"/>
    <s v="100000_110811_Proposed CPPS Budget"/>
    <m/>
    <m/>
    <m/>
    <m/>
    <n v="0"/>
    <m/>
    <n v="243525"/>
    <m/>
    <m/>
    <m/>
    <m/>
    <m/>
    <m/>
    <m/>
    <n v="243525"/>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8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110911"/>
    <s v="Council District 9 - CPPS"/>
    <s v="01"/>
    <s v="Serve Every Neighborhood"/>
    <s v="Expenditure (City Mandates)"/>
    <s v="Not Applicable"/>
    <n v="57585"/>
    <s v="100000_110911_Proposed CPPS Budget"/>
    <m/>
    <m/>
    <m/>
    <m/>
    <n v="0"/>
    <m/>
    <n v="73320"/>
    <m/>
    <m/>
    <m/>
    <m/>
    <m/>
    <m/>
    <m/>
    <n v="73320"/>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s v="Community Projects, Programs, and ServicesAdjustment reflects the one-time addition of expenditures for Community Projects, Programs, and Services."/>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s v="100000_110911_Proposed CPPS Budget"/>
    <b v="1"/>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
    <b v="0"/>
    <x v="0"/>
    <b v="1"/>
    <b v="1"/>
  </r>
  <r>
    <n v="100000"/>
    <s v="General Fund"/>
    <n v="2114"/>
    <s v="Stormwater"/>
    <s v="Not Applicable"/>
    <s v="Not Applicable"/>
    <s v="Non-standard Hour (Maintain)"/>
    <s v="Not Applicable"/>
    <n v="57591"/>
    <s v="100000_2114_Non Standard Hourly Positions"/>
    <n v="6"/>
    <n v="218940"/>
    <n v="4308"/>
    <n v="11388"/>
    <n v="234636"/>
    <m/>
    <m/>
    <m/>
    <m/>
    <m/>
    <m/>
    <m/>
    <m/>
    <m/>
    <n v="234636"/>
    <m/>
    <s v="The same level of funding for hourly Intern employees working 20 hours per week during college session and 40 hours per week during summer and winter college break or one year is 1,040 hours. These positions will assist with Asset Management and Construction, Operations Engineering, Watershed Planning, and Environmental Permitting related tasks for the Municipal Storm Water Permit and Deferred Capital programs. Positions will conduct research, plan checks, field data collection, data entry, mapping and other tasks as assigned."/>
    <s v="Non-Standard Hour Personnel FundingFunding allocated according to a zero-based annual review of hourly funding requirements."/>
    <s v="Addition of 6.00 Management Interns - Hourlys in support of Asset Management and Construction, Operations Engineering, Watershed Planning, and Environmental Permitting related tasks for the Municipal Storm Water Permit and Deferred Capital programs."/>
    <s v="NO"/>
    <s v="57591_N___N/A_"/>
    <n v="0"/>
    <n v="0"/>
    <n v="0"/>
    <x v="3"/>
    <s v="N/A"/>
    <x v="2"/>
    <s v="N/A"/>
    <m/>
    <m/>
    <m/>
    <m/>
    <m/>
    <s v="Not Applicable"/>
    <s v="100000_2114_Non Standard Hourly Positions"/>
    <b v="1"/>
    <s v="The same level of funding for hourly Intern employees working 20 hours per week during college session and 40 hours per week during summer and winter college break or one year is 1,040 hours. These positions will assist with Asset Management and Construction, Operations Engineering, Watershed Planning, and Environmental Permitting related tasks for the Municipal Storm Water Permit and Deferred Capital programs. Positions will conduct research, plan checks, field data collection, data entry, mapping and other tasks as assigned."/>
    <b v="0"/>
    <x v="0"/>
    <b v="1"/>
    <b v="1"/>
  </r>
  <r>
    <n v="100000"/>
    <s v="General Fund"/>
    <n v="1613"/>
    <s v="Real Estate &amp; Airport Management"/>
    <s v="01"/>
    <s v="Not Applicable"/>
    <s v="Expenditure (Critical Operational Needs)"/>
    <s v="Not Applicable"/>
    <n v="57592"/>
    <s v="100000_1613_Additional Security at CCP"/>
    <m/>
    <m/>
    <m/>
    <m/>
    <n v="0"/>
    <m/>
    <n v="102000"/>
    <m/>
    <m/>
    <m/>
    <m/>
    <m/>
    <m/>
    <m/>
    <n v="102000"/>
    <m/>
    <s v="To continue to protect City staff and the public at Civic Center Plaza, additional security measures are being implemented including an armed security guard. This is due to a rise in incidents at the building.  The $102,000 is the annual expense for the additional personnel."/>
    <s v="Civic Center Plaza Security ServicesAddition of non-personnel expenditures for increased security services at Civic Center Plaza."/>
    <s v="Addition of non-personnel expenditures for additional security services at Civic Center Plaza."/>
    <s v="YES"/>
    <s v="To continue to protect City staff and the public at Civic Center Plaza, additional security measures are being implemented including an armed security guard. This is due to a rise in incidents at the building."/>
    <n v="0"/>
    <n v="0"/>
    <n v="0"/>
    <x v="3"/>
    <s v="N/A"/>
    <x v="2"/>
    <s v="N/A"/>
    <m/>
    <m/>
    <m/>
    <m/>
    <m/>
    <s v="Equity &amp; Inclusion"/>
    <s v="100000_1613_Additional Security at CCP"/>
    <b v="1"/>
    <s v="To continue to protect City staff and the public at Civic Center Plaza, additional security measures are being implemented including an armed security guard. This is due to a rise in incidents at the building.  The $102,000 is the annual expense for the additional personnel."/>
    <b v="0"/>
    <x v="0"/>
    <b v="1"/>
    <b v="1"/>
  </r>
  <r>
    <n v="100000"/>
    <s v="General Fund"/>
    <n v="171414"/>
    <s v="Developed Regional Parks"/>
    <s v="Not Applicable"/>
    <s v="Not Applicable"/>
    <s v="Revenue (Revised – Decrease)"/>
    <s v="Not Applicable"/>
    <n v="57594"/>
    <s v="100000_171414_TOT allocation Reduction"/>
    <m/>
    <m/>
    <m/>
    <m/>
    <n v="0"/>
    <m/>
    <m/>
    <m/>
    <m/>
    <m/>
    <m/>
    <m/>
    <m/>
    <m/>
    <m/>
    <n v="-5000000"/>
    <s v="Transient Occupancy Tax (TOT) Transfer: Adjustment to reflect revised revenue for safety and maintenance of tourism-related facilities from the TOT fund."/>
    <s v="Transient Occupancy Tax ReimbursementsAdjustment to reflect revised revenue for safety and maintenance of tourism-related facilities from the TOT fund."/>
    <s v="Transient Occupancy Tax (TOT) Transfer: Adjustment to reflect revised revenue for safety and maintenance of tourism-related facilities from the TOT fund."/>
    <s v="NO"/>
    <s v="N/A."/>
    <n v="0"/>
    <n v="0"/>
    <n v="0"/>
    <x v="3"/>
    <s v="N/A"/>
    <x v="2"/>
    <s v="N/A"/>
    <m/>
    <m/>
    <m/>
    <m/>
    <m/>
    <s v="Not Applicable"/>
    <s v="100000_171414_TOT allocation Reduction"/>
    <b v="1"/>
    <s v="Transient Occupancy Tax (TOT) Transfer: Adjustment to reflect revised revenue for safety and maintenance of tourism-related facilities from the TOT fund."/>
    <b v="0"/>
    <x v="0"/>
    <b v="1"/>
    <b v="1"/>
  </r>
  <r>
    <n v="200638"/>
    <s v="Public Safety Services &amp; Debt Service Fund"/>
    <n v="9913"/>
    <s v="Citywide Other/Special Funds"/>
    <s v="Not Applicable"/>
    <s v="Not Applicable"/>
    <s v="Expenditure (Critical Operational Needs)"/>
    <s v="Not Applicable"/>
    <n v="57596"/>
    <s v="200638_9913_Safety Sales Tax (February Update)"/>
    <m/>
    <m/>
    <m/>
    <m/>
    <n v="0"/>
    <m/>
    <m/>
    <m/>
    <m/>
    <m/>
    <m/>
    <m/>
    <n v="78751"/>
    <m/>
    <n v="78751"/>
    <n v="78751"/>
    <s v="Safety Sales Tax revenue calculated at a 3.5% Growth Rate for FY2024. Revenue: $13,402,932 less Debt Service:1,398,169 and Admin Fees: 2,300 equals Public SafetyAllocation: $12,002,463Police Allocation: $6,001,231Fire Allocation:  $6,001,231"/>
    <s v="Safety Sales Tax Support Adjustment to reflect revised revenue and non-personnel expenditures related to safety sales tax support of the Public Safety Services and Debt Services Fund."/>
    <s v="Adjustment to reflect revised revenue and non-personnel expenditures associated with the Public Safety Services &amp;amp; Debt Services Fund."/>
    <s v="NO"/>
    <s v="N/A"/>
    <n v="0"/>
    <n v="0"/>
    <n v="0"/>
    <x v="3"/>
    <s v="N/A"/>
    <x v="2"/>
    <s v="N/A"/>
    <m/>
    <s v="Not Applicable"/>
    <m/>
    <m/>
    <m/>
    <m/>
    <s v="200638_9913_Safety Sales Tax (February Update)"/>
    <b v="1"/>
    <s v="Safety Sales Tax revenue calculated at a 3.5% Growth Rate for FY2024. Revenue: $13,402,932 less Debt Service:1,398,169 and Admin Fees: 2,300 equals Public SafetyAllocation: $12,002,463Police Allocation: $6,001,231Fire Allocation:  $6,001,231"/>
    <b v="0"/>
    <x v="0"/>
    <b v="1"/>
    <b v="1"/>
  </r>
  <r>
    <n v="200228"/>
    <s v="Fire and Lifeguard Facilities Fund"/>
    <n v="9913"/>
    <s v="Citywide Other/Special Funds"/>
    <s v="Not Applicable"/>
    <s v="Not Applicable"/>
    <s v="Revenue (Revised – Increase)"/>
    <s v="Not Applicable"/>
    <n v="57597"/>
    <s v="200228_9913_Transfer-In Adjustment (February Update)"/>
    <m/>
    <m/>
    <m/>
    <m/>
    <n v="0"/>
    <m/>
    <m/>
    <m/>
    <m/>
    <m/>
    <m/>
    <m/>
    <m/>
    <m/>
    <m/>
    <n v="2300"/>
    <s v="Adjustment to revenue received to match debt service schedule and admin fees for Safety Sales Tax Fund (Fund 200638)."/>
    <s v="Revised Revenue Adjustment to reflect revised revenue to support Fire and Lifeguard Facilities. "/>
    <s v="Increase in revenue received to match debt service schedule and admin fees."/>
    <s v="NO"/>
    <s v="N/A"/>
    <n v="0"/>
    <n v="0"/>
    <n v="0"/>
    <x v="3"/>
    <s v="N/A"/>
    <x v="2"/>
    <s v="N/A"/>
    <m/>
    <s v="Not Applicable"/>
    <m/>
    <m/>
    <m/>
    <m/>
    <s v="200228_9913_Transfer-In Adjustment (February Update)"/>
    <b v="1"/>
    <s v="Adjustment to revenue received to match debt service schedule and admin fees for Safety Sales Tax Fund (Fund 200638)."/>
    <b v="0"/>
    <x v="0"/>
    <b v="1"/>
    <b v="1"/>
  </r>
  <r>
    <n v="200228"/>
    <s v="Fire and Lifeguard Facilities Fund"/>
    <n v="9913"/>
    <s v="Citywide Other/Special Funds"/>
    <s v="Not Applicable"/>
    <s v="Not Applicable"/>
    <s v="Expenditure (Critical Operational Needs)"/>
    <s v="Not Applicable"/>
    <n v="57598"/>
    <s v="200228_9913_Revised Expenditures (February Update)"/>
    <m/>
    <m/>
    <m/>
    <m/>
    <n v="0"/>
    <m/>
    <n v="2300"/>
    <m/>
    <m/>
    <m/>
    <m/>
    <m/>
    <n v="0"/>
    <m/>
    <n v="2300"/>
    <m/>
    <s v="Adjustment to expenditures to match debt service and administrative fees to be paid from Safety Sales Tax Fund (Fund 200638). Total Expenditures are $1,400,469 an increase of 2,300."/>
    <s v="Revised ExpenditureAdjustment to reflect revised expenditures to support Fire and Lifeguard Facilities."/>
    <s v="Increase in expenditures to match debt service schedule."/>
    <s v="NO"/>
    <s v="N/A"/>
    <n v="0"/>
    <n v="0"/>
    <n v="0"/>
    <x v="3"/>
    <s v="N/A"/>
    <x v="2"/>
    <s v="N/A"/>
    <m/>
    <s v="Not Applicable"/>
    <m/>
    <m/>
    <m/>
    <m/>
    <s v="200228_9913_Revised Expenditures (February Update)"/>
    <b v="1"/>
    <s v="Adjustment to expenditures to match debt service and administrative fees to be paid from Safety Sales Tax Fund (Fund 200638). Total Expenditures are $1,400,469 an increase of 2,300."/>
    <b v="0"/>
    <x v="0"/>
    <b v="1"/>
    <b v="1"/>
  </r>
  <r>
    <n v="200219"/>
    <s v="Zoological Exhibits Maintenance Fund"/>
    <n v="9913"/>
    <s v="Citywide Other/Special Funds"/>
    <s v="Not Applicable"/>
    <s v="Not Applicable"/>
    <s v="Expenditure (Critical Operational Needs)"/>
    <s v="Not Applicable"/>
    <n v="57599"/>
    <s v="200219_9913_Zoological Exhibits Fund (February Update)"/>
    <m/>
    <m/>
    <m/>
    <m/>
    <n v="0"/>
    <m/>
    <n v="132046"/>
    <m/>
    <m/>
    <m/>
    <m/>
    <m/>
    <m/>
    <m/>
    <n v="132046"/>
    <n v="132046"/>
    <s v="The zoological fund revenue is collected via a levy on property taxes ($.005 per $100 of assessed valuation) as authorized by section 77a of the CityCharter. A 5.64% growth rate is applied, consistent with the FY 2024 projected Property Tax revenues. This is the annual adjustment to Fund 200219 andincreases both revenues and expenditures to match the FY 2024 proposed budget level."/>
    <s v="Zoological Exhibit Maintenance TaxAdjustment to reflect revised revenue and non-personnel expenditures related to the fixed property tax levy support of the Zoological Exhibits Maintenance Fund."/>
    <s v="Adjustment to reflect revised revenue and non-personnel expenditures related to a property tax levy to support zoological exhibit maintenance."/>
    <s v="NO"/>
    <s v="N/A"/>
    <n v="0"/>
    <n v="0"/>
    <n v="0"/>
    <x v="3"/>
    <s v="N/A"/>
    <x v="2"/>
    <s v="N/A"/>
    <m/>
    <s v="Not Applicable"/>
    <m/>
    <m/>
    <m/>
    <m/>
    <s v="200219_9913_Zoological Exhibits Fund (February Update)"/>
    <b v="1"/>
    <s v="The zoological fund revenue is collected via a levy on property taxes ($.005 per $100 of assessed valuation) as authorized by section 77a of the CityCharter. A 5.64% growth rate is applied, consistent with the FY 2024 projected Property Tax revenues. This is the annual adjustment to Fund 200219 andincreases both revenues and expenditures to match the FY 2024 proposed budget level."/>
    <b v="0"/>
    <x v="0"/>
    <b v="1"/>
    <b v="1"/>
  </r>
  <r>
    <n v="200205"/>
    <s v="Transient Occupancy Tax Fund"/>
    <n v="1414"/>
    <s v="Special Promotional Programs"/>
    <s v="Not Applicable"/>
    <s v="Serve Every Neighborhood"/>
    <s v="Expenditure (Critical Operational Needs)"/>
    <s v="Not Applicable"/>
    <n v="57605"/>
    <s v="1414_200205_ACCF Impact Pilot Program Oper Support"/>
    <m/>
    <m/>
    <m/>
    <m/>
    <n v="0"/>
    <m/>
    <n v="500000"/>
    <m/>
    <m/>
    <m/>
    <m/>
    <m/>
    <m/>
    <m/>
    <n v="500000"/>
    <m/>
    <s v="Addition of ongoing, non-personnel expenditures in the amount of $500,000 for Cultural Affairs/Transient Occupancy Tax funding priority area: Arts, Culture &amp;amp; Community Festivals for arts and culture programs and services allocated for the Impact category under the Arts, Culture and Community Festivals (ACCF) priority area (CP 100-03, section 3b4). If funded, the pilot Impact category in FY2024 will support projects otherwise not supported by the Organizational Support Program/Creative Communities San Diego categories. An abbreviated application process will reduce barriers for applicants. Per CP 100-03, the Impact category is designed to change focus on an annual basis in response to the City’s overall priorities and through the implementation of the Creative City cultural plan upon its projected adoption by the City Council in FY25. Category focus areas may include transborder, climate action, global impact, JEDI through the arts, etc. This FY24 pilot program will focus on Communities of Concern. It will fund artists and small, new, and emerging arts &amp;amp; culture organizations doing unique work based in, reflective of, and relevant to San Diego-designated Communities of Concern. The strongest applications will demonstrate a deeply rooted collaborative engagement with the community served and community members' support for the proposed activity's value to the community.   "/>
    <s v="Impact Pilot ProgramAddition of non-personnel expenditures to support the Impact Pilot Program with providing project support to artists and outside organizations."/>
    <s v="Addition of ongoing non-personnel expenditures to support the Impact Pilot Program with providing project support to artists and outside organizations."/>
    <s v="YES"/>
    <s v="Adding ongoing non-personnel allocation of $500,000 for Impact will ensure targeted funding initiatives align with the City’s arts and cultural strategies and priorities.  This pilot is designed to support activities by artists and small, new, and emerging organizations that are based in, reflective of, and relevant to San Diego-designated Communities of Concern.  This Impact category support activities that otherwise are not supported by the City’s other arts and culture funding categories. The addition of ongoing non-personnel allocation of $500,000 for Impact will ensure targeted funding initiatives align with the City’s arts and cultural strategies and priorities.How does this budget allocation directly benefit specific neighborhoods and City employees? The pilot for Impact will prioritize arts and culture activities explicitly centered in and reflective of San Diego’s communities of concern. Adding ongoing non-personnel allocation of $250,000 for Impact will expand support and opportunity to artists and nonprofits in alignment with City’s arts and cultural priorities. The strongest applicants will demonstrate a deeply rooted collaborative engagement with the community served and community members' support for the proposed activity's value. What are the operational impacts to policy, programs, or practices? The allocation will help the City to achieve its goal of intentionally investing in communities of concern and LMI neighborhoods and to increase access to arts and culture activities centered in communities of concern. A shortened application process will reduce barriers to applying for funding. The Impact category is intentionally designed to change focus (Creative Climate Action, Designing Transborder Futures, Industry Support, Global Impact, JEDI Through the Arts, etc.) on an annual basis in response to the City’s overall priorities and through the Creative City cultural plan upon its adoption by City Council. Staff considers this a pilot before the adoption of the cultural plan. What are the potential unintended consequences and/or burdens to specific neighborhoods and City employees? Operational impacts to our workforce include increased staff time needed for pilot design and implementation and processing additional funding award agreements and payments. To mitigate undue burdens on staff time, we will work to reprioritize staff responsibilities to accommodate the extra time necessary."/>
    <n v="0"/>
    <n v="0"/>
    <n v="0"/>
    <x v="3"/>
    <s v="N/A"/>
    <x v="2"/>
    <s v="N/A"/>
    <m/>
    <m/>
    <m/>
    <s v="Equity &amp; Inclusion"/>
    <m/>
    <m/>
    <s v="1414_200205_ACCF Impact Pilot Program Oper Support"/>
    <b v="1"/>
    <s v="Addition of ongoing, non-personnel expenditures in the amount of $500,000 for Cultural Affairs/Transient Occupancy Tax funding priority area: Arts, Culture &amp;amp; Community Festivals for arts and culture programs and services allocated for the Impact category under the Arts, Culture and Community Festivals (ACCF) priority area (CP 100-03, section 3b4). If funded, the pilot Impact category in FY2024 will support projects otherwise not supported by the Organizational Support Program/Creative Communities San Diego categories. An abbreviated application process will reduce barriers for applicants. Per CP 100-03, the Impact category is designed to change focus on an annual basis in response to the City’s overall priorities and through the implementation of the Creative City cultural plan upon its projected adoption by the City Council in FY25. Category focus areas may include transborder, climate action, global impact, JEDI through the arts, etc. This FY24 pilot program will focus on Communities of Concern. It will fund artists and small, new, and emerging arts &amp;amp; culture organizations doing unique work based in, reflective of, and relevant to San Diego-designated Communities of Concern. The strongest applications will demonstrate a deeply rooted collaborative engagement with the community served and community members' support for the proposed activity's value to the community.   "/>
    <b v="0"/>
    <x v="0"/>
    <b v="1"/>
    <b v="1"/>
  </r>
  <r>
    <n v="100000"/>
    <s v="General Fund"/>
    <n v="9911"/>
    <s v="Major Revenues"/>
    <s v="Not Applicable"/>
    <s v="Not Applicable"/>
    <s v="Revenue (Revised – Decrease)"/>
    <s v="Not Applicable"/>
    <n v="57612"/>
    <s v="100000_9911_Major Rev_Property_Tax (February Update)"/>
    <m/>
    <m/>
    <m/>
    <m/>
    <n v="0"/>
    <m/>
    <m/>
    <m/>
    <m/>
    <m/>
    <m/>
    <m/>
    <m/>
    <m/>
    <m/>
    <n v="-934063"/>
    <s v="Property Tax Revenue includes a 5.64% growth rate.1% = $514,142,056MVLF = $191,361,084Tax Sharing = $11,644,005RPTTF = $33,944,683"/>
    <s v="N/A"/>
    <s v="N/A"/>
    <s v="NO"/>
    <s v="N/A"/>
    <n v="0"/>
    <n v="0"/>
    <n v="0"/>
    <x v="3"/>
    <s v="N/A"/>
    <x v="2"/>
    <s v="N/A"/>
    <m/>
    <m/>
    <m/>
    <m/>
    <m/>
    <s v="Not Applicable"/>
    <s v="100000_9911_Major Rev_Property_Tax (February Update)"/>
    <b v="1"/>
    <s v="Property Tax Revenue includes a 5.64% growth rate.1% = $514,142,056MVLF = $191,361,084Tax Sharing = $11,644,005RPTTF = $33,944,683"/>
    <b v="0"/>
    <x v="0"/>
    <b v="1"/>
    <b v="1"/>
  </r>
  <r>
    <n v="100000"/>
    <s v="General Fund"/>
    <n v="9911"/>
    <s v="Major Revenues"/>
    <s v="Not Applicable"/>
    <s v="Not Applicable"/>
    <s v="Revenue (Revised – Decrease)"/>
    <s v="Not Applicable"/>
    <n v="57613"/>
    <s v="100000_9911_Property Transfer Tax (February Update)"/>
    <m/>
    <m/>
    <m/>
    <m/>
    <n v="0"/>
    <m/>
    <m/>
    <m/>
    <m/>
    <m/>
    <m/>
    <m/>
    <m/>
    <m/>
    <m/>
    <n v="-2479698"/>
    <s v="Projection based on FY23 P1-8 actuals and historical average of projections for P9-12 with 0% growth in FY24."/>
    <s v="N/A"/>
    <s v="N/A"/>
    <s v="NO"/>
    <s v="N/A"/>
    <n v="0"/>
    <n v="0"/>
    <n v="0"/>
    <x v="3"/>
    <s v="N/A"/>
    <x v="2"/>
    <s v="N/A"/>
    <m/>
    <m/>
    <m/>
    <m/>
    <m/>
    <s v="Not Applicable"/>
    <s v="100000_9911_Property Transfer Tax (February Update)"/>
    <b v="1"/>
    <s v="Projection based on FY23 P1-8 actuals and historical average of projections for P9-12 with 0% growth in FY24."/>
    <b v="0"/>
    <x v="0"/>
    <b v="1"/>
    <b v="1"/>
  </r>
  <r>
    <n v="100000"/>
    <s v="General Fund"/>
    <n v="9911"/>
    <s v="Major Revenues"/>
    <s v="Not Applicable"/>
    <s v="Not Applicable"/>
    <s v="Revenue (Revised – Increase)"/>
    <s v="Not Applicable"/>
    <n v="57614"/>
    <s v="100000_9911_Major Rev_Franchise Fees (February Update)"/>
    <m/>
    <m/>
    <m/>
    <m/>
    <n v="0"/>
    <m/>
    <m/>
    <m/>
    <m/>
    <m/>
    <m/>
    <m/>
    <m/>
    <m/>
    <m/>
    <n v="12905137"/>
    <s v="Increase for SDG&amp;amp;E Franchise Fees."/>
    <s v="N/A"/>
    <s v="N/A"/>
    <s v="NO"/>
    <s v="N/A"/>
    <n v="0"/>
    <n v="0"/>
    <n v="0"/>
    <x v="3"/>
    <s v="N/A"/>
    <x v="2"/>
    <s v="N/A"/>
    <m/>
    <m/>
    <m/>
    <m/>
    <m/>
    <s v="Not Applicable"/>
    <s v="100000_9911_Major Rev_Franchise Fees (February Update)"/>
    <b v="1"/>
    <s v="Increase for SDG&amp;amp;E Franchise Fees."/>
    <b v="0"/>
    <x v="0"/>
    <b v="1"/>
    <b v="1"/>
  </r>
  <r>
    <n v="720041"/>
    <s v="Publishing Services Fund"/>
    <n v="1319"/>
    <s v="Publishing Services"/>
    <s v="02"/>
    <s v="Serve Every Neighborhood"/>
    <s v="Expenditure (Critical Operational Needs)"/>
    <s v="Not Applicable"/>
    <n v="57616"/>
    <s v="720041_1319_Addition of 0.50 Information System Analyst I"/>
    <n v="0.5"/>
    <n v="31340"/>
    <n v="8057"/>
    <n v="4645"/>
    <n v="44042"/>
    <m/>
    <m/>
    <m/>
    <m/>
    <m/>
    <m/>
    <m/>
    <m/>
    <m/>
    <n v="44042"/>
    <m/>
    <s v="Addition of 0.50 Information Systems Analyst (ISA) I in personnel expenditures to manage print management information system (MIS). The new position will be responsible for Publishing Services' MIS. These functions include but are not limited to the following: serve as the department’s technical point of contact for the Publishing Services job management software and other related applications; manage contracts related to Publishing Services applications; liaise with third-party vendors, Department of Information Technology staff, and the City’s applications provider regarding security, system integration, break/fixes and enhancements related to the Publishing Services job management software and other associated applications; work with Publishing Services staff to maximize use of the Publishing Services job management software and other related applications and run reports and analyze data collected by the Publishing Services job management software and other related applications for monitoring purposes and management decisions."/>
    <s v="Print Management Information System Support Addition of 0.50 Information Systems Analyst 1 to manage print management information system (MIS)."/>
    <s v="Addition of 0.50 Information Systems Analyst (ISA) I in personnel expenditures to manage print management information system (MIS), which include but are not limited to the following: serve as the department’s technical point of contact for the Publishing Services job management software and other related applications; manage contracts related to Publishing Services applications; the City’s applications provider regarding security, system integration, break/fixes and enhancements related to the Publishing Services job management software and other associated applications; and run reports and analyze data collected by the system."/>
    <s v="YES"/>
    <m/>
    <n v="0"/>
    <n v="0"/>
    <n v="0"/>
    <x v="3"/>
    <s v="N/A"/>
    <x v="2"/>
    <s v="N/A"/>
    <m/>
    <m/>
    <m/>
    <s v="Customer Service"/>
    <m/>
    <m/>
    <s v="720041_1319_Addition of 0.50 Information System Analyst I"/>
    <b v="1"/>
    <s v="Addition of 0.50 Information Systems Analyst (ISA) I in personnel expenditures to manage print management information system (MIS). The new position will be responsible for Publishing Services' MIS. These functions include but are not limited to the following: serve as the department’s technical point of contact for the Publishing Services job management software and other related applications; manage contracts related to Publishing Services applications; liaise with third-party vendors, Department of Information Technology staff, and the City’s applications provider regarding security, system integration, break/fixes and enhancements related to the Publishing Services job management software and other associated applications; work with Publishing Services staff to maximize use of the Publishing Services job management software and other related applications and run reports and analyze data collected by the Publishing Services job management software and other related applications for monitoring purposes and management decisions."/>
    <b v="0"/>
    <x v="0"/>
    <b v="1"/>
    <b v="1"/>
  </r>
  <r>
    <n v="200109"/>
    <s v="Environmental Growth 2/3 Fund"/>
    <n v="171418"/>
    <s v="Environmental Growth 2/3"/>
    <m/>
    <m/>
    <m/>
    <m/>
    <n v="57617"/>
    <s v="200109_171418_SDG&amp;E (February Update)"/>
    <m/>
    <m/>
    <m/>
    <m/>
    <n v="0"/>
    <m/>
    <m/>
    <m/>
    <m/>
    <m/>
    <m/>
    <m/>
    <m/>
    <m/>
    <m/>
    <n v="2867808"/>
    <s v="SDG&amp;amp;E revenues came is much higher than anticipated for the municipal surcharges."/>
    <s v="Revised Franchise Fee RevenueAdjustment to reflect updated Franchise Fee revenue projections."/>
    <s v="Adding in the additional municipal surcharges funding going to EGF."/>
    <m/>
    <m/>
    <n v="0"/>
    <n v="0"/>
    <n v="0"/>
    <x v="3"/>
    <s v="N/A"/>
    <x v="2"/>
    <s v="N/A"/>
    <m/>
    <m/>
    <m/>
    <m/>
    <m/>
    <m/>
    <s v="200109_171418_SDG&amp;E (February Update)"/>
    <b v="1"/>
    <s v="SDG&amp;amp;E revenues came is much higher than anticipated for the municipal surcharges."/>
    <b v="0"/>
    <x v="0"/>
    <b v="1"/>
    <b v="1"/>
  </r>
  <r>
    <n v="200111"/>
    <s v="Environmental Growth 1/3 Fund"/>
    <n v="171417"/>
    <s v="Environmental Growth 1/3"/>
    <m/>
    <m/>
    <m/>
    <m/>
    <n v="57618"/>
    <s v="200111_171417_SDG&amp;E (February Update)"/>
    <m/>
    <m/>
    <m/>
    <m/>
    <n v="0"/>
    <m/>
    <m/>
    <m/>
    <m/>
    <m/>
    <m/>
    <m/>
    <m/>
    <m/>
    <m/>
    <n v="1433904"/>
    <s v="SDG&amp;amp;E revenues came is much higher than anticipated for the municipal surcharges."/>
    <s v="Revised Franchise Fee RevenueAdjustment to reflect updated Franchise Fee revenue projections."/>
    <s v="Adding in the additional municipal surcharges funding going to EGF."/>
    <m/>
    <m/>
    <n v="0"/>
    <n v="0"/>
    <n v="0"/>
    <x v="3"/>
    <s v="N/A"/>
    <x v="2"/>
    <s v="N/A"/>
    <m/>
    <m/>
    <m/>
    <m/>
    <m/>
    <m/>
    <s v="200111_171417_SDG&amp;E (February Update)"/>
    <b v="1"/>
    <s v="SDG&amp;amp;E revenues came is much higher than anticipated for the municipal surcharges."/>
    <b v="0"/>
    <x v="0"/>
    <b v="1"/>
    <b v="1"/>
  </r>
  <r>
    <n v="100000"/>
    <s v="General Fund"/>
    <n v="9911"/>
    <s v="Major Revenues"/>
    <s v="Not Applicable"/>
    <s v="Not Applicable"/>
    <s v="Revenue (Revised – Increase)"/>
    <s v="Not Applicable"/>
    <n v="57621"/>
    <s v="100000_9911_TOT Revenue (February Update)"/>
    <m/>
    <m/>
    <m/>
    <m/>
    <n v="0"/>
    <m/>
    <m/>
    <m/>
    <m/>
    <m/>
    <m/>
    <m/>
    <m/>
    <m/>
    <m/>
    <n v="7046990"/>
    <s v="Adjustment to reflect revised Transient Occupancy Tax (TOT) revenue projections (February update). The FY 2023 projection serves as the base for FY 2024 with a 5.9% growth rate applied. The 5.9% growth rate is based on the average year-over-year growth in TOT revenue through FY 2019. FY 2023 projection is based on period 1-7 actual activity with growth rates for remainder of FY 2023 based on San Diego Lodging Forecast Update released by Tourism Economics in January 2023. Form also includes associated one-cent TOT GF allocation based on overall projected growth.Total TOT projection  $319,321,249GF 5.5 cents $167,995,929  GF one-cent $29,765,064"/>
    <s v="N/A"/>
    <s v="N/A"/>
    <s v="NO"/>
    <s v="N/A"/>
    <n v="0"/>
    <n v="0"/>
    <n v="0"/>
    <x v="3"/>
    <s v="N/A"/>
    <x v="2"/>
    <s v="N/A"/>
    <m/>
    <m/>
    <m/>
    <m/>
    <m/>
    <s v="Not Applicable"/>
    <s v="100000_9911_TOT Revenue (February Update)"/>
    <b v="1"/>
    <s v="Adjustment to reflect revised Transient Occupancy Tax (TOT) revenue projections (February update). The FY 2023 projection serves as the base for FY 2024 with a 5.9% growth rate applied. The 5.9% growth rate is based on the average year-over-year growth in TOT revenue through FY 2019. FY 2023 projection is based on period 1-7 actual activity with growth rates for remainder of FY 2023 based on San Diego Lodging Forecast Update released by Tourism Economics in January 2023. Form also includes associated one-cent TOT GF allocation based on overall projected growth.Total TOT projection  $319,321,249GF 5.5 cents $167,995,929  GF one-cent $29,765,064"/>
    <b v="0"/>
    <x v="0"/>
    <b v="1"/>
    <b v="1"/>
  </r>
  <r>
    <n v="200205"/>
    <s v="Transient Occupancy Tax Fund"/>
    <n v="9913"/>
    <s v="Citywide Other/Special Funds"/>
    <s v="Not Applicable"/>
    <s v="Not Applicable"/>
    <s v="Revenue (Revised – Increase)"/>
    <s v="Not Applicable"/>
    <n v="57622"/>
    <s v="200205_9913_TOT Revenue (February Update)"/>
    <m/>
    <m/>
    <m/>
    <m/>
    <n v="0"/>
    <m/>
    <m/>
    <m/>
    <m/>
    <m/>
    <m/>
    <m/>
    <m/>
    <m/>
    <m/>
    <n v="5420762"/>
    <s v="Adjustment to reflect revised Transient Occupancy Tax (TOT) revenue projections (February update). The FY 2023 projection (actual activity through P.7) serves as the base for FY 2024 with a 5.9% growth rate applied. The 5.9% growth rate is based on the average year-over-year growth in TOT revenue through FY 2019. FY 2023 projection is based on period 1-7 actual activity with growth rates for remainder of FY 2023 based on San Diego Lodging Forecast Update released by Tourism Economics in January 2023."/>
    <s v="Revised RevenueAdjustment to reflect revised Transient Occupancy Tax (TOT) revenue projections."/>
    <s v="Adjustment to reflect revised revenue projections."/>
    <s v="NO"/>
    <s v="N/A"/>
    <n v="0"/>
    <n v="0"/>
    <n v="0"/>
    <x v="3"/>
    <s v="N/A"/>
    <x v="2"/>
    <s v="N/A"/>
    <m/>
    <m/>
    <m/>
    <s v="Not Applicable"/>
    <m/>
    <m/>
    <s v="200205_9913_TOT Revenue (February Update)"/>
    <b v="1"/>
    <s v="Adjustment to reflect revised Transient Occupancy Tax (TOT) revenue projections (February update). The FY 2023 projection (actual activity through P.7) serves as the base for FY 2024 with a 5.9% growth rate applied. The 5.9% growth rate is based on the average year-over-year growth in TOT revenue through FY 2019. FY 2023 projection is based on period 1-7 actual activity with growth rates for remainder of FY 2023 based on San Diego Lodging Forecast Update released by Tourism Economics in January 2023."/>
    <b v="0"/>
    <x v="0"/>
    <b v="1"/>
    <b v="1"/>
  </r>
  <r>
    <n v="200205"/>
    <s v="Transient Occupancy Tax Fund"/>
    <n v="1414"/>
    <s v="Special Promotional Programs"/>
    <s v="Not Applicable"/>
    <s v="Not Applicable"/>
    <s v="Expenditure (Critical Operational Needs)"/>
    <s v="Not Applicable"/>
    <n v="57623"/>
    <s v="200205_1414_Discretionary 1-Cent TOT to Support the GF (Feb)"/>
    <m/>
    <m/>
    <m/>
    <m/>
    <n v="0"/>
    <m/>
    <m/>
    <m/>
    <m/>
    <m/>
    <m/>
    <m/>
    <n v="1084152"/>
    <m/>
    <n v="1084152"/>
    <m/>
    <s v="Addition of ongoing non-personnel expenditures in the amount of $1,084,152 to reflect adjustment based on updates to the One-Cent Transient Occupancy Tax. This adjustment accounts for February updates to Transient Occupancy Tax (TOT) projections. "/>
    <s v="One-Cent TOT DiscretionaryAdjustment to reflect an increase in the one-cent Transient Occupancy Tax (TOT) transfer to support the General Fund."/>
    <s v="Adjustment to reflect an increase in the One-Cent Transient Occupancy Tax to support the General Fund."/>
    <s v="NO"/>
    <s v="N/A"/>
    <n v="0"/>
    <n v="0"/>
    <n v="0"/>
    <x v="3"/>
    <s v="N/A"/>
    <x v="2"/>
    <s v="N/A"/>
    <m/>
    <m/>
    <m/>
    <s v="Not Applicable"/>
    <m/>
    <m/>
    <s v="200205_1414_Discretionary 1-Cent TOT to Support the GF (Feb)"/>
    <b v="1"/>
    <s v="Addition of ongoing non-personnel expenditures in the amount of $1,084,152 to reflect adjustment based on updates to the One-Cent Transient Occupancy Tax. This adjustment accounts for February updates to Transient Occupancy Tax (TOT) projections. "/>
    <b v="0"/>
    <x v="0"/>
    <b v="1"/>
    <b v="1"/>
  </r>
  <r>
    <n v="200205"/>
    <s v="Transient Occupancy Tax Fund"/>
    <n v="1414"/>
    <s v="Special Promotional Programs"/>
    <s v="Not Applicable"/>
    <s v="Not Applicable"/>
    <s v="Expenditure (Critical Operational Needs)"/>
    <s v="Not Applicable"/>
    <n v="57624"/>
    <s v="200205_1414_CIP&amp;Safety &amp; Maint of Visitor-Related Fac (Feb)"/>
    <m/>
    <m/>
    <m/>
    <m/>
    <n v="0"/>
    <m/>
    <m/>
    <m/>
    <m/>
    <m/>
    <m/>
    <m/>
    <n v="560460"/>
    <m/>
    <n v="560460"/>
    <m/>
    <s v="Adjustment to reflect revised reimbursements to the General Fund related to the safety and maintenance of visitor related facilities. This February adjustment reflects updated assumptions related to PETCO Park Fund, 200208. Original projections assumed full use of estimated FY24 beginning fund balance for PETCO Park Fund; however, revised assumptions now account for partial use (30%) of PETCO Park Fund’s estimated FY24 beginning fund balance, resulting in the need to allocate additional FY24 TOT funds for the difference. Form 57624 will roll up with SBA for Form 57371, 57548 and 57404."/>
    <s v="Operational Support to Other FundsAdjustment to reflect revised allocations for operating support of the Mission Bay/Balboa Park Improvements, Convention Center, PETCO Park, Trolley Extension Reserve, Risk Management Administration, and the Major Events Revolving Fund."/>
    <s v="Adjustment to the annual allocations which support operating costs for Mission Bay/Balboa Park Improvements, Convention Center, PETCO Park, Trolley Extension Reserve, Risk Management Administration, and the Major Events Revolving Fund."/>
    <s v="NO"/>
    <s v="N/A"/>
    <n v="0"/>
    <n v="0"/>
    <n v="0"/>
    <x v="3"/>
    <s v="N/A"/>
    <x v="2"/>
    <s v="N/A"/>
    <m/>
    <m/>
    <m/>
    <s v="Not Applicable"/>
    <m/>
    <m/>
    <s v="200205_1414_CIP&amp;Safety &amp; Maint of Visitor-Related Fac (Feb)"/>
    <b v="1"/>
    <s v="Adjustment to reflect revised reimbursements to the General Fund related to the safety and maintenance of visitor related facilities. This February adjustment reflects updated assumptions related to PETCO Park Fund, 200208. Original projections assumed full use of estimated FY24 beginning fund balance for PETCO Park Fund; however, revised assumptions now account for partial use (30%) of PETCO Park Fund’s estimated FY24 beginning fund balance, resulting in the need to allocate additional FY24 TOT funds for the difference. Form 57624 will roll up with SBA for Form 57371, 57548 and 57404."/>
    <b v="0"/>
    <x v="0"/>
    <b v="1"/>
    <b v="1"/>
  </r>
  <r>
    <n v="100000"/>
    <s v="General Fund"/>
    <n v="9911"/>
    <s v="Major Revenues"/>
    <s v="Not Applicable"/>
    <s v="Not Applicable"/>
    <s v="Revenue (Revised – Increase)"/>
    <s v="Not Applicable"/>
    <n v="57625"/>
    <s v="100000_9911_Sales Tax Revenue (February Update)"/>
    <m/>
    <m/>
    <m/>
    <m/>
    <n v="0"/>
    <m/>
    <m/>
    <m/>
    <m/>
    <m/>
    <m/>
    <m/>
    <m/>
    <m/>
    <m/>
    <n v="1888859"/>
    <s v="FY24 proposed sales tax revenue updated to include February clean up payment, reflecting an overall increase of $1,888,859. FY24 proposed sales tax revenue based on Muni's Q3 2022 most likely scenario with 1.5% growth factor for FY24."/>
    <s v="N/A"/>
    <s v="N/A"/>
    <s v="NO"/>
    <s v="N/A"/>
    <n v="0"/>
    <n v="0"/>
    <n v="0"/>
    <x v="3"/>
    <s v="N/A"/>
    <x v="2"/>
    <s v="N/A"/>
    <m/>
    <m/>
    <m/>
    <m/>
    <m/>
    <s v="Not Applicable"/>
    <s v="100000_9911_Sales Tax Revenue (February Update)"/>
    <b v="1"/>
    <s v="FY24 proposed sales tax revenue updated to include February clean up payment, reflecting an overall increase of $1,888,859. FY24 proposed sales tax revenue based on Muni's Q3 2022 most likely scenario with 1.5% growth factor for FY24."/>
    <b v="0"/>
    <x v="0"/>
    <b v="1"/>
    <b v="1"/>
  </r>
  <r>
    <n v="200214"/>
    <s v="Major Events Revolving Fund"/>
    <n v="1413"/>
    <s v="Special Events &amp; Filming"/>
    <s v="Not Applicable"/>
    <s v="Not Applicable"/>
    <s v="Expenditure (Critical Operational Needs)"/>
    <s v="Not Applicable"/>
    <n v="57627"/>
    <s v="200214_1413_TOT Allocation for December Nights Exp(February)"/>
    <m/>
    <m/>
    <m/>
    <m/>
    <n v="0"/>
    <m/>
    <n v="150000"/>
    <m/>
    <m/>
    <m/>
    <m/>
    <m/>
    <m/>
    <m/>
    <n v="150000"/>
    <m/>
    <s v="Adjustment to reflect revised revenue projections (Form 57252) and associated non-personnel expense increase related to TOT Fund support of the Major Events Revolving Fund. This is a cost recovery fund, and the addition of $150,000 will be used to fund Major events, including the annual December Nights event.  This $150,000 has historically been an ongoing addition, but for unknown reasons it stopped in FY16.  This has led to problematic timing issues with when revenues were received and when expenditures occurred.  Adding this back annually will resolve the timing issues that have occurred during the past year. The amount of $150,000 is the historic amount that was previously used, and the department agrees this same number is an accurate addition starting again FY24. SBA for 57627 should roll up with Form 57252. Related form 57404."/>
    <s v="Transient Occupancy Tax (TOT) Fund SupportAdjustment to reflect revised revenue projections and associated non-personnel expense increase related to TOT Fund support of the Major Events Revolving Fund."/>
    <s v="Adjustment to reflect revised revenue projections and associated non-personnel expense increase related to TOT Fund support of the Major Events Revolving Fund, including the Balboa Park December Nights event."/>
    <s v="YES"/>
    <s v="1) How does this budget allocation directly benefit specific neighborhoods and City employees?December Nights is an annual City sponsored free event for the general public to enjoy holiday festivities with their family.  This long running large scale community focused event allows tens of thousands of families from all around San Diego to enjoy amenities and activities at Balboa Park that traditionally might not be free of charge. With a large percentage of culturally diverse entertainment, vending, food, and exhibits, December Nights is truly an all-encompassing community event.2) What are the operational impacts to policy, programs or practicesWhile there are operational impacts to policy, programs, or practices. It would be an overall positive operational impact that will resolve our current timing issue by allowing vendor payments to occur in a timely manner and resolve the current timing issue where Purchase Requestions cannot be generated. Furthermore, a positive adjustment would allow City staff to spend more time on outreach to communities of concern and local nonprofits to promote and encourage their participation.3) What are the potential unintended consequences and/or burdens to specific neighborhoods and City employees?There are no unintended consequences, only an overall benefit to city employees working on the event as it will ensure purchasing / DoF deadlines and processes are followed in a more timely manner and streamline this process of securing service providers and paying them. Neighborhoods would also only observe overall positive benefits as the reduction in time by staff spent on purchasing and DoF processes could be focused on improving the attendee experience.  "/>
    <n v="0"/>
    <n v="0"/>
    <n v="0"/>
    <x v="3"/>
    <s v="N/A"/>
    <x v="2"/>
    <s v="N/A"/>
    <m/>
    <s v="Customer Service"/>
    <m/>
    <m/>
    <m/>
    <m/>
    <s v="200214_1413_TOT Allocation for December Nights Exp(February)"/>
    <b v="1"/>
    <s v="Adjustment to reflect revised revenue projections (Form 57252) and associated non-personnel expense increase related to TOT Fund support of the Major Events Revolving Fund. This is a cost recovery fund, and the addition of $150,000 will be used to fund Major events, including the annual December Nights event.  This $150,000 has historically been an ongoing addition, but for unknown reasons it stopped in FY16.  This has led to problematic timing issues with when revenues were received and when expenditures occurred.  Adding this back annually will resolve the timing issues that have occurred during the past year. The amount of $150,000 is the historic amount that was previously used, and the department agrees this same number is an accurate addition starting again FY24. SBA for 57627 should roll up with Form 57252. Related form 57404."/>
    <b v="0"/>
    <x v="0"/>
    <b v="1"/>
    <b v="1"/>
  </r>
  <r>
    <n v="200205"/>
    <s v="Transient Occupancy Tax Fund"/>
    <n v="1414"/>
    <s v="Special Promotional Programs"/>
    <s v="Not Applicable"/>
    <s v="Not Applicable"/>
    <s v="Expenditure (Critical Operational Needs)"/>
    <s v="Not Applicable"/>
    <n v="57628"/>
    <s v="200205_1414_GF Reimb - Safety&amp;Maint of Visitor Reltd Fac Pt3"/>
    <m/>
    <m/>
    <m/>
    <m/>
    <n v="0"/>
    <m/>
    <n v="1250000"/>
    <m/>
    <m/>
    <m/>
    <m/>
    <m/>
    <m/>
    <m/>
    <n v="1250000"/>
    <m/>
    <s v="Addition of ongoing non-personnel expenditures in the amount of $1,250,000 to support General Fund Reimbursement - Safety &amp;amp; Maintenance of Visitor-Related Facilities.City Treasurer - Increase of $1,250,000 for Transient Occupancy Tax Fund/Special Promotional Program reimbursements to the General Fund for the Safety &amp;amp; Maintenance of Visitor-Related facilities, including City Treasurer - TOT Fund Administration.  SBA for Forms 57628, 57442, 57372, and 58127 should roll up. Related form 57641 and 57406."/>
    <s v="Safety and Maintenance of Visitor Related FacilitiesAdjustment to reflect revised reimbursements to the General Fund to support the safety and maintenance of visitor related facilities."/>
    <s v="Adjustment to reflect revised reimbursements to the General Fund for support of the safety and maintenance of visitor related facilities."/>
    <s v="NO"/>
    <s v="N/A"/>
    <n v="0"/>
    <n v="0"/>
    <n v="0"/>
    <x v="3"/>
    <s v="N/A"/>
    <x v="2"/>
    <s v="N/A"/>
    <m/>
    <m/>
    <m/>
    <s v="Not Applicable"/>
    <m/>
    <m/>
    <s v="200205_1414_GF Reimb - Safety&amp;Maint of Visitor Reltd Fac Pt3"/>
    <b v="1"/>
    <s v="Addition of ongoing non-personnel expenditures in the amount of $1,250,000 to support General Fund Reimbursement - Safety &amp;amp; Maintenance of Visitor-Related Facilities.City Treasurer - Increase of $1,250,000 for Transient Occupancy Tax Fund/Special Promotional Program reimbursements to the General Fund for the Safety &amp;amp; Maintenance of Visitor-Related facilities, including City Treasurer - TOT Fund Administration.  SBA for Form 57628 should roll up with Forms 57442 and 57372. Related form 57641 and 57406."/>
    <b v="0"/>
    <x v="0"/>
    <b v="1"/>
    <b v="1"/>
  </r>
  <r>
    <n v="100000"/>
    <s v="General Fund"/>
    <n v="171411"/>
    <s v="Administrative Services"/>
    <s v="15"/>
    <s v="Serve Every Neighborhood"/>
    <s v="Expenditure (Critical Operational Needs)"/>
    <s v="Not Applicable"/>
    <n v="57629"/>
    <s v="100000_171411_15b. Addition of personnel for Get It Done"/>
    <n v="1"/>
    <n v="82066"/>
    <n v="19063"/>
    <n v="9816"/>
    <n v="110945"/>
    <n v="1600"/>
    <m/>
    <n v="4000"/>
    <n v="2880"/>
    <m/>
    <m/>
    <m/>
    <m/>
    <m/>
    <n v="119425"/>
    <m/>
    <s v="Addition of 1.00 Senior Management Analyst and 1.00 Program Manager to help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ID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
    <s v="Staffing to Support Get It DoneAddition of 1.00 Program Manager, 1.00 Senior Management Analyst to manage the department's Get It Done request, data analysis and customer follow up."/>
    <s v="Addition of 1.00 Program Manager, 1.00 Senior Management Analyst to manage the department's Get It Done request, data analysis and customer follow up."/>
    <s v="YES"/>
    <s v="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et It Done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n v="0"/>
    <n v="0"/>
    <n v="0"/>
    <x v="3"/>
    <s v="N/A"/>
    <x v="2"/>
    <s v="N/A"/>
    <m/>
    <m/>
    <m/>
    <m/>
    <m/>
    <s v="Customer Service"/>
    <s v="100000_171411_15b. Addition of personnel for Get It Done"/>
    <b v="1"/>
    <s v="Addition of 1.00 Senior Management Analyst and 1.00 Program Manager to help manage the department's Get It Done request, and data analysis and customer follow up. The Parks and Recreation Department will need this additional staffing to support the Get It Done system. These positions will allow for system oversight, training, customer service, performance level tracking, and administrative activities that will help ensure the system exceeds customer experience objectives. The department is midway through implementation of the first phase of Get It Done, which is a mayoral priority. To complete this implementation and allow the department to go live, the department requires resources that can: (1) work with PandA and SDTD to ensure requests are routed, responded to, completed, and closed; (2) work with fellow field staff and middle management/division management to prioritize GID requests and ensure completion; and (3) assist on site staff to address large-scale Get It Done requests with a new centralized hub of staff who can provide maintenance support. This will improve cleanliness, maintenance, and graffiti removal in many sites but will be especially noticeable in communities of concern given high usage of urban parks. Without these resources, Parks and Recreation cannot implement Get It Done. These positions will allow for system oversight, training, customer service, performance level tracking, and administrative activities that will help ensure the system exceeds customer experience objectives."/>
    <b v="0"/>
    <x v="0"/>
    <b v="1"/>
    <b v="1"/>
  </r>
  <r>
    <n v="100000"/>
    <s v="General Fund"/>
    <n v="211611"/>
    <s v="Street"/>
    <s v="03"/>
    <s v="Advance Mobility"/>
    <s v="Expenditure (Critical Operational Needs)"/>
    <s v="Infrastructure"/>
    <n v="57630"/>
    <s v="100000_211611_Addition of Electrical Engineering Asset Mgmt"/>
    <n v="1"/>
    <n v="128166"/>
    <n v="25543"/>
    <n v="11060"/>
    <n v="164769"/>
    <m/>
    <m/>
    <m/>
    <m/>
    <m/>
    <m/>
    <m/>
    <m/>
    <m/>
    <n v="164769"/>
    <m/>
    <s v="This request adds budget for 1.00 Senior Electrical Engineer approved in FY2023 to provide additional oversight and expertise for the City’s streetlighting, traffic signal, and undergrounding programs. Transportation manages a variety of electrical assets and does not have electrical engineering expertise on staff. The position will plan and manage the replacement of the outdated streetlight series circuits citywide, streetlight replacement projects, fixture upgrades, and also support the Department’s electrical maintenance team on complex electrical issues. In addition, the sidewalk engineering section has taken on this responsibility without expertise. The new FY24 positions will allow the sidewalk engineers to focus solely on sidewalk work. The Streetlights section has received on average  of 10% more services requests than they are able to close month over month in the last two fiscal years. Includes the repair/ replacement of all defective, malfunctioning or damaged components for various streetlights; perform functional checks and inspections of streetlight equipment including luminaires, lamps, photocells, circuit breakers, pole bases, support structure, etc.; faulty underground cable replacement; pole/ cabinet damage and knock over replacement as a result of vehicle and weather damage; trench, auger and excavate conduit, pull boxes, and pole bases. There are approximately 300 ea. pole locations that require replacements currently. "/>
    <s v="Electrical Engineering Asset Management Addition of 1.00 Senior Electrical Engineer and non-personnel expenditures to provide electrical engineering management and planning to Citywide streetlight, traffic signal and utility undergrounding programs. "/>
    <s v="Addition of 1.00 Senior Electrical Engineer and non-personnel expenditures to provide electrical engineering management and planning to Citywide streetlight, traffic signal and utility undergrounding programs. "/>
    <s v="NO"/>
    <s v="The strategy to bolster equity in this service area is a part of the Transportation Department Tactical Equity Plan. This request will address the Department's goal of providing exceptional customer service through implementation of data driven decision making for major service areas (i.e. streetlight and sidewalk prioritization) in an effort to improve response times citywide."/>
    <n v="1"/>
    <n v="164769"/>
    <n v="0"/>
    <x v="4"/>
    <s v="N/A"/>
    <x v="0"/>
    <s v="Yes"/>
    <m/>
    <m/>
    <m/>
    <m/>
    <m/>
    <s v="Customer Service"/>
    <s v="100000_211611_Addition of Electrical Engineering Asset Mgmt"/>
    <b v="1"/>
    <s v="This request adds budget for 1.00 Senior Electrical Engineer approved in FY2023 to provide additional oversight and expertise for the City’s streetlighting, traffic signal, and undergrounding programs. Transportation manages a variety of electrical assets and does not have electrical engineering expertise on staff. The position will plan and manage the replacement of the outdated streetlight series circuits citywide, streetlight replacement projects, fixture upgrades, and also support the Department’s electrical maintenance team on complex electrical issues. In addition, the sidewalk engineering section has taken on this responsibility without expertise. The new FY24 positions will allow the sidewalk engineers to focus solely on sidewalk work. The Streetlights section has received on average  of 10% more services requests than they are able to close month over month in the last two fiscal years. Includes the repair/ replacement of all defective, malfunctioning or damaged components for various streetlights; perform functional checks and inspections of streetlight equipment including luminaires, lamps, photocells, circuit breakers, pole bases, support structure, etc.; faulty underground cable replacement; pole/ cabinet damage and knock over replacement as a result of vehicle and weather damage; trench, auger and excavate conduit, pull boxes, and pole bases. There are approximately 300 ea. pole locations that require replacements currently. "/>
    <b v="0"/>
    <x v="0"/>
    <b v="1"/>
    <b v="1"/>
  </r>
  <r>
    <n v="720041"/>
    <s v="Publishing Services Fund"/>
    <n v="1319"/>
    <s v="Publishing Services"/>
    <s v="01"/>
    <s v="Serve Every Neighborhood"/>
    <s v="Expenditure (Critical Operational Needs)"/>
    <s v="Not Applicable"/>
    <n v="57632"/>
    <s v="720041_1319_Addition of 1.00 Admin. Aide II"/>
    <n v="1"/>
    <n v="58888"/>
    <n v="16414"/>
    <n v="9190"/>
    <n v="84492"/>
    <m/>
    <m/>
    <m/>
    <m/>
    <m/>
    <m/>
    <m/>
    <m/>
    <m/>
    <n v="84492"/>
    <n v="15575"/>
    <s v="Addition of 1.00 Administrative Aide 2 in personnel expenditures in the Publishing Services Department. The new position will be responsible for Publishing Services' administrative and budget functions. These functions include but are not limited to the following: provide client departments with quotes for in-house requests; obtain quotes for client departments from outside vendors for outside requests; work with each outside vendor on specifications and completion times; process purchase requisitions/orders for quotes from outside vendors; coordinate completion orders with Publishing Services team; order office supplies; complete billing; analyze, prepare and administer Publishing Services' budget; maintain financial records and monitor the status of expenditures and revenues; support department management and complete special projects as assigned. It has been determined that 20% of the position will be supported by the Communications Department for assistance in Administrative Aide 2 duties.• Background: The Publishing Services team previously had an Administrative Aide who assisted with the billing process and budget functions. As a result of a budget reduction in 2020, existing staff (Senior Publishing Specialist) absorbed these administrative duties. • Funding: No available funds at this time.• Impact If Not Funded: The Senior Publishing Specialist will continue to perform the administrative duties, some of which are out of class and outside of the bargaining unit, along with daily publishing duties which can range from performing complex printing jobs, troubleshooting equipment, collaborating with client departments’ project requests, to training and assisting fellow team members. If this position is not funded, Publishing Services will continue to be unable to provide expected levels of service to City departments.     "/>
    <s v="Administrative Support for Publishing ServicesAddition of 1.00 Administrative Aide 2 and associated revenue to support Publishing Services and Communication's administrative and budget functions."/>
    <s v="Addition of 1.00 Administrative Aide 2 in personnel expenditures. The new position will be responsible for Publishing Services' administrative and budget functions, which are currently performed by a Senior Publishing Specialist."/>
    <s v="YES"/>
    <s v="This budget adjustment seeks to resolve disparities in service levels to client departments. If this position is not funded, Publishing Services will continue to be unable to provide expected levels of service to City departments and the  Senior Publishing Specialist will continue to perform the administrative duties, some of which are out of class and outside of the bargaining unit, along with daily publishing duties which can range from performing complex printing jobs, troubleshooting equipment, collaborating with client departments’ project requests, to training and assisting fellow team members."/>
    <n v="0"/>
    <n v="0"/>
    <n v="0"/>
    <x v="3"/>
    <s v="N/A"/>
    <x v="2"/>
    <s v="N/A"/>
    <m/>
    <m/>
    <m/>
    <s v="Customer Service"/>
    <m/>
    <m/>
    <s v="720041_1319_Addition of 1.00 Admin. Aide II"/>
    <b v="1"/>
    <s v="Addition of 1.00 Administrative Aide 2 in personnel expenditures in the Publishing Services Department. The new position will be responsible for Publishing Services' administrative and budget functions. These functions include but are not limited to the following: provide client departments with quotes for in-house requests; obtain quotes for client departments from outside vendors for outside requests; work with each outside vendor on specifications and completion times; process purchase requisitions/orders for quotes from outside vendors; coordinate completion orders with Publishing Services team; order office supplies; complete billing; analyze, prepare and administer Publishing Services' budget; maintain financial records and monitor the status of expenditures and revenues; support department management and complete special projects as assigned. It has been determined that 20% of the position will be supported by the Communications Department for assistance in Administrative Aide 2 duties.• Background: The Publishing Services team previously had an Administrative Aide who assisted with the billing process and budget functions. As a result of a budget reduction in 2020, existing staff (Senior Publishing Specialist) absorbed these administrative duties. • Funding: No available funds at this time.• Impact If Not Funded: The Senior Publishing Specialist will continue to perform the administrative duties, some of which are out of class and outside of the bargaining unit, along with daily publishing duties which can range from performing complex printing jobs, troubleshooting equipment, collaborating with client departments’ project requests, to training and assisting fellow team members. If this position is not funded, Publishing Services will continue to be unable to provide expected levels of service to City departments.     "/>
    <b v="0"/>
    <x v="0"/>
    <b v="1"/>
    <b v="1"/>
  </r>
  <r>
    <n v="100000"/>
    <s v="General Fund"/>
    <n v="1415"/>
    <s v="Communications"/>
    <s v="01"/>
    <s v="Serve Every Neighborhood"/>
    <s v="Expenditure (Critical Operational Needs)"/>
    <s v="Not Applicable"/>
    <n v="57633"/>
    <s v="100000_1415_Admin Aide II City Services Billed"/>
    <m/>
    <m/>
    <m/>
    <m/>
    <n v="0"/>
    <m/>
    <n v="15575"/>
    <m/>
    <m/>
    <m/>
    <m/>
    <m/>
    <m/>
    <m/>
    <n v="15575"/>
    <m/>
    <s v="Administrative Aide 2 in personnel expenditures in the Communications Department. The new position will be responsible for Publishing Services' administrative and budget functions. These functions include but are not limited to the following: provide client departments with quotes for in-house requests; obtain quotes for client departments from outside vendors for outside requests; work with each outside vendor on specifications and completion times; process purchase requisitions/orders for quotes from outside vendors; coordinate completion orders with Publishing Services team; order office supplies; complete billing; analyze, prepare and administer Publishing Services' budget; maintain financial records and monitor the status of expenditures and revenues; support department management and complete special projects as assigned. It has been determined that 20% of the position will be supported by the Communications Department for assistance in Administrative Aide 2 duties.• Background: The Publishing Services team previously had an Administrative Aide who assisted with the billing process and budget functions. As a result of a budget reduction in 2020, existing staff (Senior Publishing Specialist) absorbed these administrative duties. • Funding: No available funds at this time.• Impact If Not Funded: The Senior Publishing Specialist will continue to perform the administrative duties, some of which are out of class and outside of the bargaining unit, along with daily publishing duties which can range from performing complex printing jobs, troubleshooting equipment, collaborating with client departments’ project requests, to training and assisting fellow team members. If this position is not funded, Publishing Services will continue to be unable to provide expected levels of service to City departments.     "/>
    <s v="Administrative Support for Publishing ServicesAddition of reimbursements for city services that support Communications with administrative and budget functions."/>
    <s v="Addition of Administrative Aide 2 personnel expenditures. The new position will be responsible for assisting Communications administrative and budget functions."/>
    <s v="YES"/>
    <s v="This budget adjustment seeks to resolve disparities in service levels to client departments. Communications will continue to be unable to provide expected levels of service to City departments as they currently do not have sufficient administrative staff, so senior staff must perform these administrative duties."/>
    <n v="0"/>
    <n v="0"/>
    <n v="0"/>
    <x v="3"/>
    <s v="N/A"/>
    <x v="2"/>
    <s v="N/A"/>
    <m/>
    <m/>
    <m/>
    <m/>
    <m/>
    <s v="Customer Service"/>
    <s v="100000_1415_Admin Aide II City Services Billed"/>
    <b v="1"/>
    <s v="Administrative Aide 2 in personnel expenditures in the Communications Department. The new position will be responsible for Publishing Services' administrative and budget functions. These functions include but are not limited to the following: provide client departments with quotes for in-house requests; obtain quotes for client departments from outside vendors for outside requests; work with each outside vendor on specifications and completion times; process purchase requisitions/orders for quotes from outside vendors; coordinate completion orders with Publishing Services team; order office supplies; complete billing; analyze, prepare and administer Publishing Services' budget; maintain financial records and monitor the status of expenditures and revenues; support department management and complete special projects as assigned. It has been determined that 20% of the position will be supported by the Communications Department for assistance in Administrative Aide 2 duties.• Background: The Publishing Services team previously had an Administrative Aide who assisted with the billing process and budget functions. As a result of a budget reduction in 2020, existing staff (Senior Publishing Specialist) absorbed these administrative duties. • Funding: No available funds at this time.• Impact If Not Funded: The Senior Publishing Specialist will continue to perform the administrative duties, some of which are out of class and outside of the bargaining unit, along with daily publishing duties which can range from performing complex printing jobs, troubleshooting equipment, collaborating with client departments’ project requests, to training and assisting fellow team members. If this position is not funded, Publishing Services will continue to be unable to provide expected levels of service to City departments.     "/>
    <b v="0"/>
    <x v="0"/>
    <b v="1"/>
    <b v="1"/>
  </r>
  <r>
    <n v="100000"/>
    <s v="General Fund"/>
    <n v="1914"/>
    <s v="Police"/>
    <s v="Not Applicable"/>
    <s v="Not Applicable"/>
    <s v="Revenue (Revised – Increase)"/>
    <s v="Not Applicable"/>
    <n v="57634"/>
    <s v="100000_1914_February Update - PD Transfer Public Safety Svcs"/>
    <m/>
    <m/>
    <m/>
    <m/>
    <n v="0"/>
    <m/>
    <m/>
    <m/>
    <m/>
    <m/>
    <m/>
    <m/>
    <m/>
    <m/>
    <m/>
    <n v="38225"/>
    <s v="Revenues for Safety Sales Tax are expected to increase in FY24. After factoring in the increase in the Debt Service payment, and the split between Police and Fire, the increase for the Police Department is projected to be $887,776 as of January 2023. An update in February 2023, now projects an additional $38,225 in revenue to be received. As a result, the total proposed revenue for Safety Sales Tax for FY24 is $6,001,231."/>
    <s v="Safety Sales Tax AllocationAdjustment to reflect revised Safety Sales Tax revenue associated with the Public Safety Services and Debt Services Fund."/>
    <s v="Adjustment to reflect revised revenue and non-personnel expenditures associated with the Public Safety Services and Debt Services Fund."/>
    <s v="NO"/>
    <s v="N/A"/>
    <n v="0"/>
    <n v="0"/>
    <n v="0"/>
    <x v="3"/>
    <s v="N/A"/>
    <x v="2"/>
    <s v="N/A"/>
    <m/>
    <m/>
    <m/>
    <m/>
    <m/>
    <s v="Not Applicable"/>
    <s v="100000_1914_February Update - PD Transfer Public Safety Svcs"/>
    <b v="1"/>
    <s v="Revenues for Safety Sales Tax are expected to increase in FY24. After factoring in the increase in the Debt Service payment, and the split between Police and Fire, the increase for the Police Department is projected to be $887,776 as of January 2023. An update in February 2023, now projects an additional $38,225 in revenue to be received. As a result, the total proposed revenue for Safety Sales Tax for FY24 is $6,001,231."/>
    <b v="0"/>
    <x v="0"/>
    <b v="1"/>
    <b v="1"/>
  </r>
  <r>
    <n v="100000"/>
    <s v="General Fund"/>
    <n v="9912"/>
    <s v="Citywide Program Expenditures"/>
    <s v="15"/>
    <s v="Champion Sustainability"/>
    <s v="Expenditure (City Mandates)"/>
    <s v="Infrastructure"/>
    <n v="57636"/>
    <s v="100000_9912_Climate Equity Fund Contribution - Feb Update"/>
    <m/>
    <m/>
    <m/>
    <m/>
    <n v="0"/>
    <m/>
    <m/>
    <m/>
    <m/>
    <m/>
    <m/>
    <m/>
    <n v="1290514"/>
    <m/>
    <n v="1290514"/>
    <m/>
    <s v="This adjustment is related to form ID 57274. For FY 2024, the contribution to the CEF will only include 10.0 percent of the total General Fund revenue received through the annual gas and electric franchise fees, which were estimated at $63,978.820 and since the current budget is at $7.0M; a reduction was requested. Form ID 57274 requested a reduction to the on-going budget of $7.0 million to $6.4 million, a difference of $606,364.However, there was an increase to the Budget Adjustment for FY 2024 based on new information received in February. An addition of $1,290,514 is being requested to increase the requested budget of $6,397,882 to $7,688,396."/>
    <s v="Climate Equity Fund TransferAdjustment to the transfer to the Climate Equity Fund based on revised franchise fee revenues."/>
    <s v="Adjustment to the transfer to the Climate Equity Fund based on revised franchise fee revenues."/>
    <s v="NO"/>
    <s v="NO"/>
    <n v="1"/>
    <n v="1290514"/>
    <n v="0"/>
    <x v="1"/>
    <s v="Overarching Implementation"/>
    <x v="0"/>
    <s v="No"/>
    <m/>
    <m/>
    <m/>
    <m/>
    <m/>
    <s v="Not Applicable"/>
    <s v="100000_9912_Climate Equity Fund Contribution - Feb Update"/>
    <b v="1"/>
    <s v="This adjustment is related to form ID 57274. For FY 2024, the contribution to the CEF will only include 10.0 percent of the total General Fund revenue received through the annual gas and electric franchise fees, which were estimated at $63,978.820 and since the current budget is at $7.0M; a reduction was requested. Form ID 57274 requested a reduction to the on-going budget of $7.0 million to $6.4 million, a difference of $606,364.However, there was an increase to the Budget Adjustment for FY 2024 based on new information received in February. An addition of $1,290,514 is being requested to increase the requested budget of $6,397,882 to $7,688,396."/>
    <b v="0"/>
    <x v="0"/>
    <b v="1"/>
    <b v="1"/>
  </r>
  <r>
    <n v="200217"/>
    <s v="Underground Surcharge Fund"/>
    <n v="211600"/>
    <s v="Admin &amp; Right-of-Way Management"/>
    <s v="Not Applicable"/>
    <s v="Not Applicable"/>
    <s v="Revenue (Revised – Increase)"/>
    <s v="Not Applicable"/>
    <n v="57637"/>
    <s v="200217_211600_February Update SDG&amp;E Franchise Fee Rev."/>
    <m/>
    <m/>
    <m/>
    <m/>
    <n v="0"/>
    <m/>
    <m/>
    <m/>
    <m/>
    <m/>
    <m/>
    <m/>
    <m/>
    <m/>
    <m/>
    <n v="21096827"/>
    <s v="This adjustment includes the addition of $21,096,827 in revenue to reflect revised revenue projections for San Diego Gas and Electric (SDG&amp;amp;E) Franchise Fees, as of the February update provided by SDG&amp;amp;E."/>
    <s v="San Diego Gas &amp;amp; Electric (SDG&amp;amp;E) Franchise Fees RevenueAdjustment to reflect revised SDG&amp;amp;E revenue projections."/>
    <s v="Adjustment to reflect revised revenue projections for San Diego Gas and Electric Franchise Fees."/>
    <s v="NO"/>
    <s v="57637_N___N/A_:._._._._"/>
    <n v="0"/>
    <n v="0"/>
    <n v="0"/>
    <x v="3"/>
    <s v="N/A"/>
    <x v="2"/>
    <s v="N/A"/>
    <m/>
    <s v="Not Applicable"/>
    <m/>
    <m/>
    <m/>
    <m/>
    <s v="200217_211600_February Update SDG&amp;E Franchise Fee Rev."/>
    <b v="1"/>
    <s v="This adjustment includes the addition of $21,096,827 in revenue to reflect revised revenue projections for San Diego Gas and Electric (SDG&amp;amp;E) Franchise Fees, as of the February update provided by SDG&amp;amp;E."/>
    <b v="0"/>
    <x v="0"/>
    <b v="1"/>
    <b v="1"/>
  </r>
  <r>
    <n v="720057"/>
    <s v="Engineering &amp; Capital Projects Fund"/>
    <n v="2112"/>
    <s v="Engineering &amp; Capital Projects"/>
    <s v="15"/>
    <s v="Not Applicable"/>
    <s v="Expenditure (Budget Reduction Proposal)"/>
    <s v="Not Applicable"/>
    <n v="57638"/>
    <s v="720057_2112_Reduction of Remaining Planet Bids Platform"/>
    <m/>
    <m/>
    <m/>
    <m/>
    <n v="0"/>
    <m/>
    <m/>
    <n v="-250000"/>
    <m/>
    <m/>
    <m/>
    <m/>
    <m/>
    <m/>
    <n v="-250000"/>
    <m/>
    <s v="On going annualized reduction of remaining budget dollars associated with the Planet Bids software procurement platform.  In the FY23 Adopted Budget, the Public Works Contracts Division was transferred from the Engineering and Capital Projects Department to the Purchasing and Contracting Department, including 19.00 FTE positions and associated expenditures and revenue.  A portion of the budget that supports the Planet Bids procurement platform remained behind in anticipation of continued E&amp;amp;CP use of the program.  Going forward all expenses associated with this remaining component will be absorbed by the Purchasing and Contracting Department; therefore, the remaining $250K of budget at E&amp;amp;CP is no longer needed and will be removed."/>
    <s v="Reduction of Planet Bids Software BudgetReduction of total annualized non-personnel budget due to absorption of remaining Planet Bids Software Platform expenses by Purchasing and Contracting in line with FY23 restructure."/>
    <s v="Reduction of total annualized non-personnel budget due to absorption of remaining Planet Bids Software Platform expenses by Purchasing and Contracting in line with FY23 restructure."/>
    <s v="NO"/>
    <s v="N/A"/>
    <n v="0"/>
    <n v="0"/>
    <n v="0"/>
    <x v="3"/>
    <s v="N/A"/>
    <x v="2"/>
    <s v="N/A"/>
    <m/>
    <s v="Not Applicable"/>
    <m/>
    <m/>
    <m/>
    <m/>
    <s v="720057_2112_Reduction of Remaining Planet Bids Platform"/>
    <b v="1"/>
    <s v="On going annualized reduction of remaining budget dollars associated with the Planet Bids software procurement platform.  In the FY23 Adopted Budget, the Public Works Contracts Division was transferred from the Engineering and Capital Projects Department to the Purchasing and Contracting Department, including 19.00 FTE positions and associated expenditures and revenue.  A portion of the budget that supports the Planet Bids procurement platform remained behind in anticipation of continued E&amp;amp;CP use of the program.  Going forward all expenses associated with this remaining component will be absorbed by the Purchasing and Contracting Department; therefore, the remaining $250K of budget at E&amp;amp;CP is no longer needed and will be removed."/>
    <b v="0"/>
    <x v="0"/>
    <b v="1"/>
    <b v="1"/>
  </r>
  <r>
    <n v="100000"/>
    <s v="General Fund"/>
    <n v="1716"/>
    <s v="Homelessness Strategies &amp; Solutions"/>
    <s v="Not Applicable"/>
    <s v="Not Applicable"/>
    <s v="Revenue (Revised – Increase)"/>
    <s v="Not Applicable"/>
    <n v="57640"/>
    <s v="100000_1716_Transient Occupancy Tax Transfer"/>
    <m/>
    <m/>
    <m/>
    <m/>
    <n v="0"/>
    <m/>
    <m/>
    <m/>
    <m/>
    <m/>
    <m/>
    <m/>
    <m/>
    <m/>
    <m/>
    <n v="31000000"/>
    <s v="Adjustment for Transient Occupancy Tax Fund/Special Promotional Program reimbursements to the General Fund for the Safety &amp;amp; Maintenance of Visitor-Related facilities, including Special Events - Public Safety Support Services. Related Form 57372. "/>
    <s v="Transient Occupancy Tax TransferAdjustment to reflect revised revenue for safety and maintenance of tourism-related facilities from the Transient Occupancy Tax Fund."/>
    <s v="Adjustment to reflect revised revenue for safety and maintenance of tourism-related facilities from the Transient Occupancy Tax Fund."/>
    <s v="NO"/>
    <s v="N/A"/>
    <n v="0"/>
    <n v="0"/>
    <n v="0"/>
    <x v="3"/>
    <s v="N/A"/>
    <x v="2"/>
    <s v="N/A"/>
    <m/>
    <m/>
    <m/>
    <m/>
    <m/>
    <s v="Not Applicable"/>
    <s v="100000_1716_Transient Occupancy Tax Transfer"/>
    <b v="1"/>
    <s v="Adjustment for Transient Occupancy Tax Fund/Special Promotional Program reimbursements to the General Fund for the Safety &amp;amp; Maintenance of Visitor-Related facilities, including Special Events - Public Safety Support Services. Related Form 57372. "/>
    <b v="0"/>
    <x v="0"/>
    <b v="1"/>
    <b v="1"/>
  </r>
  <r>
    <n v="100000"/>
    <s v="General Fund"/>
    <n v="1516"/>
    <s v="City Treasurer"/>
    <m/>
    <m/>
    <m/>
    <m/>
    <n v="57641"/>
    <s v="100000_1516_TOT Reimbursement"/>
    <m/>
    <m/>
    <m/>
    <m/>
    <n v="0"/>
    <m/>
    <m/>
    <m/>
    <m/>
    <m/>
    <m/>
    <m/>
    <m/>
    <m/>
    <m/>
    <n v="1000000"/>
    <s v="Adjustment to reflect revised revenue for safety and maintenance of tourism-related facilities from the TOT Fund. This corresponds with form ID 57628 under the TOT Fund, which shows the transfer out."/>
    <s v="Transient Occupancy Tax (TOT) TransferAdjustment to reflect revised reimbursements for eligible services from the TOT Fund."/>
    <s v="Adjustment to reflect revised revenue for safety and maintenance of tourism-related facilities from the TOT Fund."/>
    <m/>
    <m/>
    <n v="0"/>
    <n v="0"/>
    <n v="0"/>
    <x v="3"/>
    <s v="N/A"/>
    <x v="2"/>
    <s v="N/A"/>
    <m/>
    <m/>
    <m/>
    <m/>
    <m/>
    <m/>
    <s v="100000_1516_TOT Reimbursement"/>
    <b v="1"/>
    <s v="Adjustment to reflect revised revenue for safety and maintenance of tourism-related facilities from the TOT Fund. This corresponds with form ID 57628 under the TOT Fund, which shows the transfer out."/>
    <b v="0"/>
    <x v="0"/>
    <b v="1"/>
    <b v="1"/>
  </r>
  <r>
    <n v="100000"/>
    <s v="General Fund"/>
    <n v="1912"/>
    <s v="Fire-Rescue"/>
    <s v="Not Applicable"/>
    <s v="Not Applicable"/>
    <s v="Revenue (Revised – Increase)"/>
    <s v="Not Applicable"/>
    <n v="57642"/>
    <s v="100000_1912_Safety Sales Tax Allocation(February Update)"/>
    <m/>
    <m/>
    <m/>
    <m/>
    <n v="0"/>
    <m/>
    <m/>
    <m/>
    <m/>
    <m/>
    <m/>
    <m/>
    <m/>
    <m/>
    <m/>
    <n v="38225"/>
    <s v="Revenues for Safety Sales Tax are expected to increase in FY24. After factoring in the increase in the Debt Service payment, and the split between Police and Fire, the increase for the Fire Department is projected to be $887,776 as of January 2023. An update in February 2023, now projects an additional $38,225 in revenue to be received. The new total amount projected for proposed is $6,001,231"/>
    <s v="Safety Sales Tax AllocationAdjustment to reflect revised Safety Sales Tax revenue associated with the Public Safety Services and Debt Services Fund."/>
    <s v="Adjustment to reflect revised revenue and non-personnel expenditures associated with the Public Safety Services and Debt Services Fund."/>
    <s v="NO"/>
    <m/>
    <n v="0"/>
    <n v="0"/>
    <n v="0"/>
    <x v="3"/>
    <s v="N/A"/>
    <x v="2"/>
    <s v="N/A"/>
    <m/>
    <m/>
    <m/>
    <m/>
    <m/>
    <s v="Not Applicable"/>
    <s v="100000_1912_Safety Sales Tax Allocation(February Update)"/>
    <b v="1"/>
    <s v="Revenues for Safety Sales Tax are expected to increase in FY24. After factoring in the increase in the Debt Service payment, and the split between Police and Fire, the increase for the Fire Department is projected to be $887,776 as of January 2023. An update in February 2023, now projects an additional $38,225 in revenue to be received. The new total amount projected for proposed is $6,001,231"/>
    <b v="0"/>
    <x v="0"/>
    <b v="1"/>
    <b v="1"/>
  </r>
  <r>
    <n v="100000"/>
    <s v="General Fund"/>
    <n v="1211"/>
    <s v="City Attorney"/>
    <m/>
    <m/>
    <m/>
    <m/>
    <n v="57643"/>
    <s v="100000_1211_Addition of 2.00 DCA to Support Pure Water"/>
    <n v="2"/>
    <n v="299996"/>
    <n v="57412"/>
    <n v="23300"/>
    <n v="380708"/>
    <n v="5000"/>
    <n v="4000"/>
    <m/>
    <m/>
    <m/>
    <m/>
    <m/>
    <m/>
    <m/>
    <n v="389708"/>
    <n v="373382"/>
    <s v="Budget adjustment requested for the addition of 2.00 Deputy City Attorneys, currently supplemental positions, and one-time associated non-personnel expenditures to support Civil Advisory, Public Utilities, Capital Improvements Program. The Deputy City Attorneys will bill to Capital Improvements Program (CIP) on their timecard."/>
    <s v="Civil Advisory for the Pure Water ProgramAddition of 2.00 Deputy City Attorneys and associated non-personnel expenditures to support the Pure Water Program."/>
    <s v="Addition of 2.00 Deputy City Attorney and associated non-personnel expenditure to support the Civil Advisory, Public Utilities, Capital Improvements Program."/>
    <m/>
    <m/>
    <n v="0"/>
    <n v="0"/>
    <n v="0"/>
    <x v="3"/>
    <s v="N/A"/>
    <x v="2"/>
    <s v="N/A"/>
    <m/>
    <m/>
    <m/>
    <m/>
    <m/>
    <m/>
    <s v="100000_1211_Addition of 2.00 DCA to Support Pure Water"/>
    <b v="1"/>
    <s v="Budget adjustment requested for the addition of 2.00 Deputy City Attorneys, currently supplemental positions, and one-time associated non-personnel expenditures to support Civil Advisory, Public Utilities, Capital Improvements Program. The Deputy City Attorneys will bill to Capital Improvements Program (CIP) on their timecard."/>
    <b v="0"/>
    <x v="0"/>
    <b v="1"/>
    <b v="1"/>
  </r>
  <r>
    <n v="100000"/>
    <s v="General Fund"/>
    <n v="9911"/>
    <s v="Major Revenues"/>
    <s v="Not Applicable"/>
    <s v="Not Applicable"/>
    <s v="Revenue (Revised – Increase)"/>
    <s v="Not Applicable"/>
    <n v="57644"/>
    <s v="100000_9911_SB90 State Mandated Program Revenues"/>
    <m/>
    <m/>
    <m/>
    <m/>
    <n v="0"/>
    <m/>
    <m/>
    <m/>
    <m/>
    <m/>
    <m/>
    <m/>
    <m/>
    <m/>
    <m/>
    <n v="242723"/>
    <s v="Program 197 Health Benefits for Survivors of Peace Officers and Firefighters claim amount $83,416Program 167 Domestic Violence Arrest Policies and Standards claim amount $139,643Program 375 RIPA $372,313Program 378 Sexual Assault Evidence Kits $292,7762021-2022 claims were submitted to SCO on February 15, 2023"/>
    <s v="State Mandated Reimbursement ClaimsAddition of one-time revenue associated with state mandated reimbursement claims submitted to the State Controller's Office."/>
    <s v="State Mandated Reimbursement ClaimsAddition of one-time revenue associated with state mandated reimbursement claims submitted to the State Controller's Office."/>
    <m/>
    <s v="N/A"/>
    <n v="0"/>
    <n v="0"/>
    <n v="0"/>
    <x v="3"/>
    <s v="N/A"/>
    <x v="2"/>
    <s v="N/A"/>
    <m/>
    <m/>
    <m/>
    <m/>
    <m/>
    <s v="Not Applicable"/>
    <s v="100000_9911_SB90 State Mandated Program Revenues"/>
    <b v="1"/>
    <s v="Program 197 Health Benefits for Survivors of Peace Officers and Firefighters claim amount $83,416Program 167 Domestic Violence Arrest Policies and Standards claim amount $139,643Program 375 RIPA $372,313Program 378 Sexual Assault Evidence Kits $292,7762021-2022 claims were submitted to SCO on February 15, 2023"/>
    <b v="0"/>
    <x v="0"/>
    <b v="1"/>
    <b v="1"/>
  </r>
  <r>
    <n v="100000"/>
    <s v="General Fund"/>
    <n v="9912"/>
    <s v="Citywide Program Expenditures"/>
    <s v="16"/>
    <s v="Serve Every Neighborhood"/>
    <s v="Expenditure (City Mandates)"/>
    <s v="Infrastructure"/>
    <n v="57645"/>
    <s v="100000_9912_Transfer to the Infrastructure Fund Pt2"/>
    <m/>
    <m/>
    <m/>
    <m/>
    <n v="0"/>
    <m/>
    <m/>
    <m/>
    <m/>
    <m/>
    <m/>
    <m/>
    <n v="2764834"/>
    <m/>
    <n v="2764834"/>
    <m/>
    <s v="This request is related to Form ID 57455. 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The request will increase the original requested amount of $18,781,054 to $21,545,888, which represents the portion of the deposit calculation only required from the sales tax increment."/>
    <s v="Transfer to the Infrastructure FundAddition of non-personnel expenditures for the transfer to the Infrastructure Fund per City Charter Section 77.1."/>
    <s v="Addition of non-personnel expenditures for the transfer to the Infrastructure Fund per City Charter Section 77.1."/>
    <s v="NO"/>
    <s v="NO"/>
    <n v="0"/>
    <n v="0"/>
    <n v="0"/>
    <x v="3"/>
    <s v="N/A"/>
    <x v="2"/>
    <s v="No"/>
    <m/>
    <m/>
    <m/>
    <m/>
    <m/>
    <s v="Not Applicable"/>
    <s v="100000_9912_Transfer to the Infrastructure Fund Pt2"/>
    <b v="1"/>
    <s v="This request is related to Form ID 57455. In accordance with City Charter section 77.1, the City is required to place certain unrestricted General Fund revenues into an Infrastructure Fund to be used for new infrastructure costs, including financing costs, related to General Fund capital improvements such as streets, sidewalks and buildings, and the maintenance and repair of such improvements. The request will increase the original requested amount of $18,781,054 to $21,545,888, which represents the portion of the deposit calculation only required from the sales tax increment."/>
    <b v="0"/>
    <x v="0"/>
    <b v="1"/>
    <b v="1"/>
  </r>
  <r>
    <n v="100000"/>
    <s v="General Fund"/>
    <n v="1313"/>
    <s v="Human Resources"/>
    <s v="Not Applicable"/>
    <s v="Not Applicable"/>
    <s v="Expenditure (Critical Operational Needs)"/>
    <s v="Not Applicable"/>
    <n v="57646"/>
    <s v="100000_1313_General HR Support"/>
    <n v="3"/>
    <n v="390491"/>
    <n v="76723"/>
    <n v="33341"/>
    <n v="500555"/>
    <m/>
    <m/>
    <m/>
    <m/>
    <m/>
    <m/>
    <m/>
    <m/>
    <m/>
    <n v="500555"/>
    <m/>
    <s v="Budget Adjustment request for the addition of 1.00 Program Managers and 2.00 Program Coordinators to help support the Human Resources Department."/>
    <s v="Department Operations SupportAddition of 1.00 Program Manager and 2.00 Program Coordinators to help support department operations."/>
    <s v="Addition of 1.00 Program Manager and 2.00 Program Coordinators to help support department operations."/>
    <s v="NO"/>
    <s v="N/A"/>
    <n v="0"/>
    <n v="0"/>
    <n v="0"/>
    <x v="3"/>
    <s v="N/A"/>
    <x v="2"/>
    <s v="N/A"/>
    <m/>
    <m/>
    <m/>
    <m/>
    <m/>
    <s v="Not Applicable"/>
    <s v="100000_1313_General HR Support"/>
    <b v="1"/>
    <s v="Budget Adjustment request for the addition of 1.00 Program Managers and 2.00 Program Coordinators to help support the Human Resources Department."/>
    <b v="0"/>
    <x v="0"/>
    <b v="1"/>
    <b v="1"/>
  </r>
  <r>
    <n v="100000"/>
    <s v="General Fund"/>
    <n v="1415"/>
    <s v="Communications"/>
    <s v="01"/>
    <s v="Not Applicable"/>
    <s v="Expenditure (Critical Operational Needs)"/>
    <s v="Not Applicable"/>
    <n v="57647"/>
    <s v="100000_1415_Addition of NPE"/>
    <m/>
    <m/>
    <m/>
    <m/>
    <n v="0"/>
    <m/>
    <n v="20000"/>
    <m/>
    <m/>
    <m/>
    <m/>
    <m/>
    <m/>
    <m/>
    <n v="20000"/>
    <m/>
    <s v="This budget adjust is requested in order to accommodate the reintroduction of the State of the City address that is going to be held yearly and in-person on an on-going basis. Due to Covid-19 this address has been been held virtually, with the lifted restriction it will be held in-person going forward. "/>
    <s v="State of the City ServicesAddition of non-personnel expenditures to support the State of the City."/>
    <s v="Addition of ongoing non-personnel expenditure to accommodate the reintroduction of the in-person State of the City address to be held annually. The projected General Fund impact of this adjustment is $20,000."/>
    <s v="NO"/>
    <s v="N/A"/>
    <n v="0"/>
    <n v="0"/>
    <n v="0"/>
    <x v="3"/>
    <s v="N/A"/>
    <x v="2"/>
    <s v="N/A"/>
    <m/>
    <m/>
    <m/>
    <m/>
    <m/>
    <s v="Trust &amp; Transparency"/>
    <s v="100000_1415_Addition of NPE"/>
    <b v="1"/>
    <s v="This budget adjust is requested in order to accommodate the reintroduction of the State of the City address that is going to be held yearly and in-person on an on-going basis. Due to Covid-19 this address has been been held virtually, with the lifted restriction it will be held in-person going forward. "/>
    <b v="0"/>
    <x v="0"/>
    <b v="1"/>
    <b v="1"/>
  </r>
  <r>
    <n v="100000"/>
    <s v="General Fund"/>
    <n v="211600"/>
    <s v="Admin &amp; Right-of-Way Management"/>
    <s v="Not Applicable"/>
    <s v="Not Applicable"/>
    <s v="Revenue (Revised – Decrease)"/>
    <s v="Not Applicable"/>
    <n v="57648"/>
    <s v="100000_211600_Addition of TransNet Revenue"/>
    <m/>
    <m/>
    <m/>
    <m/>
    <n v="0"/>
    <m/>
    <m/>
    <m/>
    <m/>
    <m/>
    <m/>
    <m/>
    <m/>
    <m/>
    <m/>
    <n v="-21121"/>
    <s v="On-going budget adjustment request to removing $21,121 in revenue (updated for February projections) to reflect net decrease of $5,058 to support administration of the Program (1%). This budget adjustment revises TransNet revenue to reflect revised TransNet revenue projections from the San Diego Association of Governments."/>
    <s v="TransNet RevenueAdjustment to reflect revised TransNet revenue projections from the San Diego Association of Governments."/>
    <s v="Adjustment to reflect revised TransNet revenue projections from the San Diego Association of Governments."/>
    <s v="NO"/>
    <s v="57648_N___N/A_:._._._._"/>
    <n v="0"/>
    <n v="0"/>
    <n v="0"/>
    <x v="3"/>
    <s v="N/A"/>
    <x v="2"/>
    <s v="N/A"/>
    <m/>
    <m/>
    <m/>
    <m/>
    <m/>
    <s v="Not Applicable"/>
    <s v="100000_211600_Addition of TransNet Revenue"/>
    <b v="1"/>
    <s v="On-going budget adjustment request to removing $21,121 in revenue (updated for February projections) to reflect net decrease of $5,058 to support administration of the Program (1%). This budget adjustment revises TransNet revenue to reflect revised TransNet revenue projections from the San Diego Association of Governments."/>
    <b v="0"/>
    <x v="0"/>
    <b v="1"/>
    <b v="1"/>
  </r>
  <r>
    <n v="200205"/>
    <s v="Transient Occupancy Tax Fund"/>
    <n v="1414"/>
    <s v="Special Promotional Programs"/>
    <s v="Not Applicable"/>
    <s v="Not Applicable"/>
    <s v="Expenditure (Critical Operational Needs)"/>
    <s v="Not Applicable"/>
    <n v="57649"/>
    <s v="200205_1414_TOT Allocation for Convention Center (Feb)"/>
    <m/>
    <m/>
    <m/>
    <m/>
    <n v="0"/>
    <m/>
    <m/>
    <m/>
    <m/>
    <m/>
    <m/>
    <m/>
    <n v="5000000"/>
    <m/>
    <n v="5000000"/>
    <m/>
    <s v="Adjustment to reflect revised reimbursements to the General Fund related to the safety and maintenance of visitor related facilities. This February update is for an addition of one-time non-personnel expenditures in the amount of $5,000,000 to reflect revised reimbursements to the Convention Center Expansion Administration Fund, 200206, for additional operational support of the San Diego Convention Center Corporation. The TOT Fund allocation amount of $5,000,000 is expected to be needed for the next five years (through FY28) as additional operational support of the San Diego Convention Center Corporation. Form 57649 will roll up with SBA for Form 57371, 57548, 57404 and 57624. Related form  57650."/>
    <s v="Operational Support to Other FundsAdjustment to reflect revised allocations for operating support of the Mission Bay/Balboa Park Improvements, Convention Center, PETCO Park, Trolley Extension Reserve, Risk Management Administration, and the Major Events Revolving Fund."/>
    <s v="Adjustment to the annual allocations which support operating costs for Mission Bay/Balboa Park Improvements, Convention Center, PETCO Park, Trolley Extension Reserve, Risk Management Administration, and the Major Events Revolving Fund."/>
    <s v="NO"/>
    <s v="N/A"/>
    <n v="0"/>
    <n v="0"/>
    <n v="0"/>
    <x v="3"/>
    <s v="N/A"/>
    <x v="2"/>
    <s v="N/A"/>
    <m/>
    <m/>
    <m/>
    <s v="Not Applicable"/>
    <m/>
    <m/>
    <s v="200205_1414_TOT Allocation for Convention Center (Feb)"/>
    <b v="1"/>
    <s v="Adjustment to reflect revised reimbursements to the General Fund related to the safety and maintenance of visitor related facilities. This February update is for an addition of one-time non-personnel expenditures in the amount of $5,000,000 to reflect revised reimbursements to the Convention Center Expansion Administration Fund, 200206, for additional operational support of the San Diego Convention Center Corporation. The TOT Fund allocation amount of $5,000,000 is expected to be needed for the next five years (through FY28) as additional operational support of the San Diego Convention Center Corporation. Form 57649 will roll up with SBA for Form 57371, 57548, 57404 and 57624. Related form  57650."/>
    <b v="0"/>
    <x v="0"/>
    <b v="1"/>
    <b v="1"/>
  </r>
  <r>
    <n v="200206"/>
    <s v="Convention Center Expansion Administration Fund"/>
    <n v="9913"/>
    <s v="Citywide Other/Special Funds"/>
    <s v="Not Applicable"/>
    <s v="Not Applicable"/>
    <s v="Expenditure (Critical Operational Needs)"/>
    <s v="Not Applicable"/>
    <n v="57650"/>
    <s v="200206_9913_TOT CIP Support to Convention Center (Feb)"/>
    <m/>
    <m/>
    <m/>
    <m/>
    <n v="0"/>
    <m/>
    <m/>
    <m/>
    <m/>
    <m/>
    <m/>
    <m/>
    <n v="5000000"/>
    <m/>
    <n v="5000000"/>
    <n v="5000000"/>
    <s v="Adjustment to reflect revised revenue projections and associated non-personnel expense increase related to TOT Fund support of the Convention Center Expansion Administration Fund, 200206, for additional CIP support of the San Diego Convention Center Corporation. The TOT Fund allocation amount of $5,000,000 is expected to be needed for the next five years (through FY28) as additional CIP support of the San Diego Convention Center Corporation. Related form 57649."/>
    <s v="Convention Center SupportAddition of non-personnel expenditures and associated revenue to support capital improvement programs of the San Diego Convention Center Corporation."/>
    <s v="Addition of one-time non-personnel expenditures and associated revenue for additional CIP support of the San Diego Convention Center Corporation."/>
    <s v="NO"/>
    <s v="N/A"/>
    <n v="0"/>
    <n v="0"/>
    <n v="0"/>
    <x v="3"/>
    <s v="N/A"/>
    <x v="2"/>
    <s v="N/A"/>
    <m/>
    <s v="Not Applicable"/>
    <m/>
    <m/>
    <m/>
    <m/>
    <s v="200206_9913_TOT CIP Support to Convention Center (Feb)"/>
    <b v="1"/>
    <s v="Adjustment to reflect revised revenue projections and associated non-personnel expense increase related to TOT Fund support of the Convention Center Expansion Administration Fund, 200206, for additional CIP support of the San Diego Convention Center Corporation. The TOT Fund allocation amount of $5,000,000 is expected to be needed for the next five years (through FY28) as additional CIP support of the San Diego Convention Center Corporation. Related form 57649."/>
    <b v="0"/>
    <x v="0"/>
    <b v="1"/>
    <b v="1"/>
  </r>
  <r>
    <n v="200089"/>
    <s v="Black Mountain Ranch North MAD Fund"/>
    <n v="171415"/>
    <s v="Open Space"/>
    <s v="01"/>
    <s v="Not Applicable"/>
    <s v="Revenue (Revised – Increase)"/>
    <s v="Not Applicable"/>
    <n v="57652"/>
    <s v="Black Mountain Ranch North_Fund 200089_171415 REV"/>
    <m/>
    <m/>
    <m/>
    <m/>
    <n v="0"/>
    <m/>
    <m/>
    <m/>
    <m/>
    <m/>
    <m/>
    <m/>
    <m/>
    <m/>
    <m/>
    <n v="51547"/>
    <s v="Adjustment to reflect revised revenue projections."/>
    <s v="Adjustment to reflect revised revenue projections."/>
    <s v="Adjustment to reflect revised revenue projections."/>
    <s v="NO"/>
    <s v="N/A"/>
    <n v="0"/>
    <n v="0"/>
    <n v="0"/>
    <x v="3"/>
    <s v="N/A"/>
    <x v="2"/>
    <s v="N/A"/>
    <m/>
    <s v="Not Applicable"/>
    <m/>
    <m/>
    <m/>
    <m/>
    <s v="Black Mountain Ranch North_Fund 200089_171415 REV"/>
    <b v="1"/>
    <s v="Adjustment to reflect revised revenue projections."/>
    <b v="0"/>
    <x v="0"/>
    <b v="1"/>
    <b v="1"/>
  </r>
  <r>
    <n v="200092"/>
    <s v="Bay Terraces - Honey Drive MAD Fund"/>
    <n v="171415"/>
    <s v="Open Space"/>
    <s v="01"/>
    <s v="Not Applicable"/>
    <s v="Revenue (Revised – Increase)"/>
    <s v="Not Applicable"/>
    <n v="57653"/>
    <s v="Bay Terraces Honey Drive_ Fund 200092_171415 REV"/>
    <m/>
    <m/>
    <m/>
    <m/>
    <n v="0"/>
    <m/>
    <m/>
    <m/>
    <m/>
    <m/>
    <m/>
    <m/>
    <m/>
    <m/>
    <m/>
    <n v="353"/>
    <s v="Adjustment to reflect revised revenue projections."/>
    <s v="Adjustment to reflect revised revenue projections."/>
    <s v="Adjustment to reflect revised revenue projections."/>
    <s v="NO"/>
    <s v="N/A"/>
    <n v="0"/>
    <n v="0"/>
    <n v="0"/>
    <x v="3"/>
    <s v="N/A"/>
    <x v="2"/>
    <s v="N/A"/>
    <m/>
    <s v="Not Applicable"/>
    <m/>
    <m/>
    <m/>
    <m/>
    <s v="Bay Terraces Honey Drive_ Fund 200092_171415 REV"/>
    <b v="1"/>
    <s v="Adjustment to reflect revised revenue projections."/>
    <b v="0"/>
    <x v="0"/>
    <b v="1"/>
    <b v="1"/>
  </r>
  <r>
    <n v="200089"/>
    <s v="Black Mountain Ranch North MAD Fund"/>
    <n v="171415"/>
    <s v="Open Space"/>
    <s v="01"/>
    <s v="Not Applicable"/>
    <s v="Expenditure (Critical Operational Needs)"/>
    <s v="Not Applicable"/>
    <n v="57654"/>
    <s v="Black Mountain Ranch North_Fund 200089_171415 EXP"/>
    <m/>
    <m/>
    <m/>
    <m/>
    <n v="0"/>
    <n v="-5000"/>
    <m/>
    <m/>
    <m/>
    <n v="1812"/>
    <m/>
    <m/>
    <m/>
    <m/>
    <n v="-3188"/>
    <m/>
    <s v="Adjustment to reflect revised expenditures projections."/>
    <s v="Adjustment to reflect revised expenditures projections."/>
    <s v="Adjustment to reflect revised expenditures projections."/>
    <s v="NO"/>
    <s v="N/A"/>
    <n v="0"/>
    <n v="0"/>
    <n v="0"/>
    <x v="3"/>
    <s v="N/A"/>
    <x v="2"/>
    <s v="N/A"/>
    <m/>
    <s v="Not Applicable"/>
    <m/>
    <m/>
    <m/>
    <m/>
    <s v="Black Mountain Ranch North_Fund 200089_171415 EXP"/>
    <b v="1"/>
    <s v="Adjustment to reflect revised expenditures projections."/>
    <b v="0"/>
    <x v="0"/>
    <b v="1"/>
    <b v="1"/>
  </r>
  <r>
    <n v="200083"/>
    <s v="Black Mountain Ranch South MAD Fund"/>
    <n v="171415"/>
    <s v="Open Space"/>
    <s v="01"/>
    <s v="Not Applicable"/>
    <s v="Revenue (Revised – Increase)"/>
    <s v="Not Applicable"/>
    <n v="57655"/>
    <s v="Black Mountain Ranch South_Fund 200083_171415 REV"/>
    <m/>
    <m/>
    <m/>
    <m/>
    <n v="0"/>
    <m/>
    <m/>
    <m/>
    <m/>
    <m/>
    <m/>
    <m/>
    <m/>
    <m/>
    <m/>
    <n v="16024"/>
    <s v="Adjustment to reflect revised revenue projections."/>
    <s v="Adjustment to reflect revised revenue projections."/>
    <s v="Adjustment to reflect revised revenue projections."/>
    <s v="NO"/>
    <s v="N/A"/>
    <n v="0"/>
    <n v="0"/>
    <n v="0"/>
    <x v="3"/>
    <s v="N/A"/>
    <x v="2"/>
    <s v="N/A"/>
    <m/>
    <s v="Not Applicable"/>
    <m/>
    <m/>
    <m/>
    <m/>
    <s v="Black Mountain Ranch South_Fund 200083_171415 REV"/>
    <b v="1"/>
    <s v="Adjustment to reflect revised revenue projections."/>
    <b v="0"/>
    <x v="0"/>
    <b v="1"/>
    <b v="1"/>
  </r>
  <r>
    <n v="200083"/>
    <s v="Black Mountain Ranch South MAD Fund"/>
    <n v="171415"/>
    <s v="Open Space"/>
    <s v="01"/>
    <s v="Not Applicable"/>
    <s v="Expenditure (Critical Operational Needs)"/>
    <s v="Not Applicable"/>
    <n v="57656"/>
    <s v="Black Mountain Ranch South_Fund 200083_171415 EXP"/>
    <m/>
    <m/>
    <m/>
    <m/>
    <n v="0"/>
    <m/>
    <n v="19839"/>
    <m/>
    <m/>
    <n v="4530"/>
    <m/>
    <m/>
    <m/>
    <m/>
    <n v="24369"/>
    <m/>
    <s v="Adjustment to reflect revised expenditures projections."/>
    <s v="Adjustment to reflect revised expenditures projections."/>
    <s v="Adjustment to reflect revised expenditures projections."/>
    <s v="NO"/>
    <s v="N/A"/>
    <n v="0"/>
    <n v="0"/>
    <n v="0"/>
    <x v="3"/>
    <s v="N/A"/>
    <x v="2"/>
    <s v="N/A"/>
    <m/>
    <s v="Not Applicable"/>
    <m/>
    <m/>
    <m/>
    <m/>
    <s v="Black Mountain Ranch South_Fund 200083_171415 EXP"/>
    <b v="1"/>
    <s v="Adjustment to reflect revised expenditures projections."/>
    <b v="0"/>
    <x v="0"/>
    <b v="1"/>
    <b v="1"/>
  </r>
  <r>
    <n v="200045"/>
    <s v="Calle Cristobal MAD Fund"/>
    <n v="171415"/>
    <s v="Open Space"/>
    <s v="01"/>
    <s v="Not Applicable"/>
    <s v="Revenue (Revised – Increase)"/>
    <s v="Not Applicable"/>
    <n v="57657"/>
    <s v="Calle Cristobal_Fund 200045_171415 REV"/>
    <m/>
    <m/>
    <m/>
    <m/>
    <n v="0"/>
    <m/>
    <m/>
    <m/>
    <m/>
    <m/>
    <m/>
    <m/>
    <m/>
    <m/>
    <m/>
    <n v="19073"/>
    <s v="Adjustment to reflect revised revenue projections."/>
    <s v="Adjustment to reflect revised revenue projections."/>
    <s v="Adjustment to reflect revised revenue projections."/>
    <s v="NO"/>
    <s v="N/A"/>
    <n v="0"/>
    <n v="0"/>
    <n v="0"/>
    <x v="3"/>
    <s v="N/A"/>
    <x v="2"/>
    <s v="N/A"/>
    <m/>
    <s v="Not Applicable"/>
    <m/>
    <m/>
    <m/>
    <m/>
    <s v="Calle Cristobal_Fund 200045_171415 REV"/>
    <b v="1"/>
    <s v="Adjustment to reflect revised revenue projections."/>
    <b v="0"/>
    <x v="0"/>
    <b v="1"/>
    <b v="1"/>
  </r>
  <r>
    <n v="200045"/>
    <s v="Calle Cristobal MAD Fund"/>
    <n v="171415"/>
    <s v="Open Space"/>
    <s v="01"/>
    <s v="Not Applicable"/>
    <s v="Expenditure (Critical Operational Needs)"/>
    <s v="Not Applicable"/>
    <n v="57658"/>
    <s v="Calle Cristobal_Fund 200045_171415 EXP"/>
    <m/>
    <m/>
    <m/>
    <m/>
    <n v="0"/>
    <m/>
    <n v="25094"/>
    <m/>
    <m/>
    <n v="755"/>
    <m/>
    <m/>
    <m/>
    <m/>
    <n v="25849"/>
    <m/>
    <s v="Adjustment to reflect revised expenditure projections."/>
    <s v="Adjustment to reflect revised expenditure projections."/>
    <s v="Adjustment to reflect revised expenditure projections."/>
    <s v="NO"/>
    <s v="N/A"/>
    <n v="0"/>
    <n v="0"/>
    <n v="0"/>
    <x v="3"/>
    <s v="N/A"/>
    <x v="2"/>
    <s v="N/A"/>
    <m/>
    <s v="Not Applicable"/>
    <m/>
    <m/>
    <m/>
    <m/>
    <s v="Calle Cristobal_Fund 200045_171415 EXP"/>
    <b v="1"/>
    <s v="Adjustment to reflect revised expenditure projections."/>
    <b v="0"/>
    <x v="0"/>
    <b v="1"/>
    <b v="1"/>
  </r>
  <r>
    <n v="200091"/>
    <s v="Bay Terraces - Parkside MAD Fund"/>
    <n v="171415"/>
    <s v="Open Space"/>
    <s v="01"/>
    <s v="Not Applicable"/>
    <s v="Revenue (Revised – Increase)"/>
    <s v="Not Applicable"/>
    <n v="57659"/>
    <s v="Bay Terraces Parkside_Fund 200091_171415 REV"/>
    <m/>
    <m/>
    <m/>
    <m/>
    <n v="0"/>
    <m/>
    <m/>
    <m/>
    <m/>
    <m/>
    <m/>
    <m/>
    <m/>
    <m/>
    <m/>
    <n v="764"/>
    <s v="Adjustment to reflect revised revenue projections."/>
    <s v="Adjustment to reflect revised revenue projections."/>
    <s v="Adjustment to reflect revised revenue projections."/>
    <s v="NO"/>
    <s v="N/A"/>
    <n v="0"/>
    <n v="0"/>
    <n v="0"/>
    <x v="3"/>
    <s v="N/A"/>
    <x v="2"/>
    <s v="N/A"/>
    <m/>
    <s v="Not Applicable"/>
    <m/>
    <m/>
    <m/>
    <m/>
    <s v="Bay Terraces Parkside_Fund 200091_171415 REV"/>
    <b v="1"/>
    <s v="Adjustment to reflect revised revenue projections."/>
    <b v="0"/>
    <x v="0"/>
    <b v="1"/>
    <b v="1"/>
  </r>
  <r>
    <n v="200048"/>
    <s v="Carmel Mountain Ranch MAD Fund"/>
    <n v="171415"/>
    <s v="Open Space"/>
    <s v="01"/>
    <s v="Not Applicable"/>
    <s v="Revenue (Revised – Increase)"/>
    <s v="Not Applicable"/>
    <n v="57660"/>
    <s v="Carmel Mountain Ranch_Fund 200048_171415 REV"/>
    <m/>
    <m/>
    <m/>
    <m/>
    <n v="0"/>
    <m/>
    <m/>
    <m/>
    <m/>
    <m/>
    <m/>
    <m/>
    <m/>
    <m/>
    <m/>
    <n v="27870"/>
    <s v="Adjustment to reflect revised revenue projections."/>
    <s v="Adjustment to reflect revised revenue projections."/>
    <s v="Adjustment to reflect revised revenue projections."/>
    <s v="NO"/>
    <s v="N/A"/>
    <n v="0"/>
    <n v="0"/>
    <n v="0"/>
    <x v="3"/>
    <s v="N/A"/>
    <x v="2"/>
    <s v="N/A"/>
    <m/>
    <s v="Not Applicable"/>
    <m/>
    <m/>
    <m/>
    <m/>
    <s v="Carmel Mountain Ranch_Fund 200048_171415 REV"/>
    <b v="1"/>
    <s v="Adjustment to reflect revised revenue projections."/>
    <b v="0"/>
    <x v="0"/>
    <b v="1"/>
    <b v="1"/>
  </r>
  <r>
    <n v="200048"/>
    <s v="Carmel Mountain Ranch MAD Fund"/>
    <n v="171415"/>
    <s v="Open Space"/>
    <s v="01"/>
    <s v="Not Applicable"/>
    <s v="Expenditure (Critical Operational Needs)"/>
    <s v="Not Applicable"/>
    <n v="57661"/>
    <s v="Carmel Mountain Ranch_Fund 200048_171415 EXP"/>
    <m/>
    <m/>
    <m/>
    <m/>
    <n v="0"/>
    <m/>
    <n v="11516"/>
    <m/>
    <m/>
    <n v="2265"/>
    <m/>
    <m/>
    <m/>
    <m/>
    <n v="13781"/>
    <m/>
    <s v="Adjustment to reflect revised expenditure projections."/>
    <s v="Adjustment to reflect revised expenditure projections."/>
    <s v="Adjustment to reflect revised expenditure projections."/>
    <s v="NO"/>
    <s v="N/A"/>
    <n v="0"/>
    <n v="0"/>
    <n v="0"/>
    <x v="3"/>
    <s v="N/A"/>
    <x v="2"/>
    <s v="N/A"/>
    <m/>
    <s v="Not Applicable"/>
    <m/>
    <m/>
    <m/>
    <m/>
    <s v="Carmel Mountain Ranch_Fund 200048_171415 EXP"/>
    <b v="1"/>
    <s v="Adjustment to reflect revised expenditure projections."/>
    <b v="0"/>
    <x v="0"/>
    <b v="1"/>
    <b v="1"/>
  </r>
  <r>
    <n v="200103"/>
    <s v="Bird Rock MAD Fund"/>
    <n v="171415"/>
    <s v="Open Space"/>
    <s v="01"/>
    <s v="Not Applicable"/>
    <s v="Revenue (Revised – Increase)"/>
    <s v="Not Applicable"/>
    <n v="57662"/>
    <s v="Bird Rock_Fund 200103_171415 REV"/>
    <m/>
    <m/>
    <m/>
    <m/>
    <n v="0"/>
    <m/>
    <m/>
    <m/>
    <m/>
    <m/>
    <m/>
    <m/>
    <m/>
    <m/>
    <m/>
    <n v="12306"/>
    <s v="Adjustment to reflect revised revenue projections."/>
    <s v="Adjustment to reflect revised revenue projections."/>
    <s v="Adjustment to reflect revised revenue projections."/>
    <s v="NO"/>
    <s v="N/A"/>
    <n v="0"/>
    <n v="0"/>
    <n v="0"/>
    <x v="3"/>
    <s v="N/A"/>
    <x v="2"/>
    <s v="N/A"/>
    <m/>
    <s v="Not Applicable"/>
    <m/>
    <m/>
    <m/>
    <m/>
    <s v="Bird Rock_Fund 200103_171415 REV"/>
    <b v="1"/>
    <s v="Adjustment to reflect revised revenue projections."/>
    <b v="0"/>
    <x v="0"/>
    <b v="1"/>
    <b v="1"/>
  </r>
  <r>
    <n v="200062"/>
    <s v="Carmel Valley NBHD #10 MAD Fund"/>
    <n v="171415"/>
    <s v="Open Space"/>
    <s v="01"/>
    <s v="Not Applicable"/>
    <s v="Revenue (Revised – Increase)"/>
    <s v="Not Applicable"/>
    <n v="57663"/>
    <s v="Carmel Valley NBHD #10_Fund 200062_171415 REV"/>
    <m/>
    <m/>
    <m/>
    <m/>
    <n v="0"/>
    <m/>
    <m/>
    <m/>
    <m/>
    <m/>
    <m/>
    <m/>
    <m/>
    <m/>
    <m/>
    <n v="3962"/>
    <s v="Adjustment to reflect revised revenue projections."/>
    <s v="Adjustment to reflect revised revenue projections."/>
    <s v="Adjustment to reflect revised revenue projections."/>
    <s v="NO"/>
    <s v="N/A"/>
    <n v="0"/>
    <n v="0"/>
    <n v="0"/>
    <x v="3"/>
    <s v="N/A"/>
    <x v="2"/>
    <s v="N/A"/>
    <m/>
    <s v="Not Applicable"/>
    <m/>
    <m/>
    <m/>
    <m/>
    <s v="Carmel Valley NBHD #10_Fund 200062_171415 REV"/>
    <b v="1"/>
    <s v="Adjustment to reflect revised revenue projections."/>
    <b v="0"/>
    <x v="0"/>
    <b v="1"/>
    <b v="1"/>
  </r>
  <r>
    <n v="200081"/>
    <s v="Camino Santa Fe MAD Fund"/>
    <n v="171415"/>
    <s v="Open Space"/>
    <s v="01"/>
    <s v="Not Applicable"/>
    <s v="Revenue (Revised – Decrease)"/>
    <s v="Not Applicable"/>
    <n v="57664"/>
    <s v="Camino Santa Fe_Fund 200081_171415 REV"/>
    <m/>
    <m/>
    <m/>
    <m/>
    <n v="0"/>
    <m/>
    <m/>
    <m/>
    <m/>
    <m/>
    <m/>
    <m/>
    <m/>
    <m/>
    <m/>
    <n v="-13593"/>
    <s v="Adjustment to reflect revised revenue projections,"/>
    <s v="Adjustment to reflect revised revenue projections,"/>
    <s v="Adjustment to reflect revised revenue projections,"/>
    <s v="NO"/>
    <s v="N/A"/>
    <n v="0"/>
    <n v="0"/>
    <n v="0"/>
    <x v="3"/>
    <s v="N/A"/>
    <x v="2"/>
    <s v="N/A"/>
    <m/>
    <s v="Not Applicable"/>
    <m/>
    <m/>
    <m/>
    <m/>
    <s v="Camino Santa Fe_Fund 200081_171415 REV"/>
    <b v="1"/>
    <s v="Adjustment to reflect revised revenue projections,"/>
    <b v="0"/>
    <x v="0"/>
    <b v="1"/>
    <b v="1"/>
  </r>
  <r>
    <n v="200062"/>
    <s v="Carmel Valley NBHD #10 MAD Fund"/>
    <n v="171415"/>
    <s v="Open Space"/>
    <s v="01"/>
    <s v="Not Applicable"/>
    <s v="Expenditure (Critical Operational Needs)"/>
    <s v="Not Applicable"/>
    <n v="57665"/>
    <s v="Carmel Valley NBHD #10_Fund 200062_171415 EXP"/>
    <m/>
    <m/>
    <m/>
    <m/>
    <n v="0"/>
    <m/>
    <n v="-2048"/>
    <m/>
    <m/>
    <n v="1510"/>
    <m/>
    <m/>
    <m/>
    <m/>
    <n v="-538"/>
    <m/>
    <s v="Adjustment to reflect revised expenditure projections."/>
    <s v="Adjustment to reflect revised expenditure projections."/>
    <s v="Adjustment to reflect revised expenditure projections."/>
    <s v="NO"/>
    <s v="N/A"/>
    <n v="0"/>
    <n v="0"/>
    <n v="0"/>
    <x v="3"/>
    <s v="N/A"/>
    <x v="2"/>
    <s v="N/A"/>
    <m/>
    <s v="Not Applicable"/>
    <m/>
    <m/>
    <m/>
    <m/>
    <s v="Carmel Valley NBHD #10_Fund 200062_171415 EXP"/>
    <b v="1"/>
    <s v="Adjustment to reflect revised expenditure projections."/>
    <b v="0"/>
    <x v="0"/>
    <b v="1"/>
    <b v="1"/>
  </r>
  <r>
    <n v="200031"/>
    <s v="Campus Point MAD Fund"/>
    <n v="171415"/>
    <s v="Open Space"/>
    <s v="01"/>
    <s v="Not Applicable"/>
    <s v="Revenue (Revised – Increase)"/>
    <s v="Not Applicable"/>
    <n v="57666"/>
    <s v="Campus Point_Fund 200031_171415 REV"/>
    <m/>
    <m/>
    <m/>
    <m/>
    <n v="0"/>
    <m/>
    <m/>
    <m/>
    <m/>
    <m/>
    <m/>
    <m/>
    <m/>
    <m/>
    <m/>
    <n v="8686"/>
    <s v="Adjustment to reflect revised revenue projections."/>
    <s v="Adjustment to reflect revised revenue projections."/>
    <s v="Adjustment to reflect revised revenue projections."/>
    <s v="NO"/>
    <s v="N/A"/>
    <n v="0"/>
    <n v="0"/>
    <n v="0"/>
    <x v="3"/>
    <s v="N/A"/>
    <x v="2"/>
    <s v="N/A"/>
    <m/>
    <s v="Not Applicable"/>
    <m/>
    <m/>
    <m/>
    <m/>
    <s v="Campus Point_Fund 200031_171415 REV"/>
    <b v="1"/>
    <s v="Adjustment to reflect revised revenue projections."/>
    <b v="0"/>
    <x v="0"/>
    <b v="1"/>
    <b v="1"/>
  </r>
  <r>
    <n v="200033"/>
    <s v="Carmel Valley MAD Fund"/>
    <n v="171415"/>
    <s v="Open Space"/>
    <s v="01"/>
    <s v="Not Applicable"/>
    <s v="Revenue (Revised – Increase)"/>
    <s v="Not Applicable"/>
    <n v="57667"/>
    <s v="Carmel Valley_Fund 200033_171415 REV"/>
    <m/>
    <m/>
    <m/>
    <m/>
    <n v="0"/>
    <m/>
    <m/>
    <m/>
    <m/>
    <m/>
    <m/>
    <m/>
    <m/>
    <m/>
    <m/>
    <n v="215265"/>
    <s v="Adjustment to reflect revised revenue projections."/>
    <s v="Adjustment to reflect revised revenue projections."/>
    <s v="Adjustment to reflect revised revenue projections."/>
    <s v="NO"/>
    <s v="N/A"/>
    <n v="0"/>
    <n v="0"/>
    <n v="0"/>
    <x v="3"/>
    <s v="N/A"/>
    <x v="2"/>
    <s v="N/A"/>
    <m/>
    <s v="Not Applicable"/>
    <m/>
    <m/>
    <m/>
    <m/>
    <s v="Carmel Valley_Fund 200033_171415 REV"/>
    <b v="1"/>
    <s v="Adjustment to reflect revised revenue projections."/>
    <b v="0"/>
    <x v="0"/>
    <b v="1"/>
    <b v="1"/>
  </r>
  <r>
    <n v="200033"/>
    <s v="Carmel Valley MAD Fund"/>
    <n v="171415"/>
    <s v="Open Space"/>
    <s v="01"/>
    <s v="Not Applicable"/>
    <s v="Expenditure (Critical Operational Needs)"/>
    <s v="Not Applicable"/>
    <n v="57668"/>
    <s v="Carmel Valley_Fund 200033_171415 EXP"/>
    <m/>
    <m/>
    <m/>
    <m/>
    <n v="0"/>
    <n v="-20000"/>
    <n v="-54091"/>
    <m/>
    <m/>
    <n v="10949"/>
    <m/>
    <m/>
    <m/>
    <m/>
    <n v="-63142"/>
    <m/>
    <s v="Adjustment to reflect revised expenditure projections."/>
    <s v="Adjustment to reflect revised expenditure projections."/>
    <s v="Adjustment to reflect revised expenditure projections."/>
    <s v="NO"/>
    <s v="N/A"/>
    <n v="0"/>
    <n v="0"/>
    <n v="0"/>
    <x v="3"/>
    <s v="N/A"/>
    <x v="2"/>
    <s v="N/A"/>
    <m/>
    <s v="Not Applicable"/>
    <m/>
    <m/>
    <m/>
    <m/>
    <s v="Carmel Valley_Fund 200033_171415 EXP"/>
    <b v="1"/>
    <s v="Adjustment to reflect revised expenditure projections."/>
    <b v="0"/>
    <x v="0"/>
    <b v="1"/>
    <b v="1"/>
  </r>
  <r>
    <n v="200714"/>
    <s v="Civita MAD Fund"/>
    <n v="171415"/>
    <s v="Open Space"/>
    <s v="01"/>
    <s v="Not Applicable"/>
    <s v="Revenue (Revised – Increase)"/>
    <s v="Not Applicable"/>
    <n v="57669"/>
    <s v="Civita_Fund 200714_171415 REV"/>
    <m/>
    <m/>
    <m/>
    <m/>
    <n v="0"/>
    <m/>
    <m/>
    <m/>
    <m/>
    <m/>
    <m/>
    <m/>
    <m/>
    <m/>
    <m/>
    <n v="34201"/>
    <s v="Adjustment to reflect revised revenue projections."/>
    <s v="Adjustment to reflect revised revenue projections."/>
    <s v="Adjustment to reflect revised revenue projections."/>
    <s v="NO"/>
    <s v="N/A"/>
    <n v="0"/>
    <n v="0"/>
    <n v="0"/>
    <x v="3"/>
    <s v="N/A"/>
    <x v="2"/>
    <s v="N/A"/>
    <m/>
    <s v="Not Applicable"/>
    <m/>
    <m/>
    <m/>
    <m/>
    <s v="Civita_Fund 200714_171415 REV"/>
    <b v="1"/>
    <s v="Adjustment to reflect revised revenue projections."/>
    <b v="0"/>
    <x v="0"/>
    <b v="1"/>
    <b v="1"/>
  </r>
  <r>
    <n v="200714"/>
    <s v="Civita MAD Fund"/>
    <n v="171415"/>
    <s v="Open Space"/>
    <s v="01"/>
    <s v="Not Applicable"/>
    <s v="Expenditure (Critical Operational Needs)"/>
    <s v="Not Applicable"/>
    <n v="57670"/>
    <s v="Civita_Fund 200714_171415 EXP"/>
    <m/>
    <m/>
    <m/>
    <m/>
    <n v="0"/>
    <m/>
    <n v="-205306"/>
    <m/>
    <m/>
    <m/>
    <m/>
    <m/>
    <m/>
    <m/>
    <n v="-205306"/>
    <m/>
    <s v="Adjustment to reflect revised expenditure projections."/>
    <s v="Adjustment to reflect revised expenditure projections."/>
    <s v="Adjustment to reflect revised expenditure projections."/>
    <s v="NO"/>
    <s v="N/A"/>
    <n v="0"/>
    <n v="0"/>
    <n v="0"/>
    <x v="3"/>
    <s v="N/A"/>
    <x v="2"/>
    <s v="N/A"/>
    <m/>
    <s v="Not Applicable"/>
    <m/>
    <m/>
    <m/>
    <m/>
    <s v="Civita_Fund 200714_171415 EXP"/>
    <b v="1"/>
    <s v="Adjustment to reflect revised expenditure projections."/>
    <b v="0"/>
    <x v="0"/>
    <b v="1"/>
    <b v="1"/>
  </r>
  <r>
    <n v="200071"/>
    <s v="Coral Gate MAD Fund"/>
    <n v="171415"/>
    <s v="Open Space"/>
    <s v="01"/>
    <s v="Not Applicable"/>
    <s v="Revenue (Revised – Increase)"/>
    <s v="Not Applicable"/>
    <n v="57671"/>
    <s v="Coral Gate_Fund 200071_171415 REV"/>
    <m/>
    <m/>
    <m/>
    <m/>
    <n v="0"/>
    <m/>
    <m/>
    <m/>
    <m/>
    <m/>
    <m/>
    <m/>
    <m/>
    <m/>
    <m/>
    <n v="6202"/>
    <s v="Adjustment to reflect revised revenue projections,"/>
    <s v="Adjustment to reflect revised revenue projections,"/>
    <s v="Adjustment to reflect revised revenue projections,"/>
    <s v="NO"/>
    <s v="N/A"/>
    <n v="0"/>
    <n v="0"/>
    <n v="0"/>
    <x v="3"/>
    <s v="N/A"/>
    <x v="2"/>
    <s v="N/A"/>
    <m/>
    <s v="Not Applicable"/>
    <m/>
    <m/>
    <m/>
    <m/>
    <s v="Coral Gate_Fund 200071_171415 REV"/>
    <b v="1"/>
    <s v="Adjustment to reflect revised revenue projections,"/>
    <b v="0"/>
    <x v="0"/>
    <b v="1"/>
    <b v="1"/>
  </r>
  <r>
    <n v="200040"/>
    <s v="Coronado View MAD Fund"/>
    <n v="171415"/>
    <s v="Open Space"/>
    <s v="01"/>
    <s v="Not Applicable"/>
    <s v="Revenue (Revised – Increase)"/>
    <s v="Not Applicable"/>
    <n v="57672"/>
    <s v="Coronado View_Fund 200040_171415 REV"/>
    <m/>
    <m/>
    <m/>
    <m/>
    <n v="0"/>
    <m/>
    <m/>
    <m/>
    <m/>
    <m/>
    <m/>
    <m/>
    <m/>
    <m/>
    <m/>
    <n v="767"/>
    <s v="Adjustment to reflect revised revenue projections."/>
    <s v="Adjustment to reflect revised revenue projections."/>
    <s v="Adjustment to reflect revised revenue projections."/>
    <s v="NO"/>
    <s v="N/A"/>
    <n v="0"/>
    <n v="0"/>
    <n v="0"/>
    <x v="3"/>
    <s v="N/A"/>
    <x v="2"/>
    <s v="N/A"/>
    <m/>
    <s v="Not Applicable"/>
    <m/>
    <m/>
    <m/>
    <m/>
    <s v="Coronado View_Fund 200040_171415 REV"/>
    <b v="1"/>
    <s v="Adjustment to reflect revised revenue projections."/>
    <b v="0"/>
    <x v="0"/>
    <b v="1"/>
    <b v="1"/>
  </r>
  <r>
    <n v="200059"/>
    <s v="Del Mar Terrace MAD Fund"/>
    <n v="171415"/>
    <s v="Open Space"/>
    <s v="01"/>
    <s v="Not Applicable"/>
    <s v="Expenditure (Critical Operational Needs)"/>
    <s v="Not Applicable"/>
    <n v="57673"/>
    <s v="Del Mar Terrace_Fund 200059_171415 EXP"/>
    <m/>
    <m/>
    <m/>
    <m/>
    <n v="0"/>
    <m/>
    <n v="300000"/>
    <m/>
    <m/>
    <m/>
    <m/>
    <m/>
    <m/>
    <m/>
    <n v="300000"/>
    <m/>
    <s v="Adjustment to reflect revised expenditures projections."/>
    <s v="Adjustment to reflect revised expenditures projections."/>
    <s v="Adjustment to reflect revised expenditures projections."/>
    <s v="NO"/>
    <s v="N/A"/>
    <n v="0"/>
    <n v="0"/>
    <n v="0"/>
    <x v="3"/>
    <s v="N/A"/>
    <x v="2"/>
    <s v="N/A"/>
    <m/>
    <s v="Not Applicable"/>
    <m/>
    <m/>
    <m/>
    <m/>
    <s v="Del Mar Terrace_Fund 200059_171415 EXP"/>
    <b v="1"/>
    <s v="Adjustment to reflect revised expenditures projections."/>
    <b v="0"/>
    <x v="0"/>
    <b v="1"/>
    <b v="1"/>
  </r>
  <r>
    <n v="200053"/>
    <s v="First SD River Imp. Project MAD Fund"/>
    <n v="171415"/>
    <s v="Open Space"/>
    <s v="01"/>
    <s v="Not Applicable"/>
    <s v="Revenue (Revised – Increase)"/>
    <s v="Not Applicable"/>
    <n v="57674"/>
    <s v="FSDRIP_Fund 200053_171415 REV"/>
    <m/>
    <m/>
    <m/>
    <m/>
    <n v="0"/>
    <m/>
    <m/>
    <m/>
    <m/>
    <m/>
    <m/>
    <m/>
    <m/>
    <m/>
    <m/>
    <n v="3719"/>
    <s v="Adjustment to reflect revised revenue projections."/>
    <s v="Adjustment to reflect revised revenue projections."/>
    <s v="Adjustment to reflect revised revenue projections."/>
    <s v="NO"/>
    <s v="N/A"/>
    <n v="0"/>
    <n v="0"/>
    <n v="0"/>
    <x v="3"/>
    <s v="N/A"/>
    <x v="2"/>
    <s v="N/A"/>
    <m/>
    <s v="Not Applicable"/>
    <m/>
    <m/>
    <m/>
    <m/>
    <s v="FSDRIP_Fund 200053_171415 REV"/>
    <b v="1"/>
    <s v="Adjustment to reflect revised revenue projections."/>
    <b v="0"/>
    <x v="0"/>
    <b v="1"/>
    <b v="1"/>
  </r>
  <r>
    <n v="200053"/>
    <s v="First SD River Imp. Project MAD Fund"/>
    <n v="171415"/>
    <s v="Open Space"/>
    <s v="01"/>
    <s v="Not Applicable"/>
    <s v="Expenditure (Critical Operational Needs)"/>
    <s v="Not Applicable"/>
    <n v="57675"/>
    <s v="FSDRIP_Fund 200053_171415 EXP"/>
    <m/>
    <m/>
    <m/>
    <m/>
    <n v="0"/>
    <n v="850"/>
    <n v="30000"/>
    <m/>
    <m/>
    <n v="2265"/>
    <m/>
    <m/>
    <m/>
    <m/>
    <n v="33115"/>
    <m/>
    <s v="Adjustment to reflect revised expenditure projections."/>
    <s v="Adjustment to reflect revised expenditure projections."/>
    <s v="Adjustment to reflect revised expenditure projections."/>
    <s v="NO"/>
    <s v="N/A"/>
    <n v="0"/>
    <n v="0"/>
    <n v="0"/>
    <x v="3"/>
    <s v="N/A"/>
    <x v="2"/>
    <s v="N/A"/>
    <m/>
    <s v="Not Applicable"/>
    <m/>
    <m/>
    <m/>
    <m/>
    <s v="FSDRIP_Fund 200053_171415 EXP"/>
    <b v="1"/>
    <s v="Adjustment to reflect revised expenditure projections."/>
    <b v="0"/>
    <x v="0"/>
    <b v="1"/>
    <b v="1"/>
  </r>
  <r>
    <n v="200068"/>
    <s v="Genesee/North Torrey Pines Road MAD Fund"/>
    <n v="171415"/>
    <s v="Open Space"/>
    <s v="01"/>
    <s v="Not Applicable"/>
    <s v="Revenue (Revised – Increase)"/>
    <s v="Not Applicable"/>
    <n v="57676"/>
    <s v="Genesee N. Torrey Pines Rd_Fund 200068_171415 REV"/>
    <m/>
    <m/>
    <m/>
    <m/>
    <n v="0"/>
    <m/>
    <m/>
    <m/>
    <m/>
    <m/>
    <m/>
    <m/>
    <m/>
    <m/>
    <m/>
    <n v="2369"/>
    <s v="Adjustment to reflect revised revenue projections."/>
    <s v="Adjustment to reflect revised revenue projections."/>
    <s v="Adjustment to reflect revised revenue projections."/>
    <s v="NO"/>
    <s v="N/A"/>
    <n v="0"/>
    <n v="0"/>
    <n v="0"/>
    <x v="3"/>
    <s v="N/A"/>
    <x v="2"/>
    <s v="N/A"/>
    <m/>
    <s v="Not Applicable"/>
    <m/>
    <m/>
    <m/>
    <m/>
    <s v="Genesee N. Torrey Pines Rd_Fund 200068_171415 REV"/>
    <b v="1"/>
    <s v="Adjustment to reflect revised revenue projections."/>
    <b v="0"/>
    <x v="0"/>
    <b v="1"/>
    <b v="1"/>
  </r>
  <r>
    <n v="200044"/>
    <s v="Eastgate Technology Park MAD Fund"/>
    <n v="171415"/>
    <s v="Open Space"/>
    <s v="01"/>
    <s v="Not Applicable"/>
    <s v="Revenue (Revised – Decrease)"/>
    <s v="Not Applicable"/>
    <n v="57677"/>
    <s v="Eastgate Technology Park_Fund 200044_171415 REV"/>
    <m/>
    <m/>
    <m/>
    <m/>
    <n v="0"/>
    <m/>
    <m/>
    <m/>
    <m/>
    <m/>
    <m/>
    <m/>
    <m/>
    <m/>
    <m/>
    <n v="-8815"/>
    <s v="Adjustment to reflect revised revenue projections."/>
    <s v="Adjustment to reflect revised revenue projections."/>
    <s v="Adjustment to reflect revised revenue projections."/>
    <s v="NO"/>
    <s v="N/A"/>
    <n v="0"/>
    <n v="0"/>
    <n v="0"/>
    <x v="3"/>
    <s v="N/A"/>
    <x v="2"/>
    <s v="N/A"/>
    <m/>
    <s v="Not Applicable"/>
    <m/>
    <m/>
    <m/>
    <m/>
    <s v="Eastgate Technology Park_Fund 200044_171415 REV"/>
    <b v="1"/>
    <s v="Adjustment to reflect revised revenue projections."/>
    <b v="0"/>
    <x v="0"/>
    <b v="1"/>
    <b v="1"/>
  </r>
  <r>
    <n v="200068"/>
    <s v="Genesee/North Torrey Pines Road MAD Fund"/>
    <n v="171415"/>
    <s v="Open Space"/>
    <s v="01"/>
    <s v="Not Applicable"/>
    <s v="Expenditure (Critical Operational Needs)"/>
    <s v="Not Applicable"/>
    <n v="57678"/>
    <s v="Genesee N. Torrey Pines Rd_Fund 200068_171415 EXP"/>
    <m/>
    <m/>
    <m/>
    <m/>
    <n v="0"/>
    <m/>
    <m/>
    <m/>
    <m/>
    <n v="1510"/>
    <m/>
    <m/>
    <m/>
    <m/>
    <n v="1510"/>
    <m/>
    <s v="Adjustment to reflect revised expenditure projections."/>
    <s v="Adjustment to reflect revised expenditure projections."/>
    <s v="Adjustment to reflect revised expenditure projections."/>
    <s v="NO"/>
    <s v="N/A"/>
    <n v="0"/>
    <n v="0"/>
    <n v="0"/>
    <x v="3"/>
    <s v="N/A"/>
    <x v="2"/>
    <s v="N/A"/>
    <m/>
    <s v="Not Applicable"/>
    <m/>
    <m/>
    <m/>
    <m/>
    <s v="Genesee N. Torrey Pines Rd_Fund 200068_171415 EXP"/>
    <b v="1"/>
    <s v="Adjustment to reflect revised expenditure projections."/>
    <b v="0"/>
    <x v="0"/>
    <b v="1"/>
    <b v="1"/>
  </r>
  <r>
    <n v="200095"/>
    <s v="El Cajon Boulevard MAD Fund"/>
    <n v="171415"/>
    <s v="Open Space"/>
    <s v="01"/>
    <s v="Not Applicable"/>
    <s v="Revenue (Revised – Decrease)"/>
    <s v="Not Applicable"/>
    <n v="57679"/>
    <s v="El Cajon Boulevard_Fund 200095_171415 REV"/>
    <m/>
    <m/>
    <m/>
    <m/>
    <n v="0"/>
    <m/>
    <m/>
    <m/>
    <m/>
    <m/>
    <m/>
    <m/>
    <m/>
    <m/>
    <m/>
    <n v="-811"/>
    <s v="Adjustment to reflect revised revenue projections."/>
    <s v="Adjustment to reflect revised revenue projections."/>
    <s v="Adjustment to reflect revised revenue projections."/>
    <s v="NO"/>
    <s v="N/A"/>
    <n v="0"/>
    <n v="0"/>
    <n v="0"/>
    <x v="3"/>
    <s v="N/A"/>
    <x v="2"/>
    <s v="N/A"/>
    <m/>
    <s v="Not Applicable"/>
    <m/>
    <m/>
    <m/>
    <m/>
    <s v="El Cajon Boulevard_Fund 200095_171415 REV"/>
    <b v="1"/>
    <s v="Adjustment to reflect revised revenue projections."/>
    <b v="0"/>
    <x v="0"/>
    <b v="1"/>
    <b v="1"/>
  </r>
  <r>
    <n v="200717"/>
    <s v="Kensington Heights MAD"/>
    <n v="171415"/>
    <s v="Open Space"/>
    <s v="01"/>
    <s v="Not Applicable"/>
    <s v="Revenue (Revised – Increase)"/>
    <s v="Not Applicable"/>
    <n v="57680"/>
    <s v="Kensington Heights_Fund 200717_171415 REV"/>
    <m/>
    <m/>
    <m/>
    <m/>
    <n v="0"/>
    <m/>
    <m/>
    <m/>
    <m/>
    <m/>
    <m/>
    <m/>
    <m/>
    <m/>
    <m/>
    <n v="3087"/>
    <s v="Adjustment to reflect revised revenue projections."/>
    <s v="Adjustment to reflect revised revenue projections."/>
    <s v="Adjustment to reflect revised revenue projections."/>
    <s v="NO"/>
    <s v="N/A"/>
    <n v="0"/>
    <n v="0"/>
    <n v="0"/>
    <x v="3"/>
    <s v="N/A"/>
    <x v="2"/>
    <s v="N/A"/>
    <m/>
    <s v="Not Applicable"/>
    <m/>
    <m/>
    <m/>
    <m/>
    <s v="Kensington Heights_Fund 200717_171415 REV"/>
    <b v="1"/>
    <s v="Adjustment to reflect revised revenue projections."/>
    <b v="0"/>
    <x v="0"/>
    <b v="1"/>
    <b v="1"/>
  </r>
  <r>
    <n v="200717"/>
    <s v="Kensington Heights MAD"/>
    <n v="171415"/>
    <s v="Open Space"/>
    <s v="01"/>
    <s v="Not Applicable"/>
    <s v="Expenditure (Critical Operational Needs)"/>
    <s v="Not Applicable"/>
    <n v="57681"/>
    <s v="Kensington Heights_Fund 200717_171415 EXP"/>
    <m/>
    <m/>
    <m/>
    <m/>
    <n v="0"/>
    <m/>
    <m/>
    <m/>
    <m/>
    <n v="268"/>
    <m/>
    <m/>
    <m/>
    <m/>
    <n v="268"/>
    <m/>
    <s v="Adjustment to reflect revised expenditure projections."/>
    <s v="Adjustment to reflect revised expenditure projections."/>
    <s v="Adjustment to reflect revised expenditure projections."/>
    <s v="NO"/>
    <s v="N/A"/>
    <n v="0"/>
    <n v="0"/>
    <n v="0"/>
    <x v="3"/>
    <s v="N/A"/>
    <x v="2"/>
    <s v="N/A"/>
    <m/>
    <s v="Not Applicable"/>
    <m/>
    <m/>
    <m/>
    <m/>
    <s v="Kensington Heights_Fund 200717_171415 EXP"/>
    <b v="1"/>
    <s v="Adjustment to reflect revised expenditure projections."/>
    <b v="0"/>
    <x v="0"/>
    <b v="1"/>
    <b v="1"/>
  </r>
  <r>
    <n v="200046"/>
    <s v="Gateway Center East MAD Fund"/>
    <n v="171415"/>
    <s v="Open Space"/>
    <s v="01"/>
    <s v="Not Applicable"/>
    <s v="Revenue (Revised – Increase)"/>
    <s v="Not Applicable"/>
    <n v="57682"/>
    <s v="Gateway Center East_Fund 200046_171415 REV"/>
    <m/>
    <m/>
    <m/>
    <m/>
    <n v="0"/>
    <m/>
    <m/>
    <m/>
    <m/>
    <m/>
    <m/>
    <m/>
    <m/>
    <m/>
    <m/>
    <n v="6510"/>
    <s v="Adjustment to reflect revised revenue projections."/>
    <s v="Adjustment to reflect revised revenue projections."/>
    <s v="Adjustment to reflect revised revenue projections."/>
    <s v="NO"/>
    <s v="N/A"/>
    <n v="0"/>
    <n v="0"/>
    <n v="0"/>
    <x v="3"/>
    <s v="N/A"/>
    <x v="2"/>
    <s v="N/A"/>
    <m/>
    <s v="Not Applicable"/>
    <m/>
    <m/>
    <m/>
    <m/>
    <s v="Gateway Center East_Fund 200046_171415 REV"/>
    <b v="1"/>
    <s v="Adjustment to reflect revised revenue projections."/>
    <b v="0"/>
    <x v="0"/>
    <b v="1"/>
    <b v="1"/>
  </r>
  <r>
    <n v="200094"/>
    <s v="Hillcrest MAD Fund"/>
    <n v="171415"/>
    <s v="Open Space"/>
    <s v="01"/>
    <s v="Not Applicable"/>
    <s v="Revenue (Revised – Increase)"/>
    <s v="Not Applicable"/>
    <n v="57683"/>
    <s v="Hillcrest _Fund 200094_171415 REV"/>
    <m/>
    <m/>
    <m/>
    <m/>
    <n v="0"/>
    <m/>
    <m/>
    <m/>
    <m/>
    <m/>
    <m/>
    <m/>
    <m/>
    <m/>
    <m/>
    <n v="2314"/>
    <s v="Adjustment to reflect revised revenue projections."/>
    <s v="Adjustment to reflect revised revenue projections."/>
    <s v="Adjustment to reflect revised revenue projections."/>
    <s v="NO"/>
    <s v="N/A"/>
    <n v="0"/>
    <n v="0"/>
    <n v="0"/>
    <x v="3"/>
    <s v="N/A"/>
    <x v="2"/>
    <s v="N/A"/>
    <m/>
    <s v="Not Applicable"/>
    <m/>
    <m/>
    <m/>
    <m/>
    <s v="Hillcrest _Fund 200094_171415 REV"/>
    <b v="1"/>
    <s v="Adjustment to reflect revised revenue projections."/>
    <b v="0"/>
    <x v="0"/>
    <b v="1"/>
    <b v="1"/>
  </r>
  <r>
    <n v="200718"/>
    <s v="Kensington Manor MAD"/>
    <n v="171415"/>
    <s v="Open Space"/>
    <s v="01"/>
    <s v="Not Applicable"/>
    <s v="Revenue (Revised – Increase)"/>
    <s v="Not Applicable"/>
    <n v="57684"/>
    <s v="Kensington Manor_Fund 200718_171415 REV"/>
    <m/>
    <m/>
    <m/>
    <m/>
    <n v="0"/>
    <m/>
    <m/>
    <m/>
    <m/>
    <m/>
    <m/>
    <m/>
    <m/>
    <m/>
    <m/>
    <n v="1903"/>
    <s v="Adjustment to reflect revised revenue projections."/>
    <s v="Adjustment to reflect revised revenue projections."/>
    <s v="Adjustment to reflect revised revenue projections."/>
    <s v="NO"/>
    <s v="N/A"/>
    <n v="0"/>
    <n v="0"/>
    <n v="0"/>
    <x v="3"/>
    <s v="N/A"/>
    <x v="2"/>
    <s v="N/A"/>
    <m/>
    <s v="Not Applicable"/>
    <m/>
    <m/>
    <m/>
    <m/>
    <s v="Kensington Manor_Fund 200718_171415 REV"/>
    <b v="1"/>
    <s v="Adjustment to reflect revised revenue projections."/>
    <b v="0"/>
    <x v="0"/>
    <b v="1"/>
    <b v="1"/>
  </r>
  <r>
    <n v="200065"/>
    <s v="Kings Row MAD Fund"/>
    <n v="171415"/>
    <s v="Open Space"/>
    <s v="01"/>
    <s v="Not Applicable"/>
    <s v="Revenue (Revised – Increase)"/>
    <s v="Not Applicable"/>
    <n v="57685"/>
    <s v="Kings Row_Fund 200065_171415 REV"/>
    <m/>
    <m/>
    <m/>
    <m/>
    <n v="0"/>
    <m/>
    <m/>
    <m/>
    <m/>
    <m/>
    <m/>
    <m/>
    <m/>
    <m/>
    <m/>
    <n v="173"/>
    <s v="Adjustment to reflect revised revenue projections."/>
    <s v="Adjustment to reflect revised revenue projections."/>
    <s v="Adjustment to reflect revised revenue projections."/>
    <s v="NO"/>
    <s v="N/A"/>
    <n v="0"/>
    <n v="0"/>
    <n v="0"/>
    <x v="3"/>
    <s v="N/A"/>
    <x v="2"/>
    <s v="N/A"/>
    <m/>
    <s v="Not Applicable"/>
    <m/>
    <m/>
    <m/>
    <m/>
    <s v="Kings Row_Fund 200065_171415 REV"/>
    <b v="1"/>
    <s v="Adjustment to reflect revised revenue projections."/>
    <b v="0"/>
    <x v="0"/>
    <b v="1"/>
    <b v="1"/>
  </r>
  <r>
    <n v="200718"/>
    <s v="Kensington Manor MAD"/>
    <n v="171415"/>
    <s v="Open Space"/>
    <s v="01"/>
    <s v="Not Applicable"/>
    <s v="Expenditure (Critical Operational Needs)"/>
    <s v="Not Applicable"/>
    <n v="57686"/>
    <s v="Kensington Manor_Fund 200718_171415 EXP"/>
    <m/>
    <m/>
    <m/>
    <m/>
    <n v="0"/>
    <m/>
    <m/>
    <m/>
    <m/>
    <n v="164"/>
    <m/>
    <m/>
    <m/>
    <m/>
    <n v="164"/>
    <m/>
    <s v="Adjustment to reflect revised expenditure projections."/>
    <s v="Adjustment to reflect revised expenditure projections."/>
    <s v="Adjustment to reflect revised expenditure projections."/>
    <s v="NO"/>
    <s v="N/A"/>
    <n v="0"/>
    <n v="0"/>
    <n v="0"/>
    <x v="3"/>
    <s v="N/A"/>
    <x v="2"/>
    <s v="N/A"/>
    <m/>
    <s v="Not Applicable"/>
    <m/>
    <m/>
    <m/>
    <m/>
    <s v="Kensington Manor_Fund 200718_171415 EXP"/>
    <b v="1"/>
    <s v="Adjustment to reflect revised expenditure projections."/>
    <b v="0"/>
    <x v="0"/>
    <b v="1"/>
    <b v="1"/>
  </r>
  <r>
    <n v="200719"/>
    <s v="Kensington Park North MAD"/>
    <n v="171415"/>
    <s v="Open Space"/>
    <s v="01"/>
    <s v="Not Applicable"/>
    <s v="Revenue (Revised – Increase)"/>
    <s v="Not Applicable"/>
    <n v="57687"/>
    <s v="Kensington Park North_Fund 200719_171415 REV"/>
    <m/>
    <m/>
    <m/>
    <m/>
    <n v="0"/>
    <m/>
    <m/>
    <m/>
    <m/>
    <m/>
    <m/>
    <m/>
    <m/>
    <m/>
    <m/>
    <n v="1425"/>
    <s v="Adjustment to reflect revised revenue projections."/>
    <s v="Adjustment to reflect revised revenue projections."/>
    <s v="Adjustment to reflect revised revenue projections."/>
    <s v="NO"/>
    <s v="N/A"/>
    <n v="0"/>
    <n v="0"/>
    <n v="0"/>
    <x v="3"/>
    <s v="N/A"/>
    <x v="2"/>
    <s v="N/A"/>
    <m/>
    <s v="Not Applicable"/>
    <m/>
    <m/>
    <m/>
    <m/>
    <s v="Kensington Park North_Fund 200719_171415 REV"/>
    <b v="1"/>
    <s v="Adjustment to reflect revised revenue projections."/>
    <b v="0"/>
    <x v="0"/>
    <b v="1"/>
    <b v="1"/>
  </r>
  <r>
    <n v="200719"/>
    <s v="Kensington Park North MAD"/>
    <n v="171415"/>
    <s v="Open Space"/>
    <s v="01"/>
    <s v="Not Applicable"/>
    <s v="Expenditure (Critical Operational Needs)"/>
    <s v="Not Applicable"/>
    <n v="57688"/>
    <s v="Kensington Park North_Fund 200719_171415 EXP"/>
    <m/>
    <m/>
    <m/>
    <m/>
    <n v="0"/>
    <m/>
    <m/>
    <m/>
    <m/>
    <n v="111"/>
    <m/>
    <m/>
    <m/>
    <m/>
    <n v="111"/>
    <m/>
    <s v="Adjustment to reflect revised expenditure projections."/>
    <s v="Adjustment to reflect revised expenditure projections."/>
    <s v="Adjustment to reflect revised expenditure projections."/>
    <s v="NO"/>
    <s v="N/A"/>
    <n v="0"/>
    <n v="0"/>
    <n v="0"/>
    <x v="3"/>
    <s v="N/A"/>
    <x v="2"/>
    <s v="N/A"/>
    <m/>
    <s v="Not Applicable"/>
    <m/>
    <m/>
    <m/>
    <m/>
    <s v="Kensington Park North_Fund 200719_171415 EXP"/>
    <b v="1"/>
    <s v="Adjustment to reflect revised expenditure projections."/>
    <b v="0"/>
    <x v="0"/>
    <b v="1"/>
    <b v="1"/>
  </r>
  <r>
    <n v="200052"/>
    <s v="La Jolla Village Drive MAD Fund"/>
    <n v="171415"/>
    <s v="Open Space"/>
    <s v="01"/>
    <s v="Not Applicable"/>
    <s v="Revenue (Revised – Increase)"/>
    <s v="Not Applicable"/>
    <n v="57689"/>
    <s v="La Jolla Village Drive_Fund 200052_171415 REV"/>
    <m/>
    <m/>
    <m/>
    <m/>
    <n v="0"/>
    <m/>
    <m/>
    <m/>
    <m/>
    <m/>
    <m/>
    <m/>
    <m/>
    <m/>
    <m/>
    <n v="6280"/>
    <s v="Adjustment to reflect revised revenue projections."/>
    <s v="Adjustment to reflect revised revenue projections."/>
    <s v="Adjustment to reflect revised revenue projections."/>
    <s v="NO"/>
    <s v="N/A"/>
    <n v="0"/>
    <n v="0"/>
    <n v="0"/>
    <x v="3"/>
    <s v="N/A"/>
    <x v="2"/>
    <s v="N/A"/>
    <m/>
    <s v="Not Applicable"/>
    <m/>
    <m/>
    <m/>
    <m/>
    <s v="La Jolla Village Drive_Fund 200052_171415 REV"/>
    <b v="1"/>
    <s v="Adjustment to reflect revised revenue projections."/>
    <b v="0"/>
    <x v="0"/>
    <b v="1"/>
    <b v="1"/>
  </r>
  <r>
    <n v="200080"/>
    <s v="Liberty Station/NTC MAD Fund"/>
    <n v="171415"/>
    <s v="Open Space"/>
    <s v="01"/>
    <s v="Not Applicable"/>
    <s v="Revenue (Revised – Increase)"/>
    <s v="Not Applicable"/>
    <n v="57690"/>
    <s v="Liberty Station NTC_Fund 200080_171415 REV"/>
    <m/>
    <m/>
    <m/>
    <m/>
    <n v="0"/>
    <m/>
    <m/>
    <m/>
    <m/>
    <m/>
    <m/>
    <m/>
    <m/>
    <m/>
    <m/>
    <n v="448"/>
    <s v="Adjustment to reflect revised revenue projections."/>
    <s v="Adjustment to reflect revised revenue projections."/>
    <s v="Adjustment to reflect revised revenue projections."/>
    <s v="NO"/>
    <s v="N/A"/>
    <n v="0"/>
    <n v="0"/>
    <n v="0"/>
    <x v="3"/>
    <s v="N/A"/>
    <x v="2"/>
    <s v="N/A"/>
    <m/>
    <s v="Not Applicable"/>
    <m/>
    <m/>
    <m/>
    <m/>
    <s v="Liberty Station NTC_Fund 200080_171415 REV"/>
    <b v="1"/>
    <s v="Adjustment to reflect revised revenue projections."/>
    <b v="0"/>
    <x v="0"/>
    <b v="1"/>
    <b v="1"/>
  </r>
  <r>
    <n v="200080"/>
    <s v="Liberty Station/NTC MAD Fund"/>
    <n v="171415"/>
    <s v="Open Space"/>
    <s v="01"/>
    <s v="Not Applicable"/>
    <s v="Expenditure (Critical Operational Needs)"/>
    <s v="Not Applicable"/>
    <n v="57691"/>
    <s v="Liberty Station NTC_Fund 200080_171415 EXP"/>
    <m/>
    <m/>
    <m/>
    <m/>
    <n v="0"/>
    <n v="5000"/>
    <m/>
    <m/>
    <m/>
    <n v="1510"/>
    <m/>
    <m/>
    <m/>
    <m/>
    <n v="6510"/>
    <m/>
    <s v="Adjustment to reflect revised expenditure projections."/>
    <s v="Adjustment to reflect revised expenditure projections."/>
    <s v="Adjustment to reflect revised expenditure projections."/>
    <s v="NO"/>
    <s v="N/A"/>
    <n v="0"/>
    <n v="0"/>
    <n v="0"/>
    <x v="3"/>
    <s v="N/A"/>
    <x v="2"/>
    <s v="N/A"/>
    <m/>
    <s v="Not Applicable"/>
    <m/>
    <m/>
    <m/>
    <m/>
    <s v="Liberty Station NTC_Fund 200080_171415 EXP"/>
    <b v="1"/>
    <s v="Adjustment to reflect revised expenditure projections."/>
    <b v="0"/>
    <x v="0"/>
    <b v="1"/>
    <b v="1"/>
  </r>
  <r>
    <n v="200056"/>
    <s v="Linda Vista Community MAD Fund"/>
    <n v="171415"/>
    <s v="Open Space"/>
    <s v="01"/>
    <s v="Not Applicable"/>
    <s v="Revenue (Revised – Increase)"/>
    <s v="Not Applicable"/>
    <n v="57692"/>
    <s v="Linda Vista Community_Fund 200056_171415 REV"/>
    <m/>
    <m/>
    <m/>
    <m/>
    <n v="0"/>
    <m/>
    <m/>
    <m/>
    <m/>
    <m/>
    <m/>
    <m/>
    <m/>
    <m/>
    <m/>
    <n v="21335"/>
    <s v="Adjustment to reflect revised revenue projections."/>
    <s v="Adjustment to reflect revised revenue projections."/>
    <s v="Adjustment to reflect revised revenue projections."/>
    <s v="NO"/>
    <s v="N/A"/>
    <n v="0"/>
    <n v="0"/>
    <n v="0"/>
    <x v="3"/>
    <s v="N/A"/>
    <x v="2"/>
    <s v="N/A"/>
    <m/>
    <s v="Not Applicable"/>
    <m/>
    <m/>
    <m/>
    <m/>
    <s v="Linda Vista Community_Fund 200056_171415 REV"/>
    <b v="1"/>
    <s v="Adjustment to reflect revised revenue projections."/>
    <b v="0"/>
    <x v="0"/>
    <b v="1"/>
    <b v="1"/>
  </r>
  <r>
    <n v="200023"/>
    <s v="Maintenance Assessment District (MAD) Management Fund"/>
    <n v="171415"/>
    <s v="Open Space"/>
    <s v="01"/>
    <s v="Not Applicable"/>
    <s v="Revenue (Revised – Increase)"/>
    <s v="Not Applicable"/>
    <n v="57693"/>
    <s v="MADs Management Fund_Fund 200023_171415 REV"/>
    <m/>
    <m/>
    <m/>
    <m/>
    <n v="0"/>
    <m/>
    <m/>
    <m/>
    <m/>
    <m/>
    <m/>
    <m/>
    <m/>
    <m/>
    <m/>
    <n v="120810"/>
    <s v="Adjustment to reflect revised revenue projections."/>
    <s v="Adjustment to reflect revised revenue projections."/>
    <s v="Adjustment to reflect revised revenue projections."/>
    <s v="NO"/>
    <s v="N/A"/>
    <n v="0"/>
    <n v="0"/>
    <n v="0"/>
    <x v="3"/>
    <s v="N/A"/>
    <x v="2"/>
    <s v="N/A"/>
    <m/>
    <s v="Not Applicable"/>
    <m/>
    <m/>
    <m/>
    <m/>
    <s v="MADs Management Fund_Fund 200023_171415 REV"/>
    <b v="1"/>
    <s v="Adjustment to reflect revised revenue projections."/>
    <b v="0"/>
    <x v="0"/>
    <b v="1"/>
    <b v="1"/>
  </r>
  <r>
    <n v="200032"/>
    <s v="Mission Boulevard MAD Fund"/>
    <n v="171415"/>
    <s v="Open Space"/>
    <s v="01"/>
    <s v="Not Applicable"/>
    <s v="Revenue (Revised – Decrease)"/>
    <s v="Not Applicable"/>
    <n v="57694"/>
    <s v="Mission Boulevard_Fund 200032_171415 REV"/>
    <m/>
    <m/>
    <m/>
    <m/>
    <n v="0"/>
    <m/>
    <m/>
    <m/>
    <m/>
    <m/>
    <m/>
    <m/>
    <m/>
    <m/>
    <m/>
    <n v="-3329"/>
    <s v="Adjustment to reflect revised revenue projections."/>
    <s v="Adjustment to reflect revised revenue projections."/>
    <s v="Adjustment to reflect revised revenue projections."/>
    <s v="NO"/>
    <s v="N/A"/>
    <n v="0"/>
    <n v="0"/>
    <n v="0"/>
    <x v="3"/>
    <s v="N/A"/>
    <x v="2"/>
    <s v="N/A"/>
    <m/>
    <s v="Not Applicable"/>
    <m/>
    <m/>
    <m/>
    <m/>
    <s v="Mission Boulevard_Fund 200032_171415 REV"/>
    <b v="1"/>
    <s v="Adjustment to reflect revised revenue projections."/>
    <b v="0"/>
    <x v="0"/>
    <b v="1"/>
    <b v="1"/>
  </r>
  <r>
    <n v="200023"/>
    <s v="Maintenance Assessment District (MAD) Management Fund"/>
    <n v="171415"/>
    <s v="Open Space"/>
    <s v="01"/>
    <s v="Not Applicable"/>
    <s v="Expenditure (Critical Operational Needs)"/>
    <s v="Not Applicable"/>
    <n v="57695"/>
    <s v="MADs Management Fund_Fund 200023_171415 EXP"/>
    <m/>
    <m/>
    <m/>
    <m/>
    <n v="0"/>
    <m/>
    <n v="500"/>
    <m/>
    <m/>
    <m/>
    <m/>
    <m/>
    <m/>
    <m/>
    <n v="500"/>
    <m/>
    <s v="Adjustment to reflect revised expenditure projections."/>
    <s v="Adjustment to reflect revised expenditure projections."/>
    <s v="Adjustment to reflect revised expenditure projections."/>
    <s v="NO"/>
    <s v="N/A"/>
    <n v="0"/>
    <n v="0"/>
    <n v="0"/>
    <x v="3"/>
    <s v="N/A"/>
    <x v="2"/>
    <s v="N/A"/>
    <m/>
    <s v="Not Applicable"/>
    <m/>
    <m/>
    <m/>
    <m/>
    <s v="MADs Management Fund_Fund 200023_171415 EXP"/>
    <b v="1"/>
    <s v="Adjustment to reflect revised expenditure projections."/>
    <b v="0"/>
    <x v="0"/>
    <b v="1"/>
    <b v="1"/>
  </r>
  <r>
    <n v="200063"/>
    <s v="North Park MAD Fund"/>
    <n v="171415"/>
    <s v="Open Space"/>
    <s v="01"/>
    <s v="Not Applicable"/>
    <s v="Revenue (Revised – Increase)"/>
    <s v="Not Applicable"/>
    <n v="57696"/>
    <s v="North Park_Fund 200063_171415 REV"/>
    <m/>
    <m/>
    <m/>
    <m/>
    <n v="0"/>
    <m/>
    <m/>
    <m/>
    <m/>
    <m/>
    <m/>
    <m/>
    <m/>
    <m/>
    <m/>
    <n v="40577"/>
    <s v="Adjustment to reflect revised revenue projections."/>
    <s v="Adjustment to reflect revised revenue projections."/>
    <s v="Adjustment to reflect revised revenue projections."/>
    <s v="NO"/>
    <s v="N/A"/>
    <n v="0"/>
    <n v="0"/>
    <n v="0"/>
    <x v="3"/>
    <s v="N/A"/>
    <x v="2"/>
    <s v="N/A"/>
    <m/>
    <s v="Not Applicable"/>
    <m/>
    <m/>
    <m/>
    <m/>
    <s v="North Park_Fund 200063_171415 REV"/>
    <b v="1"/>
    <s v="Adjustment to reflect revised revenue projections."/>
    <b v="0"/>
    <x v="0"/>
    <b v="1"/>
    <b v="1"/>
  </r>
  <r>
    <n v="200037"/>
    <s v="Mira Mesa MAD Fund"/>
    <n v="171415"/>
    <s v="Open Space"/>
    <s v="01"/>
    <s v="Not Applicable"/>
    <s v="Revenue (Revised – Increase)"/>
    <s v="Not Applicable"/>
    <n v="57697"/>
    <s v="Mira Mesa_Fund 200037_171415 REV"/>
    <m/>
    <m/>
    <m/>
    <m/>
    <n v="0"/>
    <m/>
    <m/>
    <m/>
    <m/>
    <m/>
    <m/>
    <m/>
    <m/>
    <m/>
    <m/>
    <n v="41268"/>
    <s v="Adjustment to reflect revised revenue projections."/>
    <s v="Adjustment to reflect revised revenue projections."/>
    <s v="Adjustment to reflect revised revenue projections."/>
    <s v="NO"/>
    <s v="N/A"/>
    <n v="0"/>
    <n v="0"/>
    <n v="0"/>
    <x v="3"/>
    <s v="N/A"/>
    <x v="2"/>
    <s v="N/A"/>
    <m/>
    <s v="Not Applicable"/>
    <m/>
    <m/>
    <m/>
    <m/>
    <s v="Mira Mesa_Fund 200037_171415 REV"/>
    <b v="1"/>
    <s v="Adjustment to reflect revised revenue projections."/>
    <b v="0"/>
    <x v="0"/>
    <b v="1"/>
    <b v="1"/>
  </r>
  <r>
    <n v="200096"/>
    <s v="Ocean View Hills MAD Fund"/>
    <n v="171415"/>
    <s v="Open Space"/>
    <s v="01"/>
    <s v="Not Applicable"/>
    <s v="Revenue (Revised – Decrease)"/>
    <s v="Not Applicable"/>
    <n v="57698"/>
    <s v="Ocean View Hills_Fund 200096_171415 REV"/>
    <m/>
    <m/>
    <m/>
    <m/>
    <n v="0"/>
    <m/>
    <m/>
    <m/>
    <m/>
    <m/>
    <m/>
    <m/>
    <m/>
    <m/>
    <m/>
    <n v="-24466"/>
    <s v="Adjustment to reflect revised revenue projections."/>
    <s v="Adjustment to reflect revised revenue projections."/>
    <s v="Adjustment to reflect revised revenue projections."/>
    <s v="NO"/>
    <s v="N/A"/>
    <n v="0"/>
    <n v="0"/>
    <n v="0"/>
    <x v="3"/>
    <s v="N/A"/>
    <x v="2"/>
    <s v="N/A"/>
    <m/>
    <s v="Not Applicable"/>
    <m/>
    <m/>
    <m/>
    <m/>
    <s v="Ocean View Hills_Fund 200096_171415 REV"/>
    <b v="1"/>
    <s v="Adjustment to reflect revised revenue projections."/>
    <b v="0"/>
    <x v="0"/>
    <b v="1"/>
    <b v="1"/>
  </r>
  <r>
    <n v="200037"/>
    <s v="Mira Mesa MAD Fund"/>
    <n v="171415"/>
    <s v="Open Space"/>
    <s v="01"/>
    <s v="Not Applicable"/>
    <s v="Expenditure (Critical Operational Needs)"/>
    <s v="Not Applicable"/>
    <n v="57699"/>
    <s v="Mira Mesa_Fund 200037_171415 EXP"/>
    <m/>
    <m/>
    <m/>
    <m/>
    <n v="0"/>
    <m/>
    <n v="40969"/>
    <m/>
    <m/>
    <n v="6795"/>
    <m/>
    <m/>
    <m/>
    <m/>
    <n v="47764"/>
    <m/>
    <s v="Adjustment to reflect revised expenditure projections."/>
    <s v="Adjustment to reflect revised expenditure projections."/>
    <s v="Adjustment to reflect revised expenditure projections."/>
    <s v="NO"/>
    <s v="N/A"/>
    <n v="0"/>
    <n v="0"/>
    <n v="0"/>
    <x v="3"/>
    <s v="N/A"/>
    <x v="2"/>
    <s v="N/A"/>
    <m/>
    <s v="Not Applicable"/>
    <m/>
    <m/>
    <m/>
    <m/>
    <s v="Mira Mesa_Fund 200037_171415 EXP"/>
    <b v="1"/>
    <s v="Adjustment to reflect revised expenditure projections."/>
    <b v="0"/>
    <x v="0"/>
    <b v="1"/>
    <b v="1"/>
  </r>
  <r>
    <n v="200058"/>
    <s v="Otay International Center MAD Fund"/>
    <n v="171415"/>
    <s v="Open Space"/>
    <s v="01"/>
    <s v="Not Applicable"/>
    <s v="Revenue (Revised – Increase)"/>
    <s v="Not Applicable"/>
    <n v="57700"/>
    <s v="Otay International Center_Fund 200058_171415 REV"/>
    <m/>
    <m/>
    <m/>
    <m/>
    <n v="0"/>
    <m/>
    <m/>
    <m/>
    <m/>
    <m/>
    <m/>
    <m/>
    <m/>
    <m/>
    <m/>
    <n v="4681"/>
    <s v="Adjustment to reflect revised revenue projections."/>
    <s v="Adjustment to reflect revised revenue projections."/>
    <s v="Adjustment to reflect revised revenue projections."/>
    <s v="NO"/>
    <s v="N/A"/>
    <n v="0"/>
    <n v="0"/>
    <n v="0"/>
    <x v="3"/>
    <s v="N/A"/>
    <x v="2"/>
    <s v="N/A"/>
    <m/>
    <s v="Not Applicable"/>
    <m/>
    <m/>
    <m/>
    <m/>
    <s v="Otay International Center_Fund 200058_171415 REV"/>
    <b v="1"/>
    <s v="Adjustment to reflect revised revenue projections."/>
    <b v="0"/>
    <x v="0"/>
    <b v="1"/>
    <b v="1"/>
  </r>
  <r>
    <n v="200098"/>
    <s v="Remington Hills MAD Fund"/>
    <n v="171415"/>
    <s v="Open Space"/>
    <s v="01"/>
    <s v="Not Applicable"/>
    <s v="Revenue (Revised – Increase)"/>
    <s v="Not Applicable"/>
    <n v="57701"/>
    <s v="Remington Hills_Fund 200098_171415 REV"/>
    <m/>
    <m/>
    <m/>
    <m/>
    <n v="0"/>
    <m/>
    <m/>
    <m/>
    <m/>
    <m/>
    <m/>
    <m/>
    <m/>
    <m/>
    <m/>
    <n v="6634"/>
    <s v="Adjustment to reflect revised revenue projections."/>
    <s v="Adjustment to reflect revised revenue projections."/>
    <s v="Adjustment to reflect revised revenue projections."/>
    <s v="NO"/>
    <s v="N/A"/>
    <n v="0"/>
    <n v="0"/>
    <n v="0"/>
    <x v="3"/>
    <s v="N/A"/>
    <x v="2"/>
    <s v="N/A"/>
    <m/>
    <s v="Not Applicable"/>
    <m/>
    <m/>
    <m/>
    <m/>
    <s v="Remington Hills_Fund 200098_171415 REV"/>
    <b v="1"/>
    <s v="Adjustment to reflect revised revenue projections."/>
    <b v="0"/>
    <x v="0"/>
    <b v="1"/>
    <b v="1"/>
  </r>
  <r>
    <n v="200047"/>
    <s v="Miramar Ranch North MAD Fund"/>
    <n v="171415"/>
    <s v="Open Space"/>
    <s v="01"/>
    <s v="Not Applicable"/>
    <s v="Revenue (Revised – Increase)"/>
    <s v="Not Applicable"/>
    <n v="57702"/>
    <s v="Miramar Ranch North_Fund 200047_171415 REV"/>
    <m/>
    <m/>
    <m/>
    <m/>
    <n v="0"/>
    <m/>
    <m/>
    <m/>
    <m/>
    <m/>
    <m/>
    <m/>
    <m/>
    <m/>
    <m/>
    <n v="265886"/>
    <s v="Adjustment to reflect revised revenue projections."/>
    <s v="Adjustment to reflect revised revenue projections."/>
    <s v="Adjustment to reflect revised revenue projections."/>
    <s v="NO"/>
    <s v="N/A"/>
    <n v="0"/>
    <n v="0"/>
    <n v="0"/>
    <x v="3"/>
    <s v="N/A"/>
    <x v="2"/>
    <s v="N/A"/>
    <m/>
    <s v="Not Applicable"/>
    <m/>
    <m/>
    <m/>
    <m/>
    <s v="Miramar Ranch North_Fund 200047_171415 REV"/>
    <b v="1"/>
    <s v="Adjustment to reflect revised revenue projections."/>
    <b v="0"/>
    <x v="0"/>
    <b v="1"/>
    <b v="1"/>
  </r>
  <r>
    <n v="200097"/>
    <s v="Robinhood Ridge MAD Fund"/>
    <n v="171415"/>
    <s v="Open Space"/>
    <s v="01"/>
    <s v="Not Applicable"/>
    <s v="Revenue (Revised – Increase)"/>
    <s v="Not Applicable"/>
    <n v="57703"/>
    <s v="Robinhood Ridge_Fund 200097_171415 REV"/>
    <m/>
    <m/>
    <m/>
    <m/>
    <n v="0"/>
    <m/>
    <m/>
    <m/>
    <m/>
    <m/>
    <m/>
    <m/>
    <m/>
    <m/>
    <m/>
    <n v="17146"/>
    <s v="Adjustment to reflect revised revenue projections."/>
    <s v="Adjustment to reflect revised revenue projections."/>
    <s v="Adjustment to reflect revised revenue projections."/>
    <s v="NO"/>
    <s v="N/A"/>
    <n v="0"/>
    <n v="0"/>
    <n v="0"/>
    <x v="3"/>
    <s v="N/A"/>
    <x v="2"/>
    <s v="N/A"/>
    <m/>
    <s v="Not Applicable"/>
    <m/>
    <m/>
    <m/>
    <m/>
    <s v="Robinhood Ridge_Fund 200097_171415 REV"/>
    <b v="1"/>
    <s v="Adjustment to reflect revised revenue projections."/>
    <b v="0"/>
    <x v="0"/>
    <b v="1"/>
    <b v="1"/>
  </r>
  <r>
    <n v="200047"/>
    <s v="Miramar Ranch North MAD Fund"/>
    <n v="171415"/>
    <s v="Open Space"/>
    <s v="01"/>
    <s v="Not Applicable"/>
    <s v="Expenditure (Critical Operational Needs)"/>
    <s v="Not Applicable"/>
    <n v="57704"/>
    <s v="Miramar Ranch North_Fund 200047_171415 EXP"/>
    <m/>
    <m/>
    <m/>
    <m/>
    <n v="0"/>
    <m/>
    <n v="106776"/>
    <m/>
    <m/>
    <n v="7551"/>
    <m/>
    <m/>
    <m/>
    <m/>
    <n v="114327"/>
    <m/>
    <s v="Adjustment to reflect revised expenditure projections."/>
    <s v="Adjustment to reflect revised expenditure projections."/>
    <s v="Adjustment to reflect revised expenditure projections."/>
    <s v="NO"/>
    <s v="N/A"/>
    <n v="0"/>
    <n v="0"/>
    <n v="0"/>
    <x v="3"/>
    <s v="N/A"/>
    <x v="2"/>
    <s v="N/A"/>
    <m/>
    <s v="Not Applicable"/>
    <m/>
    <m/>
    <m/>
    <m/>
    <s v="Miramar Ranch North_Fund 200047_171415 EXP"/>
    <b v="1"/>
    <s v="Adjustment to reflect revised expenditure projections."/>
    <b v="0"/>
    <x v="0"/>
    <b v="1"/>
    <b v="1"/>
  </r>
  <r>
    <n v="200067"/>
    <s v="Stonecrest Village MAD Fund"/>
    <n v="171415"/>
    <s v="Open Space"/>
    <s v="01"/>
    <s v="Not Applicable"/>
    <s v="Revenue (Revised – Increase)"/>
    <s v="Not Applicable"/>
    <n v="57705"/>
    <s v="Stonecrest Village_Fund 200067_171415 REV"/>
    <m/>
    <m/>
    <m/>
    <m/>
    <n v="0"/>
    <m/>
    <m/>
    <m/>
    <m/>
    <m/>
    <m/>
    <m/>
    <m/>
    <m/>
    <m/>
    <n v="53308"/>
    <s v="Adjustment to reflect revised revenue projections."/>
    <s v="Adjustment to reflect revised revenue projections."/>
    <s v="Adjustment to reflect revised revenue projections."/>
    <s v="NO"/>
    <s v="N/A"/>
    <n v="0"/>
    <n v="0"/>
    <n v="0"/>
    <x v="3"/>
    <s v="N/A"/>
    <x v="2"/>
    <s v="N/A"/>
    <m/>
    <s v="Not Applicable"/>
    <m/>
    <m/>
    <m/>
    <m/>
    <s v="Stonecrest Village_Fund 200067_171415 REV"/>
    <b v="1"/>
    <s v="Adjustment to reflect revised revenue projections."/>
    <b v="0"/>
    <x v="0"/>
    <b v="1"/>
    <b v="1"/>
  </r>
  <r>
    <n v="200614"/>
    <s v="Mission Hills Special Lighting MAD Fund"/>
    <n v="171415"/>
    <s v="Open Space"/>
    <s v="01"/>
    <s v="Not Applicable"/>
    <s v="Revenue (Revised – Increase)"/>
    <s v="Not Applicable"/>
    <n v="57706"/>
    <s v="Mission Hills Special Lighting_Fund 200614_171415 REV"/>
    <m/>
    <m/>
    <m/>
    <m/>
    <n v="0"/>
    <m/>
    <m/>
    <m/>
    <m/>
    <m/>
    <m/>
    <m/>
    <m/>
    <m/>
    <m/>
    <n v="1763"/>
    <s v="Adjustment to reflect revised revenue projections."/>
    <s v="Adjustment to reflect revised revenue projections."/>
    <s v="Adjustment to reflect revised revenue projections."/>
    <s v="NO"/>
    <s v="N/A"/>
    <n v="0"/>
    <n v="0"/>
    <n v="0"/>
    <x v="3"/>
    <s v="N/A"/>
    <x v="2"/>
    <s v="N/A"/>
    <m/>
    <s v="Not Applicable"/>
    <m/>
    <m/>
    <m/>
    <m/>
    <s v="Mission Hills Special Lighting_Fund 200614_171415 REV"/>
    <b v="1"/>
    <s v="Adjustment to reflect revised revenue projections."/>
    <b v="0"/>
    <x v="0"/>
    <b v="1"/>
    <b v="1"/>
  </r>
  <r>
    <n v="200076"/>
    <s v="Talmadge MAD Fund"/>
    <n v="171415"/>
    <s v="Open Space"/>
    <s v="01"/>
    <s v="Not Applicable"/>
    <s v="Revenue (Revised – Increase)"/>
    <s v="Not Applicable"/>
    <n v="57707"/>
    <s v="Talmadge_Fund 200076_171415 REV"/>
    <m/>
    <m/>
    <m/>
    <m/>
    <n v="0"/>
    <m/>
    <m/>
    <m/>
    <m/>
    <m/>
    <m/>
    <m/>
    <m/>
    <m/>
    <m/>
    <n v="2942"/>
    <s v="Adjustment to reflect revised revenue projections."/>
    <s v="Adjustment to reflect revised revenue projections."/>
    <s v="Adjustment to reflect revised revenue projections."/>
    <s v="NO"/>
    <s v="N/A"/>
    <n v="0"/>
    <n v="0"/>
    <n v="0"/>
    <x v="3"/>
    <s v="N/A"/>
    <x v="2"/>
    <s v="N/A"/>
    <m/>
    <s v="Not Applicable"/>
    <m/>
    <m/>
    <m/>
    <m/>
    <s v="Talmadge_Fund 200076_171415 REV"/>
    <b v="1"/>
    <s v="Adjustment to reflect revised revenue projections."/>
    <b v="0"/>
    <x v="0"/>
    <b v="1"/>
    <b v="1"/>
  </r>
  <r>
    <n v="200614"/>
    <s v="Mission Hills Special Lighting MAD Fund"/>
    <n v="171415"/>
    <s v="Open Space"/>
    <s v="01"/>
    <s v="Not Applicable"/>
    <s v="Expenditure (Critical Operational Needs)"/>
    <s v="Not Applicable"/>
    <n v="57708"/>
    <s v="Mission Hills Special Lighting_Fund 200614_171415 EXP"/>
    <m/>
    <m/>
    <m/>
    <m/>
    <n v="0"/>
    <m/>
    <m/>
    <m/>
    <m/>
    <n v="151"/>
    <m/>
    <m/>
    <m/>
    <m/>
    <n v="151"/>
    <m/>
    <s v="Adjustment to reflect revised expenditure projections."/>
    <s v="Adjustment to reflect revised expenditure projections."/>
    <s v="Adjustment to reflect revised expenditure projections."/>
    <s v="NO"/>
    <s v="N/A"/>
    <n v="0"/>
    <n v="0"/>
    <n v="0"/>
    <x v="3"/>
    <s v="N/A"/>
    <x v="2"/>
    <s v="N/A"/>
    <m/>
    <s v="Not Applicable"/>
    <m/>
    <m/>
    <m/>
    <m/>
    <s v="Mission Hills Special Lighting_Fund 200614_171415 EXP"/>
    <b v="1"/>
    <s v="Adjustment to reflect revised expenditure projections."/>
    <b v="0"/>
    <x v="0"/>
    <b v="1"/>
    <b v="1"/>
  </r>
  <r>
    <n v="200030"/>
    <s v="Tierrasanta MAD Fund"/>
    <n v="171415"/>
    <s v="Open Space"/>
    <s v="01"/>
    <s v="Not Applicable"/>
    <s v="Revenue (Revised – Increase)"/>
    <s v="Not Applicable"/>
    <n v="57709"/>
    <s v="Tierrasanta_Fund 20030_171415 REV"/>
    <m/>
    <m/>
    <m/>
    <m/>
    <n v="0"/>
    <m/>
    <m/>
    <m/>
    <m/>
    <m/>
    <m/>
    <m/>
    <m/>
    <m/>
    <m/>
    <n v="71462"/>
    <s v="Adjustment to reflect revised revenue projections."/>
    <s v="Adjustment to reflect revised revenue projections."/>
    <s v="Adjustment to reflect revised revenue projections."/>
    <s v="NO"/>
    <s v="N/A"/>
    <n v="0"/>
    <n v="0"/>
    <n v="0"/>
    <x v="3"/>
    <s v="N/A"/>
    <x v="2"/>
    <s v="N/A"/>
    <m/>
    <s v="Not Applicable"/>
    <m/>
    <m/>
    <m/>
    <m/>
    <s v="Tierrasanta_Fund 20030_171415 REV"/>
    <b v="1"/>
    <s v="Adjustment to reflect revised revenue projections."/>
    <b v="0"/>
    <x v="0"/>
    <b v="1"/>
    <b v="1"/>
  </r>
  <r>
    <n v="200099"/>
    <s v="Pacific Highlands Ranch MAD Fund"/>
    <n v="171415"/>
    <s v="Open Space"/>
    <s v="01"/>
    <s v="Not Applicable"/>
    <s v="Revenue (Revised – Increase)"/>
    <s v="Not Applicable"/>
    <n v="57710"/>
    <s v="Pacific Highlands Ranch_Fund 200099_171415 REV"/>
    <m/>
    <m/>
    <m/>
    <m/>
    <n v="0"/>
    <m/>
    <m/>
    <m/>
    <m/>
    <m/>
    <m/>
    <m/>
    <m/>
    <m/>
    <m/>
    <n v="46304"/>
    <s v="Adjustment to reflect revised revenue projections."/>
    <s v="Adjustment to reflect revised revenue projections."/>
    <s v="Adjustment to reflect revised revenue projections."/>
    <s v="NO"/>
    <s v="N/A"/>
    <n v="0"/>
    <n v="0"/>
    <n v="0"/>
    <x v="3"/>
    <s v="N/A"/>
    <x v="2"/>
    <s v="N/A"/>
    <m/>
    <s v="Not Applicable"/>
    <m/>
    <m/>
    <m/>
    <m/>
    <s v="Pacific Highlands Ranch_Fund 200099_171415 REV"/>
    <b v="1"/>
    <s v="Adjustment to reflect revised revenue projections."/>
    <b v="0"/>
    <x v="0"/>
    <b v="1"/>
    <b v="1"/>
  </r>
  <r>
    <n v="100000"/>
    <s v="General Fund"/>
    <n v="9912"/>
    <s v="Citywide Program Expenditures"/>
    <s v="Not Applicable"/>
    <s v="Not Applicable"/>
    <s v="Expenditure (Critical Operational Needs)"/>
    <s v="Not Applicable"/>
    <n v="57711"/>
    <s v="100000_9912_Space Planning and Condition Assesments Citywide"/>
    <m/>
    <m/>
    <m/>
    <m/>
    <n v="0"/>
    <m/>
    <n v="500000"/>
    <m/>
    <m/>
    <m/>
    <m/>
    <m/>
    <m/>
    <m/>
    <n v="500000"/>
    <m/>
    <s v="Addition of one-time expenditures associated to Space Planning and Condition Assessment Citywide."/>
    <s v="Citywide Space Planning and Condition AssessmentsAddition of one-time non-personnel expenditures to support Citywide space planning and condition assessments."/>
    <s v="Addition of one-time non-personnel expenditures to support Citywide space planning and condition assessments."/>
    <s v="NO"/>
    <m/>
    <n v="0"/>
    <n v="0"/>
    <n v="0"/>
    <x v="3"/>
    <s v="N/A"/>
    <x v="2"/>
    <s v="N/A"/>
    <m/>
    <m/>
    <m/>
    <m/>
    <m/>
    <s v="Customer Service"/>
    <s v="100000_9912_Space Planning and Condition Assesments Citywide"/>
    <b v="1"/>
    <s v="Addition of one-time expenditures associated to Space Planning and Condition Assessment Citywide."/>
    <b v="0"/>
    <x v="0"/>
    <b v="1"/>
    <b v="1"/>
  </r>
  <r>
    <n v="100000"/>
    <s v="General Fund"/>
    <n v="1001"/>
    <s v="Office of the Chief Operating Officer"/>
    <s v="03"/>
    <s v="Not Applicable"/>
    <s v="Expenditure (Critical Operational Needs)"/>
    <s v="Not Applicable"/>
    <n v="57713"/>
    <s v="100000_1001_Addition and Reduction or Personnel Expenditures"/>
    <m/>
    <n v="56959"/>
    <n v="7786"/>
    <n v="1537"/>
    <n v="66282"/>
    <m/>
    <m/>
    <m/>
    <m/>
    <m/>
    <m/>
    <m/>
    <m/>
    <m/>
    <n v="66282"/>
    <m/>
    <s v="Budget Adjustment request for an addition of a Program Coordinator to help assist with the Office of the COO and a reduction of an Executive Assistant"/>
    <s v="Department Support and EfficienciesAddition of 1.00 Program Coordinator to help support on special projects and a reduction of 1.00 Executive Assistant. "/>
    <s v="Addition of 1.00 Program Coordinator to help support on special projects and the reduction of 1.00 Executive Assistant. "/>
    <s v="NO"/>
    <s v="N/A"/>
    <n v="0"/>
    <n v="0"/>
    <n v="0"/>
    <x v="3"/>
    <s v="N/A"/>
    <x v="2"/>
    <s v="N/A"/>
    <m/>
    <m/>
    <m/>
    <m/>
    <m/>
    <s v="Not Applicable"/>
    <s v="100000_1001_Addition and Reduction or Personnel Expenditures"/>
    <b v="1"/>
    <s v="Budget Adjustment request for an addition of a Program Coordinator to help assist with the Office of the COO and a reduction of an Executive Assistant"/>
    <b v="0"/>
    <x v="0"/>
    <b v="1"/>
    <b v="1"/>
  </r>
  <r>
    <n v="200708"/>
    <s v="Low &amp; Moderate Income Housing Asset Fund"/>
    <n v="2200"/>
    <s v="Redevelopment Agency"/>
    <m/>
    <m/>
    <m/>
    <m/>
    <n v="57715"/>
    <s v="200708_2200_Tailgate Park"/>
    <m/>
    <m/>
    <m/>
    <m/>
    <n v="0"/>
    <m/>
    <n v="5847660"/>
    <m/>
    <m/>
    <m/>
    <m/>
    <m/>
    <m/>
    <m/>
    <n v="5847660"/>
    <n v="5847660"/>
    <s v="Addition of one-time revenue and expenditures associated with the transfer to the Bridge to Home Program as a result of the delayed sale of Tailgate Park."/>
    <s v="Bridge to Home ProgramAddition of one-time revenue and non-personnel expenditures associated with the transfer to the Bridge to Home Program"/>
    <s v="Addition of one-time revenue and expenditures associated with the transfer to the Bridge to Home Program as a result of the delayed sale of Tailgate Park."/>
    <m/>
    <s v="N/A"/>
    <n v="0"/>
    <n v="0"/>
    <n v="0"/>
    <x v="3"/>
    <s v="N/A"/>
    <x v="2"/>
    <s v="N/A"/>
    <m/>
    <m/>
    <m/>
    <m/>
    <m/>
    <m/>
    <s v="200708_2200_Tailgate Park"/>
    <b v="1"/>
    <s v="Addition of one-time revenue and expenditures associated with the transfer to the Bridge to Home Program as a result of the delayed sale of Tailgate Park."/>
    <b v="0"/>
    <x v="0"/>
    <b v="1"/>
    <b v="1"/>
  </r>
  <r>
    <n v="200308"/>
    <s v="Information Technology Fund"/>
    <n v="1314"/>
    <s v="Department of Information Technology"/>
    <s v="01"/>
    <s v="Not Applicable"/>
    <s v="Expenditure (Critical Operational Needs)"/>
    <s v="Not Applicable"/>
    <n v="57717"/>
    <s v="200308_1314_Electronic Bidding Software (PlanetBids)"/>
    <m/>
    <m/>
    <m/>
    <m/>
    <n v="0"/>
    <m/>
    <m/>
    <n v="300000"/>
    <m/>
    <m/>
    <m/>
    <m/>
    <m/>
    <m/>
    <n v="300000"/>
    <n v="300000"/>
    <s v="Addition of non-personnel expenditures to purchase a license for PlanetBids electronic bidding software."/>
    <s v="Electronic Bidding SoftwareAddition of non-personnel expenditures to purchase a license for electronic bidding software."/>
    <s v="Addition of non-personnel expenditures to purchase a license for PlanetBids electronic bidding software. This software allows all members of the public, including potential bidders, to be informed of and have clear access to bid opportunities with the City."/>
    <s v="YES"/>
    <m/>
    <n v="0"/>
    <n v="0"/>
    <n v="0"/>
    <x v="3"/>
    <s v="N/A"/>
    <x v="2"/>
    <s v="N/A"/>
    <m/>
    <s v="Not Applicable"/>
    <m/>
    <m/>
    <m/>
    <m/>
    <s v="200308_1314_Electronic Bidding Software (PlanetBids)"/>
    <b v="1"/>
    <s v="Addition of non-personnel expenditures to purchase a license for PlanetBids electronic bidding software."/>
    <b v="0"/>
    <x v="0"/>
    <b v="1"/>
    <b v="1"/>
  </r>
  <r>
    <n v="100000"/>
    <s v="General Fund"/>
    <n v="171414"/>
    <s v="Developed Regional Parks"/>
    <s v="Not Applicable"/>
    <s v="Serve Every Neighborhood"/>
    <s v="Revenue (Revised – Increase)"/>
    <s v="Not Applicable"/>
    <n v="57719"/>
    <s v="100000_171414_EGF Reimbursements (REV)"/>
    <m/>
    <m/>
    <m/>
    <m/>
    <n v="0"/>
    <m/>
    <m/>
    <m/>
    <m/>
    <m/>
    <m/>
    <m/>
    <m/>
    <m/>
    <m/>
    <n v="1645454"/>
    <s v="Revised EGF RevenueAdjustment to reflect revised reimbursements from the Environmental Growth Funds (EGF)"/>
    <s v="Revised Environmental Growth Fund ReimbursementsAdjustment to reflect revised revenue projections for the reimbursement of eligible expenditures from the Environmental Growth Funds (EGF)."/>
    <s v="Adjustment to reflect revised reimbursements from the Environmental Growth Funds (EGF)"/>
    <s v="NO"/>
    <m/>
    <n v="0"/>
    <n v="0"/>
    <n v="0"/>
    <x v="3"/>
    <s v="N/A"/>
    <x v="2"/>
    <s v="N/A"/>
    <m/>
    <m/>
    <m/>
    <m/>
    <m/>
    <s v="Not Applicable"/>
    <s v="100000_171414_EGF Reimbursements (REV)"/>
    <b v="1"/>
    <s v="Revised EGF RevenueAdjustment to reflect revised reimbursements from the Environmental Growth Funds (EGF)"/>
    <b v="0"/>
    <x v="0"/>
    <b v="1"/>
    <b v="1"/>
  </r>
  <r>
    <n v="200111"/>
    <s v="Environmental Growth 1/3 Fund"/>
    <n v="171417"/>
    <s v="Environmental Growth 1/3"/>
    <s v="Not Applicable"/>
    <s v="Not Applicable"/>
    <s v="Not Applicable"/>
    <s v="Not Applicable"/>
    <n v="57720"/>
    <s v="200111_171417_Transfers to Los Penasquitos"/>
    <m/>
    <m/>
    <m/>
    <m/>
    <n v="0"/>
    <m/>
    <m/>
    <m/>
    <m/>
    <m/>
    <m/>
    <m/>
    <n v="110000"/>
    <m/>
    <n v="110000"/>
    <m/>
    <s v="Operation SupportAddition of one-time revenue to support operations in the Los Peñasquitos Canyon Preserve Fund."/>
    <s v="Los Peñasquitos Canyon Preserve Fund SupportAddition of one-time non-personnel expenditures to support operations in the Los Peñasquitos Canyon Preserve Fund."/>
    <s v="Operation SupportAddition of one-time revenue to support operations in the Los Peñasquitos Canyon Preserve Fund."/>
    <s v="NO"/>
    <m/>
    <n v="1"/>
    <n v="110000"/>
    <n v="0"/>
    <x v="4"/>
    <n v="5.0999999999999996"/>
    <x v="1"/>
    <s v="No"/>
    <m/>
    <s v="Not Applicable"/>
    <m/>
    <m/>
    <m/>
    <m/>
    <s v="200111_171417_Transfers to Los Penasquitos"/>
    <b v="1"/>
    <s v="Operation SupportAddition of one-time revenue to support operations in the Los Peñasquitos Canyon Preserve Fund."/>
    <b v="0"/>
    <x v="0"/>
    <b v="1"/>
    <b v="1"/>
  </r>
  <r>
    <n v="200074"/>
    <s v="Torrey Highlands MAD Fund"/>
    <n v="171415"/>
    <s v="Open Space"/>
    <s v="01"/>
    <s v="Not Applicable"/>
    <s v="Revenue (Revised – Increase)"/>
    <s v="Not Applicable"/>
    <n v="57721"/>
    <s v="Torrey Highlands_Fund 200074_171415 REV"/>
    <m/>
    <m/>
    <m/>
    <m/>
    <n v="0"/>
    <m/>
    <m/>
    <m/>
    <m/>
    <m/>
    <m/>
    <m/>
    <m/>
    <m/>
    <m/>
    <n v="46680"/>
    <s v="Adjustment to reflect revised revenue projections."/>
    <s v="Adjustment to reflect revised revenue projections."/>
    <s v="Adjustment to reflect revised revenue projections."/>
    <s v="NO"/>
    <s v="N/A"/>
    <n v="0"/>
    <n v="0"/>
    <n v="0"/>
    <x v="3"/>
    <s v="N/A"/>
    <x v="2"/>
    <s v="N/A"/>
    <m/>
    <s v="Not Applicable"/>
    <m/>
    <m/>
    <m/>
    <m/>
    <s v="Torrey Highlands_Fund 200074_171415 REV"/>
    <b v="1"/>
    <s v="Adjustment to reflect revised revenue projections."/>
    <b v="0"/>
    <x v="0"/>
    <b v="1"/>
    <b v="1"/>
  </r>
  <r>
    <n v="200099"/>
    <s v="Pacific Highlands Ranch MAD Fund"/>
    <n v="171415"/>
    <s v="Open Space"/>
    <s v="01"/>
    <s v="Not Applicable"/>
    <s v="Expenditure (Critical Operational Needs)"/>
    <s v="Not Applicable"/>
    <n v="57722"/>
    <s v="Pacific Highlands Ranch_Fund 200099_171415 EXP"/>
    <m/>
    <m/>
    <m/>
    <m/>
    <n v="0"/>
    <m/>
    <n v="-4298"/>
    <m/>
    <m/>
    <n v="1133"/>
    <m/>
    <m/>
    <m/>
    <m/>
    <n v="-3165"/>
    <m/>
    <s v="Adjustment to reflect revised expenditure projections."/>
    <s v="Adjustment to reflect revised expenditure projections."/>
    <s v="Adjustment to reflect revised expenditure projections."/>
    <s v="NO"/>
    <s v="N/A"/>
    <n v="0"/>
    <n v="0"/>
    <n v="0"/>
    <x v="3"/>
    <s v="N/A"/>
    <x v="2"/>
    <s v="N/A"/>
    <m/>
    <s v="Not Applicable"/>
    <m/>
    <m/>
    <m/>
    <m/>
    <s v="Pacific Highlands Ranch_Fund 200099_171415 EXP"/>
    <b v="1"/>
    <s v="Adjustment to reflect revised expenditure projections."/>
    <b v="0"/>
    <x v="0"/>
    <b v="1"/>
    <b v="1"/>
  </r>
  <r>
    <n v="200093"/>
    <s v="University Heights MAD Fund"/>
    <n v="171415"/>
    <s v="Open Space"/>
    <s v="01"/>
    <s v="Not Applicable"/>
    <s v="Revenue (Revised – Increase)"/>
    <s v="Not Applicable"/>
    <n v="57723"/>
    <s v="Univeristy Heights_Fund 200093_171415_REV"/>
    <m/>
    <m/>
    <m/>
    <m/>
    <n v="0"/>
    <m/>
    <m/>
    <m/>
    <m/>
    <m/>
    <m/>
    <m/>
    <m/>
    <m/>
    <m/>
    <n v="5361"/>
    <s v="Adjustment to reflect revised revenue projections."/>
    <s v="Adjustment to reflect revised revenue projections."/>
    <s v="Adjustment to reflect revised revenue projections."/>
    <s v="NO"/>
    <s v="N/A"/>
    <n v="0"/>
    <n v="0"/>
    <n v="0"/>
    <x v="3"/>
    <s v="N/A"/>
    <x v="2"/>
    <s v="N/A"/>
    <m/>
    <s v="Not Applicable"/>
    <m/>
    <m/>
    <m/>
    <m/>
    <s v="Univeristy Heights_Fund 200093_171415_REV"/>
    <b v="1"/>
    <s v="Adjustment to reflect revised revenue projections."/>
    <b v="0"/>
    <x v="0"/>
    <b v="1"/>
    <b v="1"/>
  </r>
  <r>
    <n v="200042"/>
    <s v="Park Village MAD Fund"/>
    <n v="171415"/>
    <s v="Open Space"/>
    <s v="01"/>
    <s v="Not Applicable"/>
    <s v="Revenue (Revised – Increase)"/>
    <s v="Not Applicable"/>
    <n v="57724"/>
    <s v="Park Village_Fund 200042_171415 REV"/>
    <m/>
    <m/>
    <m/>
    <m/>
    <n v="0"/>
    <m/>
    <m/>
    <m/>
    <m/>
    <m/>
    <m/>
    <m/>
    <m/>
    <m/>
    <m/>
    <n v="3857"/>
    <s v="Adjustment to reflect revised revenue projections."/>
    <s v="Adjustment to reflect revised revenue projections."/>
    <s v="Adjustment to reflect revised revenue projections."/>
    <s v="NO"/>
    <s v="N/A"/>
    <n v="0"/>
    <n v="0"/>
    <n v="0"/>
    <x v="3"/>
    <s v="N/A"/>
    <x v="2"/>
    <s v="N/A"/>
    <m/>
    <s v="Not Applicable"/>
    <m/>
    <m/>
    <m/>
    <m/>
    <s v="Park Village_Fund 200042_171415 REV"/>
    <b v="1"/>
    <s v="Adjustment to reflect revised revenue projections."/>
    <b v="0"/>
    <x v="0"/>
    <b v="1"/>
    <b v="1"/>
  </r>
  <r>
    <n v="200057"/>
    <s v="Washington Street MAD Fund"/>
    <n v="171415"/>
    <s v="Open Space"/>
    <s v="01"/>
    <s v="Not Applicable"/>
    <s v="Revenue (Revised – Increase)"/>
    <s v="Not Applicable"/>
    <n v="57725"/>
    <s v="Washington Street_Fund 200057_171415 REV"/>
    <m/>
    <m/>
    <m/>
    <m/>
    <n v="0"/>
    <m/>
    <m/>
    <m/>
    <m/>
    <m/>
    <m/>
    <m/>
    <m/>
    <m/>
    <m/>
    <n v="3914"/>
    <s v="Adjustment to reflect revised revenue projections."/>
    <s v="Adjustment to reflect revised revenue projections."/>
    <s v="Adjustment to reflect revised revenue projections."/>
    <s v="NO"/>
    <s v="N/A"/>
    <n v="0"/>
    <n v="0"/>
    <n v="0"/>
    <x v="3"/>
    <s v="N/A"/>
    <x v="2"/>
    <s v="N/A"/>
    <m/>
    <s v="Not Applicable"/>
    <m/>
    <m/>
    <m/>
    <m/>
    <s v="Washington Street_Fund 200057_171415 REV"/>
    <b v="1"/>
    <s v="Adjustment to reflect revised revenue projections."/>
    <b v="0"/>
    <x v="0"/>
    <b v="1"/>
    <b v="1"/>
  </r>
  <r>
    <n v="200042"/>
    <s v="Park Village MAD Fund"/>
    <n v="171415"/>
    <s v="Open Space"/>
    <s v="01"/>
    <s v="Not Applicable"/>
    <s v="Expenditure (Critical Operational Needs)"/>
    <s v="Not Applicable"/>
    <n v="57726"/>
    <s v="Park Village_Fund 200042_171415 EXP"/>
    <m/>
    <m/>
    <m/>
    <m/>
    <n v="0"/>
    <m/>
    <n v="8146"/>
    <m/>
    <m/>
    <n v="3021"/>
    <m/>
    <m/>
    <m/>
    <m/>
    <n v="11167"/>
    <m/>
    <s v="Adjustment to reflect revised expenditure projections."/>
    <s v="Adjustment to reflect revised expenditure projections."/>
    <s v="Adjustment to reflect revised expenditure projections."/>
    <s v="NO"/>
    <s v="N/A"/>
    <n v="0"/>
    <n v="0"/>
    <n v="0"/>
    <x v="3"/>
    <s v="N/A"/>
    <x v="2"/>
    <s v="N/A"/>
    <m/>
    <s v="Not Applicable"/>
    <m/>
    <m/>
    <m/>
    <m/>
    <s v="Park Village_Fund 200042_171415 EXP"/>
    <b v="1"/>
    <s v="Adjustment to reflect revised expenditure projections."/>
    <b v="0"/>
    <x v="0"/>
    <b v="1"/>
    <b v="1"/>
  </r>
  <r>
    <n v="200039"/>
    <s v="Penasquitos East MAD Fund"/>
    <n v="171415"/>
    <s v="Open Space"/>
    <s v="01"/>
    <s v="Not Applicable"/>
    <s v="Revenue (Revised – Increase)"/>
    <s v="Not Applicable"/>
    <n v="57727"/>
    <s v="Penasquitos East_Fund 200039_171415 REV"/>
    <m/>
    <m/>
    <m/>
    <m/>
    <n v="0"/>
    <m/>
    <m/>
    <m/>
    <m/>
    <m/>
    <m/>
    <m/>
    <m/>
    <m/>
    <m/>
    <n v="25049"/>
    <s v="Adjustment to reflect revised revenue projections."/>
    <s v="Adjustment to reflect revised revenue projections."/>
    <s v="Adjustment to reflect revised revenue projections."/>
    <s v="NO"/>
    <s v="N/A"/>
    <n v="0"/>
    <n v="0"/>
    <n v="0"/>
    <x v="3"/>
    <s v="N/A"/>
    <x v="2"/>
    <s v="N/A"/>
    <m/>
    <s v="Not Applicable"/>
    <m/>
    <m/>
    <m/>
    <m/>
    <s v="Penasquitos East_Fund 200039_171415 REV"/>
    <b v="1"/>
    <s v="Adjustment to reflect revised revenue projections."/>
    <b v="0"/>
    <x v="0"/>
    <b v="1"/>
    <b v="1"/>
  </r>
  <r>
    <n v="200066"/>
    <s v="Webster-Federal Boulevard MAD Fund"/>
    <n v="171415"/>
    <s v="Open Space"/>
    <s v="01"/>
    <s v="Not Applicable"/>
    <s v="Revenue (Revised – Decrease)"/>
    <s v="Not Applicable"/>
    <n v="57728"/>
    <s v="Webster Federal Boulevard_Fund 200066_171415 REV"/>
    <m/>
    <m/>
    <m/>
    <m/>
    <n v="0"/>
    <m/>
    <m/>
    <m/>
    <m/>
    <m/>
    <m/>
    <m/>
    <m/>
    <m/>
    <m/>
    <n v="-415"/>
    <s v="Adjustment to reflect revised revenue projections."/>
    <s v="Adjustment to reflect revised revenue projections."/>
    <s v="Adjustment to reflect revised revenue projections."/>
    <s v="NO"/>
    <s v="N/A"/>
    <n v="0"/>
    <n v="0"/>
    <n v="0"/>
    <x v="3"/>
    <s v="N/A"/>
    <x v="2"/>
    <s v="N/A"/>
    <m/>
    <s v="Not Applicable"/>
    <m/>
    <m/>
    <m/>
    <m/>
    <s v="Webster Federal Boulevard_Fund 200066_171415 REV"/>
    <b v="1"/>
    <s v="Adjustment to reflect revised revenue projections."/>
    <b v="0"/>
    <x v="0"/>
    <b v="1"/>
    <b v="1"/>
  </r>
  <r>
    <n v="200039"/>
    <s v="Penasquitos East MAD Fund"/>
    <n v="171415"/>
    <s v="Open Space"/>
    <s v="01"/>
    <s v="Not Applicable"/>
    <s v="Expenditure (Critical Operational Needs)"/>
    <s v="Not Applicable"/>
    <n v="57729"/>
    <s v="Penasquitos East_Fund 200039_171415 EXP"/>
    <m/>
    <m/>
    <m/>
    <m/>
    <n v="0"/>
    <m/>
    <n v="42500"/>
    <m/>
    <m/>
    <n v="3775"/>
    <m/>
    <m/>
    <m/>
    <m/>
    <n v="46275"/>
    <m/>
    <s v="Adjustment to reflect revised expenditure projections."/>
    <s v="Adjustment to reflect revised expenditure projections."/>
    <s v="Adjustment to reflect revised expenditure projections."/>
    <s v="NO"/>
    <s v="N/A"/>
    <n v="0"/>
    <n v="0"/>
    <n v="0"/>
    <x v="3"/>
    <s v="N/A"/>
    <x v="2"/>
    <s v="N/A"/>
    <m/>
    <s v="Not Applicable"/>
    <m/>
    <m/>
    <m/>
    <m/>
    <s v="Penasquitos East_Fund 200039_171415 EXP"/>
    <b v="1"/>
    <s v="Adjustment to reflect revised expenditure projections."/>
    <b v="0"/>
    <x v="0"/>
    <b v="1"/>
    <b v="1"/>
  </r>
  <r>
    <n v="200038"/>
    <s v="Rancho Bernardo MAD Fund"/>
    <n v="171415"/>
    <s v="Open Space"/>
    <s v="01"/>
    <s v="Not Applicable"/>
    <s v="Revenue (Revised – Increase)"/>
    <s v="Not Applicable"/>
    <n v="57730"/>
    <s v="Rancho Bernardo_Fund 200038_171415 REV"/>
    <m/>
    <m/>
    <m/>
    <m/>
    <n v="0"/>
    <m/>
    <m/>
    <m/>
    <m/>
    <m/>
    <m/>
    <m/>
    <m/>
    <m/>
    <m/>
    <n v="54430"/>
    <s v="Adjustment to reflect revised revenue projections."/>
    <s v="Adjustment to reflect revised revenue projections."/>
    <s v="Adjustment to reflect revised revenue projections."/>
    <s v="NO"/>
    <s v="N/A"/>
    <n v="0"/>
    <n v="0"/>
    <n v="0"/>
    <x v="3"/>
    <s v="N/A"/>
    <x v="2"/>
    <s v="N/A"/>
    <m/>
    <s v="Not Applicable"/>
    <m/>
    <m/>
    <m/>
    <m/>
    <s v="Rancho Bernardo_Fund 200038_171415 REV"/>
    <b v="1"/>
    <s v="Adjustment to reflect revised revenue projections."/>
    <b v="0"/>
    <x v="0"/>
    <b v="1"/>
    <b v="1"/>
  </r>
  <r>
    <n v="200038"/>
    <s v="Rancho Bernardo MAD Fund"/>
    <n v="171415"/>
    <s v="Open Space"/>
    <s v="01"/>
    <s v="Not Applicable"/>
    <s v="Expenditure (Critical Operational Needs)"/>
    <s v="Not Applicable"/>
    <n v="57731"/>
    <s v="Rancho Bernardo_Fund 200038_171415 EXP"/>
    <m/>
    <m/>
    <m/>
    <m/>
    <n v="0"/>
    <n v="200"/>
    <n v="207029"/>
    <m/>
    <m/>
    <n v="3775"/>
    <m/>
    <m/>
    <m/>
    <m/>
    <n v="211004"/>
    <m/>
    <s v="Adjustment to reflect revised expenditure projections."/>
    <s v="Adjustment to reflect revised expenditure projections."/>
    <s v="Adjustment to reflect revised expenditure projections."/>
    <s v="NO"/>
    <s v="N/A"/>
    <n v="0"/>
    <n v="0"/>
    <n v="0"/>
    <x v="3"/>
    <s v="N/A"/>
    <x v="2"/>
    <s v="N/A"/>
    <m/>
    <s v="Not Applicable"/>
    <m/>
    <m/>
    <m/>
    <m/>
    <s v="Rancho Bernardo_Fund 200038_171415 EXP"/>
    <b v="1"/>
    <s v="Adjustment to reflect revised expenditure projections."/>
    <b v="0"/>
    <x v="0"/>
    <b v="1"/>
    <b v="1"/>
  </r>
  <r>
    <n v="200092"/>
    <s v="Bay Terraces - Honey Drive MAD Fund"/>
    <n v="171415"/>
    <s v="Open Space"/>
    <s v="01"/>
    <s v="Not Applicable"/>
    <s v="Expenditure (Critical Operational Needs)"/>
    <s v="Not Applicable"/>
    <n v="57732"/>
    <s v="Bay Terraces Honey Drive_Fund 200092_171415 EXP"/>
    <m/>
    <m/>
    <m/>
    <m/>
    <n v="0"/>
    <m/>
    <n v="-1159"/>
    <m/>
    <m/>
    <n v="377"/>
    <m/>
    <m/>
    <m/>
    <m/>
    <n v="-782"/>
    <m/>
    <s v="Adjustment to reflect revised expenditures projections."/>
    <s v="Adjustment to reflect revised expenditures projections"/>
    <s v="Adjustment to reflect revised expenditures projections"/>
    <s v="NO"/>
    <s v="N/A"/>
    <n v="0"/>
    <n v="0"/>
    <n v="0"/>
    <x v="3"/>
    <s v="N/A"/>
    <x v="2"/>
    <s v="N/A"/>
    <m/>
    <s v="Not Applicable"/>
    <m/>
    <m/>
    <m/>
    <m/>
    <s v="Bay Terraces Honey Drive_Fund 200092_171415 EXP"/>
    <b v="1"/>
    <s v="Adjustment to reflect revised expenditures projections."/>
    <b v="0"/>
    <x v="0"/>
    <b v="1"/>
    <b v="1"/>
  </r>
  <r>
    <n v="200091"/>
    <s v="Bay Terraces - Parkside MAD Fund"/>
    <n v="171415"/>
    <s v="Open Space"/>
    <s v="01"/>
    <s v="Not Applicable"/>
    <s v="Expenditure (Critical Operational Needs)"/>
    <s v="Not Applicable"/>
    <n v="57733"/>
    <s v="Bay Terraces Parkside_Fund 200091_171415 EXP"/>
    <m/>
    <m/>
    <m/>
    <m/>
    <n v="0"/>
    <m/>
    <n v="2660"/>
    <m/>
    <m/>
    <n v="377"/>
    <m/>
    <m/>
    <m/>
    <m/>
    <n v="3037"/>
    <m/>
    <s v="Adjustment to reflect revised expenditures projections. "/>
    <s v="Adjustment to reflect revised expenditures projections. "/>
    <s v="Adjustment to reflect revised expenditures projections. "/>
    <s v="NO"/>
    <s v="N/A"/>
    <n v="0"/>
    <n v="0"/>
    <n v="0"/>
    <x v="3"/>
    <s v="N/A"/>
    <x v="2"/>
    <s v="N/A"/>
    <m/>
    <s v="Not Applicable"/>
    <m/>
    <m/>
    <m/>
    <m/>
    <s v="Bay Terraces Parkside_Fund 200091_171415 EXP"/>
    <b v="1"/>
    <s v="Adjustment to reflect revised expenditures projections. "/>
    <b v="0"/>
    <x v="0"/>
    <b v="1"/>
    <b v="1"/>
  </r>
  <r>
    <n v="200101"/>
    <s v="Rancho Encantada MAD Fund"/>
    <n v="171415"/>
    <s v="Open Space"/>
    <s v="01"/>
    <s v="Not Applicable"/>
    <s v="Revenue (Revised – Increase)"/>
    <s v="Not Applicable"/>
    <n v="57734"/>
    <s v="Rancho Encantada_Fund 200101_171415 REV"/>
    <m/>
    <m/>
    <m/>
    <m/>
    <n v="0"/>
    <m/>
    <m/>
    <m/>
    <m/>
    <m/>
    <m/>
    <m/>
    <m/>
    <m/>
    <m/>
    <n v="1573"/>
    <s v="Adjustment to reflect revised revenue projections."/>
    <s v="Adjustment to reflect revised revenue projections."/>
    <s v="Adjustment to reflect revised revenue projections."/>
    <s v="NO"/>
    <s v="N/A"/>
    <n v="0"/>
    <n v="0"/>
    <n v="0"/>
    <x v="3"/>
    <s v="N/A"/>
    <x v="2"/>
    <s v="N/A"/>
    <m/>
    <s v="Not Applicable"/>
    <m/>
    <m/>
    <m/>
    <m/>
    <s v="Rancho Encantada_Fund 200101_171415 REV"/>
    <b v="1"/>
    <s v="Adjustment to reflect revised revenue projections."/>
    <b v="0"/>
    <x v="0"/>
    <b v="1"/>
    <b v="1"/>
  </r>
  <r>
    <n v="200101"/>
    <s v="Rancho Encantada MAD Fund"/>
    <n v="171415"/>
    <s v="Open Space"/>
    <s v="01"/>
    <s v="Not Applicable"/>
    <s v="Expenditure (Critical Operational Needs)"/>
    <s v="Not Applicable"/>
    <n v="57735"/>
    <s v="Rancho Encantada_Fund 200101_171415 EXP"/>
    <m/>
    <m/>
    <m/>
    <m/>
    <n v="0"/>
    <m/>
    <m/>
    <m/>
    <m/>
    <n v="755"/>
    <m/>
    <m/>
    <m/>
    <m/>
    <n v="755"/>
    <m/>
    <s v="Adjustment to reflect revised expenditure projections."/>
    <s v="Adjustment to reflect revised expenditure projections."/>
    <s v="Adjustment to reflect revised expenditure projections."/>
    <s v="NO"/>
    <s v="N/A"/>
    <n v="0"/>
    <n v="0"/>
    <n v="0"/>
    <x v="3"/>
    <s v="N/A"/>
    <x v="2"/>
    <s v="N/A"/>
    <m/>
    <s v="Not Applicable"/>
    <m/>
    <m/>
    <m/>
    <m/>
    <s v="Rancho Encantada_Fund 200101_171415 EXP"/>
    <b v="1"/>
    <s v="Adjustment to reflect revised expenditure projections."/>
    <b v="0"/>
    <x v="0"/>
    <b v="1"/>
    <b v="1"/>
  </r>
  <r>
    <n v="200103"/>
    <s v="Bird Rock MAD Fund"/>
    <n v="171415"/>
    <s v="Open Space"/>
    <s v="01"/>
    <s v="Not Applicable"/>
    <s v="Expenditure (Critical Operational Needs)"/>
    <s v="Not Applicable"/>
    <n v="57736"/>
    <s v="Bird Rock_Fund 200103_171415 EXP"/>
    <m/>
    <m/>
    <m/>
    <m/>
    <n v="0"/>
    <m/>
    <n v="2610"/>
    <m/>
    <m/>
    <m/>
    <m/>
    <m/>
    <m/>
    <m/>
    <n v="2610"/>
    <m/>
    <s v="Adjustment to reflect revised expenditures projections."/>
    <s v="Adjustment to reflect revised expenditures projections."/>
    <s v="Adjustment to reflect revised expenditures projections."/>
    <s v="NO"/>
    <s v="N/A"/>
    <n v="0"/>
    <n v="0"/>
    <n v="0"/>
    <x v="3"/>
    <s v="N/A"/>
    <x v="2"/>
    <s v="N/A"/>
    <m/>
    <s v="Not Applicable"/>
    <m/>
    <m/>
    <m/>
    <m/>
    <s v="Bird Rock_Fund 200103_171415 EXP"/>
    <b v="1"/>
    <s v="Adjustment to reflect revised expenditures projections."/>
    <b v="0"/>
    <x v="0"/>
    <b v="1"/>
    <b v="1"/>
  </r>
  <r>
    <n v="200081"/>
    <s v="Camino Santa Fe MAD Fund"/>
    <n v="171415"/>
    <s v="Open Space"/>
    <s v="01"/>
    <s v="Not Applicable"/>
    <s v="Expenditure (Critical Operational Needs)"/>
    <s v="Not Applicable"/>
    <n v="57737"/>
    <s v="Camino Santa Fe_Fund 200081_171415 EXP"/>
    <m/>
    <m/>
    <m/>
    <m/>
    <n v="0"/>
    <m/>
    <n v="28347"/>
    <m/>
    <m/>
    <n v="755"/>
    <m/>
    <m/>
    <m/>
    <m/>
    <n v="29102"/>
    <m/>
    <s v="Adjustment to reflect revised expenditures projections."/>
    <s v="Adjustment to reflect revised expenditures projections."/>
    <s v="Adjustment to reflect revised expenditures projections."/>
    <s v="NO"/>
    <s v="N/A"/>
    <n v="0"/>
    <n v="0"/>
    <n v="0"/>
    <x v="3"/>
    <s v="N/A"/>
    <x v="2"/>
    <s v="N/A"/>
    <m/>
    <s v="Not Applicable"/>
    <m/>
    <m/>
    <m/>
    <m/>
    <s v="Camino Santa Fe_Fund 200081_171415 EXP"/>
    <b v="1"/>
    <s v="Adjustment to reflect revised expenditures projections."/>
    <b v="0"/>
    <x v="0"/>
    <b v="1"/>
    <b v="1"/>
  </r>
  <r>
    <n v="200035"/>
    <s v="Sabre Springs MAD Fund"/>
    <n v="171415"/>
    <s v="Open Space"/>
    <s v="01"/>
    <s v="Not Applicable"/>
    <s v="Revenue (Revised – Increase)"/>
    <s v="Not Applicable"/>
    <n v="57738"/>
    <s v="Sabre Springs_Fund 200035_171415 REV"/>
    <m/>
    <m/>
    <m/>
    <m/>
    <n v="0"/>
    <m/>
    <m/>
    <m/>
    <m/>
    <m/>
    <m/>
    <m/>
    <m/>
    <m/>
    <m/>
    <n v="18004"/>
    <s v="Adjustment to reflect revised revenue projections."/>
    <s v="Adjustment to reflect revised revenue projections."/>
    <s v="Adjustment to reflect revised revenue projections."/>
    <s v="NO"/>
    <s v="N/A"/>
    <n v="0"/>
    <n v="0"/>
    <n v="0"/>
    <x v="3"/>
    <s v="N/A"/>
    <x v="2"/>
    <s v="N/A"/>
    <m/>
    <s v="Not Applicable"/>
    <m/>
    <m/>
    <m/>
    <m/>
    <s v="Sabre Springs_Fund 200035_171415 REV"/>
    <b v="1"/>
    <s v="Adjustment to reflect revised revenue projections."/>
    <b v="0"/>
    <x v="0"/>
    <b v="1"/>
    <b v="1"/>
  </r>
  <r>
    <n v="200031"/>
    <s v="Campus Point MAD Fund"/>
    <n v="171415"/>
    <s v="Open Space"/>
    <s v="01"/>
    <s v="Not Applicable"/>
    <s v="Expenditure (Critical Operational Needs)"/>
    <s v="Not Applicable"/>
    <n v="57739"/>
    <s v="Campus Point _Fund 200031_171415 EXP"/>
    <m/>
    <m/>
    <m/>
    <m/>
    <n v="0"/>
    <m/>
    <n v="950"/>
    <m/>
    <m/>
    <n v="377"/>
    <m/>
    <m/>
    <m/>
    <m/>
    <n v="1327"/>
    <m/>
    <s v="Adjustment to reflect revised expenditures projections."/>
    <s v="Adjustment to reflect revised expenditures projections."/>
    <s v="Adjustment to reflect revised expenditures projections."/>
    <s v="NO"/>
    <s v="N/A"/>
    <n v="0"/>
    <n v="0"/>
    <n v="0"/>
    <x v="3"/>
    <s v="N/A"/>
    <x v="2"/>
    <s v="N/A"/>
    <m/>
    <s v="Not Applicable"/>
    <m/>
    <m/>
    <m/>
    <m/>
    <s v="Campus Point _Fund 200031_171415 EXP"/>
    <b v="1"/>
    <s v="Adjustment to reflect revised expenditures projections."/>
    <b v="0"/>
    <x v="0"/>
    <b v="1"/>
    <b v="1"/>
  </r>
  <r>
    <n v="200035"/>
    <s v="Sabre Springs MAD Fund"/>
    <n v="171415"/>
    <s v="Open Space"/>
    <s v="01"/>
    <s v="Not Applicable"/>
    <s v="Expenditure (Critical Operational Needs)"/>
    <s v="Not Applicable"/>
    <n v="57740"/>
    <s v="Sabre Springs_Fund 200035_171415 EXP"/>
    <m/>
    <m/>
    <m/>
    <m/>
    <n v="0"/>
    <m/>
    <n v="-7010"/>
    <m/>
    <m/>
    <n v="2265"/>
    <m/>
    <m/>
    <m/>
    <m/>
    <n v="-4745"/>
    <m/>
    <s v="Adjustment to reflect revised expenditure projections."/>
    <s v="Adjustment to reflect revised expenditure projections."/>
    <s v="Adjustment to reflect revised expenditure projections."/>
    <s v="NO"/>
    <s v="N/A"/>
    <n v="0"/>
    <n v="0"/>
    <n v="0"/>
    <x v="3"/>
    <s v="N/A"/>
    <x v="2"/>
    <s v="N/A"/>
    <m/>
    <s v="Not Applicable"/>
    <m/>
    <m/>
    <m/>
    <m/>
    <s v="Sabre Springs_Fund 200035_171415 EXP"/>
    <b v="1"/>
    <s v="Adjustment to reflect revised expenditure projections."/>
    <b v="0"/>
    <x v="0"/>
    <b v="1"/>
    <b v="1"/>
  </r>
  <r>
    <n v="200071"/>
    <s v="Coral Gate MAD Fund"/>
    <n v="171415"/>
    <s v="Open Space"/>
    <s v="01"/>
    <s v="Not Applicable"/>
    <s v="Expenditure (Critical Operational Needs)"/>
    <s v="Not Applicable"/>
    <n v="57741"/>
    <s v="Coral Gate_Fund 200071_171415 EXP"/>
    <m/>
    <m/>
    <m/>
    <m/>
    <n v="0"/>
    <m/>
    <n v="17823"/>
    <m/>
    <m/>
    <n v="755"/>
    <m/>
    <m/>
    <m/>
    <m/>
    <n v="18578"/>
    <m/>
    <s v="Adjustment to reflect revised expenditures projections."/>
    <s v="Adjustment to reflect revised expenditures projections."/>
    <s v="Adjustment to reflect revised expenditures projections."/>
    <s v="NO"/>
    <s v="N/A"/>
    <n v="0"/>
    <n v="0"/>
    <n v="0"/>
    <x v="3"/>
    <s v="N/A"/>
    <x v="2"/>
    <s v="N/A"/>
    <m/>
    <s v="Not Applicable"/>
    <m/>
    <m/>
    <m/>
    <m/>
    <s v="Coral Gate_Fund 200071_171415 EXP"/>
    <b v="1"/>
    <s v="Adjustment to reflect revised expenditures projections."/>
    <b v="0"/>
    <x v="0"/>
    <b v="1"/>
    <b v="1"/>
  </r>
  <r>
    <n v="200028"/>
    <s v="Scripps/Miramar Ranch MAD Fund"/>
    <n v="171415"/>
    <s v="Open Space"/>
    <s v="01"/>
    <s v="Not Applicable"/>
    <s v="Revenue (Revised – Increase)"/>
    <s v="Not Applicable"/>
    <n v="57742"/>
    <s v="Scripps Miramar Ranch_Fund 200028_171415 REV"/>
    <m/>
    <m/>
    <m/>
    <m/>
    <n v="0"/>
    <m/>
    <m/>
    <m/>
    <m/>
    <m/>
    <m/>
    <m/>
    <m/>
    <m/>
    <m/>
    <n v="104380"/>
    <s v="Adjustment to reflect revised revenue projections."/>
    <s v="Adjustment to reflect revised revenue projections."/>
    <s v="Adjustment to reflect revised revenue projections."/>
    <s v="NO"/>
    <s v="N/A"/>
    <n v="0"/>
    <n v="0"/>
    <n v="0"/>
    <x v="3"/>
    <s v="N/A"/>
    <x v="2"/>
    <s v="N/A"/>
    <m/>
    <s v="Not Applicable"/>
    <m/>
    <m/>
    <m/>
    <m/>
    <s v="Scripps Miramar Ranch_Fund 200028_171415 REV"/>
    <b v="1"/>
    <s v="Adjustment to reflect revised revenue projections."/>
    <b v="0"/>
    <x v="0"/>
    <b v="1"/>
    <b v="1"/>
  </r>
  <r>
    <n v="200040"/>
    <s v="Coronado View MAD Fund"/>
    <n v="171415"/>
    <s v="Open Space"/>
    <s v="01"/>
    <s v="Not Applicable"/>
    <s v="Expenditure (Critical Operational Needs)"/>
    <s v="Not Applicable"/>
    <n v="57743"/>
    <s v="Coronado View_Fund 200040_171415 EXP"/>
    <m/>
    <m/>
    <m/>
    <m/>
    <n v="0"/>
    <m/>
    <n v="18682"/>
    <m/>
    <m/>
    <n v="377"/>
    <m/>
    <m/>
    <m/>
    <m/>
    <n v="19059"/>
    <m/>
    <s v="Adjustment to reflect revised expenditures projections."/>
    <s v="Adjustment to reflect revised expenditures projections."/>
    <s v="Adjustment to reflect revised expenditures projections."/>
    <s v="NO"/>
    <s v="N/A"/>
    <n v="0"/>
    <n v="0"/>
    <n v="0"/>
    <x v="3"/>
    <s v="N/A"/>
    <x v="2"/>
    <s v="N/A"/>
    <m/>
    <s v="Not Applicable"/>
    <m/>
    <m/>
    <m/>
    <m/>
    <s v="Coronado View_Fund 200040_171415 EXP"/>
    <b v="1"/>
    <s v="Adjustment to reflect revised expenditures projections."/>
    <b v="0"/>
    <x v="0"/>
    <b v="1"/>
    <b v="1"/>
  </r>
  <r>
    <n v="200028"/>
    <s v="Scripps/Miramar Ranch MAD Fund"/>
    <n v="171415"/>
    <s v="Open Space"/>
    <s v="01"/>
    <s v="Not Applicable"/>
    <s v="Expenditure (Critical Operational Needs)"/>
    <s v="Not Applicable"/>
    <n v="57744"/>
    <s v="Scripps Miramar Ranch_Fund 200028_171415 EXP"/>
    <m/>
    <m/>
    <m/>
    <m/>
    <n v="0"/>
    <n v="2000"/>
    <n v="45150"/>
    <m/>
    <m/>
    <n v="7551"/>
    <m/>
    <m/>
    <m/>
    <m/>
    <n v="54701"/>
    <m/>
    <s v="Adjustment to reflect revised expenditure projections."/>
    <s v="Adjustment to reflect revised expenditure projections."/>
    <s v="Adjustment to reflect revised expenditure projections."/>
    <s v="NO"/>
    <s v="N/A"/>
    <n v="0"/>
    <n v="0"/>
    <n v="0"/>
    <x v="3"/>
    <s v="N/A"/>
    <x v="2"/>
    <s v="N/A"/>
    <m/>
    <s v="Not Applicable"/>
    <m/>
    <m/>
    <m/>
    <m/>
    <s v="Scripps Miramar Ranch_Fund 200028_171415 EXP"/>
    <b v="1"/>
    <s v="Adjustment to reflect revised expenditure projections."/>
    <b v="0"/>
    <x v="0"/>
    <b v="1"/>
    <b v="1"/>
  </r>
  <r>
    <n v="200025"/>
    <s v="Street Light District #1 MAD Fund"/>
    <n v="171415"/>
    <s v="Open Space"/>
    <s v="01"/>
    <s v="Not Applicable"/>
    <s v="Revenue (Revised – Increase)"/>
    <s v="Not Applicable"/>
    <n v="57746"/>
    <s v="Street Light District #1_Fund 200025_171415 REV"/>
    <m/>
    <m/>
    <m/>
    <m/>
    <n v="0"/>
    <m/>
    <m/>
    <m/>
    <m/>
    <m/>
    <m/>
    <m/>
    <m/>
    <m/>
    <m/>
    <n v="40653"/>
    <s v="Adjustment to reflect revised revenue projections."/>
    <s v="Adjustment to reflect revised revenue projections."/>
    <s v="Adjustment to reflect revised revenue projections."/>
    <s v="NO"/>
    <s v="N/A"/>
    <n v="0"/>
    <n v="0"/>
    <n v="0"/>
    <x v="3"/>
    <s v="N/A"/>
    <x v="2"/>
    <s v="N/A"/>
    <m/>
    <s v="Not Applicable"/>
    <m/>
    <m/>
    <m/>
    <m/>
    <s v="Street Light District #1_Fund 200025_171415 REV"/>
    <b v="1"/>
    <s v="Adjustment to reflect revised revenue projections."/>
    <b v="0"/>
    <x v="0"/>
    <b v="1"/>
    <b v="1"/>
  </r>
  <r>
    <n v="200044"/>
    <s v="Eastgate Technology Park MAD Fund"/>
    <n v="171415"/>
    <s v="Open Space"/>
    <s v="01"/>
    <s v="Not Applicable"/>
    <s v="Expenditure (Critical Operational Needs)"/>
    <s v="Not Applicable"/>
    <n v="57747"/>
    <s v="Eastgate Technology Park_Fund 200044_171415 EXP"/>
    <m/>
    <m/>
    <m/>
    <m/>
    <n v="0"/>
    <m/>
    <n v="9036"/>
    <m/>
    <m/>
    <n v="1510"/>
    <m/>
    <m/>
    <m/>
    <m/>
    <n v="10546"/>
    <m/>
    <s v="Adjustment to reflect revised expenditures projections."/>
    <s v="Adjustment to reflect revised expenditures projections."/>
    <s v="Adjustment to reflect revised expenditures projections."/>
    <s v="NO"/>
    <s v="N/A"/>
    <n v="0"/>
    <n v="0"/>
    <n v="0"/>
    <x v="3"/>
    <s v="N/A"/>
    <x v="2"/>
    <s v="N/A"/>
    <m/>
    <s v="Not Applicable"/>
    <m/>
    <m/>
    <m/>
    <m/>
    <s v="Eastgate Technology Park_Fund 200044_171415 EXP"/>
    <b v="1"/>
    <s v="Adjustment to reflect revised expenditures projections."/>
    <b v="0"/>
    <x v="0"/>
    <b v="1"/>
    <b v="1"/>
  </r>
  <r>
    <n v="200025"/>
    <s v="Street Light District #1 MAD Fund"/>
    <n v="171415"/>
    <s v="Open Space"/>
    <s v="01"/>
    <s v="Not Applicable"/>
    <s v="Expenditure (Critical Operational Needs)"/>
    <s v="Not Applicable"/>
    <n v="57748"/>
    <s v="Street Light District #1_Fund 200025_171415 EXP"/>
    <m/>
    <m/>
    <m/>
    <m/>
    <n v="0"/>
    <m/>
    <m/>
    <m/>
    <m/>
    <n v="1283"/>
    <m/>
    <m/>
    <m/>
    <m/>
    <n v="1283"/>
    <m/>
    <s v="Adjustment to reflect revised expenditure projections."/>
    <s v="Adjustment to reflect revised expenditure projections."/>
    <s v="Adjustment to reflect revised expenditure projections."/>
    <s v="NO"/>
    <s v="N/A"/>
    <n v="0"/>
    <n v="0"/>
    <n v="0"/>
    <x v="3"/>
    <s v="N/A"/>
    <x v="2"/>
    <s v="N/A"/>
    <m/>
    <s v="Not Applicable"/>
    <m/>
    <m/>
    <m/>
    <m/>
    <s v="Street Light District #1_Fund 200025_171415 EXP"/>
    <b v="1"/>
    <s v="Adjustment to reflect revised expenditure projections."/>
    <b v="0"/>
    <x v="0"/>
    <b v="1"/>
    <b v="1"/>
  </r>
  <r>
    <n v="200095"/>
    <s v="El Cajon Boulevard MAD Fund"/>
    <n v="171415"/>
    <s v="Open Space"/>
    <s v="01"/>
    <s v="Not Applicable"/>
    <s v="Expenditure (Critical Operational Needs)"/>
    <s v="Not Applicable"/>
    <n v="57749"/>
    <s v="El Cajon Boulevard_Fund 200095_171415 EXP"/>
    <m/>
    <m/>
    <m/>
    <m/>
    <n v="0"/>
    <m/>
    <n v="22205"/>
    <m/>
    <m/>
    <n v="3774"/>
    <m/>
    <m/>
    <m/>
    <m/>
    <n v="25979"/>
    <m/>
    <s v="Adjustment to reflect revised expenditures projections."/>
    <s v="Adjustment to reflect revised expenditures projections."/>
    <s v="Adjustment to reflect revised expenditures projections."/>
    <s v="NO"/>
    <s v="N/A"/>
    <n v="0"/>
    <n v="0"/>
    <n v="0"/>
    <x v="3"/>
    <s v="N/A"/>
    <x v="2"/>
    <s v="N/A"/>
    <m/>
    <s v="Not Applicable"/>
    <m/>
    <m/>
    <m/>
    <m/>
    <s v="El Cajon Boulevard_Fund 200095_171415 EXP"/>
    <b v="1"/>
    <s v="Adjustment to reflect revised expenditures projections."/>
    <b v="0"/>
    <x v="0"/>
    <b v="1"/>
    <b v="1"/>
  </r>
  <r>
    <n v="200720"/>
    <s v="Talmadge Park North MAD"/>
    <n v="171415"/>
    <s v="Open Space"/>
    <s v="01"/>
    <s v="Not Applicable"/>
    <s v="Revenue (Revised – Increase)"/>
    <s v="Not Applicable"/>
    <n v="57750"/>
    <s v="Talmadge Park North_Fund 200720_171415 REV"/>
    <m/>
    <m/>
    <m/>
    <m/>
    <n v="0"/>
    <m/>
    <m/>
    <m/>
    <m/>
    <m/>
    <m/>
    <m/>
    <m/>
    <m/>
    <m/>
    <n v="819"/>
    <s v="Adjustment to reflect revised revenue projections."/>
    <s v="Adjustment to reflect revised revenue projections."/>
    <s v="Adjustment to reflect revised revenue projections."/>
    <s v="NO"/>
    <s v="N/A"/>
    <n v="0"/>
    <n v="0"/>
    <n v="0"/>
    <x v="3"/>
    <s v="N/A"/>
    <x v="2"/>
    <s v="N/A"/>
    <m/>
    <s v="Not Applicable"/>
    <m/>
    <m/>
    <m/>
    <m/>
    <s v="Talmadge Park North_Fund 200720_171415 REV"/>
    <b v="1"/>
    <s v="Adjustment to reflect revised revenue projections."/>
    <b v="0"/>
    <x v="0"/>
    <b v="1"/>
    <b v="1"/>
  </r>
  <r>
    <n v="200046"/>
    <s v="Gateway Center East MAD Fund"/>
    <n v="171415"/>
    <s v="Open Space"/>
    <s v="01"/>
    <s v="Not Applicable"/>
    <s v="Expenditure (Critical Operational Needs)"/>
    <s v="Not Applicable"/>
    <n v="57751"/>
    <s v="Gateway Center East_Fund 200046_171415 EXP"/>
    <m/>
    <m/>
    <m/>
    <m/>
    <n v="0"/>
    <m/>
    <n v="1305"/>
    <m/>
    <m/>
    <n v="1510"/>
    <m/>
    <m/>
    <m/>
    <m/>
    <n v="2815"/>
    <m/>
    <s v="Adjustment to reflect revised expenditures projections."/>
    <s v="Adjustment to reflect revised expenditures projections."/>
    <s v="Adjustment to reflect revised expenditures projections."/>
    <s v="NO"/>
    <s v="N/A"/>
    <n v="0"/>
    <n v="0"/>
    <n v="0"/>
    <x v="3"/>
    <s v="N/A"/>
    <x v="2"/>
    <s v="N/A"/>
    <m/>
    <s v="Not Applicable"/>
    <m/>
    <m/>
    <m/>
    <m/>
    <s v="Gateway Center East_Fund 200046_171415 EXP"/>
    <b v="1"/>
    <s v="Adjustment to reflect revised expenditures projections."/>
    <b v="0"/>
    <x v="0"/>
    <b v="1"/>
    <b v="1"/>
  </r>
  <r>
    <n v="200720"/>
    <s v="Talmadge Park North MAD"/>
    <n v="171415"/>
    <s v="Open Space"/>
    <s v="01"/>
    <s v="Not Applicable"/>
    <s v="Expenditure (Critical Operational Needs)"/>
    <s v="Not Applicable"/>
    <n v="57752"/>
    <s v="Talmadge Park North_Fund 200720_171415 EXP"/>
    <m/>
    <m/>
    <m/>
    <m/>
    <n v="0"/>
    <m/>
    <m/>
    <m/>
    <m/>
    <n v="81"/>
    <m/>
    <m/>
    <m/>
    <m/>
    <n v="81"/>
    <m/>
    <s v="Adjustment to reflect revised expenditure projections."/>
    <s v="Adjustment to reflect revised expenditure projections."/>
    <s v="Adjustment to reflect revised expenditure projections."/>
    <s v="NO"/>
    <s v="N/A"/>
    <n v="0"/>
    <n v="0"/>
    <n v="0"/>
    <x v="3"/>
    <s v="N/A"/>
    <x v="2"/>
    <s v="N/A"/>
    <m/>
    <s v="Not Applicable"/>
    <m/>
    <m/>
    <m/>
    <m/>
    <s v="Talmadge Park North_Fund 200720_171415 EXP"/>
    <b v="1"/>
    <s v="Adjustment to reflect revised expenditure projections."/>
    <b v="0"/>
    <x v="0"/>
    <b v="1"/>
    <b v="1"/>
  </r>
  <r>
    <n v="200094"/>
    <s v="Hillcrest MAD Fund"/>
    <n v="171415"/>
    <s v="Open Space"/>
    <s v="01"/>
    <s v="Not Applicable"/>
    <s v="Expenditure (Critical Operational Needs)"/>
    <s v="Not Applicable"/>
    <n v="57753"/>
    <s v="Hillcrest_Fund 200094_171415 EXP"/>
    <m/>
    <m/>
    <m/>
    <m/>
    <n v="0"/>
    <m/>
    <n v="1199"/>
    <m/>
    <m/>
    <n v="529"/>
    <m/>
    <m/>
    <m/>
    <m/>
    <n v="1728"/>
    <m/>
    <s v="Adjustment to reflect revised expenditures projections."/>
    <s v="Adjustment to reflect revised expenditures projections."/>
    <s v="Adjustment to reflect revised expenditures projections."/>
    <s v="NO"/>
    <s v="N/A"/>
    <n v="0"/>
    <n v="0"/>
    <n v="0"/>
    <x v="3"/>
    <s v="N/A"/>
    <x v="2"/>
    <s v="N/A"/>
    <m/>
    <s v="Not Applicable"/>
    <m/>
    <m/>
    <m/>
    <m/>
    <s v="Hillcrest_Fund 200094_171415 EXP"/>
    <b v="1"/>
    <s v="Adjustment to reflect revised expenditures projections."/>
    <b v="0"/>
    <x v="0"/>
    <b v="1"/>
    <b v="1"/>
  </r>
  <r>
    <n v="200721"/>
    <s v="Talmadge Park South MAD"/>
    <n v="171415"/>
    <s v="Open Space"/>
    <s v="01"/>
    <s v="Not Applicable"/>
    <s v="Revenue (Revised – Increase)"/>
    <s v="Not Applicable"/>
    <n v="57754"/>
    <s v="Talmadge Park South_Fund 200721_171415 REV"/>
    <m/>
    <m/>
    <m/>
    <m/>
    <n v="0"/>
    <m/>
    <m/>
    <m/>
    <m/>
    <m/>
    <m/>
    <m/>
    <m/>
    <m/>
    <m/>
    <n v="1275"/>
    <s v="Adjustment to reflect revised revenue projections."/>
    <s v="Adjustment to reflect revised revenue projections."/>
    <s v="Adjustment to reflect revised revenue projections."/>
    <s v="NO"/>
    <s v="N/A"/>
    <n v="0"/>
    <n v="0"/>
    <n v="0"/>
    <x v="3"/>
    <s v="N/A"/>
    <x v="2"/>
    <s v="N/A"/>
    <m/>
    <s v="Not Applicable"/>
    <m/>
    <m/>
    <m/>
    <m/>
    <s v="Talmadge Park South_Fund 200721_171415 REV"/>
    <b v="1"/>
    <s v="Adjustment to reflect revised revenue projections."/>
    <b v="0"/>
    <x v="0"/>
    <b v="1"/>
    <b v="1"/>
  </r>
  <r>
    <n v="200721"/>
    <s v="Talmadge Park South MAD"/>
    <n v="171415"/>
    <s v="Open Space"/>
    <s v="01"/>
    <s v="Not Applicable"/>
    <s v="Expenditure (Critical Operational Needs)"/>
    <s v="Not Applicable"/>
    <n v="57755"/>
    <s v="Talmadge Park South_Fund 200721_171415 EXP"/>
    <m/>
    <m/>
    <m/>
    <m/>
    <n v="0"/>
    <m/>
    <m/>
    <m/>
    <m/>
    <n v="130"/>
    <m/>
    <m/>
    <m/>
    <m/>
    <n v="130"/>
    <m/>
    <s v="Adjustment to reflect revised expenditure projections."/>
    <s v="Adjustment to reflect revised expenditure projections."/>
    <s v="Adjustment to reflect revised expenditure projections."/>
    <s v="NO"/>
    <s v="N/A"/>
    <n v="0"/>
    <n v="0"/>
    <n v="0"/>
    <x v="3"/>
    <s v="N/A"/>
    <x v="2"/>
    <s v="N/A"/>
    <m/>
    <s v="Not Applicable"/>
    <m/>
    <m/>
    <m/>
    <m/>
    <s v="Talmadge Park South_Fund 200721_171415 EXP"/>
    <b v="1"/>
    <s v="Adjustment to reflect revised expenditure projections."/>
    <b v="0"/>
    <x v="0"/>
    <b v="1"/>
    <b v="1"/>
  </r>
  <r>
    <n v="200065"/>
    <s v="Kings Row MAD Fund"/>
    <n v="171415"/>
    <s v="Open Space"/>
    <s v="01"/>
    <s v="Not Applicable"/>
    <s v="Expenditure (Critical Operational Needs)"/>
    <s v="Not Applicable"/>
    <n v="57756"/>
    <s v="Kings Row_Fund 200065_171415 EXP"/>
    <m/>
    <m/>
    <m/>
    <m/>
    <n v="0"/>
    <m/>
    <n v="1438"/>
    <m/>
    <m/>
    <n v="377"/>
    <m/>
    <m/>
    <m/>
    <m/>
    <n v="1815"/>
    <m/>
    <s v="Adjustment to reflect revised expenditures projections."/>
    <s v="Adjustment to reflect revised expenditures projections."/>
    <s v="Adjustment to reflect revised expenditures projections."/>
    <s v="NO"/>
    <s v="N/A"/>
    <n v="0"/>
    <n v="0"/>
    <n v="0"/>
    <x v="3"/>
    <s v="N/A"/>
    <x v="2"/>
    <s v="N/A"/>
    <m/>
    <s v="Not Applicable"/>
    <m/>
    <m/>
    <m/>
    <m/>
    <s v="Kings Row_Fund 200065_171415 EXP"/>
    <b v="1"/>
    <s v="Adjustment to reflect revised expenditures projections."/>
    <b v="0"/>
    <x v="0"/>
    <b v="1"/>
    <b v="1"/>
  </r>
  <r>
    <n v="200070"/>
    <s v="Torrey Hills MAD Fund"/>
    <n v="171415"/>
    <s v="Open Space"/>
    <s v="01"/>
    <s v="Not Applicable"/>
    <s v="Revenue (Revised – Increase)"/>
    <s v="Not Applicable"/>
    <n v="57757"/>
    <s v="Torrey Hills_Fund 200070_171415 REV"/>
    <m/>
    <m/>
    <m/>
    <m/>
    <n v="0"/>
    <m/>
    <m/>
    <m/>
    <m/>
    <m/>
    <m/>
    <m/>
    <m/>
    <m/>
    <m/>
    <n v="62144"/>
    <s v="Adjustment to reflect revised revenue projections."/>
    <s v="Adjustment to reflect revised revenue projections."/>
    <s v="Adjustment to reflect revised revenue projections."/>
    <s v="NO"/>
    <s v="N/A"/>
    <n v="0"/>
    <n v="0"/>
    <n v="0"/>
    <x v="3"/>
    <s v="N/A"/>
    <x v="2"/>
    <s v="N/A"/>
    <m/>
    <s v="Not Applicable"/>
    <m/>
    <m/>
    <m/>
    <m/>
    <s v="Torrey Hills_Fund 200070_171415 REV"/>
    <b v="1"/>
    <s v="Adjustment to reflect revised revenue projections."/>
    <b v="0"/>
    <x v="0"/>
    <b v="1"/>
    <b v="1"/>
  </r>
  <r>
    <n v="200052"/>
    <s v="La Jolla Village Drive MAD Fund"/>
    <n v="171415"/>
    <s v="Open Space"/>
    <s v="01"/>
    <s v="Not Applicable"/>
    <s v="Expenditure (Critical Operational Needs)"/>
    <s v="Not Applicable"/>
    <n v="57758"/>
    <s v="La Jolla Village Drive_Fund 200052_171415 EXP"/>
    <m/>
    <m/>
    <m/>
    <m/>
    <n v="0"/>
    <m/>
    <m/>
    <m/>
    <m/>
    <n v="1510"/>
    <m/>
    <m/>
    <m/>
    <m/>
    <n v="1510"/>
    <m/>
    <s v="Adjustment to reflect revised expenditures projections."/>
    <s v="Adjustment to reflect revised expenditures projections."/>
    <s v="Adjustment to reflect revised expenditures projections."/>
    <s v="NO"/>
    <s v="N/A"/>
    <n v="0"/>
    <n v="0"/>
    <n v="0"/>
    <x v="3"/>
    <s v="N/A"/>
    <x v="2"/>
    <s v="N/A"/>
    <m/>
    <s v="Not Applicable"/>
    <m/>
    <m/>
    <m/>
    <m/>
    <s v="La Jolla Village Drive_Fund 200052_171415 EXP"/>
    <b v="1"/>
    <s v="Adjustment to reflect revised expenditures projections."/>
    <b v="0"/>
    <x v="0"/>
    <b v="1"/>
    <b v="1"/>
  </r>
  <r>
    <n v="200070"/>
    <s v="Torrey Hills MAD Fund"/>
    <n v="171415"/>
    <s v="Open Space"/>
    <s v="01"/>
    <s v="Not Applicable"/>
    <s v="Expenditure (Critical Operational Needs)"/>
    <s v="Not Applicable"/>
    <n v="57759"/>
    <s v="Torrey Hills_Fund 200070_171415 EXP"/>
    <m/>
    <m/>
    <m/>
    <m/>
    <n v="0"/>
    <m/>
    <n v="209326"/>
    <m/>
    <m/>
    <n v="7551"/>
    <m/>
    <m/>
    <m/>
    <m/>
    <n v="216877"/>
    <m/>
    <s v="Adjustment to reflect revised expenditure projections."/>
    <s v="Adjustment to reflect revised expenditure projections."/>
    <s v="Adjustment to reflect revised expenditure projections."/>
    <s v="NO"/>
    <s v="N/A"/>
    <n v="0"/>
    <n v="0"/>
    <n v="0"/>
    <x v="3"/>
    <s v="N/A"/>
    <x v="2"/>
    <s v="N/A"/>
    <m/>
    <s v="Not Applicable"/>
    <m/>
    <m/>
    <m/>
    <m/>
    <s v="Torrey Hills_Fund 200070_171415 EXP"/>
    <b v="1"/>
    <s v="Adjustment to reflect revised expenditure projections."/>
    <b v="0"/>
    <x v="0"/>
    <b v="1"/>
    <b v="1"/>
  </r>
  <r>
    <n v="200056"/>
    <s v="Linda Vista Community MAD Fund"/>
    <n v="171415"/>
    <s v="Open Space"/>
    <s v="01"/>
    <s v="Not Applicable"/>
    <s v="Expenditure (Critical Operational Needs)"/>
    <s v="Not Applicable"/>
    <n v="57760"/>
    <s v="Linda Vista Community_Fund 200056_171415 EXP"/>
    <m/>
    <m/>
    <m/>
    <m/>
    <n v="0"/>
    <m/>
    <n v="54065"/>
    <m/>
    <m/>
    <n v="1887"/>
    <m/>
    <m/>
    <m/>
    <m/>
    <n v="55952"/>
    <m/>
    <s v="Adjustment to reflect revised expenditures projections."/>
    <s v="Adjustment to reflect revised expenditures projections."/>
    <s v="Adjustment to reflect revised expenditures projections."/>
    <s v="NO"/>
    <s v="N/A"/>
    <n v="0"/>
    <n v="0"/>
    <n v="0"/>
    <x v="3"/>
    <s v="N/A"/>
    <x v="2"/>
    <s v="N/A"/>
    <m/>
    <s v="Not Applicable"/>
    <m/>
    <m/>
    <m/>
    <m/>
    <s v="Linda Vista Community_Fund 200056_171415 EXP"/>
    <b v="1"/>
    <s v="Adjustment to reflect revised expenditures projections."/>
    <b v="0"/>
    <x v="0"/>
    <b v="1"/>
    <b v="1"/>
  </r>
  <r>
    <n v="200032"/>
    <s v="Mission Boulevard MAD Fund"/>
    <n v="171415"/>
    <s v="Open Space"/>
    <s v="01"/>
    <s v="Not Applicable"/>
    <s v="Expenditure (Critical Operational Needs)"/>
    <s v="Not Applicable"/>
    <n v="57761"/>
    <s v="Mission Boulevard_Fund 200032_171415 EXP"/>
    <m/>
    <m/>
    <m/>
    <m/>
    <n v="0"/>
    <m/>
    <m/>
    <m/>
    <m/>
    <n v="377"/>
    <m/>
    <m/>
    <m/>
    <m/>
    <n v="377"/>
    <m/>
    <s v="Adjustment to reflect revised expenditures projections."/>
    <s v="Adjustment to reflect revised expenditures projections."/>
    <s v="Adjustment to reflect revised expenditures projections."/>
    <s v="NO"/>
    <s v="N/A"/>
    <n v="0"/>
    <n v="0"/>
    <n v="0"/>
    <x v="3"/>
    <s v="N/A"/>
    <x v="2"/>
    <s v="N/A"/>
    <m/>
    <s v="Not Applicable"/>
    <m/>
    <m/>
    <m/>
    <m/>
    <s v="Mission Boulevard_Fund 200032_171415 EXP"/>
    <b v="1"/>
    <s v="Adjustment to reflect revised expenditures projections."/>
    <b v="0"/>
    <x v="0"/>
    <b v="1"/>
    <b v="1"/>
  </r>
  <r>
    <n v="200063"/>
    <s v="North Park MAD Fund"/>
    <n v="171415"/>
    <s v="Open Space"/>
    <s v="01"/>
    <s v="Not Applicable"/>
    <s v="Expenditure (Critical Operational Needs)"/>
    <s v="Not Applicable"/>
    <n v="57762"/>
    <s v="North Park_Fund 200063_171415 EXP"/>
    <m/>
    <m/>
    <m/>
    <m/>
    <n v="0"/>
    <m/>
    <n v="35000"/>
    <m/>
    <m/>
    <n v="3774"/>
    <m/>
    <m/>
    <m/>
    <m/>
    <n v="38774"/>
    <m/>
    <s v="Adjustment to reflect revised expenditures projections."/>
    <s v="Adjustment to reflect revised expenditures projections."/>
    <s v="Adjustment to reflect revised expenditures projections."/>
    <s v="NO"/>
    <s v="N/A"/>
    <n v="0"/>
    <n v="0"/>
    <n v="0"/>
    <x v="3"/>
    <s v="N/A"/>
    <x v="2"/>
    <s v="N/A"/>
    <m/>
    <s v="Not Applicable"/>
    <m/>
    <m/>
    <m/>
    <m/>
    <s v="North Park_Fund 200063_171415 EXP"/>
    <b v="1"/>
    <s v="Adjustment to reflect revised expenditures projections."/>
    <b v="0"/>
    <x v="0"/>
    <b v="1"/>
    <b v="1"/>
  </r>
  <r>
    <n v="200096"/>
    <s v="Ocean View Hills MAD Fund"/>
    <n v="171415"/>
    <s v="Open Space"/>
    <s v="01"/>
    <s v="Not Applicable"/>
    <s v="Expenditure (Critical Operational Needs)"/>
    <s v="Not Applicable"/>
    <n v="57763"/>
    <s v="Ocean View Hills_Fund 200096_171415 EXP"/>
    <m/>
    <m/>
    <m/>
    <m/>
    <n v="0"/>
    <m/>
    <n v="71264"/>
    <m/>
    <m/>
    <n v="4530"/>
    <m/>
    <m/>
    <m/>
    <m/>
    <n v="75794"/>
    <m/>
    <s v="Adjustment to reflect revised expenditures projections."/>
    <s v="Adjustment to reflect revised expenditures projections."/>
    <s v="Adjustment to reflect revised expenditures projections."/>
    <s v="NO"/>
    <s v="N/A"/>
    <n v="0"/>
    <n v="0"/>
    <n v="0"/>
    <x v="3"/>
    <s v="N/A"/>
    <x v="2"/>
    <s v="N/A"/>
    <m/>
    <s v="Not Applicable"/>
    <m/>
    <m/>
    <m/>
    <m/>
    <s v="Ocean View Hills_Fund 200096_171415 EXP"/>
    <b v="1"/>
    <s v="Adjustment to reflect revised expenditures projections."/>
    <b v="0"/>
    <x v="0"/>
    <b v="1"/>
    <b v="1"/>
  </r>
  <r>
    <n v="200058"/>
    <s v="Otay International Center MAD Fund"/>
    <n v="171415"/>
    <s v="Open Space"/>
    <s v="01"/>
    <s v="Not Applicable"/>
    <s v="Expenditure (Critical Operational Needs)"/>
    <s v="Not Applicable"/>
    <n v="57764"/>
    <s v="Otay International Center_Fund 200058_171415 EXP"/>
    <m/>
    <m/>
    <m/>
    <m/>
    <n v="0"/>
    <m/>
    <n v="46147"/>
    <m/>
    <m/>
    <n v="3774"/>
    <m/>
    <m/>
    <m/>
    <m/>
    <n v="49921"/>
    <m/>
    <s v="Adjustment to reflect revised expenditures projections."/>
    <s v="Adjustment to reflect revised expenditures projections."/>
    <s v="Adjustment to reflect revised expenditures projections."/>
    <s v="NO"/>
    <s v="N/A"/>
    <n v="0"/>
    <n v="0"/>
    <n v="0"/>
    <x v="3"/>
    <s v="N/A"/>
    <x v="2"/>
    <s v="N/A"/>
    <m/>
    <s v="Not Applicable"/>
    <m/>
    <m/>
    <m/>
    <m/>
    <s v="Otay International Center_Fund 200058_171415 EXP"/>
    <b v="1"/>
    <s v="Adjustment to reflect revised expenditures projections."/>
    <b v="0"/>
    <x v="0"/>
    <b v="1"/>
    <b v="1"/>
  </r>
  <r>
    <n v="200098"/>
    <s v="Remington Hills MAD Fund"/>
    <n v="171415"/>
    <s v="Open Space"/>
    <s v="01"/>
    <s v="Not Applicable"/>
    <s v="Expenditure (Critical Operational Needs)"/>
    <s v="Not Applicable"/>
    <n v="57765"/>
    <s v="Remington Hills_Fund 200098_171415 EXP"/>
    <m/>
    <m/>
    <m/>
    <m/>
    <n v="0"/>
    <m/>
    <n v="18198"/>
    <m/>
    <m/>
    <n v="377"/>
    <m/>
    <m/>
    <m/>
    <m/>
    <n v="18575"/>
    <m/>
    <s v="Adjustment to reflect revised revenue expenditures projections."/>
    <s v="Adjustment to reflect revised revenue expenditures projections."/>
    <s v="Adjustment to reflect revised revenue expenditures projections."/>
    <s v="NO"/>
    <s v="N/A"/>
    <n v="0"/>
    <n v="0"/>
    <n v="0"/>
    <x v="3"/>
    <s v="N/A"/>
    <x v="2"/>
    <s v="N/A"/>
    <m/>
    <s v="Not Applicable"/>
    <m/>
    <m/>
    <m/>
    <m/>
    <s v="Remington Hills_Fund 200098_171415 EXP"/>
    <b v="1"/>
    <s v="Adjustment to reflect revised revenue expenditures projections."/>
    <b v="0"/>
    <x v="0"/>
    <b v="1"/>
    <b v="1"/>
  </r>
  <r>
    <n v="200097"/>
    <s v="Robinhood Ridge MAD Fund"/>
    <n v="171415"/>
    <s v="Open Space"/>
    <s v="01"/>
    <s v="Not Applicable"/>
    <s v="Expenditure (Critical Operational Needs)"/>
    <s v="Not Applicable"/>
    <n v="57766"/>
    <s v="Robinhood Ridge_Fund 200097_171415 EXP"/>
    <m/>
    <m/>
    <m/>
    <m/>
    <n v="0"/>
    <m/>
    <n v="15890"/>
    <m/>
    <m/>
    <n v="1133"/>
    <m/>
    <m/>
    <m/>
    <m/>
    <n v="17023"/>
    <m/>
    <s v="Adjustment to reflect revised expenditures projections."/>
    <s v="Adjustment to reflect revised expenditures projections."/>
    <s v="Adjustment to reflect revised expenditures projections."/>
    <s v="NO"/>
    <m/>
    <n v="0"/>
    <n v="0"/>
    <n v="0"/>
    <x v="3"/>
    <s v="N/A"/>
    <x v="2"/>
    <s v="N/A"/>
    <m/>
    <s v="Not Applicable"/>
    <m/>
    <m/>
    <m/>
    <m/>
    <s v="Robinhood Ridge_Fund 200097_171415 EXP"/>
    <b v="1"/>
    <s v="Adjustment to reflect revised expenditures projections."/>
    <b v="0"/>
    <x v="0"/>
    <b v="1"/>
    <b v="1"/>
  </r>
  <r>
    <n v="200067"/>
    <s v="Stonecrest Village MAD Fund"/>
    <n v="171415"/>
    <s v="Open Space"/>
    <s v="01"/>
    <s v="Not Applicable"/>
    <s v="Expenditure (Critical Operational Needs)"/>
    <s v="Not Applicable"/>
    <n v="57767"/>
    <s v="Stonecrest Village_Fund 200067_171415 EXP"/>
    <m/>
    <m/>
    <m/>
    <m/>
    <n v="0"/>
    <m/>
    <n v="99147"/>
    <m/>
    <m/>
    <n v="3774"/>
    <m/>
    <m/>
    <m/>
    <m/>
    <n v="102921"/>
    <m/>
    <s v="Adjustment to reflect revised expenditures projections."/>
    <s v="Adjustment to reflect revised expenditures projections."/>
    <s v="Adjustment to reflect revised expenditures projections."/>
    <s v="NO"/>
    <s v="N/A"/>
    <n v="0"/>
    <n v="0"/>
    <n v="0"/>
    <x v="3"/>
    <s v="N/A"/>
    <x v="2"/>
    <s v="N/A"/>
    <m/>
    <s v="Not Applicable"/>
    <m/>
    <m/>
    <m/>
    <m/>
    <s v="Stonecrest Village_Fund 200067_171415 EXP"/>
    <b v="1"/>
    <s v="Adjustment to reflect revised expenditures projections."/>
    <b v="0"/>
    <x v="0"/>
    <b v="1"/>
    <b v="1"/>
  </r>
  <r>
    <n v="200076"/>
    <s v="Talmadge MAD Fund"/>
    <n v="171415"/>
    <s v="Open Space"/>
    <s v="01"/>
    <s v="Not Applicable"/>
    <s v="Expenditure (Critical Operational Needs)"/>
    <s v="Not Applicable"/>
    <n v="57768"/>
    <s v="Talmadge_Fund 200076_171415 EXP"/>
    <m/>
    <m/>
    <m/>
    <m/>
    <n v="0"/>
    <n v="2500"/>
    <n v="102000"/>
    <m/>
    <m/>
    <n v="1133"/>
    <m/>
    <m/>
    <m/>
    <m/>
    <n v="105633"/>
    <m/>
    <s v="Adjustment to reflect revised expenditures projections."/>
    <s v="Adjustment to reflect revised expenditures projections."/>
    <s v="Adjustment to reflect revised expenditures projections."/>
    <s v="NO"/>
    <s v="N/A"/>
    <n v="0"/>
    <n v="0"/>
    <n v="0"/>
    <x v="3"/>
    <s v="N/A"/>
    <x v="2"/>
    <s v="N/A"/>
    <m/>
    <s v="Not Applicable"/>
    <m/>
    <m/>
    <m/>
    <m/>
    <s v="Talmadge_Fund 200076_171415 EXP"/>
    <b v="1"/>
    <s v="Adjustment to reflect revised expenditures projections."/>
    <b v="0"/>
    <x v="0"/>
    <b v="1"/>
    <b v="1"/>
  </r>
  <r>
    <n v="200030"/>
    <s v="Tierrasanta MAD Fund"/>
    <n v="171415"/>
    <s v="Open Space"/>
    <s v="01"/>
    <s v="Not Applicable"/>
    <s v="Expenditure (Critical Operational Needs)"/>
    <s v="Not Applicable"/>
    <n v="57769"/>
    <s v="Tierrasanta_Fund 200030_171415 EXP"/>
    <m/>
    <m/>
    <m/>
    <m/>
    <n v="0"/>
    <n v="15000"/>
    <n v="113819"/>
    <m/>
    <m/>
    <n v="7551"/>
    <m/>
    <m/>
    <m/>
    <m/>
    <n v="136370"/>
    <m/>
    <s v="Adjustment to reflect revised expenditures projections."/>
    <s v="Adjustment to reflect revised expenditures projections."/>
    <s v="Adjustment to reflect revised expenditures projections."/>
    <s v="NO"/>
    <s v="N/A"/>
    <n v="0"/>
    <n v="0"/>
    <n v="0"/>
    <x v="3"/>
    <s v="N/A"/>
    <x v="2"/>
    <s v="N/A"/>
    <m/>
    <s v="Not Applicable"/>
    <m/>
    <m/>
    <m/>
    <m/>
    <s v="Tierrasanta_Fund 200030_171415 EXP"/>
    <b v="1"/>
    <s v="Adjustment to reflect revised expenditures projections."/>
    <b v="0"/>
    <x v="0"/>
    <b v="1"/>
    <b v="1"/>
  </r>
  <r>
    <n v="200074"/>
    <s v="Torrey Highlands MAD Fund"/>
    <n v="171415"/>
    <s v="Open Space"/>
    <s v="01"/>
    <s v="Not Applicable"/>
    <s v="Expenditure (Critical Operational Needs)"/>
    <s v="Not Applicable"/>
    <n v="57770"/>
    <s v="Torrey Highlands_Fund 200074_171415 EXP"/>
    <m/>
    <m/>
    <m/>
    <m/>
    <n v="0"/>
    <m/>
    <n v="77670"/>
    <m/>
    <m/>
    <n v="4908"/>
    <m/>
    <m/>
    <m/>
    <m/>
    <n v="82578"/>
    <m/>
    <s v="Adjustment to reflect revised expenditures projections."/>
    <s v="Adjustment to reflect revised expenditures projections."/>
    <s v="Adjustment to reflect revised expenditures projections."/>
    <s v="NO"/>
    <s v="N/A"/>
    <n v="0"/>
    <n v="0"/>
    <n v="0"/>
    <x v="3"/>
    <s v="N/A"/>
    <x v="2"/>
    <s v="N/A"/>
    <m/>
    <s v="Not Applicable"/>
    <m/>
    <m/>
    <m/>
    <m/>
    <s v="Torrey Highlands_Fund 200074_171415 EXP"/>
    <b v="1"/>
    <s v="Adjustment to reflect revised expenditures projections."/>
    <b v="0"/>
    <x v="0"/>
    <b v="1"/>
    <b v="1"/>
  </r>
  <r>
    <n v="200093"/>
    <s v="University Heights MAD Fund"/>
    <n v="171415"/>
    <s v="Open Space"/>
    <s v="01"/>
    <s v="Not Applicable"/>
    <s v="Expenditure (Critical Operational Needs)"/>
    <s v="Not Applicable"/>
    <n v="57771"/>
    <s v="University Heights_Fund 200093_171415 EXP"/>
    <m/>
    <m/>
    <m/>
    <m/>
    <n v="0"/>
    <n v="250"/>
    <n v="13556"/>
    <m/>
    <m/>
    <n v="755"/>
    <m/>
    <m/>
    <m/>
    <m/>
    <n v="14561"/>
    <m/>
    <s v="Adjustment to reflect revised expenditures projections."/>
    <s v="Adjustment to reflect revised expenditures projections."/>
    <s v="Adjustment to reflect revised expenditures projections."/>
    <s v="NO"/>
    <s v="N/A"/>
    <n v="0"/>
    <n v="0"/>
    <n v="0"/>
    <x v="3"/>
    <s v="N/A"/>
    <x v="2"/>
    <s v="N/A"/>
    <m/>
    <s v="Not Applicable"/>
    <m/>
    <m/>
    <m/>
    <m/>
    <s v="University Heights_Fund 200093_171415 EXP"/>
    <b v="1"/>
    <s v="Adjustment to reflect revised expenditures projections."/>
    <b v="0"/>
    <x v="0"/>
    <b v="1"/>
    <b v="1"/>
  </r>
  <r>
    <n v="200057"/>
    <s v="Washington Street MAD Fund"/>
    <n v="171415"/>
    <s v="Open Space"/>
    <s v="01"/>
    <s v="Not Applicable"/>
    <s v="Expenditure (Critical Operational Needs)"/>
    <s v="Not Applicable"/>
    <n v="57772"/>
    <s v="Washington Street_Fund 200057_171415 EXP"/>
    <m/>
    <m/>
    <m/>
    <m/>
    <n v="0"/>
    <n v="4000"/>
    <n v="-2634"/>
    <m/>
    <m/>
    <n v="755"/>
    <m/>
    <m/>
    <m/>
    <m/>
    <n v="2121"/>
    <m/>
    <s v="Adjustment to reflect revised expenditures projections."/>
    <s v="Adjustment to reflect revised expenditures projections."/>
    <s v="Adjustment to reflect revised expenditures projections."/>
    <s v="NO"/>
    <s v="N/A"/>
    <n v="0"/>
    <n v="0"/>
    <n v="0"/>
    <x v="3"/>
    <s v="N/A"/>
    <x v="2"/>
    <s v="N/A"/>
    <m/>
    <s v="Not Applicable"/>
    <m/>
    <m/>
    <m/>
    <m/>
    <s v="Washington Street_Fund 200057_171415 EXP"/>
    <b v="1"/>
    <s v="Adjustment to reflect revised expenditures projections."/>
    <b v="0"/>
    <x v="0"/>
    <b v="1"/>
    <b v="1"/>
  </r>
  <r>
    <n v="200066"/>
    <s v="Webster-Federal Boulevard MAD Fund"/>
    <n v="171415"/>
    <s v="Open Space"/>
    <s v="01"/>
    <s v="Not Applicable"/>
    <s v="Expenditure (Critical Operational Needs)"/>
    <s v="Not Applicable"/>
    <n v="57773"/>
    <s v="Webster Federal Boulevard_Fund 200066_171415 EXP"/>
    <m/>
    <m/>
    <m/>
    <m/>
    <n v="0"/>
    <m/>
    <n v="8405"/>
    <m/>
    <m/>
    <n v="377"/>
    <m/>
    <m/>
    <m/>
    <m/>
    <n v="8782"/>
    <m/>
    <s v="Adjustment to reflect revised expenditures projections."/>
    <s v="Adjustment to reflect revised expenditures projections."/>
    <s v="Adjustment to reflect revised expenditures projections."/>
    <s v="NO"/>
    <s v="N/A"/>
    <n v="0"/>
    <n v="0"/>
    <n v="0"/>
    <x v="3"/>
    <s v="N/A"/>
    <x v="2"/>
    <s v="N/A"/>
    <m/>
    <s v="Not Applicable"/>
    <m/>
    <m/>
    <m/>
    <m/>
    <s v="Webster Federal Boulevard_Fund 200066_171415 EXP"/>
    <b v="1"/>
    <s v="Adjustment to reflect revised expenditures projections."/>
    <b v="0"/>
    <x v="0"/>
    <b v="1"/>
    <b v="1"/>
  </r>
  <r>
    <n v="100000"/>
    <s v="General Fund"/>
    <n v="171422"/>
    <s v="Citywide Maintenance Services"/>
    <s v="14"/>
    <s v="Serve Every Neighborhood"/>
    <s v="Expenditure (Critical Operational Needs)"/>
    <s v="Not Applicable"/>
    <n v="57774"/>
    <s v="100000_171422_Deputy Director"/>
    <n v="1"/>
    <n v="158437"/>
    <n v="29929"/>
    <n v="11877"/>
    <n v="200243"/>
    <n v="4550"/>
    <m/>
    <m/>
    <m/>
    <m/>
    <m/>
    <m/>
    <m/>
    <m/>
    <n v="204793"/>
    <m/>
    <s v="Addition of 1.00 Deputy Director to manage the new division of Citywide Maintenance Services created for Fiscal Year 2024.The department recommends restructuring to create a new maintenance division, since maintenance standards and execution of work vary from park to park throughout the system. This new division will develop standards that addresses parks in communities of concern so that they reach an outcome of being clean. To reach this outcome, the department may need to increase service levels and frequencies of maintenance. Further, this new division will build a new maintenance career path. Many staff who have entered middle management in Parks and Recreation Department are recreation professionals. This new division will help build careers for our maintenance professionals and help develop their promotional pathways. Finally, this division will create a more robust inspection and mentoring process so that isolated maintenance workers in community parks will have resources and help to address long-standing maintenance issues. If this is not funded, the division will continue to be managed by the Developed Regional Parks Division Deputy Director. This may result in a large span of control and inability to focus on meeting maintenance needs and improving maintenance standards for the department."/>
    <s v="Citywide Maintenance Services Division SupportAddition of 1.00 Deputy Director and one-time non-personnel expenditures to support the new Citywide Maintenance Services Division."/>
    <s v="Addition of 1.00 Deputy Director and one-time non-personnel expenditures to support the new Citywide Maintenance Services Division."/>
    <s v="YES"/>
    <s v="The Department recommends restructuring to create a new maintenance division, since maintenance standards and execution of work vary from park to park throughout the system. This new division will develop standards that addresses parks in communities of concern so that they reach an outcome of being clean. To reach this outcome, the department may need to increase service levels and frequencies of maintenance. Further, this new division will build a new maintenance career path. Many staff who have entered middle management in Park and Recreation are professionals. This new division will help build careers for our maintenance professionals and help develop their promotional pathways. Finally, this division will create a more robust inspection and mentoring process so that isolated maintenance workers in community parks will have resources and help to address long-standing maintenance issues. If this is not funded, the division will continue to be managed by the Developed Regional Parks Division Deputy Director and Administrative Analyst. This may result in a large span of control and inability to focus on meeting maintenance needs and improving maintenance standards for the department."/>
    <n v="1"/>
    <n v="204793"/>
    <n v="0"/>
    <x v="0"/>
    <s v="3.5"/>
    <x v="1"/>
    <s v="No"/>
    <m/>
    <m/>
    <m/>
    <m/>
    <m/>
    <s v="Customer Service"/>
    <s v="100000_171422_Deputy Director"/>
    <b v="1"/>
    <s v="Addition of 1.00 Deputy Director to manage the new division of Citywide Maintenance Services created for Fiscal Year 2024.The department recommends restructuring to create a new maintenance division, since maintenance standards and execution of work vary from park to park throughout the system. This new division will develop standards that addresses parks in communities of concern so that they reach an outcome of being clean. To reach this outcome, the department may need to increase service levels and frequencies of maintenance. Further, this new division will build a new maintenance career path. Many staff who have entered middle management in Parks and Recreation Department are recreation professionals. This new division will help build careers for our maintenance professionals and help develop their promotional pathways. Finally, this division will create a more robust inspection and mentoring process so that isolated maintenance workers in community parks will have resources and help to address long-standing maintenance issues. If this is not funded, the division will continue to be managed by the Developed Regional Parks Division Deputy Director. This may result in a large span of control and inability to focus on meeting maintenance needs and improving maintenance standards for the department."/>
    <b v="0"/>
    <x v="0"/>
    <b v="1"/>
    <b v="1"/>
  </r>
  <r>
    <n v="100000"/>
    <s v="General Fund"/>
    <n v="9912"/>
    <s v="Citywide Program Expenditures"/>
    <s v="Not Applicable"/>
    <s v="Not Applicable"/>
    <s v="Expenditure (Critical Operational Needs)"/>
    <s v="Not Applicable"/>
    <n v="57775"/>
    <s v="100000_9912_Specialized Consultants"/>
    <m/>
    <m/>
    <m/>
    <m/>
    <n v="0"/>
    <m/>
    <n v="100000"/>
    <m/>
    <m/>
    <m/>
    <m/>
    <m/>
    <m/>
    <m/>
    <n v="100000"/>
    <m/>
    <s v="This is expected to be a one-time increase of $100,000 to the division’s contracts budget for FY 2024. This increase is due to the  need for the department, as requested by the CFO, to procure specialized consultants to perform fiscal analyses of various proposed and potential development projects including: 1) The State Blocks Downtown Housing Project, 2) Redevelopment of Civic Plaza, 3) Redevelopment of the NAVWAR site, 4) City’s potential participation in an Enhanced Infrastructure Financing District (EIFD) for the Seaport Village Redevelopment Project, and 5) City’s participation in the San Diego River EIFD. This one-time increase is based on anticipated billed work for the analysis of each of these projects in FY24. This budget increase will help provide the City enhanced levels of fiscal analysis, leading to more informed decision-making to benefit the San Diego community."/>
    <s v="Specialized ConsultantsAddition of one-time non-personnel expenditures to procure specialized consultants to perform fiscal analyses of various proposed and potential development projects."/>
    <s v="One-time increase to procure specialized consultant to perform fiscal analyses on: 1) The State Blocks Downtown Housing Project, 2) Redevelopment of Civic Plaza, 3) Redevelopment of the NAVWAR site, 4) City’s potential participation in an Enhanced Infrastructure Financing District (EIFD) for the Seaport Village Redevelopment Project, and 5) City’s participation in the San Diego River EIFD.  This will provide the City enhanced levels of fiscal analysis, leading to more informed decision-making to benefit the San Diego community."/>
    <s v="NO"/>
    <s v="N/A. No additional information required."/>
    <n v="0.1"/>
    <n v="10000"/>
    <n v="0"/>
    <x v="0"/>
    <s v="N/A"/>
    <x v="0"/>
    <s v="No"/>
    <m/>
    <m/>
    <m/>
    <m/>
    <m/>
    <s v="Trust &amp; Transparency"/>
    <s v="100000_9912_Specialized Consultants"/>
    <b v="1"/>
    <s v="This is expected to be a one-time increase of $100,000 to the division’s contracts budget for FY 2024. This increase is due to the  need for the department, as requested by the CFO, to procure specialized consultants to perform fiscal analyses of various proposed and potential development projects including: 1) The State Blocks Downtown Housing Project, 2) Redevelopment of Civic Plaza, 3) Redevelopment of the NAVWAR site, 4) City’s potential participation in an Enhanced Infrastructure Financing District (EIFD) for the Seaport Village Redevelopment Project, and 5) City’s participation in the San Diego River EIFD. This one-time increase is based on anticipated billed work for the analysis of each of these projects in FY24. This budget increase will help provide the City enhanced levels of fiscal analysis, leading to more informed decision-making to benefit the San Diego community."/>
    <b v="0"/>
    <x v="0"/>
    <b v="1"/>
    <b v="1"/>
  </r>
  <r>
    <n v="200303"/>
    <s v="Los Penasquitos Canyon Preserve Fund"/>
    <n v="171420"/>
    <s v="Los Penasquitos Reserve"/>
    <s v="01"/>
    <s v="Not Applicable"/>
    <s v="Revenue (Revised – Increase)"/>
    <s v="Not Applicable"/>
    <n v="57776"/>
    <s v="200303_171420_Transfer In from EGF"/>
    <m/>
    <m/>
    <m/>
    <m/>
    <n v="0"/>
    <m/>
    <m/>
    <m/>
    <m/>
    <m/>
    <m/>
    <m/>
    <m/>
    <m/>
    <m/>
    <n v="110000"/>
    <s v="Addition of one-time revenue to support operations in the Los Peñasquitos Canyon Preserve Fund from EGF"/>
    <s v="Environmental Growth Fund ReimbursementsAddition of one-time revenue to support operations in the Los Peñasquitos Canyon Preserve Fund from the Environmental Growth Fund."/>
    <s v="Addition of one-time revenue to support operations in the Los Peñasquitos Canyon Preserve Fund from EGF."/>
    <s v="NO"/>
    <m/>
    <n v="0"/>
    <n v="0"/>
    <n v="0"/>
    <x v="3"/>
    <s v="N/A"/>
    <x v="2"/>
    <s v="No"/>
    <m/>
    <s v="Not Applicable"/>
    <m/>
    <m/>
    <m/>
    <m/>
    <s v="200303_171420_Transfer In from EGF"/>
    <b v="1"/>
    <s v="Addition of one-time revenue to support operations in the Los Peñasquitos Canyon Preserve Fund from EGF"/>
    <b v="0"/>
    <x v="0"/>
    <b v="1"/>
    <b v="1"/>
  </r>
  <r>
    <n v="200227"/>
    <s v="Fire/Emergency Medical Services Transport Program Fund"/>
    <n v="1913"/>
    <s v="Emergency Medical Services"/>
    <s v="Not Applicable"/>
    <s v="Not Applicable"/>
    <s v="Expenditure (Critical Operational Needs)"/>
    <s v="Not Applicable"/>
    <n v="57777"/>
    <s v="200227_1913_EMS transfer to GF"/>
    <m/>
    <m/>
    <m/>
    <m/>
    <n v="0"/>
    <m/>
    <m/>
    <m/>
    <m/>
    <m/>
    <m/>
    <m/>
    <n v="1000000"/>
    <m/>
    <n v="1000000"/>
    <m/>
    <s v="Adjustment to reflect revised transfer from the Fire/Emergency Medical Services Transport Fund to the General Fund."/>
    <s v="Fire/Emergency Medical Services Transport Fund TransferAdjustment to reflect revised transfer from the Fire/Emergency Medical Services Transport Fund to the General Fund."/>
    <s v="Adjustment to reflect revised transfer from the Fire/Emergency Medical Services Transport Fund to the General Fund."/>
    <s v="NO"/>
    <m/>
    <n v="0"/>
    <n v="0"/>
    <n v="0"/>
    <x v="3"/>
    <s v="N/A"/>
    <x v="2"/>
    <s v="N/A"/>
    <m/>
    <m/>
    <m/>
    <s v="Not Applicable"/>
    <m/>
    <m/>
    <s v="200227_1913_EMS transfer to GF"/>
    <b v="1"/>
    <s v="Adjustment to reflect revised transfer from the Fire/Emergency Medical Services Transport Fund to the General Fund."/>
    <b v="0"/>
    <x v="0"/>
    <b v="1"/>
    <b v="1"/>
  </r>
  <r>
    <n v="200308"/>
    <s v="Information Technology Fund"/>
    <n v="1314"/>
    <s v="Department of Information Technology"/>
    <s v="Not Applicable"/>
    <s v="Not Applicable"/>
    <s v="Revenue (Revised – Decrease)"/>
    <s v="Not Applicable"/>
    <n v="57778"/>
    <s v="200308_1314_Revised Revenue"/>
    <m/>
    <m/>
    <m/>
    <m/>
    <n v="0"/>
    <m/>
    <m/>
    <m/>
    <m/>
    <m/>
    <m/>
    <m/>
    <m/>
    <m/>
    <m/>
    <n v="-552380"/>
    <s v="Addition of revenue to reflect the annual Non-discretionary allotment increase for FY24. The IT Services Transfer Fund is responsible for the non-discretionary allocation used to fund coordinated information technology efforts and Citywide standards under the oversight of the Department of Information Technology (DoIT), as well as providing strategic direction and IT operational policies and standards, coordinating major Citywide initiatives including IT project management, the City’s IT budget, Citywide technologies and applications, and the City’s website including the Citywide IT Fixed costs for ongoing and maintenance of the City’s IT Operations. "/>
    <s v="Non-Discretionary Revenue AdjustmentAdjustment to reflect revised revenue projections."/>
    <s v="Adjustment to reflect revised revenue projections. This ensures that the non-discretionary allocation budget aligns with the Information Technology Fund revenue budget. "/>
    <s v="NO"/>
    <s v="N/A"/>
    <n v="0"/>
    <n v="0"/>
    <n v="0"/>
    <x v="3"/>
    <s v="N/A"/>
    <x v="2"/>
    <s v="N/A"/>
    <m/>
    <s v="Not Applicable"/>
    <m/>
    <m/>
    <m/>
    <m/>
    <s v="200308_1314_Revised Revenue"/>
    <b v="1"/>
    <s v="Addition of revenue to reflect the annual Non-discretionary allotment increase for FY24. The IT Services Transfer Fund is responsible for the non-discretionary allocation used to fund coordinated information technology efforts and Citywide standards under the oversight of the Department of Information Technology (DoIT), as well as providing strategic direction and IT operational policies and standards, coordinating major Citywide initiatives including IT project management, the City’s IT budget, Citywide technologies and applications, and the City’s website including the Citywide IT Fixed costs for ongoing and maintenance of the City’s IT Operations. "/>
    <b v="0"/>
    <x v="0"/>
    <b v="1"/>
    <b v="1"/>
  </r>
  <r>
    <n v="200448"/>
    <s v="GIS Fund"/>
    <n v="1314"/>
    <s v="Department of Information Technology"/>
    <s v="Not Applicable"/>
    <s v="Not Applicable"/>
    <s v="Revenue (Revised – Decrease)"/>
    <s v="Not Applicable"/>
    <n v="57779"/>
    <s v="200448_1314_Revised Revenue"/>
    <m/>
    <m/>
    <m/>
    <m/>
    <n v="0"/>
    <m/>
    <m/>
    <m/>
    <m/>
    <m/>
    <m/>
    <m/>
    <m/>
    <m/>
    <m/>
    <n v="-214000"/>
    <s v="Addition of one-time revenue adjustment to reflect the annual non-discretionary allotment increase for FY24.  This ensures that the non-discretionary allocation budget aligns with the GIS Fund revenue budget. "/>
    <s v="Non-Discretionary Revenue AdjustmentAdjustment to reflect revised revenue projections."/>
    <s v="Adjustment to reflect revised revenue projections. This ensures that the non-discretionary allocation budget aligns with the GIS Fund revenue budget. "/>
    <s v="NO"/>
    <s v="N/A"/>
    <n v="0"/>
    <n v="0"/>
    <n v="0"/>
    <x v="3"/>
    <s v="N/A"/>
    <x v="2"/>
    <s v="N/A"/>
    <m/>
    <s v="Not Applicable"/>
    <m/>
    <m/>
    <m/>
    <m/>
    <s v="200448_1314_Revised Revenue"/>
    <b v="1"/>
    <s v="Addition of one-time revenue adjustment to reflect the annual non-discretionary allotment increase for FY24.  This ensures that the non-discretionary allocation budget aligns with the GIS Fund revenue budget. "/>
    <b v="0"/>
    <x v="0"/>
    <b v="1"/>
    <b v="1"/>
  </r>
  <r>
    <n v="200611"/>
    <s v="Wireless Communications Technology Fund"/>
    <n v="1314"/>
    <s v="Department of Information Technology"/>
    <s v="Not Applicable"/>
    <s v="Not Applicable"/>
    <s v="Revenue (Revised – Increase)"/>
    <s v="Not Applicable"/>
    <n v="57780"/>
    <s v="200611_1314_Revised Revenue"/>
    <m/>
    <m/>
    <m/>
    <m/>
    <n v="0"/>
    <m/>
    <m/>
    <m/>
    <m/>
    <m/>
    <m/>
    <m/>
    <m/>
    <m/>
    <m/>
    <n v="1732208"/>
    <s v="Addition of revenue to reflect the annual Non-discretionary allotment increase for FY24. This non-discretionary allocation provides for Wireless Communications Technology Services utilized by City Departments. These services include engineering, acquiring, and maintaining the City’s Radio System Network. If not adjusted the variance will show up in our revenue as actuals that need to be justified/explained during the budget monitoring process. "/>
    <s v="Non-Discretionary Revenue AdjustmentAdjustment to reflect revised revenue projections. "/>
    <s v="Adjustment to reflect revised revenue projections. This ensures that the non-discretionary allocation budget aligns with the Wireless Communications Technology Fund revenue budget. "/>
    <s v="NO"/>
    <s v="N/A"/>
    <n v="0"/>
    <n v="0"/>
    <n v="0"/>
    <x v="3"/>
    <s v="N/A"/>
    <x v="2"/>
    <s v="N/A"/>
    <m/>
    <s v="Not Applicable"/>
    <m/>
    <m/>
    <m/>
    <m/>
    <s v="200611_1314_Revised Revenue"/>
    <b v="1"/>
    <s v="Addition of revenue to reflect the annual Non-discretionary allotment increase for FY24. This non-discretionary allocation provides for Wireless Communications Technology Services utilized by City Departments. These services include engineering, acquiring, and maintaining the City’s Radio System Network. If not adjusted the variance will show up in our revenue as actuals that need to be justified/explained during the budget monitoring process. "/>
    <b v="0"/>
    <x v="0"/>
    <b v="1"/>
    <b v="1"/>
  </r>
  <r>
    <n v="100000"/>
    <s v="General Fund"/>
    <n v="1914"/>
    <s v="Police"/>
    <s v="Not Applicable"/>
    <s v="Not Applicable"/>
    <s v="Expenditure (Critical Operational Needs)"/>
    <s v="Not Applicable"/>
    <n v="57781"/>
    <s v="100000_1914_PE Adjustment to reflect Projections"/>
    <m/>
    <n v="1650747"/>
    <m/>
    <m/>
    <n v="1650747"/>
    <m/>
    <m/>
    <m/>
    <m/>
    <m/>
    <m/>
    <m/>
    <m/>
    <m/>
    <n v="1650747"/>
    <m/>
    <m/>
    <s v="Historical Personnel ExpendituresAddition of overtime expenditures offset with budgeted personnel expenditure savings to align with projected expenditures."/>
    <s v="This adjustment reflects a reclassification of budgeted personnel expenditure savings to overtime to reflect the FY23 Mid-Yea Projection"/>
    <m/>
    <m/>
    <n v="0"/>
    <n v="0"/>
    <n v="0"/>
    <x v="3"/>
    <s v="N/A"/>
    <x v="2"/>
    <s v="N/A"/>
    <m/>
    <m/>
    <m/>
    <m/>
    <m/>
    <s v="Not Applicable"/>
    <s v="100000_1914_PE Adjustment to reflect Projections"/>
    <b v="1"/>
    <e v="#N/A"/>
    <e v="#N/A"/>
    <x v="0"/>
    <b v="1"/>
    <b v="1"/>
  </r>
  <r>
    <n v="100000"/>
    <s v="General Fund"/>
    <n v="1912"/>
    <s v="Fire-Rescue"/>
    <s v="Not Applicable"/>
    <s v="Not Applicable"/>
    <s v="Expenditure (Critical Operational Needs)"/>
    <s v="Not Applicable"/>
    <n v="57782"/>
    <s v="100000_1912_Personnel Expenditure Alignment"/>
    <m/>
    <n v="2194510"/>
    <m/>
    <m/>
    <n v="2194510"/>
    <m/>
    <m/>
    <m/>
    <m/>
    <m/>
    <m/>
    <m/>
    <m/>
    <m/>
    <n v="2194510"/>
    <m/>
    <m/>
    <s v="Historical Personnel Expenditure AdjustmentAddition of overtime expenditures and a reduction of budgeted personnel expenditure savings associated with aligning expenditures with current year projections."/>
    <m/>
    <m/>
    <m/>
    <n v="0"/>
    <n v="0"/>
    <n v="0"/>
    <x v="3"/>
    <s v="N/A"/>
    <x v="2"/>
    <s v="N/A"/>
    <m/>
    <m/>
    <m/>
    <m/>
    <m/>
    <s v="Not Applicable"/>
    <s v="100000_1912_Personnel Expenditure Alignment"/>
    <b v="1"/>
    <e v="#N/A"/>
    <e v="#N/A"/>
    <x v="0"/>
    <b v="1"/>
    <b v="1"/>
  </r>
  <r>
    <n v="200227"/>
    <s v="Fire/Emergency Medical Services Transport Program Fund"/>
    <n v="1913"/>
    <s v="Emergency Medical Services"/>
    <s v="03"/>
    <s v="Not Applicable"/>
    <s v="Expenditure (Critical Operational Needs)"/>
    <s v="Not Applicable"/>
    <n v="57783"/>
    <s v="200227_1913_Addition of Special Events Fire Captain"/>
    <n v="1"/>
    <n v="119654"/>
    <n v="43881"/>
    <n v="23981"/>
    <n v="187516"/>
    <m/>
    <n v="86773"/>
    <m/>
    <m/>
    <m/>
    <m/>
    <m/>
    <m/>
    <m/>
    <n v="274289"/>
    <m/>
    <s v="Addition of 1.00 Fire Captain, non-personnel expenditures, and associated revenue for the Special Events Unit in Special Operations. Due to the increase in special events in the City of San Diego, the Fire-Rescue Department is requesting a Fire Captain/Paramedic for the Special Events Unit, similar to the San Diego Police Department Special Events Unit.  The Fire-Rescue Department Special Events Unit will be involved with efficiently processing permits and ensuring events are adequately prepared for fire prevention and emergency medical services. This unit will be structured within the Special Operations Division and have Community Risk Reduction and Emergency Medical Services personnel overseeing Emergency Management for the Department, including Operations Support, Terrorism, and Police Liaison. The expenditures will be partially covered by revenue received for special events. The impact of not funding this request would be a reduced ability to process the extensive amount of special event permits. In addition, there would be an impact on public safety by not allowing for proper risk management in the application process. Non-Personnel expense includes cost for a Ford F-150 pickup."/>
    <s v="Special Events Unit Fire CaptainAddition of 1.00 Fire Captain and non-personnel expenditures to support the Special Operations Division in permit processing, fire prevention, and emergency medical services."/>
    <s v="Addition of 1.00 Fire Captain, non-personnel expenditures and associated revenue for Special Events Unit to efficiently process permits and ensure events are adequately prepared for fire prevention and emergency medical services."/>
    <s v="YES"/>
    <s v="Addition of Special Events Unit Fire CaptainPBF Form ID 56730_Y123__:This new position will create a promotional opportunity and associated recruitment of a diverse applicant pool. This special events position requires frequent interaction with the community during special events.._Operational impacts include the disparity in workload due to increased special events and provide opportunity to better reflect diversity.._Continued disparity of workload and lack of special assignment opportunity.._._"/>
    <n v="0"/>
    <n v="0"/>
    <n v="0"/>
    <x v="3"/>
    <s v="N/A"/>
    <x v="2"/>
    <s v="N/A"/>
    <m/>
    <m/>
    <m/>
    <s v="Not Applicable"/>
    <m/>
    <m/>
    <s v="100000_1913_Addition of Special Events Fire Captain"/>
    <b v="0"/>
    <e v="#N/A"/>
    <e v="#N/A"/>
    <x v="0"/>
    <b v="1"/>
    <b v="1"/>
  </r>
  <r>
    <n v="720040"/>
    <s v="Central Stores Fund"/>
    <n v="1514"/>
    <s v="Purchasing &amp; Contracting"/>
    <s v="Not Applicable"/>
    <s v="Not Applicable"/>
    <s v="Revenue (Revised – Decrease)"/>
    <s v="Not Applicable"/>
    <n v="57784"/>
    <s v="720040_1514_Revised Revenue"/>
    <m/>
    <m/>
    <m/>
    <m/>
    <n v="0"/>
    <m/>
    <m/>
    <m/>
    <m/>
    <m/>
    <m/>
    <m/>
    <m/>
    <m/>
    <m/>
    <n v="-38256"/>
    <s v="Adjustment to reflect revised revenue projections related to the Non-discretionary budget process. "/>
    <s v="Revised RevenueAdjustment to reflect revised revenue projections."/>
    <s v="Adjustment to reflect revised revenue projections."/>
    <s v="NO"/>
    <m/>
    <n v="0"/>
    <n v="0"/>
    <n v="0"/>
    <x v="3"/>
    <s v="N/A"/>
    <x v="2"/>
    <s v="N/A"/>
    <m/>
    <s v="Not Applicable"/>
    <m/>
    <m/>
    <m/>
    <m/>
    <s v="720040_1514_Revised Revenue"/>
    <b v="1"/>
    <e v="#N/A"/>
    <e v="#N/A"/>
    <x v="0"/>
    <b v="1"/>
    <b v="1"/>
  </r>
  <r>
    <n v="100000"/>
    <s v="General Fund"/>
    <n v="1912"/>
    <s v="Fire-Rescue"/>
    <s v="Not Applicable"/>
    <s v="Not Applicable"/>
    <s v="Revenue (Revised – Increase)"/>
    <s v="Not Applicable"/>
    <n v="57785"/>
    <s v="100000_1912_ EMS transfer to GF"/>
    <m/>
    <m/>
    <m/>
    <m/>
    <n v="0"/>
    <m/>
    <m/>
    <m/>
    <m/>
    <m/>
    <m/>
    <m/>
    <m/>
    <m/>
    <m/>
    <n v="1000000"/>
    <s v="Adjustment to reflect revised transfer from the Fire/Emergency Medical Services Transport Fund to the General Fund."/>
    <s v="Fire/Emergency Medical Services Transport Fund TransferAdjustment to reflect revised transfer from the Fire/Emergency Medical Services Transport Fund to the General Fund."/>
    <s v="Adjustment to reflect revised transfer from the Fire/Emergency Medical Services Transport Fund to the General Fund."/>
    <s v="NO"/>
    <m/>
    <n v="0"/>
    <n v="0"/>
    <n v="0"/>
    <x v="3"/>
    <s v="N/A"/>
    <x v="2"/>
    <s v="N/A"/>
    <m/>
    <m/>
    <m/>
    <m/>
    <m/>
    <s v="Not Applicable"/>
    <s v="100000_1912_ EMS transfer to GF"/>
    <b v="1"/>
    <e v="#N/A"/>
    <e v="#N/A"/>
    <x v="0"/>
    <b v="1"/>
    <b v="1"/>
  </r>
  <r>
    <n v="100000"/>
    <s v="General Fund"/>
    <n v="1621"/>
    <s v="Sustainability &amp; Mobility"/>
    <s v="04"/>
    <s v="Advance Mobility"/>
    <s v="Expenditure (Federal/State Mandates)"/>
    <s v="Mobility"/>
    <n v="57786"/>
    <s v="100000_1621_ADA Evaluation and Plan"/>
    <m/>
    <m/>
    <m/>
    <m/>
    <n v="0"/>
    <m/>
    <n v="262000"/>
    <m/>
    <m/>
    <m/>
    <m/>
    <m/>
    <m/>
    <m/>
    <n v="262000"/>
    <m/>
    <s v="Addition of one-time non-personnel expenditures in the amount of $265,000 is for consultant services to begin the Federally-mandated citywide evaluation and remediation plan of features in the right-of-way including curb ramps, audible pedestrian signals, and pedestrian area of bus stops. This is a requirement of Federal and State transportation grant funding; lack of an updated plan could jeopardize future grant funds. Additional funding of approximately $1M will be needed to complete in subsequent year(s).  $3M was included in the five year outlook, of which $1M was forecasted for FY24."/>
    <s v="American with Disabilities Act EvaluationAddition of one-time non-personnel expenditures to update Federally mandated citywide pedestrian evaluation and remediation plans."/>
    <s v="Addition of non-personnel expenditures for consultant services to update Federally mandated citywide pedestrian evaluation and remediation plans"/>
    <s v="YES"/>
    <s v="1 – This addition will advance the City’s CAP goal to address Strategy 3: Mobility and Land Use provided that ADA accessibility and connectivity are the guiding principles of the Pedestrian Master Plan.  Though the ADA forbids discrimination in employment on the basis of disability, people with disabilities are less likely to be employed than people without disabilities.  2 – Addressing barriers with a lens on ADA accessibility is a component of integrating equity into communities. Additional ADA work in the City will help reduce these disparities by providing equitable accessibility and mobility options.   3 – Potential unintended consequences are inequitable infrastructure investments in communities. "/>
    <n v="1"/>
    <n v="262000"/>
    <n v="0"/>
    <x v="0"/>
    <s v="3.1, 3.5"/>
    <x v="1"/>
    <s v="Yes"/>
    <m/>
    <m/>
    <m/>
    <m/>
    <m/>
    <s v="Equity &amp; Inclusion"/>
    <s v="100000_1621_ADA Evaluation and Plan"/>
    <b v="1"/>
    <e v="#N/A"/>
    <e v="#N/A"/>
    <x v="0"/>
    <b v="1"/>
    <b v="1"/>
  </r>
  <r>
    <n v="100000"/>
    <s v="General Fund"/>
    <n v="1912"/>
    <s v="Fire-Rescue"/>
    <s v="Not Applicable"/>
    <s v="Not Applicable"/>
    <s v="Expenditure (Critical Operational Needs)"/>
    <s v="Not Applicable"/>
    <n v="57788"/>
    <s v="100000_1912_PE Adjustment to reflect Projections"/>
    <m/>
    <n v="-1269350"/>
    <m/>
    <m/>
    <n v="-1269350"/>
    <m/>
    <m/>
    <m/>
    <m/>
    <m/>
    <m/>
    <m/>
    <m/>
    <m/>
    <n v="-1269350"/>
    <m/>
    <m/>
    <s v="Salary and Benefit AdjustmentsFunding allocated according to a zero-based annual review of hourly funding requirements."/>
    <s v="Adjustments to reflect savings resulting from vacant positions for any period of the fiscal year, retirement contributions, retiree health contributions, and labor negotiations. Decrease in Budgeted Vacancy Savings to Offset the Overtime Increase."/>
    <m/>
    <m/>
    <n v="0"/>
    <n v="0"/>
    <n v="0"/>
    <x v="3"/>
    <s v="N/A"/>
    <x v="2"/>
    <s v="N/A"/>
    <m/>
    <m/>
    <m/>
    <m/>
    <m/>
    <s v="Not Applicable"/>
    <s v="100000_1912_PE Adjustment to reflect Projections"/>
    <b v="1"/>
    <e v="#N/A"/>
    <e v="#N/A"/>
    <x v="0"/>
    <b v="1"/>
    <b v="1"/>
  </r>
  <r>
    <n v="100000"/>
    <s v="General Fund"/>
    <n v="2114"/>
    <s v="Stormwater"/>
    <s v="03"/>
    <s v="Champion Sustainability"/>
    <s v="Expenditure (Critical Operational Needs)"/>
    <s v="Clean SD"/>
    <n v="57791"/>
    <s v="100000_2114_Addition of Exec Assistnat"/>
    <n v="1"/>
    <n v="64805"/>
    <n v="16877"/>
    <n v="9350"/>
    <n v="91032"/>
    <m/>
    <m/>
    <n v="4500"/>
    <m/>
    <m/>
    <m/>
    <m/>
    <m/>
    <m/>
    <n v="95532"/>
    <m/>
    <s v="This package is to address right sizing of multiple sections with Stormwater, which recently became its own department splitting from Transportation. FY24 FTE:  1.00 Executive AssistantOne-time expense of $4,500 for IT for 1 FTE"/>
    <s v="Department Administrative SupportAddition of 1.00 Executive Assistant to support operations of Stormwater and maintain service level standards."/>
    <s v="Addition of 1.00 Executive Assistant to support operations of Stormwater."/>
    <s v="YES"/>
    <s v="57381__12___:Ensuring Stormwater has the resources it needs, enables the department to provide services needed across all neighborhoods. With the division of SWD from Transportation, this would benefit SWD employees from having equitable resources/support that they had when they were part of another department.  Not enough resources impacts department operations and need to further prioritize work and likely have some essential work and services remain undone as needed and scheduled._._._"/>
    <n v="0"/>
    <n v="0"/>
    <n v="0"/>
    <x v="3"/>
    <s v="N/A"/>
    <x v="2"/>
    <s v="N/A"/>
    <m/>
    <m/>
    <m/>
    <m/>
    <m/>
    <s v="Equity &amp; Inclusion"/>
    <s v="100000_2114_Addition of Exec Assistnat"/>
    <b v="1"/>
    <e v="#N/A"/>
    <e v="#N/A"/>
    <x v="0"/>
    <b v="1"/>
    <b v="1"/>
  </r>
  <r>
    <n v="200111"/>
    <s v="Environmental Growth 1/3 Fund"/>
    <n v="171417"/>
    <s v="Environmental Growth 1/3"/>
    <s v="Not Applicable"/>
    <s v="Serve Every Neighborhood"/>
    <s v="Expenditure (City Mandates)"/>
    <s v="Not Applicable"/>
    <n v="57792"/>
    <s v="200111_171417_EGF Reimbursements (EXP)"/>
    <m/>
    <m/>
    <m/>
    <m/>
    <n v="0"/>
    <m/>
    <m/>
    <m/>
    <m/>
    <m/>
    <m/>
    <m/>
    <n v="1433904"/>
    <m/>
    <n v="1433904"/>
    <m/>
    <s v="Reimbursements for Eligible ExpendituresAdjustment to reflect an increase in reimbursements to the General Fund."/>
    <s v="Reimbursements for Eligible Expenditures Adjustment to reflect an increase in reimbursements to the General Fund."/>
    <s v="Adjustment to reflect an increase in reimbursements to the General Fund."/>
    <s v="NO"/>
    <m/>
    <n v="0"/>
    <n v="0"/>
    <n v="0"/>
    <x v="3"/>
    <s v="N/A"/>
    <x v="2"/>
    <s v="N/A"/>
    <m/>
    <s v="Not Applicable"/>
    <m/>
    <m/>
    <m/>
    <m/>
    <s v="200111_171417_EGF Reimbursements (EXP)"/>
    <b v="1"/>
    <e v="#N/A"/>
    <e v="#N/A"/>
    <x v="0"/>
    <b v="1"/>
    <b v="1"/>
  </r>
  <r>
    <n v="100000"/>
    <s v="General Fund"/>
    <n v="1914"/>
    <s v="Police"/>
    <s v="Not Applicable"/>
    <s v="Serve Every Neighborhood"/>
    <s v="Expenditure (Critical Operational Needs)"/>
    <s v="Not Applicable"/>
    <n v="57793"/>
    <s v="100000_1914_Assistant Police Chief"/>
    <n v="1"/>
    <n v="232711"/>
    <n v="297225"/>
    <n v="11556"/>
    <n v="541492"/>
    <m/>
    <m/>
    <m/>
    <m/>
    <m/>
    <m/>
    <m/>
    <m/>
    <m/>
    <n v="541492"/>
    <m/>
    <m/>
    <s v="Assistant Police ChiefAddition of Assistant Police Chief to support Police Operations. "/>
    <s v="Addition of Assistant Police Chief to support Police Operations. "/>
    <m/>
    <m/>
    <n v="0"/>
    <n v="0"/>
    <n v="0"/>
    <x v="3"/>
    <s v="N/A"/>
    <x v="2"/>
    <s v="N/A"/>
    <m/>
    <m/>
    <m/>
    <m/>
    <m/>
    <s v="Customer Service"/>
    <s v="100000_1914_Assistant Police Chief"/>
    <b v="1"/>
    <e v="#N/A"/>
    <e v="#N/A"/>
    <x v="0"/>
    <b v="1"/>
    <b v="1"/>
  </r>
  <r>
    <n v="700039"/>
    <s v="Refuse Disposal Fund"/>
    <n v="2115"/>
    <s v="Environmental Services"/>
    <s v="01"/>
    <s v="Champion Sustainability"/>
    <s v="Revenue (Revised – Decrease)"/>
    <s v="Clean SD"/>
    <n v="57804"/>
    <s v="700039_2115_Reduction of Revenue associated with Restructure"/>
    <m/>
    <m/>
    <m/>
    <m/>
    <n v="0"/>
    <m/>
    <m/>
    <m/>
    <m/>
    <m/>
    <m/>
    <m/>
    <m/>
    <m/>
    <m/>
    <n v="-600000"/>
    <s v="Reallocation of Citywide programs for general public benefit, currently funded in the Refuse Disposal Enterprise Fund (RDF), to the General Fund (GF). Programs include servicing street litter containers, performing waste abatements, illegal dumping removal, and removal of dead animals in the public right-of-way; planned community cleanup events; delivery and servicing of waste bins to City Departments for special events; and administration of Franchise Hauler agreements. Given the nature of these programs, they should truly reside in the GF. The RDF was created to manage landfill maintenance and operations. Most of the revenues in the RDF come from fees paid by landfill users. This reallocation is part of the mitigation plan to ensure solvency of the RDF. Relieving the RDF of the burden of these Citywide programs will ensure that any increases to Disposal and Processing Fees at the Miramar Landfill and Greenery are kept to a minimum, and those fees will be used solely to manage landfill maintenance and operations. Total on-going impact to the GF includes 34.55 FTE, $3.1M PE, $1.5M NPE, and $100K Revenue for bin services provided to non-GF City Departments. Current bin services revenue in the RDF is $700K, which consists of $600K charged to GF Departments and $100K charged to non-GF Departments. The reallocation to GF includes the $100K revenue from charges to non-GF Departments, and the $600K will be savings realized by the GF as a result of GF employees performing work or services to GF Departments. Please note: Adjustment of $2,257,346 in 500189-Budgeted PE Savings is entered as one-time as a placeholder in Fiscal Year 2024 for a Restructure that will take place in Fiscal Year 2025, for 26.55 FTE related to Clean SD activities."/>
    <s v="Revised General Fund Bin Services RevenueReduction of Bin Services Revenue associated with the restructure of the program from the Enterprise Fund to the General Fund. "/>
    <s v="Reallocation of Citywide programs for general public benefit, currently funded in the Refuse Disposal Enterprise Fund, to the General Fund. This adjustment will support long-term solvency for the Refuse Disposal Enterprise Fund. "/>
    <s v="YES"/>
    <s v="1. How does this budget allocation directly benefit specific neighborhoods and City employees? City-wide services including community cleanups, waste abatements, illegal dumping removal, and dead animal removal have been funded by the Refuse Disposal Enterprise Fund (RDF) to help address waste removal from the public rights of way. The RDF was created to manage landfill maintenance and operations. Most of the revenues in the RDF come from fees paid by landfill users. The RDF can no longer remain financially solvent while continuing to support non-landfill related services which are more appropriate to be funded by the General Fund.2. What are the operational impacts to policy, programs or practices? By reallocating city-wide services to the General Fund, the Refuse Disposal Fund will be able to appropriately fund landfill engineering services, post-closure reserves and build an organics processing facility.3. What are the potential unintended consequences and/or burdens to specific neighborhoods and City employees? By reallocating city-wide services to the General Fund, tax payer funding will be used to cover these services."/>
    <n v="0"/>
    <n v="0"/>
    <n v="0"/>
    <x v="3"/>
    <s v="N/A"/>
    <x v="2"/>
    <s v="N/A"/>
    <m/>
    <s v="Customer Service"/>
    <m/>
    <m/>
    <m/>
    <m/>
    <s v="700039_2115_Reduction of Revenue associated with Restructure"/>
    <b v="1"/>
    <e v="#N/A"/>
    <e v="#N/A"/>
    <x v="0"/>
    <b v="1"/>
    <b v="1"/>
  </r>
  <r>
    <n v="720048"/>
    <s v="Risk Management Administration Fund"/>
    <n v="1515"/>
    <s v="Risk Management"/>
    <m/>
    <m/>
    <m/>
    <m/>
    <n v="57805"/>
    <s v="720048_1515_Revised Revenue Adjustment"/>
    <m/>
    <m/>
    <m/>
    <m/>
    <n v="0"/>
    <m/>
    <m/>
    <m/>
    <m/>
    <m/>
    <m/>
    <m/>
    <m/>
    <m/>
    <m/>
    <n v="1652656"/>
    <m/>
    <s v="Revised Risk Management Administration RevenueAdjustment to reflect revised risk management administration revenue projections. "/>
    <s v="Revised Revenue adjustment to reflect the Proposed Risk Management Target. "/>
    <m/>
    <m/>
    <n v="0"/>
    <n v="0"/>
    <n v="0"/>
    <x v="3"/>
    <s v="N/A"/>
    <x v="2"/>
    <s v="N/A"/>
    <m/>
    <m/>
    <m/>
    <m/>
    <m/>
    <m/>
    <s v="720048_1515_Revised Revenue Adjustment"/>
    <b v="1"/>
    <e v="#N/A"/>
    <e v="#N/A"/>
    <x v="0"/>
    <b v="1"/>
    <b v="1"/>
  </r>
  <r>
    <n v="100000"/>
    <s v="General Fund"/>
    <n v="171414"/>
    <s v="Developed Regional Parks"/>
    <s v="Not Applicable"/>
    <s v="Serve Every Neighborhood"/>
    <s v="Revenue (Revised – Increase)"/>
    <s v="Not Applicable"/>
    <n v="57815"/>
    <s v="100000_171414_Increased EGF Reimbursements (REV)"/>
    <m/>
    <m/>
    <m/>
    <m/>
    <n v="0"/>
    <m/>
    <m/>
    <m/>
    <m/>
    <m/>
    <m/>
    <m/>
    <m/>
    <m/>
    <m/>
    <n v="4301712"/>
    <s v="Revised EGF RevenueAdjustment to reflect revised reimbursements from the Environmental Growth Funds (EGF)"/>
    <s v="Revised Environmental Growth Fund ReimbursementsAdjustment to reflect revised revenue projections for the reimbursement of eligible expenditures from the Environmental Growth Funds (EGF)."/>
    <s v="Adjustment to reflect revised reimbursements from the Environmental Growth Funds (EGF)"/>
    <s v="NO"/>
    <m/>
    <n v="0"/>
    <n v="0"/>
    <n v="0"/>
    <x v="3"/>
    <s v="N/A"/>
    <x v="2"/>
    <s v="N/A"/>
    <m/>
    <m/>
    <m/>
    <m/>
    <m/>
    <s v="Not Applicable"/>
    <s v="100000_171414_Increased EGF Reimbursements (REV)"/>
    <b v="1"/>
    <e v="#N/A"/>
    <e v="#N/A"/>
    <x v="0"/>
    <b v="1"/>
    <b v="1"/>
  </r>
  <r>
    <n v="100000"/>
    <s v="General Fund"/>
    <n v="9912"/>
    <s v="Citywide Program Expenditures"/>
    <s v="Not Applicable"/>
    <s v="Not Applicable"/>
    <s v="Not Applicable"/>
    <s v="Not Applicable"/>
    <n v="57816"/>
    <s v="100000_9912_Compaction Placeholder"/>
    <m/>
    <n v="2574051"/>
    <m/>
    <m/>
    <n v="2574051"/>
    <m/>
    <m/>
    <m/>
    <m/>
    <m/>
    <m/>
    <m/>
    <m/>
    <m/>
    <n v="2574051"/>
    <m/>
    <s v="Addition of personnel expenditures associated with salary increases."/>
    <s v="Salary and Benefit AdjustmentAddition of personnel expenditures associated with salary increases."/>
    <s v="Addition of personnel expenditures associated with salary increases."/>
    <s v="YES"/>
    <m/>
    <n v="0"/>
    <n v="0"/>
    <n v="0"/>
    <x v="3"/>
    <s v="N/A"/>
    <x v="2"/>
    <s v="N/A"/>
    <m/>
    <m/>
    <m/>
    <m/>
    <m/>
    <s v="Not Applicable"/>
    <s v="100000_9912_Compaction Placeholder"/>
    <b v="1"/>
    <e v="#N/A"/>
    <e v="#N/A"/>
    <x v="0"/>
    <b v="1"/>
    <b v="1"/>
  </r>
  <r>
    <n v="100000"/>
    <s v="General Fund"/>
    <n v="1716"/>
    <s v="Homelessness Strategies &amp; Solutions"/>
    <s v="Not Applicable"/>
    <s v="Create Homes For All of Us"/>
    <s v="Not Applicable"/>
    <s v="Homelessness"/>
    <n v="57817"/>
    <s v="100000_1716_Expanded Homeless Shelter Capacity"/>
    <m/>
    <m/>
    <m/>
    <m/>
    <n v="0"/>
    <m/>
    <n v="5000000"/>
    <m/>
    <m/>
    <m/>
    <m/>
    <m/>
    <m/>
    <m/>
    <n v="5000000"/>
    <m/>
    <s v="Addition of non-personnel expenditures to support expanded homeless shelter capacity. "/>
    <s v="Expanded Homeless Shelter CapacityAddition of non-personnel expenditures to support expanded homeless shelter capacity. "/>
    <s v="Addition of non-personnel expenditures to support expanded homeless shelter capacity. "/>
    <m/>
    <m/>
    <n v="0"/>
    <n v="0"/>
    <n v="0"/>
    <x v="3"/>
    <s v="N/A"/>
    <x v="2"/>
    <s v="N/A"/>
    <m/>
    <m/>
    <m/>
    <m/>
    <m/>
    <s v="Equity &amp; Inclusion"/>
    <s v="100000_1716_Expanded Homeless Shelter Capacity"/>
    <b v="1"/>
    <e v="#N/A"/>
    <e v="#N/A"/>
    <x v="0"/>
    <b v="1"/>
    <b v="1"/>
  </r>
  <r>
    <n v="100000"/>
    <s v="General Fund"/>
    <n v="1716"/>
    <s v="Homelessness Strategies &amp; Solutions"/>
    <s v="Not Applicable"/>
    <s v="Foster Regional Prosperity"/>
    <s v="Expenditure (Critical Operational Needs)"/>
    <s v="Homelessness"/>
    <n v="57818"/>
    <s v="1000000_1716_Opioid Settlement Funds"/>
    <m/>
    <m/>
    <m/>
    <m/>
    <n v="0"/>
    <m/>
    <m/>
    <m/>
    <m/>
    <m/>
    <m/>
    <m/>
    <m/>
    <m/>
    <m/>
    <n v="2697000"/>
    <s v="This adjustment includes the addition of $2.5 million in ongoing expenditures and revenues for a limited time of 8 years. The revenue source is the Opioid Settlement Fund and will support the Community Harm Reduction Teams and the Safe Haven Program. The Community Harm Reduction teamsbegan outreach and engagement to individuals experiencing homelessness who have a chronic substance use condition and are resistant to services, in the City of San Diego East Village and Midway areas. The Harm Reduction program opened in November 2021 (44 beds), and the Safe Haven program opened in December 2022 (22 beds). Field-based harm reduction services include:&lt;ul&gt;&lt;li&gt;outreach and engagement; &lt;/li&gt;&lt;li&gt;low barrier, just-in-time services and connection to primary care; &lt;/li&gt;&lt;li&gt;behavioral health services; &lt;/li&gt;&lt;li&gt;medication management; &lt;/li&gt;&lt;li&gt;Medication Assisted Treatment (MAT); and &lt;/li&gt;&lt;li&gt;syringe exchange services. &lt;/li&gt;&lt;/ul&gt; Sobriety is not a requirement for services."/>
    <s v="Opioid Settlement FundsAddition of Opioid Settlement grant revenue to support the Community Harm Reduction and the Safe Haven Programs."/>
    <s v="Addition of Opioid Settlement grant revenue to support the Community Harm Reduction and the Safe Haven Programs."/>
    <m/>
    <m/>
    <n v="0"/>
    <n v="0"/>
    <n v="0"/>
    <x v="3"/>
    <s v="N/A"/>
    <x v="2"/>
    <s v="N/A"/>
    <m/>
    <m/>
    <m/>
    <m/>
    <m/>
    <s v="Not Applicable"/>
    <s v="1000000_1716_Opioid Settlement Funds"/>
    <b v="1"/>
    <e v="#N/A"/>
    <e v="#N/A"/>
    <x v="0"/>
    <b v="1"/>
    <b v="1"/>
  </r>
  <r>
    <n v="100012"/>
    <s v="Infrastructure Fund"/>
    <n v="9913"/>
    <s v="Citywide Other/Special Funds"/>
    <s v="Not Applicable"/>
    <s v="Not Applicable"/>
    <s v="Expenditure (Critical Operational Needs)"/>
    <s v="Infrastructure"/>
    <n v="57819"/>
    <s v="100012_9913_Operations and Maintenance for PD Facilities"/>
    <m/>
    <m/>
    <m/>
    <m/>
    <n v="0"/>
    <m/>
    <n v="1555600"/>
    <m/>
    <m/>
    <m/>
    <m/>
    <m/>
    <m/>
    <m/>
    <n v="1555600"/>
    <m/>
    <s v="Addition of one-time non-personnel expenditures associated with tenant improvements and repairs of police facilities. Repairs include HVAC Controls systems, replacing flooring, restroom renovation, replacing ac units, slurry seal and repair of parking lots, and replacing fire alarm panel and osmate alarms."/>
    <s v="Police Facility and Tenant ImprovementsAddition of one-time non-personnel expenditures associated with tenant improvements and repairs of police facilities."/>
    <s v="Addition of one-time non-personnel expenditures associated with tenant improvements and repairs of police facilities."/>
    <m/>
    <m/>
    <n v="0"/>
    <n v="0"/>
    <n v="0"/>
    <x v="3"/>
    <s v="N/A"/>
    <x v="2"/>
    <s v="Yes"/>
    <m/>
    <s v="Empowerment &amp; Engagement"/>
    <m/>
    <m/>
    <m/>
    <m/>
    <s v="100012_9913_Operations and Maintenance for PD Facilities"/>
    <b v="1"/>
    <e v="#N/A"/>
    <e v="#N/A"/>
    <x v="0"/>
    <b v="1"/>
    <b v="1"/>
  </r>
  <r>
    <n v="100000"/>
    <s v="General Fund"/>
    <n v="1912"/>
    <s v="Fire-Rescue"/>
    <s v="Not Applicable"/>
    <s v="Not Applicable"/>
    <s v="Expenditure (City Mandates)"/>
    <s v="Not Applicable"/>
    <n v="57820"/>
    <s v="100000_1912_DOF Entry Retiree Health Trust Cont"/>
    <m/>
    <m/>
    <m/>
    <n v="626600"/>
    <n v="626600"/>
    <m/>
    <m/>
    <m/>
    <m/>
    <m/>
    <m/>
    <m/>
    <m/>
    <m/>
    <n v="626600"/>
    <m/>
    <s v="Addition of personnel expenditures for an adjustment of $626,600 to support the City's Contribution (GF) of $25 per pay period to the Southern California Firefighters Benefit Trust for each active L145 employee, per the MOU agreement.  A total of 970 active employees were used to determine the adjustments, which was based on active employees as of 3/22/2023.The total Citywide impact is $630,500 with $626,600 in 1912_100000 and $3,900 in 1913_200227."/>
    <s v="Salary and Benefit AdjustmentsFunding allocated according to a zero-based annual review of hourly funding requirements."/>
    <s v="Addition of personnel expenditures for an adjustment of $626,600 to support the City's Contribution (GF) of $25 per pay period to the Southern California Firefighters Benefit Trust for each active L145 employee, per the MOU agreement.  A total of 970 active employees were used to determine the adjustments, which was based on active employees as of 3/22/2023.The total Citywide impact is $630,500 with $626,600 in 1912_100000 and $3,900 in 1913_200227."/>
    <s v="NO"/>
    <m/>
    <n v="0"/>
    <n v="0"/>
    <n v="0"/>
    <x v="3"/>
    <s v="N/A"/>
    <x v="2"/>
    <s v="N/A"/>
    <m/>
    <m/>
    <m/>
    <m/>
    <m/>
    <s v="Not Applicable"/>
    <s v="100000_1912_DOF Entry Retiree Health Trust Cont"/>
    <b v="1"/>
    <e v="#N/A"/>
    <e v="#N/A"/>
    <x v="0"/>
    <b v="1"/>
    <b v="1"/>
  </r>
  <r>
    <n v="700036"/>
    <s v="Development Services Fund"/>
    <n v="1611"/>
    <s v="Development Services"/>
    <s v="01"/>
    <s v="Not Applicable"/>
    <s v="Revenue (Revised – Increase)"/>
    <s v="Not Applicable"/>
    <n v="57821"/>
    <s v="700036_1611_Revised Revenue Adjustment"/>
    <m/>
    <m/>
    <m/>
    <m/>
    <n v="0"/>
    <m/>
    <m/>
    <m/>
    <m/>
    <m/>
    <m/>
    <m/>
    <m/>
    <m/>
    <m/>
    <n v="12493473"/>
    <s v="The adjustment amount was based on FY23 Mid-Year Projections for Licenses and permits to come up with the new baseline for FY24"/>
    <s v="Revised Permit Fee RevenueAdjustment to reflect revised permit fee revenue projections."/>
    <s v="Adjustment to reflect revised revenue projections"/>
    <s v="NO"/>
    <s v="N/A"/>
    <n v="0"/>
    <n v="0"/>
    <n v="0"/>
    <x v="3"/>
    <s v="N/A"/>
    <x v="2"/>
    <s v="N/A"/>
    <m/>
    <m/>
    <m/>
    <s v="Not Applicable"/>
    <m/>
    <m/>
    <s v="700036_1611_Revised Revenue Adjustment"/>
    <b v="1"/>
    <e v="#N/A"/>
    <e v="#N/A"/>
    <x v="0"/>
    <b v="1"/>
    <b v="1"/>
  </r>
  <r>
    <n v="700039"/>
    <s v="Refuse Disposal Fund"/>
    <n v="2115"/>
    <s v="Environmental Services"/>
    <s v="02"/>
    <s v="Champion Sustainability"/>
    <s v="Revenue (Revised – Increase)"/>
    <s v="Clean SD"/>
    <n v="57822"/>
    <s v="700039_2115_Trasnfer of Citywide Programs to GF CleanSD"/>
    <m/>
    <m/>
    <m/>
    <m/>
    <n v="0"/>
    <m/>
    <m/>
    <m/>
    <m/>
    <m/>
    <m/>
    <m/>
    <m/>
    <m/>
    <m/>
    <n v="2308259"/>
    <s v="This adjustment includes the revenue associated with the book value of vehicles transferred from the refuse disposal fund to the general fund for programs that have been restructured to the General Fund. The total amount associated to the book value of these vehicles is $2.3 million. "/>
    <s v="Transfer of Vehicle's Asset OwnerAddition of revenue associated with the transfer of vehicles from the Refuse Disposal Fund to the General Fund."/>
    <s v="Transfer of Citywide programs for general public benefit, currently funded in the Refuse Disposal Enterprise Fund, to the General Fund. This adjustment will support long-term solvency for the Refuse Disposal Enterprise Fund, and includes a one-time expenditure of $2.3 million for the book value of vehicles transferring to the General Fund."/>
    <s v="YES"/>
    <s v="1. How does this budget allocation directly benefit specific neighborhoods and City employees? City-wide services including community cleanups, waste abatements, illegal dumping removal, and dead animal removal have been funded by the Refuse Disposal Enterprise Fund (RDF) to help address waste removal from the public rights of way. The RDF was created to manage landfill maintenance and operations. Most of the revenues in the RDF come from fees paid by landfill users. The RDF can no longer remain financially solvent while continuing to support non-landfill related services which are more appropriate to be funded by the General Fund.2. What are the operational impacts to policy, programs or practices? By reallocating city-wide services to the General Fund, the Refuse Disposal Fund ratepayer will be able to appropriately fund landfill engineering services, post-closure reserves and build an organics processing facility.3. What are the potential unintended consequences and/or burdens to specific neighborhoods and City employees? By reallocating city-wide services to the General Fund without a new revenue stream, existing tax payer funding will be used to cover these services which could lead to a reduction in service."/>
    <n v="0"/>
    <n v="0"/>
    <n v="0"/>
    <x v="3"/>
    <s v="N/A"/>
    <x v="2"/>
    <s v="N/A"/>
    <m/>
    <s v="Customer Service"/>
    <m/>
    <m/>
    <m/>
    <m/>
    <s v="700039_2115_Trasnfer of Citywide Programs to GF CleanSD"/>
    <b v="1"/>
    <e v="#N/A"/>
    <e v="#N/A"/>
    <x v="0"/>
    <b v="1"/>
    <b v="1"/>
  </r>
  <r>
    <n v="200205"/>
    <s v="Transient Occupancy Tax Fund"/>
    <n v="1413"/>
    <s v="Special Events &amp; Filming"/>
    <s v="02"/>
    <s v="Not Applicable"/>
    <s v="Expenditure (Critical Operational Needs)"/>
    <s v="Not Applicable"/>
    <n v="57823"/>
    <s v="200205_1413_Addition of PC"/>
    <n v="1"/>
    <n v="107806"/>
    <n v="22594"/>
    <n v="10511"/>
    <n v="140911"/>
    <m/>
    <m/>
    <m/>
    <m/>
    <m/>
    <m/>
    <m/>
    <m/>
    <m/>
    <n v="140911"/>
    <m/>
    <s v="Addition of 1.00 Program Coordinator. The Program Coordinator will be responsible for the development of policies and supervision over all special event permit applications specific to Parks and Recreation special event permits with commercial vending on City parkland and also for all marathons and walks that utilize parkland and public right of way. They will also oversee the Notice of Right to Appeal (NORA) for Special Event Permits and Park Use Permits, in compliance with the California Environmental Quality Act (CEQA) and manage conflict management for the department. Additionally, the position will be the Project Manager for December Nights. This will include management of the event producer, directing the financial operations for the event, soliciting funding for the program, and serving as the department liaison with Balboa Park institutions and City departments. The position will be responsible for working with the Planning Department and City Attorney to revisit the requirement of NORA’s and developing an MOU that will govern all future Park Use Permit NORA procedures. Additionally, the Program Coordinator will be responsible for developing and potentially executing the plan to secure funding per the new tactical equity goals in order to improve access and understanding of our permitting processes. The addition of the Program Coordinator will also serve as a back-up for managing the special event permit application system. Special event permit applications are submitted year-round, and the capability to have another staff member be able to serve as an additional administrator and provide back-up coverage is critical for the large quantities of events. "/>
    <s v="Special Events SupportAddition of 1.00 Program Coordinator to support the Special Events Program, permit applications, and December Nights."/>
    <s v="Addition of 1.00 Program Coordinator to support the Special Events Program."/>
    <s v="YES"/>
    <s v="1) How does this budget allocation directly benefit specific neighborhoods and City employees? By providing additional support staff to help event organizers with the special event permitting process will allow the department to expand its outreach and customer service levels.  This would be particularly helpful for communities of concern that might need additional support and education regarding the City permitting process and requirements, thus allowing for an increase in overall event diversity City-wide. 2) What are the operational impacts to policy, programs or practices? The staff changes would be an overall positive operational impact that will enhance customer service provided to the applicant/s by ensuring more support and creating better flexibility of staff's time resources. 3) What are the potential unintended consequences and/or burdens to specific neighborhoods and City employees? There are no unintended consequences, only a benefit to city employees and communities with the increase in community outreach/education and support.  City staff benefit by being able to better balance time spent on processes and support.  "/>
    <n v="0"/>
    <n v="0"/>
    <n v="0"/>
    <x v="3"/>
    <s v="N/A"/>
    <x v="2"/>
    <s v="N/A"/>
    <m/>
    <m/>
    <m/>
    <s v="Customer Service"/>
    <m/>
    <m/>
    <s v="200205_1413_Addition of PC"/>
    <b v="1"/>
    <e v="#N/A"/>
    <e v="#N/A"/>
    <x v="0"/>
    <b v="1"/>
    <b v="1"/>
  </r>
  <r>
    <n v="100000"/>
    <s v="General Fund"/>
    <n v="1101"/>
    <s v="Council District 1"/>
    <s v="Not Applicable"/>
    <s v="Not Applicable"/>
    <s v="Not Applicable"/>
    <s v="Not Applicable"/>
    <n v="57824"/>
    <s v="100000_1101_Council District Equity Adjustment"/>
    <m/>
    <n v="-16599"/>
    <m/>
    <m/>
    <n v="-16599"/>
    <m/>
    <m/>
    <m/>
    <m/>
    <m/>
    <m/>
    <m/>
    <m/>
    <m/>
    <n v="-16599"/>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1_Council District Equity Adjustment"/>
    <b v="1"/>
    <e v="#N/A"/>
    <e v="#N/A"/>
    <x v="0"/>
    <b v="1"/>
    <b v="1"/>
  </r>
  <r>
    <n v="100000"/>
    <s v="General Fund"/>
    <n v="1102"/>
    <s v="Council District 2"/>
    <s v="Not Applicable"/>
    <s v="Not Applicable"/>
    <s v="Not Applicable"/>
    <s v="Not Applicable"/>
    <n v="57825"/>
    <s v="100000_1102_Council District Equity Adjustment"/>
    <m/>
    <n v="-14484"/>
    <m/>
    <m/>
    <n v="-14484"/>
    <m/>
    <m/>
    <m/>
    <m/>
    <m/>
    <m/>
    <m/>
    <m/>
    <m/>
    <n v="-14484"/>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2_Council District Equity Adjustment"/>
    <b v="1"/>
    <e v="#N/A"/>
    <e v="#N/A"/>
    <x v="0"/>
    <b v="1"/>
    <b v="1"/>
  </r>
  <r>
    <n v="100000"/>
    <s v="General Fund"/>
    <n v="1103"/>
    <s v="Council District 3"/>
    <s v="Not Applicable"/>
    <s v="Not Applicable"/>
    <s v="Not Applicable"/>
    <s v="Not Applicable"/>
    <n v="57826"/>
    <s v="100000_1103_Council District Equity Adjustment"/>
    <m/>
    <n v="-12313"/>
    <m/>
    <m/>
    <n v="-12313"/>
    <m/>
    <m/>
    <m/>
    <m/>
    <m/>
    <m/>
    <m/>
    <m/>
    <m/>
    <n v="-12313"/>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3_Council District Equity Adjustment"/>
    <b v="1"/>
    <e v="#N/A"/>
    <e v="#N/A"/>
    <x v="0"/>
    <b v="1"/>
    <b v="1"/>
  </r>
  <r>
    <n v="100000"/>
    <s v="General Fund"/>
    <n v="1104"/>
    <s v="Council District 4"/>
    <s v="Not Applicable"/>
    <s v="Not Applicable"/>
    <s v="Not Applicable"/>
    <s v="Not Applicable"/>
    <n v="57827"/>
    <s v="100000_1104_Council District Equity Adjustment"/>
    <m/>
    <n v="-14238"/>
    <m/>
    <m/>
    <n v="-14238"/>
    <m/>
    <m/>
    <m/>
    <m/>
    <m/>
    <m/>
    <m/>
    <m/>
    <m/>
    <n v="-14238"/>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4_Council District Equity Adjustment"/>
    <b v="1"/>
    <e v="#N/A"/>
    <e v="#N/A"/>
    <x v="0"/>
    <b v="1"/>
    <b v="1"/>
  </r>
  <r>
    <n v="100000"/>
    <s v="General Fund"/>
    <n v="1105"/>
    <s v="Council District 5"/>
    <s v="Not Applicable"/>
    <s v="Not Applicable"/>
    <s v="Not Applicable"/>
    <s v="Not Applicable"/>
    <n v="57828"/>
    <s v="100000_1105_Council District Equity Adjustment"/>
    <m/>
    <n v="-15536"/>
    <m/>
    <m/>
    <n v="-15536"/>
    <m/>
    <m/>
    <m/>
    <m/>
    <m/>
    <m/>
    <m/>
    <m/>
    <m/>
    <n v="-15536"/>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5_Council District Equity Adjustment"/>
    <b v="1"/>
    <e v="#N/A"/>
    <e v="#N/A"/>
    <x v="0"/>
    <b v="1"/>
    <b v="1"/>
  </r>
  <r>
    <n v="100000"/>
    <s v="General Fund"/>
    <n v="1106"/>
    <s v="Council District 6"/>
    <s v="Not Applicable"/>
    <s v="Not Applicable"/>
    <s v="Not Applicable"/>
    <s v="Not Applicable"/>
    <n v="57829"/>
    <s v="100000_1106_Council District Equity Adjustment"/>
    <m/>
    <n v="-20516"/>
    <m/>
    <m/>
    <n v="-20516"/>
    <m/>
    <m/>
    <m/>
    <m/>
    <m/>
    <m/>
    <m/>
    <m/>
    <m/>
    <n v="-20516"/>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6_Council District Equity Adjustment"/>
    <b v="1"/>
    <e v="#N/A"/>
    <e v="#N/A"/>
    <x v="0"/>
    <b v="1"/>
    <b v="1"/>
  </r>
  <r>
    <n v="100000"/>
    <s v="General Fund"/>
    <n v="1107"/>
    <s v="Council District 7"/>
    <s v="Not Applicable"/>
    <s v="Not Applicable"/>
    <s v="Not Applicable"/>
    <s v="Not Applicable"/>
    <n v="57830"/>
    <s v="100000_1107_Council District Equity Adjustment"/>
    <m/>
    <n v="-13145"/>
    <m/>
    <m/>
    <n v="-13145"/>
    <m/>
    <m/>
    <m/>
    <m/>
    <m/>
    <m/>
    <m/>
    <m/>
    <m/>
    <n v="-13145"/>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7_Council District Equity Adjustment"/>
    <b v="1"/>
    <e v="#N/A"/>
    <e v="#N/A"/>
    <x v="0"/>
    <b v="1"/>
    <b v="1"/>
  </r>
  <r>
    <n v="100000"/>
    <s v="General Fund"/>
    <n v="1108"/>
    <s v="Council District 8"/>
    <s v="Not Applicable"/>
    <s v="Not Applicable"/>
    <s v="Not Applicable"/>
    <s v="Not Applicable"/>
    <n v="57831"/>
    <s v="100000_1108_Council District Equity Adjustment"/>
    <m/>
    <n v="-19402"/>
    <m/>
    <m/>
    <n v="-19402"/>
    <m/>
    <m/>
    <m/>
    <m/>
    <m/>
    <m/>
    <m/>
    <m/>
    <m/>
    <n v="-19402"/>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8_Council District Equity Adjustment"/>
    <b v="1"/>
    <e v="#N/A"/>
    <e v="#N/A"/>
    <x v="0"/>
    <b v="1"/>
    <b v="1"/>
  </r>
  <r>
    <n v="100000"/>
    <s v="General Fund"/>
    <n v="1109"/>
    <s v="Council District 9"/>
    <s v="Not Applicable"/>
    <s v="Not Applicable"/>
    <s v="Not Applicable"/>
    <s v="Not Applicable"/>
    <n v="57832"/>
    <s v="100000_1109_Council District Equity Adjustment"/>
    <m/>
    <n v="-14056"/>
    <m/>
    <m/>
    <n v="-14056"/>
    <m/>
    <m/>
    <m/>
    <m/>
    <m/>
    <m/>
    <m/>
    <m/>
    <m/>
    <n v="-14056"/>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s v="100000_1109_Council District Equity Adjustment"/>
    <b v="1"/>
    <e v="#N/A"/>
    <e v="#N/A"/>
    <x v="0"/>
    <b v="1"/>
    <b v="1"/>
  </r>
  <r>
    <n v="200227"/>
    <s v="Fire/Emergency Medical Services Transport Program Fund"/>
    <n v="1913"/>
    <s v="Emergency Medical Services"/>
    <s v="Not Applicable"/>
    <s v="Not Applicable"/>
    <s v="Expenditure (City Mandates)"/>
    <s v="Not Applicable"/>
    <n v="57841"/>
    <s v="200227_1913_DOF Entry Retiree Health Trust Cont"/>
    <m/>
    <m/>
    <m/>
    <n v="3900"/>
    <n v="3900"/>
    <m/>
    <m/>
    <m/>
    <m/>
    <m/>
    <m/>
    <m/>
    <m/>
    <m/>
    <n v="3900"/>
    <m/>
    <s v="Addition of personnel expenditures for an adjustment of $3,900 to support the City's Contribution (GF) of $25 per pay period to the Southern California Firefighters Benefit Trust for each active L145 employee, per the MOU agreement.  A total of 970 active employees were used to determine the adjustments, which was based on active employees as of 3/22/2023.The total Citywide impact is $630,500 with $626,600 in 1912_100000 and $3,900 in 1913_200227."/>
    <s v="Salary and Benefit AdjustmentsAdjustments to reflect savings resulting from vacant positions for any period of the fiscal year, retirement contributions, retiree health contributions, and labor negotiations."/>
    <s v="Addition of personnel expenditures for an adjustment of $3,900 to support the City's Contribution (GF) of $25 per pay period to the Southern California Firefighters Benefit Trust for each active L145 employee, per the MOU agreement.  A total of 970 active employees were used to determine the adjustments, which was based on active employees as of 3/22/2023.The total Citywide impact is $630,500 with $626,600 in 1912_100000 and $3,900 in 1913_200227."/>
    <s v="NO"/>
    <m/>
    <n v="0"/>
    <n v="0"/>
    <n v="0"/>
    <x v="3"/>
    <s v="N/A"/>
    <x v="2"/>
    <s v="N/A"/>
    <m/>
    <m/>
    <m/>
    <s v="Not Applicable"/>
    <m/>
    <m/>
    <s v="200227_1913_DOF Entry Retiree Health Trust Cont"/>
    <b v="1"/>
    <e v="#N/A"/>
    <e v="#N/A"/>
    <x v="0"/>
    <b v="1"/>
    <b v="1"/>
  </r>
  <r>
    <n v="200111"/>
    <s v="Environmental Growth 1/3 Fund"/>
    <n v="171415"/>
    <s v="Open Space"/>
    <s v="Not Applicable"/>
    <s v="Not Applicable"/>
    <s v="Not Applicable"/>
    <s v="Not Applicable"/>
    <n v="57842"/>
    <s v="200111_171415_Base Budget Correction"/>
    <m/>
    <m/>
    <m/>
    <m/>
    <n v="0"/>
    <m/>
    <m/>
    <m/>
    <m/>
    <m/>
    <m/>
    <m/>
    <n v="-570287"/>
    <m/>
    <n v="-570287"/>
    <m/>
    <s v="Adjustment to reflect one-time revenues and expenditures, and the annualization of revenues and expenditures, implemented in Fiscal Year 2023. "/>
    <s v="One-Time Additions and AnnualizationsAdjustment to reflect one-time revenues and expenditures, and the annualization of revenues and expenditures, implemented in Fiscal Year 2023."/>
    <s v="One-Time Additions and AnnualizationsAdjustment to reflect one-time revenues and expenditures, and the annualization of revenues and expenditures, implemented in Fiscal Year 2023. "/>
    <m/>
    <m/>
    <n v="0"/>
    <n v="0"/>
    <n v="0"/>
    <x v="3"/>
    <s v="N/A"/>
    <x v="2"/>
    <s v="N/A"/>
    <m/>
    <s v="Not Applicable"/>
    <m/>
    <m/>
    <m/>
    <m/>
    <s v="200111_171415_Base Budget Correction"/>
    <b v="1"/>
    <e v="#N/A"/>
    <e v="#N/A"/>
    <x v="0"/>
    <b v="1"/>
    <b v="1"/>
  </r>
  <r>
    <n v="200111"/>
    <s v="Environmental Growth 1/3 Fund"/>
    <n v="171417"/>
    <s v="Environmental Growth 1/3"/>
    <s v="Not Applicable"/>
    <s v="Not Applicable"/>
    <s v="Not Applicable"/>
    <s v="Not Applicable"/>
    <n v="57843"/>
    <s v="200111_171415_Base Budget Correction"/>
    <m/>
    <m/>
    <m/>
    <m/>
    <n v="0"/>
    <m/>
    <m/>
    <m/>
    <m/>
    <m/>
    <m/>
    <m/>
    <n v="570287"/>
    <m/>
    <n v="570287"/>
    <m/>
    <m/>
    <s v="One-Time Additions and AnnualizationsAdjustment to reflect one-time revenues and expenditures, and the annualization of revenues and expenditures, implemented in Fiscal Year 2023. "/>
    <s v="Adjustment to reflect one-time revenues and expenditures, and the annualization of revenues and expenditures, implemented in Fiscal Year 2023. "/>
    <m/>
    <m/>
    <n v="0"/>
    <n v="0"/>
    <n v="0"/>
    <x v="3"/>
    <s v="N/A"/>
    <x v="2"/>
    <s v="N/A"/>
    <m/>
    <s v="Not Applicable"/>
    <m/>
    <m/>
    <m/>
    <m/>
    <s v="200111_171415_Base Budget Correction"/>
    <b v="1"/>
    <e v="#N/A"/>
    <e v="#N/A"/>
    <x v="0"/>
    <b v="1"/>
    <b v="1"/>
  </r>
  <r>
    <n v="700011"/>
    <s v="Water Utility Operating Fund"/>
    <n v="2000"/>
    <s v="Public Utilities"/>
    <s v="01"/>
    <s v="Not Applicable"/>
    <s v="Expenditure (Other Reduction)"/>
    <s v="Not Applicable"/>
    <n v="57868"/>
    <s v="May Revise_700011_200020_Water Purchases"/>
    <m/>
    <m/>
    <m/>
    <m/>
    <n v="0"/>
    <n v="-49524833"/>
    <m/>
    <m/>
    <m/>
    <m/>
    <m/>
    <m/>
    <m/>
    <m/>
    <n v="-49524833"/>
    <m/>
    <s v="Reduction of the Departments Water Purchases budget. Proposed budget assumed 0 Acre feet of water, due to uncertainty about winter rains. Since that time the County Water authority has updated its proposed rates and the City has seen its local water levels increase tremendously. The budget assumes the use of 43,200 Acre Feet of Local Water, which is near the maximum amount the Water utility is able to use in any fiscal year. based on the amount of assumed rate increases and the increase in the use of local water the year over year budget is expected to decrease over the prior year's budget."/>
    <s v="Water PurchasesReduction of water purchase budget which accounts for estimated rate increases from the City's wholesaler and an increase in locally available water"/>
    <s v="Water PurchasesReduction of non-personnel expenditures of $49.5 million for water purchase budget as a result of an increase in locally available water and estimated rate increases from the City's wholesaler."/>
    <s v="NO"/>
    <s v="N/A"/>
    <n v="0"/>
    <n v="0"/>
    <n v="0"/>
    <x v="3"/>
    <s v="N/A"/>
    <x v="2"/>
    <s v="N/A"/>
    <m/>
    <s v="Customer Service"/>
    <m/>
    <m/>
    <m/>
    <m/>
    <e v="#N/A"/>
    <e v="#N/A"/>
    <e v="#N/A"/>
    <e v="#N/A"/>
    <x v="0"/>
    <b v="1"/>
    <b v="1"/>
  </r>
  <r>
    <n v="700039"/>
    <s v="Refuse Disposal Fund"/>
    <n v="2115"/>
    <s v="Environmental Services"/>
    <s v="01"/>
    <s v="Not Applicable"/>
    <s v="Expenditure (Other Reduction)"/>
    <s v="Not Applicable"/>
    <n v="57870"/>
    <s v="May Revision_700039_2115_Remove Vehicle Annualization"/>
    <m/>
    <m/>
    <m/>
    <m/>
    <n v="0"/>
    <m/>
    <m/>
    <m/>
    <m/>
    <m/>
    <m/>
    <n v="-672000"/>
    <m/>
    <m/>
    <n v="-672000"/>
    <m/>
    <s v="Removal of $672,000 annualization for vehicle purchases. The FY2023 budget adjustment request for 12 pickups was entered as one-time. Also, the same amount was entered as annualization in the budget system. This request is to correct the entry and remove the annualization. ESD has already placed the order with Fleet and there is no need for the annualized budget."/>
    <s v="Removal of AnnualizationAdjustment to remove prior year annualization for vehicle purchases."/>
    <s v="Removal of AnnualizationAdjustment to remove prior year annualization in the amount of ($672,000) for vehicle purchases."/>
    <s v="NO"/>
    <s v="N/A"/>
    <n v="0"/>
    <n v="0"/>
    <n v="0"/>
    <x v="3"/>
    <s v="N/A"/>
    <x v="2"/>
    <s v="N/A"/>
    <m/>
    <s v="Not Applicable"/>
    <m/>
    <m/>
    <m/>
    <m/>
    <e v="#N/A"/>
    <e v="#N/A"/>
    <e v="#N/A"/>
    <e v="#N/A"/>
    <x v="0"/>
    <b v="1"/>
    <b v="1"/>
  </r>
  <r>
    <n v="700036"/>
    <s v="Development Services Fund"/>
    <n v="1611"/>
    <s v="Development Services"/>
    <s v="01"/>
    <s v="Serve Every Neighborhood"/>
    <s v="Expenditure (Critical Operational Needs)"/>
    <s v="Not Applicable"/>
    <n v="57878"/>
    <s v="May Revision_700036_1611_Operational Support"/>
    <n v="40"/>
    <n v="4115659"/>
    <n v="875515"/>
    <n v="415127"/>
    <n v="5406301"/>
    <n v="1680"/>
    <n v="840"/>
    <n v="84800"/>
    <n v="2100"/>
    <m/>
    <m/>
    <m/>
    <m/>
    <m/>
    <n v="5495721"/>
    <m/>
    <s v="This adjustment includes the additions of 2.00 FTE Program Coordinator, 1.00 FTE Principal Accountant, 3.00 FTE Plan Review Specialist III, 3.00 FTE Plan Review Spec 4, 9.00 FTE Asoc Engineers, and 1.00 FTE Sr Electrical Engineer, 1.00 Supv Dev Project Manager, 1.00 Trainer, 1.00 Sr Comb Inspector, and 1.00 Asst Dep Director. All these requested job classes are full, there are no vacancies and still experiencing operational backlogs and capacity to best serve customers in the processing of permits, payments, refunds, credits, bond adjustments, and project management. Vacancy rate currently 10% budgeted and 8% of available vacant positions.Status of positions:Filled                   546.00 On Boarding         23.00 Start Confirmed    11.00 PC-1                    16.00 RA Hold                 1.00 Vacant                 53.00Total                   650.00"/>
    <s v="Permit Processing OperationsAddition of 40.00 FTE positions and associated non-personnel expenditures to provide permit processing, administrative, and fiscal support to customers."/>
    <s v="Permit Processing OperationsAddition of 40.00 FTE positions and total expenditures of $5.4 million to provide for permit processing, administrative, and fiscal support to customers."/>
    <s v="YES"/>
    <m/>
    <n v="0"/>
    <n v="0"/>
    <n v="0"/>
    <x v="3"/>
    <s v="N/A"/>
    <x v="2"/>
    <s v="N/A"/>
    <m/>
    <m/>
    <m/>
    <s v="Equity &amp; Inclusion"/>
    <m/>
    <m/>
    <e v="#N/A"/>
    <e v="#N/A"/>
    <e v="#N/A"/>
    <e v="#N/A"/>
    <x v="0"/>
    <b v="1"/>
    <b v="1"/>
  </r>
  <r>
    <n v="720041"/>
    <s v="Publishing Services Fund"/>
    <n v="1319"/>
    <s v="Publishing Services"/>
    <s v="01"/>
    <s v="Not Applicable"/>
    <s v="Not Applicable"/>
    <s v="Not Applicable"/>
    <n v="57879"/>
    <s v="May Revision_720041_1319_Outside Contract Printing"/>
    <m/>
    <m/>
    <m/>
    <m/>
    <n v="0"/>
    <m/>
    <n v="252977"/>
    <m/>
    <m/>
    <m/>
    <m/>
    <m/>
    <m/>
    <m/>
    <n v="252977"/>
    <n v="290923"/>
    <s v="This adjustment is a reflection of an increase in outsourcing as well as related costs. Outside contracts requests of $252,977 is offset by an increase of revenue of $290,923."/>
    <s v="Outside Contracts AdjustmentAddition of non-personnel expenditures and associated revenue associated with increased outsourcing and related costs to provide printing services to all city departments."/>
    <s v="Outside Contracts AdjustmentThis adjustment is a reflection of an increase in outsourcing as well as related costs. Outside contracts requests of $252,977 is offset by an increase of revenue of $290,923."/>
    <s v="YES"/>
    <s v="This budget adjustment seeks to resolve disparities in service levels to client departments. Publishing Services' operations cannot be sustained throughout the year, preventing orders from getting completed and would trigger availability control if not funded."/>
    <n v="0"/>
    <n v="0"/>
    <n v="0"/>
    <x v="3"/>
    <s v="N/A"/>
    <x v="2"/>
    <s v="N/A"/>
    <m/>
    <m/>
    <m/>
    <s v="Equity &amp; Inclusion"/>
    <m/>
    <m/>
    <e v="#N/A"/>
    <e v="#N/A"/>
    <e v="#N/A"/>
    <e v="#N/A"/>
    <x v="0"/>
    <b v="1"/>
    <b v="1"/>
  </r>
  <r>
    <n v="200226"/>
    <s v="Local Enforcement Agency Fund"/>
    <n v="1611"/>
    <s v="Development Services"/>
    <s v="01"/>
    <s v="Not Applicable"/>
    <s v="Expenditure (Critical Operational Needs)"/>
    <s v="Not Applicable"/>
    <n v="57887"/>
    <s v="May Revision_200226_1611_Relocation Cost for GIBBS"/>
    <m/>
    <m/>
    <m/>
    <m/>
    <n v="0"/>
    <m/>
    <n v="3550"/>
    <m/>
    <m/>
    <m/>
    <m/>
    <m/>
    <m/>
    <m/>
    <n v="3550"/>
    <m/>
    <s v="Addition of one-time non-personnel expenditures of $3,550 related to the office relocation into the Montgomery Gibbs Executive Airport."/>
    <s v="Workspace Relocation CostsAddition of one-time non-personnel expenditures related to an office relocation to Montgomery Gibbs Executive Airport."/>
    <s v="Workspace Relocation CostsAddition of one-time non-personnel expenditures related to an office relocation to Montgomery Gibbs Executive Airport."/>
    <s v="NO"/>
    <s v="N/A"/>
    <n v="0"/>
    <n v="0"/>
    <n v="0"/>
    <x v="3"/>
    <s v="N/A"/>
    <x v="2"/>
    <s v="N/A"/>
    <m/>
    <s v="Customer Service"/>
    <m/>
    <m/>
    <m/>
    <m/>
    <e v="#N/A"/>
    <e v="#N/A"/>
    <e v="#N/A"/>
    <e v="#N/A"/>
    <x v="0"/>
    <b v="1"/>
    <b v="1"/>
  </r>
  <r>
    <n v="200226"/>
    <s v="Local Enforcement Agency Fund"/>
    <n v="1611"/>
    <s v="Development Services"/>
    <s v="01"/>
    <s v="Not Applicable"/>
    <s v="Expenditure (Critical Operational Needs)"/>
    <s v="Not Applicable"/>
    <n v="57889"/>
    <s v="May Revision_200226_1611_Tenant Improvements &amp; Rent GIBBS"/>
    <m/>
    <m/>
    <m/>
    <m/>
    <n v="0"/>
    <m/>
    <n v="15973"/>
    <m/>
    <m/>
    <m/>
    <m/>
    <m/>
    <m/>
    <m/>
    <n v="15973"/>
    <m/>
    <s v="Addition of one-time $8,520 for tenant Improvements and rent estimate of $7,453 for Montgomery Gibbs Executive Airport."/>
    <s v="Tenant Improvements and New Rent Costs Addition of one-time and on-going non-personnel expenditures for necessary tenant improvements and new rent costs at Montgomery Gibbs Executive Airport."/>
    <s v="Tenant Improvements and New Rent CostsAddition of one-time $8,520 for tenant Improvements and rent estimate of $7,453 for Montgomery Gibbs Executive Airport."/>
    <s v="NO"/>
    <s v="N/A"/>
    <n v="0"/>
    <n v="0"/>
    <n v="0"/>
    <x v="3"/>
    <s v="N/A"/>
    <x v="2"/>
    <s v="N/A"/>
    <m/>
    <s v="Customer Service"/>
    <m/>
    <m/>
    <m/>
    <m/>
    <e v="#N/A"/>
    <e v="#N/A"/>
    <e v="#N/A"/>
    <e v="#N/A"/>
    <x v="0"/>
    <b v="1"/>
    <b v="1"/>
  </r>
  <r>
    <n v="700036"/>
    <s v="Development Services Fund"/>
    <n v="1611"/>
    <s v="Development Services"/>
    <s v="Not Applicable"/>
    <s v="Not Applicable"/>
    <s v="Not Applicable"/>
    <s v="Not Applicable"/>
    <n v="57890"/>
    <s v="May Revision_700036_1611_Revised Revenue Adjustment"/>
    <m/>
    <m/>
    <m/>
    <m/>
    <n v="0"/>
    <m/>
    <m/>
    <m/>
    <m/>
    <m/>
    <m/>
    <m/>
    <m/>
    <m/>
    <m/>
    <n v="7000000"/>
    <s v="Please adjust revenue."/>
    <s v="&lt;h3&gt;Revised Permit Fee Revenue&lt;/h3&gt;Adjustment to reflect revised permit fee revenue."/>
    <s v="&lt;h3&gt;Revised Permit Fee Revenue&lt;/h3&gt;Adjustment to reflect revised permit fee revenue."/>
    <s v="NO"/>
    <m/>
    <n v="0"/>
    <n v="0"/>
    <n v="0"/>
    <x v="3"/>
    <s v="N/A"/>
    <x v="2"/>
    <s v="N/A"/>
    <m/>
    <m/>
    <m/>
    <s v="Not Applicable"/>
    <m/>
    <m/>
    <e v="#N/A"/>
    <e v="#N/A"/>
    <e v="#N/A"/>
    <e v="#N/A"/>
    <x v="0"/>
    <b v="1"/>
    <b v="1"/>
  </r>
  <r>
    <n v="700036"/>
    <s v="Development Services Fund"/>
    <n v="1611"/>
    <s v="Development Services"/>
    <s v="01"/>
    <s v="Not Applicable"/>
    <s v="Expenditure (Critical Operational Needs)"/>
    <s v="Not Applicable"/>
    <n v="57891"/>
    <s v="May Revision_700036_1611_As-Needed Plan Chk and Inspect Svcs"/>
    <m/>
    <m/>
    <m/>
    <m/>
    <n v="0"/>
    <m/>
    <n v="3000000"/>
    <m/>
    <m/>
    <m/>
    <m/>
    <m/>
    <m/>
    <m/>
    <n v="3000000"/>
    <m/>
    <s v="Shortly after the COVID-19 pandemic declaration, DSD had to adjust the permitting process to accept applications and perform reviews without in-person communication as construction was determined by the state to be an essential service. This effort was intended to support the local economy with application of stimulus funds in the private sector as well as preserving construction site safety. As a result, permit application activity did not slow down as many other public services did, but did result in falling behind in processing permits and creating a current backlog. Additional projects demand active plan check and inspections due to infill complexity and changing building codes to increase energy efficiency (including Reach Code and CAP implementation).Contracts are 2 years terms with FY24 being year 2. In FY23, $2M was budgeted for as needed plan check services."/>
    <s v="As-Needed Plan Check and Inspection Services ContractsAddition of one-time non-personnel expenditures for as-needed plan check and inspection services."/>
    <s v="As-Needed Plan Check and Inspection Services ContractsDSD had to adjust the permitting process to accept applications and perform reviews without in-person communication as construction was determined by the state to be an essential service. This effort was intended to support the local economy with application of stimulus funds in the private sector as well as preserving construction site safety. As a result, permit application activity did not slow down as many other public services did but did result in falling behind in processing permits and creating a current backlog. Additional projects demand active plan check and inspections due to infill complexity and changing building codes to increase energy efficiency (including Reach Code and CAP implementation). Contracts are 2 years terms with FY24 being year 2 in the amount of $3,000,000. Impact: At current staffing levels, DSD is unable to clear the operational backlogs."/>
    <s v="YES"/>
    <s v="Provides temporary contractual help to clear operational backlogs of permits. Adjusting to non-city employees performing alongside city employees. Temp help may be inconsistent with labor shortages."/>
    <n v="0.1"/>
    <n v="300000"/>
    <n v="0"/>
    <x v="6"/>
    <n v="1.1000000000000001"/>
    <x v="0"/>
    <s v="No"/>
    <s v="Increase energy efficiency (including Reach Code and CAP implementation)"/>
    <m/>
    <m/>
    <s v="Not Applicable"/>
    <m/>
    <m/>
    <e v="#N/A"/>
    <e v="#N/A"/>
    <e v="#N/A"/>
    <e v="#N/A"/>
    <x v="0"/>
    <b v="1"/>
    <b v="1"/>
  </r>
  <r>
    <n v="700036"/>
    <s v="Development Services Fund"/>
    <n v="1611"/>
    <s v="Development Services"/>
    <s v="03"/>
    <s v="Not Applicable"/>
    <s v="Expenditure (Critical Operational Needs)"/>
    <s v="Not Applicable"/>
    <n v="57892"/>
    <s v="May Revision_700036_1611_Building Upgrades"/>
    <m/>
    <m/>
    <m/>
    <m/>
    <n v="0"/>
    <m/>
    <n v="250000"/>
    <m/>
    <m/>
    <m/>
    <m/>
    <m/>
    <m/>
    <m/>
    <n v="250000"/>
    <m/>
    <s v="Addition of one-time non-personnel expenditures to maintain and improve the City Operations Building."/>
    <s v="Building Maintenance and Workspace Improvements.Addition of one-time non-personnel expenditures to maintain and improve current work location conditions."/>
    <s v="Building Maintenance and Workspace Improvements.Addition of one-time non-personnel expenditures in the amount of $250,000 to maintain and improve current work location building conditions at COB and Ridgehaven. "/>
    <s v="YES"/>
    <s v="To provide an effort in modest building and furniture upgrades to accommodate the workforce.  A more productive working and customer service environment.  Improvement in some areas may result in disparity of other building and furnishings not being addressed."/>
    <n v="0"/>
    <n v="0"/>
    <n v="0"/>
    <x v="3"/>
    <s v="N/A"/>
    <x v="2"/>
    <s v="N/A"/>
    <m/>
    <m/>
    <m/>
    <s v="Customer Service"/>
    <m/>
    <m/>
    <e v="#N/A"/>
    <e v="#N/A"/>
    <e v="#N/A"/>
    <e v="#N/A"/>
    <x v="0"/>
    <b v="1"/>
    <b v="1"/>
  </r>
  <r>
    <n v="700036"/>
    <s v="Development Services Fund"/>
    <n v="1611"/>
    <s v="Development Services"/>
    <s v="01"/>
    <s v="Not Applicable"/>
    <s v="Expenditure (Critical Operational Needs)"/>
    <s v="Not Applicable"/>
    <n v="57893"/>
    <s v="May Revision_700036_1611_Relocation Cost for GIBBS"/>
    <m/>
    <m/>
    <m/>
    <m/>
    <n v="0"/>
    <m/>
    <n v="56825"/>
    <m/>
    <m/>
    <m/>
    <m/>
    <m/>
    <m/>
    <m/>
    <n v="56825"/>
    <m/>
    <s v="Addition of one-time non-personnel expenditures of $56,825 related to the office relocation into the Montgomery Gibbs Executive Airport."/>
    <s v="Workspace Relocation CostsAddition of one-time non-personnel expenditures related to an office relocation to Montgomery Gibbs Executive Airport."/>
    <s v="Workspace Relocation CostsAddition of one-time non-personnel expenditures of $56,825 related to the office relocation into the Montgomery Gibbs Executive Airport. Value will need to adjust once full number of positions able to move are confirmed with space test fit. "/>
    <s v="NO"/>
    <s v="N/A"/>
    <n v="0"/>
    <n v="0"/>
    <n v="0"/>
    <x v="3"/>
    <s v="N/A"/>
    <x v="2"/>
    <s v="N/A"/>
    <m/>
    <m/>
    <m/>
    <s v="Not Applicable"/>
    <m/>
    <m/>
    <e v="#N/A"/>
    <e v="#N/A"/>
    <e v="#N/A"/>
    <e v="#N/A"/>
    <x v="0"/>
    <b v="1"/>
    <b v="1"/>
  </r>
  <r>
    <n v="100000"/>
    <s v="General Fund"/>
    <n v="1611"/>
    <s v="Development Services"/>
    <s v="01"/>
    <s v="Not Applicable"/>
    <s v="Expenditure (Critical Operational Needs)"/>
    <s v="Not Applicable"/>
    <n v="57894"/>
    <s v="May Revision_100000_1611_Relocation Cost for GIBBS"/>
    <m/>
    <m/>
    <m/>
    <m/>
    <n v="0"/>
    <m/>
    <n v="64625"/>
    <m/>
    <m/>
    <m/>
    <m/>
    <m/>
    <m/>
    <m/>
    <n v="64625"/>
    <m/>
    <s v="Addition of one-time non-personnel expenditures of $64,625 related to the office relocation into the Montgomery Gibbs Executive Airport."/>
    <s v="Workspace Relocation CostsAddition of one-time non-personnel expenditures related to an office relocation to Montgomery Gibbs Executive Airport."/>
    <s v="Workspace Relocation CostsAddition of one-time non-personnel expenditures in the amount of $64,625 related to an office relocation to Montgomery Gibbs Executive Airport."/>
    <s v="NO"/>
    <s v="N/A"/>
    <n v="0"/>
    <n v="0"/>
    <n v="0"/>
    <x v="3"/>
    <s v="N/A"/>
    <x v="2"/>
    <s v="N/A"/>
    <m/>
    <m/>
    <m/>
    <m/>
    <m/>
    <s v="Not Applicable"/>
    <e v="#N/A"/>
    <e v="#N/A"/>
    <e v="#N/A"/>
    <e v="#N/A"/>
    <x v="0"/>
    <b v="1"/>
    <b v="1"/>
  </r>
  <r>
    <n v="700036"/>
    <s v="Development Services Fund"/>
    <n v="1611"/>
    <s v="Development Services"/>
    <s v="01"/>
    <s v="Not Applicable"/>
    <s v="Expenditure (Critical Operational Needs)"/>
    <s v="Not Applicable"/>
    <n v="57895"/>
    <s v="May Revision_700036_1611_Tenant Improvements &amp; Rent GIBBS"/>
    <m/>
    <m/>
    <m/>
    <m/>
    <n v="0"/>
    <m/>
    <n v="255633"/>
    <m/>
    <m/>
    <m/>
    <m/>
    <m/>
    <m/>
    <m/>
    <n v="255633"/>
    <m/>
    <s v="Addition of one-time $136,380 for tenant Improvements and rent estimate of $119,253 for Montgomery Gibbs Executive Airport."/>
    <s v="Tenant Improvements and New Rent CostsAddition of one-time and on-going non-personnel expenditures for necessary tenant improvements and new rent costs at Montgomery Gibbs Executive Airport."/>
    <s v="Tenant Improvements and New Rent CostsAddition of one-time $136,380 for tenant Improvements and rent estimate of $119,253 for Montgomery Gibbs Executive Airport."/>
    <s v="NO"/>
    <s v="N/A"/>
    <n v="0"/>
    <n v="0"/>
    <n v="0"/>
    <x v="3"/>
    <s v="N/A"/>
    <x v="2"/>
    <s v="N/A"/>
    <m/>
    <m/>
    <m/>
    <s v="Customer Service"/>
    <m/>
    <m/>
    <e v="#N/A"/>
    <e v="#N/A"/>
    <e v="#N/A"/>
    <e v="#N/A"/>
    <x v="0"/>
    <b v="1"/>
    <b v="1"/>
  </r>
  <r>
    <n v="100000"/>
    <s v="General Fund"/>
    <n v="1611"/>
    <s v="Development Services"/>
    <s v="01"/>
    <s v="Not Applicable"/>
    <s v="Expenditure (Critical Operational Needs)"/>
    <s v="Not Applicable"/>
    <n v="57896"/>
    <s v="May Revision_100000_1611_Tenant Improvement &amp; Rent for GIBBS"/>
    <m/>
    <m/>
    <m/>
    <m/>
    <n v="0"/>
    <m/>
    <n v="135651"/>
    <m/>
    <m/>
    <m/>
    <m/>
    <m/>
    <m/>
    <m/>
    <n v="135651"/>
    <m/>
    <s v="Addition of rent estimate of $135,651 for Montgomery Gibbs Executive Airport."/>
    <s v="Tenant Improvements and Rent for GIBBSAddition of non-personnel expenditures for new rent costs at Montgomery Gibbs Executive Airport."/>
    <s v="Tenant Improvements and Rent for GIBBSAddition of ongoing non-personnel expenditures for rent estimate of $135,651 for Montgomery Gibbs Executive Airport."/>
    <s v="NO"/>
    <s v="N/A"/>
    <n v="0"/>
    <n v="0"/>
    <n v="0"/>
    <x v="3"/>
    <s v="N/A"/>
    <x v="2"/>
    <s v="N/A"/>
    <m/>
    <m/>
    <m/>
    <m/>
    <m/>
    <s v="Not Applicable"/>
    <e v="#N/A"/>
    <e v="#N/A"/>
    <e v="#N/A"/>
    <e v="#N/A"/>
    <x v="0"/>
    <b v="1"/>
    <b v="1"/>
  </r>
  <r>
    <n v="700036"/>
    <s v="Development Services Fund"/>
    <n v="1611"/>
    <s v="Development Services"/>
    <s v="09"/>
    <s v="Serve Every Neighborhood"/>
    <s v="Expenditure (City Mandates)"/>
    <s v="IT Discretionary"/>
    <n v="57897"/>
    <s v="May Revision_700036_1611_Kiosk Stations"/>
    <m/>
    <m/>
    <m/>
    <m/>
    <n v="0"/>
    <m/>
    <m/>
    <n v="20000"/>
    <m/>
    <m/>
    <m/>
    <m/>
    <m/>
    <m/>
    <n v="20000"/>
    <m/>
    <s v="Addition of one-time non-personnel expenditures for the amount of $20,000 for the expansion of 4 kiosks stations with lockdown permissions for customer in-person use. The self-serve kiosk will improve customer experience by allowing them to access internet or their own email to upload plans/document."/>
    <s v="Customer Kiosk StationsAddition of one-time non-personnel expenditures to install four customer kiosk stations to improve customer access to department information and services. "/>
    <s v="Customer Kiosk StationsAddition of one-time of non-personnel expenditures for the amount of $20,000 for the expansion of 4 kiosks stations with lockdown permissions for customer in-person use.Impact: If not funded, this will negatively impact department's ability to provide enhanced services for those who need in-person or self-service assistance."/>
    <s v="YES"/>
    <s v="The kiosk workstations would provide access to the DSD online permitting portal for customers that do not have access to computer equipment. All DSD online permits require electronical applications, review and permits.  DSD would need to provide technical IT support for setting up kiosks. This is a one time deployment and annual maintenance of the systems. DSD would also need to provide in-person support (Public Information Clerk/Permit Technician) to assist customers. May result in not having enough or being misused or under-utilized."/>
    <n v="0"/>
    <n v="0"/>
    <n v="0"/>
    <x v="3"/>
    <s v="N/A"/>
    <x v="2"/>
    <s v="N/A"/>
    <m/>
    <m/>
    <m/>
    <s v="Equity &amp; Inclusion"/>
    <m/>
    <m/>
    <e v="#N/A"/>
    <e v="#N/A"/>
    <e v="#N/A"/>
    <e v="#N/A"/>
    <x v="0"/>
    <b v="1"/>
    <b v="1"/>
  </r>
  <r>
    <n v="700036"/>
    <s v="Development Services Fund"/>
    <n v="1611"/>
    <s v="Development Services"/>
    <s v="10"/>
    <s v="Serve Every Neighborhood"/>
    <s v="Expenditure (City Mandates)"/>
    <s v="IT Discretionary"/>
    <n v="57898"/>
    <s v="May Revision_700036_1611_Records Self-Service Station"/>
    <m/>
    <m/>
    <m/>
    <m/>
    <n v="0"/>
    <m/>
    <m/>
    <n v="20000"/>
    <m/>
    <m/>
    <m/>
    <m/>
    <m/>
    <m/>
    <n v="20000"/>
    <m/>
    <s v="Addition of one-time of non-personnel expenditures for the amount of $20,000 for the expansion of Self-Service Records stations includes 8 complete workstations with 32” Monitors with additional network, cubicle accessories and secured permissions for City Staff use when researching records in-person.  The current number of In-Person Self-Service Records stations is limited and will not meet the demand when City Staff are researching Records."/>
    <s v="Records Self-Service StationAddition of one-time non-personnel expenditures to increase Customer Self-Service Records stations."/>
    <s v="Records Self-Service StationAddition of one-time non-personnel expenditures in the amount of $20,000 to increase Customer Self-Service Records stations. Provides access to the public in a self-service model to review land use and development records in the city. DSD would also need to provide in-person support (Public Information Clerk/Permit Technician) to assist customers. May result in not having enough or being misused or under-utilized."/>
    <s v="YES"/>
    <m/>
    <n v="0"/>
    <n v="0"/>
    <n v="0"/>
    <x v="3"/>
    <s v="N/A"/>
    <x v="2"/>
    <s v="N/A"/>
    <m/>
    <m/>
    <m/>
    <s v="Equity &amp; Inclusion"/>
    <m/>
    <m/>
    <e v="#N/A"/>
    <e v="#N/A"/>
    <e v="#N/A"/>
    <e v="#N/A"/>
    <x v="0"/>
    <b v="1"/>
    <b v="1"/>
  </r>
  <r>
    <n v="700036"/>
    <s v="Development Services Fund"/>
    <n v="1611"/>
    <s v="Development Services"/>
    <s v="11"/>
    <s v="Serve Every Neighborhood"/>
    <s v="Expenditure (City Mandates)"/>
    <s v="IT Discretionary"/>
    <n v="57899"/>
    <s v="May Revision_700036_1611_Online Homeowner Tutorial"/>
    <m/>
    <m/>
    <m/>
    <m/>
    <n v="0"/>
    <m/>
    <m/>
    <n v="25000"/>
    <m/>
    <m/>
    <m/>
    <m/>
    <m/>
    <m/>
    <n v="25000"/>
    <m/>
    <s v="Addition of one-time of non-personnel expenditures for the amount of $25,000 to develop an online homeowner tutorial  that would provide instructions to customers on how to apply online for a permit. "/>
    <s v="Online Homeowner Permit Process TutorialAddition of one-time non-personnel expenditures to develop an online homeowner tutorial that would provide instructions to customers on how to apply online for a permit. "/>
    <s v="Online Homeowner Permit Process TutorialAddition of one-time of non-personnel expenditures for the amount of $25,000 to develop an online homeowner tutorial  that would provide instructions to customers on how to apply online for a permit. Impact: If not funded,  this will negatively impact the efficiency and transparency of the online permitting process"/>
    <s v="YES"/>
    <s v="Provides an educational resources tool to better assist homeowners better evaluate their home improvement projects and understand the permitting and inspection process.  Increased educational tools will result in possible increase of homeowner permits that may not have been aware of the process previously, tool could result in improved submissions from homeowners attempting to apply without the contracted support of industry professional they cannot maybe afford.  Could upset industry officials that may feel they lose business with online educational tool on simple permits or non-complex projects."/>
    <n v="0"/>
    <n v="0"/>
    <n v="0"/>
    <x v="3"/>
    <s v="N/A"/>
    <x v="2"/>
    <s v="N/A"/>
    <m/>
    <m/>
    <m/>
    <s v="Equity &amp; Inclusion"/>
    <m/>
    <m/>
    <e v="#N/A"/>
    <e v="#N/A"/>
    <e v="#N/A"/>
    <e v="#N/A"/>
    <x v="0"/>
    <b v="1"/>
    <b v="1"/>
  </r>
  <r>
    <n v="700036"/>
    <s v="Development Services Fund"/>
    <n v="1611"/>
    <s v="Development Services"/>
    <s v="11"/>
    <s v="Serve Every Neighborhood"/>
    <s v="Expenditure (City Mandates)"/>
    <s v="IT Discretionary"/>
    <n v="57900"/>
    <s v="May Revision_700036_1611_Self Certification Online Program"/>
    <m/>
    <m/>
    <m/>
    <m/>
    <n v="0"/>
    <m/>
    <m/>
    <n v="25000"/>
    <m/>
    <m/>
    <m/>
    <m/>
    <m/>
    <m/>
    <n v="25000"/>
    <m/>
    <s v="Addition of one-time of non-personnel expenditures for the amount of $25,000 to develop a self-cert online program for individual property owners, home businesses and small businesses to develop the required skill and understanding of the permitting requirements. "/>
    <s v="Self-Certification Online ProgramAddition of one-time non-personnel expenditures to develop a self-certification online program for property owners and businesses to develop the required skill and understanding of the permitting requirements to submit without reviews of certain permits. "/>
    <s v="Self-Certification Online ProgramAddition of one-time of non-personnel expenditures of $25,000 to develop a self-cert online program for individual property owners, home businesses, and small businesses to develop the required skill and understanding of the permitting requirements. Impact: If not funded, this will negatively impact customer service with longer processing time."/>
    <s v="YES"/>
    <s v="Providing a program that would allow a permit to be issued without a review based on being certified through the program.  Requires populating all necessary information in order to be considered properly educated to submit permits that would not require reviews.  Unknown at this time."/>
    <n v="0"/>
    <n v="0"/>
    <n v="0"/>
    <x v="3"/>
    <s v="N/A"/>
    <x v="2"/>
    <s v="N/A"/>
    <m/>
    <m/>
    <m/>
    <s v="Equity &amp; Inclusion"/>
    <m/>
    <m/>
    <e v="#N/A"/>
    <e v="#N/A"/>
    <e v="#N/A"/>
    <e v="#N/A"/>
    <x v="0"/>
    <b v="1"/>
    <b v="1"/>
  </r>
  <r>
    <n v="720041"/>
    <s v="Publishing Services Fund"/>
    <n v="1319"/>
    <s v="Publishing Services"/>
    <s v="02"/>
    <s v="Not Applicable"/>
    <s v="Not Applicable"/>
    <s v="Not Applicable"/>
    <n v="57903"/>
    <s v="May Revision_720041_1319_Shop Print Paper"/>
    <m/>
    <m/>
    <m/>
    <m/>
    <n v="0"/>
    <n v="21919"/>
    <m/>
    <m/>
    <m/>
    <m/>
    <m/>
    <m/>
    <m/>
    <m/>
    <n v="21919"/>
    <m/>
    <s v="The adjustment is a reflection of an increase in annual expense for charges posted in shop print paper. Shop print paper is expected to have an increased actual expense of $21,919."/>
    <s v="Shop Print Paper AdjustmentAddition of non-personnel expenditures and associated expense associated with increased cost for shop print paper to provide printing to all city departments. "/>
    <s v="Shop Print Paper AdjustmentAddition of $21,919 in non-personnel expenditures and associated expense. The adjustment is a reflection of an increase in costs for printing paper. Adjusted to reflect actuals in Fiscal Year 2023."/>
    <s v="YES"/>
    <s v="This budget adjustment seeks to resolve disparities in service levels to client departments. Publishing Services' operations cannot be sustained throughout the year, preventing orders from getting completed and would trigger availability control if not funded."/>
    <n v="0"/>
    <n v="0"/>
    <n v="0"/>
    <x v="3"/>
    <s v="N/A"/>
    <x v="2"/>
    <s v="N/A"/>
    <m/>
    <m/>
    <m/>
    <s v="Equity &amp; Inclusion"/>
    <m/>
    <m/>
    <e v="#N/A"/>
    <e v="#N/A"/>
    <e v="#N/A"/>
    <e v="#N/A"/>
    <x v="0"/>
    <b v="1"/>
    <b v="1"/>
  </r>
  <r>
    <n v="200728"/>
    <s v="General Plan Maintenance Fund"/>
    <n v="1619"/>
    <s v="City Planning"/>
    <s v="01"/>
    <s v="Serve Every Neighborhood"/>
    <s v="Expenditure (Critical Operational Needs)"/>
    <s v="Housing/Affordability"/>
    <n v="57905"/>
    <s v="May Revise_200728_1619_Revised Expenditure Projection"/>
    <m/>
    <m/>
    <m/>
    <m/>
    <n v="0"/>
    <m/>
    <n v="350000"/>
    <m/>
    <m/>
    <m/>
    <m/>
    <m/>
    <m/>
    <m/>
    <n v="350000"/>
    <m/>
    <s v="This request is to increase the General Plan Maintenance Fund revenue and the corresponding expenditure budget by $350,000. Revised revenue is based on FY23 estimated year end permit application count and the FY24 inflationary adjustment to the GPM Fee rate. The inflationary factor was not known at the time proposed budget adjustments were due in January. These revenue and expenditure adjustments are critical to supporting the department’s FY24 Work Program.  See Form ID 57906 for the corresponding revenue increase. "/>
    <s v="Revised Expenditure ProjectionAdjustment to reflect revised non-personnel expenditure projection to support General Plan Maintenance Fund fiscal year 2024 Work Program."/>
    <s v="Revised Expenditure ProjectionAdjustment to reflect revised non-personnel expenditure projection increase of $350,000 to support General Plan Maintenance Fund fiscal year 2024 Work Program."/>
    <s v="YES"/>
    <s v="The expenditure adjustment will enable the Department to implement its work program, which includes numerous initiatives focused on addressing inequities and racist zoning regulations, such as the Housing Action Package, various Community Plan Updates, the Environmental Justice Element, and an Equitable Public Engagement Guide. The additional funding available for NPE will support City staff's efforts to deliver the Department's work program efforts, and can also be used to provide required grant match funds. Funds that are prioritized to address inequities, such as planning for more homes in high resources areas, and prioritizing community investments in underserved areas, along with focused engagement in underserved areas may result in more development in high resources areas, along with less prioritized new investments in higher resourced areas. "/>
    <n v="0"/>
    <n v="0"/>
    <n v="0"/>
    <x v="3"/>
    <s v="N/A"/>
    <x v="2"/>
    <s v="N/A"/>
    <m/>
    <s v="Equity &amp; Inclusion"/>
    <m/>
    <m/>
    <m/>
    <m/>
    <e v="#N/A"/>
    <e v="#N/A"/>
    <e v="#N/A"/>
    <e v="#N/A"/>
    <x v="0"/>
    <b v="1"/>
    <b v="1"/>
  </r>
  <r>
    <n v="200728"/>
    <s v="General Plan Maintenance Fund"/>
    <n v="1619"/>
    <s v="City Planning"/>
    <s v="02"/>
    <s v="Serve Every Neighborhood"/>
    <s v="Revenue (Revised – Increase)"/>
    <s v="Housing/Affordability"/>
    <n v="57906"/>
    <s v="May Revise_200728_1619_Revised Revenue Projection"/>
    <m/>
    <m/>
    <m/>
    <m/>
    <n v="0"/>
    <m/>
    <m/>
    <m/>
    <m/>
    <m/>
    <m/>
    <m/>
    <m/>
    <m/>
    <m/>
    <n v="289826"/>
    <s v="This request is to increase the General Plan Maintenance Fund revenue and the corresponding expenditure budget by $289,826.This amount plus the $60,174 supports the expenditure increase on Form 57905. Revised revenue is based on FY23 estimated year end permit application count and the FY24 inflationary adjustment to the GPM Fee rate. The inflationary factor was not known at the time proposed budget adjustments were due in January. These revenue and expenditure adjustments are critical to supporting the department’s FY24 Work Program.  See Form ID 57905 for the corresponding expenditure increase. "/>
    <s v="Revised Revenue ProjectionAdjustment to reflect revised revenue projection to support General Plan Maintenance Fund fiscal year 2024 Work Program."/>
    <s v="Revised Revenue ProjectionAdjustment to reflect revised revenue projection increase of $289,826 to support General Plan Maintenance Fund fiscal year 2024 Work Program."/>
    <s v="YES"/>
    <s v="The revenue adjustment will enable the Department to implement its work program, which includes numerous initiatives focused on addressing inequities and racist zoning regulations, such as the Housing Action Package, various Community Plan Updates, the Environmental Justice Element, and an Equitable Public Engagement Guide. The additional funding available for NPE will support City staff's efforts to deliver the Department's work program efforts, and can also be used to provide required grant match funds. Funds that are prioritized to address inequities, such as planning for more homes in high resources areas, and prioritizing community investments in underserved areas, along with focused engagement in underserved areas may result in more development in high resources areas, along with less prioritized new investments in higher resourced areas. "/>
    <n v="0"/>
    <n v="0"/>
    <n v="0"/>
    <x v="3"/>
    <s v="N/A"/>
    <x v="2"/>
    <s v="N/A"/>
    <m/>
    <s v="Equity &amp; Inclusion"/>
    <m/>
    <m/>
    <m/>
    <m/>
    <e v="#N/A"/>
    <e v="#N/A"/>
    <e v="#N/A"/>
    <e v="#N/A"/>
    <x v="0"/>
    <b v="1"/>
    <b v="1"/>
  </r>
  <r>
    <n v="720000"/>
    <s v="Fleet Operations Operating Fund"/>
    <n v="1317"/>
    <s v="General Services"/>
    <s v="01"/>
    <s v="Not Applicable"/>
    <s v="Expenditure (Critical Operational Needs)"/>
    <s v="Not Applicable"/>
    <n v="57914"/>
    <s v="May Revise_720000_1317_Fuel Costs Adjustment"/>
    <m/>
    <m/>
    <m/>
    <m/>
    <n v="0"/>
    <m/>
    <m/>
    <m/>
    <n v="683283"/>
    <m/>
    <m/>
    <m/>
    <m/>
    <m/>
    <n v="683283"/>
    <n v="683283"/>
    <s v="Addition of $683K fuel both expense and revenue (ongoing) to reflect a projected increase in the average fuel cost per gallon of unleaded and diesel fuel. Not funding this request will result in a deficit of $683K in the Fleet Operations FY24 operating budget for fuel expenses. "/>
    <s v="Fuel Expenditures AdjustmentAddition of ongoing non-personnel expenditures and anticipated revenue to reflect a projected increase of the cost of fuel. "/>
    <s v="Fuel Expenditures AdjustmentAdjustment to revenues and expenditures in the amount of $683,283 to support a projected increase of fuel costs. Approximately 75% of the expenses will impact the General Fund in fuel billing collected from client departments."/>
    <s v="NO"/>
    <s v="N/A. No additional information is required because the request does not have an equity dimension."/>
    <n v="0"/>
    <n v="0"/>
    <n v="0"/>
    <x v="3"/>
    <s v="N/A"/>
    <x v="2"/>
    <s v="N/A"/>
    <m/>
    <s v="Not Applicable"/>
    <m/>
    <m/>
    <m/>
    <m/>
    <e v="#N/A"/>
    <e v="#N/A"/>
    <e v="#N/A"/>
    <e v="#N/A"/>
    <x v="0"/>
    <b v="1"/>
    <b v="1"/>
  </r>
  <r>
    <n v="100000"/>
    <s v="General Fund"/>
    <n v="1613"/>
    <s v="Real Estate &amp; Airport Management"/>
    <s v="01"/>
    <s v="Foster Regional Prosperity"/>
    <s v="Expenditure (Critical Operational Needs)"/>
    <s v="Not Applicable"/>
    <n v="57918"/>
    <s v="May Revision_100000_1613_Lease Management Software"/>
    <m/>
    <m/>
    <m/>
    <m/>
    <n v="0"/>
    <m/>
    <m/>
    <n v="375000"/>
    <m/>
    <m/>
    <m/>
    <m/>
    <m/>
    <m/>
    <n v="375000"/>
    <m/>
    <s v="This is a critical core function needed to manage the City's real estate portfolio in order to properly store legal files and insurance requirements, process billing, collect revenue, renew/terminate/modify leases, conduct site inspections and maintain property and facility records for the City. This was not approved in FY24 Proposed Budget which has significant impact on DREAM and puts the City at risk. The Airport portion of 25% was funded and will not happen if this portion of 75% is not approved in the May Revise.Also, as per a 2021 recommendation from the City Auditor’s Office, “DREAM should research and implement the use of REPortfolio or another lease administration system.” The current system has not been updated since 2014, is no longer capable of serving the department’s needs and is not allowing DREAM to successfully administer it’s portfolio of almost 800 agreements. The City currently uses a version 6 of the vendor that will no longer be supported after FY24. The current vendor is on version 11. This is responsive to the lease management and holdover audit to ensure additional oversight and proper management.  The replacement process of REportfolio began in FY23 and we are requesting to proceed in FY24. The RFP for the new software was released Jan 10, 2023, closed in February 2023, was reviewed by P&amp;amp;C in March 2023, and evaluated by the eval panel in April 2023. Demonstrations and interviews with the highest bidders are scheduled for May 2023 and award is anticipated in June 2023. This cost is split 25%/75% between Airport Enterprise Fund and General Fund for Real Estate based on 203 agreements with Airports and 790 with Real Estate."/>
    <s v="Lease Management SoftwareAddition of one-time non-personnel expenditure to support the lease management software solution replacement and upgrade."/>
    <s v="Lease Management SoftwareAddition of $375,000 in one-time non-personnel expenditures to support the lease management software solution replacement and upgrade. This is a critical core function needed to manage the City's real estate portfolio in order to properly store legal files and insurance requirements, process billing, collect revenue, renew/terminate/modify leases, conduct site inspections and maintain property and facility records for the City."/>
    <s v="YES"/>
    <s v="Proper management of the City's real estate portfolio will help provide more equitable management to all the City's lessees and properties."/>
    <n v="0"/>
    <n v="0"/>
    <n v="0"/>
    <x v="3"/>
    <s v="N/A"/>
    <x v="2"/>
    <s v="N/A"/>
    <m/>
    <m/>
    <m/>
    <m/>
    <m/>
    <s v="Customer Service"/>
    <e v="#N/A"/>
    <e v="#N/A"/>
    <e v="#N/A"/>
    <e v="#N/A"/>
    <x v="0"/>
    <b v="1"/>
    <b v="1"/>
  </r>
  <r>
    <n v="100000"/>
    <s v="General Fund"/>
    <n v="1914"/>
    <s v="Police"/>
    <s v="02"/>
    <s v="Serve Every Neighborhood"/>
    <s v="Expenditure (Critical Operational Needs)"/>
    <s v="Not Applicable"/>
    <n v="57922"/>
    <s v="May Revision_100000_1914_Enhanced Sworn Recruiting Effort"/>
    <m/>
    <m/>
    <m/>
    <m/>
    <n v="0"/>
    <m/>
    <n v="225000"/>
    <m/>
    <m/>
    <m/>
    <m/>
    <m/>
    <m/>
    <m/>
    <n v="225000"/>
    <m/>
    <s v="Addition of $225K ongoing non-personnel expenditures to enhance recruitment efforts; $200K of the request will be to contract with a marketing firm and $25K for various recruiting efforts.  $200K will be used to form a partnership with a marketing and branding firm that will develop marketing strategies to increase our viable applicant pool for Police Recruits. $25K is in addition to the Department's ongoing $50K budget used to attend paid job fairs, community events, and hold military-only events; to provide department promotional giveaways to keep pace with other law enforcement agencies; and pay for an annual subscription for recruitment process automation, candidate management and communication technology. "/>
    <s v="Enhanced Sworn Recruiting EffortsAddition of non-personnel expenditures to support enhanced recruitment efforts."/>
    <s v="Enhanced Sworn Recruiting EffortsAddition of $225,000 in non-personnel expenditures to enhance recruitment efforts. This request will enhance the Department's partnership with a marketing and branding firm to develop marketing strategies and will allow the Recruiting Unit to attend additional paid job fairs, community events, hold military only events; and to provide department promotional giveaways to keep pace with other law enforcement agencies and increase the diverse pool of applicants."/>
    <s v="YES"/>
    <s v="Recruiting of a diverse pool of applicants allows the department to better represent the communities it serves. A new branding and marketing contract for recruiting efforts will update the Department's marketing as the landscape for policing has changed immensely. ._1. Changes to marketing and promotional materials. 2. Potential budget impacts to supplies due to purchasing of new items. 3. New training for staff involved with recruitment and promotion of the department. ._Ensuring that diversity is representative across all police divisions"/>
    <n v="0"/>
    <n v="0"/>
    <n v="0"/>
    <x v="3"/>
    <s v="N/A"/>
    <x v="2"/>
    <s v="N/A"/>
    <m/>
    <m/>
    <m/>
    <m/>
    <m/>
    <s v="Equity &amp; Inclusion"/>
    <e v="#N/A"/>
    <e v="#N/A"/>
    <e v="#N/A"/>
    <e v="#N/A"/>
    <x v="0"/>
    <b v="1"/>
    <b v="1"/>
  </r>
  <r>
    <n v="100000"/>
    <s v="General Fund"/>
    <n v="1313"/>
    <s v="Human Resources"/>
    <s v="01"/>
    <s v="Foster Regional Prosperity"/>
    <s v="Expenditure (Critical Operational Needs)"/>
    <s v="Not Applicable"/>
    <n v="57927"/>
    <s v="May Revision_100000_1313_HR Analyst to PCs"/>
    <m/>
    <n v="229248"/>
    <n v="47789"/>
    <n v="-16889"/>
    <n v="260148"/>
    <m/>
    <m/>
    <m/>
    <m/>
    <m/>
    <m/>
    <m/>
    <m/>
    <m/>
    <n v="260148"/>
    <m/>
    <s v="The positions will be used to support Employee Relations activities Citywide as department liaisons and be partially offset by the reductions of  3 Supervisor Human Resource Analyst Positions and Reduction of 3 Associate Human Resource Analyst Positions. Human Resources has recruited to fill vacancies in the HRA positions twice and have been unable to find qualified applicants. HR has identified the need to increase the level of responsibility needed for Citywide Human Resource positions to provide a greater level of support for departments and struggling employees."/>
    <s v="Employee Relations ProgramAddition of 6.00 Program Coordinators and the reduction of 3.00 Associate Human Resource Analysts and 3.00 Supervising Human Resource Analysts to support to the Employee Relations Program."/>
    <s v="Employee Relations Program Addition of 6.00 Program Coordinators and the reduction of 3.00 Associate Human Resource Analysts and 3.00 Supervising Human Resource Analysts for total expenditures of $275,817 to support to the Employee Relations Program."/>
    <s v="YES"/>
    <s v="The positions will be used to support Employee Relations activities Citywide as department liaisons. Currently Human Resources Liaisons support approximately 6 departments each, significantly impacting the support provided to struggling employees. The additional positions will dramatically reduce the number of departments supported by each liaison, providing more equitable access and the ability to support employees before situations escalate."/>
    <n v="0"/>
    <n v="0"/>
    <n v="0"/>
    <x v="3"/>
    <s v="N/A"/>
    <x v="2"/>
    <s v="N/A"/>
    <m/>
    <m/>
    <m/>
    <m/>
    <m/>
    <s v="Empowerment &amp; Engagement"/>
    <e v="#N/A"/>
    <e v="#N/A"/>
    <e v="#N/A"/>
    <e v="#N/A"/>
    <x v="0"/>
    <b v="1"/>
    <b v="1"/>
  </r>
  <r>
    <n v="700033"/>
    <s v="Airports Fund"/>
    <n v="2111"/>
    <s v="Airport Management"/>
    <s v="01"/>
    <s v="Foster Regional Prosperity"/>
    <s v="Expenditure (Federal/State Mandates)"/>
    <s v="IT Discretionary"/>
    <n v="57932"/>
    <s v="May Revision_700033_2111_IT for CBP Facility at Brown Field"/>
    <m/>
    <m/>
    <m/>
    <m/>
    <n v="0"/>
    <m/>
    <m/>
    <n v="90000"/>
    <m/>
    <m/>
    <m/>
    <m/>
    <m/>
    <m/>
    <n v="90000"/>
    <m/>
    <s v="This request was approved in the FY22 Adopted Budget but CBP put a pause on the project. We have recently been informed that this is now a requirement by the federal government.  The investment will be cost recoverable due to the fuel flowage revenues brought in by CBP."/>
    <s v="IT Equipment Upgrade for CBP Facility at Brown FieldAddition of one-time non-personnel expenditure to upgrade Customs Border Patrol information technology equipment."/>
    <s v="IT Equipment Upgrade for CBP Facility at Brown FieldAddition of one-time non-personnel expenditure of $90,000 to upgrade Customs Border Patrol information technology equipment."/>
    <s v="NO"/>
    <s v="N/A"/>
    <n v="0"/>
    <n v="0"/>
    <n v="0"/>
    <x v="3"/>
    <s v="N/A"/>
    <x v="2"/>
    <s v="N/A"/>
    <m/>
    <s v="Customer Service"/>
    <m/>
    <m/>
    <m/>
    <m/>
    <e v="#N/A"/>
    <e v="#N/A"/>
    <e v="#N/A"/>
    <e v="#N/A"/>
    <x v="0"/>
    <b v="1"/>
    <b v="1"/>
  </r>
  <r>
    <n v="700033"/>
    <s v="Airports Fund"/>
    <n v="2111"/>
    <s v="Airport Management"/>
    <s v="02"/>
    <s v="Foster Regional Prosperity"/>
    <s v="Expenditure (Critical Operational Needs)"/>
    <s v="Infrastructure"/>
    <n v="57933"/>
    <s v="May Revision_700033_2111_Business Retail Property Mgmt"/>
    <m/>
    <m/>
    <m/>
    <m/>
    <n v="0"/>
    <m/>
    <n v="150000"/>
    <m/>
    <m/>
    <m/>
    <m/>
    <m/>
    <m/>
    <m/>
    <n v="150000"/>
    <m/>
    <s v="This is a re-request of an approved request in the FY23 Adopted Budget. Due to delays in procurement and understaffing, the agreement was not completed in FY23 and needs to be re-planned for in FY24. The property manager will support the management of office buildings and the retail center at Montgomery-Gibbs Executive Airport. Ultimately this will help the City generate increased revenue from filling commercial vacant spaces with quality tenants."/>
    <s v="Business Retail Property Management AgreementAddition of non-personnel expenditures to support the management of office buildings and the retail center at Montgomery-Gibbs Executive Airport. "/>
    <s v="Business Retail Property Management AgreementAddition of non-personnel expenditures of $150,000 to support the management of office buildings and the retail center at Montgomery-Gibbs Executive Airport. "/>
    <s v="YES"/>
    <s v="This will help provide equitable treatment and conditions for tenants in the business park at MYF."/>
    <n v="0"/>
    <n v="0"/>
    <n v="0"/>
    <x v="3"/>
    <s v="N/A"/>
    <x v="2"/>
    <s v="N/A"/>
    <m/>
    <s v="Customer Service"/>
    <m/>
    <m/>
    <m/>
    <m/>
    <e v="#N/A"/>
    <e v="#N/A"/>
    <e v="#N/A"/>
    <e v="#N/A"/>
    <x v="0"/>
    <b v="1"/>
    <b v="1"/>
  </r>
  <r>
    <n v="200448"/>
    <s v="GIS Fund"/>
    <n v="1314"/>
    <s v="Department of Information Technology"/>
    <s v="02"/>
    <s v="Not Applicable"/>
    <s v="Expenditure (Critical Operational Needs)"/>
    <s v="Not Applicable"/>
    <n v="57936"/>
    <s v="May Revision_200448_1314_Strategic Org. Realignment GIS"/>
    <n v="-2"/>
    <n v="237614"/>
    <n v="41521"/>
    <n v="14016"/>
    <n v="293151"/>
    <m/>
    <m/>
    <m/>
    <m/>
    <m/>
    <m/>
    <m/>
    <m/>
    <m/>
    <n v="293151"/>
    <m/>
    <s v="Addition of 3.00 FTE Program Coordinators positions with the corresponding reduction of 4.00 FTE Geographic Information System Analyst II and 1.00 FTE Geographic Information System Analyst III for a net reduction of 2.00 FTEs. The proposal would align the required knowledge, skills and abilities to meet demands of expanded GIS requests from departments (including Enterprise Asset Management (EAM), and help recruit staff where multiple recruitments of GISA positions have yielded no results.The 3.00 FTE Program coordinators will be responsible for supporting spatial data analytics, workflows and provisioning GIS tools and technologies for departments across the City. Systems include asset management, risk assessment, public safety, emergency response, field mapping and data capture tools, GPS integration, remote sensing, conflict detection and mapping presentations. They will also work with San Diego Geographic Information Source (SanGIS) on the regional spatial data warehouse joint powers authority in partnership with the County of San Diego.Approved, Bill Walker, Finance Manager, 04/21/23."/>
    <s v="Strategic Organizational RealignmentAddition of 3.00 FTE and reduction of 5.00 FTE positions to support the Geographic Information System Division strategic organizational realignment."/>
    <s v="Strategic Organizational RealignmentAddition of 3.00 FTE Program Coordinators positions with the corresponding reduction of 4.00 FTE Geographic Information System Analyst II and 1.00 FTE Geographic Information System Analyst III for a net reduction of 2.00 FTEs to support the GIS Division strategic organizational realignment. If not funded, the GIS Division will not have the classifications required to support the GIS operations to meet demands of expanded GIS requests from City departments."/>
    <s v="NO"/>
    <s v="N/A"/>
    <n v="0"/>
    <n v="0"/>
    <n v="0"/>
    <x v="3"/>
    <s v="N/A"/>
    <x v="2"/>
    <s v="N/A"/>
    <m/>
    <s v="Not Applicable"/>
    <m/>
    <m/>
    <m/>
    <m/>
    <e v="#N/A"/>
    <e v="#N/A"/>
    <e v="#N/A"/>
    <e v="#N/A"/>
    <x v="0"/>
    <b v="1"/>
    <b v="1"/>
  </r>
  <r>
    <n v="100000"/>
    <s v="General Fund"/>
    <n v="110211"/>
    <s v="Council District 2 - CPPS"/>
    <s v="01"/>
    <s v="Serve Every Neighborhood"/>
    <s v="Expenditure (City Mandates)"/>
    <s v="Not Applicable"/>
    <n v="57939"/>
    <s v="May Revise_100000_110211_May Revise CPPS Budget"/>
    <m/>
    <m/>
    <m/>
    <m/>
    <n v="0"/>
    <m/>
    <n v="18337"/>
    <m/>
    <m/>
    <m/>
    <m/>
    <m/>
    <m/>
    <m/>
    <n v="18337"/>
    <m/>
    <s v="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10311"/>
    <s v="Council District 3 - CPPS"/>
    <s v="01"/>
    <s v="Serve Every Neighborhood"/>
    <s v="Expenditure (City Mandates)"/>
    <s v="Not Applicable"/>
    <n v="57940"/>
    <s v="May Revise_100000_110311_May Revise CPPS Budget"/>
    <m/>
    <m/>
    <m/>
    <m/>
    <n v="0"/>
    <m/>
    <n v="206263"/>
    <m/>
    <m/>
    <m/>
    <m/>
    <m/>
    <m/>
    <m/>
    <n v="206263"/>
    <m/>
    <s v="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212"/>
    <s v="Personnel"/>
    <s v="01"/>
    <s v="Not Applicable"/>
    <s v="Expenditure (Critical Operational Needs)"/>
    <s v="Not Applicable"/>
    <n v="57941"/>
    <s v="May Revision_100000_1212_Addition of Program Coordinator"/>
    <n v="1"/>
    <n v="147576"/>
    <n v="28355"/>
    <n v="11585"/>
    <n v="187516"/>
    <n v="500"/>
    <n v="1500"/>
    <n v="500"/>
    <m/>
    <m/>
    <m/>
    <m/>
    <m/>
    <m/>
    <n v="190016"/>
    <m/>
    <s v="Addition of 1.00 FTE Program Coordinator position to oversee the Recruiting section. This section was reinstated in FY23 and is comprised of two recruiters – a Supervising Personnel Analyst, and an Associate Personnel Analyst. These two positions promote employment opportunities for the City by attending recruiting events and speaking at career fairs to generate interest in City careers; conduct career counseling and serve as points of contact for potential applicants; and collaborate with City hiring departments to develop effective recruiting plans/strategies. The Program Coordinator position will be responsible for managing Classified recruiting efforts Citywide; reviewing and recommending changes and/or modifications to policies, as well as the Civil Service Rules and Personnel Regulations to ensure the department is effectively delivering the most effective personnel services to meet City hiring and recruiting needs; researching, analyzing, and formulating policies to increase recruiting conversion rates; and creating and administering effective job advertising campaigns.  "/>
    <s v="Recruitment Section ExpansionAddition of 1.00 Program Coordinator and total expenditures of $190,491 to manage the Recruitment Section."/>
    <s v="Recruitment Section ExpansionAddition of 1.00 Program Coordinator and associated non-personnel expenditures in the Recruitment Section to manage and coordinate classified recruiting efforts Citywide. Responsibilities include: researching, analyzing, and formulating policies to increase recruiting conversion rates, resulting in a reduction in the City’s vacancy rate."/>
    <s v="NO"/>
    <s v="NA"/>
    <n v="0"/>
    <n v="0"/>
    <n v="0"/>
    <x v="3"/>
    <s v="N/A"/>
    <x v="2"/>
    <s v="N/A"/>
    <m/>
    <m/>
    <m/>
    <m/>
    <m/>
    <s v="Customer Service"/>
    <e v="#N/A"/>
    <e v="#N/A"/>
    <e v="#N/A"/>
    <e v="#N/A"/>
    <x v="0"/>
    <b v="1"/>
    <b v="1"/>
  </r>
  <r>
    <n v="200227"/>
    <s v="Fire/Emergency Medical Services Transport Program Fund"/>
    <n v="1913"/>
    <s v="Emergency Medical Services"/>
    <s v="01"/>
    <s v="Not Applicable"/>
    <s v="Revenue (Revised – Increase)"/>
    <s v="Not Applicable"/>
    <n v="57942"/>
    <s v="May Revise_200227_1913_EMS Alliance Model"/>
    <n v="2"/>
    <n v="91148"/>
    <n v="30866"/>
    <n v="17662"/>
    <n v="139676"/>
    <m/>
    <m/>
    <m/>
    <m/>
    <m/>
    <m/>
    <m/>
    <n v="0"/>
    <m/>
    <n v="139676"/>
    <n v="-1500000"/>
    <s v="Addition of 2.00 FTE Clerical Assistant II positions, Fire-Rescue (EMS Division) will assume the medical billing and collections function currently being performed by Falck. As medical billing is highly regulated and complex, the billing function will be outsourced to a vendor specializing in medical billing. This adjustment includes the addition of 2.00 Clerical Assistant II positions to manage ambulance patient invoicing (anticipated at 300 to 350 daily incoming revenue transactions) and provide other administrative support to EMS division in non-personnel expenditures. Due to ongoing contract performance issues, the City and Falck have mutually agreed to implement an Alliance Model EMS System. The First Amendment to the Falck contract is expected to be approved by City Council in mid-May 2023 and will be effective in Fiscal Year 2024. As a result of the First Amendment, this adjustment includes the reduction of a one-time Falck Penalty fee of $1.5M."/>
    <s v="Alliance Model EMS SystemAddition of 2.00 Clerical Assistant 2 to provide administrative support to the Fire-Rescue Department's Emergency Medical Services Division."/>
    <s v="Alliance Model EMS SystemThis adjustment includes the addition 2.00 Clerical Assistant 2 and expenditures of $132,166 to provide administrative support to the Fire-Rescue Department's Emergency Medical Services Division."/>
    <s v="YES"/>
    <m/>
    <n v="0"/>
    <n v="0"/>
    <n v="0"/>
    <x v="3"/>
    <s v="N/A"/>
    <x v="2"/>
    <s v="N/A"/>
    <m/>
    <m/>
    <m/>
    <s v="Customer Service"/>
    <m/>
    <m/>
    <e v="#N/A"/>
    <e v="#N/A"/>
    <e v="#N/A"/>
    <e v="#N/A"/>
    <x v="0"/>
    <b v="1"/>
    <b v="1"/>
  </r>
  <r>
    <n v="100000"/>
    <s v="General Fund"/>
    <n v="1621"/>
    <s v="Sustainability &amp; Mobility"/>
    <s v="02"/>
    <s v="Champion Sustainability"/>
    <s v="Expenditure (City Mandates)"/>
    <s v="Infrastructure"/>
    <n v="57944"/>
    <s v="May Revision_100000_1621_Franchise Audit"/>
    <m/>
    <m/>
    <m/>
    <m/>
    <n v="0"/>
    <m/>
    <n v="150000"/>
    <m/>
    <m/>
    <m/>
    <m/>
    <m/>
    <m/>
    <m/>
    <n v="150000"/>
    <m/>
    <s v="May revision to change the funding source of the $150,000 in proposed budget to $300,000 as originally submitted and in the Energy Conservation Program Fund.  This is a fixed price contract not hourly so the cost is locked per the contract. Addition of non-personnel expenditures in the amount of $300,000 for the required biannual independent performance audit of SDG&amp;amp;E in compliance with the terms of gas and electric franchises per Franchise Ordinances (O-21327 / O-21328)."/>
    <s v="Biannual Independent Performance AuditAddition of one-time non-personnel expenditures for the biannual independent performance audit of SDG&amp;amp;E. "/>
    <s v=" Biannual Independent Performance AuditAddition of one-time non-personnel expenditures for the required biannual independent performance audit of SDG&amp;amp;E in compliance with the terms of gas and electric franchises per Franchise Ordinances (O-21327 / O-21328)."/>
    <s v="NO"/>
    <s v="No disparities exist; Overseeing and auditing SDG&amp;amp;E performance under the terms of the franchise provides positive outcomes citywide. "/>
    <n v="1"/>
    <n v="150000"/>
    <n v="0"/>
    <x v="1"/>
    <s v="Overarching Implementation"/>
    <x v="0"/>
    <s v="No"/>
    <m/>
    <m/>
    <m/>
    <m/>
    <m/>
    <s v="Trust &amp; Transparency"/>
    <e v="#N/A"/>
    <e v="#N/A"/>
    <e v="#N/A"/>
    <e v="#N/A"/>
    <x v="0"/>
    <b v="1"/>
    <b v="1"/>
  </r>
  <r>
    <n v="100000"/>
    <s v="General Fund"/>
    <n v="1912"/>
    <s v="Fire-Rescue"/>
    <s v="07"/>
    <s v="Serve Every Neighborhood"/>
    <s v="Revenue (Revised – Increase)"/>
    <s v="Not Applicable"/>
    <n v="57946"/>
    <s v="May Revise_100000_1912_High-Rise Inspections Revenue Decreas"/>
    <m/>
    <m/>
    <m/>
    <m/>
    <n v="0"/>
    <m/>
    <m/>
    <m/>
    <m/>
    <m/>
    <m/>
    <m/>
    <m/>
    <m/>
    <m/>
    <n v="-464186"/>
    <s v="Reduction in revenue associated with a decrease in the high-rise inspection user fee. Effective in FY23, the high-rise inspection user fee was reduced from $30 to $18 per 1,000 square feet due to operational efficiencies. This adjustment reflects the associated decrease in user fee revenue."/>
    <s v="High-Rise Inspections User FeeReduction of revenue associated with decrease in high-rise inspections user fee. "/>
    <s v="High-Rise Inspections User FeeReduction of $464,186 revenue associated with decrease in high-rise inspections user fee. "/>
    <s v="NO"/>
    <m/>
    <n v="0"/>
    <n v="0"/>
    <n v="0"/>
    <x v="3"/>
    <s v="N/A"/>
    <x v="2"/>
    <s v="N/A"/>
    <m/>
    <m/>
    <m/>
    <m/>
    <m/>
    <s v="Not Applicable"/>
    <e v="#N/A"/>
    <e v="#N/A"/>
    <e v="#N/A"/>
    <e v="#N/A"/>
    <x v="0"/>
    <b v="1"/>
    <b v="1"/>
  </r>
  <r>
    <n v="100000"/>
    <s v="General Fund"/>
    <n v="171413"/>
    <s v="Community Parks II"/>
    <s v="Not Applicable"/>
    <s v="Serve Every Neighborhood"/>
    <s v="Expenditure (Critical Operational Needs)"/>
    <s v="Not Applicable"/>
    <n v="57949"/>
    <s v="May Revision_100000_171413_Animal Services Contract Increase"/>
    <m/>
    <m/>
    <m/>
    <m/>
    <n v="0"/>
    <m/>
    <n v="365850"/>
    <m/>
    <m/>
    <m/>
    <m/>
    <m/>
    <m/>
    <m/>
    <n v="365850"/>
    <m/>
    <s v="Contractual increase for the new $16M San Diego Humane Society contract. This request will help ensure prompt payment, proper contract management, and analytical support needs. The requested increase will be split between ongoing contractual costs and one-time costs related to building repairs, infrastructure improvements, acquisitions of vehicles and equipment to support animal services. During the proposed budget phase, the contract was still in negotiation and placeholders amounts of $2.8M Ongoing and $1,034,150 One-time NPE were listed, after further discussions and final contract proposals and subsequent approval the final amounts are now $2M Ongoing NPE and $2.2M in One-Time NPE, This May Revise makes those adjustments."/>
    <s v="Animal Services ContractAddition of non-personnel expenditures to support contractual increases, building repairs, and acquisition of vehicles and equipment to support animal services."/>
    <s v="Animal Services ContractAddition of non-personnel expenditures to support contractual increases, building repairs, and acquisition of vehicles and equipment to support animal services."/>
    <s v="YES"/>
    <s v="In Fiscal Year 2023, Parks and Recreation became the custodian of the Animal Services contract. The current contract is coming to a close and the new contractual agreement will commence July 2023. This increase ensures both short and long-term contractual obligations and ultimately benefits the entire city and communities of concern. If not funded, it is likely that the several animal services cannot be provided in their entirety. "/>
    <n v="0"/>
    <n v="0"/>
    <n v="0"/>
    <x v="3"/>
    <s v="N/A"/>
    <x v="2"/>
    <s v="N/A"/>
    <m/>
    <m/>
    <m/>
    <m/>
    <m/>
    <s v="Customer Service"/>
    <e v="#N/A"/>
    <e v="#N/A"/>
    <e v="#N/A"/>
    <e v="#N/A"/>
    <x v="0"/>
    <b v="1"/>
    <b v="1"/>
  </r>
  <r>
    <n v="200224"/>
    <s v="Energy Conservation Program Fund"/>
    <n v="1621"/>
    <s v="Sustainability &amp; Mobility"/>
    <s v="04"/>
    <s v="Champion Sustainability"/>
    <s v="Non-standard Hour (Maintain)"/>
    <s v="Climate Action"/>
    <n v="57951"/>
    <s v="May Revision_200224_1621_Interns"/>
    <n v="1.86"/>
    <n v="67869"/>
    <n v="1335"/>
    <n v="3528"/>
    <n v="72732"/>
    <m/>
    <m/>
    <m/>
    <m/>
    <m/>
    <m/>
    <m/>
    <m/>
    <m/>
    <n v="72732"/>
    <m/>
    <s v="May Revision for the Addition of 3.00 half-time hourly management intern positions to support Climate Action Plan projects as mandated by R-394297.  Although the Employee and Empower Intern Program (EEIP) will take priority when recruiting interns, there is some specialized knowledge or areas of study that may be needed for certain Sustainability and Mobility intern positions, therefore EEIP interns may not be qualified to apply.  For this reason we are requesting funding for interns."/>
    <s v="Non-Standard Hour Personnel FundingAddition of 3.00  half-time hourly management intern positions for $67,611 to support Climate Action Plan projects as mandated by R-394297."/>
    <s v="Addition of 3.00  half-time hourly management intern positions to support Climate Action Plan projects as mandated by R-394297."/>
    <s v="NO"/>
    <s v="No disparities exist; however, efforts will be made to recruit interns with diverse backgrounds and interests. "/>
    <n v="1"/>
    <n v="72732"/>
    <n v="0"/>
    <x v="1"/>
    <s v="Overarching Implementation"/>
    <x v="0"/>
    <s v="No"/>
    <m/>
    <s v="Customer Service"/>
    <m/>
    <m/>
    <m/>
    <m/>
    <e v="#N/A"/>
    <e v="#N/A"/>
    <e v="#N/A"/>
    <e v="#N/A"/>
    <x v="0"/>
    <b v="1"/>
    <b v="1"/>
  </r>
  <r>
    <n v="200217"/>
    <s v="Underground Surcharge Fund"/>
    <n v="211600"/>
    <s v="Admin &amp; Right-of-Way Management"/>
    <s v="01"/>
    <s v="Serve Every Neighborhood"/>
    <s v="Expenditure (Critical Operational Needs)"/>
    <s v="Infrastructure"/>
    <n v="57952"/>
    <s v="May Revision_200217_211600_UUP Administrative Support"/>
    <n v="1"/>
    <n v="47307"/>
    <n v="18940"/>
    <n v="9816"/>
    <n v="76063"/>
    <m/>
    <m/>
    <n v="2235"/>
    <m/>
    <m/>
    <m/>
    <m/>
    <m/>
    <m/>
    <n v="78298"/>
    <m/>
    <s v="This request is the addition of 1.0 Associate Management Analyst to support the Utilities Undergrounding Program. The completion of the new franchise agreement and MOU between the City and SDG&amp;amp;E has allowed the UUP Program to restart previously paused projects and begin using new prioritization criteria for additional projects going forward. Additional financial and administrative support is required to meet the increasing needs of the UUP Program. This position is reimbursable via the Underground Surcharge Fund. This request includes budgeted savings based off the estimated period positions will not be active in Fiscal Year 2024 and includes one-time expenditures associated with IT equipment necessary to support this position. "/>
    <s v="Utilities Underground Administrative SupportAddition of 1.00 Associate Management Analyst and non-personnel expenditures to provide support to the Utilities Underground Program."/>
    <s v="Utilities Underground Administrative SupportAddition of 1.00 Associate Management Analyst and non-personnel expenditures for total expenditures of  $71,754  to provide support to the Utilities Underground Program."/>
    <s v="YES"/>
    <s v="Ensuring SDTD has the resources it needs, enables the department to provide services needed across all neighborhoods. This position will provide financial and administrative support to the Utilities Undergrounding Program in order to comply with the new franchise agreement and MOU between the City and SDG&amp;amp;E. From a City employee perspective, this position will alleviate workload from the existing analyst and allow the person to concentrate financial and administration support to the Right of  Way Division. Not having enough resources impact the ability for the City to meet its financial obligations under the new MOU with SDG&amp;amp;E."/>
    <n v="1"/>
    <n v="78298"/>
    <n v="0"/>
    <x v="4"/>
    <n v="5.3"/>
    <x v="0"/>
    <s v="No"/>
    <m/>
    <s v="Not Applicable"/>
    <m/>
    <m/>
    <m/>
    <m/>
    <e v="#N/A"/>
    <e v="#N/A"/>
    <e v="#N/A"/>
    <e v="#N/A"/>
    <x v="0"/>
    <b v="1"/>
    <b v="1"/>
  </r>
  <r>
    <n v="200217"/>
    <s v="Underground Surcharge Fund"/>
    <n v="211600"/>
    <s v="Admin &amp; Right-of-Way Management"/>
    <s v="02"/>
    <s v="Not Applicable"/>
    <s v="Expenditure (Critical Operational Needs)"/>
    <s v="Infrastructure"/>
    <n v="57961"/>
    <s v="May Revision_200217_211600_Addition of 1.00 Program Coord"/>
    <n v="1"/>
    <n v="74220"/>
    <n v="25809"/>
    <n v="11110"/>
    <n v="111139"/>
    <m/>
    <m/>
    <n v="2235"/>
    <m/>
    <m/>
    <m/>
    <m/>
    <m/>
    <m/>
    <n v="113374"/>
    <m/>
    <s v="This request is the addition of 1.0 Program Coordinator to support the Utilities Undergrounding Program and the executed Memorandum of Understanding (MOU) between SDG&amp;amp;E and the Transportation Department. The Program Coordinator will oversee the Quality Assurance/Compliance work group and the Data &amp;amp; Analytics work group to focus on programmatic planning needs. The Program Coordinator will provide support of the MOU and include but not limited to: perform long-term (20 to 50-year horizon) and medium-term (5 to 20-year horizon) planning of Utilities Undergrounding Program activities; analyze cost and revenue data, indices, and trends to formulate projections of future program finances; recommend program production and expenditure targets and recommends the pacing of activities, such as the initiating of new undergrounding projects, to align with those targets;  and manage the accurate monitoring and reporting of program fund balance, revenue, expenditures and KPIs. This request includes budgeted savings based off the estimated period positions will not be active in Fiscal Year 2024 and includes one-time IT non-personnel expenditures. "/>
    <s v="Underground Utilities MOU SupportAddition of 1.00 Program Coordinator and non-personnel expenditures to provide support to the Utilities Underground Program."/>
    <s v="Underground Utilities MOU SupportAddition of 1.00 Program Coordinator and non-personnel expenditures for total expenditures of $113,796 to provide support to the Utilities Underground Program."/>
    <s v="YES"/>
    <s v="Ensuring SDTD has the resources it needs, enables the department to provide services needed across all neighborhoods. This position will oversee the Quality Assurance/Compliance work group and the Data &amp;amp; Analytics work group to focus on programmatic planning needs. The Program Coordinator will provide support and to comply with the new franchise agreement and MOU between the City and SDG&amp;amp;E. From a City employee perspective, this position will provide coordination and implementation of the MOU. Not having enough resources impact the ability for the City to meet the programs quality assurance/compliance obligations under the new MOU with SDG&amp;amp;E."/>
    <n v="1"/>
    <n v="113374"/>
    <n v="0"/>
    <x v="4"/>
    <n v="5.3"/>
    <x v="0"/>
    <s v="No"/>
    <m/>
    <s v="Not Applicable"/>
    <m/>
    <m/>
    <m/>
    <m/>
    <e v="#N/A"/>
    <e v="#N/A"/>
    <e v="#N/A"/>
    <e v="#N/A"/>
    <x v="0"/>
    <b v="1"/>
    <b v="1"/>
  </r>
  <r>
    <n v="200217"/>
    <s v="Underground Surcharge Fund"/>
    <n v="211600"/>
    <s v="Admin &amp; Right-of-Way Management"/>
    <s v="Not Applicable"/>
    <s v="Not Applicable"/>
    <s v="Expenditure (Other Reduction)"/>
    <s v="Not Applicable"/>
    <n v="57962"/>
    <s v="May Revision_200217_211600_Reduction of UUP Program Budget"/>
    <m/>
    <m/>
    <m/>
    <m/>
    <n v="0"/>
    <m/>
    <n v="-33019302"/>
    <m/>
    <m/>
    <m/>
    <m/>
    <m/>
    <m/>
    <m/>
    <n v="-33019302"/>
    <m/>
    <s v="This request is reducing Utilities Underground Program budget categories to align with projected spending in Fiscal Year 2024. $8.3m decrease in Construction Contracts due to lack of Joint projects in Trench and Conduit phase. $557K decrease in Consulting Services due to lack of projects at phase where aerial survey is needed. $23.8m decrease in JOC Construction Contracts due to lack of Joint projects in Trench and Conduit phase. $194K decrease in City Services Billed based on latest projection, which is consistent with historical trends. $145K decrease in Tree Trimming Services due to lack of projects at the end of the undergrounding phase, with only around 3 projects can be planted."/>
    <s v="Reduction in UUP Program FundingReduction to reflect revised Utilities Underground Program budget to align with projected spending in Fiscal Year 2024."/>
    <s v="Reduction in UUP Program FundingReduction of $33,019,302 to reflect revised Utilities Underground Program budget to align with projected spending in Fiscal Year 2024."/>
    <s v="NO"/>
    <s v="N___N/A_:._._._._"/>
    <n v="1"/>
    <n v="-33019302"/>
    <n v="0"/>
    <x v="4"/>
    <n v="5.3"/>
    <x v="0"/>
    <s v="No"/>
    <m/>
    <s v="Not Applicable"/>
    <m/>
    <m/>
    <m/>
    <m/>
    <e v="#N/A"/>
    <e v="#N/A"/>
    <e v="#N/A"/>
    <e v="#N/A"/>
    <x v="0"/>
    <b v="1"/>
    <b v="1"/>
  </r>
  <r>
    <n v="200217"/>
    <s v="Underground Surcharge Fund"/>
    <n v="211600"/>
    <s v="Admin &amp; Right-of-Way Management"/>
    <s v="Not Applicable"/>
    <s v="Not Applicable"/>
    <s v="Expenditure (Critical Operational Needs)"/>
    <s v="Not Applicable"/>
    <n v="57963"/>
    <s v="May Revision_200217_211600_Addition of UUP Program Budget"/>
    <m/>
    <m/>
    <m/>
    <m/>
    <n v="0"/>
    <m/>
    <m/>
    <m/>
    <m/>
    <n v="10295400"/>
    <m/>
    <m/>
    <m/>
    <m/>
    <n v="10295400"/>
    <m/>
    <s v="This request is the addition of $10,295,400 in Surcharge Construction funding to align with projected spending in Fiscal Year 2024 as provided by SDG&amp;amp;E. Fiscal Year 2024 budget is based of $54,779,253 estimated from SDG&amp;amp;E. Expenditures are part of the MOU with SDG&amp;amp;E, which are specifically reserved for reimbursement payments from the Undergrounding Surcharge Fund for costs incurred in performing work related to utilities undergrounding projects, as well as trailing charges for projects completed under the previous agreement. Adjustments to reduce this projection by $9,483,853 to $45,308,900 include the following.1. For Fiscal Year 2024, assumed a start up delay of 2 months.2. Calculated a reduction as new work charges for May and June."/>
    <s v="Additional UUP Program FundingAddition of non-personnel expenditures for Surcharge Construction to align with projected spending in Fiscal Year 2024."/>
    <s v="Additional UUP Program FundingAddition of $10,295,400 in non-personnel expenditures for Surcharge Construction to align with projected spending in Fiscal Year 2024."/>
    <s v="NO"/>
    <s v="N___N/A_:._._._._"/>
    <n v="1"/>
    <n v="10295400"/>
    <n v="0"/>
    <x v="4"/>
    <n v="5.3"/>
    <x v="0"/>
    <s v="No"/>
    <m/>
    <s v="Not Applicable"/>
    <m/>
    <m/>
    <m/>
    <m/>
    <e v="#N/A"/>
    <e v="#N/A"/>
    <e v="#N/A"/>
    <e v="#N/A"/>
    <x v="0"/>
    <b v="1"/>
    <b v="1"/>
  </r>
  <r>
    <n v="200448"/>
    <s v="GIS Fund"/>
    <n v="1314"/>
    <s v="Department of Information Technology"/>
    <s v="01"/>
    <s v="Foster Regional Prosperity"/>
    <s v="Expenditure (Critical Operational Needs)"/>
    <s v="IT Discretionary"/>
    <n v="57974"/>
    <s v="May Revision_200448_1314_GIS Aerial Imagery"/>
    <m/>
    <m/>
    <m/>
    <m/>
    <n v="0"/>
    <m/>
    <m/>
    <n v="43467"/>
    <m/>
    <m/>
    <m/>
    <m/>
    <m/>
    <m/>
    <n v="43467"/>
    <n v="43467"/>
    <s v="Addition of $43,467 in the GIS Fund for Regional Imagery Coalition. This is an ongoing unbudgeted item in the Geographic Information System (GIS) Fund. In prior fiscal years, budget savings from the ESRI contract was used to offset this item. In Fiscal Year 2023, the ESRI contract was renegotiated and the cost increased due to inflation. The increase for ESRI was requested in the Fiscal Year 2024 Proposed Budget, however, this item was overlooked and not requested in the Fiscal Year 2024 Proposed Budget. In order to continue receiving these services, DoIT is requesting this item to be included in the May Revise. In addition, there is an increase of $43K in revenue from SanGIS for reimbursement of city staff. The variance is attributed to increase in personnel expenses due to raises and increase in City's fringe expenses. For this item, the City receives three flights per year, acquiring 3-band visible spectrum 2.8 inches spatial resolution nadir-view landcover data service from NearMap served as an API Unlimited seat. A 14-year historical archive, oblique planimetric imagery generated from the stereoscopic camera flights, and 9 inches spatial resolution dataset which may be shared with the public and City partners. Imagery is used by all departments to assess risk, landcover change, climate impacts, vegetative cover, carbon sequestration, and aboveground asset management for ROW’s, transportation, ADA for pedestrians, code compliance, marine resources, real estate management, inspections, emergency response and environmental custodianship.  If not funded, City departments would need to perform additional permitting, inspection, and code compliance site visits.Approved - Bill Walker, Finance Manager, 04/21/23. "/>
    <s v="Regional Imagery CoalitionAddition of non-personnel expenditures and associated revenue for the Regional Imagery Coalition agreement to support permitting, inspection, and code compliance issues without intrusive or unsafe site visits."/>
    <s v="Regional Imagery CoalitionAddition of $43,467 in non-personnel expenditures in the GIS Fund for Regional Imagery Coalition agreement to support permitting, inspection, and code compliance issues without intrusive or unsafe site visits and $43,467 in associated revenue from SanGIS for reimbursement of city staff. If not funded, City departments would need to perform additional permitting, inspection, and code compliance site visits. This is an ongoing unbudgeted item in the Geographic Information System (GIS) Fund. In prior fiscal years, budget savings from the ESRI contract was used to offset this item. In Fiscal Year 2023, the ESRI contract was renegotiated and the cost increased due to inflation. The increase for ESRI was requested in the Fiscal Year 2024 Proposed Budget, however, this item was overlooked and not requested in the Fiscal Year 2024 Proposed Budget. In order to continue receiving these services, DoIT is requesting this item to be included in the May Revise."/>
    <s v="YES"/>
    <s v="1. Aerial imagery may be used to assess permitting, inspection and code compliance issues without intrusive or unsafe site visits. Generation of landcover datasets aid in developing community plans, planning CIP projects and understanding seasonal changes to landscape. Imagery is also used to assess candidate locations for EV charging stations, PV installations, stormwater runoff patterns and impacts, etc. 2. Operational impacts include modifying analytical workflows to incorporate the data and integrating landcover variables as part of predictive models. Most operations departments already have these workflows in place. Those that do not may want to hire GISA classification staff to support automating and centralizing efforts.  3. Imagery analysis has been used by governments for decades and is a critical technology for understanding and planning land use change."/>
    <n v="0"/>
    <n v="0"/>
    <n v="0"/>
    <x v="3"/>
    <s v="N/A"/>
    <x v="2"/>
    <s v="N/A"/>
    <m/>
    <s v="Equity &amp; Inclusion"/>
    <m/>
    <m/>
    <m/>
    <m/>
    <e v="#N/A"/>
    <e v="#N/A"/>
    <e v="#N/A"/>
    <e v="#N/A"/>
    <x v="0"/>
    <b v="1"/>
    <b v="1"/>
  </r>
  <r>
    <n v="100000"/>
    <s v="General Fund"/>
    <n v="110111"/>
    <s v="Council District 1 - CPPS"/>
    <s v="01"/>
    <s v="Serve Every Neighborhood"/>
    <s v="Expenditure (City Mandates)"/>
    <s v="Not Applicable"/>
    <n v="57978"/>
    <s v="May Revise_100000_110111_May Revise CPPS Budget"/>
    <m/>
    <m/>
    <m/>
    <m/>
    <n v="0"/>
    <m/>
    <n v="41603"/>
    <m/>
    <m/>
    <m/>
    <m/>
    <m/>
    <m/>
    <m/>
    <n v="41603"/>
    <m/>
    <s v="Community Projects, Programs, and Services Adjustment reflects the addition of budget for Community Projects, Programs, and Services. The allocation is based on the Council Office's estimated savings for Fiscal Year 2023 as reported in the Fiscal Year 2023 Third-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m/>
    <n v="0"/>
    <n v="0"/>
    <n v="0"/>
    <x v="3"/>
    <s v="N/A"/>
    <x v="2"/>
    <s v="N/A"/>
    <m/>
    <m/>
    <m/>
    <m/>
    <m/>
    <s v="Not Applicable"/>
    <e v="#N/A"/>
    <e v="#N/A"/>
    <e v="#N/A"/>
    <e v="#N/A"/>
    <x v="0"/>
    <b v="1"/>
    <b v="1"/>
  </r>
  <r>
    <n v="100000"/>
    <s v="General Fund"/>
    <n v="2115"/>
    <s v="Environmental Services"/>
    <s v="01"/>
    <s v="Serve Every Neighborhood"/>
    <s v="Expenditure (City Mandates)"/>
    <s v="IT Discretionary"/>
    <n v="57979"/>
    <s v="May Revision_100000_2115_Addition IT Discretionary"/>
    <m/>
    <m/>
    <m/>
    <m/>
    <n v="0"/>
    <m/>
    <m/>
    <n v="500000"/>
    <m/>
    <m/>
    <m/>
    <m/>
    <m/>
    <m/>
    <n v="500000"/>
    <m/>
    <s v="Addition of $500,000 to support IT project management for a billing solution &amp;amp; software integration to implement Measure B. Funding is needed as IT Project Managers (likely CGI) will need to assist with a billing software RFI, and RFP scope and identification if Systems Integrator is needed to implement resulting software.  If an SAP solution is available, CGI PM will still be needed to deploy and integrate. This recommendation is coming from DoIT Director and approved by DCOO."/>
    <s v="Billing Solution Software ImplementationAddition of non-personnel expenditures to support project management for a billing solution and software integration to implement Measure B."/>
    <s v="Addition of IT DiscretionaryAddition of non-personnel expenditures in the amount of $500,000 to support project management for a billing solution and software integration to implement Measure B."/>
    <s v="YES"/>
    <s v="This budget adjustment will support implementation of Measure B, which will provide a cost-recoverable fee for refuse collection to residents who currently do not pay for this service. This will resolve an inequity that currently exists among City residents where those receiving collection services from the City do not pay any fee and others throughout the City. Allows for refuse collection to become all or partially cost recoverable, provide containers and container delivery to customers at no additional charge other than the fee for service. Adding a fee for the collection of refuse further increases the cost of living for residents who currently receive free collection, and may impact those on limited incomes."/>
    <n v="0"/>
    <n v="0"/>
    <n v="0"/>
    <x v="3"/>
    <s v="N/A"/>
    <x v="2"/>
    <s v="N/A"/>
    <m/>
    <m/>
    <m/>
    <m/>
    <m/>
    <s v="Customer Service"/>
    <e v="#N/A"/>
    <e v="#N/A"/>
    <e v="#N/A"/>
    <e v="#N/A"/>
    <x v="0"/>
    <b v="1"/>
    <b v="1"/>
  </r>
  <r>
    <n v="100000"/>
    <s v="General Fund"/>
    <n v="110411"/>
    <s v="Council District 4 - CPPS"/>
    <s v="01"/>
    <s v="Serve Every Neighborhood"/>
    <s v="Expenditure (City Mandates)"/>
    <s v="Not Applicable"/>
    <n v="57981"/>
    <s v="May Revise_100000_110411_May Revise CPPS Budget"/>
    <m/>
    <m/>
    <m/>
    <m/>
    <n v="0"/>
    <m/>
    <n v="134956"/>
    <m/>
    <m/>
    <m/>
    <m/>
    <m/>
    <m/>
    <m/>
    <n v="134956"/>
    <m/>
    <s v="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10511"/>
    <s v="Council District 5 - CPPS"/>
    <s v="01"/>
    <s v="Serve Every Neighborhood"/>
    <s v="Expenditure (City Mandates)"/>
    <s v="Not Applicable"/>
    <n v="57982"/>
    <s v="May Revise_100000_110511_May Revise CPPS Budget"/>
    <m/>
    <m/>
    <m/>
    <m/>
    <n v="0"/>
    <m/>
    <n v="100373"/>
    <m/>
    <m/>
    <m/>
    <m/>
    <m/>
    <m/>
    <m/>
    <n v="100373"/>
    <m/>
    <s v="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10611"/>
    <s v="Council District 6 - CPPS"/>
    <s v="01"/>
    <s v="Serve Every Neighborhood"/>
    <s v="Expenditure (City Mandates)"/>
    <s v="Not Applicable"/>
    <n v="57983"/>
    <s v="May Revise_100000_110611_May Revise CPPS Budget"/>
    <m/>
    <m/>
    <m/>
    <m/>
    <n v="0"/>
    <m/>
    <n v="273351"/>
    <m/>
    <m/>
    <m/>
    <m/>
    <m/>
    <m/>
    <m/>
    <n v="273351"/>
    <m/>
    <s v="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10711"/>
    <s v="Council District 7 - CPPS"/>
    <s v="01"/>
    <s v="Serve Every Neighborhood"/>
    <s v="Expenditure (City Mandates)"/>
    <s v="Not Applicable"/>
    <n v="57984"/>
    <s v="May Revise_100000_110711_May Revise CPPS Budget"/>
    <m/>
    <m/>
    <m/>
    <m/>
    <n v="0"/>
    <m/>
    <n v="49650"/>
    <m/>
    <m/>
    <m/>
    <m/>
    <m/>
    <m/>
    <m/>
    <n v="49650"/>
    <m/>
    <s v="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10811"/>
    <s v="Council District 8 - CPPS"/>
    <s v="01"/>
    <s v="Serve Every Neighborhood"/>
    <s v="Expenditure (City Mandates)"/>
    <s v="Not Applicable"/>
    <n v="57985"/>
    <s v="May Revise_100000_110811_May Revise CPPS Budget"/>
    <m/>
    <m/>
    <m/>
    <m/>
    <n v="0"/>
    <m/>
    <n v="44846"/>
    <m/>
    <m/>
    <m/>
    <m/>
    <m/>
    <m/>
    <m/>
    <n v="44846"/>
    <m/>
    <s v="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10911"/>
    <s v="Council District 9 - CPPS"/>
    <s v="01"/>
    <s v="Serve Every Neighborhood"/>
    <s v="Expenditure (City Mandates)"/>
    <s v="Not Applicable"/>
    <n v="57986"/>
    <s v="May Revise_100000_110911_May Revise CPPS Budget"/>
    <m/>
    <m/>
    <m/>
    <m/>
    <n v="0"/>
    <m/>
    <n v="-11953"/>
    <m/>
    <m/>
    <m/>
    <m/>
    <m/>
    <m/>
    <m/>
    <n v="-11953"/>
    <m/>
    <s v="Community Projects, Programs, and Services Adjustment reflects the addition of budget for Community Projects, Programs, and Services. The allocation is based on the Council Office's estimated savings for Fiscal Year 2023 as reported in the Fiscal Year 2023 Third Quarter Budget Monitoring Report, including any requested appropriation adjustments."/>
    <s v="Community Projects, Programs, and ServicesAdjustment reflects the one-time addition of expenditures for Community Projects, Programs, and Services."/>
    <s v="Community Projects, Programs, and Services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200205"/>
    <s v="Transient Occupancy Tax Fund"/>
    <n v="9913"/>
    <s v="Citywide Other/Special Funds"/>
    <s v="Not Applicable"/>
    <s v="Not Applicable"/>
    <s v="Revenue (Revised – Increase)"/>
    <s v="Not Applicable"/>
    <n v="58002"/>
    <s v="May Revision_200205_9913_TOT Revenue"/>
    <m/>
    <m/>
    <m/>
    <m/>
    <n v="0"/>
    <m/>
    <m/>
    <m/>
    <m/>
    <m/>
    <m/>
    <m/>
    <m/>
    <m/>
    <m/>
    <n v="4763282"/>
    <s v="Adjustment to reflect revised Transient Occupancy Tax (TOT) revenue projections (May Revise update). The FY 2023 projection (actual activity through P.9) serves as the base for FY 2024 with a 5.9% growth rate applied. The 5.9% growth rate is based on the average year-over-year growth in TOT revenue from FY 2002 through FY 2019. FY 2023 projection is based on period 1-9 actual activity with growth rates for remainder of FY 2023 based on a growth factor of 23.9% for periods 10-12 of FY 2023. The FY 2023 growth factor of 23.9% is the average of FY 2023 Q1-Q3 actual quarterly growth over FY 2019 actuals."/>
    <s v="Revised RevenueAdjustment to reflect revised Transient Occupancy Tax (TOT) revenue projections."/>
    <s v="Revised Transient Occupancy Tax RevenueRevised Transient Occupancy Tax revenue of $4.8 million as a result of updated TOT revenue projections for Fiscal Year 2024."/>
    <s v="NO"/>
    <s v="N/A"/>
    <n v="0"/>
    <n v="0"/>
    <n v="0"/>
    <x v="3"/>
    <s v="N/A"/>
    <x v="2"/>
    <s v="N/A"/>
    <m/>
    <m/>
    <m/>
    <s v="Not Applicable"/>
    <m/>
    <m/>
    <e v="#N/A"/>
    <e v="#N/A"/>
    <e v="#N/A"/>
    <e v="#N/A"/>
    <x v="0"/>
    <b v="1"/>
    <b v="1"/>
  </r>
  <r>
    <n v="100000"/>
    <s v="General Fund"/>
    <n v="2000"/>
    <s v="Public Utilities"/>
    <s v="Not Applicable"/>
    <s v="Not Applicable"/>
    <s v="Expenditure (Critical Operational Needs)"/>
    <s v="Not Applicable"/>
    <n v="58004"/>
    <s v="May Revision_100000_2000_City Services Billed Adjustment"/>
    <m/>
    <m/>
    <m/>
    <m/>
    <n v="0"/>
    <m/>
    <n v="137929"/>
    <m/>
    <m/>
    <m/>
    <m/>
    <m/>
    <m/>
    <m/>
    <n v="137929"/>
    <m/>
    <s v="A 7.625% increase to City Services Billed commitment item by for lake staff that charge the general fund for recreation services. Because these staff do not live in the general fund, adjustments to their salaries are not included in PEP automatically. "/>
    <s v="Reservoir Recreation Addition of non-personnel expenditures to support recreation staff charges. "/>
    <s v="Reservoir Recreation Addition of non-personnel expenditures of $137,929 to support recreation staff charges."/>
    <s v="NO"/>
    <m/>
    <n v="0"/>
    <n v="0"/>
    <n v="0"/>
    <x v="3"/>
    <s v="N/A"/>
    <x v="2"/>
    <s v="N/A"/>
    <m/>
    <m/>
    <m/>
    <m/>
    <m/>
    <s v="Not Applicable"/>
    <e v="#N/A"/>
    <e v="#N/A"/>
    <e v="#N/A"/>
    <e v="#N/A"/>
    <x v="0"/>
    <b v="1"/>
    <b v="1"/>
  </r>
  <r>
    <n v="100000"/>
    <s v="General Fund"/>
    <n v="1152"/>
    <s v="City Clerk"/>
    <s v="01"/>
    <s v="Not Applicable"/>
    <s v="Revenue (Revised – Increase)"/>
    <s v="Not Applicable"/>
    <n v="58006"/>
    <s v="May Revise_100000_1152_Passport Revenue Rev Increase"/>
    <m/>
    <m/>
    <m/>
    <m/>
    <n v="0"/>
    <m/>
    <m/>
    <m/>
    <m/>
    <m/>
    <m/>
    <m/>
    <m/>
    <m/>
    <m/>
    <n v="50000"/>
    <s v="Increase Charges for Current Services revenue by $50,000 in commitment item CSC Passport Fees (422051) due to updated passport appointment schedules which increases the number of daily passport appointments. The Office of the City Clerk projects that the revenue from the City Clerk’s Passport Acceptance Facility will be $200,000 for Fiscal Year 2024. This is $50,000 more than the $150,000 revenue projection submitted to Department of Finance in January 2023 and as currently reflected in the FY24 proposed budget."/>
    <s v="Passport RevenueAdjustment to reflect revised revenue associated with the Passport Services Program."/>
    <s v="Passport RevenueAdjustment to reflect revised revenue of $50,000 associated with the Passport Services Program."/>
    <s v="NO"/>
    <s v="Increase Charges for Current Services revenue by $50,000 in commitment item CSC Passport Fees (422051) due to updated passport appointment schedules which increases the number of daily passport appointments. The Office of the City Clerk projects that the revenue from the City Clerk’s Passport Acceptance Facility will be $200,000 for Fiscal Year 2024. This is $50,000 more than the $150,000 revenue projection submitted to Department of Finance in January 2023 and as currently reflected in the FY24 proposed budget."/>
    <n v="0"/>
    <n v="0"/>
    <n v="0"/>
    <x v="3"/>
    <s v="N/A"/>
    <x v="2"/>
    <s v="N/A"/>
    <m/>
    <m/>
    <m/>
    <m/>
    <m/>
    <s v="Customer Service"/>
    <e v="#N/A"/>
    <e v="#N/A"/>
    <e v="#N/A"/>
    <e v="#N/A"/>
    <x v="0"/>
    <b v="1"/>
    <b v="1"/>
  </r>
  <r>
    <n v="100000"/>
    <s v="General Fund"/>
    <n v="1101"/>
    <s v="Council District 1"/>
    <s v="Not Applicable"/>
    <s v="Not Applicable"/>
    <s v="Not Applicable"/>
    <s v="Not Applicable"/>
    <n v="58010"/>
    <s v="May Revision_100000_1101_Council District Equity Adjustment"/>
    <m/>
    <n v="-7336"/>
    <m/>
    <m/>
    <n v="-7336"/>
    <m/>
    <m/>
    <m/>
    <m/>
    <m/>
    <m/>
    <m/>
    <m/>
    <m/>
    <n v="-7336"/>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12"/>
    <s v="Infrastructure Fund"/>
    <n v="9913"/>
    <s v="Citywide Other/Special Funds"/>
    <s v="Not Applicable"/>
    <s v="Not Applicable"/>
    <s v="Revenue (Revised – Increase)"/>
    <s v="Infrastructure"/>
    <n v="58014"/>
    <s v="May_Revise_100012_9913 Infrastructure Fund Revenue Increase"/>
    <m/>
    <m/>
    <m/>
    <m/>
    <n v="0"/>
    <m/>
    <m/>
    <m/>
    <m/>
    <m/>
    <m/>
    <m/>
    <m/>
    <m/>
    <m/>
    <n v="9416084"/>
    <s v="Adjustment to reflect anticipated May Revise increase in revenues of $9,416,084 for the Infrastructure Fund, for an Fiscal Year 2024 total of $30,961,973. Infrastructure Revenues are Major Revenues Increment, Sales Tax Increment, and Pension Cost Reductions, excluding any Exempt Revenues."/>
    <s v="Prop H Infrastructure ContributionAdjustment to reflect anticipated revenues related to the Prop H Infrastructure Fund contribution."/>
    <s v="Prop H Infrastructure ContributionAdjustment to reflect May Revise increase in revenues of $9,416,084 for the Infrastructure Fund, for an Fiscal Year 2024 total of $30,961,973."/>
    <s v="NO"/>
    <m/>
    <n v="0"/>
    <n v="0"/>
    <n v="0"/>
    <x v="3"/>
    <s v="N/A"/>
    <x v="2"/>
    <s v="N/A"/>
    <m/>
    <s v="Not Applicable"/>
    <m/>
    <m/>
    <m/>
    <m/>
    <e v="#N/A"/>
    <e v="#N/A"/>
    <e v="#N/A"/>
    <e v="#N/A"/>
    <x v="0"/>
    <b v="1"/>
    <b v="1"/>
  </r>
  <r>
    <n v="100015"/>
    <s v="Climate Equity Fund"/>
    <n v="1621"/>
    <s v="Sustainability &amp; Mobility"/>
    <s v="01"/>
    <s v="Serve Every Neighborhood"/>
    <s v="Expenditure (Climate Action Plan)"/>
    <s v="Infrastructure"/>
    <n v="58015"/>
    <s v="May Revision_100015_1621_Climate Equity Fund Operating Bdgt"/>
    <m/>
    <m/>
    <m/>
    <m/>
    <n v="0"/>
    <m/>
    <n v="1613500"/>
    <m/>
    <m/>
    <m/>
    <m/>
    <m/>
    <m/>
    <m/>
    <n v="1613500"/>
    <m/>
    <s v="Parks and Recreation Lighting Safety Enhancements and Energy Efficiency – Recommend $1,613,500Memorial Park – D8Montgomery Waller Park – D8Mountain View Park – D4San Ysidro Activity Center – D8Mt. Hope Recreation Center / Dennis Allen Park – D9Paradise Hills Park and Recreation Center – D4Encanto Community Park – D4Lomita Park – D4Linda Vista Community Park – D7Colina Del Sol – D9Azalea Park – D9"/>
    <s v="Park Facility Lighting Safety Enhancements and Energy Efficiency ImprovementsAddition of one-time expenditures of $1,613,500 to fund lighting improvements at various park in communities of concern."/>
    <s v="Park Facility Lighting Safety Enhancements and Energy Efficiency ImprovementsAddition of one-time expenditures to fund lighting improvements at various park in communities of concern, including the following:Memorial Park – D8Montgomery Waller Park – D8Mountain View Park – D4San Ysidro Activity Center – D8Mt. Hope Recreation Center / Dennis Allen Park – D9Paradise Hills Park and Recreation Center – D4Encanto Community Park – D4Lomita Park – D4Linda Vista Community Park – D7Colina Del Sol – D9Azalea Park – D9"/>
    <s v="YES"/>
    <m/>
    <n v="1"/>
    <n v="1613500"/>
    <n v="0"/>
    <x v="0"/>
    <n v="3.5"/>
    <x v="1"/>
    <s v="No"/>
    <m/>
    <s v="Equity &amp; Inclusion"/>
    <m/>
    <m/>
    <m/>
    <m/>
    <e v="#N/A"/>
    <e v="#N/A"/>
    <e v="#N/A"/>
    <e v="#N/A"/>
    <x v="0"/>
    <b v="1"/>
    <b v="1"/>
  </r>
  <r>
    <n v="100000"/>
    <s v="General Fund"/>
    <n v="171414"/>
    <s v="Developed Regional Parks"/>
    <s v="08"/>
    <s v="Serve Every Neighborhood"/>
    <s v="Expenditure (Critical Operational Needs)"/>
    <s v="Not Applicable"/>
    <n v="58017"/>
    <s v="May Revise_100000_171414_Sup Park Rangers Addition"/>
    <n v="3"/>
    <n v="285162"/>
    <n v="62781"/>
    <n v="30501"/>
    <n v="378444"/>
    <n v="14250"/>
    <n v="271500"/>
    <m/>
    <n v="2250"/>
    <m/>
    <m/>
    <n v="18000"/>
    <m/>
    <m/>
    <n v="684444"/>
    <m/>
    <s v="3.00 Supervising Park Ranger to support the Parks Master Plan and its stated goal for Parks for ALL. The Rangers are vital in the education, and integration of programs aimed at creating more equality and inclusion in communities of concern. Park Rangers will support additional management of security contracts and added security to the Community Parks and provide assistance to a large unsheltered population. One-time expense for vehicles, laptops, phones, chairs etc. Ongoing expenses for cellular and software."/>
    <s v="Park Ranger AdditionsAddition of 4.00 Supervising Park Rangers and associated non-personnel expenditures to support enhanced security at community and open space parks."/>
    <s v="Addition of 3.00 Supervising Park Rangers and associated non-personnel expenditures to support enhanced security at community and open space parks."/>
    <s v="YES"/>
    <s v="Developing a safe and secure park system requires additional park rangers to serve community and neighborhood parks at locations where staff have noticed a high incidence rate of vandalism, threatening behavior, attacks, and mental illness acting out. Park rangers would support the onsite staff by being stationed in recreation centers and marshaling resources to address encampments, drug dealing, mentally ill who are acting out on their illness in a threatening way, and gangs. The rangers would manage security guard contracts and would be the direct line to the San Diego Police Department. The first sites to receive these new park ranger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
    <n v="0"/>
    <n v="0"/>
    <n v="0"/>
    <x v="3"/>
    <s v="N/A"/>
    <x v="2"/>
    <s v="N/A"/>
    <m/>
    <m/>
    <m/>
    <m/>
    <m/>
    <s v="Customer Service"/>
    <e v="#N/A"/>
    <e v="#N/A"/>
    <e v="#N/A"/>
    <e v="#N/A"/>
    <x v="0"/>
    <b v="1"/>
    <b v="1"/>
  </r>
  <r>
    <n v="100000"/>
    <s v="General Fund"/>
    <n v="171415"/>
    <s v="Open Space"/>
    <s v="08"/>
    <s v="Serve Every Neighborhood"/>
    <s v="Expenditure (Critical Operational Needs)"/>
    <s v="Not Applicable"/>
    <n v="58018"/>
    <s v="May Revise_100000_171415_Supv Park Ranger Additions"/>
    <n v="1"/>
    <n v="95054"/>
    <n v="20927"/>
    <n v="10167"/>
    <n v="126148"/>
    <n v="32850"/>
    <n v="90000"/>
    <n v="2500"/>
    <n v="1050"/>
    <m/>
    <m/>
    <n v="6000"/>
    <m/>
    <m/>
    <n v="258548"/>
    <m/>
    <s v="1.00 Supervising Park Ranger to support the Parks Master Plan and its stated goal for Parks for ALL. The Rangers are vital in the education, and integration of programs aimed at creating more equality and inclusion in communities of concern. Park Rangers will support additional management of security contracts and added security to the Community Parks and provide assistance to a large unsheltered population. One-time expense for vehicles, laptops, phones, chairs etc. Ongoing expenses for cellular and software."/>
    <s v="Park Ranger AdditionsAddition of 4.00 Supervising Park Rangers and associated non-personnel expenditures to support enhanced security at community and open space parks."/>
    <s v="Addition of 1.00 Supervising Park Rangers and associated non-personnel expenditures to support enhanced security at community and open space parks."/>
    <s v="YES"/>
    <s v="Developing a safe and secure park system requires additional park rangers to serve community and neighborhood parks at locations where staff have noticed a high incidence rate of vandalism, threatening behavior, attacks, and mental illness acting out. Park rangers would support the onsite staff by being stationed in recreation centers and marshaling resources to address encampments, drug dealing, mentally ill who are acting out on their illness in a threatening way, and gangs. The rangers would manage security guard contracts and would be the direct line to the San Diego Police Department. The first sites to receive these new park rangers will be those areas with high criminal activity as well as parks that serve communities of concern as identified by the Climate Equity Index. If this request is not funded, the Department will continue to have difficulty in providing a safe and secure workplace for our employees and a safe park for patrons to enjoy. "/>
    <n v="0"/>
    <n v="0"/>
    <n v="0"/>
    <x v="3"/>
    <s v="N/A"/>
    <x v="2"/>
    <s v="N/A"/>
    <m/>
    <m/>
    <m/>
    <m/>
    <m/>
    <s v="Customer Service"/>
    <e v="#N/A"/>
    <e v="#N/A"/>
    <e v="#N/A"/>
    <e v="#N/A"/>
    <x v="0"/>
    <b v="1"/>
    <b v="1"/>
  </r>
  <r>
    <n v="100012"/>
    <s v="Infrastructure Fund"/>
    <n v="9913"/>
    <s v="Citywide Other/Special Funds"/>
    <s v="01"/>
    <s v="Advance Mobility"/>
    <s v="Expenditure (Climate Action Plan)"/>
    <s v="Infrastructure"/>
    <n v="58020"/>
    <s v="May_Revise_100012_9913 Infrastructure Fund Streetlight O&amp;M"/>
    <m/>
    <m/>
    <m/>
    <m/>
    <n v="0"/>
    <m/>
    <n v="2250000"/>
    <m/>
    <m/>
    <m/>
    <m/>
    <m/>
    <m/>
    <m/>
    <n v="2250000"/>
    <m/>
    <s v="Addition of one-time non-personnel expenditures associated with contractual services to support streetlight repair/maintenance. Local 127 has agreed to allow the City to contract streetlight maintenance to outside vendors for a one-year period. This budget increase will maximize the number of streetlight repairs in Fiscal Year 2024."/>
    <s v="Streelight Repair and MaintenanceAddition of one-time non-personnel expenditures associated with contractual services to support streetlight repair and maintenance."/>
    <s v="Streelight Repair and MaintenanceAddition of one-time non-personnel expenditures associated with contractual services to support streetlight repair and maintenance."/>
    <s v="YES"/>
    <m/>
    <n v="0"/>
    <n v="0"/>
    <n v="0"/>
    <x v="3"/>
    <s v="N/A"/>
    <x v="2"/>
    <s v="N/A"/>
    <m/>
    <s v="Customer Service"/>
    <m/>
    <m/>
    <m/>
    <m/>
    <e v="#N/A"/>
    <e v="#N/A"/>
    <e v="#N/A"/>
    <e v="#N/A"/>
    <x v="0"/>
    <b v="1"/>
    <b v="1"/>
  </r>
  <r>
    <n v="100000"/>
    <s v="General Fund"/>
    <n v="171414"/>
    <s v="Developed Regional Parks"/>
    <s v="Not Applicable"/>
    <s v="Not Applicable"/>
    <s v="Revenue (Revised – Increase)"/>
    <s v="Not Applicable"/>
    <n v="58051"/>
    <s v="May Revisions_100000_171414_Transient Occupancy Tax Reimb"/>
    <m/>
    <m/>
    <m/>
    <m/>
    <n v="0"/>
    <m/>
    <m/>
    <m/>
    <m/>
    <m/>
    <m/>
    <m/>
    <m/>
    <m/>
    <m/>
    <n v="1642090"/>
    <s v="Transient Occupancy Tax revenue increasing by $1.7M to bring revenue to $20M. This would reconcile the budgeted for P&amp;amp;R on the Transient Occupancy Tax side."/>
    <s v="Transient Occupancy Tax ReimbursementsAdjustment to reflect revised revenue for safety and maintenance of tourism-related facilities from the Transient Occupancy Tax fund."/>
    <s v="Transient Occupancy Tax revenue increasing by $1.7M to bring revenue to $20M. This would reconcile the budgeted for P&amp;amp;R on the Transient Occupancy Tax side."/>
    <s v="NO"/>
    <s v="N/A"/>
    <n v="0"/>
    <n v="0"/>
    <n v="0"/>
    <x v="3"/>
    <s v="N/A"/>
    <x v="2"/>
    <s v="N/A"/>
    <m/>
    <m/>
    <m/>
    <m/>
    <m/>
    <s v="Not Applicable"/>
    <e v="#N/A"/>
    <e v="#N/A"/>
    <e v="#N/A"/>
    <e v="#N/A"/>
    <x v="0"/>
    <b v="1"/>
    <b v="1"/>
  </r>
  <r>
    <n v="100000"/>
    <s v="General Fund"/>
    <n v="1912"/>
    <s v="Fire-Rescue"/>
    <s v="Not Applicable"/>
    <s v="Serve Every Neighborhood"/>
    <s v="Revenue (Revised – Increase)"/>
    <s v="Not Applicable"/>
    <n v="58052"/>
    <s v="May Revise_100000_1912_Transient Occupancy Tax Reimb"/>
    <m/>
    <m/>
    <m/>
    <m/>
    <n v="0"/>
    <m/>
    <m/>
    <m/>
    <m/>
    <m/>
    <m/>
    <m/>
    <m/>
    <m/>
    <m/>
    <n v="5000000"/>
    <s v="Transient Occupancy Tax revenue increasing by $5M to bring revenue to $30M. This increase is supported by eligible expenditures in the Fire-Rescue Lifeguard Division. "/>
    <s v="Transient Occupancy Tax ReimbursementsAdjustment to reflect revised revenue for safety and maintenance of tourism-related facilities from the Transient Occupancy Tax fund."/>
    <s v="Transient Occupancy Tax ReimbursementsAdjustment to reflect revised revenue for safety and maintenance of tourism-related facilities from the Transient Occupancy Tax fund."/>
    <s v="NO"/>
    <m/>
    <n v="0"/>
    <n v="0"/>
    <n v="0"/>
    <x v="3"/>
    <s v="N/A"/>
    <x v="2"/>
    <s v="N/A"/>
    <m/>
    <m/>
    <m/>
    <m/>
    <m/>
    <s v="Not Applicable"/>
    <e v="#N/A"/>
    <e v="#N/A"/>
    <e v="#N/A"/>
    <e v="#N/A"/>
    <x v="0"/>
    <b v="1"/>
    <b v="1"/>
  </r>
  <r>
    <n v="100000"/>
    <s v="General Fund"/>
    <n v="1216"/>
    <s v="Commission on Police Practices"/>
    <m/>
    <m/>
    <m/>
    <m/>
    <n v="58055"/>
    <s v="May Revise_100000_1216"/>
    <m/>
    <n v="-100000"/>
    <m/>
    <m/>
    <n v="-100000"/>
    <m/>
    <n v="100000"/>
    <m/>
    <m/>
    <m/>
    <m/>
    <m/>
    <m/>
    <m/>
    <m/>
    <m/>
    <s v="Addition of a one-time, non-personnel expenditure in the amount of $100,000 to support the Office of the Commission on Police Practices (Commission) in meeting a city mandate. In accordance with Charter section 41.2, the Commission must retain its own legal counsel, independent of the City Attorney, for legal support and advice in carrying out the Commission’s duties and actions. The Commission intends to hire a full-time City employee to serve as General Counsel to the Commission by the end of FY24 once the City Council formally appoints Commission members and approved Commission rules and procedures. Until the General Counsel is hired, the Commission intends to continue contracting an outside legal firm on an as-needed basis. The Commission also intends to maintain a contract with outside counsel, for use on an ongoing, as-needed basis, once the General Counsel is hired and atthe discretion of the General Counsel, the Commission, or its Executive Director."/>
    <s v="Legal Counsel SupportAddition of a one-time legal services contract to retain legal counsel, independent of the City Attorney, to support and advise the carrying out of Commission duties and actions per City Charter mandate."/>
    <s v="Addition of a one-time, non-personnel expenditure for a legal services contract. This meets requirements of Charter section 41.2 that mandates the Commission retain legal counsel, independent of the City Attorney, for legal support and advice in carrying out the Commission’s duties and actions. "/>
    <m/>
    <m/>
    <n v="0"/>
    <n v="0"/>
    <n v="0"/>
    <x v="3"/>
    <s v="N/A"/>
    <x v="2"/>
    <s v="N/A"/>
    <m/>
    <m/>
    <m/>
    <m/>
    <m/>
    <m/>
    <e v="#N/A"/>
    <e v="#N/A"/>
    <e v="#N/A"/>
    <e v="#N/A"/>
    <x v="0"/>
    <b v="1"/>
    <b v="1"/>
  </r>
  <r>
    <n v="100000"/>
    <s v="General Fund"/>
    <n v="1102"/>
    <s v="Council District 2"/>
    <s v="Not Applicable"/>
    <s v="Not Applicable"/>
    <s v="Not Applicable"/>
    <s v="Not Applicable"/>
    <n v="58071"/>
    <s v="May Revision_100000_1102_Council District Equity Adjustment"/>
    <m/>
    <n v="-6226"/>
    <m/>
    <m/>
    <n v="-6226"/>
    <m/>
    <m/>
    <m/>
    <m/>
    <m/>
    <m/>
    <m/>
    <m/>
    <m/>
    <n v="-6226"/>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00"/>
    <s v="General Fund"/>
    <n v="1103"/>
    <s v="Council District 3"/>
    <s v="Not Applicable"/>
    <s v="Not Applicable"/>
    <s v="Not Applicable"/>
    <s v="Not Applicable"/>
    <n v="58072"/>
    <s v="May Revision_100000_1103_Council District Equity Adjustment"/>
    <m/>
    <n v="-5087"/>
    <m/>
    <m/>
    <n v="-5087"/>
    <m/>
    <m/>
    <m/>
    <m/>
    <m/>
    <m/>
    <m/>
    <m/>
    <m/>
    <n v="-5087"/>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00"/>
    <s v="General Fund"/>
    <n v="1104"/>
    <s v="Council District 4"/>
    <s v="Not Applicable"/>
    <s v="Not Applicable"/>
    <s v="Not Applicable"/>
    <s v="Not Applicable"/>
    <n v="58073"/>
    <s v="May Revision_100000_1104_Council District Equity Adjustment"/>
    <m/>
    <n v="-6102"/>
    <m/>
    <m/>
    <n v="-6102"/>
    <m/>
    <m/>
    <m/>
    <m/>
    <m/>
    <m/>
    <m/>
    <m/>
    <m/>
    <n v="-6102"/>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00"/>
    <s v="General Fund"/>
    <n v="1105"/>
    <s v="Council District 5"/>
    <s v="Not Applicable"/>
    <s v="Not Applicable"/>
    <s v="Not Applicable"/>
    <s v="Not Applicable"/>
    <n v="58074"/>
    <s v="May Revision_100000_1105_Council District Equity Adjustment"/>
    <m/>
    <n v="-6779"/>
    <m/>
    <m/>
    <n v="-6779"/>
    <m/>
    <m/>
    <m/>
    <m/>
    <m/>
    <m/>
    <m/>
    <m/>
    <m/>
    <n v="-6779"/>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00"/>
    <s v="General Fund"/>
    <n v="1106"/>
    <s v="Council District 6"/>
    <s v="Not Applicable"/>
    <s v="Not Applicable"/>
    <s v="Not Applicable"/>
    <s v="Not Applicable"/>
    <n v="58075"/>
    <s v="May Revision_100000_1106_Council District Equity Adjustment"/>
    <m/>
    <n v="-9397"/>
    <m/>
    <m/>
    <n v="-9397"/>
    <m/>
    <m/>
    <m/>
    <m/>
    <m/>
    <m/>
    <m/>
    <m/>
    <m/>
    <n v="-9397"/>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00"/>
    <s v="General Fund"/>
    <n v="1107"/>
    <s v="Council District 7"/>
    <s v="Not Applicable"/>
    <s v="Not Applicable"/>
    <s v="Not Applicable"/>
    <s v="Not Applicable"/>
    <n v="58076"/>
    <s v="May Revision_100000_1107_Council District Equity Adjustment"/>
    <m/>
    <n v="-5525"/>
    <m/>
    <m/>
    <n v="-5525"/>
    <m/>
    <m/>
    <m/>
    <m/>
    <m/>
    <m/>
    <m/>
    <m/>
    <m/>
    <n v="-5525"/>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00"/>
    <s v="General Fund"/>
    <n v="1108"/>
    <s v="Council District 8"/>
    <s v="Not Applicable"/>
    <s v="Not Applicable"/>
    <s v="Not Applicable"/>
    <s v="Not Applicable"/>
    <n v="58077"/>
    <s v="May Revision_100000_1108_Council District Equity Adjustment"/>
    <m/>
    <n v="-8809"/>
    <m/>
    <m/>
    <n v="-8809"/>
    <m/>
    <m/>
    <m/>
    <m/>
    <m/>
    <m/>
    <m/>
    <m/>
    <m/>
    <n v="-8809"/>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00"/>
    <s v="General Fund"/>
    <n v="1109"/>
    <s v="Council District 9"/>
    <s v="Not Applicable"/>
    <s v="Not Applicable"/>
    <s v="Not Applicable"/>
    <s v="Not Applicable"/>
    <n v="58078"/>
    <s v="May Revision_100000_1109_Council District Equity Adjustment"/>
    <m/>
    <n v="-6004"/>
    <m/>
    <m/>
    <n v="-6004"/>
    <m/>
    <m/>
    <m/>
    <m/>
    <m/>
    <m/>
    <m/>
    <m/>
    <m/>
    <n v="-6004"/>
    <m/>
    <s v="Adjustments made to Council District budgets in order to achieve budget equity between districts in the Personnel Cost category."/>
    <s v="Council District Equity AdjustmentAddition of non-personnel expenditures to restore City Council Districts discretionary expenditure allocations."/>
    <m/>
    <s v="YES"/>
    <m/>
    <n v="0"/>
    <n v="0"/>
    <n v="0"/>
    <x v="3"/>
    <s v="N/A"/>
    <x v="2"/>
    <s v="N/A"/>
    <m/>
    <m/>
    <m/>
    <m/>
    <m/>
    <s v="Not Applicable"/>
    <e v="#N/A"/>
    <e v="#N/A"/>
    <e v="#N/A"/>
    <e v="#N/A"/>
    <x v="0"/>
    <b v="1"/>
    <b v="1"/>
  </r>
  <r>
    <n v="100000"/>
    <s v="General Fund"/>
    <n v="1211"/>
    <s v="City Attorney"/>
    <s v="01"/>
    <s v="Champion Sustainability"/>
    <s v="Expenditure (Critical Operational Needs)"/>
    <s v="IT Discretionary"/>
    <n v="58079"/>
    <s v="May Revision_100000_1211_Addition of IT for YSPFJC"/>
    <m/>
    <m/>
    <m/>
    <m/>
    <n v="0"/>
    <m/>
    <m/>
    <n v="155000"/>
    <m/>
    <m/>
    <m/>
    <m/>
    <m/>
    <m/>
    <n v="155000"/>
    <m/>
    <s v="Budget adjustment requested, with the support of Department of IT, for a one-time addition of $155K for Network Access-Discretionary.  Currently the environment at Your Safe Place a Family Justice Center (YSP) has three network switches, one router and one firewall, all acquired from SDDPC which is 15+ years old. The equipment is in dire need of an upgrade to support the Justice Partners providing needed services to victims of domestic violence. YSP is a direct servicer and communicates regularly with the community. If not funded, should one of the appliances fail these justice partners would not be able to provide services. The firewall is extremely old and outdated no longer supported and susceptible to hackers seeking to disrupt the work of the city and potentially exposing the clients of YSP. Department of IT supports this request."/>
    <s v="Addition of Network Access at Your Safe PlaceAddition of one-time, non-personnel expenditures for additional network infrastructure with community justice partners of Your Safe Place a Family Justice Center. "/>
    <s v="Addition of Network Access at Your Safe PlaceAddition of one-time, non-personnel expenditures supported by Department of IT, for additional network infrastructure with community justice partners of Your Safe Place a Family Justice Center. If not funded, the appliances may fail and become susceptible to hackers and potentially disrupt the work of the city, exposing clients at Your Safe Place a Family Justice Center."/>
    <s v="NO"/>
    <s v="N/A"/>
    <n v="0"/>
    <n v="0"/>
    <n v="0"/>
    <x v="3"/>
    <s v="N/A"/>
    <x v="2"/>
    <s v="N/A"/>
    <m/>
    <m/>
    <m/>
    <m/>
    <m/>
    <s v="Not Applicable"/>
    <e v="#N/A"/>
    <e v="#N/A"/>
    <e v="#N/A"/>
    <e v="#N/A"/>
    <x v="0"/>
    <b v="1"/>
    <b v="1"/>
  </r>
  <r>
    <n v="100000"/>
    <s v="General Fund"/>
    <n v="1713"/>
    <s v="Library"/>
    <s v="Not Applicable"/>
    <s v="Not Applicable"/>
    <s v="Not Applicable"/>
    <s v="Not Applicable"/>
    <n v="58080"/>
    <s v="May Revision_100000_1713_Budgeted Personnel Savings"/>
    <m/>
    <n v="900000"/>
    <m/>
    <m/>
    <n v="900000"/>
    <m/>
    <m/>
    <m/>
    <m/>
    <m/>
    <m/>
    <m/>
    <m/>
    <m/>
    <n v="900000"/>
    <m/>
    <s v="This budget adjustment is to decreas budgeted vacancy savings by 900K. "/>
    <s v="Salary and Benefit Adjustment Increase in Budgeted Expenditure Personnel Savings."/>
    <s v="Salary and Benefit Adjustment Decrease in Budgeted Personnel Expenditure savings associated with filling positions faster than anticipated. "/>
    <m/>
    <m/>
    <n v="0"/>
    <n v="0"/>
    <n v="0"/>
    <x v="3"/>
    <s v="N/A"/>
    <x v="2"/>
    <s v="N/A"/>
    <m/>
    <m/>
    <m/>
    <m/>
    <m/>
    <s v="Not Applicable"/>
    <e v="#N/A"/>
    <e v="#N/A"/>
    <e v="#N/A"/>
    <e v="#N/A"/>
    <x v="0"/>
    <b v="1"/>
    <b v="1"/>
  </r>
  <r>
    <n v="700036"/>
    <s v="Development Services Fund"/>
    <n v="1611"/>
    <s v="Development Services"/>
    <s v="Not Applicable"/>
    <s v="Not Applicable"/>
    <s v="Not Applicable"/>
    <s v="Not Applicable"/>
    <n v="58081"/>
    <s v="May Revision_700036_1611_BPEs"/>
    <m/>
    <n v="-500000"/>
    <m/>
    <m/>
    <n v="-500000"/>
    <m/>
    <m/>
    <m/>
    <m/>
    <m/>
    <m/>
    <m/>
    <m/>
    <m/>
    <n v="-500000"/>
    <m/>
    <s v="Increasing BPEs by 500K associated to new position adds. "/>
    <s v="Salary and Benefit Adjustment Increase in Budgeted Expenditure Personnel Savings."/>
    <m/>
    <m/>
    <m/>
    <n v="0"/>
    <n v="0"/>
    <n v="0"/>
    <x v="3"/>
    <s v="N/A"/>
    <x v="2"/>
    <s v="N/A"/>
    <m/>
    <m/>
    <m/>
    <s v="Not Applicable"/>
    <m/>
    <m/>
    <e v="#N/A"/>
    <e v="#N/A"/>
    <e v="#N/A"/>
    <e v="#N/A"/>
    <x v="0"/>
    <b v="1"/>
    <b v="1"/>
  </r>
  <r>
    <n v="100000"/>
    <s v="General Fund"/>
    <n v="1215"/>
    <s v="City Auditor"/>
    <m/>
    <m/>
    <m/>
    <m/>
    <n v="58092"/>
    <s v="CCM_100000_1215_City Auditor Positions"/>
    <n v="2"/>
    <n v="-77377"/>
    <n v="54566"/>
    <n v="22811"/>
    <n v="0"/>
    <m/>
    <m/>
    <m/>
    <m/>
    <m/>
    <m/>
    <m/>
    <m/>
    <m/>
    <m/>
    <m/>
    <s v="Seven Councilmembers supported adding two new positions to the Office of the City Auditor, including one Performance Auditor and one Administrative position. These new positions would help provide sufficient audit coverage of high-risk areas and needed administrative support. The Office plans to fund the two new positions within its currently proposed budget, using higher than anticipated FY 2024 salary increases. Hence, no additional funding is requested for the two new positions. The Office assumes these positions will only be filled for six months in FY 2024 due to the recruiting and hiring process. Because this is a budget-neutral request, our Office recommends including it in the final Adopted budget"/>
    <s v="Audit and Administration SupportAddition of 1.00 Assistant to the Director, 1.00 Performance Auditor, and a reduction in personnel costs to support administrative operations and performance audits."/>
    <s v="Audit and Administration SupportAddition of 1.00 Assistant to the Director, 1.00 Performance Auditor, and a reduction in personnel costs to support administrative operations and performance audits."/>
    <m/>
    <m/>
    <n v="0"/>
    <n v="0"/>
    <n v="0"/>
    <x v="3"/>
    <s v="N/A"/>
    <x v="2"/>
    <s v="N/A"/>
    <m/>
    <m/>
    <m/>
    <m/>
    <m/>
    <m/>
    <e v="#N/A"/>
    <e v="#N/A"/>
    <e v="#N/A"/>
    <e v="#N/A"/>
    <x v="0"/>
    <b v="1"/>
    <b v="1"/>
  </r>
  <r>
    <n v="100000"/>
    <s v="General Fund"/>
    <n v="1621"/>
    <s v="Sustainability &amp; Mobility"/>
    <m/>
    <m/>
    <m/>
    <m/>
    <n v="58093"/>
    <s v="CCM_100000_1621_Sustainability and Mobility Position"/>
    <n v="1"/>
    <n v="57272"/>
    <n v="28672"/>
    <n v="11784"/>
    <n v="97728"/>
    <m/>
    <m/>
    <m/>
    <m/>
    <m/>
    <m/>
    <m/>
    <m/>
    <m/>
    <n v="97728"/>
    <m/>
    <s v="Eight Councilmembers requested the addition of a Program Manager position for the Sustainability and Mobility Department to oversee the Building Decarbonization Program, which is part of the Climate Action Plan (CAP). This position, which was identified in the CAP staffing analysis from last year, would oversee the development of strategies and programs related to the decarbonization of new and existing buildings, including the Roadmap to Decarbonize Existing Buildings. Because this is the highest priority Foundational item under the newly adopted Council Policy 900-22 Prioritizing Actions for Climate Action Plan Implementation, our Office recommends that it be funded."/>
    <s v="Building Decarbonization SupportAddition of 1.00 Program Manager to develop and implement a citywide building decarbonization roadmap and education strategy."/>
    <s v="Building Decarbonization SupportAddition of 1.00 Program Manager to develop and implement a citywide building decarbonization roadmap and education strategy."/>
    <m/>
    <m/>
    <n v="1"/>
    <n v="97728"/>
    <n v="0"/>
    <x v="6"/>
    <s v="1.1, 1.2"/>
    <x v="1"/>
    <s v="Yes"/>
    <m/>
    <m/>
    <m/>
    <m/>
    <m/>
    <m/>
    <e v="#N/A"/>
    <e v="#N/A"/>
    <e v="#N/A"/>
    <e v="#N/A"/>
    <x v="0"/>
    <b v="1"/>
    <b v="1"/>
  </r>
  <r>
    <n v="100000"/>
    <s v="General Fund"/>
    <n v="1914"/>
    <s v="Police"/>
    <s v="08"/>
    <s v="Serve Every Neighborhood"/>
    <s v="Expenditure (Critical Operational Needs)"/>
    <s v="Not Applicable"/>
    <n v="58099"/>
    <s v="CCM_100000_1914_Smart Streetlight Deployment"/>
    <m/>
    <m/>
    <m/>
    <m/>
    <n v="0"/>
    <n v="-500000"/>
    <m/>
    <m/>
    <m/>
    <m/>
    <m/>
    <m/>
    <m/>
    <m/>
    <n v="-500000"/>
    <m/>
    <s v="The Proposed Budget includes $2.0 million in ongoing and $2.0 million in one-time ($4.0 million total) non-personnel expenditures to deploy up to 1,000 new smart streetlights with video and automated license plate recognition (ALPR) technology throughout the City. According to the Police Department, installation costs for the new smart streetlight equipment are now anticipated to consist of $1.5 million, thus the Office of the IBA recommended a reduction of $500,000 in one-time funds.  In 2018, the Sustainability Department moved to install 8,000 LED lights and 4,200 sensors that had optical, audio, and environmental data collection capabilities throughout the City. They were designed to collect data for City planning and public use.  Ultimately, this technology deployment led to controversy related to privacy rights and whether they had achieved their stated purpose.  However, what was not in dispute was the value produced by the optical sensors in approximately 400 criminal investigations, as well as investigations related to collisions involving fatal and serious injuries.  Former Mayor Kevin Faulconer, along with City Council, determined the technology should not be utilized until a process was established to find a balance between public safety and privacy expectations, which led to the creation of the Surveillance Ordinance in September of 2022.  With this Ordinance in place, SDPD is seeking the removal of existing sensors that were a precious public safety tool, but have passed their life span, and replacing them with new cameras throughout the city capable of working with other technologies.  Unlike the initial deployment of sensors, SDPD would be responsible for identifying areas for this technology to be deployed that focus on detecting, deterring, and solving violent crimes. This process would be in accordance with state law (Example SB 34 and SB 54), along with all the requirements of San Diego’s Surveillance Ordinance.  The contract for this deployment is still under consideration."/>
    <s v="Smart Streetlights DeploymentAddition of non-personnel expenditures to support the deployment of Smart Streetlights."/>
    <s v="Addition of non-personnel expenditures to support deployment of Smart Streetlights by removing existing sensors that were a precious public safety tool, but have passed their life span, and replacing them with new cameras throughout the city capable of working with other technologies. The contract for this deployment is still under consideration, and the process would be in accordance with state law (Example SB 34 and SB 54), along with all the requirements of San Diego’s Surveillance Ordinance."/>
    <s v="YES"/>
    <s v="56692_Y123__:Allows SDPD to more quickly access information to investigate crimes and apprehend suspects. Provide investigators more information on crimes in communities where personal video technologies are less prevalent or victims may be fearful to cooperate with police due to intimidation or cultural factors. ._1. Will need training and procedures regarding the use of the technology. 2. Will require community outreach and compliance with the City's Privacy Ordinance.._1. Some communities may be opposed due to previous concerns regarding the use of the technology by police. 2. May require additional staff for ongoing support of the technology. ._._"/>
    <n v="0"/>
    <n v="0"/>
    <n v="0"/>
    <x v="3"/>
    <s v="N/A"/>
    <x v="2"/>
    <s v="N/A"/>
    <m/>
    <m/>
    <m/>
    <m/>
    <m/>
    <s v="Trust &amp; Transparency"/>
    <e v="#N/A"/>
    <e v="#N/A"/>
    <e v="#N/A"/>
    <e v="#N/A"/>
    <x v="0"/>
    <b v="1"/>
    <b v="1"/>
  </r>
  <r>
    <n v="100000"/>
    <s v="General Fund"/>
    <n v="1716"/>
    <s v="Homelessness Strategies &amp; Solutions"/>
    <s v="Not Applicable"/>
    <s v="Not Applicable"/>
    <s v="Revenue (Revised – Increase)"/>
    <s v="Not Applicable"/>
    <n v="58100"/>
    <s v="CCM_100000_1716_Transient Occupancy Tax Transfer"/>
    <m/>
    <m/>
    <m/>
    <m/>
    <n v="0"/>
    <m/>
    <m/>
    <m/>
    <m/>
    <m/>
    <m/>
    <m/>
    <m/>
    <m/>
    <m/>
    <n v="413383"/>
    <s v="Adjustment for Transient Occupancy Tax Fund/Special Promotional Program reimbursements to the General Fund for the Safety &amp;amp; Maintenance of Visitor-Related facilities, including Special Events - Public Safety Support Services. Related Forms 57372 and 57640."/>
    <s v="Transient Occupancy Tax TransferAdjustment to reflect revised revenue for safety and maintenance of tourism-related facilities from the Transient Occupancy Tax Fund."/>
    <s v="Adjustment to reflect revised revenue for safety and maintenance of tourism-related facilities from the Transient Occupancy Tax Fund."/>
    <s v="NO"/>
    <s v="N/A"/>
    <n v="0"/>
    <n v="0"/>
    <n v="0"/>
    <x v="3"/>
    <s v="N/A"/>
    <x v="2"/>
    <s v="N/A"/>
    <m/>
    <m/>
    <m/>
    <m/>
    <m/>
    <s v="Not Applicable"/>
    <e v="#N/A"/>
    <e v="#N/A"/>
    <e v="#N/A"/>
    <e v="#N/A"/>
    <x v="0"/>
    <b v="1"/>
    <b v="1"/>
  </r>
  <r>
    <n v="100000"/>
    <s v="General Fund"/>
    <n v="1211"/>
    <s v="City Attorney"/>
    <m/>
    <s v="Not Applicable"/>
    <s v="Expenditure (Critical Operational Needs)"/>
    <s v="Not Applicable"/>
    <n v="58102"/>
    <s v="CCM_100000_1211_City Attorney Position"/>
    <n v="1"/>
    <n v="22334"/>
    <n v="25511"/>
    <n v="9758"/>
    <n v="57603"/>
    <m/>
    <m/>
    <m/>
    <m/>
    <m/>
    <m/>
    <m/>
    <m/>
    <m/>
    <n v="57603"/>
    <m/>
    <s v="This position will support the Assistant City Attorney and Chief Deputy City Attorney of Prosecution Operations who oversee and manage the Criminal and Community Justice Divisions of the City Attorney’s Office. The additional Legal Secretary 2 will allow the Assistant City Attorney to effectively manage two Divisions of approximately 200 people who assist in prosecuting all misdemeanor violations within the City limits and provide support for diversion programs, community courts, gun violence restraining orders, and nuisance abatement issues."/>
    <s v="Criminal and Community Justice Division SupportAddition of 1.00 Legal Secretary 2 to support prosecution operations in the Criminal and Community Justice Division."/>
    <s v="Criminal and Community Justice Division SupportAddition of 1.00 Legal Secretary 2 to support prosecution operations in the Criminal and Community Justice Division. "/>
    <m/>
    <m/>
    <n v="0"/>
    <n v="0"/>
    <n v="0"/>
    <x v="3"/>
    <s v="N/A"/>
    <x v="2"/>
    <s v="N/A"/>
    <m/>
    <m/>
    <m/>
    <m/>
    <m/>
    <s v="Not Applicable"/>
    <e v="#N/A"/>
    <e v="#N/A"/>
    <e v="#N/A"/>
    <e v="#N/A"/>
    <x v="0"/>
    <b v="1"/>
    <b v="1"/>
  </r>
  <r>
    <n v="100000"/>
    <s v="General Fund"/>
    <n v="2115"/>
    <s v="Environmental Services"/>
    <m/>
    <s v="Not Applicable"/>
    <s v="Not Applicable"/>
    <s v="Not Applicable"/>
    <n v="58111"/>
    <s v="CCM_100000_2115_Sidewalk Vending Ordinance Reduction"/>
    <n v="-11"/>
    <n v="-597488"/>
    <n v="-173823"/>
    <n v="-99736"/>
    <n v="-871047"/>
    <n v="-55800"/>
    <n v="-532913"/>
    <m/>
    <m/>
    <m/>
    <m/>
    <m/>
    <m/>
    <m/>
    <n v="-1459760"/>
    <m/>
    <s v="Reduction of Sidewalk Vending Ordinance EnforcementReduction of 11.00 FTE positions and non-personnel expenditures associated with the enforcement of the Sidewalk Vending Ordinance."/>
    <s v="Reduction of Sidewalk Vending Ordinance EnforcementReduction of 11.00 FTE positions and non-personnel expenditures associated with the enforcement of the Sidewalk Vending Ordinance."/>
    <s v="Reduction of Sidewalk Vending Ordinance EnforcementReduction of 11.00 FTE positions and total expenditures of $1.5 million in the Environmental Services Department that are responsible for enforcing, impounding and storing activities of the Sidewalk Vending Ordinance. "/>
    <m/>
    <m/>
    <n v="0"/>
    <n v="0"/>
    <n v="0"/>
    <x v="3"/>
    <s v="N/A"/>
    <x v="2"/>
    <s v="N/A"/>
    <m/>
    <m/>
    <m/>
    <m/>
    <m/>
    <s v="Not Applicable"/>
    <e v="#N/A"/>
    <e v="#N/A"/>
    <e v="#N/A"/>
    <e v="#N/A"/>
    <x v="0"/>
    <b v="1"/>
    <b v="1"/>
  </r>
  <r>
    <n v="100000"/>
    <s v="General Fund"/>
    <n v="1713"/>
    <s v="Library"/>
    <s v="01"/>
    <s v="Serve Every Neighborhood"/>
    <s v="Expenditure (Critical Operational Needs)"/>
    <s v="Not Applicable"/>
    <n v="58113"/>
    <s v="CCM_100000_1713_Library Materials"/>
    <m/>
    <m/>
    <m/>
    <m/>
    <n v="0"/>
    <n v="250000"/>
    <m/>
    <m/>
    <m/>
    <m/>
    <m/>
    <m/>
    <m/>
    <m/>
    <n v="250000"/>
    <m/>
    <s v="Addition of $250,000 in non-personnel expenditures to support Library MaterialsEight Councilmembers prioritized the addition of $250,000 to support the procurement of library materials. If the Council chooses to fund this priority, our Office (IBA) recommends that funding be included in FY 2024 on a one-time basis given the General Fund’s current structural imbalance."/>
    <s v="Library MaterialsAddition of one-time non-personnel expenditures to procure library materials citywide. "/>
    <s v="Library MaterialsAddition of one-time non-personnel expenditures to procure library materials citywide."/>
    <s v="YES"/>
    <s v="Addition of Library Materials supports the Tactical Equity Plan’s objective to challenge censorship and maintain a relevant and attractive collection inclusive of all voices. This addition will help us develop collections based on community needs and make collections more reflective of our communities’ diversity. Merchandise and present collections through interactive and culturally responsive displays. Increase funding for non-fiction juvenile and YA collections and to conduct a diversity audit of all collections. "/>
    <n v="0"/>
    <n v="0"/>
    <n v="0"/>
    <x v="3"/>
    <s v="N/A"/>
    <x v="2"/>
    <s v="N/A"/>
    <m/>
    <m/>
    <m/>
    <m/>
    <m/>
    <s v="Not Applicable"/>
    <e v="#N/A"/>
    <e v="#N/A"/>
    <e v="#N/A"/>
    <e v="#N/A"/>
    <x v="0"/>
    <b v="1"/>
    <b v="1"/>
  </r>
  <r>
    <n v="100000"/>
    <s v="General Fund"/>
    <n v="110211"/>
    <s v="Council District 2 - CPPS"/>
    <s v="01"/>
    <s v="Serve Every Neighborhood"/>
    <s v="Expenditure (City Mandates)"/>
    <s v="Not Applicable"/>
    <n v="58114"/>
    <s v="CCM_100000_1102_CPPS Right Sizing"/>
    <m/>
    <m/>
    <m/>
    <m/>
    <n v="0"/>
    <m/>
    <n v="41791"/>
    <m/>
    <m/>
    <m/>
    <m/>
    <m/>
    <m/>
    <m/>
    <n v="41791"/>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130,424 for CPPS Right sizing, specifically $41,791 allocated to D2 and $88,633 allocated to D9."/>
    <s v="Community Projects, Programs, and ServicesAddition of one-time expenditures for Community Projects, Programs, and Services. "/>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10911"/>
    <s v="Council District 9 - CPPS"/>
    <s v="01"/>
    <s v="Serve Every Neighborhood"/>
    <s v="Expenditure (City Mandates)"/>
    <s v="Not Applicable"/>
    <n v="58115"/>
    <s v=" CCM_100000_1109_CPPS Right Sizing"/>
    <m/>
    <m/>
    <m/>
    <m/>
    <n v="0"/>
    <m/>
    <n v="88633"/>
    <m/>
    <m/>
    <m/>
    <m/>
    <m/>
    <m/>
    <m/>
    <n v="88633"/>
    <m/>
    <s v="Community Projects, Programs, and Services Adjustment reflects the addition of budget for Community Projects, Programs, and Services. The allocation is based on the Council Office's estimated savings for Fiscal Year 2023 as reported in the Fiscal Year 2023 Mid-Year Budget Monitoring Report, including any requested appropriation adjustments.$130,424 for CPPS Right sizing, specifically $41,791 allocated to D2 and $88,633 allocated to D9"/>
    <s v="Community Projects, Programs, and ServicesAddition of one-time expenditures for Community Projects, Programs, and Services. "/>
    <s v="Community Projects, Programs, and Services Community Projects, Programs, and Services (CPPS) is a division in each Council office. The funding level for each City Council office's CPPS division is initially determined based on estimated savings achieved from the previous fiscal year-end operating budget. These funds may be expended by each Council office for any government purpose or community benefit in accordance with Council Policy 100-06."/>
    <s v="NO"/>
    <s v="N/A"/>
    <n v="0"/>
    <n v="0"/>
    <n v="0"/>
    <x v="3"/>
    <s v="N/A"/>
    <x v="2"/>
    <s v="N/A"/>
    <m/>
    <m/>
    <m/>
    <m/>
    <m/>
    <s v="Not Applicable"/>
    <e v="#N/A"/>
    <e v="#N/A"/>
    <e v="#N/A"/>
    <e v="#N/A"/>
    <x v="0"/>
    <b v="1"/>
    <b v="1"/>
  </r>
  <r>
    <n v="100000"/>
    <s v="General Fund"/>
    <n v="1611"/>
    <s v="Development Services"/>
    <m/>
    <s v="Not Applicable"/>
    <s v="Expenditure (Critical Operational Needs)"/>
    <s v="Not Applicable"/>
    <n v="58121"/>
    <s v="CCM_100000_1611_Cannabis Social Equity Program"/>
    <n v="3"/>
    <n v="106877"/>
    <n v="65682"/>
    <n v="31187"/>
    <n v="203746"/>
    <m/>
    <n v="600000"/>
    <m/>
    <m/>
    <m/>
    <m/>
    <m/>
    <m/>
    <m/>
    <n v="803746"/>
    <m/>
    <s v="Cannabis Social Equity Program SupportAddition of $1.0 million ($400,000 ongoing and $600,000 one-time) and 3.00 FTE to be used as local matching funds for State Cannabis Equity Grants. Funding will support the implementation of recommendations from the City’s Cannabis Equity Assessment, completed in October 2022. A major recommendation from the Assessment is to establish a Cannabis Social Equity and Economic Development (SEED) Task Force to oversee the SEED program, including creating SEED program guidelines, supporting cannabis related code amendments, and ultimately regulating permitting, financial assistance, and outreach initiatives. Funding will also support staffing for the Cannabis Business Division in the Development Services Department to review and process SEED project applications, and monitor and track grant expenditures to ensure compliance with grant requirements. Starting in FY 2024, application for the State Cannabis Equity Grants Program will require matching funds from the local jurisdiction. Without a local matching fund, the City’s grant application could be put at risk."/>
    <s v="Cannabis Social Equity Program SupportAddition of 3.00 FTE positions and non-personnel expenditures to establish a Cannabis Social equity and Economic Development task force in the Cannabis Business Division."/>
    <m/>
    <s v="YES"/>
    <m/>
    <n v="0"/>
    <n v="0"/>
    <n v="0"/>
    <x v="3"/>
    <s v="N/A"/>
    <x v="2"/>
    <s v="N/A"/>
    <m/>
    <m/>
    <m/>
    <m/>
    <m/>
    <s v="Equity &amp; Inclusion"/>
    <e v="#N/A"/>
    <e v="#N/A"/>
    <e v="#N/A"/>
    <e v="#N/A"/>
    <x v="0"/>
    <b v="1"/>
    <b v="1"/>
  </r>
  <r>
    <n v="200205"/>
    <s v="Transient Occupancy Tax Fund"/>
    <n v="9913"/>
    <s v="Citywide Other/Special Funds"/>
    <s v="Not Applicable"/>
    <s v="Not Applicable"/>
    <s v="Revenue (Revised – Decrease)"/>
    <s v="Not Applicable"/>
    <n v="58124"/>
    <s v="CCM_200205_9913_TOT Revenue Reduction"/>
    <m/>
    <m/>
    <m/>
    <m/>
    <n v="0"/>
    <m/>
    <m/>
    <m/>
    <m/>
    <m/>
    <m/>
    <m/>
    <m/>
    <m/>
    <m/>
    <n v="-539688"/>
    <s v="Adjustment to reflect revised Transient Occupancy Tax (TOT) revenue projections per IBA recommendations (CCM update). The FY 2023 projection (actual activity through P.10) serves as the base for FY 2024 with a 5.9% growth rate applied. The 5.9% growth rate is based on the average year-over-year growth in TOT revenue from FY 2002 through FY 2019. FY 2023 projection is based on period 1-10 actual activity with growth rates for remainder of FY 2023 based on a growth factor of 23.9% for periods 11-12 of FY 2023. The FY 2023 growth factor of 23.9% is the average of FY 2023 Q1-Q3 actual quarterly growth over FY 2019 actuals."/>
    <s v="Revised RevenueAdjustment to reflect revised Transient Occupancy Tax (TOT) revenue projections."/>
    <s v="Adjustment to reflect revised Transient Occupancy Tax (TOT) revenue projections."/>
    <s v="NO"/>
    <s v="N/A"/>
    <n v="0"/>
    <n v="0"/>
    <n v="0"/>
    <x v="3"/>
    <s v="N/A"/>
    <x v="2"/>
    <s v="N/A"/>
    <m/>
    <m/>
    <m/>
    <s v="Not Applicable"/>
    <m/>
    <m/>
    <e v="#N/A"/>
    <e v="#N/A"/>
    <e v="#N/A"/>
    <e v="#N/A"/>
    <x v="0"/>
    <b v="1"/>
    <b v="1"/>
  </r>
  <r>
    <n v="100000"/>
    <s v="General Fund"/>
    <n v="171415"/>
    <s v="Open Space"/>
    <s v="Not Applicable"/>
    <s v="Not Applicable"/>
    <s v="Expenditure (Critical Operational Needs)"/>
    <s v="Not Applicable"/>
    <n v="58125"/>
    <s v="CCM_171415_100000_Gas Tax Median Maintenance"/>
    <n v="1"/>
    <n v="23534"/>
    <n v="17926"/>
    <n v="9614"/>
    <n v="51074"/>
    <n v="4700"/>
    <n v="784400"/>
    <m/>
    <n v="25900"/>
    <m/>
    <m/>
    <m/>
    <m/>
    <m/>
    <n v="866074"/>
    <m/>
    <s v="Median Maintenance "/>
    <s v="Median Maintenance Addition of 1.00 Grounds Maintenance Manager and non-personnel expenditures to support median landscaping and maintenance. "/>
    <s v="Median Maintenance Addition of 1.00 Grounds Maintenance Manager and non-personnel expenditures to support median landscaping and maintenance."/>
    <s v="NO"/>
    <m/>
    <n v="0"/>
    <n v="0"/>
    <n v="0"/>
    <x v="3"/>
    <s v="N/A"/>
    <x v="2"/>
    <s v="N/A"/>
    <m/>
    <m/>
    <m/>
    <m/>
    <m/>
    <s v="Not Applicable"/>
    <e v="#N/A"/>
    <e v="#N/A"/>
    <e v="#N/A"/>
    <e v="#N/A"/>
    <x v="0"/>
    <b v="1"/>
    <b v="1"/>
  </r>
  <r>
    <n v="100000"/>
    <s v="General Fund"/>
    <n v="1912"/>
    <s v="Fire-Rescue"/>
    <s v="Not Applicable"/>
    <s v="Not Applicable"/>
    <s v="Expenditure (Critical Operational Needs)"/>
    <s v="Not Applicable"/>
    <n v="58128"/>
    <s v="CCM_100000_1912 Lifeguard Training and Equipment"/>
    <m/>
    <m/>
    <m/>
    <m/>
    <n v="0"/>
    <n v="200000"/>
    <m/>
    <m/>
    <m/>
    <m/>
    <m/>
    <m/>
    <m/>
    <m/>
    <n v="200000"/>
    <m/>
    <m/>
    <s v="Lifeguard Training and EquipmentAddition of non-personnel expenditures for training, equipment, and facility improvements."/>
    <s v=" The Lifeguard Division’s NPE budget funds all equipment from basic office supplies to the purchasing of Rescue Watercraft, ATVs, UTV’s, vessel repair and replacement, facility maintenance, rescue equipment, medical supplies, station supplies and furniture, specialty team equipment and personal protective gear that are vital to the Lifeguard Division’s lifesaving efforts. There has been a steady decrease in NPE allocated to the Lifeguard Division. "/>
    <s v="NO"/>
    <m/>
    <n v="0"/>
    <n v="0"/>
    <n v="0"/>
    <x v="3"/>
    <s v="N/A"/>
    <x v="2"/>
    <s v="N/A"/>
    <m/>
    <m/>
    <m/>
    <m/>
    <m/>
    <s v="Not Applicable"/>
    <e v="#N/A"/>
    <e v="#N/A"/>
    <e v="#N/A"/>
    <e v="#N/A"/>
    <x v="0"/>
    <b v="1"/>
    <b v="1"/>
  </r>
  <r>
    <n v="100000"/>
    <s v="General Fund"/>
    <n v="1912"/>
    <s v="Fire-Rescue"/>
    <s v="Not Applicable"/>
    <s v="Not Applicable"/>
    <s v="Expenditure (Critical Operational Needs)"/>
    <s v="Not Applicable"/>
    <n v="58129"/>
    <s v="CCM_100000_1912 Apparatus Doors Replacement"/>
    <m/>
    <m/>
    <m/>
    <m/>
    <n v="0"/>
    <m/>
    <n v="155000"/>
    <m/>
    <m/>
    <m/>
    <m/>
    <m/>
    <m/>
    <m/>
    <n v="155000"/>
    <m/>
    <m/>
    <s v="Apparatus Doors ReplacementAddition of one-time non-personnel expenditures to replace apparatus doors at the Carmel Valley Fire Station. "/>
    <s v="$155,000 in one-time non-personnel expenditures to replace six non-operational apparatus door operators/opens at Fire Station 47 (Pacific Highlands Ranch). This adjustment mitigates a public safety issue which increases response times given that the current apparatus doors need to be opened manually."/>
    <s v="YES"/>
    <m/>
    <n v="0"/>
    <n v="0"/>
    <n v="0"/>
    <x v="3"/>
    <s v="N/A"/>
    <x v="2"/>
    <s v="N/A"/>
    <m/>
    <m/>
    <m/>
    <m/>
    <m/>
    <s v="Not Applicable"/>
    <e v="#N/A"/>
    <e v="#N/A"/>
    <e v="#N/A"/>
    <e v="#N/A"/>
    <x v="0"/>
    <b v="1"/>
    <b v="1"/>
  </r>
  <r>
    <n v="100000"/>
    <s v="General Fund"/>
    <n v="1912"/>
    <s v="Fire-Rescue"/>
    <s v="Not Applicable"/>
    <s v="Not Applicable"/>
    <s v="Revenue (Revised – Increase)"/>
    <s v="Not Applicable"/>
    <n v="58131"/>
    <s v="IBA_100000_1912 Transient Occupancy Tax Transfer"/>
    <m/>
    <m/>
    <m/>
    <m/>
    <n v="0"/>
    <m/>
    <m/>
    <m/>
    <m/>
    <m/>
    <m/>
    <m/>
    <m/>
    <m/>
    <m/>
    <n v="2963617"/>
    <m/>
    <s v="Transient Occupancy Tax TransferAdjustment to reflect revised revenue for safety and maintenance of tourism-related facilities from the Transient Occupancy Tax Fund."/>
    <m/>
    <s v="NO"/>
    <m/>
    <n v="0"/>
    <n v="0"/>
    <n v="0"/>
    <x v="3"/>
    <s v="N/A"/>
    <x v="2"/>
    <s v="N/A"/>
    <m/>
    <m/>
    <m/>
    <m/>
    <m/>
    <s v="Not Applicable"/>
    <e v="#N/A"/>
    <e v="#N/A"/>
    <e v="#N/A"/>
    <e v="#N/A"/>
    <x v="0"/>
    <b v="1"/>
    <b v="1"/>
  </r>
  <r>
    <n v="100000"/>
    <s v="General Fund"/>
    <n v="171421"/>
    <s v="Citywide Recreation Services"/>
    <s v="01"/>
    <s v="Serve Every Neighborhood"/>
    <s v="Facility (New)"/>
    <s v="Not Applicable"/>
    <n v="57215"/>
    <s v="100000_171421_1d-NF Cathy Hopper Friendship Ctr"/>
    <n v="1"/>
    <n v="56195"/>
    <n v="15167"/>
    <n v="9117"/>
    <m/>
    <m/>
    <m/>
    <m/>
    <m/>
    <m/>
    <m/>
    <m/>
    <m/>
    <m/>
    <n v="80479"/>
    <m/>
    <s v="Addition of 1.00 Recreation Specialist (Senior Citizens) to provide recreational programming support at the Cathy Hopper Friendship Senior Center. The department recently took over the operations of this facility, as last two leasees ended their leases due to lack of subsidy/funding.  Having Parks and Recreation taking over operations complies with Age Friendly initiative."/>
    <s v="New Facility - Cathy Hopper Friendship Senior CenterAddition of 1.00 Assistant Recreation Center Director, 1.00 Recreation Specialist, and 1.00 Grounds Maintenance Worker 2 and associated non-personnel expenditures to support the maintenance and operations of the Cathy Hopper Friendship Senior Center."/>
    <s v="Addition of 1.00 Assistant Recreation Center Director, 1.00 Recreation Specialist, and 1.00 Grounds Maintenance Worker 2 and associated non-personnel expenditures to support the maintenance and operations of the Cathy Hopper Friendship Senior Center."/>
    <s v="YES"/>
    <s v="This addition will address equity by providing additional City services for the Age Friendly initiative."/>
    <n v="1"/>
    <n v="80479"/>
    <s v="0"/>
    <x v="0"/>
    <s v="3.5"/>
    <x v="1"/>
    <s v="No"/>
    <m/>
    <m/>
    <m/>
    <m/>
    <m/>
    <s v="Customer Service"/>
    <m/>
    <b v="0"/>
    <m/>
    <b v="0"/>
    <x v="0"/>
    <b v="1"/>
    <b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
  <r>
    <s v="Alvarado 2nd Extension Pipeline / S12013"/>
    <m/>
    <s v="Low"/>
    <s v="78"/>
    <s v="Public Utilities"/>
    <n v="18000000"/>
    <n v="1"/>
    <n v="18000000"/>
    <x v="0"/>
    <n v="5.3"/>
    <x v="0"/>
    <m/>
    <m/>
  </r>
  <r>
    <s v="Alvarado Laboratory Improvements / L22000"/>
    <m/>
    <s v="High"/>
    <s v="85"/>
    <s v="Public Utilities"/>
    <n v="2978000"/>
    <n v="0.1"/>
    <n v="297800"/>
    <x v="1"/>
    <n v="1.3"/>
    <x v="1"/>
    <m/>
    <m/>
  </r>
  <r>
    <s v="Alvarado Laboratory Improvements / L22000"/>
    <m/>
    <s v="High"/>
    <s v="85"/>
    <s v="Public Utilities"/>
    <n v="1768000"/>
    <n v="0.1"/>
    <n v="176800"/>
    <x v="1"/>
    <n v="1.3"/>
    <x v="1"/>
    <m/>
    <m/>
  </r>
  <r>
    <s v="Alvarado Laboratory Improvements / L22000"/>
    <m/>
    <s v="High"/>
    <s v="85"/>
    <s v="Public Utilities"/>
    <n v="2390000"/>
    <n v="0.1"/>
    <n v="239000"/>
    <x v="1"/>
    <n v="1.3"/>
    <x v="1"/>
    <m/>
    <m/>
  </r>
  <r>
    <s v="Alvarado WTP Filter Gallery Piping Repl / S24000"/>
    <m/>
    <s v="Medium"/>
    <s v="79"/>
    <s v="Public Utilities"/>
    <n v="500000"/>
    <n v="1"/>
    <n v="500000"/>
    <x v="0"/>
    <n v="5.3"/>
    <x v="0"/>
    <m/>
    <m/>
  </r>
  <r>
    <s v="Balboa Park Botanical Bldg Improvments / S20005"/>
    <m/>
    <s v="Low"/>
    <s v="50"/>
    <s v="Parks &amp; Recreation"/>
    <n v="3000000"/>
    <n v="0"/>
    <n v="0"/>
    <x v="2"/>
    <s v="N/A"/>
    <x v="2"/>
    <m/>
    <m/>
  </r>
  <r>
    <s v="Balboa Park Golf Course / AEA00002"/>
    <m/>
    <s v="Annual"/>
    <s v="Annual"/>
    <s v="Parks &amp; Recreation"/>
    <n v="4000000"/>
    <n v="0"/>
    <n v="0"/>
    <x v="2"/>
    <s v="N/A"/>
    <x v="2"/>
    <m/>
    <m/>
  </r>
  <r>
    <s v="Barret Dam Outlet Bulkhead &amp; Drawdown Improvements / S24002"/>
    <m/>
    <s v="Medium"/>
    <s v="80"/>
    <s v="Public Utilities"/>
    <n v="2000000"/>
    <n v="1"/>
    <n v="2000000"/>
    <x v="0"/>
    <n v="5.3"/>
    <x v="0"/>
    <m/>
    <m/>
  </r>
  <r>
    <s v="Barrio Logan Traffic Calming Truck Route / P22003"/>
    <m/>
    <s v="Medium"/>
    <s v="57"/>
    <s v="Transportation"/>
    <n v="1200000"/>
    <n v="0"/>
    <n v="0"/>
    <x v="3"/>
    <m/>
    <x v="3"/>
    <m/>
    <m/>
  </r>
  <r>
    <s v="Beyer Park Development Phase II / S23008"/>
    <m/>
    <s v="High"/>
    <s v="65"/>
    <s v="Parks &amp; Recreation"/>
    <n v="198929"/>
    <n v="1"/>
    <n v="198929"/>
    <x v="4"/>
    <n v="3.5"/>
    <x v="1"/>
    <m/>
    <m/>
  </r>
  <r>
    <s v="Bicycle Facilities / AIA00001"/>
    <m/>
    <s v="Annual"/>
    <s v="Annual"/>
    <s v="Transportation"/>
    <n v="692000"/>
    <n v="1"/>
    <n v="692000"/>
    <x v="4"/>
    <n v="3.1"/>
    <x v="1"/>
    <m/>
    <m/>
  </r>
  <r>
    <s v="Boston Ave Linear Park GDP / P22005"/>
    <m/>
    <s v="High"/>
    <s v="66"/>
    <s v="Parks &amp; Recreation"/>
    <n v="1500000"/>
    <n v="0"/>
    <n v="0"/>
    <x v="3"/>
    <m/>
    <x v="3"/>
    <m/>
    <m/>
  </r>
  <r>
    <s v="Brown Field / AAA00002"/>
    <m/>
    <s v="Annual"/>
    <s v="Annual"/>
    <s v="Airport Management"/>
    <n v="1500000"/>
    <n v="0"/>
    <n v="0"/>
    <x v="2"/>
    <s v="N/A"/>
    <x v="2"/>
    <m/>
    <m/>
  </r>
  <r>
    <s v="Camino Del Sur Widening - South / RD21004"/>
    <m/>
    <s v="Low"/>
    <s v="49"/>
    <s v="Transportation"/>
    <n v="1345161"/>
    <n v="0"/>
    <n v="0"/>
    <x v="2"/>
    <s v="N/A"/>
    <x v="3"/>
    <m/>
    <m/>
  </r>
  <r>
    <s v="Canon Street Pocket Park / S16047"/>
    <m/>
    <s v="Medium"/>
    <s v="58"/>
    <s v="Parks &amp; Recreation"/>
    <n v="92800"/>
    <n v="1"/>
    <n v="92800"/>
    <x v="4"/>
    <n v="3.5"/>
    <x v="1"/>
    <m/>
    <m/>
  </r>
  <r>
    <s v="Carmel Country Road Low Flow Channel / S00969"/>
    <m/>
    <s v="Low"/>
    <s v="41"/>
    <s v="Stormwater"/>
    <n v="5015499"/>
    <n v="1"/>
    <n v="5015499"/>
    <x v="4"/>
    <n v="3.1"/>
    <x v="1"/>
    <m/>
    <m/>
  </r>
  <r>
    <s v="Carmel Grove NP Comfort Station and Park / S16038"/>
    <m/>
    <s v="Medium"/>
    <s v="58"/>
    <s v="Parks &amp; Recreation"/>
    <n v="150000"/>
    <n v="1"/>
    <n v="150000"/>
    <x v="4"/>
    <n v="3.5"/>
    <x v="1"/>
    <m/>
    <m/>
  </r>
  <r>
    <s v="Carmel Knolls NP Comfort Station-Development / S16033"/>
    <m/>
    <s v="Medium"/>
    <s v="58"/>
    <s v="Parks &amp; Recreation"/>
    <n v="360000"/>
    <n v="1"/>
    <n v="360000"/>
    <x v="4"/>
    <n v="3.5"/>
    <x v="1"/>
    <m/>
    <m/>
  </r>
  <r>
    <s v="Children's Park Improvements / S16013"/>
    <m/>
    <s v="High"/>
    <s v="69"/>
    <s v="Parks &amp; Recreation"/>
    <n v="500000"/>
    <n v="1"/>
    <n v="500000"/>
    <x v="4"/>
    <n v="3.5"/>
    <x v="1"/>
    <m/>
    <m/>
  </r>
  <r>
    <s v="Chollas Creek Oak Park Trail / S20012"/>
    <m/>
    <s v="High"/>
    <s v="85"/>
    <s v="Parks &amp; Recreation"/>
    <n v="2100000"/>
    <n v="1"/>
    <n v="2100000"/>
    <x v="4"/>
    <n v="3.5"/>
    <x v="1"/>
    <m/>
    <m/>
  </r>
  <r>
    <s v="Cielo &amp; Woodman Pump Station / S12012"/>
    <m/>
    <s v="Medium"/>
    <s v="79"/>
    <s v="Public Utilities"/>
    <n v="1000000"/>
    <n v="1"/>
    <n v="1000000"/>
    <x v="0"/>
    <n v="5.3"/>
    <x v="0"/>
    <m/>
    <m/>
  </r>
  <r>
    <s v="City Facilities Improvements / ABT00001"/>
    <m/>
    <s v="Annual"/>
    <s v="Annual"/>
    <s v="General Services"/>
    <n v="50000"/>
    <n v="0.1"/>
    <n v="5000"/>
    <x v="1"/>
    <n v="1.3"/>
    <x v="1"/>
    <m/>
    <m/>
  </r>
  <r>
    <s v="City Facilities Improvements / ABT00001"/>
    <m/>
    <s v="Annual"/>
    <s v="Annual"/>
    <s v="General Services"/>
    <n v="5402800"/>
    <n v="0.1"/>
    <n v="540280"/>
    <x v="1"/>
    <n v="1.3"/>
    <x v="1"/>
    <m/>
    <m/>
  </r>
  <r>
    <s v="City Facilities Improvements / ABT00001"/>
    <m/>
    <s v="Annual"/>
    <s v="Annual"/>
    <s v="General Services"/>
    <n v="35000"/>
    <n v="0.1"/>
    <n v="3500"/>
    <x v="1"/>
    <n v="1.3"/>
    <x v="1"/>
    <m/>
    <m/>
  </r>
  <r>
    <s v="City Facilities Improvements / ABT00001"/>
    <m/>
    <s v="Annual"/>
    <s v="Annual"/>
    <s v="General Services"/>
    <n v="115000"/>
    <n v="0.1"/>
    <n v="11500"/>
    <x v="1"/>
    <n v="1.3"/>
    <x v="1"/>
    <m/>
    <m/>
  </r>
  <r>
    <s v="City Heights Sidewalks and Streetlights / S19005"/>
    <m/>
    <s v="High"/>
    <s v="74"/>
    <s v="Transportation"/>
    <n v="2500000"/>
    <n v="1"/>
    <n v="2500000"/>
    <x v="4"/>
    <n v="3.1"/>
    <x v="1"/>
    <m/>
    <m/>
  </r>
  <r>
    <s v="City Heights Urban Village/Henwood Park / P24002"/>
    <m/>
    <m/>
    <s v="60"/>
    <s v="Parks &amp; Recreation"/>
    <n v="750000"/>
    <n v="0"/>
    <n v="0"/>
    <x v="3"/>
    <m/>
    <x v="3"/>
    <m/>
    <m/>
  </r>
  <r>
    <s v="City Hts Library Performance Annex Imp / S23013"/>
    <m/>
    <m/>
    <s v="61"/>
    <s v="Library"/>
    <n v="655319"/>
    <n v="0.1"/>
    <n v="65531.9"/>
    <x v="1"/>
    <n v="1.3"/>
    <x v="0"/>
    <m/>
    <m/>
  </r>
  <r>
    <s v="Coastal Erosion and Access / AGF00006"/>
    <m/>
    <s v="Annual"/>
    <s v="Annual"/>
    <s v="Parks &amp; Recreation"/>
    <n v="700000"/>
    <n v="0.5"/>
    <n v="350000"/>
    <x v="0"/>
    <m/>
    <x v="0"/>
    <m/>
    <m/>
  </r>
  <r>
    <s v="Coastal Rail Trail / S00951"/>
    <m/>
    <s v="High"/>
    <s v="82"/>
    <s v="Transportation"/>
    <n v="9700000"/>
    <n v="1"/>
    <n v="9700000"/>
    <x v="4"/>
    <m/>
    <x v="1"/>
    <m/>
    <m/>
  </r>
  <r>
    <s v="Convoy District Gateway Sign / S23007"/>
    <m/>
    <s v="N/A"/>
    <s v="N/A"/>
    <s v="Citywide"/>
    <n v="500000"/>
    <n v="0"/>
    <n v="0"/>
    <x v="2"/>
    <s v="N/A"/>
    <x v="2"/>
    <m/>
    <m/>
  </r>
  <r>
    <s v="Cypress Dr Cultural Corridor / S23011"/>
    <m/>
    <s v="Low"/>
    <s v="53"/>
    <s v="Transportation"/>
    <n v="2000000"/>
    <n v="1"/>
    <n v="2000000"/>
    <x v="4"/>
    <n v="3.5"/>
    <x v="1"/>
    <m/>
    <m/>
  </r>
  <r>
    <s v="Dams &amp; Reservoirs Security Improvements / S22013"/>
    <m/>
    <s v="Medium"/>
    <s v="75"/>
    <s v="Public Utilities"/>
    <n v="7560000"/>
    <n v="1"/>
    <n v="7560000"/>
    <x v="0"/>
    <n v="5.3"/>
    <x v="0"/>
    <m/>
    <m/>
  </r>
  <r>
    <s v="East Village Green Phase 1 / S16012"/>
    <m/>
    <s v="High"/>
    <s v="69"/>
    <s v="Parks &amp; Recreation"/>
    <n v="3900000"/>
    <n v="1"/>
    <n v="3900000"/>
    <x v="4"/>
    <n v="3.5"/>
    <x v="1"/>
    <m/>
    <m/>
  </r>
  <r>
    <s v="East Village Green Phase 1 / S16012"/>
    <m/>
    <s v="High"/>
    <s v="69"/>
    <s v="Parks &amp; Recreation"/>
    <n v="775291"/>
    <n v="1"/>
    <n v="775291"/>
    <x v="4"/>
    <n v="3.5"/>
    <x v="1"/>
    <m/>
    <m/>
  </r>
  <r>
    <s v="El Camino Real Pipeline / L23001"/>
    <m/>
    <s v="Medium"/>
    <s v="92"/>
    <s v="Public Utilities"/>
    <n v="950000"/>
    <n v="1"/>
    <n v="950000"/>
    <x v="0"/>
    <n v="5.3"/>
    <x v="0"/>
    <m/>
    <m/>
  </r>
  <r>
    <s v="El Camino Real to ViaDeLaValle (1/2 mile) / S00856"/>
    <m/>
    <s v="High"/>
    <s v="82"/>
    <s v="Transportation"/>
    <n v="14997804"/>
    <n v="0.1"/>
    <n v="1499780.4000000001"/>
    <x v="4"/>
    <s v="N/A"/>
    <x v="0"/>
    <m/>
    <s v="Assuming a bike lane will be included"/>
  </r>
  <r>
    <s v="Electronic Positive Response Software / T24000"/>
    <m/>
    <s v="N/A"/>
    <s v="N/A"/>
    <s v="Department of Information Technology"/>
    <n v="25000"/>
    <n v="0.1"/>
    <n v="2500"/>
    <x v="0"/>
    <n v="5.3"/>
    <x v="0"/>
    <m/>
    <m/>
  </r>
  <r>
    <s v="Electronic Positive Response Software / T24000"/>
    <m/>
    <s v="N/A"/>
    <s v="N/A"/>
    <s v="Department of Information Technology"/>
    <n v="190000"/>
    <n v="0.1"/>
    <n v="19000"/>
    <x v="0"/>
    <n v="5.3"/>
    <x v="0"/>
    <m/>
    <m/>
  </r>
  <r>
    <s v="Enterprise Funded IT Projects / ATT00002"/>
    <m/>
    <s v="Annual"/>
    <s v="Annual"/>
    <s v="Department of Information Technology"/>
    <n v="4993313"/>
    <n v="0"/>
    <n v="0"/>
    <x v="2"/>
    <s v="N/A"/>
    <x v="2"/>
    <m/>
    <m/>
  </r>
  <r>
    <s v="Enterprise Funded IT Projects / ATT00002"/>
    <m/>
    <s v="Annual"/>
    <s v="Annual"/>
    <s v="Department of Information Technology"/>
    <n v="352431"/>
    <n v="0"/>
    <n v="0"/>
    <x v="2"/>
    <s v="N/A"/>
    <x v="2"/>
    <m/>
    <m/>
  </r>
  <r>
    <s v="Enterprise Funded IT Projects / ATT00002"/>
    <m/>
    <s v="Annual"/>
    <s v="Annual"/>
    <s v="Department of Information Technology"/>
    <n v="1270819"/>
    <n v="0"/>
    <n v="0"/>
    <x v="2"/>
    <s v="N/A"/>
    <x v="2"/>
    <m/>
    <m/>
  </r>
  <r>
    <s v="Enviro Monitoring Tech Svcs Div Lab Remodel at NTC / S21003"/>
    <m/>
    <s v="Low"/>
    <s v="63"/>
    <s v="Public Utilities"/>
    <n v="400000"/>
    <n v="0.1"/>
    <n v="40000"/>
    <x v="1"/>
    <n v="1.3"/>
    <x v="1"/>
    <m/>
    <m/>
  </r>
  <r>
    <s v="Fairbrook Neighborhood Park Development / S01083"/>
    <m/>
    <s v="Medium"/>
    <s v="58"/>
    <s v="Parks &amp; Recreation"/>
    <n v="60000"/>
    <n v="1"/>
    <n v="60000"/>
    <x v="4"/>
    <n v="3.5"/>
    <x v="1"/>
    <m/>
    <m/>
  </r>
  <r>
    <s v="Federal Blvd Sidewalk Improv&amp; SW Upgrade / RD24000"/>
    <m/>
    <s v="N/A"/>
    <s v="N/A"/>
    <s v="Transportation"/>
    <n v="1000000"/>
    <n v="1"/>
    <n v="1000000"/>
    <x v="4"/>
    <n v="3.1"/>
    <x v="1"/>
    <m/>
    <m/>
  </r>
  <r>
    <s v="Fire Station No. 49 - Otay Mesa / S00784"/>
    <m/>
    <s v="Medium"/>
    <s v="81"/>
    <s v="Fire-Rescue"/>
    <n v="250000"/>
    <n v="0.1"/>
    <n v="25000"/>
    <x v="1"/>
    <n v="1.3"/>
    <x v="0"/>
    <m/>
    <m/>
  </r>
  <r>
    <s v="Fleet Operations Facilities / L14002"/>
    <m/>
    <s v="High"/>
    <s v="84"/>
    <s v="General Services"/>
    <n v="110000"/>
    <n v="0.5"/>
    <n v="55000"/>
    <x v="1"/>
    <m/>
    <x v="1"/>
    <m/>
    <m/>
  </r>
  <r>
    <s v="Flood Resilience Infrastructure / ACA00001"/>
    <m/>
    <s v="Annual"/>
    <s v="Annual"/>
    <s v="Stormwater"/>
    <n v="20000000"/>
    <n v="1"/>
    <n v="20000000"/>
    <x v="0"/>
    <n v="5.3"/>
    <x v="0"/>
    <m/>
    <m/>
  </r>
  <r>
    <s v="Flood Resilience Infrastructure / ACA00001"/>
    <m/>
    <s v="Annual"/>
    <s v="Annual"/>
    <s v="Stormwater"/>
    <n v="124400"/>
    <n v="1"/>
    <n v="124400"/>
    <x v="0"/>
    <n v="5.3"/>
    <x v="0"/>
    <m/>
    <m/>
  </r>
  <r>
    <s v="Flood Resilience Infrastructure / ACA00001"/>
    <m/>
    <s v="Annual"/>
    <s v="Annual"/>
    <s v="Stormwater"/>
    <n v="1801"/>
    <n v="1"/>
    <n v="1801"/>
    <x v="0"/>
    <n v="5.3"/>
    <x v="0"/>
    <m/>
    <m/>
  </r>
  <r>
    <s v="Flood Resilience Infrastructure / ACA00001"/>
    <m/>
    <s v="Annual"/>
    <s v="Annual"/>
    <s v="Stormwater"/>
    <n v="3928963"/>
    <n v="1"/>
    <n v="3928963"/>
    <x v="0"/>
    <n v="5.3"/>
    <x v="0"/>
    <m/>
    <m/>
  </r>
  <r>
    <s v="Golf Course Drive Improvements / S15040"/>
    <m/>
    <s v="Low"/>
    <s v="49"/>
    <s v="Parks &amp; Recreation"/>
    <n v="709172"/>
    <n v="1"/>
    <n v="709172"/>
    <x v="4"/>
    <s v="N/A"/>
    <x v="1"/>
    <m/>
    <m/>
  </r>
  <r>
    <s v="Guard Rails / AIE00002"/>
    <m/>
    <s v="Annual"/>
    <s v="Annual"/>
    <s v="Transportation"/>
    <n v="250000"/>
    <n v="0"/>
    <n v="0"/>
    <x v="2"/>
    <s v="N/A"/>
    <x v="2"/>
    <m/>
    <m/>
  </r>
  <r>
    <s v="Guard Rails / AIE00002"/>
    <m/>
    <s v="Annual"/>
    <s v="Annual"/>
    <s v="Transportation"/>
    <n v="50000"/>
    <n v="0"/>
    <n v="0"/>
    <x v="2"/>
    <s v="N/A"/>
    <x v="2"/>
    <m/>
    <m/>
  </r>
  <r>
    <s v="Harbor Drive Trunk Sewer / S18006"/>
    <m/>
    <s v="Medium"/>
    <s v="88"/>
    <s v="Public Utilities"/>
    <n v="17700000"/>
    <n v="1"/>
    <n v="17700000"/>
    <x v="0"/>
    <n v="5.3"/>
    <x v="0"/>
    <m/>
    <m/>
  </r>
  <r>
    <s v="Hickman Fields Athletic Area / S00751"/>
    <m/>
    <s v="Medium"/>
    <s v="60"/>
    <s v="Parks &amp; Recreation"/>
    <n v="550000"/>
    <n v="1"/>
    <n v="550000"/>
    <x v="4"/>
    <n v="3.5"/>
    <x v="1"/>
    <m/>
    <m/>
  </r>
  <r>
    <s v="Hickman Fields Athletic Area / S00751"/>
    <m/>
    <s v="Medium"/>
    <s v="60"/>
    <s v="Parks &amp; Recreation"/>
    <n v="760000"/>
    <n v="1"/>
    <n v="760000"/>
    <x v="4"/>
    <n v="3.5"/>
    <x v="1"/>
    <m/>
    <m/>
  </r>
  <r>
    <s v="Hidden Trails Neighborhood Park / S00995"/>
    <m/>
    <s v="Low"/>
    <s v="40"/>
    <s v="Parks &amp; Recreation"/>
    <n v="1150000"/>
    <n v="1"/>
    <n v="1150000"/>
    <x v="4"/>
    <n v="3.5"/>
    <x v="1"/>
    <m/>
    <m/>
  </r>
  <r>
    <s v="Hidden Trails Neighborhood Park / S00995"/>
    <m/>
    <s v="Low"/>
    <s v="40"/>
    <s v="Parks &amp; Recreation"/>
    <n v="6000000"/>
    <n v="1"/>
    <n v="6000000"/>
    <x v="4"/>
    <n v="3.5"/>
    <x v="1"/>
    <m/>
    <m/>
  </r>
  <r>
    <s v="Install T/S Interconnect Systems / AIL00002"/>
    <m/>
    <s v="Annual"/>
    <s v="Annual"/>
    <s v="Transportation"/>
    <n v="846000"/>
    <n v="1"/>
    <n v="846000"/>
    <x v="4"/>
    <n v="3.4"/>
    <x v="1"/>
    <m/>
    <m/>
  </r>
  <r>
    <s v="John Baca Park / S22004"/>
    <m/>
    <s v="Low"/>
    <s v="55"/>
    <s v="Parks &amp; Recreation"/>
    <n v="1400000"/>
    <n v="1"/>
    <n v="1400000"/>
    <x v="4"/>
    <n v="3.5"/>
    <x v="1"/>
    <m/>
    <m/>
  </r>
  <r>
    <s v="Junipero Serra Museum ADA Improvements / S15034"/>
    <m/>
    <s v="Low"/>
    <s v="46"/>
    <s v="Parks &amp; Recreation"/>
    <n v="479850"/>
    <n v="1"/>
    <n v="479850"/>
    <x v="4"/>
    <n v="3.1"/>
    <x v="1"/>
    <m/>
    <m/>
  </r>
  <r>
    <s v="Kearny Mesa Trunk Sewer / S20000"/>
    <m/>
    <s v="Low"/>
    <s v="77"/>
    <s v="Public Utilities"/>
    <n v="350000"/>
    <n v="1"/>
    <n v="350000"/>
    <x v="0"/>
    <n v="5.3"/>
    <x v="0"/>
    <m/>
    <m/>
  </r>
  <r>
    <s v="Lake Hodges Dam Replacement / S23002"/>
    <m/>
    <s v="High"/>
    <s v="92"/>
    <s v="Public Utilities"/>
    <n v="5000000"/>
    <n v="1"/>
    <n v="5000000"/>
    <x v="0"/>
    <n v="5.3"/>
    <x v="0"/>
    <m/>
    <m/>
  </r>
  <r>
    <s v="Landfill Improvements / AFA00001"/>
    <m/>
    <s v="Annual"/>
    <s v="Annual"/>
    <s v="Environmental Services"/>
    <n v="400000"/>
    <n v="0.5"/>
    <n v="200000"/>
    <x v="5"/>
    <n v="4.4000000000000004"/>
    <x v="0"/>
    <m/>
    <m/>
  </r>
  <r>
    <s v="Large Diameter Water Transmission PPL / AKA00003"/>
    <m/>
    <s v="Annual"/>
    <s v="Annual"/>
    <s v="Public Utilities"/>
    <n v="11678160"/>
    <n v="1"/>
    <n v="11678160"/>
    <x v="0"/>
    <n v="5.3"/>
    <x v="0"/>
    <m/>
    <m/>
  </r>
  <r>
    <s v="Lower Otay Dam Outlet Improvements / S24003"/>
    <m/>
    <s v="Medium"/>
    <s v="76"/>
    <s v="Public Utilities"/>
    <n v="2000000"/>
    <n v="1"/>
    <n v="2000000"/>
    <x v="0"/>
    <n v="5.3"/>
    <x v="0"/>
    <m/>
    <m/>
  </r>
  <r>
    <s v="Market Street-47th to Euclid-Complete Street / S16061"/>
    <m/>
    <s v="High"/>
    <s v="95"/>
    <s v="Transportation"/>
    <n v="300000"/>
    <n v="1"/>
    <n v="300000"/>
    <x v="4"/>
    <s v="3.1; 3.5"/>
    <x v="1"/>
    <m/>
    <m/>
  </r>
  <r>
    <s v="MBC Equipment Upgrades / S17013"/>
    <m/>
    <s v="High"/>
    <s v="92"/>
    <s v="Public Utilities"/>
    <n v="1989150"/>
    <n v="1"/>
    <n v="1989150"/>
    <x v="5"/>
    <n v="4.5"/>
    <x v="1"/>
    <m/>
    <m/>
  </r>
  <r>
    <s v="McGonigle Canyon Park P-2 / RD22000"/>
    <m/>
    <s v="Medium"/>
    <s v="61"/>
    <s v="Parks &amp; Recreation"/>
    <n v="812554"/>
    <n v="1"/>
    <n v="812554"/>
    <x v="4"/>
    <n v="3.5"/>
    <x v="1"/>
    <m/>
    <m/>
  </r>
  <r>
    <s v="Median Installation / AIG00001"/>
    <m/>
    <s v="Annual"/>
    <s v="Annual"/>
    <s v="Transportation"/>
    <n v="500000"/>
    <n v="1"/>
    <n v="500000"/>
    <x v="4"/>
    <n v="3.4"/>
    <x v="1"/>
    <m/>
    <m/>
  </r>
  <r>
    <s v="Metro Treatment Plants / ABO00001"/>
    <m/>
    <s v="Annual"/>
    <s v="Annual"/>
    <s v="Public Utilities"/>
    <n v="6138127"/>
    <n v="1"/>
    <n v="6138127"/>
    <x v="5"/>
    <m/>
    <x v="0"/>
    <m/>
    <m/>
  </r>
  <r>
    <s v="Metropolitan System Pump Stations / ABP00002"/>
    <m/>
    <s v="Annual"/>
    <s v="Annual"/>
    <s v="Public Utilities"/>
    <n v="2538000"/>
    <n v="1"/>
    <n v="2538000"/>
    <x v="0"/>
    <n v="5.3"/>
    <x v="0"/>
    <m/>
    <m/>
  </r>
  <r>
    <s v="Mira Mesa Community Pk Improvements / L16002"/>
    <m/>
    <s v="Low"/>
    <s v="54"/>
    <s v="Parks &amp; Recreation"/>
    <n v="400000"/>
    <n v="1"/>
    <n v="400000"/>
    <x v="4"/>
    <n v="3.5"/>
    <x v="1"/>
    <m/>
    <m/>
  </r>
  <r>
    <s v="Miramar Landfill Facility Improvements / L17000"/>
    <m/>
    <s v="Medium"/>
    <s v="77"/>
    <s v="Environmental Services"/>
    <n v="10000000"/>
    <n v="0.5"/>
    <n v="5000000"/>
    <x v="5"/>
    <n v="4.4000000000000004"/>
    <x v="0"/>
    <m/>
    <m/>
  </r>
  <r>
    <s v="Miramar Road-I-805 Easterly Ramps / S00880"/>
    <m/>
    <s v="Medium"/>
    <s v="71"/>
    <s v="Transportation"/>
    <n v="2000000"/>
    <n v="0"/>
    <n v="0"/>
    <x v="2"/>
    <s v="N/A"/>
    <x v="2"/>
    <m/>
    <m/>
  </r>
  <r>
    <s v="Miramar Road-I-805 Easterly Ramps / S00880"/>
    <m/>
    <s v="Medium"/>
    <s v="71"/>
    <s v="Transportation"/>
    <n v="510857"/>
    <n v="0"/>
    <n v="0"/>
    <x v="2"/>
    <s v="N/A"/>
    <x v="2"/>
    <m/>
    <m/>
  </r>
  <r>
    <s v="Mission Bay Improvements / AGF00004"/>
    <m/>
    <s v="Annual"/>
    <s v="Annual"/>
    <s v="Parks &amp; Recreation"/>
    <n v="12869721"/>
    <n v="1"/>
    <n v="12869721"/>
    <x v="4"/>
    <n v="3.5"/>
    <x v="0"/>
    <m/>
    <s v="Check other budget"/>
  </r>
  <r>
    <s v="Mission Beach Seawall Repair / P24001"/>
    <m/>
    <m/>
    <s v="58"/>
    <s v="Parks &amp; Recreation"/>
    <n v="750000"/>
    <n v="0"/>
    <n v="0"/>
    <x v="3"/>
    <m/>
    <x v="3"/>
    <m/>
    <m/>
  </r>
  <r>
    <s v="Mohnike Adobe and Barn Restoration / S13008"/>
    <m/>
    <s v="Medium"/>
    <s v="59"/>
    <s v="Parks &amp; Recreation"/>
    <n v="908973"/>
    <n v="0"/>
    <n v="0"/>
    <x v="2"/>
    <s v="N/A"/>
    <x v="2"/>
    <m/>
    <m/>
  </r>
  <r>
    <s v="Montezuma/Mid-City Pipeline Phase II / S11026"/>
    <m/>
    <s v="Low"/>
    <s v="82"/>
    <s v="Public Utilities"/>
    <n v="20000000"/>
    <n v="1"/>
    <n v="20000000"/>
    <x v="0"/>
    <n v="5.3"/>
    <x v="0"/>
    <m/>
    <m/>
  </r>
  <r>
    <s v="Montgomery-Gibbs Executive Airport / AAA00001"/>
    <m/>
    <s v="Annual"/>
    <s v="Annual"/>
    <s v="Airport Management"/>
    <n v="3114497"/>
    <n v="0"/>
    <n v="0"/>
    <x v="2"/>
    <s v="N/A"/>
    <x v="2"/>
    <m/>
    <m/>
  </r>
  <r>
    <s v="Morena Dam Upstream Face Replacement / S24001"/>
    <m/>
    <s v="Medium"/>
    <s v="79"/>
    <s v="Public Utilities"/>
    <n v="2500000"/>
    <n v="1"/>
    <n v="2500000"/>
    <x v="0"/>
    <n v="5.3"/>
    <x v="0"/>
    <m/>
    <m/>
  </r>
  <r>
    <s v="Murphy Canyon Trunk Sewer Repair/Rehab / S22014"/>
    <m/>
    <s v="Medium"/>
    <s v="82"/>
    <s v="Public Utilities"/>
    <n v="10000000"/>
    <n v="1"/>
    <n v="10000000"/>
    <x v="0"/>
    <n v="5.3"/>
    <x v="0"/>
    <m/>
    <m/>
  </r>
  <r>
    <s v="NCWRP Improvements to 30 mgd / S17012"/>
    <m/>
    <s v="High"/>
    <s v="92"/>
    <s v="Public Utilities"/>
    <n v="1184265"/>
    <n v="1"/>
    <n v="1184265"/>
    <x v="5"/>
    <n v="4.5"/>
    <x v="1"/>
    <m/>
    <m/>
  </r>
  <r>
    <s v="New Walkways / AIK00001"/>
    <m/>
    <s v="Annual"/>
    <s v="Annual"/>
    <s v="Transportation"/>
    <n v="1500000"/>
    <n v="1"/>
    <n v="1500000"/>
    <x v="4"/>
    <n v="3.1"/>
    <x v="1"/>
    <m/>
    <m/>
  </r>
  <r>
    <s v="New Walkways / AIK00001"/>
    <m/>
    <s v="Annual"/>
    <s v="Annual"/>
    <s v="Transportation"/>
    <n v="583000"/>
    <n v="1"/>
    <n v="583000"/>
    <x v="4"/>
    <m/>
    <x v="1"/>
    <m/>
    <m/>
  </r>
  <r>
    <s v="Normal Street Promenade / S22012"/>
    <m/>
    <s v="High"/>
    <s v="76"/>
    <s v="Transportation"/>
    <n v="2455000"/>
    <n v="1"/>
    <n v="2455000"/>
    <x v="4"/>
    <m/>
    <x v="1"/>
    <m/>
    <m/>
  </r>
  <r>
    <s v="North Park Mini Park / S10050"/>
    <m/>
    <s v="Low"/>
    <s v="53"/>
    <s v="Parks &amp; Recreation"/>
    <n v="136558"/>
    <n v="1"/>
    <n v="136558"/>
    <x v="4"/>
    <n v="3.5"/>
    <x v="1"/>
    <m/>
    <m/>
  </r>
  <r>
    <s v="North Park Mini Park / S10050"/>
    <m/>
    <s v="Low"/>
    <s v="53"/>
    <s v="Parks &amp; Recreation"/>
    <n v="30205"/>
    <n v="1"/>
    <n v="30205"/>
    <x v="4"/>
    <n v="3.5"/>
    <x v="1"/>
    <m/>
    <m/>
  </r>
  <r>
    <s v="North Park Mini Park / S10050"/>
    <m/>
    <s v="Low"/>
    <s v="53"/>
    <s v="Parks &amp; Recreation"/>
    <n v="1011"/>
    <n v="1"/>
    <n v="1011"/>
    <x v="4"/>
    <n v="3.5"/>
    <x v="1"/>
    <m/>
    <m/>
  </r>
  <r>
    <s v="North Park Mini Park / S10050"/>
    <m/>
    <s v="Low"/>
    <s v="53"/>
    <s v="Parks &amp; Recreation"/>
    <n v="10227"/>
    <n v="1"/>
    <n v="10227"/>
    <x v="4"/>
    <n v="3.5"/>
    <x v="1"/>
    <m/>
    <m/>
  </r>
  <r>
    <s v="North Park Recreation Center / P24003"/>
    <m/>
    <m/>
    <s v="54"/>
    <s v="Parks &amp; Recreation"/>
    <n v="750000"/>
    <n v="0"/>
    <n v="0"/>
    <x v="3"/>
    <m/>
    <x v="3"/>
    <m/>
    <m/>
  </r>
  <r>
    <s v="North/South Metro Interceptors Rehablitation / S22001"/>
    <m/>
    <s v="Medium"/>
    <s v="88"/>
    <s v="Public Utilities"/>
    <n v="3000000"/>
    <n v="1"/>
    <n v="3000000"/>
    <x v="0"/>
    <n v="5.3"/>
    <x v="0"/>
    <m/>
    <m/>
  </r>
  <r>
    <s v="Oak Park Library / S22011"/>
    <m/>
    <s v="Low"/>
    <s v="65"/>
    <s v="Library"/>
    <n v="300000"/>
    <n v="0.1"/>
    <n v="30000"/>
    <x v="1"/>
    <n v="1.3"/>
    <x v="0"/>
    <m/>
    <s v="Maybe also S3?"/>
  </r>
  <r>
    <s v="Oak Park Library / S22011"/>
    <m/>
    <s v="Low"/>
    <s v="65"/>
    <s v="Library"/>
    <n v="461883"/>
    <n v="0.1"/>
    <n v="46188.3"/>
    <x v="1"/>
    <n v="1.3"/>
    <x v="0"/>
    <m/>
    <s v="Maybe also S3"/>
  </r>
  <r>
    <s v="Old Logan Heights Library Renovation / S22010"/>
    <m/>
    <s v="Medium"/>
    <s v="75"/>
    <s v="Library"/>
    <n v="325521"/>
    <n v="0.1"/>
    <n v="32552.100000000002"/>
    <x v="1"/>
    <n v="1.3"/>
    <x v="0"/>
    <m/>
    <m/>
  </r>
  <r>
    <s v="Olive St Park Acquisition and Development / S10051"/>
    <m/>
    <s v="Medium"/>
    <s v="63"/>
    <s v="Parks &amp; Recreation"/>
    <n v="532897"/>
    <n v="1"/>
    <n v="532897"/>
    <x v="4"/>
    <n v="3.5"/>
    <x v="1"/>
    <m/>
    <m/>
  </r>
  <r>
    <s v="Otay 2nd Pipeline Steel Replacement Ph 5 / S21000"/>
    <m/>
    <s v="High"/>
    <s v="95"/>
    <s v="Public Utilities"/>
    <n v="1000000"/>
    <n v="1"/>
    <n v="1000000"/>
    <x v="0"/>
    <n v="5.3"/>
    <x v="0"/>
    <m/>
    <m/>
  </r>
  <r>
    <s v="Otay Second Pipeline Relocation-PA / S15016"/>
    <m/>
    <s v="Low"/>
    <s v="75"/>
    <s v="Public Utilities"/>
    <n v="6000000"/>
    <n v="1"/>
    <n v="6000000"/>
    <x v="0"/>
    <n v="5.3"/>
    <x v="0"/>
    <m/>
    <m/>
  </r>
  <r>
    <s v="Paradise Hills Community Park Trail / P24004"/>
    <m/>
    <m/>
    <s v="60"/>
    <s v="Parks &amp; Recreation"/>
    <n v="750000"/>
    <n v="0"/>
    <n v="0"/>
    <x v="3"/>
    <m/>
    <x v="3"/>
    <m/>
    <m/>
  </r>
  <r>
    <s v="Park Boulevard At-Grade Crossing / S15045"/>
    <m/>
    <s v="High"/>
    <s v="83"/>
    <s v="Transportation"/>
    <n v="500000"/>
    <n v="1"/>
    <n v="500000"/>
    <x v="4"/>
    <m/>
    <x v="1"/>
    <m/>
    <m/>
  </r>
  <r>
    <s v="Park Improvements / AGF00007"/>
    <m/>
    <s v="Annual"/>
    <s v="Annual"/>
    <s v="Parks &amp; Recreation"/>
    <n v="650000"/>
    <n v="1"/>
    <n v="650000"/>
    <x v="4"/>
    <n v="3.5"/>
    <x v="1"/>
    <m/>
    <m/>
  </r>
  <r>
    <s v="Park Improvements / AGF00007"/>
    <m/>
    <s v="Annual"/>
    <s v="Annual"/>
    <s v="Parks &amp; Recreation"/>
    <n v="3595416"/>
    <n v="1"/>
    <n v="3595416"/>
    <x v="4"/>
    <n v="3.5"/>
    <x v="1"/>
    <m/>
    <m/>
  </r>
  <r>
    <s v="Pipeline Rehabilitation / AJA00002"/>
    <m/>
    <s v="Annual"/>
    <s v="Annual"/>
    <s v="Public Utilities"/>
    <n v="2569352"/>
    <n v="1"/>
    <n v="2569352"/>
    <x v="0"/>
    <n v="5.3"/>
    <x v="0"/>
    <m/>
    <m/>
  </r>
  <r>
    <s v="Pressure Reduction Facility Upgrades / AKA00002"/>
    <m/>
    <s v="Annual"/>
    <s v="Annual"/>
    <s v="Public Utilities"/>
    <n v="3319877"/>
    <n v="1"/>
    <n v="3319877"/>
    <x v="0"/>
    <n v="5.3"/>
    <x v="0"/>
    <m/>
    <m/>
  </r>
  <r>
    <s v="Pump Station G &amp; 17 Full Improvement / S24006"/>
    <m/>
    <m/>
    <s v="67"/>
    <s v="Stormwater"/>
    <n v="800000"/>
    <n v="1"/>
    <n v="800000"/>
    <x v="0"/>
    <n v="5.3"/>
    <x v="0"/>
    <m/>
    <m/>
  </r>
  <r>
    <s v="Pump Station G &amp; 17 Full Improvement / S24006"/>
    <m/>
    <m/>
    <s v="67"/>
    <s v="Stormwater"/>
    <n v="3200000"/>
    <n v="1"/>
    <n v="3200000"/>
    <x v="0"/>
    <n v="5.3"/>
    <x v="0"/>
    <m/>
    <m/>
  </r>
  <r>
    <s v="Pump Station G &amp; 17 Full Improvement / S24006"/>
    <m/>
    <m/>
    <s v="67"/>
    <s v="Stormwater"/>
    <n v="2000000"/>
    <n v="1"/>
    <n v="2000000"/>
    <x v="0"/>
    <n v="5.3"/>
    <x v="0"/>
    <m/>
    <m/>
  </r>
  <r>
    <s v="Pump Station Restorations / ABP00001"/>
    <m/>
    <s v="Annual"/>
    <s v="Annual"/>
    <s v="Public Utilities"/>
    <n v="500000"/>
    <n v="1"/>
    <n v="500000"/>
    <x v="0"/>
    <n v="5.3"/>
    <x v="0"/>
    <m/>
    <m/>
  </r>
  <r>
    <s v="Pure Water Phase 2 / ALA00002"/>
    <m/>
    <s v="Annual"/>
    <s v="Annual"/>
    <s v="Public Utilities"/>
    <n v="4000000"/>
    <n v="1"/>
    <n v="4000000"/>
    <x v="0"/>
    <n v="5.3"/>
    <x v="1"/>
    <m/>
    <m/>
  </r>
  <r>
    <s v="Pure Water Phase 2 / ALA00002"/>
    <m/>
    <s v="Annual"/>
    <s v="Annual"/>
    <s v="Public Utilities"/>
    <n v="7000000"/>
    <n v="1"/>
    <n v="7000000"/>
    <x v="0"/>
    <n v="5.3"/>
    <x v="1"/>
    <m/>
    <m/>
  </r>
  <r>
    <s v="Pure Water Pooled Contingency / P19002"/>
    <m/>
    <s v="High"/>
    <s v="85"/>
    <s v="Public Utilities"/>
    <n v="9100349"/>
    <n v="0"/>
    <n v="0"/>
    <x v="3"/>
    <m/>
    <x v="3"/>
    <m/>
    <m/>
  </r>
  <r>
    <s v="Pure Water Pooled Contingency / P19002"/>
    <m/>
    <s v="High"/>
    <s v="85"/>
    <s v="Public Utilities"/>
    <n v="14847939"/>
    <n v="0"/>
    <n v="0"/>
    <x v="3"/>
    <m/>
    <x v="3"/>
    <m/>
    <m/>
  </r>
  <r>
    <s v="Pure Water Program / ALA00001"/>
    <m/>
    <s v="Annual"/>
    <s v="Annual"/>
    <s v="Public Utilities"/>
    <n v="10000000"/>
    <n v="1"/>
    <n v="10000000"/>
    <x v="0"/>
    <n v="5.3"/>
    <x v="1"/>
    <m/>
    <m/>
  </r>
  <r>
    <s v="Pure Water Program / ALA00001"/>
    <m/>
    <s v="Annual"/>
    <s v="Annual"/>
    <s v="Public Utilities"/>
    <n v="66510000"/>
    <n v="1"/>
    <n v="66510000"/>
    <x v="0"/>
    <n v="5.3"/>
    <x v="1"/>
    <m/>
    <m/>
  </r>
  <r>
    <s v="Resource-Based Open Space Parks / AGE00001"/>
    <m/>
    <s v="Annual"/>
    <s v="Annual"/>
    <s v="Parks &amp; Recreation"/>
    <n v="100000"/>
    <n v="1"/>
    <n v="100000"/>
    <x v="4"/>
    <n v="3.5"/>
    <x v="1"/>
    <m/>
    <m/>
  </r>
  <r>
    <s v="Sage Canyon NP Concession Bldg-Develop / S16035"/>
    <m/>
    <s v="Low"/>
    <s v="27"/>
    <s v="Parks &amp; Recreation"/>
    <n v="1400000"/>
    <n v="1"/>
    <n v="1400000"/>
    <x v="4"/>
    <n v="3.5"/>
    <x v="1"/>
    <m/>
    <m/>
  </r>
  <r>
    <s v="Sage Canyon NP Concession Bldg-Develop / S16035"/>
    <m/>
    <s v="Low"/>
    <s v="27"/>
    <s v="Parks &amp; Recreation"/>
    <n v="2000000"/>
    <n v="1"/>
    <n v="2000000"/>
    <x v="4"/>
    <n v="3.5"/>
    <x v="1"/>
    <m/>
    <m/>
  </r>
  <r>
    <s v="San Carlos Branch Library / S00800"/>
    <m/>
    <s v="Low"/>
    <s v="54"/>
    <s v="Library"/>
    <n v="5000000"/>
    <n v="0.1"/>
    <n v="500000"/>
    <x v="1"/>
    <n v="3.1"/>
    <x v="0"/>
    <m/>
    <m/>
  </r>
  <r>
    <s v="Scripps Miramar Ranch Library / S00811"/>
    <m/>
    <s v="Low"/>
    <s v="60"/>
    <s v="Library"/>
    <n v="850000"/>
    <n v="0.1"/>
    <n v="85000"/>
    <x v="6"/>
    <n v="2.2999999999999998"/>
    <x v="1"/>
    <m/>
    <m/>
  </r>
  <r>
    <s v="Scripps Miramar Ranch Library / S00811"/>
    <m/>
    <s v="Low"/>
    <s v="60"/>
    <s v="Library"/>
    <n v="876572"/>
    <n v="0.1"/>
    <n v="87657.200000000012"/>
    <x v="6"/>
    <n v="2.2999999999999998"/>
    <x v="1"/>
    <m/>
    <m/>
  </r>
  <r>
    <s v="Scripps Miramar Ranch Library / S00811"/>
    <m/>
    <s v="Low"/>
    <s v="60"/>
    <s v="Library"/>
    <n v="923428"/>
    <n v="0.1"/>
    <n v="92342.8"/>
    <x v="6"/>
    <n v="2.2999999999999998"/>
    <x v="1"/>
    <m/>
    <m/>
  </r>
  <r>
    <s v="Sewer Main Replacements / AJA00001"/>
    <m/>
    <s v="Annual"/>
    <s v="Annual"/>
    <s v="Public Utilities"/>
    <n v="48675107"/>
    <n v="1"/>
    <n v="48675107"/>
    <x v="0"/>
    <n v="5.3"/>
    <x v="0"/>
    <m/>
    <m/>
  </r>
  <r>
    <s v="Sidewalk Repair and Reconstruction / AIK00003"/>
    <m/>
    <s v="Annual"/>
    <s v="Annual"/>
    <s v="Transportation"/>
    <n v="2000000"/>
    <n v="1"/>
    <n v="2000000"/>
    <x v="4"/>
    <n v="3.1"/>
    <x v="1"/>
    <m/>
    <m/>
  </r>
  <r>
    <s v="Solana Highlands NP-Comfort Station Development / S16032"/>
    <m/>
    <s v="Medium"/>
    <s v="58"/>
    <s v="Parks &amp; Recreation"/>
    <n v="990000"/>
    <n v="1"/>
    <n v="990000"/>
    <x v="4"/>
    <n v="3.5"/>
    <x v="1"/>
    <m/>
    <m/>
  </r>
  <r>
    <s v="Standpipe and Reservoir Rehabilitations / ABL00001"/>
    <m/>
    <s v="Annual"/>
    <s v="Annual"/>
    <s v="Public Utilities"/>
    <n v="1847407"/>
    <n v="1"/>
    <n v="1847407"/>
    <x v="0"/>
    <n v="5.3"/>
    <x v="0"/>
    <m/>
    <m/>
  </r>
  <r>
    <s v="Stormwater Green Infrastructure / ACC00001"/>
    <m/>
    <s v="Annual"/>
    <s v="Annual"/>
    <s v="Stormwater"/>
    <n v="1918631"/>
    <n v="1"/>
    <n v="1918631"/>
    <x v="0"/>
    <n v="5.3"/>
    <x v="1"/>
    <m/>
    <m/>
  </r>
  <r>
    <s v="Stormwater Green Infrastructure / ACC00001"/>
    <m/>
    <s v="Annual"/>
    <s v="Annual"/>
    <s v="Stormwater"/>
    <n v="52359"/>
    <n v="1"/>
    <n v="52359"/>
    <x v="0"/>
    <n v="5.3"/>
    <x v="1"/>
    <m/>
    <m/>
  </r>
  <r>
    <s v="Streamview Drive Improvements Phase 2 / S18000"/>
    <m/>
    <s v="High"/>
    <s v="81"/>
    <s v="Transportation"/>
    <n v="2000000"/>
    <n v="1"/>
    <n v="2000000"/>
    <x v="4"/>
    <s v="3.1; 3.4"/>
    <x v="1"/>
    <m/>
    <m/>
  </r>
  <r>
    <s v="Street Light Circuit Upgrades / AIH00002"/>
    <m/>
    <s v="Annual"/>
    <s v="Annual"/>
    <s v="Transportation"/>
    <n v="555000"/>
    <n v="1"/>
    <n v="555000"/>
    <x v="1"/>
    <n v="1.3"/>
    <x v="1"/>
    <m/>
    <m/>
  </r>
  <r>
    <s v="Street Resurfacing and Reconstruction / AID00005"/>
    <m/>
    <s v="Annual"/>
    <s v="Annual"/>
    <s v="Transportation"/>
    <n v="83381689"/>
    <n v="0.1"/>
    <n v="8338168.9000000004"/>
    <x v="4"/>
    <s v="3.1; 3.4"/>
    <x v="0"/>
    <m/>
    <m/>
  </r>
  <r>
    <s v="Street Resurfacing and Reconstruction / AID00005"/>
    <m/>
    <s v="Annual"/>
    <s v="Annual"/>
    <s v="Transportation"/>
    <n v="4742656"/>
    <n v="0.1"/>
    <n v="474265.60000000003"/>
    <x v="4"/>
    <s v="3.1; 3.4"/>
    <x v="0"/>
    <m/>
    <m/>
  </r>
  <r>
    <s v="Street Resurfacing and Reconstruction / AID00005"/>
    <m/>
    <s v="Annual"/>
    <s v="Annual"/>
    <s v="Transportation"/>
    <n v="300000"/>
    <n v="0.1"/>
    <n v="30000"/>
    <x v="4"/>
    <s v="3.1; 3.4"/>
    <x v="0"/>
    <m/>
    <m/>
  </r>
  <r>
    <s v="Street Resurfacing and Reconstruction / AID00005"/>
    <m/>
    <s v="Annual"/>
    <s v="Annual"/>
    <s v="Transportation"/>
    <n v="4064805"/>
    <n v="0.1"/>
    <n v="406480.5"/>
    <x v="4"/>
    <s v="3.1; 3.4"/>
    <x v="0"/>
    <m/>
    <m/>
  </r>
  <r>
    <s v="Street Resurfacing and Reconstruction / AID00005"/>
    <m/>
    <s v="Annual"/>
    <s v="Annual"/>
    <s v="Transportation"/>
    <n v="10110851"/>
    <n v="0.1"/>
    <n v="1011085.1000000001"/>
    <x v="4"/>
    <s v="3.1; 3.4"/>
    <x v="0"/>
    <m/>
    <m/>
  </r>
  <r>
    <s v="Street Resurfacing and Reconstruction / AID00005"/>
    <m/>
    <s v="Annual"/>
    <s v="Annual"/>
    <s v="Transportation"/>
    <n v="2000000"/>
    <n v="0.1"/>
    <n v="200000"/>
    <x v="4"/>
    <s v="3.1; 3.4"/>
    <x v="0"/>
    <m/>
    <m/>
  </r>
  <r>
    <s v="Sunset Cliffs Park Drainage Improvements / L14005"/>
    <m/>
    <s v="Low"/>
    <s v="51"/>
    <s v="Parks &amp; Recreation"/>
    <n v="1141027"/>
    <n v="1"/>
    <n v="1141027"/>
    <x v="0"/>
    <m/>
    <x v="0"/>
    <m/>
    <m/>
  </r>
  <r>
    <s v="Sunshine &amp; Bernardini Restoration / S24005"/>
    <m/>
    <m/>
    <s v="80"/>
    <s v="Stormwater"/>
    <n v="450000"/>
    <n v="1"/>
    <n v="450000"/>
    <x v="4"/>
    <n v="3.5"/>
    <x v="1"/>
    <m/>
    <m/>
  </r>
  <r>
    <s v="Sunshine &amp; Bernardini Restoration / S24005"/>
    <m/>
    <m/>
    <s v="80"/>
    <s v="Stormwater"/>
    <n v="3630094"/>
    <n v="1"/>
    <n v="3630094"/>
    <x v="4"/>
    <n v="3.5"/>
    <x v="1"/>
    <m/>
    <m/>
  </r>
  <r>
    <s v="Tecolote Canyon Trunk Sewer Improvement / S15020"/>
    <m/>
    <s v="Low"/>
    <s v="78"/>
    <s v="Public Utilities"/>
    <n v="6000000"/>
    <n v="1"/>
    <n v="6000000"/>
    <x v="0"/>
    <n v="5.3"/>
    <x v="0"/>
    <m/>
    <m/>
  </r>
  <r>
    <s v="Traffic Calming / AIL00001"/>
    <m/>
    <s v="Annual"/>
    <s v="Annual"/>
    <s v="Transportation"/>
    <n v="270000"/>
    <n v="1"/>
    <n v="270000"/>
    <x v="4"/>
    <n v="3.1"/>
    <x v="0"/>
    <m/>
    <m/>
  </r>
  <r>
    <s v="Traffic Calming / AIL00001"/>
    <m/>
    <s v="Annual"/>
    <s v="Annual"/>
    <s v="Transportation"/>
    <n v="216000"/>
    <n v="1"/>
    <n v="216000"/>
    <x v="4"/>
    <n v="3.1"/>
    <x v="0"/>
    <m/>
    <m/>
  </r>
  <r>
    <s v="Traffic Signals - Citywide / AIL00004"/>
    <m/>
    <s v="Annual"/>
    <s v="Annual"/>
    <s v="Transportation"/>
    <n v="600000"/>
    <n v="1"/>
    <n v="600000"/>
    <x v="4"/>
    <m/>
    <x v="1"/>
    <m/>
    <m/>
  </r>
  <r>
    <s v="Traffic Signals - Citywide / AIL00004"/>
    <m/>
    <s v="Annual"/>
    <s v="Annual"/>
    <s v="Transportation"/>
    <n v="2926400"/>
    <n v="1"/>
    <n v="2926400"/>
    <x v="4"/>
    <m/>
    <x v="1"/>
    <m/>
    <m/>
  </r>
  <r>
    <s v="Traffic Signals Modification / AIL00005"/>
    <m/>
    <s v="Annual"/>
    <s v="Annual"/>
    <s v="Transportation"/>
    <n v="250000"/>
    <n v="1"/>
    <n v="250000"/>
    <x v="4"/>
    <n v="3.4"/>
    <x v="1"/>
    <m/>
    <m/>
  </r>
  <r>
    <s v="Traffic Signals Modification / AIL00005"/>
    <m/>
    <s v="Annual"/>
    <s v="Annual"/>
    <s v="Transportation"/>
    <n v="400000"/>
    <n v="1"/>
    <n v="400000"/>
    <x v="4"/>
    <m/>
    <x v="1"/>
    <m/>
    <m/>
  </r>
  <r>
    <s v="Traffic Signals Modification / AIL00005"/>
    <m/>
    <s v="Annual"/>
    <s v="Annual"/>
    <s v="Transportation"/>
    <n v="487374"/>
    <n v="1"/>
    <n v="487374"/>
    <x v="4"/>
    <m/>
    <x v="1"/>
    <m/>
    <m/>
  </r>
  <r>
    <s v="University Avenue Mobility / S00915"/>
    <m/>
    <s v="High"/>
    <s v="82"/>
    <s v="Transportation"/>
    <n v="910091"/>
    <n v="1"/>
    <n v="910091"/>
    <x v="4"/>
    <s v="3.1; 3.5"/>
    <x v="1"/>
    <m/>
    <m/>
  </r>
  <r>
    <s v="Water Main Replacements / AKB00003"/>
    <m/>
    <s v="Annual"/>
    <s v="Annual"/>
    <s v="Public Utilities"/>
    <n v="99388939"/>
    <n v="1"/>
    <n v="99388939"/>
    <x v="0"/>
    <n v="5.3"/>
    <x v="0"/>
    <m/>
    <m/>
  </r>
  <r>
    <s v="Water SCADA IT Upgrades / T22001"/>
    <m/>
    <s v="N/A"/>
    <s v="N/A"/>
    <s v="Public Utilities"/>
    <n v="3500000"/>
    <n v="1"/>
    <n v="3500000"/>
    <x v="0"/>
    <n v="5.3"/>
    <x v="0"/>
    <m/>
    <m/>
  </r>
  <r>
    <s v="Water Treatment Plants / ABI00001"/>
    <m/>
    <s v="Annual"/>
    <s v="Annual"/>
    <s v="Public Utilities"/>
    <n v="2300000"/>
    <n v="1"/>
    <n v="2300000"/>
    <x v="0"/>
    <n v="5.3"/>
    <x v="0"/>
    <m/>
    <m/>
  </r>
  <r>
    <s v="West Valley River Crossing / S24004"/>
    <m/>
    <m/>
    <s v="52"/>
    <s v="Transportation"/>
    <n v="2000000"/>
    <n v="1"/>
    <n v="2000000"/>
    <x v="4"/>
    <m/>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2E3CE1D-D8E2-7D4D-8A30-42D73428FB68}" name="PivotTable5"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3:B35" firstHeaderRow="1" firstDataRow="1" firstDataCol="1"/>
  <pivotFields count="13">
    <pivotField showAll="0"/>
    <pivotField showAll="0"/>
    <pivotField showAll="0"/>
    <pivotField showAll="0"/>
    <pivotField showAll="0"/>
    <pivotField numFmtId="165" showAll="0"/>
    <pivotField numFmtId="9" showAll="0"/>
    <pivotField dataField="1" numFmtId="166" showAll="0"/>
    <pivotField axis="axisRow" showAll="0">
      <items count="8">
        <item x="2"/>
        <item x="1"/>
        <item x="6"/>
        <item x="4"/>
        <item x="5"/>
        <item x="0"/>
        <item x="3"/>
        <item t="default"/>
      </items>
    </pivotField>
    <pivotField showAll="0"/>
    <pivotField axis="axisRow" showAll="0">
      <items count="5">
        <item x="1"/>
        <item x="0"/>
        <item h="1" x="2"/>
        <item h="1" x="3"/>
        <item t="default"/>
      </items>
    </pivotField>
    <pivotField showAll="0"/>
    <pivotField showAll="0"/>
  </pivotFields>
  <rowFields count="2">
    <field x="10"/>
    <field x="8"/>
  </rowFields>
  <rowItems count="12">
    <i>
      <x/>
    </i>
    <i r="1">
      <x v="1"/>
    </i>
    <i r="1">
      <x v="2"/>
    </i>
    <i r="1">
      <x v="3"/>
    </i>
    <i r="1">
      <x v="4"/>
    </i>
    <i r="1">
      <x v="5"/>
    </i>
    <i>
      <x v="1"/>
    </i>
    <i r="1">
      <x v="1"/>
    </i>
    <i r="1">
      <x v="3"/>
    </i>
    <i r="1">
      <x v="4"/>
    </i>
    <i r="1">
      <x v="5"/>
    </i>
    <i t="grand">
      <x/>
    </i>
  </rowItems>
  <colItems count="1">
    <i/>
  </colItems>
  <dataFields count="1">
    <dataField name="Sum of Total to CAP" fld="7" baseField="0" baseItem="0" numFmtId="166"/>
  </dataFields>
  <formats count="1">
    <format dxfId="5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A57D4A7-CEE7-6B46-BA3D-7B074AC4BCAA}" name="PivotTable3" cacheId="4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18" firstHeaderRow="0" firstDataRow="1" firstDataCol="1"/>
  <pivotFields count="51">
    <pivotField numFmtId="1" showAll="0"/>
    <pivotField showAll="0"/>
    <pivotField numFmtId="1" showAll="0"/>
    <pivotField showAll="0"/>
    <pivotField showAll="0"/>
    <pivotField showAll="0"/>
    <pivotField showAll="0"/>
    <pivotField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8" showAll="0"/>
    <pivotField dataField="1" showAll="0"/>
    <pivotField axis="axisRow" showAll="0">
      <items count="11">
        <item x="3"/>
        <item x="1"/>
        <item m="1" x="9"/>
        <item m="1" x="8"/>
        <item x="6"/>
        <item x="7"/>
        <item x="0"/>
        <item x="2"/>
        <item x="4"/>
        <item x="5"/>
        <item t="default"/>
      </items>
    </pivotField>
    <pivotField showAll="0"/>
    <pivotField axis="axisRow" showAll="0">
      <items count="5">
        <item x="1"/>
        <item x="0"/>
        <item h="1" x="2"/>
        <item h="1"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34"/>
  </rowFields>
  <rowItems count="15">
    <i>
      <x/>
    </i>
    <i r="1">
      <x v="4"/>
    </i>
    <i r="1">
      <x v="5"/>
    </i>
    <i r="1">
      <x v="6"/>
    </i>
    <i r="1">
      <x v="7"/>
    </i>
    <i r="1">
      <x v="8"/>
    </i>
    <i>
      <x v="1"/>
    </i>
    <i r="1">
      <x v="1"/>
    </i>
    <i r="1">
      <x v="4"/>
    </i>
    <i r="1">
      <x v="5"/>
    </i>
    <i r="1">
      <x v="6"/>
    </i>
    <i r="1">
      <x v="7"/>
    </i>
    <i r="1">
      <x v="8"/>
    </i>
    <i r="1">
      <x v="9"/>
    </i>
    <i t="grand">
      <x/>
    </i>
  </rowItems>
  <colFields count="1">
    <field x="-2"/>
  </colFields>
  <colItems count="2">
    <i>
      <x/>
    </i>
    <i i="1">
      <x v="1"/>
    </i>
  </colItems>
  <dataFields count="2">
    <dataField name="Sum of Total Expenditures to CAP" fld="32" baseField="0" baseItem="0"/>
    <dataField name="Sum of Total Revenue to CAP" fld="33" baseField="0" baseItem="0"/>
  </dataFields>
  <formats count="1">
    <format dxfId="5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D206D8B-6080-42B6-8C19-1D0653B1DE7B}" name="Table1" displayName="Table1" ref="A8:AV828" totalsRowCount="1" headerRowDxfId="275" dataDxfId="273" headerRowBorderDxfId="274" tableBorderDxfId="272">
  <autoFilter ref="A8:AV827" xr:uid="{0D206D8B-6080-42B6-8C19-1D0653B1DE7B}"/>
  <tableColumns count="48">
    <tableColumn id="1" xr3:uid="{F0513CC4-39B3-45F3-BE1A-080C415F56B9}" name="_x000a_Fund Number" totalsRowLabel="Total" dataDxfId="271" totalsRowDxfId="270"/>
    <tableColumn id="2" xr3:uid="{C9160909-6732-4569-A9F1-71696ADF0CAD}" name="Fund" dataDxfId="269" totalsRowDxfId="268"/>
    <tableColumn id="3" xr3:uid="{39CDE054-B78E-4B5C-9D53-1F31CB7A6BB8}" name="Business Area / Division Number" totalsRowFunction="count" dataDxfId="267" totalsRowDxfId="266"/>
    <tableColumn id="4" xr3:uid="{5F5ED301-4BC7-4D3F-9A68-5EEC096AA1AD}" name="Business Area / Division Name" totalsRowFunction="count" dataDxfId="265" totalsRowDxfId="264"/>
    <tableColumn id="5" xr3:uid="{C0F3E5DC-0CC7-4F62-9E98-F776C33556BB}" name="Priority Score" dataDxfId="263" totalsRowDxfId="262"/>
    <tableColumn id="6" xr3:uid="{0B3E7BF4-203F-4274-8B03-400C04E85FA1}" name="Strategic Plan Priority Areas" dataDxfId="261" totalsRowDxfId="260"/>
    <tableColumn id="7" xr3:uid="{16D1E7FE-42C2-4A5D-B555-E54F99A877CD}" name="Adjustment Category" dataDxfId="259" totalsRowDxfId="258"/>
    <tableColumn id="8" xr3:uid="{77979CAA-3F78-4179-B7BC-A7BB8BD88ABE}" name="Reporting Category_x000d__x000a_" dataDxfId="257" totalsRowDxfId="256"/>
    <tableColumn id="9" xr3:uid="{2E1BEA14-34D0-49EA-967C-41F528EE9D91}" name="_x000a_ADOPTED_x000a_Form ID" dataDxfId="255" totalsRowDxfId="254"/>
    <tableColumn id="10" xr3:uid="{064EC435-9C4E-4CA0-9F2A-211C1CC34E09}" name="ADOPTED_x000a_Form ID Name" dataDxfId="253" totalsRowDxfId="252"/>
    <tableColumn id="11" xr3:uid="{93E73B0E-A228-4802-8AC9-DD44F9783382}" name="ADOPTED_x000a_FTE" dataDxfId="251" totalsRowDxfId="250"/>
    <tableColumn id="12" xr3:uid="{7E0E3965-06C5-4A22-9A59-9BB3187DF4CC}" name="Salaries and Wages" dataDxfId="249" totalsRowDxfId="248"/>
    <tableColumn id="13" xr3:uid="{6EC65C48-C8BB-4581-AFE6-FD1EEC9CE1C4}" name="Fixed Fringe" dataDxfId="247" totalsRowDxfId="246"/>
    <tableColumn id="14" xr3:uid="{9D3E6B40-5EE4-4424-A5E5-60C5DB6E36E0}" name="Variable Fringe" dataDxfId="245" totalsRowDxfId="244"/>
    <tableColumn id="42" xr3:uid="{EB809FC7-A3C3-4E68-AD58-036B44AF5127}" name="ADOPTED_x000a_PE TOTAL" dataDxfId="243">
      <calculatedColumnFormula>SUM(Table1[[#This Row],[Salaries and Wages]:[Variable Fringe]])</calculatedColumnFormula>
    </tableColumn>
    <tableColumn id="15" xr3:uid="{D49574F9-61A1-4345-A8EE-165CF22F3B4A}" name="ADOPTED_x000a_Supplies" dataDxfId="242" totalsRowDxfId="241"/>
    <tableColumn id="16" xr3:uid="{569C99FD-B2AF-46F6-A6C9-18A80B916CFF}" name="ADOPTED_x000a_Contracts" dataDxfId="240" totalsRowDxfId="239"/>
    <tableColumn id="17" xr3:uid="{D8C7921C-381B-412E-950D-5348E4C889B1}" name="_x000a_ADOPTED_x000a_Information Technology" dataDxfId="238" totalsRowDxfId="237"/>
    <tableColumn id="18" xr3:uid="{3B73DE3C-5BCE-491B-8BF5-FB7BA9096495}" name="ADOPTED_x000a_Energy &amp; Utilities" dataDxfId="236" totalsRowDxfId="235"/>
    <tableColumn id="19" xr3:uid="{7B2A537A-258E-4E83-9DA4-A0DC95A37352}" name="ADOPTED_x000a_Other" dataDxfId="234" totalsRowDxfId="233"/>
    <tableColumn id="20" xr3:uid="{1E11A6F5-F0C8-4F73-9FAF-136BE6C2DB4F}" name="ADOPTED_x000a_Appropriated Reserve" dataDxfId="232" totalsRowDxfId="231"/>
    <tableColumn id="21" xr3:uid="{63CF9AA2-DD85-4E59-B4B8-3E19D068BAD3}" name="_x000a_ ADOPTED_x000a_Capital Expenditures" dataDxfId="230" totalsRowDxfId="229"/>
    <tableColumn id="22" xr3:uid="{76939CC5-73EF-48C4-A836-BBE37633B4B5}" name="ADOPTED_x000a_Transfers Out" dataDxfId="228" totalsRowDxfId="227"/>
    <tableColumn id="23" xr3:uid="{0CFFF635-C83B-43CC-B2EB-C358F6EB698D}" name="ADOPTED_x000a_Debt" dataDxfId="226" totalsRowDxfId="225"/>
    <tableColumn id="24" xr3:uid="{997A3BBB-AF38-465A-A1A2-10356F712CF2}" name="ADOPTED_x000a_Expenditures TOTAL" totalsRowFunction="custom" dataDxfId="224" totalsRowDxfId="223">
      <totalsRowFormula>SUBTOTAL(109,Y9:Y827)</totalsRowFormula>
    </tableColumn>
    <tableColumn id="25" xr3:uid="{814AA03D-76E2-4E39-A5AE-884B7CE9B7A0}" name="ADOPTED_x000a_Revenue TOTAL" totalsRowFunction="custom" dataDxfId="222" totalsRowDxfId="221">
      <totalsRowFormula>SUBTOTAL(109,Z9:Z827)</totalsRowFormula>
    </tableColumn>
    <tableColumn id="26" xr3:uid="{0FC4D601-E1A8-41BA-B6B8-B72896DCB008}" name=" ADOPTED_x000a_Adjustment Description" dataDxfId="220" totalsRowDxfId="219"/>
    <tableColumn id="27" xr3:uid="{37C1B406-B035-442C-ADF8-E43A78A0E398}" name="ADOPTED_x000a_Publication Description" dataDxfId="218" totalsRowDxfId="217"/>
    <tableColumn id="29" xr3:uid="{7C4FA824-DF4D-4441-9DE9-73B2876B7CB4}" name="ADOPTED_x000a_Public Justification" dataDxfId="216" totalsRowDxfId="215"/>
    <tableColumn id="32" xr3:uid="{07001CFA-3242-4A11-A445-8BC289EC49D6}" name="ADOPTED_x000a_Equity Category" dataDxfId="214" totalsRowDxfId="213"/>
    <tableColumn id="33" xr3:uid="{DF857192-996F-4000-8C8B-7225A73765D1}" name="ADOPTED_x000a_Equity Description" dataDxfId="212" totalsRowDxfId="211"/>
    <tableColumn id="58" xr3:uid="{075D53DE-9470-4793-B354-FCB090B1C395}" name="_x000a_Percent Related to CAP" dataDxfId="210" totalsRowDxfId="209"/>
    <tableColumn id="57" xr3:uid="{7C5D43A3-49FE-400A-B557-305F5B02AE70}" name="Total Expenditures to CAP" totalsRowFunction="custom" dataDxfId="208" totalsRowDxfId="207">
      <totalsRowFormula>SUBTOTAL(109,AG9:AG827)</totalsRowFormula>
    </tableColumn>
    <tableColumn id="56" xr3:uid="{59638FDF-7309-4F11-ABA1-DD8C8BDFF7CE}" name="Total Revenue to CAP" totalsRowFunction="custom" dataDxfId="206" totalsRowDxfId="205">
      <totalsRowFormula>SUBTOTAL(109,AH9:AH827)</totalsRowFormula>
    </tableColumn>
    <tableColumn id="55" xr3:uid="{48B7E8EC-35D9-4C53-9CC3-9278FA758673}" name="2022 CAP Strategy" dataDxfId="204" totalsRowDxfId="203"/>
    <tableColumn id="54" xr3:uid="{F76AB3D8-DE4C-4A4A-82E5-A2C02F275A95}" name="2022 CAP Measure" dataDxfId="202" totalsRowDxfId="201"/>
    <tableColumn id="53" xr3:uid="{4B596686-BA44-4AE1-A9DC-AE4C2D81AEA0}" name="Direct or Indirect" dataDxfId="200" totalsRowDxfId="199"/>
    <tableColumn id="52" xr3:uid="{EAC7D30F-1372-47A2-9B90-281A9C3BB512}" name="FY24 Workplan? Y/N" dataDxfId="198" totalsRowDxfId="197"/>
    <tableColumn id="51" xr3:uid="{3CCD3A82-89FA-4B11-9E73-FB4EC4559880}" name="CAP Team Notes" dataDxfId="196" totalsRowDxfId="195"/>
    <tableColumn id="35" xr3:uid="{1D5E7D3C-B914-4B00-8B61-C23EA02B9855}" name="ADOPTED_x000a_Column12" dataDxfId="194" totalsRowDxfId="193"/>
    <tableColumn id="36" xr3:uid="{C7C896E0-0739-4386-9DEC-2D6E21BD62A5}" name="ADOPTED _x000a_Column22" dataDxfId="192" totalsRowDxfId="191"/>
    <tableColumn id="37" xr3:uid="{5C203EED-07D1-4C05-A74D-712B97F0D3F5}" name="ADOPTED _x000a_Column32" dataDxfId="190" totalsRowDxfId="189"/>
    <tableColumn id="38" xr3:uid="{BB2397A8-EBC7-48FB-8B17-92FA299FDA07}" name="ADOPTED _x000a_Column42" dataDxfId="188" totalsRowDxfId="187"/>
    <tableColumn id="39" xr3:uid="{B3AF458F-4042-42FF-B55B-6A53D91E899B}" name="ADOPTED _x000a_Strategic Plan Operating Principles" dataDxfId="186" totalsRowDxfId="185"/>
    <tableColumn id="40" xr3:uid="{CA04DAD9-A82C-4BD9-9662-A083EB7EDEFC}" name="PROPOSED_x000a_Form ID Name" dataDxfId="184" totalsRowDxfId="183"/>
    <tableColumn id="41" xr3:uid="{1E048C32-E7DD-484E-97D3-07B0ED1656E1}" name="Proposed vs. Adopted Form ID Names Match?" dataDxfId="182" totalsRowDxfId="181">
      <calculatedColumnFormula>IF(Table1[[#This Row],[PROPOSED
Form ID Name]]=Table1[[#This Row],[ADOPTED
Form ID Name]],TRUE,FALSE)</calculatedColumnFormula>
    </tableColumn>
    <tableColumn id="28" xr3:uid="{FF81225A-A2E2-4526-A589-C3861C679B3E}" name="PROPOSED Adjustment Description" dataDxfId="180"/>
    <tableColumn id="50" xr3:uid="{1CD10098-9E4A-449D-8AF3-0E195F7FC505}" name="Proposed vs. Adopted Adj. Desc. Match?" dataDxfId="179">
      <calculatedColumnFormula>AND(Table1[[#This Row],[PROPOSED Adjustment Description]]=Table1[[#This Row],[ ADOPTED
Adjustment Description]],TRUE,FALSE)</calculatedColumnFormula>
    </tableColumn>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D134D03-7CDD-C042-B34B-D6D1DD12C8E8}" name="Table6" displayName="Table6" ref="G3:I11" totalsRowShown="0" headerRowDxfId="53">
  <autoFilter ref="G3:I11" xr:uid="{7D134D03-7CDD-C042-B34B-D6D1DD12C8E8}"/>
  <tableColumns count="3">
    <tableColumn id="1" xr3:uid="{BD571B6D-9B7E-804B-8E2E-BC9FA1F0A3A2}" name="Strategies" dataDxfId="54"/>
    <tableColumn id="2" xr3:uid="{677D3133-6104-084C-8AB8-6A31C071544A}" name="Sum of Total to CAP" dataDxfId="52"/>
    <tableColumn id="3" xr3:uid="{8DC474B0-2128-534D-A5C7-6C0FBCCEF4BA}" name="Millions of $" dataDxfId="51">
      <calculatedColumnFormula>Table6[[#This Row],[Sum of Total to CAP]]/1000000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A66BD6-4282-A541-9328-9461F722D3BF}" name="Table16" displayName="Table16" ref="A8:AY829" totalsRowCount="1" headerRowDxfId="178" dataDxfId="176" headerRowBorderDxfId="177" tableBorderDxfId="175">
  <autoFilter ref="A8:AY828" xr:uid="{0D206D8B-6080-42B6-8C19-1D0653B1DE7B}"/>
  <tableColumns count="51">
    <tableColumn id="1" xr3:uid="{47622A44-5B44-8E4B-B8AD-633399433970}" name="_x000a_Fund Number" dataDxfId="108" totalsRowDxfId="50"/>
    <tableColumn id="2" xr3:uid="{D191788D-EAF2-554F-BEE4-9CF8FC2C6617}" name="Fund" dataDxfId="107" totalsRowDxfId="49"/>
    <tableColumn id="3" xr3:uid="{24C151F8-9DE1-3A48-9EA5-9DDC1C38BB9D}" name="Business Area / Division Number" dataDxfId="106" totalsRowDxfId="48"/>
    <tableColumn id="4" xr3:uid="{E3F99462-5B2A-8E49-B27D-02C262CF6AB6}" name="Business Area / Division Name" dataDxfId="105" totalsRowDxfId="47"/>
    <tableColumn id="5" xr3:uid="{F5C54FFA-D04F-4D48-9645-8738EBBA45F4}" name="Priority Score" dataDxfId="104" totalsRowDxfId="46"/>
    <tableColumn id="6" xr3:uid="{262C5FFB-0473-CC49-97A2-688EE5027784}" name="Strategic Plan Priority Areas" dataDxfId="103" totalsRowDxfId="45"/>
    <tableColumn id="7" xr3:uid="{199A5B0A-FD01-374C-B4E8-1C4A3C3D2D06}" name="Adjustment Category" dataDxfId="102" totalsRowDxfId="44"/>
    <tableColumn id="8" xr3:uid="{E3976AE4-F642-2642-B48B-0B5BCB0690F1}" name="Reporting Category_x000d__x000a_" dataDxfId="101" totalsRowDxfId="43"/>
    <tableColumn id="9" xr3:uid="{A5E35322-1FB2-5C4E-AA7E-95CE39302533}" name="_x000a_ADOPTED_x000a_Form ID" dataDxfId="100" totalsRowDxfId="42"/>
    <tableColumn id="10" xr3:uid="{C6CBF48F-1DDB-784B-85DD-2005097717BA}" name="ADOPTED_x000a_Form ID Name" dataDxfId="99" totalsRowDxfId="41"/>
    <tableColumn id="11" xr3:uid="{11E6271A-96DE-4242-A048-A52F872BE504}" name="ADOPTED_x000a_FTE" dataDxfId="98" totalsRowDxfId="40"/>
    <tableColumn id="12" xr3:uid="{DCA04D83-F89E-1B4B-BE09-D180655C714C}" name="Salaries and Wages" dataDxfId="97" totalsRowDxfId="39"/>
    <tableColumn id="13" xr3:uid="{7429E8B5-68B6-AF43-BF80-6C8E586FC7C2}" name="Fixed Fringe" dataDxfId="96" totalsRowDxfId="38"/>
    <tableColumn id="14" xr3:uid="{69FA3739-84A3-C84F-8227-594ACCB07FBA}" name="Variable Fringe" dataDxfId="95" totalsRowDxfId="37"/>
    <tableColumn id="42" xr3:uid="{AA0821A2-BC78-BA44-9C9C-E47C5EE4D687}" name="ADOPTED_x000a_PE TOTAL" dataDxfId="94" totalsRowDxfId="36">
      <calculatedColumnFormula>SUM(Table16[[#This Row],[Salaries and Wages]:[Variable Fringe]])</calculatedColumnFormula>
    </tableColumn>
    <tableColumn id="15" xr3:uid="{73EA04EC-5771-7345-8C8A-A355BA7BA5F1}" name="ADOPTED_x000a_Supplies" dataDxfId="93" totalsRowDxfId="35"/>
    <tableColumn id="16" xr3:uid="{B0A9D855-4DB4-9744-B684-2AAE26F32BBF}" name="ADOPTED_x000a_Contracts" dataDxfId="92" totalsRowDxfId="34"/>
    <tableColumn id="17" xr3:uid="{1489DC7A-9912-FB48-BB4E-EB897AA75C3E}" name="_x000a_ADOPTED_x000a_Information Technology" dataDxfId="91" totalsRowDxfId="33"/>
    <tableColumn id="18" xr3:uid="{DEA4F3FA-11B0-8043-9FF0-1B297D675F35}" name="ADOPTED_x000a_Energy &amp; Utilities" dataDxfId="90" totalsRowDxfId="32"/>
    <tableColumn id="19" xr3:uid="{F6285E77-6FDC-F34D-BE62-25AB5F69E0C1}" name="ADOPTED_x000a_Other" dataDxfId="89" totalsRowDxfId="31"/>
    <tableColumn id="20" xr3:uid="{1CD3E452-36E9-544E-8DE4-79003A32B70F}" name="ADOPTED_x000a_Appropriated Reserve" dataDxfId="88" totalsRowDxfId="30"/>
    <tableColumn id="21" xr3:uid="{7A300F97-B79D-154C-86AA-DE9FFCBCB261}" name="_x000a_ ADOPTED_x000a_Capital Expenditures" dataDxfId="87" totalsRowDxfId="29"/>
    <tableColumn id="22" xr3:uid="{9C00134F-F964-C34B-87BE-6883C02C185B}" name="ADOPTED_x000a_Transfers Out" dataDxfId="86" totalsRowDxfId="28"/>
    <tableColumn id="23" xr3:uid="{BE503ADB-13B0-4944-925C-BB2FE4288060}" name="ADOPTED_x000a_Debt" dataDxfId="85" totalsRowDxfId="27"/>
    <tableColumn id="24" xr3:uid="{E1392395-8AA4-3A4F-A636-FD8821A06D8E}" name="ADOPTED_x000a_Expenditures TOTAL" dataDxfId="84" totalsRowDxfId="26"/>
    <tableColumn id="25" xr3:uid="{BE0CB53C-E48D-A84A-A417-638153D043C6}" name="ADOPTED_x000a_Revenue TOTAL" dataDxfId="83" totalsRowDxfId="25"/>
    <tableColumn id="26" xr3:uid="{F0AE67DC-B0DF-DA45-9829-007AEF2BD53B}" name=" ADOPTED_x000a_Adjustment Description" dataDxfId="82" totalsRowDxfId="24"/>
    <tableColumn id="27" xr3:uid="{F8B0E19F-DB4A-1548-ACD3-272CBE3D6820}" name="ADOPTED_x000a_Publication Description" dataDxfId="81" totalsRowDxfId="23"/>
    <tableColumn id="29" xr3:uid="{CB9879FA-CD30-A741-99A1-D8600547C820}" name="ADOPTED_x000a_Public Justification" dataDxfId="80" totalsRowDxfId="22"/>
    <tableColumn id="32" xr3:uid="{8D0861E3-F810-234B-A1C1-0DE841B24ADB}" name="ADOPTED_x000a_Equity Category" dataDxfId="79" totalsRowDxfId="21"/>
    <tableColumn id="33" xr3:uid="{956EE850-08E1-154E-938D-84EBAF1F83E3}" name="ADOPTED_x000a_Equity Description" dataDxfId="78" totalsRowDxfId="20"/>
    <tableColumn id="58" xr3:uid="{FAB841D6-74C5-2646-8F64-EE1A8D3C3CD3}" name="_x000a_Percent Related to CAP" dataDxfId="77" totalsRowDxfId="19"/>
    <tableColumn id="57" xr3:uid="{70F23643-8724-0345-9FC0-4418CFB8507A}" name="Total Expenditures to CAP" totalsRowFunction="sum" dataDxfId="59" totalsRowDxfId="18">
      <calculatedColumnFormula>Table16[[#This Row],[ADOPTED
Expenditures TOTAL]]*Table16[[#This Row],[
Percent Related to CAP]]</calculatedColumnFormula>
    </tableColumn>
    <tableColumn id="56" xr3:uid="{6C03F62F-17D1-9A4A-AA30-B3849090331F}" name="Total Revenue to CAP" totalsRowFunction="sum" dataDxfId="58" totalsRowDxfId="17"/>
    <tableColumn id="55" xr3:uid="{583DB459-2061-7640-96C0-02511ADE55AA}" name="2022 CAP Strategy" dataDxfId="76" totalsRowDxfId="16"/>
    <tableColumn id="54" xr3:uid="{AC2B78B8-2FF3-F644-9140-E50F4729BDB5}" name="2022 CAP Measure" dataDxfId="75" totalsRowDxfId="15"/>
    <tableColumn id="53" xr3:uid="{D508CD5E-EB15-1241-8B27-B75C815A7557}" name="Direct or Indirect" dataDxfId="74" totalsRowDxfId="14"/>
    <tableColumn id="52" xr3:uid="{69C9FECD-DE5E-B249-A826-67014CBFF658}" name="FY24 Workplan? Y/N" dataDxfId="73" totalsRowDxfId="13"/>
    <tableColumn id="51" xr3:uid="{10911139-2545-8C48-A110-C66BCF586AC4}" name="CAP Team Notes" dataDxfId="72" totalsRowDxfId="12"/>
    <tableColumn id="35" xr3:uid="{6EA66070-3135-5544-9BEA-E75E4E4F53C0}" name="ADOPTED_x000a_Column12" dataDxfId="71" totalsRowDxfId="11"/>
    <tableColumn id="36" xr3:uid="{E29ADD74-018A-2C41-95E6-6CE6AFA73063}" name="ADOPTED _x000a_Column22" dataDxfId="70" totalsRowDxfId="10"/>
    <tableColumn id="37" xr3:uid="{D8C3B2D5-8F6D-BD41-AF22-E39C643A951C}" name="ADOPTED _x000a_Column32" dataDxfId="69" totalsRowDxfId="9"/>
    <tableColumn id="38" xr3:uid="{57C5B763-B638-794F-9BD2-D0B906284F62}" name="ADOPTED _x000a_Column42" dataDxfId="68" totalsRowDxfId="8"/>
    <tableColumn id="39" xr3:uid="{055F7532-2ED1-C345-9978-AA563CD7747C}" name="ADOPTED _x000a_Strategic Plan Operating Principles" dataDxfId="67" totalsRowDxfId="7"/>
    <tableColumn id="40" xr3:uid="{C3A6DEF9-99E8-4A42-B1D2-167B3C64AF34}" name="PROPOSED_x000a_Form ID Name" dataDxfId="66" totalsRowDxfId="6"/>
    <tableColumn id="41" xr3:uid="{67C52103-0B32-1946-A5AF-7D81AC065A2A}" name="Proposed vs. Adopted Form ID Names Match?" dataDxfId="65" totalsRowDxfId="5">
      <calculatedColumnFormula>IF(Table16[[#This Row],[PROPOSED
Form ID Name]]=Table16[[#This Row],[ADOPTED
Form ID Name]],TRUE,FALSE)</calculatedColumnFormula>
    </tableColumn>
    <tableColumn id="28" xr3:uid="{F3F23F1D-1A0D-3D44-92A3-6F215EA28379}" name="PROPOSED Adjustment Description" dataDxfId="64" totalsRowDxfId="4"/>
    <tableColumn id="50" xr3:uid="{2BC34105-8416-994A-A022-C8D83F726D36}" name="Proposed vs. Adopted Adj. Desc. Match?" dataDxfId="63" totalsRowDxfId="3">
      <calculatedColumnFormula>AND(Table16[[#This Row],[PROPOSED Adjustment Description]]=Table16[[#This Row],[ ADOPTED
Adjustment Description]],TRUE,FALSE)</calculatedColumnFormula>
    </tableColumn>
    <tableColumn id="30" xr3:uid="{8C9D9AE4-2055-FE4C-898E-98AFB1152BB2}" name="CIP / Non-CIP" dataDxfId="62" totalsRowDxfId="2"/>
    <tableColumn id="31" xr3:uid="{5F0BF56E-9767-FE48-ADF3-EE4349087969}" name="Check expenditure" dataDxfId="61" totalsRowDxfId="1">
      <calculatedColumnFormula>Table16[[#This Row],[Total Expenditures to CAP]]=Table16[[#This Row],[
Percent Related to CAP]]*Table16[[#This Row],[ADOPTED
Expenditures TOTAL]]</calculatedColumnFormula>
    </tableColumn>
    <tableColumn id="34" xr3:uid="{488A1CBF-48CD-624B-996C-40668AC361F5}" name="check revenue" dataDxfId="60" totalsRowDxfId="0">
      <calculatedColumnFormula>Table16[[#This Row],[Total Revenue to CAP]]=Table16[[#This Row],[
Percent Related to CAP]]*Table16[[#This Row],[ADOPTED
Revenue TOTAL]]</calculatedColumnFormula>
    </tableColumn>
  </tableColumns>
  <tableStyleInfo name="TableStyleLight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16E744C-88D5-4FBB-B16E-8DFC692A398C}" name="Table2" displayName="Table2" ref="A1:D54" totalsRowCount="1" headerRowDxfId="174" dataDxfId="172" headerRowBorderDxfId="173" tableBorderDxfId="171">
  <autoFilter ref="A1:D53" xr:uid="{416E744C-88D5-4FBB-B16E-8DFC692A398C}"/>
  <tableColumns count="4">
    <tableColumn id="1" xr3:uid="{097A954D-D20E-472B-B5D7-EAA97DFE7DAB}" name="Department or Business Area / Division Name" totalsRowLabel="Total" dataDxfId="170" totalsRowDxfId="169"/>
    <tableColumn id="2" xr3:uid="{05B8AE25-E15B-4260-A29D-DB732FBEF136}" name="Staff" dataDxfId="168" totalsRowDxfId="167"/>
    <tableColumn id="3" xr3:uid="{1CBA4470-27BF-4163-A048-061758933218}" name="# of Lines" totalsRowFunction="sum" dataDxfId="166" totalsRowDxfId="165"/>
    <tableColumn id="4" xr3:uid="{AE780821-2FF6-4620-A51C-6F51A66813C7}" name="Completed" dataDxfId="164" totalsRowDxfId="163"/>
  </tableColumns>
  <tableStyleInfo name="TableStyleLight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EB89C91-E899-4249-8097-7BCACAB3490C}" name="Table4" displayName="Table4" ref="A2:AT966" totalsRowCount="1" headerRowDxfId="162" headerRowCellStyle="Normal 3" dataCellStyle="Normal 3">
  <autoFilter ref="A2:AT965" xr:uid="{AEB89C91-E899-4249-8097-7BCACAB3490C}">
    <filterColumn colId="40">
      <filters>
        <filter val="Strategy 4 - Circular Economy &amp; Clean Communities"/>
      </filters>
    </filterColumn>
  </autoFilter>
  <tableColumns count="46">
    <tableColumn id="1" xr3:uid="{401B40D5-A1C9-4411-9407-FC4FC697DE97}" name="DCOO" totalsRowLabel="Total" totalsRowDxfId="161" dataCellStyle="Normal 3"/>
    <tableColumn id="2" xr3:uid="{F8B896E4-84B1-455A-A92B-2FBCD9F9C646}" name="Department Number" totalsRowDxfId="160" dataCellStyle="Normal 3"/>
    <tableColumn id="3" xr3:uid="{7D90E770-8408-4B95-9CA4-05896C482EC3}" name="Department Name" totalsRowDxfId="159" dataCellStyle="Normal 3"/>
    <tableColumn id="4" xr3:uid="{6BE04CCB-EB66-4E9C-8880-5BEB992ABA24}" name="Fund Number" totalsRowDxfId="158" dataCellStyle="Normal 3"/>
    <tableColumn id="5" xr3:uid="{EA39CDB6-E664-43A5-8C09-BA0DB81A7E7F}" name="Fund" totalsRowDxfId="157" dataCellStyle="Normal 3"/>
    <tableColumn id="6" xr3:uid="{5D37747B-8EE6-485D-A797-5F1167BFCDAE}" name="Business Area / Division Number" totalsRowDxfId="156" dataCellStyle="Normal 3"/>
    <tableColumn id="7" xr3:uid="{CF1864AF-AAF7-471E-B334-D3D992DB9F25}" name="Business Area / Division Name" totalsRowDxfId="155" dataCellStyle="Normal 3"/>
    <tableColumn id="8" xr3:uid="{19D67BC6-44DC-4061-B07D-8F7EF432CDE4}" name="Priority Score" totalsRowDxfId="154" dataCellStyle="Normal 3"/>
    <tableColumn id="9" xr3:uid="{927A6C7B-6219-4D29-9F85-11D1E65DFB22}" name="Strategic Plan Priority Areas" totalsRowDxfId="153" dataCellStyle="Normal 3"/>
    <tableColumn id="10" xr3:uid="{AB32451D-32E2-4F7A-AB92-E45583F8DE89}" name="Adjustment Category" totalsRowDxfId="152" dataCellStyle="Normal 3"/>
    <tableColumn id="11" xr3:uid="{84C56BDB-F0E3-488E-8AA6-27D7988CD1BE}" name="Reporting Category_x000d__x000a_" totalsRowDxfId="151" dataCellStyle="Normal 3"/>
    <tableColumn id="12" xr3:uid="{F8CAA21D-81AD-4D3D-83CB-A7262AC6438A}" name="Form ID" totalsRowDxfId="150" dataCellStyle="Normal 3"/>
    <tableColumn id="13" xr3:uid="{CA02B49C-F16E-4450-AF2F-6C7F87F047CE}" name="Form ID Name" totalsRowDxfId="149" dataCellStyle="Normal 3"/>
    <tableColumn id="14" xr3:uid="{CDE1BEB6-03A7-401A-BA81-A0C2435C46AA}" name="Full Time Equivalent" totalsRowDxfId="148" dataCellStyle="Normal 3"/>
    <tableColumn id="15" xr3:uid="{36AC0C5C-2137-4BA9-A5E9-ED1595DB0FF8}" name="Salaries and Wages" totalsRowDxfId="147" dataCellStyle="Normal 3"/>
    <tableColumn id="16" xr3:uid="{B70E43EB-311B-485F-AE34-9ABFD8DF8A18}" name="Fixed Fringe" totalsRowDxfId="146" dataCellStyle="Normal 3"/>
    <tableColumn id="17" xr3:uid="{1DF8E620-DE5B-4162-8857-7D12A7AD2902}" name="Variable Fringe" totalsRowDxfId="145" dataCellStyle="Normal 3"/>
    <tableColumn id="18" xr3:uid="{E61A1735-A220-433B-910C-F69DD64DFC44}" name="Supplies" totalsRowDxfId="144" dataCellStyle="Normal 3"/>
    <tableColumn id="19" xr3:uid="{7129D6DC-3F6F-4E81-A1E2-03E960E13755}" name="Contracts" totalsRowDxfId="143" dataCellStyle="Normal 3"/>
    <tableColumn id="20" xr3:uid="{83EA4A82-CBA1-4A63-A89B-7ABC73C76505}" name="Information Technology" totalsRowDxfId="142" dataCellStyle="Normal 3"/>
    <tableColumn id="21" xr3:uid="{EE61B91C-B551-4801-AFAE-B60B958D393B}" name="Energy &amp; Utilities" totalsRowDxfId="141" dataCellStyle="Normal 3"/>
    <tableColumn id="22" xr3:uid="{AC0FCA28-6854-4414-910A-563632A2BA2E}" name="Other" totalsRowDxfId="140" dataCellStyle="Normal 3"/>
    <tableColumn id="23" xr3:uid="{FFA9E4D2-4D37-4B36-B245-6E24C3CE00C1}" name="Appropriated Reserve" totalsRowDxfId="139" dataCellStyle="Normal 3"/>
    <tableColumn id="24" xr3:uid="{20B894FB-4D06-4102-899F-D3E6EC066A54}" name="Capital Expenditures" totalsRowDxfId="138" dataCellStyle="Normal 3"/>
    <tableColumn id="25" xr3:uid="{020E4707-FA53-4AA3-BDD3-DEFC49A5AF5A}" name="Transfers Out" totalsRowDxfId="137" dataCellStyle="Normal 3"/>
    <tableColumn id="26" xr3:uid="{A5A83775-B59E-46A0-9718-070850FE8B07}" name="Debt" totalsRowDxfId="136" dataCellStyle="Normal 3"/>
    <tableColumn id="27" xr3:uid="{C8110351-A018-4C2A-AA6B-6689A244773D}" name="Total Expenditures" totalsRowFunction="custom" totalsRowDxfId="135" dataCellStyle="Normal 3">
      <totalsRowFormula>SUBTOTAL(109,AA3:AA965)</totalsRowFormula>
    </tableColumn>
    <tableColumn id="28" xr3:uid="{82545A7B-6868-4612-8071-DB46E0D1CE47}" name="Total Revenue" totalsRowFunction="custom" totalsRowDxfId="134" dataCellStyle="Normal 3">
      <totalsRowFormula>SUBTOTAL(109,AB3:AB965)</totalsRowFormula>
    </tableColumn>
    <tableColumn id="29" xr3:uid="{D7E3F9B7-C938-44D9-AE50-17F5EB2D56A6}" name="Adjustment Description" totalsRowDxfId="133" dataCellStyle="Normal 3"/>
    <tableColumn id="30" xr3:uid="{17A15E9D-C811-4DB8-8AFD-E7290E7990CF}" name="Publication Description" totalsRowDxfId="132" dataCellStyle="Normal 3"/>
    <tableColumn id="31" xr3:uid="{3E61F10A-5227-42A9-8457-1681A333DB9D}" name="Public Justification" totalsRowDxfId="131" dataCellStyle="Normal 3"/>
    <tableColumn id="32" xr3:uid="{B72E9777-7254-461D-B331-BAED223BA54B}" name="FM Notes" totalsRowDxfId="130" dataCellStyle="Normal 3"/>
    <tableColumn id="33" xr3:uid="{328D6F66-BC1A-4D18-9BCF-62F49F9A7162}" name="Disparity?" totalsRowDxfId="129" dataCellStyle="Normal 3"/>
    <tableColumn id="34" xr3:uid="{FC1DF30B-036D-42DF-9A0D-7DE8F7277689}" name="Equity Description" totalsRowDxfId="128" dataCellStyle="Normal 3"/>
    <tableColumn id="35" xr3:uid="{76805473-473A-4DB7-87D8-52164B584E74}" name="Operating Principles" totalsRowDxfId="127" dataCellStyle="Normal 3"/>
    <tableColumn id="36" xr3:uid="{8AB6F768-D717-419A-B310-4578A0902520}" name="Decision (Yes/No)" totalsRowDxfId="126" dataCellStyle="Normal 3"/>
    <tableColumn id="37" xr3:uid="{740682C9-C198-4F82-8A0D-2C2B9F08ABF3}" name="Forms ID 2" totalsRowDxfId="125" dataCellStyle="Normal 3"/>
    <tableColumn id="38" xr3:uid="{050E549C-F320-4F30-8CDF-C56E31E24B07}" name="Percent" dataDxfId="124" totalsRowDxfId="123" dataCellStyle="Percent 2"/>
    <tableColumn id="39" xr3:uid="{385AFA18-D464-4D36-B37A-3B8C8DC9E36B}" name="Total Expenditures to CAP" totalsRowFunction="custom" dataDxfId="122" totalsRowDxfId="121" dataCellStyle="Currency 2">
      <totalsRowFormula>SUBTOTAL(109,AM3:AM965)</totalsRowFormula>
    </tableColumn>
    <tableColumn id="40" xr3:uid="{064EA720-01AE-440F-94E8-D109B10E647B}" name="Total Revenue to CAP" totalsRowFunction="custom" dataDxfId="120" totalsRowDxfId="119" dataCellStyle="Currency 2">
      <totalsRowFormula>SUBTOTAL(109,AN3:AN965)</totalsRowFormula>
    </tableColumn>
    <tableColumn id="41" xr3:uid="{737799FD-4AD3-4C4B-AFB6-6BA17BF9B1F8}" name="2022 CAP Strategy" totalsRowDxfId="118" dataCellStyle="Normal 3"/>
    <tableColumn id="42" xr3:uid="{B85CFEC2-63A8-4FDC-AB46-3C93BB6C99B2}" name="2022 CAP Measure" totalsRowDxfId="117" dataCellStyle="Normal 3"/>
    <tableColumn id="43" xr3:uid="{7FD77956-8C7F-400C-BD19-36A6EBFC586A}" name="Direct or Indirect" totalsRowDxfId="116" dataCellStyle="Normal 3"/>
    <tableColumn id="44" xr3:uid="{8DB9B8D7-09EE-4D83-96C0-3BF798A78D32}" name="FY24 Workplan? Y/N" totalsRowDxfId="115" dataCellStyle="Normal 3"/>
    <tableColumn id="45" xr3:uid="{6C4792D6-D3F3-4981-BCC6-1346FBACC4A5}" name="Questions to SuMo" totalsRowDxfId="114" dataCellStyle="Normal 3"/>
    <tableColumn id="46" xr3:uid="{19FD015F-7AC7-4DD4-ABD9-B2BFB6956256}" name="MS Strategy " totalsRowFunction="count" totalsRowDxfId="113" dataCellStyle="Normal 3"/>
  </tableColumns>
  <tableStyleInfo name="TableStyleLight1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4DEF68A-38CC-4FF7-9FE9-6C010CBD6C53}" name="Table3" displayName="Table3" ref="A2:B80" totalsRowShown="0" headerRowDxfId="112" dataDxfId="111">
  <autoFilter ref="A2:B80" xr:uid="{AA68EDE4-F69B-4F30-A163-1C3497C190A8}"/>
  <sortState xmlns:xlrd2="http://schemas.microsoft.com/office/spreadsheetml/2017/richdata2" ref="A3:B80">
    <sortCondition ref="A2:A80"/>
  </sortState>
  <tableColumns count="2">
    <tableColumn id="1" xr3:uid="{FB8BA434-73F7-4A0F-AE16-9F3341608AEC}" name="Business Area / Division Number" dataDxfId="110" dataCellStyle="Normal 2"/>
    <tableColumn id="2" xr3:uid="{68C477DB-AF59-41BF-9DF5-A319504EDF9E}" name="Department Name" dataDxfId="109" dataCellStyle="Normal 2"/>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F8" dT="2023-03-10T21:21:35.04" personId="{6C42E8F9-DD23-4270-9A19-85375272ECDF}" id="{8AE4E0DE-6041-4CAD-A01D-C6C012B295B3}">
    <text>0%, 10%, 50%, or 100%</text>
  </threadedComment>
  <threadedComment ref="AI8" dT="2023-03-10T21:22:14.88" personId="{6C42E8F9-DD23-4270-9A19-85375272ECDF}" id="{0430690C-64B8-45A0-9620-22910791A390}">
    <text>CAP strategy or overarching implementation</text>
  </threadedComment>
  <threadedComment ref="AJ8" dT="2023-03-10T21:22:47.08" personId="{6C42E8F9-DD23-4270-9A19-85375272ECDF}" id="{6F2AC179-4B79-4B6E-B677-DBFEC6F05C14}">
    <text>ideally limited to one measure so it could be easily sortable</text>
  </threadedComment>
  <threadedComment ref="AK8" dT="2023-03-10T21:23:16.71" personId="{6C42E8F9-DD23-4270-9A19-85375272ECDF}" id="{32080977-103A-4B8C-8B8E-56B79E9F0CA9}">
    <text>Is this adjustment directly called out in a CAP action or does it benefit the strategy in a broader way?</text>
  </threadedComment>
  <threadedComment ref="AL8" dT="2023-03-10T21:23:30.95" personId="{6C42E8F9-DD23-4270-9A19-85375272ECDF}" id="{A00BE6FE-9256-4743-A51C-FE000EC9D96C}">
    <text>Is this adjustment included in a dept workplan?</text>
  </threadedComment>
  <threadedComment ref="AL8" dT="2023-06-27T22:01:37.48" personId="{C148261F-EE83-481A-9FBA-226253386BCB}" id="{A8FC5D41-4706-431B-AFAF-113529577382}" parentId="{A00BE6FE-9256-4743-A51C-FE000EC9D96C}">
    <text>Data is pulled from Marissa's 4.27.23 OneDrive SS. May 5th SS doesn’t have workplan notes</text>
  </threadedComment>
</ThreadedComments>
</file>

<file path=xl/threadedComments/threadedComment2.xml><?xml version="1.0" encoding="utf-8"?>
<ThreadedComments xmlns="http://schemas.microsoft.com/office/spreadsheetml/2018/threadedcomments" xmlns:x="http://schemas.openxmlformats.org/spreadsheetml/2006/main">
  <threadedComment ref="AF8" dT="2023-03-10T21:21:35.04" personId="{6C42E8F9-DD23-4270-9A19-85375272ECDF}" id="{E776C651-EDCC-C849-BE50-8FD8A94341CB}">
    <text>0%, 10%, 50%, or 100%</text>
  </threadedComment>
  <threadedComment ref="AI8" dT="2023-03-10T21:22:14.88" personId="{6C42E8F9-DD23-4270-9A19-85375272ECDF}" id="{61E5FC2A-3423-4A48-A718-4321BA8EA1BF}">
    <text>CAP strategy or overarching implementation</text>
  </threadedComment>
  <threadedComment ref="AJ8" dT="2023-03-10T21:22:47.08" personId="{6C42E8F9-DD23-4270-9A19-85375272ECDF}" id="{E338C552-C1ED-0548-A33B-8488B120F056}">
    <text>ideally limited to one measure so it could be easily sortable</text>
  </threadedComment>
  <threadedComment ref="AK8" dT="2023-03-10T21:23:16.71" personId="{6C42E8F9-DD23-4270-9A19-85375272ECDF}" id="{04B65EED-44A3-6643-93F0-1F1AE9334269}">
    <text>Is this adjustment directly called out in a CAP action or does it benefit the strategy in a broader way?</text>
  </threadedComment>
  <threadedComment ref="AL8" dT="2023-03-10T21:23:30.95" personId="{6C42E8F9-DD23-4270-9A19-85375272ECDF}" id="{5F7240EE-4767-104B-974A-0F00C521B9CA}">
    <text>Is this adjustment included in a dept workplan?</text>
  </threadedComment>
  <threadedComment ref="AL8" dT="2023-06-27T22:01:37.48" personId="{C148261F-EE83-481A-9FBA-226253386BCB}" id="{136CA072-FDA4-744F-A5B4-6FF167625B8C}" parentId="{5F7240EE-4767-104B-974A-0F00C521B9CA}">
    <text>Data is pulled from Marissa's 4.27.23 OneDrive SS. May 5th SS doesn’t have workplan notes</text>
  </threadedComment>
</ThreadedComments>
</file>

<file path=xl/threadedComments/threadedComment3.xml><?xml version="1.0" encoding="utf-8"?>
<ThreadedComments xmlns="http://schemas.microsoft.com/office/spreadsheetml/2018/threadedcomments" xmlns:x="http://schemas.openxmlformats.org/spreadsheetml/2006/main">
  <threadedComment ref="G6" dT="2023-03-10T21:21:35.04" personId="{6C42E8F9-DD23-4270-9A19-85375272ECDF}" id="{9E52E8C8-410A-C34F-9808-69D4634FE6EB}">
    <text>0%, 10%, 50%, or 100%</text>
  </threadedComment>
  <threadedComment ref="I6" dT="2023-03-10T21:22:14.88" personId="{6C42E8F9-DD23-4270-9A19-85375272ECDF}" id="{6BBD4560-85E8-ED49-9380-BA1310DBC960}">
    <text>CAP strategy or overarching implementation</text>
  </threadedComment>
  <threadedComment ref="J6" dT="2023-03-10T21:22:47.08" personId="{6C42E8F9-DD23-4270-9A19-85375272ECDF}" id="{8DDAA37F-F0DD-7545-984F-C8C7FDF92D3C}">
    <text>ideally limited to one measure so it could be easily sortable</text>
  </threadedComment>
  <threadedComment ref="K6" dT="2023-03-10T21:23:16.71" personId="{6C42E8F9-DD23-4270-9A19-85375272ECDF}" id="{D7D995BC-E530-B948-B00E-12F1FE171031}">
    <text>Is this adjustment directly called out in a CAP action or does it benefit the strategy in a broader way?</text>
  </threadedComment>
</ThreadedComments>
</file>

<file path=xl/threadedComments/threadedComment4.xml><?xml version="1.0" encoding="utf-8"?>
<ThreadedComments xmlns="http://schemas.microsoft.com/office/spreadsheetml/2018/threadedcomments" xmlns:x="http://schemas.openxmlformats.org/spreadsheetml/2006/main">
  <threadedComment ref="G1" dT="2023-03-10T21:21:35.04" personId="{6C42E8F9-DD23-4270-9A19-85375272ECDF}" id="{36647742-E18B-8240-ADD3-2CAC1925AE14}">
    <text>0%, 10%, 50%, or 100%</text>
  </threadedComment>
  <threadedComment ref="I1" dT="2023-03-10T21:22:14.88" personId="{6C42E8F9-DD23-4270-9A19-85375272ECDF}" id="{33A40B97-DB57-284F-854E-904B867B7AA4}">
    <text>CAP strategy or overarching implementation</text>
  </threadedComment>
  <threadedComment ref="J1" dT="2023-03-10T21:22:47.08" personId="{6C42E8F9-DD23-4270-9A19-85375272ECDF}" id="{DB98CEF9-D04C-AB40-9CF6-35E9FE8D848F}">
    <text>ideally limited to one measure so it could be easily sortable</text>
  </threadedComment>
  <threadedComment ref="K1" dT="2023-03-10T21:23:16.71" personId="{6C42E8F9-DD23-4270-9A19-85375272ECDF}" id="{BFDCA20F-38D2-774B-A52E-03527FDB59FB}">
    <text>Is this adjustment directly called out in a CAP action or does it benefit the strategy in a broader way?</text>
  </threadedComment>
  <threadedComment ref="L1" dT="2023-03-10T21:23:30.95" personId="{6C42E8F9-DD23-4270-9A19-85375272ECDF}" id="{126674C8-084B-A346-99E4-32EB036FBB32}">
    <text>Is this adjustment included in a dept workplan?</text>
  </threadedComment>
  <threadedComment ref="L1" dT="2023-06-27T22:01:37.48" personId="{C148261F-EE83-481A-9FBA-226253386BCB}" id="{1BD4A43B-3BBA-7A47-BAFF-FF1EC0AA88A5}" parentId="{126674C8-084B-A346-99E4-32EB036FBB32}">
    <text>Data is pulled from Marissa's 4.27.23 OneDrive SS. May 5th SS doesn’t have workplan notes</text>
  </threadedComment>
</ThreadedComments>
</file>

<file path=xl/threadedComments/threadedComment5.xml><?xml version="1.0" encoding="utf-8"?>
<ThreadedComments xmlns="http://schemas.microsoft.com/office/spreadsheetml/2018/threadedcomments" xmlns:x="http://schemas.openxmlformats.org/spreadsheetml/2006/main">
  <threadedComment ref="A45" dT="2023-06-23T17:12:05.89" personId="{C148261F-EE83-481A-9FBA-226253386BCB}" id="{80CAC2BE-E011-4A71-863E-C837A251FBE8}">
    <text>BA is in column C &amp; first 4 digits (last 2 digits are Divisions)</text>
  </threadedComment>
</ThreadedComments>
</file>

<file path=xl/threadedComments/threadedComment6.xml><?xml version="1.0" encoding="utf-8"?>
<ThreadedComments xmlns="http://schemas.microsoft.com/office/spreadsheetml/2018/threadedcomments" xmlns:x="http://schemas.openxmlformats.org/spreadsheetml/2006/main">
  <threadedComment ref="AG8" dT="2023-03-10T21:21:35.04" personId="{6C42E8F9-DD23-4270-9A19-85375272ECDF}" id="{E915C4C6-7EEE-4DA8-9C7E-BD02EE54FB07}">
    <text>0%, 10%, 50%, or 100%</text>
  </threadedComment>
  <threadedComment ref="AJ8" dT="2023-03-10T21:22:14.88" personId="{6C42E8F9-DD23-4270-9A19-85375272ECDF}" id="{8B3269BB-19E3-4EAE-B9CA-D12AAA677E49}">
    <text>CAP strategy or overarching implementation</text>
  </threadedComment>
  <threadedComment ref="AK8" dT="2023-03-10T21:22:47.08" personId="{6C42E8F9-DD23-4270-9A19-85375272ECDF}" id="{83A50C38-74D8-41AB-A05E-3BD19CA1C699}">
    <text>ideally limited to one measure so it could be easily sortable</text>
  </threadedComment>
  <threadedComment ref="AL8" dT="2023-03-10T21:23:16.71" personId="{6C42E8F9-DD23-4270-9A19-85375272ECDF}" id="{0E9F3E74-2EE6-440C-8043-7DDABE0565E0}">
    <text>Is this adjustment directly called out in a CAP action or does it benefit the strategy in a broader way?</text>
  </threadedComment>
  <threadedComment ref="AM8" dT="2023-03-10T21:23:30.95" personId="{6C42E8F9-DD23-4270-9A19-85375272ECDF}" id="{38D0D3B1-38F6-4108-A15C-202653362035}">
    <text>Is this adjustment included in a dept workplan?</text>
  </threadedComment>
</ThreadedComments>
</file>

<file path=xl/threadedComments/threadedComment7.xml><?xml version="1.0" encoding="utf-8"?>
<ThreadedComments xmlns="http://schemas.microsoft.com/office/spreadsheetml/2018/threadedcomments" xmlns:x="http://schemas.openxmlformats.org/spreadsheetml/2006/main">
  <threadedComment ref="AL2" dT="2023-03-10T21:21:35.04" personId="{6C42E8F9-DD23-4270-9A19-85375272ECDF}" id="{759098BB-0867-4237-B193-30AA8BC2673B}">
    <text>0%, 10%, 50%, or 100%</text>
  </threadedComment>
  <threadedComment ref="AM2" dT="2023-03-10T21:21:59.01" personId="{6C42E8F9-DD23-4270-9A19-85375272ECDF}" id="{76B0FDAC-FD2C-4382-B3FA-9464991808E3}">
    <text>Formula of column f or g  multiplied by column K for the total $ to CAP</text>
  </threadedComment>
  <threadedComment ref="AO2" dT="2023-03-10T21:22:14.88" personId="{6C42E8F9-DD23-4270-9A19-85375272ECDF}" id="{9DC824F4-FA0C-49C3-B380-88335374F06B}">
    <text>CAP strategy or overarching implementation</text>
  </threadedComment>
  <threadedComment ref="AP2" dT="2023-03-10T21:22:47.08" personId="{6C42E8F9-DD23-4270-9A19-85375272ECDF}" id="{CB3AA68B-7A06-4DB0-8BD9-80BF12F51D37}">
    <text>ideally limited to one measure so it could be easily sortable</text>
  </threadedComment>
  <threadedComment ref="AQ2" dT="2023-03-10T21:23:16.71" personId="{6C42E8F9-DD23-4270-9A19-85375272ECDF}" id="{DE28A7C6-0A18-488F-B86E-AA12A0892EE4}">
    <text>Is this adjustment directly called out in a CAP action or does it benefit the strategy in a broader way?</text>
  </threadedComment>
  <threadedComment ref="AR2" dT="2023-03-10T21:23:30.95" personId="{6C42E8F9-DD23-4270-9A19-85375272ECDF}" id="{504DDF5B-B233-4920-B9FB-72287C0E6CD7}">
    <text>Is this adjustment included in a dept workplan?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epa.gov/sites/default/files/2021-03/documents/wifia_program_overview_factsheet.pdf"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5.xml"/><Relationship Id="rId1" Type="http://schemas.openxmlformats.org/officeDocument/2006/relationships/vmlDrawing" Target="../drawings/vmlDrawing7.vml"/><Relationship Id="rId4" Type="http://schemas.microsoft.com/office/2017/10/relationships/threadedComment" Target="../threadedComments/threadedComment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2D6C-7E41-453B-9247-4AF7DF163746}">
  <dimension ref="A1:AV833"/>
  <sheetViews>
    <sheetView topLeftCell="A72" zoomScale="120" zoomScaleNormal="120" workbookViewId="0">
      <selection activeCell="F148" sqref="F148"/>
    </sheetView>
  </sheetViews>
  <sheetFormatPr baseColWidth="10" defaultColWidth="16.6640625" defaultRowHeight="13" x14ac:dyDescent="0.15"/>
  <cols>
    <col min="1" max="1" width="16.6640625" style="58" bestFit="1" customWidth="1"/>
    <col min="2" max="2" width="16.6640625" bestFit="1" customWidth="1"/>
    <col min="3" max="3" width="16.6640625" style="50"/>
    <col min="5" max="5" width="9.6640625" customWidth="1"/>
    <col min="9" max="9" width="12.83203125" style="50" customWidth="1"/>
    <col min="11" max="11" width="16.6640625" bestFit="1" customWidth="1"/>
    <col min="12" max="14" width="16.6640625" hidden="1" customWidth="1"/>
    <col min="15" max="15" width="16.6640625" bestFit="1" customWidth="1"/>
    <col min="16" max="24" width="16.6640625" hidden="1" customWidth="1"/>
    <col min="25" max="25" width="17.1640625" customWidth="1"/>
    <col min="32" max="33" width="16.6640625" style="138"/>
    <col min="34" max="34" width="16.6640625" style="162"/>
    <col min="35" max="38" width="16.6640625" style="151"/>
    <col min="39" max="39" width="17.5" style="138" customWidth="1"/>
    <col min="40" max="41" width="9.5" customWidth="1"/>
    <col min="42" max="43" width="9.1640625" customWidth="1"/>
    <col min="46" max="46" width="16.6640625" style="50"/>
  </cols>
  <sheetData>
    <row r="1" spans="1:48" s="1" customFormat="1" ht="18" x14ac:dyDescent="0.15">
      <c r="A1" s="59" t="s">
        <v>0</v>
      </c>
      <c r="B1" s="44"/>
      <c r="C1" s="45"/>
      <c r="D1" s="44"/>
      <c r="G1" s="38" t="s">
        <v>1</v>
      </c>
      <c r="H1" s="38"/>
      <c r="I1" s="46"/>
      <c r="AF1" s="21"/>
      <c r="AG1" s="21"/>
      <c r="AH1" s="160"/>
      <c r="AI1" s="149"/>
      <c r="AJ1" s="149"/>
      <c r="AK1" s="149"/>
      <c r="AL1" s="149"/>
      <c r="AM1" s="21"/>
      <c r="AT1" s="46"/>
    </row>
    <row r="2" spans="1:48" s="1" customFormat="1" ht="18" x14ac:dyDescent="0.15">
      <c r="A2" s="59"/>
      <c r="B2" s="44"/>
      <c r="C2" s="45"/>
      <c r="D2" s="44"/>
      <c r="I2" s="46"/>
      <c r="AF2" s="21"/>
      <c r="AG2" s="21"/>
      <c r="AH2" s="160"/>
      <c r="AI2" s="149"/>
      <c r="AJ2" s="149"/>
      <c r="AK2" s="149"/>
      <c r="AL2" s="149"/>
      <c r="AM2" s="21"/>
      <c r="AT2" s="46"/>
    </row>
    <row r="3" spans="1:48" s="1" customFormat="1" ht="16" x14ac:dyDescent="0.2">
      <c r="A3" s="12" t="s">
        <v>2</v>
      </c>
      <c r="C3" s="46"/>
      <c r="I3" s="46"/>
      <c r="AF3" s="21"/>
      <c r="AG3" s="21"/>
      <c r="AH3" s="160"/>
      <c r="AI3" s="149"/>
      <c r="AJ3" s="149"/>
      <c r="AK3" s="149"/>
      <c r="AL3" s="149"/>
      <c r="AM3" s="21"/>
      <c r="AT3" s="46"/>
    </row>
    <row r="4" spans="1:48" s="1" customFormat="1" ht="16" x14ac:dyDescent="0.2">
      <c r="A4" s="12" t="s">
        <v>3</v>
      </c>
      <c r="C4" s="46"/>
      <c r="I4" s="46"/>
      <c r="AF4" s="21"/>
      <c r="AG4" s="21"/>
      <c r="AH4" s="160"/>
      <c r="AI4" s="149"/>
      <c r="AJ4" s="149"/>
      <c r="AK4" s="149"/>
      <c r="AL4" s="149"/>
      <c r="AM4" s="21"/>
      <c r="AT4" s="46"/>
    </row>
    <row r="5" spans="1:48" s="1" customFormat="1" ht="12" x14ac:dyDescent="0.15">
      <c r="C5" s="46"/>
      <c r="I5" s="46"/>
      <c r="AF5" s="21"/>
      <c r="AG5" s="21"/>
      <c r="AH5" s="160"/>
      <c r="AI5" s="149"/>
      <c r="AJ5" s="149"/>
      <c r="AK5" s="149"/>
      <c r="AL5" s="149"/>
      <c r="AM5" s="21"/>
      <c r="AT5" s="46"/>
    </row>
    <row r="6" spans="1:48" s="1" customFormat="1" ht="72" customHeight="1" x14ac:dyDescent="0.2">
      <c r="A6" s="12" t="s">
        <v>4</v>
      </c>
      <c r="B6" s="43"/>
      <c r="C6" s="47"/>
      <c r="D6" s="43"/>
      <c r="E6" s="43"/>
      <c r="I6" s="46"/>
      <c r="AF6" s="239" t="s">
        <v>5</v>
      </c>
      <c r="AG6" s="336" t="s">
        <v>6</v>
      </c>
      <c r="AH6" s="336"/>
      <c r="AI6" s="152" t="s">
        <v>7</v>
      </c>
      <c r="AJ6" s="303" t="s">
        <v>8</v>
      </c>
      <c r="AK6" s="152"/>
      <c r="AL6" s="152"/>
      <c r="AM6" s="288"/>
      <c r="AT6" s="46"/>
    </row>
    <row r="7" spans="1:48" s="1" customFormat="1" ht="12" x14ac:dyDescent="0.15">
      <c r="A7" s="57"/>
      <c r="C7" s="46"/>
      <c r="I7" s="55"/>
      <c r="AF7" s="153"/>
      <c r="AG7" s="21"/>
      <c r="AH7" s="160"/>
      <c r="AI7" s="149"/>
      <c r="AJ7" s="149"/>
      <c r="AK7" s="149"/>
      <c r="AL7" s="149"/>
      <c r="AM7" s="289"/>
      <c r="AT7" s="46"/>
    </row>
    <row r="8" spans="1:48" s="56" customFormat="1" ht="52" x14ac:dyDescent="0.15">
      <c r="A8" s="145" t="s">
        <v>9</v>
      </c>
      <c r="B8" s="248" t="s">
        <v>10</v>
      </c>
      <c r="C8" s="247" t="s">
        <v>11</v>
      </c>
      <c r="D8" s="249" t="s">
        <v>12</v>
      </c>
      <c r="E8" s="147" t="s">
        <v>13</v>
      </c>
      <c r="F8" s="147" t="s">
        <v>14</v>
      </c>
      <c r="G8" s="147" t="s">
        <v>15</v>
      </c>
      <c r="H8" s="148" t="s">
        <v>16</v>
      </c>
      <c r="I8" s="201" t="s">
        <v>17</v>
      </c>
      <c r="J8" s="202" t="s">
        <v>18</v>
      </c>
      <c r="K8" s="147" t="s">
        <v>19</v>
      </c>
      <c r="L8" s="146" t="s">
        <v>20</v>
      </c>
      <c r="M8" s="146" t="s">
        <v>21</v>
      </c>
      <c r="N8" s="146" t="s">
        <v>22</v>
      </c>
      <c r="O8" s="147" t="s">
        <v>23</v>
      </c>
      <c r="P8" s="146" t="s">
        <v>24</v>
      </c>
      <c r="Q8" s="146" t="s">
        <v>25</v>
      </c>
      <c r="R8" s="146" t="s">
        <v>26</v>
      </c>
      <c r="S8" s="146" t="s">
        <v>27</v>
      </c>
      <c r="T8" s="146" t="s">
        <v>28</v>
      </c>
      <c r="U8" s="146" t="s">
        <v>29</v>
      </c>
      <c r="V8" s="146" t="s">
        <v>30</v>
      </c>
      <c r="W8" s="146" t="s">
        <v>31</v>
      </c>
      <c r="X8" s="146" t="s">
        <v>32</v>
      </c>
      <c r="Y8" s="147" t="s">
        <v>33</v>
      </c>
      <c r="Z8" s="147" t="s">
        <v>34</v>
      </c>
      <c r="AA8" s="203" t="s">
        <v>35</v>
      </c>
      <c r="AB8" s="163" t="s">
        <v>36</v>
      </c>
      <c r="AC8" s="163" t="s">
        <v>37</v>
      </c>
      <c r="AD8" s="146" t="s">
        <v>38</v>
      </c>
      <c r="AE8" s="155" t="s">
        <v>39</v>
      </c>
      <c r="AF8" s="154" t="s">
        <v>40</v>
      </c>
      <c r="AG8" s="90" t="s">
        <v>41</v>
      </c>
      <c r="AH8" s="161" t="s">
        <v>42</v>
      </c>
      <c r="AI8" s="150" t="s">
        <v>43</v>
      </c>
      <c r="AJ8" s="150" t="s">
        <v>44</v>
      </c>
      <c r="AK8" s="150" t="s">
        <v>45</v>
      </c>
      <c r="AL8" s="150" t="s">
        <v>46</v>
      </c>
      <c r="AM8" s="90" t="s">
        <v>47</v>
      </c>
      <c r="AN8" s="207" t="s">
        <v>48</v>
      </c>
      <c r="AO8" s="208" t="s">
        <v>49</v>
      </c>
      <c r="AP8" s="208" t="s">
        <v>50</v>
      </c>
      <c r="AQ8" s="208" t="s">
        <v>51</v>
      </c>
      <c r="AR8" s="208" t="s">
        <v>52</v>
      </c>
      <c r="AS8" s="204" t="s">
        <v>53</v>
      </c>
      <c r="AT8" s="205" t="s">
        <v>54</v>
      </c>
      <c r="AU8" s="206" t="s">
        <v>55</v>
      </c>
      <c r="AV8" s="206" t="s">
        <v>56</v>
      </c>
    </row>
    <row r="9" spans="1:48" s="214" customFormat="1" ht="35.25" customHeight="1" x14ac:dyDescent="0.15">
      <c r="A9" s="196">
        <v>100000</v>
      </c>
      <c r="B9" s="197" t="s">
        <v>57</v>
      </c>
      <c r="C9" s="198">
        <v>211600</v>
      </c>
      <c r="D9" s="197" t="s">
        <v>58</v>
      </c>
      <c r="E9" s="197" t="s">
        <v>59</v>
      </c>
      <c r="F9" s="197" t="s">
        <v>60</v>
      </c>
      <c r="G9" s="197" t="s">
        <v>61</v>
      </c>
      <c r="H9" s="197" t="s">
        <v>62</v>
      </c>
      <c r="I9" s="198">
        <v>57965</v>
      </c>
      <c r="J9" s="209" t="s">
        <v>63</v>
      </c>
      <c r="K9" s="188">
        <v>1</v>
      </c>
      <c r="L9" s="189">
        <v>101870</v>
      </c>
      <c r="M9" s="189">
        <v>31470</v>
      </c>
      <c r="N9" s="189">
        <v>12326</v>
      </c>
      <c r="O9" s="189">
        <f>SUM(Table1[[#This Row],[Salaries and Wages]:[Variable Fringe]])</f>
        <v>145666</v>
      </c>
      <c r="P9" s="189"/>
      <c r="Q9" s="189"/>
      <c r="R9" s="189">
        <v>2235</v>
      </c>
      <c r="S9" s="189"/>
      <c r="T9" s="189"/>
      <c r="U9" s="189"/>
      <c r="V9" s="189"/>
      <c r="W9" s="189"/>
      <c r="X9" s="189"/>
      <c r="Y9" s="189">
        <v>147901</v>
      </c>
      <c r="Z9" s="189"/>
      <c r="AA9" s="209" t="s">
        <v>64</v>
      </c>
      <c r="AB9" s="210" t="s">
        <v>65</v>
      </c>
      <c r="AC9" s="210" t="s">
        <v>66</v>
      </c>
      <c r="AD9" s="197" t="s">
        <v>67</v>
      </c>
      <c r="AE9" s="313" t="s">
        <v>68</v>
      </c>
      <c r="AF9" s="259">
        <v>0</v>
      </c>
      <c r="AG9" s="211">
        <f>Table1[[#This Row],[ADOPTED
Expenditures TOTAL]]*Table1[[#This Row],[
Percent Related to CAP]]</f>
        <v>0</v>
      </c>
      <c r="AH9" s="211">
        <f>Table1[[#This Row],[ADOPTED
Revenue TOTAL]]*Table1[[#This Row],[
Percent Related to CAP]]</f>
        <v>0</v>
      </c>
      <c r="AI9" s="251" t="s">
        <v>69</v>
      </c>
      <c r="AJ9" s="251" t="s">
        <v>69</v>
      </c>
      <c r="AK9" s="251" t="s">
        <v>69</v>
      </c>
      <c r="AL9" s="217" t="s">
        <v>69</v>
      </c>
      <c r="AM9" s="290"/>
      <c r="AN9" s="212"/>
      <c r="AO9" s="213"/>
      <c r="AP9" s="213"/>
      <c r="AQ9" s="213"/>
      <c r="AR9" s="197" t="s">
        <v>70</v>
      </c>
      <c r="AS9" s="243" t="e">
        <v>#N/A</v>
      </c>
      <c r="AT9" s="252" t="e">
        <f>IF(Table1[[#This Row],[PROPOSED
Form ID Name]]=Table1[[#This Row],[ADOPTED
Form ID Name]],TRUE,FALSE)</f>
        <v>#N/A</v>
      </c>
      <c r="AU9" s="253" t="e">
        <v>#N/A</v>
      </c>
      <c r="AV9" s="254" t="e">
        <f>AND(Table1[[#This Row],[PROPOSED Adjustment Description]]=Table1[[#This Row],[ ADOPTED
Adjustment Description]],TRUE,FALSE)</f>
        <v>#N/A</v>
      </c>
    </row>
    <row r="10" spans="1:48" s="214" customFormat="1" ht="35.25" customHeight="1" x14ac:dyDescent="0.15">
      <c r="A10" s="196">
        <v>100000</v>
      </c>
      <c r="B10" s="197" t="s">
        <v>57</v>
      </c>
      <c r="C10" s="198">
        <v>211611</v>
      </c>
      <c r="D10" s="197" t="s">
        <v>71</v>
      </c>
      <c r="E10" s="197" t="s">
        <v>72</v>
      </c>
      <c r="F10" s="197" t="s">
        <v>73</v>
      </c>
      <c r="G10" s="197" t="s">
        <v>61</v>
      </c>
      <c r="H10" s="197" t="s">
        <v>62</v>
      </c>
      <c r="I10" s="198">
        <v>57969</v>
      </c>
      <c r="J10" s="209" t="s">
        <v>74</v>
      </c>
      <c r="K10" s="188">
        <v>4</v>
      </c>
      <c r="L10" s="189">
        <v>89289</v>
      </c>
      <c r="M10" s="189">
        <v>59276</v>
      </c>
      <c r="N10" s="189">
        <v>35100</v>
      </c>
      <c r="O10" s="189">
        <f>SUM(Table1[[#This Row],[Salaries and Wages]:[Variable Fringe]])</f>
        <v>183665</v>
      </c>
      <c r="P10" s="189">
        <v>3000</v>
      </c>
      <c r="Q10" s="189">
        <v>702500</v>
      </c>
      <c r="R10" s="189">
        <v>8800</v>
      </c>
      <c r="S10" s="189"/>
      <c r="T10" s="189"/>
      <c r="U10" s="189"/>
      <c r="V10" s="189"/>
      <c r="W10" s="189"/>
      <c r="X10" s="189"/>
      <c r="Y10" s="189">
        <v>897965</v>
      </c>
      <c r="Z10" s="189"/>
      <c r="AA10" s="209" t="s">
        <v>75</v>
      </c>
      <c r="AB10" s="210" t="s">
        <v>76</v>
      </c>
      <c r="AC10" s="210" t="s">
        <v>77</v>
      </c>
      <c r="AD10" s="197" t="s">
        <v>67</v>
      </c>
      <c r="AE10" s="235" t="s">
        <v>78</v>
      </c>
      <c r="AF10" s="259">
        <v>1</v>
      </c>
      <c r="AG10" s="211">
        <f>Table1[[#This Row],[ADOPTED
Expenditures TOTAL]]*Table1[[#This Row],[
Percent Related to CAP]]</f>
        <v>897965</v>
      </c>
      <c r="AH10" s="211">
        <f>Table1[[#This Row],[ADOPTED
Revenue TOTAL]]*Table1[[#This Row],[
Percent Related to CAP]]</f>
        <v>0</v>
      </c>
      <c r="AI10" s="251" t="s">
        <v>79</v>
      </c>
      <c r="AJ10" s="251" t="s">
        <v>80</v>
      </c>
      <c r="AK10" s="251" t="s">
        <v>81</v>
      </c>
      <c r="AL10" s="217" t="s">
        <v>177</v>
      </c>
      <c r="AM10" s="290"/>
      <c r="AN10" s="212"/>
      <c r="AO10" s="213"/>
      <c r="AP10" s="213"/>
      <c r="AQ10" s="213"/>
      <c r="AR10" s="197" t="s">
        <v>70</v>
      </c>
      <c r="AS10" s="243" t="e">
        <v>#N/A</v>
      </c>
      <c r="AT10" s="252" t="e">
        <f>IF(Table1[[#This Row],[PROPOSED
Form ID Name]]=Table1[[#This Row],[ADOPTED
Form ID Name]],TRUE,FALSE)</f>
        <v>#N/A</v>
      </c>
      <c r="AU10" s="253" t="e">
        <v>#N/A</v>
      </c>
      <c r="AV10" s="254" t="e">
        <f>AND(Table1[[#This Row],[PROPOSED Adjustment Description]]=Table1[[#This Row],[ ADOPTED
Adjustment Description]],TRUE,FALSE)</f>
        <v>#N/A</v>
      </c>
    </row>
    <row r="11" spans="1:48" s="214" customFormat="1" ht="35.25" customHeight="1" x14ac:dyDescent="0.15">
      <c r="A11" s="196">
        <v>100000</v>
      </c>
      <c r="B11" s="199" t="s">
        <v>57</v>
      </c>
      <c r="C11" s="198">
        <v>9911</v>
      </c>
      <c r="D11" s="199" t="s">
        <v>82</v>
      </c>
      <c r="E11" s="199" t="s">
        <v>83</v>
      </c>
      <c r="F11" s="199" t="s">
        <v>83</v>
      </c>
      <c r="G11" s="199" t="s">
        <v>84</v>
      </c>
      <c r="H11" s="199" t="s">
        <v>83</v>
      </c>
      <c r="I11" s="198">
        <v>57980</v>
      </c>
      <c r="J11" s="209" t="s">
        <v>85</v>
      </c>
      <c r="K11" s="190"/>
      <c r="L11" s="191"/>
      <c r="M11" s="191"/>
      <c r="N11" s="191"/>
      <c r="O11" s="191">
        <f>SUM(Table1[[#This Row],[Salaries and Wages]:[Variable Fringe]])</f>
        <v>0</v>
      </c>
      <c r="P11" s="191"/>
      <c r="Q11" s="191"/>
      <c r="R11" s="191"/>
      <c r="S11" s="191"/>
      <c r="T11" s="191"/>
      <c r="U11" s="191"/>
      <c r="V11" s="191"/>
      <c r="W11" s="191"/>
      <c r="X11" s="191"/>
      <c r="Y11" s="191"/>
      <c r="Z11" s="191">
        <v>9000000</v>
      </c>
      <c r="AA11" s="255" t="s">
        <v>86</v>
      </c>
      <c r="AB11" s="210" t="s">
        <v>87</v>
      </c>
      <c r="AC11" s="210" t="s">
        <v>87</v>
      </c>
      <c r="AD11" s="199"/>
      <c r="AE11" s="234" t="s">
        <v>69</v>
      </c>
      <c r="AF11" s="259">
        <v>0</v>
      </c>
      <c r="AG11" s="211">
        <f>Table1[[#This Row],[ADOPTED
Expenditures TOTAL]]*Table1[[#This Row],[
Percent Related to CAP]]</f>
        <v>0</v>
      </c>
      <c r="AH11" s="211">
        <f>Table1[[#This Row],[ADOPTED
Revenue TOTAL]]*Table1[[#This Row],[
Percent Related to CAP]]</f>
        <v>0</v>
      </c>
      <c r="AI11" s="251" t="s">
        <v>69</v>
      </c>
      <c r="AJ11" s="251" t="s">
        <v>69</v>
      </c>
      <c r="AK11" s="251" t="s">
        <v>69</v>
      </c>
      <c r="AL11" s="217" t="s">
        <v>69</v>
      </c>
      <c r="AM11" s="246"/>
      <c r="AN11" s="215"/>
      <c r="AO11" s="197"/>
      <c r="AP11" s="197"/>
      <c r="AQ11" s="197"/>
      <c r="AR11" s="197" t="s">
        <v>83</v>
      </c>
      <c r="AS11" s="243" t="e">
        <v>#N/A</v>
      </c>
      <c r="AT11" s="252" t="e">
        <f>IF(Table1[[#This Row],[PROPOSED
Form ID Name]]=Table1[[#This Row],[ADOPTED
Form ID Name]],TRUE,FALSE)</f>
        <v>#N/A</v>
      </c>
      <c r="AU11" s="253" t="e">
        <v>#N/A</v>
      </c>
      <c r="AV11" s="254" t="e">
        <f>AND(Table1[[#This Row],[PROPOSED Adjustment Description]]=Table1[[#This Row],[ ADOPTED
Adjustment Description]],TRUE,FALSE)</f>
        <v>#N/A</v>
      </c>
    </row>
    <row r="12" spans="1:48" s="214" customFormat="1" ht="35.25" customHeight="1" x14ac:dyDescent="0.15">
      <c r="A12" s="196">
        <v>100000</v>
      </c>
      <c r="B12" s="199" t="s">
        <v>57</v>
      </c>
      <c r="C12" s="198">
        <v>2114</v>
      </c>
      <c r="D12" s="199" t="s">
        <v>88</v>
      </c>
      <c r="E12" s="199" t="s">
        <v>83</v>
      </c>
      <c r="F12" s="199" t="s">
        <v>83</v>
      </c>
      <c r="G12" s="199" t="s">
        <v>89</v>
      </c>
      <c r="H12" s="199" t="s">
        <v>83</v>
      </c>
      <c r="I12" s="198">
        <v>57988</v>
      </c>
      <c r="J12" s="209" t="s">
        <v>90</v>
      </c>
      <c r="K12" s="190"/>
      <c r="L12" s="191"/>
      <c r="M12" s="191"/>
      <c r="N12" s="191"/>
      <c r="O12" s="191">
        <f>SUM(Table1[[#This Row],[Salaries and Wages]:[Variable Fringe]])</f>
        <v>0</v>
      </c>
      <c r="P12" s="191"/>
      <c r="Q12" s="191"/>
      <c r="R12" s="191"/>
      <c r="S12" s="191"/>
      <c r="T12" s="191"/>
      <c r="U12" s="191"/>
      <c r="V12" s="191"/>
      <c r="W12" s="191"/>
      <c r="X12" s="191"/>
      <c r="Y12" s="191"/>
      <c r="Z12" s="191">
        <v>102141</v>
      </c>
      <c r="AA12" s="216" t="s">
        <v>91</v>
      </c>
      <c r="AB12" s="210" t="s">
        <v>92</v>
      </c>
      <c r="AC12" s="210" t="s">
        <v>93</v>
      </c>
      <c r="AD12" s="199" t="s">
        <v>94</v>
      </c>
      <c r="AE12" s="234" t="s">
        <v>95</v>
      </c>
      <c r="AF12" s="259">
        <v>0</v>
      </c>
      <c r="AG12" s="211">
        <f>Table1[[#This Row],[ADOPTED
Expenditures TOTAL]]*Table1[[#This Row],[
Percent Related to CAP]]</f>
        <v>0</v>
      </c>
      <c r="AH12" s="211">
        <f>Table1[[#This Row],[ADOPTED
Revenue TOTAL]]*Table1[[#This Row],[
Percent Related to CAP]]</f>
        <v>0</v>
      </c>
      <c r="AI12" s="251" t="s">
        <v>69</v>
      </c>
      <c r="AJ12" s="251" t="s">
        <v>69</v>
      </c>
      <c r="AK12" s="251" t="s">
        <v>69</v>
      </c>
      <c r="AL12" s="251" t="s">
        <v>69</v>
      </c>
      <c r="AM12" s="246"/>
      <c r="AN12" s="215"/>
      <c r="AO12" s="197"/>
      <c r="AP12" s="197"/>
      <c r="AQ12" s="197"/>
      <c r="AR12" s="197" t="s">
        <v>83</v>
      </c>
      <c r="AS12" s="243" t="e">
        <v>#N/A</v>
      </c>
      <c r="AT12" s="252" t="e">
        <f>IF(Table1[[#This Row],[PROPOSED
Form ID Name]]=Table1[[#This Row],[ADOPTED
Form ID Name]],TRUE,FALSE)</f>
        <v>#N/A</v>
      </c>
      <c r="AU12" s="253" t="e">
        <v>#N/A</v>
      </c>
      <c r="AV12" s="254" t="e">
        <f>AND(Table1[[#This Row],[PROPOSED Adjustment Description]]=Table1[[#This Row],[ ADOPTED
Adjustment Description]],TRUE,FALSE)</f>
        <v>#N/A</v>
      </c>
    </row>
    <row r="13" spans="1:48" s="214" customFormat="1" ht="35.25" customHeight="1" x14ac:dyDescent="0.15">
      <c r="A13" s="196">
        <v>200205</v>
      </c>
      <c r="B13" s="197" t="s">
        <v>96</v>
      </c>
      <c r="C13" s="198">
        <v>1414</v>
      </c>
      <c r="D13" s="197" t="s">
        <v>97</v>
      </c>
      <c r="E13" s="197" t="s">
        <v>83</v>
      </c>
      <c r="F13" s="197" t="s">
        <v>83</v>
      </c>
      <c r="G13" s="197" t="s">
        <v>61</v>
      </c>
      <c r="H13" s="197" t="s">
        <v>83</v>
      </c>
      <c r="I13" s="198">
        <v>57989</v>
      </c>
      <c r="J13" s="209" t="s">
        <v>98</v>
      </c>
      <c r="K13" s="188"/>
      <c r="L13" s="189"/>
      <c r="M13" s="189"/>
      <c r="N13" s="189"/>
      <c r="O13" s="189">
        <f>SUM(Table1[[#This Row],[Salaries and Wages]:[Variable Fringe]])</f>
        <v>0</v>
      </c>
      <c r="P13" s="189"/>
      <c r="Q13" s="189">
        <v>102141</v>
      </c>
      <c r="R13" s="189"/>
      <c r="S13" s="189"/>
      <c r="T13" s="189"/>
      <c r="U13" s="189"/>
      <c r="V13" s="189"/>
      <c r="W13" s="189"/>
      <c r="X13" s="189"/>
      <c r="Y13" s="189">
        <v>102141</v>
      </c>
      <c r="Z13" s="189"/>
      <c r="AA13" s="209" t="s">
        <v>99</v>
      </c>
      <c r="AB13" s="210" t="s">
        <v>100</v>
      </c>
      <c r="AC13" s="210" t="s">
        <v>101</v>
      </c>
      <c r="AD13" s="197" t="s">
        <v>94</v>
      </c>
      <c r="AE13" s="234" t="s">
        <v>69</v>
      </c>
      <c r="AF13" s="259">
        <v>0</v>
      </c>
      <c r="AG13" s="211">
        <f>Table1[[#This Row],[ADOPTED
Expenditures TOTAL]]*Table1[[#This Row],[
Percent Related to CAP]]</f>
        <v>0</v>
      </c>
      <c r="AH13" s="211">
        <f>Table1[[#This Row],[ADOPTED
Revenue TOTAL]]*Table1[[#This Row],[
Percent Related to CAP]]</f>
        <v>0</v>
      </c>
      <c r="AI13" s="251" t="s">
        <v>69</v>
      </c>
      <c r="AJ13" s="251" t="s">
        <v>69</v>
      </c>
      <c r="AK13" s="251" t="s">
        <v>69</v>
      </c>
      <c r="AL13" s="217" t="s">
        <v>69</v>
      </c>
      <c r="AM13" s="246"/>
      <c r="AN13" s="215"/>
      <c r="AO13" s="197"/>
      <c r="AP13" s="197" t="s">
        <v>83</v>
      </c>
      <c r="AQ13" s="197"/>
      <c r="AR13" s="197"/>
      <c r="AS13" s="243" t="e">
        <v>#N/A</v>
      </c>
      <c r="AT13" s="260" t="e">
        <f>IF(Table1[[#This Row],[PROPOSED
Form ID Name]]=Table1[[#This Row],[ADOPTED
Form ID Name]],TRUE,FALSE)</f>
        <v>#N/A</v>
      </c>
      <c r="AU13" s="253" t="e">
        <v>#N/A</v>
      </c>
      <c r="AV13" s="254" t="e">
        <f>AND(Table1[[#This Row],[PROPOSED Adjustment Description]]=Table1[[#This Row],[ ADOPTED
Adjustment Description]],TRUE,FALSE)</f>
        <v>#N/A</v>
      </c>
    </row>
    <row r="14" spans="1:48" s="214" customFormat="1" ht="35.25" customHeight="1" x14ac:dyDescent="0.15">
      <c r="A14" s="196">
        <v>100000</v>
      </c>
      <c r="B14" s="197" t="s">
        <v>57</v>
      </c>
      <c r="C14" s="198">
        <v>9912</v>
      </c>
      <c r="D14" s="197" t="s">
        <v>102</v>
      </c>
      <c r="E14" s="197" t="s">
        <v>103</v>
      </c>
      <c r="F14" s="197" t="s">
        <v>60</v>
      </c>
      <c r="G14" s="197" t="s">
        <v>104</v>
      </c>
      <c r="H14" s="197" t="s">
        <v>62</v>
      </c>
      <c r="I14" s="198">
        <v>57990</v>
      </c>
      <c r="J14" s="209" t="s">
        <v>105</v>
      </c>
      <c r="K14" s="188"/>
      <c r="L14" s="189"/>
      <c r="M14" s="189"/>
      <c r="N14" s="189"/>
      <c r="O14" s="189">
        <f>SUM(Table1[[#This Row],[Salaries and Wages]:[Variable Fringe]])</f>
        <v>0</v>
      </c>
      <c r="P14" s="189"/>
      <c r="Q14" s="189"/>
      <c r="R14" s="189"/>
      <c r="S14" s="189"/>
      <c r="T14" s="189"/>
      <c r="U14" s="189"/>
      <c r="V14" s="189"/>
      <c r="W14" s="189">
        <v>9416084</v>
      </c>
      <c r="X14" s="189"/>
      <c r="Y14" s="189">
        <v>9416084</v>
      </c>
      <c r="Z14" s="189"/>
      <c r="AA14" s="209" t="s">
        <v>106</v>
      </c>
      <c r="AB14" s="210" t="s">
        <v>107</v>
      </c>
      <c r="AC14" s="210" t="s">
        <v>108</v>
      </c>
      <c r="AD14" s="197" t="s">
        <v>94</v>
      </c>
      <c r="AE14" s="234" t="s">
        <v>94</v>
      </c>
      <c r="AF14" s="259">
        <v>0</v>
      </c>
      <c r="AG14" s="211">
        <f>Table1[[#This Row],[ADOPTED
Expenditures TOTAL]]*Table1[[#This Row],[
Percent Related to CAP]]</f>
        <v>0</v>
      </c>
      <c r="AH14" s="211">
        <f>Table1[[#This Row],[ADOPTED
Revenue TOTAL]]*Table1[[#This Row],[
Percent Related to CAP]]</f>
        <v>0</v>
      </c>
      <c r="AI14" s="251" t="s">
        <v>69</v>
      </c>
      <c r="AJ14" s="251" t="s">
        <v>69</v>
      </c>
      <c r="AK14" s="251" t="s">
        <v>69</v>
      </c>
      <c r="AL14" s="217" t="s">
        <v>69</v>
      </c>
      <c r="AM14" s="246"/>
      <c r="AN14" s="215"/>
      <c r="AO14" s="197"/>
      <c r="AP14" s="197"/>
      <c r="AQ14" s="197"/>
      <c r="AR14" s="197" t="s">
        <v>83</v>
      </c>
      <c r="AS14" s="243" t="e">
        <v>#N/A</v>
      </c>
      <c r="AT14" s="252" t="e">
        <f>IF(Table1[[#This Row],[PROPOSED
Form ID Name]]=Table1[[#This Row],[ADOPTED
Form ID Name]],TRUE,FALSE)</f>
        <v>#N/A</v>
      </c>
      <c r="AU14" s="253" t="e">
        <v>#N/A</v>
      </c>
      <c r="AV14" s="254" t="e">
        <f>AND(Table1[[#This Row],[PROPOSED Adjustment Description]]=Table1[[#This Row],[ ADOPTED
Adjustment Description]],TRUE,FALSE)</f>
        <v>#N/A</v>
      </c>
    </row>
    <row r="15" spans="1:48" s="214" customFormat="1" ht="35.25" customHeight="1" x14ac:dyDescent="0.15">
      <c r="A15" s="196">
        <v>100000</v>
      </c>
      <c r="B15" s="197" t="s">
        <v>57</v>
      </c>
      <c r="C15" s="198">
        <v>9911</v>
      </c>
      <c r="D15" s="197" t="s">
        <v>82</v>
      </c>
      <c r="E15" s="197" t="s">
        <v>83</v>
      </c>
      <c r="F15" s="197" t="s">
        <v>83</v>
      </c>
      <c r="G15" s="197" t="s">
        <v>89</v>
      </c>
      <c r="H15" s="197" t="s">
        <v>83</v>
      </c>
      <c r="I15" s="198">
        <v>57999</v>
      </c>
      <c r="J15" s="209" t="s">
        <v>109</v>
      </c>
      <c r="K15" s="188"/>
      <c r="L15" s="189"/>
      <c r="M15" s="189"/>
      <c r="N15" s="189"/>
      <c r="O15" s="189">
        <f>SUM(Table1[[#This Row],[Salaries and Wages]:[Variable Fringe]])</f>
        <v>0</v>
      </c>
      <c r="P15" s="189"/>
      <c r="Q15" s="189"/>
      <c r="R15" s="189"/>
      <c r="S15" s="189"/>
      <c r="T15" s="189"/>
      <c r="U15" s="189"/>
      <c r="V15" s="189"/>
      <c r="W15" s="189"/>
      <c r="X15" s="189"/>
      <c r="Y15" s="189"/>
      <c r="Z15" s="189">
        <v>9416084</v>
      </c>
      <c r="AA15" s="209" t="s">
        <v>110</v>
      </c>
      <c r="AB15" s="209" t="s">
        <v>111</v>
      </c>
      <c r="AC15" s="209" t="s">
        <v>111</v>
      </c>
      <c r="AD15" s="197" t="s">
        <v>94</v>
      </c>
      <c r="AE15" s="234" t="s">
        <v>69</v>
      </c>
      <c r="AF15" s="259">
        <v>0</v>
      </c>
      <c r="AG15" s="211">
        <f>Table1[[#This Row],[ADOPTED
Expenditures TOTAL]]*Table1[[#This Row],[
Percent Related to CAP]]</f>
        <v>0</v>
      </c>
      <c r="AH15" s="211">
        <f>Table1[[#This Row],[ADOPTED
Revenue TOTAL]]*Table1[[#This Row],[
Percent Related to CAP]]</f>
        <v>0</v>
      </c>
      <c r="AI15" s="251" t="s">
        <v>69</v>
      </c>
      <c r="AJ15" s="251" t="s">
        <v>69</v>
      </c>
      <c r="AK15" s="251" t="s">
        <v>69</v>
      </c>
      <c r="AL15" s="217" t="s">
        <v>69</v>
      </c>
      <c r="AM15" s="246"/>
      <c r="AN15" s="215"/>
      <c r="AO15" s="197"/>
      <c r="AP15" s="197"/>
      <c r="AQ15" s="197"/>
      <c r="AR15" s="197" t="s">
        <v>83</v>
      </c>
      <c r="AS15" s="243" t="e">
        <v>#N/A</v>
      </c>
      <c r="AT15" s="252" t="e">
        <f>IF(Table1[[#This Row],[PROPOSED
Form ID Name]]=Table1[[#This Row],[ADOPTED
Form ID Name]],TRUE,FALSE)</f>
        <v>#N/A</v>
      </c>
      <c r="AU15" s="253" t="e">
        <v>#N/A</v>
      </c>
      <c r="AV15" s="254" t="e">
        <f>AND(Table1[[#This Row],[PROPOSED Adjustment Description]]=Table1[[#This Row],[ ADOPTED
Adjustment Description]],TRUE,FALSE)</f>
        <v>#N/A</v>
      </c>
    </row>
    <row r="16" spans="1:48" s="214" customFormat="1" ht="35.25" customHeight="1" x14ac:dyDescent="0.15">
      <c r="A16" s="196">
        <v>100000</v>
      </c>
      <c r="B16" s="197" t="s">
        <v>57</v>
      </c>
      <c r="C16" s="198">
        <v>9911</v>
      </c>
      <c r="D16" s="197" t="s">
        <v>82</v>
      </c>
      <c r="E16" s="197" t="s">
        <v>83</v>
      </c>
      <c r="F16" s="197" t="s">
        <v>83</v>
      </c>
      <c r="G16" s="197" t="s">
        <v>89</v>
      </c>
      <c r="H16" s="197" t="s">
        <v>83</v>
      </c>
      <c r="I16" s="198">
        <v>58000</v>
      </c>
      <c r="J16" s="209" t="s">
        <v>112</v>
      </c>
      <c r="K16" s="188"/>
      <c r="L16" s="189"/>
      <c r="M16" s="189"/>
      <c r="N16" s="189"/>
      <c r="O16" s="189">
        <f>SUM(Table1[[#This Row],[Salaries and Wages]:[Variable Fringe]])</f>
        <v>0</v>
      </c>
      <c r="P16" s="189"/>
      <c r="Q16" s="189"/>
      <c r="R16" s="189"/>
      <c r="S16" s="189"/>
      <c r="T16" s="189"/>
      <c r="U16" s="189"/>
      <c r="V16" s="189"/>
      <c r="W16" s="189"/>
      <c r="X16" s="189"/>
      <c r="Y16" s="189"/>
      <c r="Z16" s="189">
        <v>6192266</v>
      </c>
      <c r="AA16" s="209" t="s">
        <v>113</v>
      </c>
      <c r="AB16" s="209" t="s">
        <v>114</v>
      </c>
      <c r="AC16" s="209" t="s">
        <v>114</v>
      </c>
      <c r="AD16" s="197" t="s">
        <v>94</v>
      </c>
      <c r="AE16" s="234" t="s">
        <v>69</v>
      </c>
      <c r="AF16" s="259">
        <v>0</v>
      </c>
      <c r="AG16" s="211">
        <f>Table1[[#This Row],[ADOPTED
Expenditures TOTAL]]*Table1[[#This Row],[
Percent Related to CAP]]</f>
        <v>0</v>
      </c>
      <c r="AH16" s="211">
        <f>Table1[[#This Row],[ADOPTED
Revenue TOTAL]]*Table1[[#This Row],[
Percent Related to CAP]]</f>
        <v>0</v>
      </c>
      <c r="AI16" s="251" t="s">
        <v>69</v>
      </c>
      <c r="AJ16" s="251" t="s">
        <v>69</v>
      </c>
      <c r="AK16" s="251" t="s">
        <v>69</v>
      </c>
      <c r="AL16" s="217" t="s">
        <v>69</v>
      </c>
      <c r="AM16" s="246"/>
      <c r="AN16" s="215"/>
      <c r="AO16" s="197"/>
      <c r="AP16" s="197"/>
      <c r="AQ16" s="197"/>
      <c r="AR16" s="197" t="s">
        <v>83</v>
      </c>
      <c r="AS16" s="243" t="e">
        <v>#N/A</v>
      </c>
      <c r="AT16" s="252" t="e">
        <f>IF(Table1[[#This Row],[PROPOSED
Form ID Name]]=Table1[[#This Row],[ADOPTED
Form ID Name]],TRUE,FALSE)</f>
        <v>#N/A</v>
      </c>
      <c r="AU16" s="253" t="e">
        <v>#N/A</v>
      </c>
      <c r="AV16" s="254" t="e">
        <f>AND(Table1[[#This Row],[PROPOSED Adjustment Description]]=Table1[[#This Row],[ ADOPTED
Adjustment Description]],TRUE,FALSE)</f>
        <v>#N/A</v>
      </c>
    </row>
    <row r="17" spans="1:48" s="214" customFormat="1" ht="35.25" customHeight="1" x14ac:dyDescent="0.15">
      <c r="A17" s="196">
        <v>720048</v>
      </c>
      <c r="B17" s="199" t="s">
        <v>115</v>
      </c>
      <c r="C17" s="198">
        <v>1515</v>
      </c>
      <c r="D17" s="199" t="s">
        <v>116</v>
      </c>
      <c r="E17" s="199"/>
      <c r="F17" s="199"/>
      <c r="G17" s="199"/>
      <c r="H17" s="199"/>
      <c r="I17" s="198">
        <v>58001</v>
      </c>
      <c r="J17" s="209" t="s">
        <v>117</v>
      </c>
      <c r="K17" s="190"/>
      <c r="L17" s="191"/>
      <c r="M17" s="191"/>
      <c r="N17" s="191"/>
      <c r="O17" s="191">
        <f>SUM(Table1[[#This Row],[Salaries and Wages]:[Variable Fringe]])</f>
        <v>0</v>
      </c>
      <c r="P17" s="191"/>
      <c r="Q17" s="191"/>
      <c r="R17" s="191"/>
      <c r="S17" s="191"/>
      <c r="T17" s="191"/>
      <c r="U17" s="191"/>
      <c r="V17" s="191"/>
      <c r="W17" s="191"/>
      <c r="X17" s="191"/>
      <c r="Y17" s="191"/>
      <c r="Z17" s="193">
        <v>-983212</v>
      </c>
      <c r="AA17" s="255" t="s">
        <v>118</v>
      </c>
      <c r="AB17" s="210" t="s">
        <v>119</v>
      </c>
      <c r="AC17" s="210" t="s">
        <v>119</v>
      </c>
      <c r="AD17" s="199"/>
      <c r="AE17" s="234"/>
      <c r="AF17" s="259">
        <v>0</v>
      </c>
      <c r="AG17" s="211">
        <f>Table1[[#This Row],[ADOPTED
Expenditures TOTAL]]*Table1[[#This Row],[
Percent Related to CAP]]</f>
        <v>0</v>
      </c>
      <c r="AH17" s="211">
        <f>Table1[[#This Row],[ADOPTED
Revenue TOTAL]]*Table1[[#This Row],[
Percent Related to CAP]]</f>
        <v>0</v>
      </c>
      <c r="AI17" s="251" t="s">
        <v>69</v>
      </c>
      <c r="AJ17" s="251" t="s">
        <v>69</v>
      </c>
      <c r="AK17" s="251" t="s">
        <v>69</v>
      </c>
      <c r="AL17" s="217" t="s">
        <v>69</v>
      </c>
      <c r="AM17" s="246"/>
      <c r="AN17" s="215"/>
      <c r="AO17" s="197"/>
      <c r="AP17" s="197"/>
      <c r="AQ17" s="197"/>
      <c r="AR17" s="197"/>
      <c r="AS17" s="243" t="e">
        <v>#N/A</v>
      </c>
      <c r="AT17" s="260" t="e">
        <f>IF(Table1[[#This Row],[PROPOSED
Form ID Name]]=Table1[[#This Row],[ADOPTED
Form ID Name]],TRUE,FALSE)</f>
        <v>#N/A</v>
      </c>
      <c r="AU17" s="253" t="e">
        <v>#N/A</v>
      </c>
      <c r="AV17" s="254" t="e">
        <f>AND(Table1[[#This Row],[PROPOSED Adjustment Description]]=Table1[[#This Row],[ ADOPTED
Adjustment Description]],TRUE,FALSE)</f>
        <v>#N/A</v>
      </c>
    </row>
    <row r="18" spans="1:48" s="214" customFormat="1" ht="35.25" customHeight="1" x14ac:dyDescent="0.15">
      <c r="A18" s="196">
        <v>200205</v>
      </c>
      <c r="B18" s="199" t="s">
        <v>96</v>
      </c>
      <c r="C18" s="198">
        <v>1414</v>
      </c>
      <c r="D18" s="199" t="s">
        <v>97</v>
      </c>
      <c r="E18" s="199" t="s">
        <v>83</v>
      </c>
      <c r="F18" s="199" t="s">
        <v>83</v>
      </c>
      <c r="G18" s="199" t="s">
        <v>61</v>
      </c>
      <c r="H18" s="199" t="s">
        <v>83</v>
      </c>
      <c r="I18" s="198">
        <v>58005</v>
      </c>
      <c r="J18" s="209" t="s">
        <v>120</v>
      </c>
      <c r="K18" s="190"/>
      <c r="L18" s="191"/>
      <c r="M18" s="191"/>
      <c r="N18" s="191"/>
      <c r="O18" s="191">
        <f>SUM(Table1[[#This Row],[Salaries and Wages]:[Variable Fringe]])</f>
        <v>0</v>
      </c>
      <c r="P18" s="191"/>
      <c r="Q18" s="191"/>
      <c r="R18" s="191"/>
      <c r="S18" s="191"/>
      <c r="T18" s="191"/>
      <c r="U18" s="191"/>
      <c r="V18" s="191"/>
      <c r="W18" s="191">
        <v>952656</v>
      </c>
      <c r="X18" s="191"/>
      <c r="Y18" s="191">
        <v>952656</v>
      </c>
      <c r="Z18" s="191"/>
      <c r="AA18" s="255" t="s">
        <v>121</v>
      </c>
      <c r="AB18" s="210" t="s">
        <v>122</v>
      </c>
      <c r="AC18" s="210" t="s">
        <v>123</v>
      </c>
      <c r="AD18" s="199" t="s">
        <v>94</v>
      </c>
      <c r="AE18" s="234" t="s">
        <v>69</v>
      </c>
      <c r="AF18" s="259">
        <v>0</v>
      </c>
      <c r="AG18" s="211">
        <f>Table1[[#This Row],[ADOPTED
Expenditures TOTAL]]*Table1[[#This Row],[
Percent Related to CAP]]</f>
        <v>0</v>
      </c>
      <c r="AH18" s="211">
        <f>Table1[[#This Row],[ADOPTED
Revenue TOTAL]]*Table1[[#This Row],[
Percent Related to CAP]]</f>
        <v>0</v>
      </c>
      <c r="AI18" s="251" t="s">
        <v>69</v>
      </c>
      <c r="AJ18" s="251" t="s">
        <v>69</v>
      </c>
      <c r="AK18" s="251" t="s">
        <v>69</v>
      </c>
      <c r="AL18" s="217" t="s">
        <v>69</v>
      </c>
      <c r="AM18" s="246"/>
      <c r="AN18" s="215"/>
      <c r="AO18" s="197"/>
      <c r="AP18" s="197" t="s">
        <v>83</v>
      </c>
      <c r="AQ18" s="197"/>
      <c r="AR18" s="197"/>
      <c r="AS18" s="243" t="e">
        <v>#N/A</v>
      </c>
      <c r="AT18" s="260" t="e">
        <f>IF(Table1[[#This Row],[PROPOSED
Form ID Name]]=Table1[[#This Row],[ADOPTED
Form ID Name]],TRUE,FALSE)</f>
        <v>#N/A</v>
      </c>
      <c r="AU18" s="253" t="e">
        <v>#N/A</v>
      </c>
      <c r="AV18" s="254" t="e">
        <f>AND(Table1[[#This Row],[PROPOSED Adjustment Description]]=Table1[[#This Row],[ ADOPTED
Adjustment Description]],TRUE,FALSE)</f>
        <v>#N/A</v>
      </c>
    </row>
    <row r="19" spans="1:48" s="214" customFormat="1" ht="35.25" customHeight="1" x14ac:dyDescent="0.15">
      <c r="A19" s="196">
        <v>200300</v>
      </c>
      <c r="B19" s="199" t="s">
        <v>124</v>
      </c>
      <c r="C19" s="198">
        <v>1614</v>
      </c>
      <c r="D19" s="199" t="s">
        <v>125</v>
      </c>
      <c r="E19" s="199" t="s">
        <v>126</v>
      </c>
      <c r="F19" s="199" t="s">
        <v>127</v>
      </c>
      <c r="G19" s="199" t="s">
        <v>128</v>
      </c>
      <c r="H19" s="199" t="s">
        <v>62</v>
      </c>
      <c r="I19" s="198">
        <v>58009</v>
      </c>
      <c r="J19" s="209" t="s">
        <v>129</v>
      </c>
      <c r="K19" s="190"/>
      <c r="L19" s="191"/>
      <c r="M19" s="191"/>
      <c r="N19" s="191"/>
      <c r="O19" s="191">
        <f>SUM(Table1[[#This Row],[Salaries and Wages]:[Variable Fringe]])</f>
        <v>0</v>
      </c>
      <c r="P19" s="191"/>
      <c r="Q19" s="191">
        <v>593000</v>
      </c>
      <c r="R19" s="191"/>
      <c r="S19" s="191"/>
      <c r="T19" s="191"/>
      <c r="U19" s="191"/>
      <c r="V19" s="191"/>
      <c r="W19" s="191"/>
      <c r="X19" s="191"/>
      <c r="Y19" s="191">
        <v>593000</v>
      </c>
      <c r="Z19" s="191"/>
      <c r="AA19" s="216" t="s">
        <v>130</v>
      </c>
      <c r="AB19" s="210" t="s">
        <v>131</v>
      </c>
      <c r="AC19" s="210" t="s">
        <v>132</v>
      </c>
      <c r="AD19" s="199" t="s">
        <v>94</v>
      </c>
      <c r="AE19" s="236" t="s">
        <v>69</v>
      </c>
      <c r="AF19" s="259">
        <v>0</v>
      </c>
      <c r="AG19" s="211">
        <f>Table1[[#This Row],[ADOPTED
Expenditures TOTAL]]*Table1[[#This Row],[
Percent Related to CAP]]</f>
        <v>0</v>
      </c>
      <c r="AH19" s="211">
        <f>Table1[[#This Row],[ADOPTED
Revenue TOTAL]]*Table1[[#This Row],[
Percent Related to CAP]]</f>
        <v>0</v>
      </c>
      <c r="AI19" s="251" t="s">
        <v>69</v>
      </c>
      <c r="AJ19" s="251" t="s">
        <v>69</v>
      </c>
      <c r="AK19" s="251" t="s">
        <v>69</v>
      </c>
      <c r="AL19" s="217" t="s">
        <v>69</v>
      </c>
      <c r="AM19" s="291"/>
      <c r="AN19" s="215" t="s">
        <v>133</v>
      </c>
      <c r="AO19" s="197"/>
      <c r="AP19" s="197"/>
      <c r="AQ19" s="216"/>
      <c r="AR19" s="216"/>
      <c r="AS19" s="243" t="e">
        <v>#N/A</v>
      </c>
      <c r="AT19" s="260" t="e">
        <f>IF(Table1[[#This Row],[PROPOSED
Form ID Name]]=Table1[[#This Row],[ADOPTED
Form ID Name]],TRUE,FALSE)</f>
        <v>#N/A</v>
      </c>
      <c r="AU19" s="253" t="e">
        <v>#N/A</v>
      </c>
      <c r="AV19" s="254" t="e">
        <f>AND(Table1[[#This Row],[PROPOSED Adjustment Description]]=Table1[[#This Row],[ ADOPTED
Adjustment Description]],TRUE,FALSE)</f>
        <v>#N/A</v>
      </c>
    </row>
    <row r="20" spans="1:48" s="214" customFormat="1" ht="35.25" customHeight="1" x14ac:dyDescent="0.15">
      <c r="A20" s="196">
        <v>100000</v>
      </c>
      <c r="B20" s="197" t="s">
        <v>57</v>
      </c>
      <c r="C20" s="198">
        <v>9911</v>
      </c>
      <c r="D20" s="197" t="s">
        <v>82</v>
      </c>
      <c r="E20" s="197" t="s">
        <v>83</v>
      </c>
      <c r="F20" s="197" t="s">
        <v>83</v>
      </c>
      <c r="G20" s="197" t="s">
        <v>134</v>
      </c>
      <c r="H20" s="197" t="s">
        <v>83</v>
      </c>
      <c r="I20" s="198">
        <v>58012</v>
      </c>
      <c r="J20" s="209" t="s">
        <v>135</v>
      </c>
      <c r="K20" s="188"/>
      <c r="L20" s="189"/>
      <c r="M20" s="189"/>
      <c r="N20" s="189"/>
      <c r="O20" s="189">
        <f>SUM(Table1[[#This Row],[Salaries and Wages]:[Variable Fringe]])</f>
        <v>0</v>
      </c>
      <c r="P20" s="189"/>
      <c r="Q20" s="189"/>
      <c r="R20" s="189"/>
      <c r="S20" s="189"/>
      <c r="T20" s="189"/>
      <c r="U20" s="189"/>
      <c r="V20" s="189"/>
      <c r="W20" s="189"/>
      <c r="X20" s="189"/>
      <c r="Y20" s="189"/>
      <c r="Z20" s="194">
        <v>-204772</v>
      </c>
      <c r="AA20" s="209" t="s">
        <v>136</v>
      </c>
      <c r="AB20" s="209" t="s">
        <v>137</v>
      </c>
      <c r="AC20" s="209" t="s">
        <v>137</v>
      </c>
      <c r="AD20" s="197" t="s">
        <v>94</v>
      </c>
      <c r="AE20" s="234" t="s">
        <v>69</v>
      </c>
      <c r="AF20" s="259">
        <v>0</v>
      </c>
      <c r="AG20" s="211">
        <f>Table1[[#This Row],[ADOPTED
Expenditures TOTAL]]*Table1[[#This Row],[
Percent Related to CAP]]</f>
        <v>0</v>
      </c>
      <c r="AH20" s="211">
        <f>Table1[[#This Row],[ADOPTED
Revenue TOTAL]]*Table1[[#This Row],[
Percent Related to CAP]]</f>
        <v>0</v>
      </c>
      <c r="AI20" s="251" t="s">
        <v>69</v>
      </c>
      <c r="AJ20" s="251" t="s">
        <v>69</v>
      </c>
      <c r="AK20" s="251" t="s">
        <v>69</v>
      </c>
      <c r="AL20" s="217" t="s">
        <v>69</v>
      </c>
      <c r="AM20" s="246"/>
      <c r="AN20" s="215"/>
      <c r="AO20" s="197"/>
      <c r="AP20" s="197"/>
      <c r="AQ20" s="197"/>
      <c r="AR20" s="197" t="s">
        <v>83</v>
      </c>
      <c r="AS20" s="243" t="e">
        <v>#N/A</v>
      </c>
      <c r="AT20" s="252" t="e">
        <f>IF(Table1[[#This Row],[PROPOSED
Form ID Name]]=Table1[[#This Row],[ADOPTED
Form ID Name]],TRUE,FALSE)</f>
        <v>#N/A</v>
      </c>
      <c r="AU20" s="253" t="e">
        <v>#N/A</v>
      </c>
      <c r="AV20" s="254" t="e">
        <f>AND(Table1[[#This Row],[PROPOSED Adjustment Description]]=Table1[[#This Row],[ ADOPTED
Adjustment Description]],TRUE,FALSE)</f>
        <v>#N/A</v>
      </c>
    </row>
    <row r="21" spans="1:48" s="214" customFormat="1" ht="35.25" customHeight="1" x14ac:dyDescent="0.15">
      <c r="A21" s="196">
        <v>100000</v>
      </c>
      <c r="B21" s="197" t="s">
        <v>57</v>
      </c>
      <c r="C21" s="198">
        <v>9911</v>
      </c>
      <c r="D21" s="197" t="s">
        <v>82</v>
      </c>
      <c r="E21" s="197" t="s">
        <v>83</v>
      </c>
      <c r="F21" s="197" t="s">
        <v>83</v>
      </c>
      <c r="G21" s="197" t="s">
        <v>89</v>
      </c>
      <c r="H21" s="197" t="s">
        <v>83</v>
      </c>
      <c r="I21" s="198">
        <v>58013</v>
      </c>
      <c r="J21" s="209" t="s">
        <v>138</v>
      </c>
      <c r="K21" s="188"/>
      <c r="L21" s="189"/>
      <c r="M21" s="189"/>
      <c r="N21" s="189"/>
      <c r="O21" s="189">
        <f>SUM(Table1[[#This Row],[Salaries and Wages]:[Variable Fringe]])</f>
        <v>0</v>
      </c>
      <c r="P21" s="189"/>
      <c r="Q21" s="189"/>
      <c r="R21" s="189"/>
      <c r="S21" s="189"/>
      <c r="T21" s="189"/>
      <c r="U21" s="189"/>
      <c r="V21" s="189"/>
      <c r="W21" s="189"/>
      <c r="X21" s="189"/>
      <c r="Y21" s="189"/>
      <c r="Z21" s="189">
        <v>375197</v>
      </c>
      <c r="AA21" s="210" t="s">
        <v>139</v>
      </c>
      <c r="AB21" s="209" t="s">
        <v>140</v>
      </c>
      <c r="AC21" s="209" t="s">
        <v>141</v>
      </c>
      <c r="AD21" s="197" t="s">
        <v>94</v>
      </c>
      <c r="AE21" s="234" t="s">
        <v>69</v>
      </c>
      <c r="AF21" s="259">
        <v>0</v>
      </c>
      <c r="AG21" s="211">
        <f>Table1[[#This Row],[ADOPTED
Expenditures TOTAL]]*Table1[[#This Row],[
Percent Related to CAP]]</f>
        <v>0</v>
      </c>
      <c r="AH21" s="211">
        <f>Table1[[#This Row],[ADOPTED
Revenue TOTAL]]*Table1[[#This Row],[
Percent Related to CAP]]</f>
        <v>0</v>
      </c>
      <c r="AI21" s="251" t="s">
        <v>69</v>
      </c>
      <c r="AJ21" s="251" t="s">
        <v>69</v>
      </c>
      <c r="AK21" s="251" t="s">
        <v>69</v>
      </c>
      <c r="AL21" s="217" t="s">
        <v>69</v>
      </c>
      <c r="AM21" s="246"/>
      <c r="AN21" s="215"/>
      <c r="AO21" s="197"/>
      <c r="AP21" s="197"/>
      <c r="AQ21" s="197"/>
      <c r="AR21" s="197" t="s">
        <v>83</v>
      </c>
      <c r="AS21" s="243" t="e">
        <v>#N/A</v>
      </c>
      <c r="AT21" s="252" t="e">
        <f>IF(Table1[[#This Row],[PROPOSED
Form ID Name]]=Table1[[#This Row],[ADOPTED
Form ID Name]],TRUE,FALSE)</f>
        <v>#N/A</v>
      </c>
      <c r="AU21" s="253" t="e">
        <v>#N/A</v>
      </c>
      <c r="AV21" s="254" t="e">
        <f>AND(Table1[[#This Row],[PROPOSED Adjustment Description]]=Table1[[#This Row],[ ADOPTED
Adjustment Description]],TRUE,FALSE)</f>
        <v>#N/A</v>
      </c>
    </row>
    <row r="22" spans="1:48" s="214" customFormat="1" ht="35.25" customHeight="1" x14ac:dyDescent="0.15">
      <c r="A22" s="196">
        <v>100000</v>
      </c>
      <c r="B22" s="199" t="s">
        <v>57</v>
      </c>
      <c r="C22" s="198">
        <v>9912</v>
      </c>
      <c r="D22" s="199" t="s">
        <v>102</v>
      </c>
      <c r="E22" s="199" t="s">
        <v>72</v>
      </c>
      <c r="F22" s="199" t="s">
        <v>83</v>
      </c>
      <c r="G22" s="199" t="s">
        <v>142</v>
      </c>
      <c r="H22" s="199" t="s">
        <v>83</v>
      </c>
      <c r="I22" s="198">
        <v>58016</v>
      </c>
      <c r="J22" s="209" t="s">
        <v>143</v>
      </c>
      <c r="K22" s="190"/>
      <c r="L22" s="191"/>
      <c r="M22" s="191"/>
      <c r="N22" s="191"/>
      <c r="O22" s="191">
        <f>SUM(Table1[[#This Row],[Salaries and Wages]:[Variable Fringe]])</f>
        <v>0</v>
      </c>
      <c r="P22" s="191"/>
      <c r="Q22" s="191"/>
      <c r="R22" s="191"/>
      <c r="S22" s="191"/>
      <c r="T22" s="191"/>
      <c r="U22" s="191"/>
      <c r="V22" s="191"/>
      <c r="W22" s="193">
        <v>-136985</v>
      </c>
      <c r="X22" s="191"/>
      <c r="Y22" s="193">
        <v>-136985</v>
      </c>
      <c r="Z22" s="191"/>
      <c r="AA22" s="216" t="s">
        <v>144</v>
      </c>
      <c r="AB22" s="210" t="s">
        <v>145</v>
      </c>
      <c r="AC22" s="209" t="s">
        <v>146</v>
      </c>
      <c r="AD22" s="199" t="s">
        <v>94</v>
      </c>
      <c r="AE22" s="234" t="s">
        <v>94</v>
      </c>
      <c r="AF22" s="259">
        <v>0</v>
      </c>
      <c r="AG22" s="211">
        <f>Table1[[#This Row],[ADOPTED
Expenditures TOTAL]]*Table1[[#This Row],[
Percent Related to CAP]]</f>
        <v>0</v>
      </c>
      <c r="AH22" s="211">
        <f>Table1[[#This Row],[ADOPTED
Revenue TOTAL]]*Table1[[#This Row],[
Percent Related to CAP]]</f>
        <v>0</v>
      </c>
      <c r="AI22" s="251" t="s">
        <v>69</v>
      </c>
      <c r="AJ22" s="251" t="s">
        <v>69</v>
      </c>
      <c r="AK22" s="251" t="s">
        <v>69</v>
      </c>
      <c r="AL22" s="217" t="s">
        <v>69</v>
      </c>
      <c r="AM22" s="246"/>
      <c r="AN22" s="215"/>
      <c r="AO22" s="197"/>
      <c r="AP22" s="197"/>
      <c r="AQ22" s="197"/>
      <c r="AR22" s="197" t="s">
        <v>83</v>
      </c>
      <c r="AS22" s="243" t="e">
        <v>#N/A</v>
      </c>
      <c r="AT22" s="252" t="e">
        <f>IF(Table1[[#This Row],[PROPOSED
Form ID Name]]=Table1[[#This Row],[ADOPTED
Form ID Name]],TRUE,FALSE)</f>
        <v>#N/A</v>
      </c>
      <c r="AU22" s="253" t="e">
        <v>#N/A</v>
      </c>
      <c r="AV22" s="254" t="e">
        <f>AND(Table1[[#This Row],[PROPOSED Adjustment Description]]=Table1[[#This Row],[ ADOPTED
Adjustment Description]],TRUE,FALSE)</f>
        <v>#N/A</v>
      </c>
    </row>
    <row r="23" spans="1:48" s="214" customFormat="1" ht="35.25" customHeight="1" x14ac:dyDescent="0.15">
      <c r="A23" s="196">
        <v>200205</v>
      </c>
      <c r="B23" s="197" t="s">
        <v>96</v>
      </c>
      <c r="C23" s="198">
        <v>1414</v>
      </c>
      <c r="D23" s="197" t="s">
        <v>97</v>
      </c>
      <c r="E23" s="197" t="s">
        <v>83</v>
      </c>
      <c r="F23" s="197" t="s">
        <v>83</v>
      </c>
      <c r="G23" s="197" t="s">
        <v>61</v>
      </c>
      <c r="H23" s="197" t="s">
        <v>83</v>
      </c>
      <c r="I23" s="198">
        <v>58019</v>
      </c>
      <c r="J23" s="209" t="s">
        <v>147</v>
      </c>
      <c r="K23" s="188"/>
      <c r="L23" s="189"/>
      <c r="M23" s="189"/>
      <c r="N23" s="189"/>
      <c r="O23" s="189">
        <f>SUM(Table1[[#This Row],[Salaries and Wages]:[Variable Fringe]])</f>
        <v>0</v>
      </c>
      <c r="P23" s="189"/>
      <c r="Q23" s="189">
        <v>5000000</v>
      </c>
      <c r="R23" s="189"/>
      <c r="S23" s="189"/>
      <c r="T23" s="189"/>
      <c r="U23" s="189"/>
      <c r="V23" s="189"/>
      <c r="W23" s="189"/>
      <c r="X23" s="189"/>
      <c r="Y23" s="189">
        <v>5000000</v>
      </c>
      <c r="Z23" s="189"/>
      <c r="AA23" s="209" t="s">
        <v>148</v>
      </c>
      <c r="AB23" s="210" t="s">
        <v>100</v>
      </c>
      <c r="AC23" s="210" t="s">
        <v>101</v>
      </c>
      <c r="AD23" s="197" t="s">
        <v>94</v>
      </c>
      <c r="AE23" s="234" t="s">
        <v>69</v>
      </c>
      <c r="AF23" s="259">
        <v>0</v>
      </c>
      <c r="AG23" s="211">
        <f>Table1[[#This Row],[ADOPTED
Expenditures TOTAL]]*Table1[[#This Row],[
Percent Related to CAP]]</f>
        <v>0</v>
      </c>
      <c r="AH23" s="211">
        <f>Table1[[#This Row],[ADOPTED
Revenue TOTAL]]*Table1[[#This Row],[
Percent Related to CAP]]</f>
        <v>0</v>
      </c>
      <c r="AI23" s="251" t="s">
        <v>69</v>
      </c>
      <c r="AJ23" s="251" t="s">
        <v>69</v>
      </c>
      <c r="AK23" s="251" t="s">
        <v>69</v>
      </c>
      <c r="AL23" s="217" t="s">
        <v>69</v>
      </c>
      <c r="AM23" s="246"/>
      <c r="AN23" s="215"/>
      <c r="AO23" s="197"/>
      <c r="AP23" s="197" t="s">
        <v>83</v>
      </c>
      <c r="AQ23" s="197"/>
      <c r="AR23" s="197"/>
      <c r="AS23" s="243" t="e">
        <v>#N/A</v>
      </c>
      <c r="AT23" s="260" t="e">
        <f>IF(Table1[[#This Row],[PROPOSED
Form ID Name]]=Table1[[#This Row],[ADOPTED
Form ID Name]],TRUE,FALSE)</f>
        <v>#N/A</v>
      </c>
      <c r="AU23" s="253" t="e">
        <v>#N/A</v>
      </c>
      <c r="AV23" s="254" t="e">
        <f>AND(Table1[[#This Row],[PROPOSED Adjustment Description]]=Table1[[#This Row],[ ADOPTED
Adjustment Description]],TRUE,FALSE)</f>
        <v>#N/A</v>
      </c>
    </row>
    <row r="24" spans="1:48" s="214" customFormat="1" ht="35.25" customHeight="1" x14ac:dyDescent="0.15">
      <c r="A24" s="196">
        <v>720057</v>
      </c>
      <c r="B24" s="197" t="s">
        <v>149</v>
      </c>
      <c r="C24" s="198">
        <v>2112</v>
      </c>
      <c r="D24" s="197" t="s">
        <v>150</v>
      </c>
      <c r="E24" s="197" t="s">
        <v>103</v>
      </c>
      <c r="F24" s="197" t="s">
        <v>83</v>
      </c>
      <c r="G24" s="197" t="s">
        <v>61</v>
      </c>
      <c r="H24" s="197" t="s">
        <v>83</v>
      </c>
      <c r="I24" s="198">
        <v>58021</v>
      </c>
      <c r="J24" s="209" t="s">
        <v>151</v>
      </c>
      <c r="K24" s="188">
        <v>1</v>
      </c>
      <c r="L24" s="189">
        <v>94663</v>
      </c>
      <c r="M24" s="189">
        <v>26428</v>
      </c>
      <c r="N24" s="189">
        <v>11352</v>
      </c>
      <c r="O24" s="189">
        <f>SUM(Table1[[#This Row],[Salaries and Wages]:[Variable Fringe]])</f>
        <v>132443</v>
      </c>
      <c r="P24" s="189">
        <v>4636</v>
      </c>
      <c r="Q24" s="189"/>
      <c r="R24" s="189"/>
      <c r="S24" s="189"/>
      <c r="T24" s="189"/>
      <c r="U24" s="189"/>
      <c r="V24" s="189"/>
      <c r="W24" s="189"/>
      <c r="X24" s="189"/>
      <c r="Y24" s="189">
        <v>137079</v>
      </c>
      <c r="Z24" s="189"/>
      <c r="AA24" s="209" t="s">
        <v>152</v>
      </c>
      <c r="AB24" s="210" t="s">
        <v>153</v>
      </c>
      <c r="AC24" s="209" t="s">
        <v>154</v>
      </c>
      <c r="AD24" s="197" t="s">
        <v>94</v>
      </c>
      <c r="AE24" s="234" t="s">
        <v>69</v>
      </c>
      <c r="AF24" s="259">
        <v>0.5</v>
      </c>
      <c r="AG24" s="211">
        <f>Table1[[#This Row],[ADOPTED
Expenditures TOTAL]]*Table1[[#This Row],[
Percent Related to CAP]]</f>
        <v>68539.5</v>
      </c>
      <c r="AH24" s="211">
        <f>Table1[[#This Row],[ADOPTED
Revenue TOTAL]]*Table1[[#This Row],[
Percent Related to CAP]]</f>
        <v>0</v>
      </c>
      <c r="AI24" s="251" t="s">
        <v>155</v>
      </c>
      <c r="AJ24" s="251" t="s">
        <v>80</v>
      </c>
      <c r="AK24" s="251" t="s">
        <v>156</v>
      </c>
      <c r="AL24" s="251" t="s">
        <v>177</v>
      </c>
      <c r="AM24" s="246"/>
      <c r="AN24" s="215" t="s">
        <v>83</v>
      </c>
      <c r="AO24" s="197"/>
      <c r="AP24" s="197"/>
      <c r="AQ24" s="216"/>
      <c r="AR24" s="216"/>
      <c r="AS24" s="243" t="e">
        <v>#N/A</v>
      </c>
      <c r="AT24" s="260" t="e">
        <f>IF(Table1[[#This Row],[PROPOSED
Form ID Name]]=Table1[[#This Row],[ADOPTED
Form ID Name]],TRUE,FALSE)</f>
        <v>#N/A</v>
      </c>
      <c r="AU24" s="253" t="e">
        <v>#N/A</v>
      </c>
      <c r="AV24" s="254" t="e">
        <f>AND(Table1[[#This Row],[PROPOSED Adjustment Description]]=Table1[[#This Row],[ ADOPTED
Adjustment Description]],TRUE,FALSE)</f>
        <v>#N/A</v>
      </c>
    </row>
    <row r="25" spans="1:48" s="214" customFormat="1" ht="35.25" customHeight="1" x14ac:dyDescent="0.15">
      <c r="A25" s="196">
        <v>200205</v>
      </c>
      <c r="B25" s="197" t="s">
        <v>96</v>
      </c>
      <c r="C25" s="198">
        <v>1414</v>
      </c>
      <c r="D25" s="197" t="s">
        <v>97</v>
      </c>
      <c r="E25" s="197" t="s">
        <v>83</v>
      </c>
      <c r="F25" s="197" t="s">
        <v>83</v>
      </c>
      <c r="G25" s="197" t="s">
        <v>61</v>
      </c>
      <c r="H25" s="197" t="s">
        <v>83</v>
      </c>
      <c r="I25" s="198">
        <v>58046</v>
      </c>
      <c r="J25" s="209" t="s">
        <v>157</v>
      </c>
      <c r="K25" s="188"/>
      <c r="L25" s="189"/>
      <c r="M25" s="189"/>
      <c r="N25" s="189"/>
      <c r="O25" s="189">
        <f>SUM(Table1[[#This Row],[Salaries and Wages]:[Variable Fringe]])</f>
        <v>0</v>
      </c>
      <c r="P25" s="189"/>
      <c r="Q25" s="189">
        <v>300000</v>
      </c>
      <c r="R25" s="189"/>
      <c r="S25" s="189"/>
      <c r="T25" s="189"/>
      <c r="U25" s="189"/>
      <c r="V25" s="189"/>
      <c r="W25" s="189"/>
      <c r="X25" s="189"/>
      <c r="Y25" s="189">
        <v>300000</v>
      </c>
      <c r="Z25" s="189"/>
      <c r="AA25" s="209" t="s">
        <v>158</v>
      </c>
      <c r="AB25" s="210" t="s">
        <v>100</v>
      </c>
      <c r="AC25" s="210" t="s">
        <v>101</v>
      </c>
      <c r="AD25" s="197" t="s">
        <v>94</v>
      </c>
      <c r="AE25" s="234" t="s">
        <v>69</v>
      </c>
      <c r="AF25" s="259">
        <v>0</v>
      </c>
      <c r="AG25" s="211">
        <f>Table1[[#This Row],[ADOPTED
Expenditures TOTAL]]*Table1[[#This Row],[
Percent Related to CAP]]</f>
        <v>0</v>
      </c>
      <c r="AH25" s="211">
        <f>Table1[[#This Row],[ADOPTED
Revenue TOTAL]]*Table1[[#This Row],[
Percent Related to CAP]]</f>
        <v>0</v>
      </c>
      <c r="AI25" s="251" t="s">
        <v>69</v>
      </c>
      <c r="AJ25" s="251" t="s">
        <v>69</v>
      </c>
      <c r="AK25" s="251" t="s">
        <v>69</v>
      </c>
      <c r="AL25" s="217" t="s">
        <v>69</v>
      </c>
      <c r="AM25" s="246"/>
      <c r="AN25" s="215"/>
      <c r="AO25" s="197"/>
      <c r="AP25" s="197" t="s">
        <v>83</v>
      </c>
      <c r="AQ25" s="197"/>
      <c r="AR25" s="197"/>
      <c r="AS25" s="243" t="e">
        <v>#N/A</v>
      </c>
      <c r="AT25" s="260" t="e">
        <f>IF(Table1[[#This Row],[PROPOSED
Form ID Name]]=Table1[[#This Row],[ADOPTED
Form ID Name]],TRUE,FALSE)</f>
        <v>#N/A</v>
      </c>
      <c r="AU25" s="253" t="e">
        <v>#N/A</v>
      </c>
      <c r="AV25" s="254" t="e">
        <f>AND(Table1[[#This Row],[PROPOSED Adjustment Description]]=Table1[[#This Row],[ ADOPTED
Adjustment Description]],TRUE,FALSE)</f>
        <v>#N/A</v>
      </c>
    </row>
    <row r="26" spans="1:48" s="214" customFormat="1" ht="35.25" customHeight="1" x14ac:dyDescent="0.15">
      <c r="A26" s="196">
        <v>100000</v>
      </c>
      <c r="B26" s="199" t="s">
        <v>57</v>
      </c>
      <c r="C26" s="198">
        <v>2113</v>
      </c>
      <c r="D26" s="199" t="s">
        <v>159</v>
      </c>
      <c r="E26" s="199" t="s">
        <v>83</v>
      </c>
      <c r="F26" s="199" t="s">
        <v>83</v>
      </c>
      <c r="G26" s="199" t="s">
        <v>160</v>
      </c>
      <c r="H26" s="199" t="s">
        <v>83</v>
      </c>
      <c r="I26" s="198">
        <v>58053</v>
      </c>
      <c r="J26" s="209" t="s">
        <v>161</v>
      </c>
      <c r="K26" s="190"/>
      <c r="L26" s="191"/>
      <c r="M26" s="191"/>
      <c r="N26" s="191"/>
      <c r="O26" s="191">
        <f>SUM(Table1[[#This Row],[Salaries and Wages]:[Variable Fringe]])</f>
        <v>0</v>
      </c>
      <c r="P26" s="191"/>
      <c r="Q26" s="191">
        <v>300000</v>
      </c>
      <c r="R26" s="191"/>
      <c r="S26" s="191"/>
      <c r="T26" s="191"/>
      <c r="U26" s="191"/>
      <c r="V26" s="191"/>
      <c r="W26" s="191"/>
      <c r="X26" s="191"/>
      <c r="Y26" s="191">
        <v>300000</v>
      </c>
      <c r="Z26" s="191">
        <v>300000</v>
      </c>
      <c r="AA26" s="216" t="s">
        <v>162</v>
      </c>
      <c r="AB26" s="210" t="s">
        <v>163</v>
      </c>
      <c r="AC26" s="210" t="s">
        <v>163</v>
      </c>
      <c r="AD26" s="199" t="s">
        <v>94</v>
      </c>
      <c r="AE26" s="234"/>
      <c r="AF26" s="259">
        <v>0</v>
      </c>
      <c r="AG26" s="211">
        <f>Table1[[#This Row],[ADOPTED
Expenditures TOTAL]]*Table1[[#This Row],[
Percent Related to CAP]]</f>
        <v>0</v>
      </c>
      <c r="AH26" s="211">
        <f>Table1[[#This Row],[ADOPTED
Revenue TOTAL]]*Table1[[#This Row],[
Percent Related to CAP]]</f>
        <v>0</v>
      </c>
      <c r="AI26" s="251" t="s">
        <v>69</v>
      </c>
      <c r="AJ26" s="251" t="s">
        <v>69</v>
      </c>
      <c r="AK26" s="251" t="s">
        <v>69</v>
      </c>
      <c r="AL26" s="217" t="s">
        <v>69</v>
      </c>
      <c r="AM26" s="246"/>
      <c r="AN26" s="215"/>
      <c r="AO26" s="197"/>
      <c r="AP26" s="197"/>
      <c r="AQ26" s="197"/>
      <c r="AR26" s="197" t="s">
        <v>83</v>
      </c>
      <c r="AS26" s="243" t="e">
        <v>#N/A</v>
      </c>
      <c r="AT26" s="252" t="e">
        <f>IF(Table1[[#This Row],[PROPOSED
Form ID Name]]=Table1[[#This Row],[ADOPTED
Form ID Name]],TRUE,FALSE)</f>
        <v>#N/A</v>
      </c>
      <c r="AU26" s="253" t="e">
        <v>#N/A</v>
      </c>
      <c r="AV26" s="254" t="e">
        <f>AND(Table1[[#This Row],[PROPOSED Adjustment Description]]=Table1[[#This Row],[ ADOPTED
Adjustment Description]],TRUE,FALSE)</f>
        <v>#N/A</v>
      </c>
    </row>
    <row r="27" spans="1:48" s="214" customFormat="1" ht="35.25" customHeight="1" x14ac:dyDescent="0.15">
      <c r="A27" s="196">
        <v>100000</v>
      </c>
      <c r="B27" s="197" t="s">
        <v>57</v>
      </c>
      <c r="C27" s="198">
        <v>9911</v>
      </c>
      <c r="D27" s="197" t="s">
        <v>82</v>
      </c>
      <c r="E27" s="197" t="s">
        <v>83</v>
      </c>
      <c r="F27" s="197" t="s">
        <v>83</v>
      </c>
      <c r="G27" s="197" t="s">
        <v>89</v>
      </c>
      <c r="H27" s="197" t="s">
        <v>83</v>
      </c>
      <c r="I27" s="198">
        <v>58094</v>
      </c>
      <c r="J27" s="209" t="s">
        <v>164</v>
      </c>
      <c r="K27" s="188"/>
      <c r="L27" s="189"/>
      <c r="M27" s="189"/>
      <c r="N27" s="189"/>
      <c r="O27" s="189">
        <f>SUM(Table1[[#This Row],[Salaries and Wages]:[Variable Fringe]])</f>
        <v>0</v>
      </c>
      <c r="P27" s="189"/>
      <c r="Q27" s="189"/>
      <c r="R27" s="189"/>
      <c r="S27" s="189"/>
      <c r="T27" s="189"/>
      <c r="U27" s="189"/>
      <c r="V27" s="189"/>
      <c r="W27" s="189"/>
      <c r="X27" s="189"/>
      <c r="Y27" s="189"/>
      <c r="Z27" s="189">
        <v>1882225</v>
      </c>
      <c r="AA27" s="209" t="s">
        <v>165</v>
      </c>
      <c r="AB27" s="210" t="s">
        <v>166</v>
      </c>
      <c r="AC27" s="210"/>
      <c r="AD27" s="197" t="s">
        <v>94</v>
      </c>
      <c r="AE27" s="234"/>
      <c r="AF27" s="259">
        <v>0</v>
      </c>
      <c r="AG27" s="211">
        <f>Table1[[#This Row],[ADOPTED
Expenditures TOTAL]]*Table1[[#This Row],[
Percent Related to CAP]]</f>
        <v>0</v>
      </c>
      <c r="AH27" s="211">
        <f>Table1[[#This Row],[ADOPTED
Revenue TOTAL]]*Table1[[#This Row],[
Percent Related to CAP]]</f>
        <v>0</v>
      </c>
      <c r="AI27" s="251" t="s">
        <v>69</v>
      </c>
      <c r="AJ27" s="251" t="s">
        <v>69</v>
      </c>
      <c r="AK27" s="251" t="s">
        <v>69</v>
      </c>
      <c r="AL27" s="217" t="s">
        <v>69</v>
      </c>
      <c r="AM27" s="246"/>
      <c r="AN27" s="215"/>
      <c r="AO27" s="197"/>
      <c r="AP27" s="197"/>
      <c r="AQ27" s="197"/>
      <c r="AR27" s="197" t="s">
        <v>83</v>
      </c>
      <c r="AS27" s="243" t="e">
        <v>#N/A</v>
      </c>
      <c r="AT27" s="252" t="e">
        <f>IF(Table1[[#This Row],[PROPOSED
Form ID Name]]=Table1[[#This Row],[ADOPTED
Form ID Name]],TRUE,FALSE)</f>
        <v>#N/A</v>
      </c>
      <c r="AU27" s="253" t="e">
        <v>#N/A</v>
      </c>
      <c r="AV27" s="254" t="e">
        <f>AND(Table1[[#This Row],[PROPOSED Adjustment Description]]=Table1[[#This Row],[ ADOPTED
Adjustment Description]],TRUE,FALSE)</f>
        <v>#N/A</v>
      </c>
    </row>
    <row r="28" spans="1:48" s="214" customFormat="1" ht="35.25" customHeight="1" x14ac:dyDescent="0.15">
      <c r="A28" s="196">
        <v>100000</v>
      </c>
      <c r="B28" s="197" t="s">
        <v>57</v>
      </c>
      <c r="C28" s="198">
        <v>9912</v>
      </c>
      <c r="D28" s="197" t="s">
        <v>102</v>
      </c>
      <c r="E28" s="197" t="s">
        <v>83</v>
      </c>
      <c r="F28" s="197" t="s">
        <v>60</v>
      </c>
      <c r="G28" s="197" t="s">
        <v>61</v>
      </c>
      <c r="H28" s="197" t="s">
        <v>62</v>
      </c>
      <c r="I28" s="198">
        <v>58101</v>
      </c>
      <c r="J28" s="209" t="s">
        <v>167</v>
      </c>
      <c r="K28" s="188"/>
      <c r="L28" s="189"/>
      <c r="M28" s="189"/>
      <c r="N28" s="189"/>
      <c r="O28" s="189">
        <f>SUM(Table1[[#This Row],[Salaries and Wages]:[Variable Fringe]])</f>
        <v>0</v>
      </c>
      <c r="P28" s="189"/>
      <c r="Q28" s="189"/>
      <c r="R28" s="189"/>
      <c r="S28" s="189"/>
      <c r="T28" s="189"/>
      <c r="U28" s="189"/>
      <c r="V28" s="189"/>
      <c r="W28" s="189">
        <v>750000</v>
      </c>
      <c r="X28" s="189"/>
      <c r="Y28" s="189">
        <v>750000</v>
      </c>
      <c r="Z28" s="189"/>
      <c r="AA28" s="209" t="s">
        <v>168</v>
      </c>
      <c r="AB28" s="210" t="s">
        <v>169</v>
      </c>
      <c r="AC28" s="210"/>
      <c r="AD28" s="197" t="s">
        <v>94</v>
      </c>
      <c r="AE28" s="234"/>
      <c r="AF28" s="259">
        <v>0</v>
      </c>
      <c r="AG28" s="211">
        <f>Table1[[#This Row],[ADOPTED
Expenditures TOTAL]]*Table1[[#This Row],[
Percent Related to CAP]]</f>
        <v>0</v>
      </c>
      <c r="AH28" s="211">
        <f>Table1[[#This Row],[ADOPTED
Revenue TOTAL]]*Table1[[#This Row],[
Percent Related to CAP]]</f>
        <v>0</v>
      </c>
      <c r="AI28" s="251" t="s">
        <v>69</v>
      </c>
      <c r="AJ28" s="251" t="s">
        <v>69</v>
      </c>
      <c r="AK28" s="251" t="s">
        <v>69</v>
      </c>
      <c r="AL28" s="217" t="s">
        <v>69</v>
      </c>
      <c r="AM28" s="246"/>
      <c r="AN28" s="215"/>
      <c r="AO28" s="197"/>
      <c r="AP28" s="197"/>
      <c r="AQ28" s="197"/>
      <c r="AR28" s="197" t="s">
        <v>83</v>
      </c>
      <c r="AS28" s="243" t="e">
        <v>#N/A</v>
      </c>
      <c r="AT28" s="252" t="e">
        <f>IF(Table1[[#This Row],[PROPOSED
Form ID Name]]=Table1[[#This Row],[ADOPTED
Form ID Name]],TRUE,FALSE)</f>
        <v>#N/A</v>
      </c>
      <c r="AU28" s="253" t="e">
        <v>#N/A</v>
      </c>
      <c r="AV28" s="254" t="e">
        <f>AND(Table1[[#This Row],[PROPOSED Adjustment Description]]=Table1[[#This Row],[ ADOPTED
Adjustment Description]],TRUE,FALSE)</f>
        <v>#N/A</v>
      </c>
    </row>
    <row r="29" spans="1:48" s="214" customFormat="1" ht="35.25" customHeight="1" x14ac:dyDescent="0.15">
      <c r="A29" s="196">
        <v>100000</v>
      </c>
      <c r="B29" s="197" t="s">
        <v>57</v>
      </c>
      <c r="C29" s="198">
        <v>9912</v>
      </c>
      <c r="D29" s="197" t="s">
        <v>102</v>
      </c>
      <c r="E29" s="197" t="s">
        <v>83</v>
      </c>
      <c r="F29" s="197" t="s">
        <v>60</v>
      </c>
      <c r="G29" s="197" t="s">
        <v>61</v>
      </c>
      <c r="H29" s="197" t="s">
        <v>62</v>
      </c>
      <c r="I29" s="198">
        <v>58103</v>
      </c>
      <c r="J29" s="209" t="s">
        <v>170</v>
      </c>
      <c r="K29" s="188"/>
      <c r="L29" s="189"/>
      <c r="M29" s="189"/>
      <c r="N29" s="189"/>
      <c r="O29" s="189">
        <f>SUM(Table1[[#This Row],[Salaries and Wages]:[Variable Fringe]])</f>
        <v>0</v>
      </c>
      <c r="P29" s="189"/>
      <c r="Q29" s="189"/>
      <c r="R29" s="189"/>
      <c r="S29" s="189"/>
      <c r="T29" s="189"/>
      <c r="U29" s="189"/>
      <c r="V29" s="189"/>
      <c r="W29" s="189">
        <v>500000</v>
      </c>
      <c r="X29" s="189"/>
      <c r="Y29" s="189">
        <v>500000</v>
      </c>
      <c r="Z29" s="189"/>
      <c r="AA29" s="209" t="s">
        <v>171</v>
      </c>
      <c r="AB29" s="210" t="s">
        <v>172</v>
      </c>
      <c r="AC29" s="210"/>
      <c r="AD29" s="197" t="s">
        <v>94</v>
      </c>
      <c r="AE29" s="234"/>
      <c r="AF29" s="259">
        <v>0</v>
      </c>
      <c r="AG29" s="211">
        <f>Table1[[#This Row],[ADOPTED
Expenditures TOTAL]]*Table1[[#This Row],[
Percent Related to CAP]]</f>
        <v>0</v>
      </c>
      <c r="AH29" s="211">
        <f>Table1[[#This Row],[ADOPTED
Revenue TOTAL]]*Table1[[#This Row],[
Percent Related to CAP]]</f>
        <v>0</v>
      </c>
      <c r="AI29" s="251" t="s">
        <v>69</v>
      </c>
      <c r="AJ29" s="251" t="s">
        <v>69</v>
      </c>
      <c r="AK29" s="251" t="s">
        <v>69</v>
      </c>
      <c r="AL29" s="217" t="s">
        <v>69</v>
      </c>
      <c r="AM29" s="246"/>
      <c r="AN29" s="215"/>
      <c r="AO29" s="197"/>
      <c r="AP29" s="197"/>
      <c r="AQ29" s="197"/>
      <c r="AR29" s="197" t="s">
        <v>83</v>
      </c>
      <c r="AS29" s="243" t="e">
        <v>#N/A</v>
      </c>
      <c r="AT29" s="252" t="e">
        <f>IF(Table1[[#This Row],[PROPOSED
Form ID Name]]=Table1[[#This Row],[ADOPTED
Form ID Name]],TRUE,FALSE)</f>
        <v>#N/A</v>
      </c>
      <c r="AU29" s="253" t="e">
        <v>#N/A</v>
      </c>
      <c r="AV29" s="254" t="e">
        <f>AND(Table1[[#This Row],[PROPOSED Adjustment Description]]=Table1[[#This Row],[ ADOPTED
Adjustment Description]],TRUE,FALSE)</f>
        <v>#N/A</v>
      </c>
    </row>
    <row r="30" spans="1:48" s="214" customFormat="1" ht="35.25" customHeight="1" x14ac:dyDescent="0.15">
      <c r="A30" s="196">
        <v>100000</v>
      </c>
      <c r="B30" s="197" t="s">
        <v>57</v>
      </c>
      <c r="C30" s="198">
        <v>9912</v>
      </c>
      <c r="D30" s="197" t="s">
        <v>102</v>
      </c>
      <c r="E30" s="197" t="s">
        <v>83</v>
      </c>
      <c r="F30" s="197" t="s">
        <v>73</v>
      </c>
      <c r="G30" s="197" t="s">
        <v>61</v>
      </c>
      <c r="H30" s="197" t="s">
        <v>62</v>
      </c>
      <c r="I30" s="198">
        <v>58104</v>
      </c>
      <c r="J30" s="209" t="s">
        <v>173</v>
      </c>
      <c r="K30" s="188"/>
      <c r="L30" s="189"/>
      <c r="M30" s="189"/>
      <c r="N30" s="189"/>
      <c r="O30" s="189">
        <f>SUM(Table1[[#This Row],[Salaries and Wages]:[Variable Fringe]])</f>
        <v>0</v>
      </c>
      <c r="P30" s="189"/>
      <c r="Q30" s="189"/>
      <c r="R30" s="189"/>
      <c r="S30" s="189"/>
      <c r="T30" s="189"/>
      <c r="U30" s="189"/>
      <c r="V30" s="189"/>
      <c r="W30" s="189">
        <v>1500000</v>
      </c>
      <c r="X30" s="189"/>
      <c r="Y30" s="189">
        <v>1500000</v>
      </c>
      <c r="Z30" s="189"/>
      <c r="AA30" s="209" t="s">
        <v>174</v>
      </c>
      <c r="AB30" s="210" t="s">
        <v>175</v>
      </c>
      <c r="AC30" s="210"/>
      <c r="AD30" s="197" t="s">
        <v>67</v>
      </c>
      <c r="AE30" s="234"/>
      <c r="AF30" s="259">
        <v>1</v>
      </c>
      <c r="AG30" s="211">
        <f>Table1[[#This Row],[ADOPTED
Expenditures TOTAL]]*Table1[[#This Row],[
Percent Related to CAP]]</f>
        <v>1500000</v>
      </c>
      <c r="AH30" s="211">
        <f>Table1[[#This Row],[ADOPTED
Revenue TOTAL]]*Table1[[#This Row],[
Percent Related to CAP]]</f>
        <v>0</v>
      </c>
      <c r="AI30" s="251" t="s">
        <v>79</v>
      </c>
      <c r="AJ30" s="251" t="s">
        <v>176</v>
      </c>
      <c r="AK30" s="251" t="s">
        <v>81</v>
      </c>
      <c r="AL30" s="251" t="s">
        <v>177</v>
      </c>
      <c r="AM30" s="246" t="s">
        <v>178</v>
      </c>
      <c r="AN30" s="215"/>
      <c r="AO30" s="197"/>
      <c r="AP30" s="197"/>
      <c r="AQ30" s="197"/>
      <c r="AR30" s="197" t="s">
        <v>179</v>
      </c>
      <c r="AS30" s="243" t="e">
        <v>#N/A</v>
      </c>
      <c r="AT30" s="252" t="e">
        <f>IF(Table1[[#This Row],[PROPOSED
Form ID Name]]=Table1[[#This Row],[ADOPTED
Form ID Name]],TRUE,FALSE)</f>
        <v>#N/A</v>
      </c>
      <c r="AU30" s="253" t="e">
        <v>#N/A</v>
      </c>
      <c r="AV30" s="254" t="e">
        <f>AND(Table1[[#This Row],[PROPOSED Adjustment Description]]=Table1[[#This Row],[ ADOPTED
Adjustment Description]],TRUE,FALSE)</f>
        <v>#N/A</v>
      </c>
    </row>
    <row r="31" spans="1:48" s="214" customFormat="1" ht="35.25" customHeight="1" x14ac:dyDescent="0.15">
      <c r="A31" s="196">
        <v>100000</v>
      </c>
      <c r="B31" s="199" t="s">
        <v>57</v>
      </c>
      <c r="C31" s="198">
        <v>9912</v>
      </c>
      <c r="D31" s="199" t="s">
        <v>102</v>
      </c>
      <c r="E31" s="199" t="s">
        <v>83</v>
      </c>
      <c r="F31" s="199" t="s">
        <v>73</v>
      </c>
      <c r="G31" s="199" t="s">
        <v>61</v>
      </c>
      <c r="H31" s="199" t="s">
        <v>62</v>
      </c>
      <c r="I31" s="198">
        <v>58105</v>
      </c>
      <c r="J31" s="209" t="s">
        <v>180</v>
      </c>
      <c r="K31" s="190"/>
      <c r="L31" s="191"/>
      <c r="M31" s="191"/>
      <c r="N31" s="191"/>
      <c r="O31" s="191">
        <f>SUM(Table1[[#This Row],[Salaries and Wages]:[Variable Fringe]])</f>
        <v>0</v>
      </c>
      <c r="P31" s="191"/>
      <c r="Q31" s="191"/>
      <c r="R31" s="191"/>
      <c r="S31" s="191"/>
      <c r="T31" s="191"/>
      <c r="U31" s="191"/>
      <c r="V31" s="191"/>
      <c r="W31" s="191">
        <v>300000</v>
      </c>
      <c r="X31" s="191"/>
      <c r="Y31" s="191">
        <v>300000</v>
      </c>
      <c r="Z31" s="191"/>
      <c r="AA31" s="255" t="s">
        <v>181</v>
      </c>
      <c r="AB31" s="210" t="s">
        <v>182</v>
      </c>
      <c r="AC31" s="210"/>
      <c r="AD31" s="199" t="s">
        <v>94</v>
      </c>
      <c r="AE31" s="234"/>
      <c r="AF31" s="259">
        <v>0</v>
      </c>
      <c r="AG31" s="211">
        <f>Table1[[#This Row],[ADOPTED
Expenditures TOTAL]]*Table1[[#This Row],[
Percent Related to CAP]]</f>
        <v>0</v>
      </c>
      <c r="AH31" s="211">
        <f>Table1[[#This Row],[ADOPTED
Revenue TOTAL]]*Table1[[#This Row],[
Percent Related to CAP]]</f>
        <v>0</v>
      </c>
      <c r="AI31" s="251" t="s">
        <v>69</v>
      </c>
      <c r="AJ31" s="251" t="s">
        <v>69</v>
      </c>
      <c r="AK31" s="251" t="s">
        <v>69</v>
      </c>
      <c r="AL31" s="251" t="s">
        <v>69</v>
      </c>
      <c r="AM31" s="246"/>
      <c r="AN31" s="215"/>
      <c r="AO31" s="197"/>
      <c r="AP31" s="197"/>
      <c r="AQ31" s="197"/>
      <c r="AR31" s="197" t="s">
        <v>83</v>
      </c>
      <c r="AS31" s="243" t="e">
        <v>#N/A</v>
      </c>
      <c r="AT31" s="252" t="e">
        <f>IF(Table1[[#This Row],[PROPOSED
Form ID Name]]=Table1[[#This Row],[ADOPTED
Form ID Name]],TRUE,FALSE)</f>
        <v>#N/A</v>
      </c>
      <c r="AU31" s="253" t="e">
        <v>#N/A</v>
      </c>
      <c r="AV31" s="254" t="e">
        <f>AND(Table1[[#This Row],[PROPOSED Adjustment Description]]=Table1[[#This Row],[ ADOPTED
Adjustment Description]],TRUE,FALSE)</f>
        <v>#N/A</v>
      </c>
    </row>
    <row r="32" spans="1:48" s="214" customFormat="1" ht="35.25" customHeight="1" x14ac:dyDescent="0.15">
      <c r="A32" s="196">
        <v>100000</v>
      </c>
      <c r="B32" s="197" t="s">
        <v>57</v>
      </c>
      <c r="C32" s="198">
        <v>9912</v>
      </c>
      <c r="D32" s="197" t="s">
        <v>102</v>
      </c>
      <c r="E32" s="197" t="s">
        <v>83</v>
      </c>
      <c r="F32" s="197" t="s">
        <v>60</v>
      </c>
      <c r="G32" s="197" t="s">
        <v>61</v>
      </c>
      <c r="H32" s="197" t="s">
        <v>62</v>
      </c>
      <c r="I32" s="198">
        <v>58106</v>
      </c>
      <c r="J32" s="209" t="s">
        <v>183</v>
      </c>
      <c r="K32" s="188"/>
      <c r="L32" s="189"/>
      <c r="M32" s="189"/>
      <c r="N32" s="189"/>
      <c r="O32" s="189">
        <f>SUM(Table1[[#This Row],[Salaries and Wages]:[Variable Fringe]])</f>
        <v>0</v>
      </c>
      <c r="P32" s="189"/>
      <c r="Q32" s="189"/>
      <c r="R32" s="189"/>
      <c r="S32" s="189"/>
      <c r="T32" s="189"/>
      <c r="U32" s="189"/>
      <c r="V32" s="189"/>
      <c r="W32" s="189">
        <v>750000</v>
      </c>
      <c r="X32" s="189"/>
      <c r="Y32" s="189">
        <v>750000</v>
      </c>
      <c r="Z32" s="189"/>
      <c r="AA32" s="209" t="s">
        <v>184</v>
      </c>
      <c r="AB32" s="210" t="s">
        <v>185</v>
      </c>
      <c r="AC32" s="210"/>
      <c r="AD32" s="197" t="s">
        <v>67</v>
      </c>
      <c r="AE32" s="234"/>
      <c r="AF32" s="259">
        <v>0</v>
      </c>
      <c r="AG32" s="211">
        <f>Table1[[#This Row],[ADOPTED
Expenditures TOTAL]]*Table1[[#This Row],[
Percent Related to CAP]]</f>
        <v>0</v>
      </c>
      <c r="AH32" s="211">
        <f>Table1[[#This Row],[ADOPTED
Revenue TOTAL]]*Table1[[#This Row],[
Percent Related to CAP]]</f>
        <v>0</v>
      </c>
      <c r="AI32" s="251" t="s">
        <v>69</v>
      </c>
      <c r="AJ32" s="251" t="s">
        <v>69</v>
      </c>
      <c r="AK32" s="251" t="s">
        <v>69</v>
      </c>
      <c r="AL32" s="217" t="s">
        <v>69</v>
      </c>
      <c r="AM32" s="246"/>
      <c r="AN32" s="215"/>
      <c r="AO32" s="197"/>
      <c r="AP32" s="197"/>
      <c r="AQ32" s="197"/>
      <c r="AR32" s="197" t="s">
        <v>179</v>
      </c>
      <c r="AS32" s="243" t="e">
        <v>#N/A</v>
      </c>
      <c r="AT32" s="252" t="e">
        <f>IF(Table1[[#This Row],[PROPOSED
Form ID Name]]=Table1[[#This Row],[ADOPTED
Form ID Name]],TRUE,FALSE)</f>
        <v>#N/A</v>
      </c>
      <c r="AU32" s="253" t="e">
        <v>#N/A</v>
      </c>
      <c r="AV32" s="254" t="e">
        <f>AND(Table1[[#This Row],[PROPOSED Adjustment Description]]=Table1[[#This Row],[ ADOPTED
Adjustment Description]],TRUE,FALSE)</f>
        <v>#N/A</v>
      </c>
    </row>
    <row r="33" spans="1:48" s="214" customFormat="1" ht="35.25" customHeight="1" x14ac:dyDescent="0.15">
      <c r="A33" s="196">
        <v>100000</v>
      </c>
      <c r="B33" s="197" t="s">
        <v>57</v>
      </c>
      <c r="C33" s="198">
        <v>9912</v>
      </c>
      <c r="D33" s="197" t="s">
        <v>102</v>
      </c>
      <c r="E33" s="197" t="s">
        <v>83</v>
      </c>
      <c r="F33" s="197" t="s">
        <v>60</v>
      </c>
      <c r="G33" s="197" t="s">
        <v>61</v>
      </c>
      <c r="H33" s="197" t="s">
        <v>62</v>
      </c>
      <c r="I33" s="198">
        <v>58107</v>
      </c>
      <c r="J33" s="209" t="s">
        <v>186</v>
      </c>
      <c r="K33" s="188"/>
      <c r="L33" s="189"/>
      <c r="M33" s="189"/>
      <c r="N33" s="189"/>
      <c r="O33" s="189">
        <f>SUM(Table1[[#This Row],[Salaries and Wages]:[Variable Fringe]])</f>
        <v>0</v>
      </c>
      <c r="P33" s="189"/>
      <c r="Q33" s="189"/>
      <c r="R33" s="189"/>
      <c r="S33" s="189"/>
      <c r="T33" s="189"/>
      <c r="U33" s="189"/>
      <c r="V33" s="189"/>
      <c r="W33" s="189">
        <v>750000</v>
      </c>
      <c r="X33" s="189"/>
      <c r="Y33" s="189">
        <v>750000</v>
      </c>
      <c r="Z33" s="189"/>
      <c r="AA33" s="209" t="s">
        <v>187</v>
      </c>
      <c r="AB33" s="210" t="s">
        <v>188</v>
      </c>
      <c r="AC33" s="210"/>
      <c r="AD33" s="197" t="s">
        <v>94</v>
      </c>
      <c r="AE33" s="234"/>
      <c r="AF33" s="259">
        <v>0.5</v>
      </c>
      <c r="AG33" s="211">
        <f>Table1[[#This Row],[ADOPTED
Expenditures TOTAL]]*Table1[[#This Row],[
Percent Related to CAP]]</f>
        <v>375000</v>
      </c>
      <c r="AH33" s="211">
        <f>Table1[[#This Row],[ADOPTED
Revenue TOTAL]]*Table1[[#This Row],[
Percent Related to CAP]]</f>
        <v>0</v>
      </c>
      <c r="AI33" s="251" t="s">
        <v>2685</v>
      </c>
      <c r="AJ33" s="251">
        <v>1.3</v>
      </c>
      <c r="AK33" s="251" t="s">
        <v>81</v>
      </c>
      <c r="AL33" s="217" t="s">
        <v>177</v>
      </c>
      <c r="AM33" s="246" t="s">
        <v>189</v>
      </c>
      <c r="AN33" s="215"/>
      <c r="AO33" s="197"/>
      <c r="AP33" s="197"/>
      <c r="AQ33" s="197"/>
      <c r="AR33" s="197" t="s">
        <v>83</v>
      </c>
      <c r="AS33" s="243" t="e">
        <v>#N/A</v>
      </c>
      <c r="AT33" s="252" t="e">
        <f>IF(Table1[[#This Row],[PROPOSED
Form ID Name]]=Table1[[#This Row],[ADOPTED
Form ID Name]],TRUE,FALSE)</f>
        <v>#N/A</v>
      </c>
      <c r="AU33" s="253" t="e">
        <v>#N/A</v>
      </c>
      <c r="AV33" s="254" t="e">
        <f>AND(Table1[[#This Row],[PROPOSED Adjustment Description]]=Table1[[#This Row],[ ADOPTED
Adjustment Description]],TRUE,FALSE)</f>
        <v>#N/A</v>
      </c>
    </row>
    <row r="34" spans="1:48" s="214" customFormat="1" ht="35.25" customHeight="1" x14ac:dyDescent="0.15">
      <c r="A34" s="196">
        <v>100000</v>
      </c>
      <c r="B34" s="197" t="s">
        <v>57</v>
      </c>
      <c r="C34" s="198">
        <v>9912</v>
      </c>
      <c r="D34" s="197" t="s">
        <v>102</v>
      </c>
      <c r="E34" s="197" t="s">
        <v>83</v>
      </c>
      <c r="F34" s="197" t="s">
        <v>73</v>
      </c>
      <c r="G34" s="197" t="s">
        <v>61</v>
      </c>
      <c r="H34" s="197" t="s">
        <v>62</v>
      </c>
      <c r="I34" s="198">
        <v>58108</v>
      </c>
      <c r="J34" s="209" t="s">
        <v>190</v>
      </c>
      <c r="K34" s="188"/>
      <c r="L34" s="189"/>
      <c r="M34" s="189"/>
      <c r="N34" s="189"/>
      <c r="O34" s="189">
        <f>SUM(Table1[[#This Row],[Salaries and Wages]:[Variable Fringe]])</f>
        <v>0</v>
      </c>
      <c r="P34" s="189"/>
      <c r="Q34" s="189"/>
      <c r="R34" s="189"/>
      <c r="S34" s="189"/>
      <c r="T34" s="189"/>
      <c r="U34" s="189"/>
      <c r="V34" s="189"/>
      <c r="W34" s="189">
        <v>750000</v>
      </c>
      <c r="X34" s="189"/>
      <c r="Y34" s="189">
        <v>750000</v>
      </c>
      <c r="Z34" s="189"/>
      <c r="AA34" s="209" t="s">
        <v>191</v>
      </c>
      <c r="AB34" s="210" t="s">
        <v>192</v>
      </c>
      <c r="AC34" s="210"/>
      <c r="AD34" s="197" t="s">
        <v>67</v>
      </c>
      <c r="AE34" s="234"/>
      <c r="AF34" s="259">
        <v>0</v>
      </c>
      <c r="AG34" s="211">
        <f>Table1[[#This Row],[ADOPTED
Expenditures TOTAL]]*Table1[[#This Row],[
Percent Related to CAP]]</f>
        <v>0</v>
      </c>
      <c r="AH34" s="211">
        <f>Table1[[#This Row],[ADOPTED
Revenue TOTAL]]*Table1[[#This Row],[
Percent Related to CAP]]</f>
        <v>0</v>
      </c>
      <c r="AI34" s="251" t="s">
        <v>69</v>
      </c>
      <c r="AJ34" s="251" t="s">
        <v>69</v>
      </c>
      <c r="AK34" s="251" t="s">
        <v>69</v>
      </c>
      <c r="AL34" s="217" t="s">
        <v>69</v>
      </c>
      <c r="AM34" s="246"/>
      <c r="AN34" s="215"/>
      <c r="AO34" s="197"/>
      <c r="AP34" s="197"/>
      <c r="AQ34" s="197"/>
      <c r="AR34" s="197" t="s">
        <v>179</v>
      </c>
      <c r="AS34" s="243" t="e">
        <v>#N/A</v>
      </c>
      <c r="AT34" s="252" t="e">
        <f>IF(Table1[[#This Row],[PROPOSED
Form ID Name]]=Table1[[#This Row],[ADOPTED
Form ID Name]],TRUE,FALSE)</f>
        <v>#N/A</v>
      </c>
      <c r="AU34" s="253" t="e">
        <v>#N/A</v>
      </c>
      <c r="AV34" s="254" t="e">
        <f>AND(Table1[[#This Row],[PROPOSED Adjustment Description]]=Table1[[#This Row],[ ADOPTED
Adjustment Description]],TRUE,FALSE)</f>
        <v>#N/A</v>
      </c>
    </row>
    <row r="35" spans="1:48" s="214" customFormat="1" ht="35.25" customHeight="1" x14ac:dyDescent="0.15">
      <c r="A35" s="196">
        <v>100000</v>
      </c>
      <c r="B35" s="197" t="s">
        <v>57</v>
      </c>
      <c r="C35" s="198">
        <v>9912</v>
      </c>
      <c r="D35" s="197" t="s">
        <v>102</v>
      </c>
      <c r="E35" s="197" t="s">
        <v>83</v>
      </c>
      <c r="F35" s="197" t="s">
        <v>73</v>
      </c>
      <c r="G35" s="197" t="s">
        <v>61</v>
      </c>
      <c r="H35" s="197" t="s">
        <v>62</v>
      </c>
      <c r="I35" s="198">
        <v>58109</v>
      </c>
      <c r="J35" s="209" t="s">
        <v>193</v>
      </c>
      <c r="K35" s="188"/>
      <c r="L35" s="189"/>
      <c r="M35" s="189"/>
      <c r="N35" s="189"/>
      <c r="O35" s="189">
        <f>SUM(Table1[[#This Row],[Salaries and Wages]:[Variable Fringe]])</f>
        <v>0</v>
      </c>
      <c r="P35" s="189"/>
      <c r="Q35" s="189"/>
      <c r="R35" s="189"/>
      <c r="S35" s="189"/>
      <c r="T35" s="189"/>
      <c r="U35" s="189"/>
      <c r="V35" s="189"/>
      <c r="W35" s="189">
        <v>1200000</v>
      </c>
      <c r="X35" s="189"/>
      <c r="Y35" s="189">
        <v>1200000</v>
      </c>
      <c r="Z35" s="189"/>
      <c r="AA35" s="209" t="s">
        <v>194</v>
      </c>
      <c r="AB35" s="210" t="s">
        <v>195</v>
      </c>
      <c r="AC35" s="210"/>
      <c r="AD35" s="197" t="s">
        <v>67</v>
      </c>
      <c r="AE35" s="234"/>
      <c r="AF35" s="259">
        <v>1</v>
      </c>
      <c r="AG35" s="211">
        <f>Table1[[#This Row],[ADOPTED
Expenditures TOTAL]]*Table1[[#This Row],[
Percent Related to CAP]]</f>
        <v>1200000</v>
      </c>
      <c r="AH35" s="211">
        <f>Table1[[#This Row],[ADOPTED
Revenue TOTAL]]*Table1[[#This Row],[
Percent Related to CAP]]</f>
        <v>0</v>
      </c>
      <c r="AI35" s="251" t="s">
        <v>79</v>
      </c>
      <c r="AJ35" s="251">
        <v>3.4</v>
      </c>
      <c r="AK35" s="251" t="s">
        <v>81</v>
      </c>
      <c r="AL35" s="217" t="s">
        <v>177</v>
      </c>
      <c r="AM35" s="246" t="s">
        <v>196</v>
      </c>
      <c r="AN35" s="215"/>
      <c r="AO35" s="197"/>
      <c r="AP35" s="197"/>
      <c r="AQ35" s="197"/>
      <c r="AR35" s="197" t="s">
        <v>179</v>
      </c>
      <c r="AS35" s="243" t="e">
        <v>#N/A</v>
      </c>
      <c r="AT35" s="252" t="e">
        <f>IF(Table1[[#This Row],[PROPOSED
Form ID Name]]=Table1[[#This Row],[ADOPTED
Form ID Name]],TRUE,FALSE)</f>
        <v>#N/A</v>
      </c>
      <c r="AU35" s="253" t="e">
        <v>#N/A</v>
      </c>
      <c r="AV35" s="254" t="e">
        <f>AND(Table1[[#This Row],[PROPOSED Adjustment Description]]=Table1[[#This Row],[ ADOPTED
Adjustment Description]],TRUE,FALSE)</f>
        <v>#N/A</v>
      </c>
    </row>
    <row r="36" spans="1:48" s="214" customFormat="1" ht="35.25" customHeight="1" x14ac:dyDescent="0.15">
      <c r="A36" s="196">
        <v>100000</v>
      </c>
      <c r="B36" s="197" t="s">
        <v>57</v>
      </c>
      <c r="C36" s="198">
        <v>9912</v>
      </c>
      <c r="D36" s="197" t="s">
        <v>102</v>
      </c>
      <c r="E36" s="197" t="s">
        <v>83</v>
      </c>
      <c r="F36" s="197" t="s">
        <v>73</v>
      </c>
      <c r="G36" s="197" t="s">
        <v>61</v>
      </c>
      <c r="H36" s="197" t="s">
        <v>62</v>
      </c>
      <c r="I36" s="198">
        <v>58110</v>
      </c>
      <c r="J36" s="209" t="s">
        <v>197</v>
      </c>
      <c r="K36" s="188"/>
      <c r="L36" s="189"/>
      <c r="M36" s="189"/>
      <c r="N36" s="189"/>
      <c r="O36" s="189">
        <f>SUM(Table1[[#This Row],[Salaries and Wages]:[Variable Fringe]])</f>
        <v>0</v>
      </c>
      <c r="P36" s="189"/>
      <c r="Q36" s="189"/>
      <c r="R36" s="189"/>
      <c r="S36" s="189"/>
      <c r="T36" s="189"/>
      <c r="U36" s="189"/>
      <c r="V36" s="189"/>
      <c r="W36" s="189">
        <v>1500000</v>
      </c>
      <c r="X36" s="189"/>
      <c r="Y36" s="189">
        <v>1500000</v>
      </c>
      <c r="Z36" s="189"/>
      <c r="AA36" s="209" t="s">
        <v>198</v>
      </c>
      <c r="AB36" s="210" t="s">
        <v>199</v>
      </c>
      <c r="AC36" s="210"/>
      <c r="AD36" s="197" t="s">
        <v>67</v>
      </c>
      <c r="AE36" s="234"/>
      <c r="AF36" s="259">
        <v>1</v>
      </c>
      <c r="AG36" s="211">
        <f>Table1[[#This Row],[ADOPTED
Expenditures TOTAL]]*Table1[[#This Row],[
Percent Related to CAP]]</f>
        <v>1500000</v>
      </c>
      <c r="AH36" s="211">
        <f>Table1[[#This Row],[ADOPTED
Revenue TOTAL]]*Table1[[#This Row],[
Percent Related to CAP]]</f>
        <v>0</v>
      </c>
      <c r="AI36" s="251" t="s">
        <v>79</v>
      </c>
      <c r="AJ36" s="251" t="s">
        <v>200</v>
      </c>
      <c r="AK36" s="251" t="s">
        <v>156</v>
      </c>
      <c r="AL36" s="217" t="s">
        <v>177</v>
      </c>
      <c r="AM36" s="246" t="s">
        <v>201</v>
      </c>
      <c r="AN36" s="215"/>
      <c r="AO36" s="197"/>
      <c r="AP36" s="197"/>
      <c r="AQ36" s="197"/>
      <c r="AR36" s="197" t="s">
        <v>179</v>
      </c>
      <c r="AS36" s="243" t="e">
        <v>#N/A</v>
      </c>
      <c r="AT36" s="252" t="e">
        <f>IF(Table1[[#This Row],[PROPOSED
Form ID Name]]=Table1[[#This Row],[ADOPTED
Form ID Name]],TRUE,FALSE)</f>
        <v>#N/A</v>
      </c>
      <c r="AU36" s="253" t="e">
        <v>#N/A</v>
      </c>
      <c r="AV36" s="254" t="e">
        <f>AND(Table1[[#This Row],[PROPOSED Adjustment Description]]=Table1[[#This Row],[ ADOPTED
Adjustment Description]],TRUE,FALSE)</f>
        <v>#N/A</v>
      </c>
    </row>
    <row r="37" spans="1:48" s="214" customFormat="1" ht="35.25" customHeight="1" x14ac:dyDescent="0.15">
      <c r="A37" s="196">
        <v>100000</v>
      </c>
      <c r="B37" s="197" t="s">
        <v>57</v>
      </c>
      <c r="C37" s="198">
        <v>9912</v>
      </c>
      <c r="D37" s="197" t="s">
        <v>102</v>
      </c>
      <c r="E37" s="197" t="s">
        <v>83</v>
      </c>
      <c r="F37" s="197" t="s">
        <v>60</v>
      </c>
      <c r="G37" s="197" t="s">
        <v>61</v>
      </c>
      <c r="H37" s="197" t="s">
        <v>83</v>
      </c>
      <c r="I37" s="198">
        <v>58122</v>
      </c>
      <c r="J37" s="209" t="s">
        <v>202</v>
      </c>
      <c r="K37" s="188"/>
      <c r="L37" s="189"/>
      <c r="M37" s="189"/>
      <c r="N37" s="189"/>
      <c r="O37" s="189">
        <f>SUM(Table1[[#This Row],[Salaries and Wages]:[Variable Fringe]])</f>
        <v>0</v>
      </c>
      <c r="P37" s="189"/>
      <c r="Q37" s="189"/>
      <c r="R37" s="189"/>
      <c r="S37" s="189"/>
      <c r="T37" s="189"/>
      <c r="U37" s="189"/>
      <c r="V37" s="189"/>
      <c r="W37" s="189">
        <v>135000</v>
      </c>
      <c r="X37" s="189"/>
      <c r="Y37" s="189">
        <v>135000</v>
      </c>
      <c r="Z37" s="189"/>
      <c r="AA37" s="209" t="s">
        <v>203</v>
      </c>
      <c r="AB37" s="210" t="s">
        <v>204</v>
      </c>
      <c r="AC37" s="210"/>
      <c r="AD37" s="197" t="s">
        <v>94</v>
      </c>
      <c r="AE37" s="234"/>
      <c r="AF37" s="259">
        <v>0</v>
      </c>
      <c r="AG37" s="211">
        <f>Table1[[#This Row],[ADOPTED
Expenditures TOTAL]]*Table1[[#This Row],[
Percent Related to CAP]]</f>
        <v>0</v>
      </c>
      <c r="AH37" s="211">
        <f>Table1[[#This Row],[ADOPTED
Revenue TOTAL]]*Table1[[#This Row],[
Percent Related to CAP]]</f>
        <v>0</v>
      </c>
      <c r="AI37" s="251" t="s">
        <v>69</v>
      </c>
      <c r="AJ37" s="251" t="s">
        <v>69</v>
      </c>
      <c r="AK37" s="251" t="s">
        <v>69</v>
      </c>
      <c r="AL37" s="217" t="s">
        <v>69</v>
      </c>
      <c r="AM37" s="246"/>
      <c r="AN37" s="215"/>
      <c r="AO37" s="197"/>
      <c r="AP37" s="197"/>
      <c r="AQ37" s="197"/>
      <c r="AR37" s="197" t="s">
        <v>83</v>
      </c>
      <c r="AS37" s="243" t="e">
        <v>#N/A</v>
      </c>
      <c r="AT37" s="252" t="e">
        <f>IF(Table1[[#This Row],[PROPOSED
Form ID Name]]=Table1[[#This Row],[ADOPTED
Form ID Name]],TRUE,FALSE)</f>
        <v>#N/A</v>
      </c>
      <c r="AU37" s="253" t="e">
        <v>#N/A</v>
      </c>
      <c r="AV37" s="254" t="e">
        <f>AND(Table1[[#This Row],[PROPOSED Adjustment Description]]=Table1[[#This Row],[ ADOPTED
Adjustment Description]],TRUE,FALSE)</f>
        <v>#N/A</v>
      </c>
    </row>
    <row r="38" spans="1:48" s="214" customFormat="1" ht="35.25" customHeight="1" x14ac:dyDescent="0.15">
      <c r="A38" s="196">
        <v>100000</v>
      </c>
      <c r="B38" s="197" t="s">
        <v>57</v>
      </c>
      <c r="C38" s="198">
        <v>9911</v>
      </c>
      <c r="D38" s="197" t="s">
        <v>82</v>
      </c>
      <c r="E38" s="197" t="s">
        <v>83</v>
      </c>
      <c r="F38" s="197" t="s">
        <v>83</v>
      </c>
      <c r="G38" s="197" t="s">
        <v>134</v>
      </c>
      <c r="H38" s="197" t="s">
        <v>83</v>
      </c>
      <c r="I38" s="198">
        <v>58123</v>
      </c>
      <c r="J38" s="209" t="s">
        <v>205</v>
      </c>
      <c r="K38" s="188"/>
      <c r="L38" s="189"/>
      <c r="M38" s="189"/>
      <c r="N38" s="189"/>
      <c r="O38" s="189">
        <f>SUM(Table1[[#This Row],[Salaries and Wages]:[Variable Fringe]])</f>
        <v>0</v>
      </c>
      <c r="P38" s="189"/>
      <c r="Q38" s="189"/>
      <c r="R38" s="189"/>
      <c r="S38" s="189"/>
      <c r="T38" s="189"/>
      <c r="U38" s="189"/>
      <c r="V38" s="189"/>
      <c r="W38" s="189"/>
      <c r="X38" s="189"/>
      <c r="Y38" s="189"/>
      <c r="Z38" s="194">
        <v>-701594</v>
      </c>
      <c r="AA38" s="209" t="s">
        <v>206</v>
      </c>
      <c r="AB38" s="210" t="s">
        <v>207</v>
      </c>
      <c r="AC38" s="210" t="s">
        <v>208</v>
      </c>
      <c r="AD38" s="197" t="s">
        <v>94</v>
      </c>
      <c r="AE38" s="234" t="s">
        <v>69</v>
      </c>
      <c r="AF38" s="259">
        <v>0</v>
      </c>
      <c r="AG38" s="211">
        <f>Table1[[#This Row],[ADOPTED
Expenditures TOTAL]]*Table1[[#This Row],[
Percent Related to CAP]]</f>
        <v>0</v>
      </c>
      <c r="AH38" s="211">
        <f>Table1[[#This Row],[ADOPTED
Revenue TOTAL]]*Table1[[#This Row],[
Percent Related to CAP]]</f>
        <v>0</v>
      </c>
      <c r="AI38" s="251" t="s">
        <v>69</v>
      </c>
      <c r="AJ38" s="251" t="s">
        <v>69</v>
      </c>
      <c r="AK38" s="251" t="s">
        <v>69</v>
      </c>
      <c r="AL38" s="217" t="s">
        <v>69</v>
      </c>
      <c r="AM38" s="246"/>
      <c r="AN38" s="215"/>
      <c r="AO38" s="197"/>
      <c r="AP38" s="197"/>
      <c r="AQ38" s="197"/>
      <c r="AR38" s="197" t="s">
        <v>83</v>
      </c>
      <c r="AS38" s="243" t="e">
        <v>#N/A</v>
      </c>
      <c r="AT38" s="252" t="e">
        <f>IF(Table1[[#This Row],[PROPOSED
Form ID Name]]=Table1[[#This Row],[ADOPTED
Form ID Name]],TRUE,FALSE)</f>
        <v>#N/A</v>
      </c>
      <c r="AU38" s="253" t="e">
        <v>#N/A</v>
      </c>
      <c r="AV38" s="254" t="e">
        <f>AND(Table1[[#This Row],[PROPOSED Adjustment Description]]=Table1[[#This Row],[ ADOPTED
Adjustment Description]],TRUE,FALSE)</f>
        <v>#N/A</v>
      </c>
    </row>
    <row r="39" spans="1:48" s="214" customFormat="1" ht="35.25" customHeight="1" x14ac:dyDescent="0.15">
      <c r="A39" s="196">
        <v>200205</v>
      </c>
      <c r="B39" s="199" t="s">
        <v>96</v>
      </c>
      <c r="C39" s="198">
        <v>1414</v>
      </c>
      <c r="D39" s="199" t="s">
        <v>97</v>
      </c>
      <c r="E39" s="199" t="s">
        <v>83</v>
      </c>
      <c r="F39" s="199" t="s">
        <v>83</v>
      </c>
      <c r="G39" s="199" t="s">
        <v>142</v>
      </c>
      <c r="H39" s="199" t="s">
        <v>83</v>
      </c>
      <c r="I39" s="198">
        <v>58126</v>
      </c>
      <c r="J39" s="209" t="s">
        <v>209</v>
      </c>
      <c r="K39" s="190"/>
      <c r="L39" s="191"/>
      <c r="M39" s="191"/>
      <c r="N39" s="191"/>
      <c r="O39" s="191">
        <f>SUM(Table1[[#This Row],[Salaries and Wages]:[Variable Fringe]])</f>
        <v>0</v>
      </c>
      <c r="P39" s="191"/>
      <c r="Q39" s="191"/>
      <c r="R39" s="191"/>
      <c r="S39" s="191"/>
      <c r="T39" s="191"/>
      <c r="U39" s="191"/>
      <c r="V39" s="191"/>
      <c r="W39" s="193">
        <v>-107938</v>
      </c>
      <c r="X39" s="191"/>
      <c r="Y39" s="193">
        <v>-107938</v>
      </c>
      <c r="Z39" s="191"/>
      <c r="AA39" s="255" t="s">
        <v>210</v>
      </c>
      <c r="AB39" s="210" t="s">
        <v>211</v>
      </c>
      <c r="AC39" s="210" t="s">
        <v>212</v>
      </c>
      <c r="AD39" s="199" t="s">
        <v>94</v>
      </c>
      <c r="AE39" s="234" t="s">
        <v>69</v>
      </c>
      <c r="AF39" s="259">
        <v>0</v>
      </c>
      <c r="AG39" s="211">
        <f>Table1[[#This Row],[ADOPTED
Expenditures TOTAL]]*Table1[[#This Row],[
Percent Related to CAP]]</f>
        <v>0</v>
      </c>
      <c r="AH39" s="211">
        <f>Table1[[#This Row],[ADOPTED
Revenue TOTAL]]*Table1[[#This Row],[
Percent Related to CAP]]</f>
        <v>0</v>
      </c>
      <c r="AI39" s="251" t="s">
        <v>69</v>
      </c>
      <c r="AJ39" s="251" t="s">
        <v>69</v>
      </c>
      <c r="AK39" s="251" t="s">
        <v>69</v>
      </c>
      <c r="AL39" s="217" t="s">
        <v>69</v>
      </c>
      <c r="AM39" s="246"/>
      <c r="AN39" s="215"/>
      <c r="AO39" s="197"/>
      <c r="AP39" s="197" t="s">
        <v>83</v>
      </c>
      <c r="AQ39" s="197"/>
      <c r="AR39" s="197"/>
      <c r="AS39" s="243" t="e">
        <v>#N/A</v>
      </c>
      <c r="AT39" s="260" t="e">
        <f>IF(Table1[[#This Row],[PROPOSED
Form ID Name]]=Table1[[#This Row],[ADOPTED
Form ID Name]],TRUE,FALSE)</f>
        <v>#N/A</v>
      </c>
      <c r="AU39" s="253" t="e">
        <v>#N/A</v>
      </c>
      <c r="AV39" s="254" t="e">
        <f>AND(Table1[[#This Row],[PROPOSED Adjustment Description]]=Table1[[#This Row],[ ADOPTED
Adjustment Description]],TRUE,FALSE)</f>
        <v>#N/A</v>
      </c>
    </row>
    <row r="40" spans="1:48" s="214" customFormat="1" ht="35.25" customHeight="1" x14ac:dyDescent="0.15">
      <c r="A40" s="196">
        <v>200205</v>
      </c>
      <c r="B40" s="197" t="s">
        <v>96</v>
      </c>
      <c r="C40" s="198">
        <v>1414</v>
      </c>
      <c r="D40" s="197" t="s">
        <v>97</v>
      </c>
      <c r="E40" s="197" t="s">
        <v>83</v>
      </c>
      <c r="F40" s="197" t="s">
        <v>83</v>
      </c>
      <c r="G40" s="197" t="s">
        <v>61</v>
      </c>
      <c r="H40" s="197" t="s">
        <v>83</v>
      </c>
      <c r="I40" s="198">
        <v>58127</v>
      </c>
      <c r="J40" s="209" t="s">
        <v>213</v>
      </c>
      <c r="K40" s="188"/>
      <c r="L40" s="189"/>
      <c r="M40" s="189"/>
      <c r="N40" s="189"/>
      <c r="O40" s="189">
        <f>SUM(Table1[[#This Row],[Salaries and Wages]:[Variable Fringe]])</f>
        <v>0</v>
      </c>
      <c r="P40" s="189"/>
      <c r="Q40" s="189">
        <v>3377000</v>
      </c>
      <c r="R40" s="189"/>
      <c r="S40" s="189"/>
      <c r="T40" s="189"/>
      <c r="U40" s="189"/>
      <c r="V40" s="189"/>
      <c r="W40" s="189"/>
      <c r="X40" s="189"/>
      <c r="Y40" s="189">
        <v>3377000</v>
      </c>
      <c r="Z40" s="189"/>
      <c r="AA40" s="209" t="s">
        <v>214</v>
      </c>
      <c r="AB40" s="210" t="s">
        <v>100</v>
      </c>
      <c r="AC40" s="210" t="s">
        <v>215</v>
      </c>
      <c r="AD40" s="197" t="s">
        <v>94</v>
      </c>
      <c r="AE40" s="234" t="s">
        <v>69</v>
      </c>
      <c r="AF40" s="259">
        <v>0</v>
      </c>
      <c r="AG40" s="211">
        <f>Table1[[#This Row],[ADOPTED
Expenditures TOTAL]]*Table1[[#This Row],[
Percent Related to CAP]]</f>
        <v>0</v>
      </c>
      <c r="AH40" s="211">
        <f>Table1[[#This Row],[ADOPTED
Revenue TOTAL]]*Table1[[#This Row],[
Percent Related to CAP]]</f>
        <v>0</v>
      </c>
      <c r="AI40" s="251" t="s">
        <v>69</v>
      </c>
      <c r="AJ40" s="251" t="s">
        <v>69</v>
      </c>
      <c r="AK40" s="251" t="s">
        <v>69</v>
      </c>
      <c r="AL40" s="217" t="s">
        <v>69</v>
      </c>
      <c r="AM40" s="246"/>
      <c r="AN40" s="215"/>
      <c r="AO40" s="197"/>
      <c r="AP40" s="197" t="s">
        <v>83</v>
      </c>
      <c r="AQ40" s="197"/>
      <c r="AR40" s="197"/>
      <c r="AS40" s="243" t="e">
        <v>#N/A</v>
      </c>
      <c r="AT40" s="260" t="e">
        <f>IF(Table1[[#This Row],[PROPOSED
Form ID Name]]=Table1[[#This Row],[ADOPTED
Form ID Name]],TRUE,FALSE)</f>
        <v>#N/A</v>
      </c>
      <c r="AU40" s="253" t="e">
        <v>#N/A</v>
      </c>
      <c r="AV40" s="254" t="e">
        <f>AND(Table1[[#This Row],[PROPOSED Adjustment Description]]=Table1[[#This Row],[ ADOPTED
Adjustment Description]],TRUE,FALSE)</f>
        <v>#N/A</v>
      </c>
    </row>
    <row r="41" spans="1:48" s="214" customFormat="1" ht="35.25" customHeight="1" x14ac:dyDescent="0.15">
      <c r="A41" s="196">
        <v>200205</v>
      </c>
      <c r="B41" s="197" t="s">
        <v>96</v>
      </c>
      <c r="C41" s="198">
        <v>1412</v>
      </c>
      <c r="D41" s="197" t="s">
        <v>216</v>
      </c>
      <c r="E41" s="197" t="s">
        <v>83</v>
      </c>
      <c r="F41" s="197" t="s">
        <v>127</v>
      </c>
      <c r="G41" s="197" t="s">
        <v>61</v>
      </c>
      <c r="H41" s="197" t="s">
        <v>83</v>
      </c>
      <c r="I41" s="198">
        <v>58130</v>
      </c>
      <c r="J41" s="209" t="s">
        <v>217</v>
      </c>
      <c r="K41" s="188"/>
      <c r="L41" s="189"/>
      <c r="M41" s="189"/>
      <c r="N41" s="189"/>
      <c r="O41" s="189">
        <f>SUM(Table1[[#This Row],[Salaries and Wages]:[Variable Fringe]])</f>
        <v>0</v>
      </c>
      <c r="P41" s="189"/>
      <c r="Q41" s="189">
        <v>3000000</v>
      </c>
      <c r="R41" s="189"/>
      <c r="S41" s="189"/>
      <c r="T41" s="189"/>
      <c r="U41" s="189"/>
      <c r="V41" s="189"/>
      <c r="W41" s="189"/>
      <c r="X41" s="189"/>
      <c r="Y41" s="189">
        <v>3000000</v>
      </c>
      <c r="Z41" s="189"/>
      <c r="AA41" s="209" t="s">
        <v>218</v>
      </c>
      <c r="AB41" s="210" t="s">
        <v>219</v>
      </c>
      <c r="AC41" s="209" t="s">
        <v>220</v>
      </c>
      <c r="AD41" s="197" t="s">
        <v>67</v>
      </c>
      <c r="AE41" s="235" t="s">
        <v>221</v>
      </c>
      <c r="AF41" s="259">
        <v>0</v>
      </c>
      <c r="AG41" s="211">
        <f>Table1[[#This Row],[ADOPTED
Expenditures TOTAL]]*Table1[[#This Row],[
Percent Related to CAP]]</f>
        <v>0</v>
      </c>
      <c r="AH41" s="211">
        <f>Table1[[#This Row],[ADOPTED
Revenue TOTAL]]*Table1[[#This Row],[
Percent Related to CAP]]</f>
        <v>0</v>
      </c>
      <c r="AI41" s="251" t="s">
        <v>69</v>
      </c>
      <c r="AJ41" s="251" t="s">
        <v>69</v>
      </c>
      <c r="AK41" s="251" t="s">
        <v>69</v>
      </c>
      <c r="AL41" s="217" t="s">
        <v>69</v>
      </c>
      <c r="AM41" s="290"/>
      <c r="AN41" s="212"/>
      <c r="AO41" s="213"/>
      <c r="AP41" s="197" t="s">
        <v>179</v>
      </c>
      <c r="AQ41" s="197"/>
      <c r="AR41" s="197"/>
      <c r="AS41" s="243" t="e">
        <v>#N/A</v>
      </c>
      <c r="AT41" s="260" t="e">
        <f>IF(Table1[[#This Row],[PROPOSED
Form ID Name]]=Table1[[#This Row],[ADOPTED
Form ID Name]],TRUE,FALSE)</f>
        <v>#N/A</v>
      </c>
      <c r="AU41" s="253" t="e">
        <v>#N/A</v>
      </c>
      <c r="AV41" s="254" t="e">
        <f>AND(Table1[[#This Row],[PROPOSED Adjustment Description]]=Table1[[#This Row],[ ADOPTED
Adjustment Description]],TRUE,FALSE)</f>
        <v>#N/A</v>
      </c>
    </row>
    <row r="42" spans="1:48" s="214" customFormat="1" ht="35.25" customHeight="1" x14ac:dyDescent="0.15">
      <c r="A42" s="196">
        <v>100000</v>
      </c>
      <c r="B42" s="199" t="s">
        <v>57</v>
      </c>
      <c r="C42" s="198">
        <v>1316</v>
      </c>
      <c r="D42" s="199" t="s">
        <v>222</v>
      </c>
      <c r="E42" s="199" t="s">
        <v>83</v>
      </c>
      <c r="F42" s="199" t="s">
        <v>83</v>
      </c>
      <c r="G42" s="199" t="s">
        <v>61</v>
      </c>
      <c r="H42" s="199" t="s">
        <v>83</v>
      </c>
      <c r="I42" s="198">
        <v>58141</v>
      </c>
      <c r="J42" s="209" t="s">
        <v>223</v>
      </c>
      <c r="K42" s="190"/>
      <c r="L42" s="191"/>
      <c r="M42" s="191"/>
      <c r="N42" s="191"/>
      <c r="O42" s="191">
        <f>SUM(Table1[[#This Row],[Salaries and Wages]:[Variable Fringe]])</f>
        <v>0</v>
      </c>
      <c r="P42" s="191"/>
      <c r="Q42" s="191">
        <v>500000</v>
      </c>
      <c r="R42" s="191"/>
      <c r="S42" s="191"/>
      <c r="T42" s="191"/>
      <c r="U42" s="191"/>
      <c r="V42" s="191"/>
      <c r="W42" s="191"/>
      <c r="X42" s="191"/>
      <c r="Y42" s="191">
        <v>500000</v>
      </c>
      <c r="Z42" s="191"/>
      <c r="AA42" s="255"/>
      <c r="AB42" s="210" t="s">
        <v>224</v>
      </c>
      <c r="AC42" s="210" t="s">
        <v>225</v>
      </c>
      <c r="AD42" s="199" t="s">
        <v>94</v>
      </c>
      <c r="AE42" s="234"/>
      <c r="AF42" s="259">
        <v>0</v>
      </c>
      <c r="AG42" s="211">
        <f>Table1[[#This Row],[ADOPTED
Expenditures TOTAL]]*Table1[[#This Row],[
Percent Related to CAP]]</f>
        <v>0</v>
      </c>
      <c r="AH42" s="211">
        <f>Table1[[#This Row],[ADOPTED
Revenue TOTAL]]*Table1[[#This Row],[
Percent Related to CAP]]</f>
        <v>0</v>
      </c>
      <c r="AI42" s="251" t="s">
        <v>69</v>
      </c>
      <c r="AJ42" s="251" t="s">
        <v>69</v>
      </c>
      <c r="AK42" s="251" t="s">
        <v>69</v>
      </c>
      <c r="AL42" s="217" t="s">
        <v>69</v>
      </c>
      <c r="AM42" s="246"/>
      <c r="AN42" s="215"/>
      <c r="AO42" s="197"/>
      <c r="AP42" s="197"/>
      <c r="AQ42" s="197"/>
      <c r="AR42" s="197" t="s">
        <v>83</v>
      </c>
      <c r="AS42" s="243" t="e">
        <v>#N/A</v>
      </c>
      <c r="AT42" s="252" t="e">
        <f>IF(Table1[[#This Row],[PROPOSED
Form ID Name]]=Table1[[#This Row],[ADOPTED
Form ID Name]],TRUE,FALSE)</f>
        <v>#N/A</v>
      </c>
      <c r="AU42" s="253" t="e">
        <v>#N/A</v>
      </c>
      <c r="AV42" s="254" t="e">
        <f>AND(Table1[[#This Row],[PROPOSED Adjustment Description]]=Table1[[#This Row],[ ADOPTED
Adjustment Description]],TRUE,FALSE)</f>
        <v>#N/A</v>
      </c>
    </row>
    <row r="43" spans="1:48" s="214" customFormat="1" ht="35.25" customHeight="1" x14ac:dyDescent="0.15">
      <c r="A43" s="196">
        <v>100000</v>
      </c>
      <c r="B43" s="199" t="s">
        <v>57</v>
      </c>
      <c r="C43" s="198">
        <v>1316</v>
      </c>
      <c r="D43" s="199" t="s">
        <v>222</v>
      </c>
      <c r="E43" s="199" t="s">
        <v>83</v>
      </c>
      <c r="F43" s="199" t="s">
        <v>83</v>
      </c>
      <c r="G43" s="199" t="s">
        <v>83</v>
      </c>
      <c r="H43" s="199" t="s">
        <v>83</v>
      </c>
      <c r="I43" s="198">
        <v>58142</v>
      </c>
      <c r="J43" s="209" t="s">
        <v>226</v>
      </c>
      <c r="K43" s="190"/>
      <c r="L43" s="191"/>
      <c r="M43" s="191"/>
      <c r="N43" s="191"/>
      <c r="O43" s="191">
        <f>SUM(Table1[[#This Row],[Salaries and Wages]:[Variable Fringe]])</f>
        <v>0</v>
      </c>
      <c r="P43" s="191"/>
      <c r="Q43" s="191">
        <v>3000000</v>
      </c>
      <c r="R43" s="191"/>
      <c r="S43" s="191"/>
      <c r="T43" s="191"/>
      <c r="U43" s="191"/>
      <c r="V43" s="191"/>
      <c r="W43" s="191"/>
      <c r="X43" s="191"/>
      <c r="Y43" s="191">
        <v>3000000</v>
      </c>
      <c r="Z43" s="191"/>
      <c r="AA43" s="255"/>
      <c r="AB43" s="210" t="s">
        <v>227</v>
      </c>
      <c r="AC43" s="209" t="s">
        <v>228</v>
      </c>
      <c r="AD43" s="199" t="s">
        <v>94</v>
      </c>
      <c r="AE43" s="234"/>
      <c r="AF43" s="259">
        <v>0</v>
      </c>
      <c r="AG43" s="211">
        <f>Table1[[#This Row],[ADOPTED
Expenditures TOTAL]]*Table1[[#This Row],[
Percent Related to CAP]]</f>
        <v>0</v>
      </c>
      <c r="AH43" s="211">
        <f>Table1[[#This Row],[ADOPTED
Revenue TOTAL]]*Table1[[#This Row],[
Percent Related to CAP]]</f>
        <v>0</v>
      </c>
      <c r="AI43" s="251" t="s">
        <v>69</v>
      </c>
      <c r="AJ43" s="251" t="s">
        <v>69</v>
      </c>
      <c r="AK43" s="251" t="s">
        <v>69</v>
      </c>
      <c r="AL43" s="217" t="s">
        <v>69</v>
      </c>
      <c r="AM43" s="246"/>
      <c r="AN43" s="215"/>
      <c r="AO43" s="197"/>
      <c r="AP43" s="197"/>
      <c r="AQ43" s="197"/>
      <c r="AR43" s="197" t="s">
        <v>83</v>
      </c>
      <c r="AS43" s="243" t="e">
        <v>#N/A</v>
      </c>
      <c r="AT43" s="252" t="e">
        <f>IF(Table1[[#This Row],[PROPOSED
Form ID Name]]=Table1[[#This Row],[ADOPTED
Form ID Name]],TRUE,FALSE)</f>
        <v>#N/A</v>
      </c>
      <c r="AU43" s="253" t="e">
        <v>#N/A</v>
      </c>
      <c r="AV43" s="254" t="e">
        <f>AND(Table1[[#This Row],[PROPOSED Adjustment Description]]=Table1[[#This Row],[ ADOPTED
Adjustment Description]],TRUE,FALSE)</f>
        <v>#N/A</v>
      </c>
    </row>
    <row r="44" spans="1:48" s="214" customFormat="1" ht="35.25" customHeight="1" x14ac:dyDescent="0.15">
      <c r="A44" s="196">
        <v>100000</v>
      </c>
      <c r="B44" s="199" t="s">
        <v>57</v>
      </c>
      <c r="C44" s="198">
        <v>1316</v>
      </c>
      <c r="D44" s="199" t="s">
        <v>222</v>
      </c>
      <c r="E44" s="199" t="s">
        <v>83</v>
      </c>
      <c r="F44" s="199" t="s">
        <v>83</v>
      </c>
      <c r="G44" s="199" t="s">
        <v>83</v>
      </c>
      <c r="H44" s="199" t="s">
        <v>83</v>
      </c>
      <c r="I44" s="198">
        <v>58143</v>
      </c>
      <c r="J44" s="209" t="s">
        <v>229</v>
      </c>
      <c r="K44" s="190"/>
      <c r="L44" s="191"/>
      <c r="M44" s="191"/>
      <c r="N44" s="191"/>
      <c r="O44" s="191">
        <f>SUM(Table1[[#This Row],[Salaries and Wages]:[Variable Fringe]])</f>
        <v>0</v>
      </c>
      <c r="P44" s="191"/>
      <c r="Q44" s="191">
        <v>500000</v>
      </c>
      <c r="R44" s="191"/>
      <c r="S44" s="191"/>
      <c r="T44" s="191"/>
      <c r="U44" s="191"/>
      <c r="V44" s="191"/>
      <c r="W44" s="191"/>
      <c r="X44" s="191"/>
      <c r="Y44" s="191">
        <v>500000</v>
      </c>
      <c r="Z44" s="191"/>
      <c r="AA44" s="255"/>
      <c r="AB44" s="210" t="s">
        <v>230</v>
      </c>
      <c r="AC44" s="209" t="s">
        <v>231</v>
      </c>
      <c r="AD44" s="199" t="s">
        <v>94</v>
      </c>
      <c r="AE44" s="234"/>
      <c r="AF44" s="259">
        <v>0</v>
      </c>
      <c r="AG44" s="211">
        <f>Table1[[#This Row],[ADOPTED
Expenditures TOTAL]]*Table1[[#This Row],[
Percent Related to CAP]]</f>
        <v>0</v>
      </c>
      <c r="AH44" s="211">
        <f>Table1[[#This Row],[ADOPTED
Revenue TOTAL]]*Table1[[#This Row],[
Percent Related to CAP]]</f>
        <v>0</v>
      </c>
      <c r="AI44" s="251" t="s">
        <v>69</v>
      </c>
      <c r="AJ44" s="251" t="s">
        <v>69</v>
      </c>
      <c r="AK44" s="251" t="s">
        <v>69</v>
      </c>
      <c r="AL44" s="217" t="s">
        <v>69</v>
      </c>
      <c r="AM44" s="246"/>
      <c r="AN44" s="215"/>
      <c r="AO44" s="197"/>
      <c r="AP44" s="197"/>
      <c r="AQ44" s="197"/>
      <c r="AR44" s="197" t="s">
        <v>83</v>
      </c>
      <c r="AS44" s="243" t="e">
        <v>#N/A</v>
      </c>
      <c r="AT44" s="252" t="e">
        <f>IF(Table1[[#This Row],[PROPOSED
Form ID Name]]=Table1[[#This Row],[ADOPTED
Form ID Name]],TRUE,FALSE)</f>
        <v>#N/A</v>
      </c>
      <c r="AU44" s="253" t="e">
        <v>#N/A</v>
      </c>
      <c r="AV44" s="254" t="e">
        <f>AND(Table1[[#This Row],[PROPOSED Adjustment Description]]=Table1[[#This Row],[ ADOPTED
Adjustment Description]],TRUE,FALSE)</f>
        <v>#N/A</v>
      </c>
    </row>
    <row r="45" spans="1:48" s="214" customFormat="1" ht="35.25" customHeight="1" x14ac:dyDescent="0.15">
      <c r="A45" s="196">
        <v>100000</v>
      </c>
      <c r="B45" s="199" t="s">
        <v>57</v>
      </c>
      <c r="C45" s="198">
        <v>1001</v>
      </c>
      <c r="D45" s="199" t="s">
        <v>232</v>
      </c>
      <c r="E45" s="199" t="s">
        <v>103</v>
      </c>
      <c r="F45" s="199" t="s">
        <v>60</v>
      </c>
      <c r="G45" s="199" t="s">
        <v>61</v>
      </c>
      <c r="H45" s="199" t="s">
        <v>83</v>
      </c>
      <c r="I45" s="198">
        <v>58144</v>
      </c>
      <c r="J45" s="209" t="s">
        <v>233</v>
      </c>
      <c r="K45" s="190"/>
      <c r="L45" s="191"/>
      <c r="M45" s="191"/>
      <c r="N45" s="191"/>
      <c r="O45" s="191">
        <f>SUM(Table1[[#This Row],[Salaries and Wages]:[Variable Fringe]])</f>
        <v>0</v>
      </c>
      <c r="P45" s="191"/>
      <c r="Q45" s="191">
        <v>1000000</v>
      </c>
      <c r="R45" s="191"/>
      <c r="S45" s="191"/>
      <c r="T45" s="191"/>
      <c r="U45" s="191"/>
      <c r="V45" s="191"/>
      <c r="W45" s="191"/>
      <c r="X45" s="191"/>
      <c r="Y45" s="191">
        <v>1000000</v>
      </c>
      <c r="Z45" s="191"/>
      <c r="AA45" s="216" t="s">
        <v>234</v>
      </c>
      <c r="AB45" s="210" t="s">
        <v>235</v>
      </c>
      <c r="AC45" s="210" t="s">
        <v>236</v>
      </c>
      <c r="AD45" s="199" t="s">
        <v>94</v>
      </c>
      <c r="AE45" s="234" t="s">
        <v>69</v>
      </c>
      <c r="AF45" s="259">
        <v>0</v>
      </c>
      <c r="AG45" s="211">
        <f>Table1[[#This Row],[ADOPTED
Expenditures TOTAL]]*Table1[[#This Row],[
Percent Related to CAP]]</f>
        <v>0</v>
      </c>
      <c r="AH45" s="211">
        <f>Table1[[#This Row],[ADOPTED
Revenue TOTAL]]*Table1[[#This Row],[
Percent Related to CAP]]</f>
        <v>0</v>
      </c>
      <c r="AI45" s="251" t="s">
        <v>69</v>
      </c>
      <c r="AJ45" s="251" t="s">
        <v>69</v>
      </c>
      <c r="AK45" s="251" t="s">
        <v>69</v>
      </c>
      <c r="AL45" s="217" t="s">
        <v>69</v>
      </c>
      <c r="AM45" s="246"/>
      <c r="AN45" s="215"/>
      <c r="AO45" s="197"/>
      <c r="AP45" s="197"/>
      <c r="AQ45" s="197"/>
      <c r="AR45" s="197" t="s">
        <v>179</v>
      </c>
      <c r="AS45" s="243" t="e">
        <v>#N/A</v>
      </c>
      <c r="AT45" s="252" t="e">
        <f>IF(Table1[[#This Row],[PROPOSED
Form ID Name]]=Table1[[#This Row],[ADOPTED
Form ID Name]],TRUE,FALSE)</f>
        <v>#N/A</v>
      </c>
      <c r="AU45" s="253" t="e">
        <v>#N/A</v>
      </c>
      <c r="AV45" s="254" t="e">
        <f>AND(Table1[[#This Row],[PROPOSED Adjustment Description]]=Table1[[#This Row],[ ADOPTED
Adjustment Description]],TRUE,FALSE)</f>
        <v>#N/A</v>
      </c>
    </row>
    <row r="46" spans="1:48" s="1" customFormat="1" ht="35.25" customHeight="1" x14ac:dyDescent="0.15">
      <c r="A46" s="196">
        <v>100000</v>
      </c>
      <c r="B46" s="197" t="s">
        <v>57</v>
      </c>
      <c r="C46" s="198">
        <v>1915</v>
      </c>
      <c r="D46" s="197" t="s">
        <v>237</v>
      </c>
      <c r="E46" s="197" t="s">
        <v>238</v>
      </c>
      <c r="F46" s="197" t="s">
        <v>60</v>
      </c>
      <c r="G46" s="197" t="s">
        <v>239</v>
      </c>
      <c r="H46" s="197" t="s">
        <v>83</v>
      </c>
      <c r="I46" s="226">
        <v>55253</v>
      </c>
      <c r="J46" s="227" t="s">
        <v>240</v>
      </c>
      <c r="K46" s="188">
        <v>2.33</v>
      </c>
      <c r="L46" s="189">
        <v>193429</v>
      </c>
      <c r="M46" s="189">
        <v>5226</v>
      </c>
      <c r="N46" s="189">
        <v>8031</v>
      </c>
      <c r="O46" s="189">
        <f>SUM(Table1[[#This Row],[Salaries and Wages]:[Variable Fringe]])</f>
        <v>206686</v>
      </c>
      <c r="P46" s="189"/>
      <c r="Q46" s="189"/>
      <c r="R46" s="189"/>
      <c r="S46" s="189"/>
      <c r="T46" s="189"/>
      <c r="U46" s="189"/>
      <c r="V46" s="189"/>
      <c r="W46" s="189"/>
      <c r="X46" s="189"/>
      <c r="Y46" s="189">
        <v>206686</v>
      </c>
      <c r="Z46" s="189">
        <v>194858</v>
      </c>
      <c r="AA46" s="225" t="s">
        <v>241</v>
      </c>
      <c r="AB46" s="210" t="s">
        <v>242</v>
      </c>
      <c r="AC46" s="210" t="s">
        <v>243</v>
      </c>
      <c r="AD46" s="197" t="s">
        <v>67</v>
      </c>
      <c r="AE46" s="235" t="s">
        <v>244</v>
      </c>
      <c r="AF46" s="231">
        <v>0</v>
      </c>
      <c r="AG46" s="211">
        <f>Table1[[#This Row],[ADOPTED
Expenditures TOTAL]]*Table1[[#This Row],[
Percent Related to CAP]]</f>
        <v>0</v>
      </c>
      <c r="AH46" s="211">
        <f>Table1[[#This Row],[ADOPTED
Revenue TOTAL]]*Table1[[#This Row],[
Percent Related to CAP]]</f>
        <v>0</v>
      </c>
      <c r="AI46" s="217" t="s">
        <v>69</v>
      </c>
      <c r="AJ46" s="217" t="s">
        <v>69</v>
      </c>
      <c r="AK46" s="217" t="s">
        <v>69</v>
      </c>
      <c r="AL46" s="217" t="s">
        <v>69</v>
      </c>
      <c r="AM46" s="290"/>
      <c r="AN46" s="212"/>
      <c r="AO46" s="213"/>
      <c r="AP46" s="213"/>
      <c r="AQ46" s="213"/>
      <c r="AR46" s="197" t="s">
        <v>83</v>
      </c>
      <c r="AS46" s="219" t="s">
        <v>240</v>
      </c>
      <c r="AT46" s="119" t="b">
        <f>IF(Table1[[#This Row],[PROPOSED
Form ID Name]]=Table1[[#This Row],[ADOPTED
Form ID Name]],TRUE,FALSE)</f>
        <v>1</v>
      </c>
      <c r="AU46" s="121" t="s">
        <v>241</v>
      </c>
      <c r="AV46" s="220" t="b">
        <f>AND(Table1[[#This Row],[PROPOSED Adjustment Description]]=Table1[[#This Row],[ ADOPTED
Adjustment Description]],TRUE,FALSE)</f>
        <v>0</v>
      </c>
    </row>
    <row r="47" spans="1:48" s="1" customFormat="1" ht="35.25" customHeight="1" x14ac:dyDescent="0.15">
      <c r="A47" s="196">
        <v>100000</v>
      </c>
      <c r="B47" s="197" t="s">
        <v>57</v>
      </c>
      <c r="C47" s="198">
        <v>9912</v>
      </c>
      <c r="D47" s="197" t="s">
        <v>102</v>
      </c>
      <c r="E47" s="197" t="s">
        <v>245</v>
      </c>
      <c r="F47" s="197" t="s">
        <v>83</v>
      </c>
      <c r="G47" s="197" t="s">
        <v>160</v>
      </c>
      <c r="H47" s="197" t="s">
        <v>83</v>
      </c>
      <c r="I47" s="226">
        <v>55853</v>
      </c>
      <c r="J47" s="227" t="s">
        <v>246</v>
      </c>
      <c r="K47" s="188"/>
      <c r="L47" s="189"/>
      <c r="M47" s="189"/>
      <c r="N47" s="189"/>
      <c r="O47" s="189">
        <f>SUM(Table1[[#This Row],[Salaries and Wages]:[Variable Fringe]])</f>
        <v>0</v>
      </c>
      <c r="P47" s="189"/>
      <c r="Q47" s="189">
        <v>90000</v>
      </c>
      <c r="R47" s="189"/>
      <c r="S47" s="189"/>
      <c r="T47" s="189"/>
      <c r="U47" s="189"/>
      <c r="V47" s="189"/>
      <c r="W47" s="189"/>
      <c r="X47" s="189"/>
      <c r="Y47" s="189">
        <v>90000</v>
      </c>
      <c r="Z47" s="189"/>
      <c r="AA47" s="221" t="s">
        <v>247</v>
      </c>
      <c r="AB47" s="210" t="s">
        <v>248</v>
      </c>
      <c r="AC47" s="210" t="s">
        <v>249</v>
      </c>
      <c r="AD47" s="197" t="s">
        <v>94</v>
      </c>
      <c r="AE47" s="234" t="s">
        <v>69</v>
      </c>
      <c r="AF47" s="231">
        <v>0</v>
      </c>
      <c r="AG47" s="211">
        <f>Table1[[#This Row],[ADOPTED
Expenditures TOTAL]]*Table1[[#This Row],[
Percent Related to CAP]]</f>
        <v>0</v>
      </c>
      <c r="AH47" s="211">
        <f>Table1[[#This Row],[ADOPTED
Revenue TOTAL]]*Table1[[#This Row],[
Percent Related to CAP]]</f>
        <v>0</v>
      </c>
      <c r="AI47" s="217" t="s">
        <v>69</v>
      </c>
      <c r="AJ47" s="217" t="s">
        <v>69</v>
      </c>
      <c r="AK47" s="217" t="s">
        <v>69</v>
      </c>
      <c r="AL47" s="217" t="s">
        <v>69</v>
      </c>
      <c r="AM47" s="246"/>
      <c r="AN47" s="215"/>
      <c r="AO47" s="197"/>
      <c r="AP47" s="197"/>
      <c r="AQ47" s="197"/>
      <c r="AR47" s="197" t="s">
        <v>83</v>
      </c>
      <c r="AS47" s="219" t="s">
        <v>250</v>
      </c>
      <c r="AT47" s="119" t="b">
        <f>IF(Table1[[#This Row],[PROPOSED
Form ID Name]]=Table1[[#This Row],[ADOPTED
Form ID Name]],TRUE,FALSE)</f>
        <v>0</v>
      </c>
      <c r="AU47" s="121" t="s">
        <v>247</v>
      </c>
      <c r="AV47" s="220" t="b">
        <f>AND(Table1[[#This Row],[PROPOSED Adjustment Description]]=Table1[[#This Row],[ ADOPTED
Adjustment Description]],TRUE,FALSE)</f>
        <v>0</v>
      </c>
    </row>
    <row r="48" spans="1:48" s="1" customFormat="1" ht="35.25" customHeight="1" x14ac:dyDescent="0.15">
      <c r="A48" s="196">
        <v>100000</v>
      </c>
      <c r="B48" s="199" t="s">
        <v>57</v>
      </c>
      <c r="C48" s="198">
        <v>1915</v>
      </c>
      <c r="D48" s="199" t="s">
        <v>237</v>
      </c>
      <c r="E48" s="199" t="s">
        <v>72</v>
      </c>
      <c r="F48" s="199" t="s">
        <v>60</v>
      </c>
      <c r="G48" s="199" t="s">
        <v>61</v>
      </c>
      <c r="H48" s="199" t="s">
        <v>83</v>
      </c>
      <c r="I48" s="226">
        <v>55860</v>
      </c>
      <c r="J48" s="228" t="s">
        <v>251</v>
      </c>
      <c r="K48" s="190"/>
      <c r="L48" s="191"/>
      <c r="M48" s="191"/>
      <c r="N48" s="191"/>
      <c r="O48" s="191">
        <f>SUM(Table1[[#This Row],[Salaries and Wages]:[Variable Fringe]])</f>
        <v>0</v>
      </c>
      <c r="P48" s="191"/>
      <c r="Q48" s="191">
        <v>11897</v>
      </c>
      <c r="R48" s="191"/>
      <c r="S48" s="191"/>
      <c r="T48" s="191"/>
      <c r="U48" s="191"/>
      <c r="V48" s="191"/>
      <c r="W48" s="191"/>
      <c r="X48" s="191"/>
      <c r="Y48" s="191">
        <v>11897</v>
      </c>
      <c r="Z48" s="191"/>
      <c r="AA48" s="222" t="s">
        <v>252</v>
      </c>
      <c r="AB48" s="210" t="s">
        <v>253</v>
      </c>
      <c r="AC48" s="209" t="s">
        <v>254</v>
      </c>
      <c r="AD48" s="199" t="s">
        <v>94</v>
      </c>
      <c r="AE48" s="234" t="s">
        <v>255</v>
      </c>
      <c r="AF48" s="231">
        <v>0</v>
      </c>
      <c r="AG48" s="211">
        <f>Table1[[#This Row],[ADOPTED
Expenditures TOTAL]]*Table1[[#This Row],[
Percent Related to CAP]]</f>
        <v>0</v>
      </c>
      <c r="AH48" s="211">
        <f>Table1[[#This Row],[ADOPTED
Revenue TOTAL]]*Table1[[#This Row],[
Percent Related to CAP]]</f>
        <v>0</v>
      </c>
      <c r="AI48" s="217" t="s">
        <v>69</v>
      </c>
      <c r="AJ48" s="217" t="s">
        <v>69</v>
      </c>
      <c r="AK48" s="217" t="s">
        <v>69</v>
      </c>
      <c r="AL48" s="217" t="s">
        <v>69</v>
      </c>
      <c r="AM48" s="246"/>
      <c r="AN48" s="215"/>
      <c r="AO48" s="197"/>
      <c r="AP48" s="197"/>
      <c r="AQ48" s="197"/>
      <c r="AR48" s="197" t="s">
        <v>83</v>
      </c>
      <c r="AS48" s="219" t="s">
        <v>251</v>
      </c>
      <c r="AT48" s="119" t="b">
        <f>IF(Table1[[#This Row],[PROPOSED
Form ID Name]]=Table1[[#This Row],[ADOPTED
Form ID Name]],TRUE,FALSE)</f>
        <v>1</v>
      </c>
      <c r="AU48" s="121" t="s">
        <v>252</v>
      </c>
      <c r="AV48" s="220" t="b">
        <f>AND(Table1[[#This Row],[PROPOSED Adjustment Description]]=Table1[[#This Row],[ ADOPTED
Adjustment Description]],TRUE,FALSE)</f>
        <v>0</v>
      </c>
    </row>
    <row r="49" spans="1:48" s="1" customFormat="1" ht="35.25" customHeight="1" x14ac:dyDescent="0.15">
      <c r="A49" s="196">
        <v>100000</v>
      </c>
      <c r="B49" s="197" t="s">
        <v>57</v>
      </c>
      <c r="C49" s="198">
        <v>1915</v>
      </c>
      <c r="D49" s="197" t="s">
        <v>237</v>
      </c>
      <c r="E49" s="197" t="s">
        <v>103</v>
      </c>
      <c r="F49" s="197" t="s">
        <v>60</v>
      </c>
      <c r="G49" s="197" t="s">
        <v>61</v>
      </c>
      <c r="H49" s="197" t="s">
        <v>83</v>
      </c>
      <c r="I49" s="226">
        <v>55960</v>
      </c>
      <c r="J49" s="227" t="s">
        <v>256</v>
      </c>
      <c r="K49" s="188"/>
      <c r="L49" s="189"/>
      <c r="M49" s="189"/>
      <c r="N49" s="189"/>
      <c r="O49" s="189">
        <f>SUM(Table1[[#This Row],[Salaries and Wages]:[Variable Fringe]])</f>
        <v>0</v>
      </c>
      <c r="P49" s="189"/>
      <c r="Q49" s="189">
        <v>15000</v>
      </c>
      <c r="R49" s="189"/>
      <c r="S49" s="189"/>
      <c r="T49" s="189"/>
      <c r="U49" s="189"/>
      <c r="V49" s="189"/>
      <c r="W49" s="189"/>
      <c r="X49" s="189"/>
      <c r="Y49" s="189">
        <v>15000</v>
      </c>
      <c r="Z49" s="189"/>
      <c r="AA49" s="221" t="s">
        <v>257</v>
      </c>
      <c r="AB49" s="210" t="s">
        <v>258</v>
      </c>
      <c r="AC49" s="210" t="s">
        <v>259</v>
      </c>
      <c r="AD49" s="197" t="s">
        <v>67</v>
      </c>
      <c r="AE49" s="235" t="s">
        <v>260</v>
      </c>
      <c r="AF49" s="231">
        <v>0</v>
      </c>
      <c r="AG49" s="211">
        <f>Table1[[#This Row],[ADOPTED
Expenditures TOTAL]]*Table1[[#This Row],[
Percent Related to CAP]]</f>
        <v>0</v>
      </c>
      <c r="AH49" s="211">
        <f>Table1[[#This Row],[ADOPTED
Revenue TOTAL]]*Table1[[#This Row],[
Percent Related to CAP]]</f>
        <v>0</v>
      </c>
      <c r="AI49" s="217" t="s">
        <v>69</v>
      </c>
      <c r="AJ49" s="217" t="s">
        <v>69</v>
      </c>
      <c r="AK49" s="217" t="s">
        <v>69</v>
      </c>
      <c r="AL49" s="217" t="s">
        <v>69</v>
      </c>
      <c r="AM49" s="290"/>
      <c r="AN49" s="212"/>
      <c r="AO49" s="213"/>
      <c r="AP49" s="213"/>
      <c r="AQ49" s="213"/>
      <c r="AR49" s="197" t="s">
        <v>83</v>
      </c>
      <c r="AS49" s="219" t="s">
        <v>256</v>
      </c>
      <c r="AT49" s="119" t="b">
        <f>IF(Table1[[#This Row],[PROPOSED
Form ID Name]]=Table1[[#This Row],[ADOPTED
Form ID Name]],TRUE,FALSE)</f>
        <v>1</v>
      </c>
      <c r="AU49" s="121" t="s">
        <v>257</v>
      </c>
      <c r="AV49" s="220" t="b">
        <f>AND(Table1[[#This Row],[PROPOSED Adjustment Description]]=Table1[[#This Row],[ ADOPTED
Adjustment Description]],TRUE,FALSE)</f>
        <v>0</v>
      </c>
    </row>
    <row r="50" spans="1:48" s="1" customFormat="1" ht="35.25" customHeight="1" x14ac:dyDescent="0.15">
      <c r="A50" s="196">
        <v>100000</v>
      </c>
      <c r="B50" s="197" t="s">
        <v>57</v>
      </c>
      <c r="C50" s="198">
        <v>1314</v>
      </c>
      <c r="D50" s="197" t="s">
        <v>261</v>
      </c>
      <c r="E50" s="197" t="s">
        <v>238</v>
      </c>
      <c r="F50" s="197" t="s">
        <v>60</v>
      </c>
      <c r="G50" s="197" t="s">
        <v>262</v>
      </c>
      <c r="H50" s="197" t="s">
        <v>263</v>
      </c>
      <c r="I50" s="226">
        <v>56368</v>
      </c>
      <c r="J50" s="227" t="s">
        <v>264</v>
      </c>
      <c r="K50" s="188"/>
      <c r="L50" s="189"/>
      <c r="M50" s="189"/>
      <c r="N50" s="189"/>
      <c r="O50" s="189">
        <f>SUM(Table1[[#This Row],[Salaries and Wages]:[Variable Fringe]])</f>
        <v>0</v>
      </c>
      <c r="P50" s="189"/>
      <c r="Q50" s="189"/>
      <c r="R50" s="189">
        <v>40000</v>
      </c>
      <c r="S50" s="189"/>
      <c r="T50" s="189"/>
      <c r="U50" s="189"/>
      <c r="V50" s="189"/>
      <c r="W50" s="189"/>
      <c r="X50" s="189"/>
      <c r="Y50" s="189">
        <v>40000</v>
      </c>
      <c r="Z50" s="189"/>
      <c r="AA50" s="221" t="s">
        <v>265</v>
      </c>
      <c r="AB50" s="209" t="s">
        <v>266</v>
      </c>
      <c r="AC50" s="209" t="s">
        <v>267</v>
      </c>
      <c r="AD50" s="197" t="s">
        <v>67</v>
      </c>
      <c r="AE50" s="235" t="s">
        <v>268</v>
      </c>
      <c r="AF50" s="231">
        <v>1</v>
      </c>
      <c r="AG50" s="211">
        <f>Table1[[#This Row],[ADOPTED
Expenditures TOTAL]]*Table1[[#This Row],[
Percent Related to CAP]]</f>
        <v>40000</v>
      </c>
      <c r="AH50" s="211">
        <f>Table1[[#This Row],[ADOPTED
Revenue TOTAL]]*Table1[[#This Row],[
Percent Related to CAP]]</f>
        <v>0</v>
      </c>
      <c r="AI50" s="217" t="s">
        <v>79</v>
      </c>
      <c r="AJ50" s="217">
        <v>3.3</v>
      </c>
      <c r="AK50" s="217" t="s">
        <v>81</v>
      </c>
      <c r="AL50" s="217" t="s">
        <v>269</v>
      </c>
      <c r="AM50" s="290"/>
      <c r="AN50" s="212"/>
      <c r="AO50" s="213"/>
      <c r="AP50" s="213"/>
      <c r="AQ50" s="213"/>
      <c r="AR50" s="197" t="s">
        <v>179</v>
      </c>
      <c r="AS50" s="219" t="s">
        <v>264</v>
      </c>
      <c r="AT50" s="116" t="b">
        <f>IF(Table1[[#This Row],[PROPOSED
Form ID Name]]=Table1[[#This Row],[ADOPTED
Form ID Name]],TRUE,FALSE)</f>
        <v>1</v>
      </c>
      <c r="AU50" s="121" t="s">
        <v>265</v>
      </c>
      <c r="AV50" s="220" t="b">
        <f>AND(Table1[[#This Row],[PROPOSED Adjustment Description]]=Table1[[#This Row],[ ADOPTED
Adjustment Description]],TRUE,FALSE)</f>
        <v>0</v>
      </c>
    </row>
    <row r="51" spans="1:48" s="1" customFormat="1" ht="35.25" customHeight="1" x14ac:dyDescent="0.15">
      <c r="A51" s="196">
        <v>100000</v>
      </c>
      <c r="B51" s="197" t="s">
        <v>57</v>
      </c>
      <c r="C51" s="198">
        <v>1619</v>
      </c>
      <c r="D51" s="197" t="s">
        <v>270</v>
      </c>
      <c r="E51" s="197" t="s">
        <v>238</v>
      </c>
      <c r="F51" s="197" t="s">
        <v>60</v>
      </c>
      <c r="G51" s="197" t="s">
        <v>104</v>
      </c>
      <c r="H51" s="197" t="s">
        <v>271</v>
      </c>
      <c r="I51" s="226">
        <v>56606</v>
      </c>
      <c r="J51" s="227" t="s">
        <v>272</v>
      </c>
      <c r="K51" s="188">
        <v>1</v>
      </c>
      <c r="L51" s="189">
        <v>169497</v>
      </c>
      <c r="M51" s="189">
        <v>31593</v>
      </c>
      <c r="N51" s="189">
        <v>12175</v>
      </c>
      <c r="O51" s="189">
        <f>SUM(Table1[[#This Row],[Salaries and Wages]:[Variable Fringe]])</f>
        <v>213265</v>
      </c>
      <c r="P51" s="189"/>
      <c r="Q51" s="189"/>
      <c r="R51" s="189"/>
      <c r="S51" s="189"/>
      <c r="T51" s="189"/>
      <c r="U51" s="189"/>
      <c r="V51" s="189"/>
      <c r="W51" s="189"/>
      <c r="X51" s="189"/>
      <c r="Y51" s="189">
        <v>213265</v>
      </c>
      <c r="Z51" s="189"/>
      <c r="AA51" s="221" t="s">
        <v>273</v>
      </c>
      <c r="AB51" s="210" t="s">
        <v>274</v>
      </c>
      <c r="AC51" s="209" t="s">
        <v>275</v>
      </c>
      <c r="AD51" s="197" t="s">
        <v>67</v>
      </c>
      <c r="AE51" s="235" t="s">
        <v>276</v>
      </c>
      <c r="AF51" s="231">
        <v>0</v>
      </c>
      <c r="AG51" s="211">
        <f>Table1[[#This Row],[ADOPTED
Expenditures TOTAL]]*Table1[[#This Row],[
Percent Related to CAP]]</f>
        <v>0</v>
      </c>
      <c r="AH51" s="211">
        <f>Table1[[#This Row],[ADOPTED
Revenue TOTAL]]*Table1[[#This Row],[
Percent Related to CAP]]</f>
        <v>0</v>
      </c>
      <c r="AI51" s="217" t="s">
        <v>69</v>
      </c>
      <c r="AJ51" s="217" t="s">
        <v>69</v>
      </c>
      <c r="AK51" s="217" t="s">
        <v>69</v>
      </c>
      <c r="AL51" s="217" t="s">
        <v>69</v>
      </c>
      <c r="AM51" s="290"/>
      <c r="AN51" s="212"/>
      <c r="AO51" s="213"/>
      <c r="AP51" s="213"/>
      <c r="AQ51" s="213"/>
      <c r="AR51" s="197" t="s">
        <v>277</v>
      </c>
      <c r="AS51" s="219" t="s">
        <v>272</v>
      </c>
      <c r="AT51" s="116" t="b">
        <f>IF(Table1[[#This Row],[PROPOSED
Form ID Name]]=Table1[[#This Row],[ADOPTED
Form ID Name]],TRUE,FALSE)</f>
        <v>1</v>
      </c>
      <c r="AU51" s="121" t="s">
        <v>273</v>
      </c>
      <c r="AV51" s="220" t="b">
        <f>AND(Table1[[#This Row],[PROPOSED Adjustment Description]]=Table1[[#This Row],[ ADOPTED
Adjustment Description]],TRUE,FALSE)</f>
        <v>0</v>
      </c>
    </row>
    <row r="52" spans="1:48" s="1" customFormat="1" ht="35.25" customHeight="1" x14ac:dyDescent="0.15">
      <c r="A52" s="196">
        <v>100000</v>
      </c>
      <c r="B52" s="199" t="s">
        <v>57</v>
      </c>
      <c r="C52" s="198">
        <v>1619</v>
      </c>
      <c r="D52" s="199" t="s">
        <v>270</v>
      </c>
      <c r="E52" s="199" t="s">
        <v>278</v>
      </c>
      <c r="F52" s="199" t="s">
        <v>60</v>
      </c>
      <c r="G52" s="199" t="s">
        <v>279</v>
      </c>
      <c r="H52" s="199" t="s">
        <v>62</v>
      </c>
      <c r="I52" s="226">
        <v>56610</v>
      </c>
      <c r="J52" s="228" t="s">
        <v>280</v>
      </c>
      <c r="K52" s="190">
        <v>0.34</v>
      </c>
      <c r="L52" s="191">
        <v>33740</v>
      </c>
      <c r="M52" s="191">
        <v>478</v>
      </c>
      <c r="N52" s="191">
        <v>2513</v>
      </c>
      <c r="O52" s="191">
        <f>SUM(Table1[[#This Row],[Salaries and Wages]:[Variable Fringe]])</f>
        <v>36731</v>
      </c>
      <c r="P52" s="191"/>
      <c r="Q52" s="191"/>
      <c r="R52" s="191"/>
      <c r="S52" s="191"/>
      <c r="T52" s="191"/>
      <c r="U52" s="191"/>
      <c r="V52" s="191"/>
      <c r="W52" s="191"/>
      <c r="X52" s="191"/>
      <c r="Y52" s="191">
        <v>36731</v>
      </c>
      <c r="Z52" s="191"/>
      <c r="AA52" s="222" t="s">
        <v>281</v>
      </c>
      <c r="AB52" s="210" t="s">
        <v>242</v>
      </c>
      <c r="AC52" s="210" t="s">
        <v>282</v>
      </c>
      <c r="AD52" s="199" t="s">
        <v>94</v>
      </c>
      <c r="AE52" s="234" t="s">
        <v>283</v>
      </c>
      <c r="AF52" s="231">
        <v>0</v>
      </c>
      <c r="AG52" s="211">
        <f>Table1[[#This Row],[ADOPTED
Expenditures TOTAL]]*Table1[[#This Row],[
Percent Related to CAP]]</f>
        <v>0</v>
      </c>
      <c r="AH52" s="211">
        <f>Table1[[#This Row],[ADOPTED
Revenue TOTAL]]*Table1[[#This Row],[
Percent Related to CAP]]</f>
        <v>0</v>
      </c>
      <c r="AI52" s="217" t="s">
        <v>69</v>
      </c>
      <c r="AJ52" s="217" t="s">
        <v>69</v>
      </c>
      <c r="AK52" s="217" t="s">
        <v>69</v>
      </c>
      <c r="AL52" s="217" t="s">
        <v>177</v>
      </c>
      <c r="AM52" s="246"/>
      <c r="AN52" s="215"/>
      <c r="AO52" s="197"/>
      <c r="AP52" s="197"/>
      <c r="AQ52" s="197"/>
      <c r="AR52" s="197" t="s">
        <v>70</v>
      </c>
      <c r="AS52" s="219" t="s">
        <v>280</v>
      </c>
      <c r="AT52" s="116" t="b">
        <f>IF(Table1[[#This Row],[PROPOSED
Form ID Name]]=Table1[[#This Row],[ADOPTED
Form ID Name]],TRUE,FALSE)</f>
        <v>1</v>
      </c>
      <c r="AU52" s="121" t="s">
        <v>281</v>
      </c>
      <c r="AV52" s="220" t="b">
        <f>AND(Table1[[#This Row],[PROPOSED Adjustment Description]]=Table1[[#This Row],[ ADOPTED
Adjustment Description]],TRUE,FALSE)</f>
        <v>0</v>
      </c>
    </row>
    <row r="53" spans="1:48" s="1" customFormat="1" ht="35.25" customHeight="1" x14ac:dyDescent="0.15">
      <c r="A53" s="196">
        <v>720057</v>
      </c>
      <c r="B53" s="199" t="s">
        <v>149</v>
      </c>
      <c r="C53" s="198">
        <v>2112</v>
      </c>
      <c r="D53" s="199" t="s">
        <v>150</v>
      </c>
      <c r="E53" s="199" t="s">
        <v>126</v>
      </c>
      <c r="F53" s="199" t="s">
        <v>83</v>
      </c>
      <c r="G53" s="199" t="s">
        <v>61</v>
      </c>
      <c r="H53" s="199" t="s">
        <v>284</v>
      </c>
      <c r="I53" s="226">
        <v>56612</v>
      </c>
      <c r="J53" s="228" t="s">
        <v>285</v>
      </c>
      <c r="K53" s="190"/>
      <c r="L53" s="191"/>
      <c r="M53" s="191"/>
      <c r="N53" s="191"/>
      <c r="O53" s="191">
        <f>SUM(Table1[[#This Row],[Salaries and Wages]:[Variable Fringe]])</f>
        <v>0</v>
      </c>
      <c r="P53" s="191"/>
      <c r="Q53" s="191"/>
      <c r="R53" s="191">
        <v>16544</v>
      </c>
      <c r="S53" s="191"/>
      <c r="T53" s="191"/>
      <c r="U53" s="191"/>
      <c r="V53" s="191"/>
      <c r="W53" s="191"/>
      <c r="X53" s="191"/>
      <c r="Y53" s="191">
        <v>16544</v>
      </c>
      <c r="Z53" s="191"/>
      <c r="AA53" s="222" t="s">
        <v>286</v>
      </c>
      <c r="AB53" s="210" t="s">
        <v>287</v>
      </c>
      <c r="AC53" s="210" t="s">
        <v>288</v>
      </c>
      <c r="AD53" s="199" t="s">
        <v>94</v>
      </c>
      <c r="AE53" s="236" t="s">
        <v>69</v>
      </c>
      <c r="AF53" s="259">
        <v>0</v>
      </c>
      <c r="AG53" s="211">
        <f>Table1[[#This Row],[ADOPTED
Expenditures TOTAL]]*Table1[[#This Row],[
Percent Related to CAP]]</f>
        <v>0</v>
      </c>
      <c r="AH53" s="211">
        <f>Table1[[#This Row],[ADOPTED
Revenue TOTAL]]*Table1[[#This Row],[
Percent Related to CAP]]</f>
        <v>0</v>
      </c>
      <c r="AI53" s="251" t="s">
        <v>69</v>
      </c>
      <c r="AJ53" s="251" t="s">
        <v>69</v>
      </c>
      <c r="AK53" s="251" t="s">
        <v>69</v>
      </c>
      <c r="AL53" s="251" t="s">
        <v>69</v>
      </c>
      <c r="AM53" s="291"/>
      <c r="AN53" s="215" t="s">
        <v>133</v>
      </c>
      <c r="AO53" s="197"/>
      <c r="AP53" s="197"/>
      <c r="AQ53" s="216"/>
      <c r="AR53" s="216"/>
      <c r="AS53" s="219" t="s">
        <v>285</v>
      </c>
      <c r="AT53" s="117" t="b">
        <f>IF(Table1[[#This Row],[PROPOSED
Form ID Name]]=Table1[[#This Row],[ADOPTED
Form ID Name]],TRUE,FALSE)</f>
        <v>1</v>
      </c>
      <c r="AU53" s="121" t="s">
        <v>286</v>
      </c>
      <c r="AV53" s="220" t="b">
        <f>AND(Table1[[#This Row],[PROPOSED Adjustment Description]]=Table1[[#This Row],[ ADOPTED
Adjustment Description]],TRUE,FALSE)</f>
        <v>0</v>
      </c>
    </row>
    <row r="54" spans="1:48" s="1" customFormat="1" ht="35.25" customHeight="1" x14ac:dyDescent="0.15">
      <c r="A54" s="196">
        <v>720057</v>
      </c>
      <c r="B54" s="197" t="s">
        <v>149</v>
      </c>
      <c r="C54" s="198">
        <v>2112</v>
      </c>
      <c r="D54" s="197" t="s">
        <v>150</v>
      </c>
      <c r="E54" s="197" t="s">
        <v>59</v>
      </c>
      <c r="F54" s="197" t="s">
        <v>83</v>
      </c>
      <c r="G54" s="197" t="s">
        <v>61</v>
      </c>
      <c r="H54" s="197" t="s">
        <v>284</v>
      </c>
      <c r="I54" s="226">
        <v>56614</v>
      </c>
      <c r="J54" s="227" t="s">
        <v>289</v>
      </c>
      <c r="K54" s="188"/>
      <c r="L54" s="189"/>
      <c r="M54" s="189"/>
      <c r="N54" s="189"/>
      <c r="O54" s="189">
        <f>SUM(Table1[[#This Row],[Salaries and Wages]:[Variable Fringe]])</f>
        <v>0</v>
      </c>
      <c r="P54" s="189"/>
      <c r="Q54" s="189"/>
      <c r="R54" s="189">
        <v>40000</v>
      </c>
      <c r="S54" s="189"/>
      <c r="T54" s="189"/>
      <c r="U54" s="189"/>
      <c r="V54" s="189"/>
      <c r="W54" s="189"/>
      <c r="X54" s="189"/>
      <c r="Y54" s="189">
        <v>40000</v>
      </c>
      <c r="Z54" s="189"/>
      <c r="AA54" s="221" t="s">
        <v>290</v>
      </c>
      <c r="AB54" s="210" t="s">
        <v>291</v>
      </c>
      <c r="AC54" s="210" t="s">
        <v>292</v>
      </c>
      <c r="AD54" s="197" t="s">
        <v>94</v>
      </c>
      <c r="AE54" s="234" t="s">
        <v>69</v>
      </c>
      <c r="AF54" s="259">
        <v>0</v>
      </c>
      <c r="AG54" s="211">
        <f>Table1[[#This Row],[ADOPTED
Expenditures TOTAL]]*Table1[[#This Row],[
Percent Related to CAP]]</f>
        <v>0</v>
      </c>
      <c r="AH54" s="211">
        <f>Table1[[#This Row],[ADOPTED
Revenue TOTAL]]*Table1[[#This Row],[
Percent Related to CAP]]</f>
        <v>0</v>
      </c>
      <c r="AI54" s="251" t="s">
        <v>69</v>
      </c>
      <c r="AJ54" s="251" t="s">
        <v>69</v>
      </c>
      <c r="AK54" s="251" t="s">
        <v>69</v>
      </c>
      <c r="AL54" s="251" t="s">
        <v>69</v>
      </c>
      <c r="AM54" s="246"/>
      <c r="AN54" s="215" t="s">
        <v>83</v>
      </c>
      <c r="AO54" s="197"/>
      <c r="AP54" s="197"/>
      <c r="AQ54" s="216"/>
      <c r="AR54" s="216"/>
      <c r="AS54" s="219" t="s">
        <v>289</v>
      </c>
      <c r="AT54" s="117" t="b">
        <f>IF(Table1[[#This Row],[PROPOSED
Form ID Name]]=Table1[[#This Row],[ADOPTED
Form ID Name]],TRUE,FALSE)</f>
        <v>1</v>
      </c>
      <c r="AU54" s="121" t="s">
        <v>290</v>
      </c>
      <c r="AV54" s="220" t="b">
        <f>AND(Table1[[#This Row],[PROPOSED Adjustment Description]]=Table1[[#This Row],[ ADOPTED
Adjustment Description]],TRUE,FALSE)</f>
        <v>0</v>
      </c>
    </row>
    <row r="55" spans="1:48" s="1" customFormat="1" ht="35.25" customHeight="1" x14ac:dyDescent="0.15">
      <c r="A55" s="196">
        <v>720057</v>
      </c>
      <c r="B55" s="199" t="s">
        <v>149</v>
      </c>
      <c r="C55" s="198">
        <v>2112</v>
      </c>
      <c r="D55" s="199" t="s">
        <v>150</v>
      </c>
      <c r="E55" s="199" t="s">
        <v>293</v>
      </c>
      <c r="F55" s="199" t="s">
        <v>83</v>
      </c>
      <c r="G55" s="199" t="s">
        <v>89</v>
      </c>
      <c r="H55" s="199" t="s">
        <v>83</v>
      </c>
      <c r="I55" s="226">
        <v>56617</v>
      </c>
      <c r="J55" s="228" t="s">
        <v>294</v>
      </c>
      <c r="K55" s="190"/>
      <c r="L55" s="191"/>
      <c r="M55" s="191"/>
      <c r="N55" s="191"/>
      <c r="O55" s="191">
        <f>SUM(Table1[[#This Row],[Salaries and Wages]:[Variable Fringe]])</f>
        <v>0</v>
      </c>
      <c r="P55" s="191"/>
      <c r="Q55" s="191"/>
      <c r="R55" s="191"/>
      <c r="S55" s="191"/>
      <c r="T55" s="191"/>
      <c r="U55" s="191"/>
      <c r="V55" s="191"/>
      <c r="W55" s="191"/>
      <c r="X55" s="191"/>
      <c r="Y55" s="191"/>
      <c r="Z55" s="191">
        <v>1148423</v>
      </c>
      <c r="AA55" s="222" t="s">
        <v>295</v>
      </c>
      <c r="AB55" s="210" t="s">
        <v>296</v>
      </c>
      <c r="AC55" s="210" t="s">
        <v>297</v>
      </c>
      <c r="AD55" s="199" t="s">
        <v>94</v>
      </c>
      <c r="AE55" s="236" t="s">
        <v>69</v>
      </c>
      <c r="AF55" s="259">
        <v>0</v>
      </c>
      <c r="AG55" s="211">
        <f>Table1[[#This Row],[ADOPTED
Expenditures TOTAL]]*Table1[[#This Row],[
Percent Related to CAP]]</f>
        <v>0</v>
      </c>
      <c r="AH55" s="211">
        <f>Table1[[#This Row],[ADOPTED
Revenue TOTAL]]*Table1[[#This Row],[
Percent Related to CAP]]</f>
        <v>0</v>
      </c>
      <c r="AI55" s="251" t="s">
        <v>69</v>
      </c>
      <c r="AJ55" s="251" t="s">
        <v>69</v>
      </c>
      <c r="AK55" s="251" t="s">
        <v>69</v>
      </c>
      <c r="AL55" s="251" t="s">
        <v>69</v>
      </c>
      <c r="AM55" s="291"/>
      <c r="AN55" s="215" t="s">
        <v>70</v>
      </c>
      <c r="AO55" s="197"/>
      <c r="AP55" s="197"/>
      <c r="AQ55" s="216"/>
      <c r="AR55" s="216"/>
      <c r="AS55" s="219" t="s">
        <v>294</v>
      </c>
      <c r="AT55" s="117" t="b">
        <f>IF(Table1[[#This Row],[PROPOSED
Form ID Name]]=Table1[[#This Row],[ADOPTED
Form ID Name]],TRUE,FALSE)</f>
        <v>1</v>
      </c>
      <c r="AU55" s="121" t="s">
        <v>295</v>
      </c>
      <c r="AV55" s="220" t="b">
        <f>AND(Table1[[#This Row],[PROPOSED Adjustment Description]]=Table1[[#This Row],[ ADOPTED
Adjustment Description]],TRUE,FALSE)</f>
        <v>0</v>
      </c>
    </row>
    <row r="56" spans="1:48" s="1" customFormat="1" ht="35.25" customHeight="1" x14ac:dyDescent="0.15">
      <c r="A56" s="196">
        <v>720057</v>
      </c>
      <c r="B56" s="199" t="s">
        <v>149</v>
      </c>
      <c r="C56" s="198">
        <v>2112</v>
      </c>
      <c r="D56" s="199" t="s">
        <v>150</v>
      </c>
      <c r="E56" s="199" t="s">
        <v>278</v>
      </c>
      <c r="F56" s="199" t="s">
        <v>83</v>
      </c>
      <c r="G56" s="199" t="s">
        <v>83</v>
      </c>
      <c r="H56" s="199" t="s">
        <v>83</v>
      </c>
      <c r="I56" s="226">
        <v>56618</v>
      </c>
      <c r="J56" s="228" t="s">
        <v>298</v>
      </c>
      <c r="K56" s="192">
        <v>-0.5</v>
      </c>
      <c r="L56" s="193">
        <v>-18762</v>
      </c>
      <c r="M56" s="193">
        <v>-9795</v>
      </c>
      <c r="N56" s="193">
        <v>-8107</v>
      </c>
      <c r="O56" s="193">
        <f>SUM(Table1[[#This Row],[Salaries and Wages]:[Variable Fringe]])</f>
        <v>-36664</v>
      </c>
      <c r="P56" s="191"/>
      <c r="Q56" s="191"/>
      <c r="R56" s="191"/>
      <c r="S56" s="191"/>
      <c r="T56" s="191"/>
      <c r="U56" s="191"/>
      <c r="V56" s="191"/>
      <c r="W56" s="191"/>
      <c r="X56" s="191"/>
      <c r="Y56" s="193">
        <v>-36664</v>
      </c>
      <c r="Z56" s="191"/>
      <c r="AA56" s="223" t="s">
        <v>299</v>
      </c>
      <c r="AB56" s="210" t="s">
        <v>300</v>
      </c>
      <c r="AC56" s="210" t="s">
        <v>301</v>
      </c>
      <c r="AD56" s="199" t="s">
        <v>94</v>
      </c>
      <c r="AE56" s="236" t="s">
        <v>69</v>
      </c>
      <c r="AF56" s="259">
        <v>0</v>
      </c>
      <c r="AG56" s="211">
        <f>Table1[[#This Row],[ADOPTED
Expenditures TOTAL]]*Table1[[#This Row],[
Percent Related to CAP]]</f>
        <v>0</v>
      </c>
      <c r="AH56" s="211">
        <f>Table1[[#This Row],[ADOPTED
Revenue TOTAL]]*Table1[[#This Row],[
Percent Related to CAP]]</f>
        <v>0</v>
      </c>
      <c r="AI56" s="251" t="s">
        <v>69</v>
      </c>
      <c r="AJ56" s="251" t="s">
        <v>69</v>
      </c>
      <c r="AK56" s="251" t="s">
        <v>69</v>
      </c>
      <c r="AL56" s="251" t="s">
        <v>69</v>
      </c>
      <c r="AM56" s="291"/>
      <c r="AN56" s="215" t="s">
        <v>83</v>
      </c>
      <c r="AO56" s="197"/>
      <c r="AP56" s="197"/>
      <c r="AQ56" s="216"/>
      <c r="AR56" s="216"/>
      <c r="AS56" s="219" t="s">
        <v>298</v>
      </c>
      <c r="AT56" s="117" t="b">
        <f>IF(Table1[[#This Row],[PROPOSED
Form ID Name]]=Table1[[#This Row],[ADOPTED
Form ID Name]],TRUE,FALSE)</f>
        <v>1</v>
      </c>
      <c r="AU56" s="121" t="s">
        <v>299</v>
      </c>
      <c r="AV56" s="220" t="b">
        <f>AND(Table1[[#This Row],[PROPOSED Adjustment Description]]=Table1[[#This Row],[ ADOPTED
Adjustment Description]],TRUE,FALSE)</f>
        <v>0</v>
      </c>
    </row>
    <row r="57" spans="1:48" s="1" customFormat="1" ht="35.25" customHeight="1" x14ac:dyDescent="0.15">
      <c r="A57" s="196">
        <v>720057</v>
      </c>
      <c r="B57" s="199" t="s">
        <v>149</v>
      </c>
      <c r="C57" s="198">
        <v>2112</v>
      </c>
      <c r="D57" s="199" t="s">
        <v>150</v>
      </c>
      <c r="E57" s="199" t="s">
        <v>302</v>
      </c>
      <c r="F57" s="199" t="s">
        <v>83</v>
      </c>
      <c r="G57" s="199" t="s">
        <v>89</v>
      </c>
      <c r="H57" s="199" t="s">
        <v>83</v>
      </c>
      <c r="I57" s="226">
        <v>56619</v>
      </c>
      <c r="J57" s="228" t="s">
        <v>303</v>
      </c>
      <c r="K57" s="190"/>
      <c r="L57" s="191"/>
      <c r="M57" s="191"/>
      <c r="N57" s="191"/>
      <c r="O57" s="191">
        <f>SUM(Table1[[#This Row],[Salaries and Wages]:[Variable Fringe]])</f>
        <v>0</v>
      </c>
      <c r="P57" s="191"/>
      <c r="Q57" s="191"/>
      <c r="R57" s="191"/>
      <c r="S57" s="191"/>
      <c r="T57" s="191"/>
      <c r="U57" s="191"/>
      <c r="V57" s="191"/>
      <c r="W57" s="191"/>
      <c r="X57" s="191"/>
      <c r="Y57" s="191"/>
      <c r="Z57" s="191">
        <v>2348840</v>
      </c>
      <c r="AA57" s="223" t="s">
        <v>304</v>
      </c>
      <c r="AB57" s="210" t="s">
        <v>305</v>
      </c>
      <c r="AC57" s="210" t="s">
        <v>306</v>
      </c>
      <c r="AD57" s="199" t="s">
        <v>94</v>
      </c>
      <c r="AE57" s="236" t="s">
        <v>69</v>
      </c>
      <c r="AF57" s="259">
        <v>0</v>
      </c>
      <c r="AG57" s="211">
        <f>Table1[[#This Row],[ADOPTED
Expenditures TOTAL]]*Table1[[#This Row],[
Percent Related to CAP]]</f>
        <v>0</v>
      </c>
      <c r="AH57" s="211">
        <f>Table1[[#This Row],[ADOPTED
Revenue TOTAL]]*Table1[[#This Row],[
Percent Related to CAP]]</f>
        <v>0</v>
      </c>
      <c r="AI57" s="251" t="s">
        <v>69</v>
      </c>
      <c r="AJ57" s="251" t="s">
        <v>69</v>
      </c>
      <c r="AK57" s="251" t="s">
        <v>69</v>
      </c>
      <c r="AL57" s="251" t="s">
        <v>69</v>
      </c>
      <c r="AM57" s="291"/>
      <c r="AN57" s="215" t="s">
        <v>83</v>
      </c>
      <c r="AO57" s="197"/>
      <c r="AP57" s="197"/>
      <c r="AQ57" s="216"/>
      <c r="AR57" s="216"/>
      <c r="AS57" s="219" t="s">
        <v>303</v>
      </c>
      <c r="AT57" s="117" t="b">
        <f>IF(Table1[[#This Row],[PROPOSED
Form ID Name]]=Table1[[#This Row],[ADOPTED
Form ID Name]],TRUE,FALSE)</f>
        <v>1</v>
      </c>
      <c r="AU57" s="121" t="s">
        <v>304</v>
      </c>
      <c r="AV57" s="220" t="b">
        <f>AND(Table1[[#This Row],[PROPOSED Adjustment Description]]=Table1[[#This Row],[ ADOPTED
Adjustment Description]],TRUE,FALSE)</f>
        <v>0</v>
      </c>
    </row>
    <row r="58" spans="1:48" s="1" customFormat="1" ht="35.25" customHeight="1" x14ac:dyDescent="0.15">
      <c r="A58" s="196">
        <v>100000</v>
      </c>
      <c r="B58" s="197" t="s">
        <v>57</v>
      </c>
      <c r="C58" s="198">
        <v>211611</v>
      </c>
      <c r="D58" s="197" t="s">
        <v>71</v>
      </c>
      <c r="E58" s="197" t="s">
        <v>83</v>
      </c>
      <c r="F58" s="197" t="s">
        <v>307</v>
      </c>
      <c r="G58" s="197" t="s">
        <v>134</v>
      </c>
      <c r="H58" s="197" t="s">
        <v>83</v>
      </c>
      <c r="I58" s="226">
        <v>56674</v>
      </c>
      <c r="J58" s="227" t="s">
        <v>308</v>
      </c>
      <c r="K58" s="188"/>
      <c r="L58" s="189"/>
      <c r="M58" s="189"/>
      <c r="N58" s="189"/>
      <c r="O58" s="189">
        <f>SUM(Table1[[#This Row],[Salaries and Wages]:[Variable Fringe]])</f>
        <v>0</v>
      </c>
      <c r="P58" s="189"/>
      <c r="Q58" s="189"/>
      <c r="R58" s="189"/>
      <c r="S58" s="189"/>
      <c r="T58" s="189"/>
      <c r="U58" s="189"/>
      <c r="V58" s="189"/>
      <c r="W58" s="189"/>
      <c r="X58" s="189"/>
      <c r="Y58" s="189"/>
      <c r="Z58" s="194">
        <v>-79000</v>
      </c>
      <c r="AA58" s="221" t="s">
        <v>309</v>
      </c>
      <c r="AB58" s="210" t="s">
        <v>310</v>
      </c>
      <c r="AC58" s="210" t="s">
        <v>311</v>
      </c>
      <c r="AD58" s="197" t="s">
        <v>94</v>
      </c>
      <c r="AE58" s="234" t="s">
        <v>312</v>
      </c>
      <c r="AF58" s="231">
        <v>0</v>
      </c>
      <c r="AG58" s="211">
        <f>Table1[[#This Row],[ADOPTED
Expenditures TOTAL]]*Table1[[#This Row],[
Percent Related to CAP]]</f>
        <v>0</v>
      </c>
      <c r="AH58" s="211">
        <f>Table1[[#This Row],[ADOPTED
Revenue TOTAL]]*Table1[[#This Row],[
Percent Related to CAP]]</f>
        <v>0</v>
      </c>
      <c r="AI58" s="251" t="s">
        <v>69</v>
      </c>
      <c r="AJ58" s="251" t="s">
        <v>69</v>
      </c>
      <c r="AK58" s="251" t="s">
        <v>69</v>
      </c>
      <c r="AL58" s="217" t="s">
        <v>69</v>
      </c>
      <c r="AM58" s="246"/>
      <c r="AN58" s="215"/>
      <c r="AO58" s="197"/>
      <c r="AP58" s="197"/>
      <c r="AQ58" s="197"/>
      <c r="AR58" s="197" t="s">
        <v>83</v>
      </c>
      <c r="AS58" s="219" t="s">
        <v>308</v>
      </c>
      <c r="AT58" s="116" t="b">
        <f>IF(Table1[[#This Row],[PROPOSED
Form ID Name]]=Table1[[#This Row],[ADOPTED
Form ID Name]],TRUE,FALSE)</f>
        <v>1</v>
      </c>
      <c r="AU58" s="121" t="s">
        <v>309</v>
      </c>
      <c r="AV58" s="220" t="b">
        <f>AND(Table1[[#This Row],[PROPOSED Adjustment Description]]=Table1[[#This Row],[ ADOPTED
Adjustment Description]],TRUE,FALSE)</f>
        <v>0</v>
      </c>
    </row>
    <row r="59" spans="1:48" s="1" customFormat="1" ht="35.25" customHeight="1" x14ac:dyDescent="0.15">
      <c r="A59" s="196">
        <v>100000</v>
      </c>
      <c r="B59" s="197" t="s">
        <v>57</v>
      </c>
      <c r="C59" s="198">
        <v>211611</v>
      </c>
      <c r="D59" s="197" t="s">
        <v>71</v>
      </c>
      <c r="E59" s="197" t="s">
        <v>83</v>
      </c>
      <c r="F59" s="197" t="s">
        <v>83</v>
      </c>
      <c r="G59" s="197" t="s">
        <v>134</v>
      </c>
      <c r="H59" s="197" t="s">
        <v>83</v>
      </c>
      <c r="I59" s="226">
        <v>56675</v>
      </c>
      <c r="J59" s="227" t="s">
        <v>313</v>
      </c>
      <c r="K59" s="188"/>
      <c r="L59" s="189"/>
      <c r="M59" s="189"/>
      <c r="N59" s="189"/>
      <c r="O59" s="189">
        <f>SUM(Table1[[#This Row],[Salaries and Wages]:[Variable Fringe]])</f>
        <v>0</v>
      </c>
      <c r="P59" s="189"/>
      <c r="Q59" s="189"/>
      <c r="R59" s="189"/>
      <c r="S59" s="189"/>
      <c r="T59" s="189"/>
      <c r="U59" s="189"/>
      <c r="V59" s="189"/>
      <c r="W59" s="189"/>
      <c r="X59" s="189"/>
      <c r="Y59" s="189"/>
      <c r="Z59" s="194">
        <v>-62000</v>
      </c>
      <c r="AA59" s="221" t="s">
        <v>314</v>
      </c>
      <c r="AB59" s="210" t="s">
        <v>315</v>
      </c>
      <c r="AC59" s="210" t="s">
        <v>316</v>
      </c>
      <c r="AD59" s="197" t="s">
        <v>94</v>
      </c>
      <c r="AE59" s="234" t="s">
        <v>317</v>
      </c>
      <c r="AF59" s="231">
        <v>0</v>
      </c>
      <c r="AG59" s="211">
        <f>Table1[[#This Row],[ADOPTED
Expenditures TOTAL]]*Table1[[#This Row],[
Percent Related to CAP]]</f>
        <v>0</v>
      </c>
      <c r="AH59" s="211">
        <f>Table1[[#This Row],[ADOPTED
Revenue TOTAL]]*Table1[[#This Row],[
Percent Related to CAP]]</f>
        <v>0</v>
      </c>
      <c r="AI59" s="251" t="s">
        <v>69</v>
      </c>
      <c r="AJ59" s="251" t="s">
        <v>69</v>
      </c>
      <c r="AK59" s="251" t="s">
        <v>69</v>
      </c>
      <c r="AL59" s="217" t="s">
        <v>69</v>
      </c>
      <c r="AM59" s="246"/>
      <c r="AN59" s="215"/>
      <c r="AO59" s="197"/>
      <c r="AP59" s="197"/>
      <c r="AQ59" s="197"/>
      <c r="AR59" s="197" t="s">
        <v>70</v>
      </c>
      <c r="AS59" s="219" t="s">
        <v>313</v>
      </c>
      <c r="AT59" s="116" t="b">
        <f>IF(Table1[[#This Row],[PROPOSED
Form ID Name]]=Table1[[#This Row],[ADOPTED
Form ID Name]],TRUE,FALSE)</f>
        <v>1</v>
      </c>
      <c r="AU59" s="121" t="s">
        <v>314</v>
      </c>
      <c r="AV59" s="220" t="b">
        <f>AND(Table1[[#This Row],[PROPOSED Adjustment Description]]=Table1[[#This Row],[ ADOPTED
Adjustment Description]],TRUE,FALSE)</f>
        <v>0</v>
      </c>
    </row>
    <row r="60" spans="1:48" s="1" customFormat="1" ht="35.25" customHeight="1" x14ac:dyDescent="0.15">
      <c r="A60" s="196">
        <v>100000</v>
      </c>
      <c r="B60" s="197" t="s">
        <v>57</v>
      </c>
      <c r="C60" s="198">
        <v>1914</v>
      </c>
      <c r="D60" s="197" t="s">
        <v>318</v>
      </c>
      <c r="E60" s="197" t="s">
        <v>245</v>
      </c>
      <c r="F60" s="197" t="s">
        <v>60</v>
      </c>
      <c r="G60" s="197" t="s">
        <v>61</v>
      </c>
      <c r="H60" s="197" t="s">
        <v>83</v>
      </c>
      <c r="I60" s="226">
        <v>56678</v>
      </c>
      <c r="J60" s="227" t="s">
        <v>319</v>
      </c>
      <c r="K60" s="188"/>
      <c r="L60" s="189"/>
      <c r="M60" s="189"/>
      <c r="N60" s="189"/>
      <c r="O60" s="189">
        <f>SUM(Table1[[#This Row],[Salaries and Wages]:[Variable Fringe]])</f>
        <v>0</v>
      </c>
      <c r="P60" s="189"/>
      <c r="Q60" s="189">
        <v>975000</v>
      </c>
      <c r="R60" s="189"/>
      <c r="S60" s="189"/>
      <c r="T60" s="189"/>
      <c r="U60" s="189"/>
      <c r="V60" s="189"/>
      <c r="W60" s="189"/>
      <c r="X60" s="189"/>
      <c r="Y60" s="189">
        <v>975000</v>
      </c>
      <c r="Z60" s="189"/>
      <c r="AA60" s="221" t="s">
        <v>320</v>
      </c>
      <c r="AB60" s="210" t="s">
        <v>321</v>
      </c>
      <c r="AC60" s="209" t="s">
        <v>322</v>
      </c>
      <c r="AD60" s="197" t="s">
        <v>67</v>
      </c>
      <c r="AE60" s="235" t="s">
        <v>323</v>
      </c>
      <c r="AF60" s="231">
        <v>0</v>
      </c>
      <c r="AG60" s="211">
        <f>Table1[[#This Row],[ADOPTED
Expenditures TOTAL]]*Table1[[#This Row],[
Percent Related to CAP]]</f>
        <v>0</v>
      </c>
      <c r="AH60" s="211">
        <f>Table1[[#This Row],[ADOPTED
Revenue TOTAL]]*Table1[[#This Row],[
Percent Related to CAP]]</f>
        <v>0</v>
      </c>
      <c r="AI60" s="217" t="s">
        <v>69</v>
      </c>
      <c r="AJ60" s="217" t="s">
        <v>69</v>
      </c>
      <c r="AK60" s="217" t="s">
        <v>69</v>
      </c>
      <c r="AL60" s="217" t="s">
        <v>69</v>
      </c>
      <c r="AM60" s="290"/>
      <c r="AN60" s="212"/>
      <c r="AO60" s="213"/>
      <c r="AP60" s="213"/>
      <c r="AQ60" s="213"/>
      <c r="AR60" s="197" t="s">
        <v>70</v>
      </c>
      <c r="AS60" s="219" t="s">
        <v>319</v>
      </c>
      <c r="AT60" s="116" t="b">
        <f>IF(Table1[[#This Row],[PROPOSED
Form ID Name]]=Table1[[#This Row],[ADOPTED
Form ID Name]],TRUE,FALSE)</f>
        <v>1</v>
      </c>
      <c r="AU60" s="121" t="s">
        <v>320</v>
      </c>
      <c r="AV60" s="220" t="b">
        <f>AND(Table1[[#This Row],[PROPOSED Adjustment Description]]=Table1[[#This Row],[ ADOPTED
Adjustment Description]],TRUE,FALSE)</f>
        <v>0</v>
      </c>
    </row>
    <row r="61" spans="1:48" s="1" customFormat="1" ht="35.25" customHeight="1" x14ac:dyDescent="0.15">
      <c r="A61" s="196">
        <v>100000</v>
      </c>
      <c r="B61" s="197" t="s">
        <v>57</v>
      </c>
      <c r="C61" s="198">
        <v>1914</v>
      </c>
      <c r="D61" s="197" t="s">
        <v>318</v>
      </c>
      <c r="E61" s="197" t="s">
        <v>293</v>
      </c>
      <c r="F61" s="197" t="s">
        <v>60</v>
      </c>
      <c r="G61" s="197" t="s">
        <v>61</v>
      </c>
      <c r="H61" s="197" t="s">
        <v>83</v>
      </c>
      <c r="I61" s="226">
        <v>56679</v>
      </c>
      <c r="J61" s="227" t="s">
        <v>324</v>
      </c>
      <c r="K61" s="188"/>
      <c r="L61" s="189"/>
      <c r="M61" s="189"/>
      <c r="N61" s="189"/>
      <c r="O61" s="189">
        <f>SUM(Table1[[#This Row],[Salaries and Wages]:[Variable Fringe]])</f>
        <v>0</v>
      </c>
      <c r="P61" s="189"/>
      <c r="Q61" s="189">
        <v>22440</v>
      </c>
      <c r="R61" s="189"/>
      <c r="S61" s="189">
        <v>335940</v>
      </c>
      <c r="T61" s="189"/>
      <c r="U61" s="189"/>
      <c r="V61" s="189"/>
      <c r="W61" s="189"/>
      <c r="X61" s="189"/>
      <c r="Y61" s="189">
        <v>358380</v>
      </c>
      <c r="Z61" s="189"/>
      <c r="AA61" s="221" t="s">
        <v>325</v>
      </c>
      <c r="AB61" s="210" t="s">
        <v>326</v>
      </c>
      <c r="AC61" s="209" t="s">
        <v>327</v>
      </c>
      <c r="AD61" s="197" t="s">
        <v>67</v>
      </c>
      <c r="AE61" s="235" t="s">
        <v>328</v>
      </c>
      <c r="AF61" s="231">
        <v>0</v>
      </c>
      <c r="AG61" s="211">
        <f>Table1[[#This Row],[ADOPTED
Expenditures TOTAL]]*Table1[[#This Row],[
Percent Related to CAP]]</f>
        <v>0</v>
      </c>
      <c r="AH61" s="211">
        <f>Table1[[#This Row],[ADOPTED
Revenue TOTAL]]*Table1[[#This Row],[
Percent Related to CAP]]</f>
        <v>0</v>
      </c>
      <c r="AI61" s="217" t="s">
        <v>69</v>
      </c>
      <c r="AJ61" s="217" t="s">
        <v>69</v>
      </c>
      <c r="AK61" s="217" t="s">
        <v>69</v>
      </c>
      <c r="AL61" s="217" t="s">
        <v>69</v>
      </c>
      <c r="AM61" s="290"/>
      <c r="AN61" s="212"/>
      <c r="AO61" s="213"/>
      <c r="AP61" s="213"/>
      <c r="AQ61" s="213"/>
      <c r="AR61" s="197" t="s">
        <v>70</v>
      </c>
      <c r="AS61" s="219" t="s">
        <v>324</v>
      </c>
      <c r="AT61" s="116" t="b">
        <f>IF(Table1[[#This Row],[PROPOSED
Form ID Name]]=Table1[[#This Row],[ADOPTED
Form ID Name]],TRUE,FALSE)</f>
        <v>1</v>
      </c>
      <c r="AU61" s="121" t="s">
        <v>325</v>
      </c>
      <c r="AV61" s="220" t="b">
        <f>AND(Table1[[#This Row],[PROPOSED Adjustment Description]]=Table1[[#This Row],[ ADOPTED
Adjustment Description]],TRUE,FALSE)</f>
        <v>0</v>
      </c>
    </row>
    <row r="62" spans="1:48" s="1" customFormat="1" ht="35.25" customHeight="1" x14ac:dyDescent="0.15">
      <c r="A62" s="196">
        <v>100000</v>
      </c>
      <c r="B62" s="197" t="s">
        <v>57</v>
      </c>
      <c r="C62" s="198">
        <v>1914</v>
      </c>
      <c r="D62" s="197" t="s">
        <v>318</v>
      </c>
      <c r="E62" s="197" t="s">
        <v>329</v>
      </c>
      <c r="F62" s="197" t="s">
        <v>60</v>
      </c>
      <c r="G62" s="197" t="s">
        <v>160</v>
      </c>
      <c r="H62" s="197" t="s">
        <v>83</v>
      </c>
      <c r="I62" s="226">
        <v>56680</v>
      </c>
      <c r="J62" s="227" t="s">
        <v>330</v>
      </c>
      <c r="K62" s="188"/>
      <c r="L62" s="189"/>
      <c r="M62" s="189"/>
      <c r="N62" s="189"/>
      <c r="O62" s="189">
        <f>SUM(Table1[[#This Row],[Salaries and Wages]:[Variable Fringe]])</f>
        <v>0</v>
      </c>
      <c r="P62" s="189"/>
      <c r="Q62" s="189">
        <v>172920</v>
      </c>
      <c r="R62" s="189"/>
      <c r="S62" s="189"/>
      <c r="T62" s="189"/>
      <c r="U62" s="189"/>
      <c r="V62" s="189"/>
      <c r="W62" s="189"/>
      <c r="X62" s="189"/>
      <c r="Y62" s="189">
        <v>172920</v>
      </c>
      <c r="Z62" s="189"/>
      <c r="AA62" s="221" t="s">
        <v>331</v>
      </c>
      <c r="AB62" s="210" t="s">
        <v>332</v>
      </c>
      <c r="AC62" s="209" t="s">
        <v>333</v>
      </c>
      <c r="AD62" s="197" t="s">
        <v>67</v>
      </c>
      <c r="AE62" s="235" t="s">
        <v>334</v>
      </c>
      <c r="AF62" s="231">
        <v>0</v>
      </c>
      <c r="AG62" s="211">
        <f>Table1[[#This Row],[ADOPTED
Expenditures TOTAL]]*Table1[[#This Row],[
Percent Related to CAP]]</f>
        <v>0</v>
      </c>
      <c r="AH62" s="211">
        <f>Table1[[#This Row],[ADOPTED
Revenue TOTAL]]*Table1[[#This Row],[
Percent Related to CAP]]</f>
        <v>0</v>
      </c>
      <c r="AI62" s="217" t="s">
        <v>69</v>
      </c>
      <c r="AJ62" s="217" t="s">
        <v>69</v>
      </c>
      <c r="AK62" s="217" t="s">
        <v>69</v>
      </c>
      <c r="AL62" s="217" t="s">
        <v>69</v>
      </c>
      <c r="AM62" s="290"/>
      <c r="AN62" s="212"/>
      <c r="AO62" s="213"/>
      <c r="AP62" s="213"/>
      <c r="AQ62" s="213"/>
      <c r="AR62" s="197" t="s">
        <v>277</v>
      </c>
      <c r="AS62" s="219" t="s">
        <v>330</v>
      </c>
      <c r="AT62" s="116" t="b">
        <f>IF(Table1[[#This Row],[PROPOSED
Form ID Name]]=Table1[[#This Row],[ADOPTED
Form ID Name]],TRUE,FALSE)</f>
        <v>1</v>
      </c>
      <c r="AU62" s="121" t="s">
        <v>331</v>
      </c>
      <c r="AV62" s="220" t="b">
        <f>AND(Table1[[#This Row],[PROPOSED Adjustment Description]]=Table1[[#This Row],[ ADOPTED
Adjustment Description]],TRUE,FALSE)</f>
        <v>0</v>
      </c>
    </row>
    <row r="63" spans="1:48" s="185" customFormat="1" ht="35.25" customHeight="1" x14ac:dyDescent="0.15">
      <c r="A63" s="196">
        <v>100000</v>
      </c>
      <c r="B63" s="197" t="s">
        <v>57</v>
      </c>
      <c r="C63" s="198">
        <v>1914</v>
      </c>
      <c r="D63" s="197" t="s">
        <v>318</v>
      </c>
      <c r="E63" s="197" t="s">
        <v>335</v>
      </c>
      <c r="F63" s="197" t="s">
        <v>60</v>
      </c>
      <c r="G63" s="197" t="s">
        <v>61</v>
      </c>
      <c r="H63" s="197" t="s">
        <v>83</v>
      </c>
      <c r="I63" s="226">
        <v>56692</v>
      </c>
      <c r="J63" s="227" t="s">
        <v>336</v>
      </c>
      <c r="K63" s="188"/>
      <c r="L63" s="189"/>
      <c r="M63" s="189"/>
      <c r="N63" s="189"/>
      <c r="O63" s="189">
        <f>SUM(Table1[[#This Row],[Salaries and Wages]:[Variable Fringe]])</f>
        <v>0</v>
      </c>
      <c r="P63" s="189">
        <v>4000000</v>
      </c>
      <c r="Q63" s="189"/>
      <c r="R63" s="189"/>
      <c r="S63" s="189"/>
      <c r="T63" s="189"/>
      <c r="U63" s="189"/>
      <c r="V63" s="189"/>
      <c r="W63" s="189"/>
      <c r="X63" s="189"/>
      <c r="Y63" s="189">
        <v>4000000</v>
      </c>
      <c r="Z63" s="189"/>
      <c r="AA63" s="221" t="s">
        <v>337</v>
      </c>
      <c r="AB63" s="210" t="s">
        <v>338</v>
      </c>
      <c r="AC63" s="209" t="s">
        <v>339</v>
      </c>
      <c r="AD63" s="197" t="s">
        <v>67</v>
      </c>
      <c r="AE63" s="235" t="s">
        <v>340</v>
      </c>
      <c r="AF63" s="231">
        <v>0</v>
      </c>
      <c r="AG63" s="211">
        <f>Table1[[#This Row],[ADOPTED
Expenditures TOTAL]]*Table1[[#This Row],[
Percent Related to CAP]]</f>
        <v>0</v>
      </c>
      <c r="AH63" s="211">
        <f>Table1[[#This Row],[ADOPTED
Revenue TOTAL]]*Table1[[#This Row],[
Percent Related to CAP]]</f>
        <v>0</v>
      </c>
      <c r="AI63" s="307" t="s">
        <v>69</v>
      </c>
      <c r="AJ63" s="307" t="s">
        <v>69</v>
      </c>
      <c r="AK63" s="307" t="s">
        <v>69</v>
      </c>
      <c r="AL63" s="307" t="s">
        <v>69</v>
      </c>
      <c r="AM63" s="290"/>
      <c r="AN63" s="212"/>
      <c r="AO63" s="213"/>
      <c r="AP63" s="213"/>
      <c r="AQ63" s="213"/>
      <c r="AR63" s="197" t="s">
        <v>133</v>
      </c>
      <c r="AS63" s="219" t="s">
        <v>336</v>
      </c>
      <c r="AT63" s="116" t="b">
        <f>IF(Table1[[#This Row],[PROPOSED
Form ID Name]]=Table1[[#This Row],[ADOPTED
Form ID Name]],TRUE,FALSE)</f>
        <v>1</v>
      </c>
      <c r="AU63" s="121" t="s">
        <v>337</v>
      </c>
      <c r="AV63" s="220" t="b">
        <f>AND(Table1[[#This Row],[PROPOSED Adjustment Description]]=Table1[[#This Row],[ ADOPTED
Adjustment Description]],TRUE,FALSE)</f>
        <v>0</v>
      </c>
    </row>
    <row r="64" spans="1:48" s="1" customFormat="1" ht="35.25" customHeight="1" x14ac:dyDescent="0.15">
      <c r="A64" s="196">
        <v>100000</v>
      </c>
      <c r="B64" s="197" t="s">
        <v>57</v>
      </c>
      <c r="C64" s="198">
        <v>1914</v>
      </c>
      <c r="D64" s="197" t="s">
        <v>318</v>
      </c>
      <c r="E64" s="197" t="s">
        <v>341</v>
      </c>
      <c r="F64" s="197" t="s">
        <v>60</v>
      </c>
      <c r="G64" s="197" t="s">
        <v>160</v>
      </c>
      <c r="H64" s="197" t="s">
        <v>83</v>
      </c>
      <c r="I64" s="226">
        <v>56694</v>
      </c>
      <c r="J64" s="227" t="s">
        <v>342</v>
      </c>
      <c r="K64" s="188"/>
      <c r="L64" s="189"/>
      <c r="M64" s="189"/>
      <c r="N64" s="189"/>
      <c r="O64" s="189">
        <f>SUM(Table1[[#This Row],[Salaries and Wages]:[Variable Fringe]])</f>
        <v>0</v>
      </c>
      <c r="P64" s="189"/>
      <c r="Q64" s="189">
        <v>132000</v>
      </c>
      <c r="R64" s="189"/>
      <c r="S64" s="189"/>
      <c r="T64" s="189"/>
      <c r="U64" s="189"/>
      <c r="V64" s="189"/>
      <c r="W64" s="189"/>
      <c r="X64" s="189"/>
      <c r="Y64" s="189">
        <v>132000</v>
      </c>
      <c r="Z64" s="189"/>
      <c r="AA64" s="221" t="s">
        <v>343</v>
      </c>
      <c r="AB64" s="210" t="s">
        <v>344</v>
      </c>
      <c r="AC64" s="209" t="s">
        <v>345</v>
      </c>
      <c r="AD64" s="197" t="s">
        <v>67</v>
      </c>
      <c r="AE64" s="235" t="s">
        <v>346</v>
      </c>
      <c r="AF64" s="231">
        <v>0</v>
      </c>
      <c r="AG64" s="211">
        <f>Table1[[#This Row],[ADOPTED
Expenditures TOTAL]]*Table1[[#This Row],[
Percent Related to CAP]]</f>
        <v>0</v>
      </c>
      <c r="AH64" s="211">
        <f>Table1[[#This Row],[ADOPTED
Revenue TOTAL]]*Table1[[#This Row],[
Percent Related to CAP]]</f>
        <v>0</v>
      </c>
      <c r="AI64" s="217" t="s">
        <v>69</v>
      </c>
      <c r="AJ64" s="217" t="s">
        <v>69</v>
      </c>
      <c r="AK64" s="217" t="s">
        <v>69</v>
      </c>
      <c r="AL64" s="217" t="s">
        <v>69</v>
      </c>
      <c r="AM64" s="290"/>
      <c r="AN64" s="212"/>
      <c r="AO64" s="213"/>
      <c r="AP64" s="213"/>
      <c r="AQ64" s="213"/>
      <c r="AR64" s="197" t="s">
        <v>179</v>
      </c>
      <c r="AS64" s="219" t="s">
        <v>342</v>
      </c>
      <c r="AT64" s="116" t="b">
        <f>IF(Table1[[#This Row],[PROPOSED
Form ID Name]]=Table1[[#This Row],[ADOPTED
Form ID Name]],TRUE,FALSE)</f>
        <v>1</v>
      </c>
      <c r="AU64" s="121" t="s">
        <v>343</v>
      </c>
      <c r="AV64" s="220" t="b">
        <f>AND(Table1[[#This Row],[PROPOSED Adjustment Description]]=Table1[[#This Row],[ ADOPTED
Adjustment Description]],TRUE,FALSE)</f>
        <v>0</v>
      </c>
    </row>
    <row r="65" spans="1:48" s="1" customFormat="1" ht="35.25" customHeight="1" x14ac:dyDescent="0.15">
      <c r="A65" s="196">
        <v>100000</v>
      </c>
      <c r="B65" s="197" t="s">
        <v>57</v>
      </c>
      <c r="C65" s="198">
        <v>1517</v>
      </c>
      <c r="D65" s="197" t="s">
        <v>347</v>
      </c>
      <c r="E65" s="197" t="s">
        <v>103</v>
      </c>
      <c r="F65" s="197" t="s">
        <v>83</v>
      </c>
      <c r="G65" s="197" t="s">
        <v>142</v>
      </c>
      <c r="H65" s="197" t="s">
        <v>83</v>
      </c>
      <c r="I65" s="226">
        <v>56696</v>
      </c>
      <c r="J65" s="227" t="s">
        <v>348</v>
      </c>
      <c r="K65" s="188"/>
      <c r="L65" s="189"/>
      <c r="M65" s="189"/>
      <c r="N65" s="189"/>
      <c r="O65" s="189">
        <f>SUM(Table1[[#This Row],[Salaries and Wages]:[Variable Fringe]])</f>
        <v>0</v>
      </c>
      <c r="P65" s="189"/>
      <c r="Q65" s="194">
        <v>-10000</v>
      </c>
      <c r="R65" s="189"/>
      <c r="S65" s="189"/>
      <c r="T65" s="189"/>
      <c r="U65" s="189"/>
      <c r="V65" s="189"/>
      <c r="W65" s="189"/>
      <c r="X65" s="189"/>
      <c r="Y65" s="194">
        <v>-10000</v>
      </c>
      <c r="Z65" s="194">
        <v>-50000</v>
      </c>
      <c r="AA65" s="221" t="s">
        <v>349</v>
      </c>
      <c r="AB65" s="210" t="s">
        <v>350</v>
      </c>
      <c r="AC65" s="209" t="s">
        <v>351</v>
      </c>
      <c r="AD65" s="197" t="s">
        <v>94</v>
      </c>
      <c r="AE65" s="234" t="s">
        <v>352</v>
      </c>
      <c r="AF65" s="231">
        <v>0</v>
      </c>
      <c r="AG65" s="211">
        <f>Table1[[#This Row],[ADOPTED
Expenditures TOTAL]]*Table1[[#This Row],[
Percent Related to CAP]]</f>
        <v>0</v>
      </c>
      <c r="AH65" s="211">
        <f>Table1[[#This Row],[ADOPTED
Revenue TOTAL]]*Table1[[#This Row],[
Percent Related to CAP]]</f>
        <v>0</v>
      </c>
      <c r="AI65" s="217" t="s">
        <v>69</v>
      </c>
      <c r="AJ65" s="217" t="s">
        <v>69</v>
      </c>
      <c r="AK65" s="217" t="s">
        <v>69</v>
      </c>
      <c r="AL65" s="217" t="s">
        <v>69</v>
      </c>
      <c r="AM65" s="246"/>
      <c r="AN65" s="215"/>
      <c r="AO65" s="197"/>
      <c r="AP65" s="197"/>
      <c r="AQ65" s="197"/>
      <c r="AR65" s="197" t="s">
        <v>133</v>
      </c>
      <c r="AS65" s="219" t="s">
        <v>348</v>
      </c>
      <c r="AT65" s="116" t="b">
        <f>IF(Table1[[#This Row],[PROPOSED
Form ID Name]]=Table1[[#This Row],[ADOPTED
Form ID Name]],TRUE,FALSE)</f>
        <v>1</v>
      </c>
      <c r="AU65" s="121" t="s">
        <v>349</v>
      </c>
      <c r="AV65" s="220" t="b">
        <f>AND(Table1[[#This Row],[PROPOSED Adjustment Description]]=Table1[[#This Row],[ ADOPTED
Adjustment Description]],TRUE,FALSE)</f>
        <v>0</v>
      </c>
    </row>
    <row r="66" spans="1:48" s="1" customFormat="1" ht="35.25" customHeight="1" x14ac:dyDescent="0.15">
      <c r="A66" s="196">
        <v>100000</v>
      </c>
      <c r="B66" s="197" t="s">
        <v>57</v>
      </c>
      <c r="C66" s="198">
        <v>1914</v>
      </c>
      <c r="D66" s="197" t="s">
        <v>318</v>
      </c>
      <c r="E66" s="197" t="s">
        <v>353</v>
      </c>
      <c r="F66" s="197" t="s">
        <v>60</v>
      </c>
      <c r="G66" s="197" t="s">
        <v>239</v>
      </c>
      <c r="H66" s="197" t="s">
        <v>83</v>
      </c>
      <c r="I66" s="226">
        <v>56697</v>
      </c>
      <c r="J66" s="227" t="s">
        <v>354</v>
      </c>
      <c r="K66" s="188">
        <v>50.14</v>
      </c>
      <c r="L66" s="189">
        <v>2893540</v>
      </c>
      <c r="M66" s="189">
        <v>148834</v>
      </c>
      <c r="N66" s="189">
        <v>194220</v>
      </c>
      <c r="O66" s="189">
        <f>SUM(Table1[[#This Row],[Salaries and Wages]:[Variable Fringe]])</f>
        <v>3236594</v>
      </c>
      <c r="P66" s="189"/>
      <c r="Q66" s="189"/>
      <c r="R66" s="189"/>
      <c r="S66" s="189"/>
      <c r="T66" s="189"/>
      <c r="U66" s="189"/>
      <c r="V66" s="189"/>
      <c r="W66" s="189"/>
      <c r="X66" s="189"/>
      <c r="Y66" s="189">
        <v>3236594</v>
      </c>
      <c r="Z66" s="189"/>
      <c r="AA66" s="221" t="s">
        <v>355</v>
      </c>
      <c r="AB66" s="210" t="s">
        <v>242</v>
      </c>
      <c r="AC66" s="210" t="s">
        <v>356</v>
      </c>
      <c r="AD66" s="197" t="s">
        <v>94</v>
      </c>
      <c r="AE66" s="234" t="s">
        <v>357</v>
      </c>
      <c r="AF66" s="231">
        <v>0</v>
      </c>
      <c r="AG66" s="211">
        <f>Table1[[#This Row],[ADOPTED
Expenditures TOTAL]]*Table1[[#This Row],[
Percent Related to CAP]]</f>
        <v>0</v>
      </c>
      <c r="AH66" s="211">
        <f>Table1[[#This Row],[ADOPTED
Revenue TOTAL]]*Table1[[#This Row],[
Percent Related to CAP]]</f>
        <v>0</v>
      </c>
      <c r="AI66" s="217" t="s">
        <v>69</v>
      </c>
      <c r="AJ66" s="217" t="s">
        <v>69</v>
      </c>
      <c r="AK66" s="217" t="s">
        <v>69</v>
      </c>
      <c r="AL66" s="217" t="s">
        <v>69</v>
      </c>
      <c r="AM66" s="246"/>
      <c r="AN66" s="215"/>
      <c r="AO66" s="197"/>
      <c r="AP66" s="197"/>
      <c r="AQ66" s="197"/>
      <c r="AR66" s="197" t="s">
        <v>70</v>
      </c>
      <c r="AS66" s="219" t="s">
        <v>354</v>
      </c>
      <c r="AT66" s="116" t="b">
        <f>IF(Table1[[#This Row],[PROPOSED
Form ID Name]]=Table1[[#This Row],[ADOPTED
Form ID Name]],TRUE,FALSE)</f>
        <v>1</v>
      </c>
      <c r="AU66" s="121" t="s">
        <v>355</v>
      </c>
      <c r="AV66" s="220" t="b">
        <f>AND(Table1[[#This Row],[PROPOSED Adjustment Description]]=Table1[[#This Row],[ ADOPTED
Adjustment Description]],TRUE,FALSE)</f>
        <v>0</v>
      </c>
    </row>
    <row r="67" spans="1:48" s="1" customFormat="1" ht="35.25" customHeight="1" x14ac:dyDescent="0.15">
      <c r="A67" s="196">
        <v>100000</v>
      </c>
      <c r="B67" s="199" t="s">
        <v>57</v>
      </c>
      <c r="C67" s="198">
        <v>1914</v>
      </c>
      <c r="D67" s="199" t="s">
        <v>318</v>
      </c>
      <c r="E67" s="199" t="s">
        <v>358</v>
      </c>
      <c r="F67" s="199" t="s">
        <v>60</v>
      </c>
      <c r="G67" s="199" t="s">
        <v>61</v>
      </c>
      <c r="H67" s="199" t="s">
        <v>83</v>
      </c>
      <c r="I67" s="226">
        <v>56700</v>
      </c>
      <c r="J67" s="228" t="s">
        <v>359</v>
      </c>
      <c r="K67" s="190"/>
      <c r="L67" s="191">
        <v>6000000</v>
      </c>
      <c r="M67" s="191"/>
      <c r="N67" s="191">
        <v>87000</v>
      </c>
      <c r="O67" s="191">
        <f>SUM(Table1[[#This Row],[Salaries and Wages]:[Variable Fringe]])</f>
        <v>6087000</v>
      </c>
      <c r="P67" s="191"/>
      <c r="Q67" s="191"/>
      <c r="R67" s="191"/>
      <c r="S67" s="191"/>
      <c r="T67" s="191"/>
      <c r="U67" s="191"/>
      <c r="V67" s="191"/>
      <c r="W67" s="191"/>
      <c r="X67" s="191"/>
      <c r="Y67" s="191">
        <v>6087000</v>
      </c>
      <c r="Z67" s="191"/>
      <c r="AA67" s="223" t="s">
        <v>360</v>
      </c>
      <c r="AB67" s="210" t="s">
        <v>361</v>
      </c>
      <c r="AC67" s="210" t="s">
        <v>362</v>
      </c>
      <c r="AD67" s="199" t="s">
        <v>94</v>
      </c>
      <c r="AE67" s="234" t="s">
        <v>363</v>
      </c>
      <c r="AF67" s="231">
        <v>0</v>
      </c>
      <c r="AG67" s="211">
        <f>Table1[[#This Row],[ADOPTED
Expenditures TOTAL]]*Table1[[#This Row],[
Percent Related to CAP]]</f>
        <v>0</v>
      </c>
      <c r="AH67" s="211">
        <f>Table1[[#This Row],[ADOPTED
Revenue TOTAL]]*Table1[[#This Row],[
Percent Related to CAP]]</f>
        <v>0</v>
      </c>
      <c r="AI67" s="217" t="s">
        <v>69</v>
      </c>
      <c r="AJ67" s="217" t="s">
        <v>69</v>
      </c>
      <c r="AK67" s="217" t="s">
        <v>69</v>
      </c>
      <c r="AL67" s="217" t="s">
        <v>69</v>
      </c>
      <c r="AM67" s="246"/>
      <c r="AN67" s="215"/>
      <c r="AO67" s="197"/>
      <c r="AP67" s="197"/>
      <c r="AQ67" s="197"/>
      <c r="AR67" s="197" t="s">
        <v>70</v>
      </c>
      <c r="AS67" s="219" t="s">
        <v>359</v>
      </c>
      <c r="AT67" s="116" t="b">
        <f>IF(Table1[[#This Row],[PROPOSED
Form ID Name]]=Table1[[#This Row],[ADOPTED
Form ID Name]],TRUE,FALSE)</f>
        <v>1</v>
      </c>
      <c r="AU67" s="121" t="s">
        <v>360</v>
      </c>
      <c r="AV67" s="220" t="b">
        <f>AND(Table1[[#This Row],[PROPOSED Adjustment Description]]=Table1[[#This Row],[ ADOPTED
Adjustment Description]],TRUE,FALSE)</f>
        <v>0</v>
      </c>
    </row>
    <row r="68" spans="1:48" s="1" customFormat="1" ht="35.25" customHeight="1" x14ac:dyDescent="0.15">
      <c r="A68" s="196">
        <v>200728</v>
      </c>
      <c r="B68" s="197" t="s">
        <v>364</v>
      </c>
      <c r="C68" s="198">
        <v>1619</v>
      </c>
      <c r="D68" s="197" t="s">
        <v>270</v>
      </c>
      <c r="E68" s="197" t="s">
        <v>238</v>
      </c>
      <c r="F68" s="197" t="s">
        <v>60</v>
      </c>
      <c r="G68" s="197" t="s">
        <v>89</v>
      </c>
      <c r="H68" s="197" t="s">
        <v>271</v>
      </c>
      <c r="I68" s="226">
        <v>56701</v>
      </c>
      <c r="J68" s="227" t="s">
        <v>365</v>
      </c>
      <c r="K68" s="188"/>
      <c r="L68" s="189"/>
      <c r="M68" s="189"/>
      <c r="N68" s="189"/>
      <c r="O68" s="189">
        <f>SUM(Table1[[#This Row],[Salaries and Wages]:[Variable Fringe]])</f>
        <v>0</v>
      </c>
      <c r="P68" s="189"/>
      <c r="Q68" s="189"/>
      <c r="R68" s="189"/>
      <c r="S68" s="189"/>
      <c r="T68" s="189"/>
      <c r="U68" s="189"/>
      <c r="V68" s="189"/>
      <c r="W68" s="189"/>
      <c r="X68" s="189"/>
      <c r="Y68" s="189"/>
      <c r="Z68" s="189">
        <v>516174</v>
      </c>
      <c r="AA68" s="221" t="s">
        <v>366</v>
      </c>
      <c r="AB68" s="210" t="s">
        <v>367</v>
      </c>
      <c r="AC68" s="210" t="s">
        <v>368</v>
      </c>
      <c r="AD68" s="197" t="s">
        <v>67</v>
      </c>
      <c r="AE68" s="235" t="s">
        <v>369</v>
      </c>
      <c r="AF68" s="231">
        <v>0</v>
      </c>
      <c r="AG68" s="211">
        <f>Table1[[#This Row],[ADOPTED
Expenditures TOTAL]]*Table1[[#This Row],[
Percent Related to CAP]]</f>
        <v>0</v>
      </c>
      <c r="AH68" s="211">
        <f>Table1[[#This Row],[ADOPTED
Revenue TOTAL]]*Table1[[#This Row],[
Percent Related to CAP]]</f>
        <v>0</v>
      </c>
      <c r="AI68" s="217" t="s">
        <v>69</v>
      </c>
      <c r="AJ68" s="217" t="s">
        <v>69</v>
      </c>
      <c r="AK68" s="217" t="s">
        <v>69</v>
      </c>
      <c r="AL68" s="217" t="s">
        <v>69</v>
      </c>
      <c r="AM68" s="290"/>
      <c r="AN68" s="215" t="s">
        <v>179</v>
      </c>
      <c r="AO68" s="197"/>
      <c r="AP68" s="197"/>
      <c r="AQ68" s="216"/>
      <c r="AR68" s="216"/>
      <c r="AS68" s="219" t="s">
        <v>365</v>
      </c>
      <c r="AT68" s="117" t="b">
        <f>IF(Table1[[#This Row],[PROPOSED
Form ID Name]]=Table1[[#This Row],[ADOPTED
Form ID Name]],TRUE,FALSE)</f>
        <v>1</v>
      </c>
      <c r="AU68" s="121" t="s">
        <v>366</v>
      </c>
      <c r="AV68" s="220" t="b">
        <f>AND(Table1[[#This Row],[PROPOSED Adjustment Description]]=Table1[[#This Row],[ ADOPTED
Adjustment Description]],TRUE,FALSE)</f>
        <v>0</v>
      </c>
    </row>
    <row r="69" spans="1:48" s="1" customFormat="1" ht="35.25" customHeight="1" x14ac:dyDescent="0.15">
      <c r="A69" s="196">
        <v>200728</v>
      </c>
      <c r="B69" s="197" t="s">
        <v>364</v>
      </c>
      <c r="C69" s="198">
        <v>1619</v>
      </c>
      <c r="D69" s="197" t="s">
        <v>270</v>
      </c>
      <c r="E69" s="197" t="s">
        <v>72</v>
      </c>
      <c r="F69" s="197" t="s">
        <v>60</v>
      </c>
      <c r="G69" s="197" t="s">
        <v>61</v>
      </c>
      <c r="H69" s="197" t="s">
        <v>271</v>
      </c>
      <c r="I69" s="226">
        <v>56702</v>
      </c>
      <c r="J69" s="227" t="s">
        <v>370</v>
      </c>
      <c r="K69" s="188"/>
      <c r="L69" s="189"/>
      <c r="M69" s="189"/>
      <c r="N69" s="189"/>
      <c r="O69" s="189">
        <f>SUM(Table1[[#This Row],[Salaries and Wages]:[Variable Fringe]])</f>
        <v>0</v>
      </c>
      <c r="P69" s="189"/>
      <c r="Q69" s="189">
        <v>456000</v>
      </c>
      <c r="R69" s="189"/>
      <c r="S69" s="189"/>
      <c r="T69" s="189"/>
      <c r="U69" s="189"/>
      <c r="V69" s="189"/>
      <c r="W69" s="189"/>
      <c r="X69" s="189"/>
      <c r="Y69" s="189">
        <v>456000</v>
      </c>
      <c r="Z69" s="189"/>
      <c r="AA69" s="224" t="s">
        <v>371</v>
      </c>
      <c r="AB69" s="210" t="s">
        <v>372</v>
      </c>
      <c r="AC69" s="210" t="s">
        <v>373</v>
      </c>
      <c r="AD69" s="197" t="s">
        <v>67</v>
      </c>
      <c r="AE69" s="235" t="s">
        <v>374</v>
      </c>
      <c r="AF69" s="231">
        <v>0</v>
      </c>
      <c r="AG69" s="211">
        <f>Table1[[#This Row],[ADOPTED
Expenditures TOTAL]]*Table1[[#This Row],[
Percent Related to CAP]]</f>
        <v>0</v>
      </c>
      <c r="AH69" s="211">
        <f>Table1[[#This Row],[ADOPTED
Revenue TOTAL]]*Table1[[#This Row],[
Percent Related to CAP]]</f>
        <v>0</v>
      </c>
      <c r="AI69" s="217" t="s">
        <v>69</v>
      </c>
      <c r="AJ69" s="217" t="s">
        <v>69</v>
      </c>
      <c r="AK69" s="217" t="s">
        <v>69</v>
      </c>
      <c r="AL69" s="217" t="s">
        <v>69</v>
      </c>
      <c r="AM69" s="290"/>
      <c r="AN69" s="215" t="s">
        <v>179</v>
      </c>
      <c r="AO69" s="197"/>
      <c r="AP69" s="197"/>
      <c r="AQ69" s="216"/>
      <c r="AR69" s="216"/>
      <c r="AS69" s="219" t="s">
        <v>370</v>
      </c>
      <c r="AT69" s="117" t="b">
        <f>IF(Table1[[#This Row],[PROPOSED
Form ID Name]]=Table1[[#This Row],[ADOPTED
Form ID Name]],TRUE,FALSE)</f>
        <v>1</v>
      </c>
      <c r="AU69" s="121" t="s">
        <v>371</v>
      </c>
      <c r="AV69" s="220" t="b">
        <f>AND(Table1[[#This Row],[PROPOSED Adjustment Description]]=Table1[[#This Row],[ ADOPTED
Adjustment Description]],TRUE,FALSE)</f>
        <v>0</v>
      </c>
    </row>
    <row r="70" spans="1:48" s="1" customFormat="1" ht="35.25" customHeight="1" x14ac:dyDescent="0.15">
      <c r="A70" s="196">
        <v>200728</v>
      </c>
      <c r="B70" s="197" t="s">
        <v>364</v>
      </c>
      <c r="C70" s="198">
        <v>1619</v>
      </c>
      <c r="D70" s="197" t="s">
        <v>270</v>
      </c>
      <c r="E70" s="197" t="s">
        <v>103</v>
      </c>
      <c r="F70" s="197" t="s">
        <v>60</v>
      </c>
      <c r="G70" s="197" t="s">
        <v>61</v>
      </c>
      <c r="H70" s="197" t="s">
        <v>271</v>
      </c>
      <c r="I70" s="226">
        <v>56703</v>
      </c>
      <c r="J70" s="227" t="s">
        <v>370</v>
      </c>
      <c r="K70" s="188"/>
      <c r="L70" s="189"/>
      <c r="M70" s="189"/>
      <c r="N70" s="189"/>
      <c r="O70" s="189">
        <f>SUM(Table1[[#This Row],[Salaries and Wages]:[Variable Fringe]])</f>
        <v>0</v>
      </c>
      <c r="P70" s="189"/>
      <c r="Q70" s="189">
        <v>750000</v>
      </c>
      <c r="R70" s="189"/>
      <c r="S70" s="189"/>
      <c r="T70" s="189"/>
      <c r="U70" s="189"/>
      <c r="V70" s="189"/>
      <c r="W70" s="189"/>
      <c r="X70" s="189"/>
      <c r="Y70" s="189">
        <v>750000</v>
      </c>
      <c r="Z70" s="189"/>
      <c r="AA70" s="224" t="s">
        <v>375</v>
      </c>
      <c r="AB70" s="210" t="s">
        <v>372</v>
      </c>
      <c r="AC70" s="210" t="s">
        <v>376</v>
      </c>
      <c r="AD70" s="197" t="s">
        <v>67</v>
      </c>
      <c r="AE70" s="235" t="s">
        <v>374</v>
      </c>
      <c r="AF70" s="231">
        <v>0</v>
      </c>
      <c r="AG70" s="211">
        <f>Table1[[#This Row],[ADOPTED
Expenditures TOTAL]]*Table1[[#This Row],[
Percent Related to CAP]]</f>
        <v>0</v>
      </c>
      <c r="AH70" s="211">
        <f>Table1[[#This Row],[ADOPTED
Revenue TOTAL]]*Table1[[#This Row],[
Percent Related to CAP]]</f>
        <v>0</v>
      </c>
      <c r="AI70" s="217" t="s">
        <v>69</v>
      </c>
      <c r="AJ70" s="217" t="s">
        <v>69</v>
      </c>
      <c r="AK70" s="217" t="s">
        <v>69</v>
      </c>
      <c r="AL70" s="217" t="s">
        <v>69</v>
      </c>
      <c r="AM70" s="290"/>
      <c r="AN70" s="215" t="s">
        <v>179</v>
      </c>
      <c r="AO70" s="197"/>
      <c r="AP70" s="197"/>
      <c r="AQ70" s="216"/>
      <c r="AR70" s="216"/>
      <c r="AS70" s="219" t="s">
        <v>370</v>
      </c>
      <c r="AT70" s="117" t="b">
        <f>IF(Table1[[#This Row],[PROPOSED
Form ID Name]]=Table1[[#This Row],[ADOPTED
Form ID Name]],TRUE,FALSE)</f>
        <v>1</v>
      </c>
      <c r="AU70" s="121" t="s">
        <v>375</v>
      </c>
      <c r="AV70" s="220" t="b">
        <f>AND(Table1[[#This Row],[PROPOSED Adjustment Description]]=Table1[[#This Row],[ ADOPTED
Adjustment Description]],TRUE,FALSE)</f>
        <v>0</v>
      </c>
    </row>
    <row r="71" spans="1:48" s="1" customFormat="1" ht="35.25" customHeight="1" x14ac:dyDescent="0.15">
      <c r="A71" s="196">
        <v>100000</v>
      </c>
      <c r="B71" s="197" t="s">
        <v>57</v>
      </c>
      <c r="C71" s="198">
        <v>1517</v>
      </c>
      <c r="D71" s="197" t="s">
        <v>347</v>
      </c>
      <c r="E71" s="197" t="s">
        <v>72</v>
      </c>
      <c r="F71" s="197" t="s">
        <v>83</v>
      </c>
      <c r="G71" s="197" t="s">
        <v>61</v>
      </c>
      <c r="H71" s="197" t="s">
        <v>83</v>
      </c>
      <c r="I71" s="226">
        <v>56704</v>
      </c>
      <c r="J71" s="227" t="s">
        <v>377</v>
      </c>
      <c r="K71" s="188">
        <v>1</v>
      </c>
      <c r="L71" s="189">
        <v>136113</v>
      </c>
      <c r="M71" s="189">
        <v>26136</v>
      </c>
      <c r="N71" s="189">
        <v>11275</v>
      </c>
      <c r="O71" s="189">
        <f>SUM(Table1[[#This Row],[Salaries and Wages]:[Variable Fringe]])</f>
        <v>173524</v>
      </c>
      <c r="P71" s="189"/>
      <c r="Q71" s="189"/>
      <c r="R71" s="189"/>
      <c r="S71" s="189"/>
      <c r="T71" s="189"/>
      <c r="U71" s="189"/>
      <c r="V71" s="189"/>
      <c r="W71" s="189"/>
      <c r="X71" s="189"/>
      <c r="Y71" s="189">
        <v>173524</v>
      </c>
      <c r="Z71" s="189"/>
      <c r="AA71" s="221" t="s">
        <v>378</v>
      </c>
      <c r="AB71" s="210" t="s">
        <v>379</v>
      </c>
      <c r="AC71" s="209" t="s">
        <v>380</v>
      </c>
      <c r="AD71" s="197" t="s">
        <v>94</v>
      </c>
      <c r="AE71" s="235" t="s">
        <v>381</v>
      </c>
      <c r="AF71" s="231">
        <v>0.5</v>
      </c>
      <c r="AG71" s="211">
        <f>Table1[[#This Row],[ADOPTED
Expenditures TOTAL]]*Table1[[#This Row],[
Percent Related to CAP]]</f>
        <v>86762</v>
      </c>
      <c r="AH71" s="211">
        <f>Table1[[#This Row],[ADOPTED
Revenue TOTAL]]*Table1[[#This Row],[
Percent Related to CAP]]</f>
        <v>0</v>
      </c>
      <c r="AI71" s="217" t="s">
        <v>382</v>
      </c>
      <c r="AJ71" s="217" t="s">
        <v>382</v>
      </c>
      <c r="AK71" s="217" t="s">
        <v>156</v>
      </c>
      <c r="AL71" s="217" t="s">
        <v>177</v>
      </c>
      <c r="AM71" s="290"/>
      <c r="AN71" s="212"/>
      <c r="AO71" s="213"/>
      <c r="AP71" s="213"/>
      <c r="AQ71" s="213"/>
      <c r="AR71" s="197" t="s">
        <v>133</v>
      </c>
      <c r="AS71" s="219" t="s">
        <v>377</v>
      </c>
      <c r="AT71" s="116" t="b">
        <f>IF(Table1[[#This Row],[PROPOSED
Form ID Name]]=Table1[[#This Row],[ADOPTED
Form ID Name]],TRUE,FALSE)</f>
        <v>1</v>
      </c>
      <c r="AU71" s="121" t="s">
        <v>378</v>
      </c>
      <c r="AV71" s="220" t="b">
        <f>AND(Table1[[#This Row],[PROPOSED Adjustment Description]]=Table1[[#This Row],[ ADOPTED
Adjustment Description]],TRUE,FALSE)</f>
        <v>0</v>
      </c>
    </row>
    <row r="72" spans="1:48" s="1" customFormat="1" ht="35.25" customHeight="1" x14ac:dyDescent="0.15">
      <c r="A72" s="196">
        <v>100000</v>
      </c>
      <c r="B72" s="197" t="s">
        <v>57</v>
      </c>
      <c r="C72" s="198">
        <v>1517</v>
      </c>
      <c r="D72" s="197" t="s">
        <v>347</v>
      </c>
      <c r="E72" s="197" t="s">
        <v>238</v>
      </c>
      <c r="F72" s="197" t="s">
        <v>83</v>
      </c>
      <c r="G72" s="197" t="s">
        <v>61</v>
      </c>
      <c r="H72" s="197" t="s">
        <v>83</v>
      </c>
      <c r="I72" s="226">
        <v>56705</v>
      </c>
      <c r="J72" s="227" t="s">
        <v>383</v>
      </c>
      <c r="K72" s="188">
        <v>2</v>
      </c>
      <c r="L72" s="189">
        <v>159434</v>
      </c>
      <c r="M72" s="189">
        <v>36266</v>
      </c>
      <c r="N72" s="189">
        <v>19504</v>
      </c>
      <c r="O72" s="189">
        <f>SUM(Table1[[#This Row],[Salaries and Wages]:[Variable Fringe]])</f>
        <v>215204</v>
      </c>
      <c r="P72" s="189"/>
      <c r="Q72" s="189"/>
      <c r="R72" s="189"/>
      <c r="S72" s="189"/>
      <c r="T72" s="189"/>
      <c r="U72" s="189"/>
      <c r="V72" s="189"/>
      <c r="W72" s="189"/>
      <c r="X72" s="189"/>
      <c r="Y72" s="189">
        <v>215204</v>
      </c>
      <c r="Z72" s="189"/>
      <c r="AA72" s="221" t="s">
        <v>384</v>
      </c>
      <c r="AB72" s="210" t="s">
        <v>385</v>
      </c>
      <c r="AC72" s="209" t="s">
        <v>386</v>
      </c>
      <c r="AD72" s="197" t="s">
        <v>94</v>
      </c>
      <c r="AE72" s="234" t="s">
        <v>352</v>
      </c>
      <c r="AF72" s="231">
        <v>0.1</v>
      </c>
      <c r="AG72" s="211">
        <f>Table1[[#This Row],[ADOPTED
Expenditures TOTAL]]*Table1[[#This Row],[
Percent Related to CAP]]</f>
        <v>21520.400000000001</v>
      </c>
      <c r="AH72" s="211">
        <f>Table1[[#This Row],[ADOPTED
Revenue TOTAL]]*Table1[[#This Row],[
Percent Related to CAP]]</f>
        <v>0</v>
      </c>
      <c r="AI72" s="217" t="s">
        <v>382</v>
      </c>
      <c r="AJ72" s="217" t="s">
        <v>382</v>
      </c>
      <c r="AK72" s="217" t="s">
        <v>156</v>
      </c>
      <c r="AL72" s="217" t="s">
        <v>177</v>
      </c>
      <c r="AM72" s="246"/>
      <c r="AN72" s="215"/>
      <c r="AO72" s="197"/>
      <c r="AP72" s="197"/>
      <c r="AQ72" s="197"/>
      <c r="AR72" s="197" t="s">
        <v>133</v>
      </c>
      <c r="AS72" s="219" t="s">
        <v>383</v>
      </c>
      <c r="AT72" s="116" t="b">
        <f>IF(Table1[[#This Row],[PROPOSED
Form ID Name]]=Table1[[#This Row],[ADOPTED
Form ID Name]],TRUE,FALSE)</f>
        <v>1</v>
      </c>
      <c r="AU72" s="121" t="s">
        <v>384</v>
      </c>
      <c r="AV72" s="220" t="b">
        <f>AND(Table1[[#This Row],[PROPOSED Adjustment Description]]=Table1[[#This Row],[ ADOPTED
Adjustment Description]],TRUE,FALSE)</f>
        <v>0</v>
      </c>
    </row>
    <row r="73" spans="1:48" s="1" customFormat="1" ht="35.25" customHeight="1" x14ac:dyDescent="0.15">
      <c r="A73" s="196">
        <v>100000</v>
      </c>
      <c r="B73" s="197" t="s">
        <v>57</v>
      </c>
      <c r="C73" s="198">
        <v>1517</v>
      </c>
      <c r="D73" s="197" t="s">
        <v>347</v>
      </c>
      <c r="E73" s="197" t="s">
        <v>103</v>
      </c>
      <c r="F73" s="197" t="s">
        <v>83</v>
      </c>
      <c r="G73" s="197" t="s">
        <v>61</v>
      </c>
      <c r="H73" s="197" t="s">
        <v>83</v>
      </c>
      <c r="I73" s="226">
        <v>56706</v>
      </c>
      <c r="J73" s="227" t="s">
        <v>387</v>
      </c>
      <c r="K73" s="188">
        <v>4</v>
      </c>
      <c r="L73" s="189">
        <v>423028</v>
      </c>
      <c r="M73" s="189">
        <v>87730</v>
      </c>
      <c r="N73" s="189">
        <v>41820</v>
      </c>
      <c r="O73" s="189">
        <f>SUM(Table1[[#This Row],[Salaries and Wages]:[Variable Fringe]])</f>
        <v>552578</v>
      </c>
      <c r="P73" s="189"/>
      <c r="Q73" s="189"/>
      <c r="R73" s="189"/>
      <c r="S73" s="189"/>
      <c r="T73" s="189"/>
      <c r="U73" s="189"/>
      <c r="V73" s="189"/>
      <c r="W73" s="189"/>
      <c r="X73" s="189"/>
      <c r="Y73" s="189">
        <v>552578</v>
      </c>
      <c r="Z73" s="189"/>
      <c r="AA73" s="221" t="s">
        <v>388</v>
      </c>
      <c r="AB73" s="210" t="s">
        <v>389</v>
      </c>
      <c r="AC73" s="209" t="s">
        <v>390</v>
      </c>
      <c r="AD73" s="197" t="s">
        <v>94</v>
      </c>
      <c r="AE73" s="235" t="s">
        <v>391</v>
      </c>
      <c r="AF73" s="231">
        <v>0.5</v>
      </c>
      <c r="AG73" s="211">
        <f>Table1[[#This Row],[ADOPTED
Expenditures TOTAL]]*Table1[[#This Row],[
Percent Related to CAP]]</f>
        <v>276289</v>
      </c>
      <c r="AH73" s="211">
        <f>Table1[[#This Row],[ADOPTED
Revenue TOTAL]]*Table1[[#This Row],[
Percent Related to CAP]]</f>
        <v>0</v>
      </c>
      <c r="AI73" s="217" t="s">
        <v>382</v>
      </c>
      <c r="AJ73" s="217" t="s">
        <v>382</v>
      </c>
      <c r="AK73" s="217" t="s">
        <v>156</v>
      </c>
      <c r="AL73" s="217" t="s">
        <v>177</v>
      </c>
      <c r="AM73" s="290"/>
      <c r="AN73" s="212"/>
      <c r="AO73" s="213"/>
      <c r="AP73" s="213"/>
      <c r="AQ73" s="213"/>
      <c r="AR73" s="197" t="s">
        <v>133</v>
      </c>
      <c r="AS73" s="219" t="s">
        <v>387</v>
      </c>
      <c r="AT73" s="116" t="b">
        <f>IF(Table1[[#This Row],[PROPOSED
Form ID Name]]=Table1[[#This Row],[ADOPTED
Form ID Name]],TRUE,FALSE)</f>
        <v>1</v>
      </c>
      <c r="AU73" s="121" t="s">
        <v>388</v>
      </c>
      <c r="AV73" s="220" t="b">
        <f>AND(Table1[[#This Row],[PROPOSED Adjustment Description]]=Table1[[#This Row],[ ADOPTED
Adjustment Description]],TRUE,FALSE)</f>
        <v>0</v>
      </c>
    </row>
    <row r="74" spans="1:48" s="1" customFormat="1" ht="35.25" customHeight="1" x14ac:dyDescent="0.15">
      <c r="A74" s="196">
        <v>700011</v>
      </c>
      <c r="B74" s="197" t="s">
        <v>392</v>
      </c>
      <c r="C74" s="198">
        <v>2000</v>
      </c>
      <c r="D74" s="197" t="s">
        <v>393</v>
      </c>
      <c r="E74" s="197" t="s">
        <v>103</v>
      </c>
      <c r="F74" s="197" t="s">
        <v>73</v>
      </c>
      <c r="G74" s="197" t="s">
        <v>128</v>
      </c>
      <c r="H74" s="197" t="s">
        <v>62</v>
      </c>
      <c r="I74" s="226">
        <v>56707</v>
      </c>
      <c r="J74" s="227" t="s">
        <v>394</v>
      </c>
      <c r="K74" s="188">
        <v>16</v>
      </c>
      <c r="L74" s="189">
        <v>1549021</v>
      </c>
      <c r="M74" s="189">
        <v>350865</v>
      </c>
      <c r="N74" s="189">
        <v>163428</v>
      </c>
      <c r="O74" s="189">
        <f>SUM(Table1[[#This Row],[Salaries and Wages]:[Variable Fringe]])</f>
        <v>2063314</v>
      </c>
      <c r="P74" s="189"/>
      <c r="Q74" s="189">
        <v>7027488</v>
      </c>
      <c r="R74" s="189"/>
      <c r="S74" s="189"/>
      <c r="T74" s="189"/>
      <c r="U74" s="189"/>
      <c r="V74" s="189"/>
      <c r="W74" s="189"/>
      <c r="X74" s="189"/>
      <c r="Y74" s="189">
        <v>9090802</v>
      </c>
      <c r="Z74" s="189"/>
      <c r="AA74" s="221" t="s">
        <v>395</v>
      </c>
      <c r="AB74" s="210" t="s">
        <v>396</v>
      </c>
      <c r="AC74" s="210" t="s">
        <v>397</v>
      </c>
      <c r="AD74" s="197" t="s">
        <v>94</v>
      </c>
      <c r="AE74" s="234" t="s">
        <v>69</v>
      </c>
      <c r="AF74" s="231">
        <v>0</v>
      </c>
      <c r="AG74" s="211">
        <f>Table1[[#This Row],[ADOPTED
Expenditures TOTAL]]*Table1[[#This Row],[
Percent Related to CAP]]</f>
        <v>0</v>
      </c>
      <c r="AH74" s="211">
        <f>Table1[[#This Row],[ADOPTED
Revenue TOTAL]]*Table1[[#This Row],[
Percent Related to CAP]]</f>
        <v>0</v>
      </c>
      <c r="AI74" s="217" t="s">
        <v>69</v>
      </c>
      <c r="AJ74" s="217" t="s">
        <v>69</v>
      </c>
      <c r="AK74" s="217" t="s">
        <v>69</v>
      </c>
      <c r="AL74" s="217" t="s">
        <v>69</v>
      </c>
      <c r="AM74" s="246"/>
      <c r="AN74" s="215" t="s">
        <v>70</v>
      </c>
      <c r="AO74" s="197"/>
      <c r="AP74" s="197"/>
      <c r="AQ74" s="216"/>
      <c r="AR74" s="216"/>
      <c r="AS74" s="219" t="s">
        <v>394</v>
      </c>
      <c r="AT74" s="117" t="b">
        <f>IF(Table1[[#This Row],[PROPOSED
Form ID Name]]=Table1[[#This Row],[ADOPTED
Form ID Name]],TRUE,FALSE)</f>
        <v>1</v>
      </c>
      <c r="AU74" s="121" t="s">
        <v>395</v>
      </c>
      <c r="AV74" s="220" t="b">
        <f>AND(Table1[[#This Row],[PROPOSED Adjustment Description]]=Table1[[#This Row],[ ADOPTED
Adjustment Description]],TRUE,FALSE)</f>
        <v>0</v>
      </c>
    </row>
    <row r="75" spans="1:48" s="1" customFormat="1" ht="35.25" customHeight="1" x14ac:dyDescent="0.15">
      <c r="A75" s="196">
        <v>200227</v>
      </c>
      <c r="B75" s="197" t="s">
        <v>398</v>
      </c>
      <c r="C75" s="198">
        <v>1913</v>
      </c>
      <c r="D75" s="197" t="s">
        <v>399</v>
      </c>
      <c r="E75" s="197" t="s">
        <v>103</v>
      </c>
      <c r="F75" s="197" t="s">
        <v>83</v>
      </c>
      <c r="G75" s="197" t="s">
        <v>61</v>
      </c>
      <c r="H75" s="197" t="s">
        <v>83</v>
      </c>
      <c r="I75" s="226">
        <v>56709</v>
      </c>
      <c r="J75" s="227" t="s">
        <v>400</v>
      </c>
      <c r="K75" s="188">
        <v>1</v>
      </c>
      <c r="L75" s="189">
        <v>119654</v>
      </c>
      <c r="M75" s="189">
        <v>43881</v>
      </c>
      <c r="N75" s="189">
        <v>23981</v>
      </c>
      <c r="O75" s="189">
        <f>SUM(Table1[[#This Row],[Salaries and Wages]:[Variable Fringe]])</f>
        <v>187516</v>
      </c>
      <c r="P75" s="189"/>
      <c r="Q75" s="189">
        <v>75000</v>
      </c>
      <c r="R75" s="189"/>
      <c r="S75" s="189"/>
      <c r="T75" s="189"/>
      <c r="U75" s="189"/>
      <c r="V75" s="189"/>
      <c r="W75" s="189"/>
      <c r="X75" s="189"/>
      <c r="Y75" s="189">
        <v>262516</v>
      </c>
      <c r="Z75" s="189"/>
      <c r="AA75" s="221" t="s">
        <v>401</v>
      </c>
      <c r="AB75" s="210" t="s">
        <v>402</v>
      </c>
      <c r="AC75" s="210" t="s">
        <v>403</v>
      </c>
      <c r="AD75" s="197" t="s">
        <v>67</v>
      </c>
      <c r="AE75" s="235" t="s">
        <v>404</v>
      </c>
      <c r="AF75" s="231">
        <v>0</v>
      </c>
      <c r="AG75" s="211">
        <f>Table1[[#This Row],[ADOPTED
Expenditures TOTAL]]*Table1[[#This Row],[
Percent Related to CAP]]</f>
        <v>0</v>
      </c>
      <c r="AH75" s="211">
        <f>Table1[[#This Row],[ADOPTED
Revenue TOTAL]]*Table1[[#This Row],[
Percent Related to CAP]]</f>
        <v>0</v>
      </c>
      <c r="AI75" s="217" t="s">
        <v>69</v>
      </c>
      <c r="AJ75" s="217" t="s">
        <v>69</v>
      </c>
      <c r="AK75" s="217" t="s">
        <v>69</v>
      </c>
      <c r="AL75" s="217" t="s">
        <v>69</v>
      </c>
      <c r="AM75" s="290"/>
      <c r="AN75" s="212"/>
      <c r="AO75" s="213"/>
      <c r="AP75" s="197" t="s">
        <v>83</v>
      </c>
      <c r="AQ75" s="197"/>
      <c r="AR75" s="197"/>
      <c r="AS75" s="219" t="s">
        <v>400</v>
      </c>
      <c r="AT75" s="117" t="b">
        <f>IF(Table1[[#This Row],[PROPOSED
Form ID Name]]=Table1[[#This Row],[ADOPTED
Form ID Name]],TRUE,FALSE)</f>
        <v>1</v>
      </c>
      <c r="AU75" s="121" t="s">
        <v>405</v>
      </c>
      <c r="AV75" s="220" t="b">
        <f>AND(Table1[[#This Row],[PROPOSED Adjustment Description]]=Table1[[#This Row],[ ADOPTED
Adjustment Description]],TRUE,FALSE)</f>
        <v>0</v>
      </c>
    </row>
    <row r="76" spans="1:48" s="1" customFormat="1" ht="35.25" customHeight="1" x14ac:dyDescent="0.15">
      <c r="A76" s="196">
        <v>200227</v>
      </c>
      <c r="B76" s="197" t="s">
        <v>398</v>
      </c>
      <c r="C76" s="198">
        <v>1913</v>
      </c>
      <c r="D76" s="197" t="s">
        <v>399</v>
      </c>
      <c r="E76" s="197" t="s">
        <v>238</v>
      </c>
      <c r="F76" s="197" t="s">
        <v>83</v>
      </c>
      <c r="G76" s="197" t="s">
        <v>61</v>
      </c>
      <c r="H76" s="197" t="s">
        <v>83</v>
      </c>
      <c r="I76" s="226">
        <v>56710</v>
      </c>
      <c r="J76" s="227" t="s">
        <v>406</v>
      </c>
      <c r="K76" s="188">
        <v>1</v>
      </c>
      <c r="L76" s="189">
        <v>124000</v>
      </c>
      <c r="M76" s="189">
        <v>24939</v>
      </c>
      <c r="N76" s="189">
        <v>10948</v>
      </c>
      <c r="O76" s="189">
        <f>SUM(Table1[[#This Row],[Salaries and Wages]:[Variable Fringe]])</f>
        <v>159887</v>
      </c>
      <c r="P76" s="189"/>
      <c r="Q76" s="189"/>
      <c r="R76" s="189"/>
      <c r="S76" s="189"/>
      <c r="T76" s="189"/>
      <c r="U76" s="189"/>
      <c r="V76" s="189"/>
      <c r="W76" s="189"/>
      <c r="X76" s="189"/>
      <c r="Y76" s="189">
        <v>159887</v>
      </c>
      <c r="Z76" s="189"/>
      <c r="AA76" s="221" t="s">
        <v>407</v>
      </c>
      <c r="AB76" s="210" t="s">
        <v>408</v>
      </c>
      <c r="AC76" s="210" t="s">
        <v>409</v>
      </c>
      <c r="AD76" s="197" t="s">
        <v>67</v>
      </c>
      <c r="AE76" s="235" t="s">
        <v>410</v>
      </c>
      <c r="AF76" s="231">
        <v>0</v>
      </c>
      <c r="AG76" s="211">
        <f>Table1[[#This Row],[ADOPTED
Expenditures TOTAL]]*Table1[[#This Row],[
Percent Related to CAP]]</f>
        <v>0</v>
      </c>
      <c r="AH76" s="211">
        <f>Table1[[#This Row],[ADOPTED
Revenue TOTAL]]*Table1[[#This Row],[
Percent Related to CAP]]</f>
        <v>0</v>
      </c>
      <c r="AI76" s="217" t="s">
        <v>69</v>
      </c>
      <c r="AJ76" s="217" t="s">
        <v>69</v>
      </c>
      <c r="AK76" s="217" t="s">
        <v>69</v>
      </c>
      <c r="AL76" s="217" t="s">
        <v>69</v>
      </c>
      <c r="AM76" s="290"/>
      <c r="AN76" s="212"/>
      <c r="AO76" s="213"/>
      <c r="AP76" s="197" t="s">
        <v>83</v>
      </c>
      <c r="AQ76" s="197"/>
      <c r="AR76" s="197"/>
      <c r="AS76" s="219" t="s">
        <v>406</v>
      </c>
      <c r="AT76" s="117" t="b">
        <f>IF(Table1[[#This Row],[PROPOSED
Form ID Name]]=Table1[[#This Row],[ADOPTED
Form ID Name]],TRUE,FALSE)</f>
        <v>1</v>
      </c>
      <c r="AU76" s="121" t="s">
        <v>407</v>
      </c>
      <c r="AV76" s="220" t="b">
        <f>AND(Table1[[#This Row],[PROPOSED Adjustment Description]]=Table1[[#This Row],[ ADOPTED
Adjustment Description]],TRUE,FALSE)</f>
        <v>0</v>
      </c>
    </row>
    <row r="77" spans="1:48" s="1" customFormat="1" ht="35.25" customHeight="1" x14ac:dyDescent="0.15">
      <c r="A77" s="196">
        <v>100000</v>
      </c>
      <c r="B77" s="197" t="s">
        <v>57</v>
      </c>
      <c r="C77" s="198">
        <v>1914</v>
      </c>
      <c r="D77" s="197" t="s">
        <v>318</v>
      </c>
      <c r="E77" s="197" t="s">
        <v>411</v>
      </c>
      <c r="F77" s="197" t="s">
        <v>60</v>
      </c>
      <c r="G77" s="197" t="s">
        <v>160</v>
      </c>
      <c r="H77" s="197" t="s">
        <v>83</v>
      </c>
      <c r="I77" s="226">
        <v>56711</v>
      </c>
      <c r="J77" s="227" t="s">
        <v>412</v>
      </c>
      <c r="K77" s="188"/>
      <c r="L77" s="189"/>
      <c r="M77" s="189"/>
      <c r="N77" s="189"/>
      <c r="O77" s="189">
        <f>SUM(Table1[[#This Row],[Salaries and Wages]:[Variable Fringe]])</f>
        <v>0</v>
      </c>
      <c r="P77" s="189"/>
      <c r="Q77" s="189">
        <v>191400</v>
      </c>
      <c r="R77" s="189"/>
      <c r="S77" s="189"/>
      <c r="T77" s="189"/>
      <c r="U77" s="189"/>
      <c r="V77" s="189"/>
      <c r="W77" s="189"/>
      <c r="X77" s="189"/>
      <c r="Y77" s="189">
        <v>191400</v>
      </c>
      <c r="Z77" s="189"/>
      <c r="AA77" s="221" t="s">
        <v>413</v>
      </c>
      <c r="AB77" s="210" t="s">
        <v>414</v>
      </c>
      <c r="AC77" s="209" t="s">
        <v>415</v>
      </c>
      <c r="AD77" s="197" t="s">
        <v>67</v>
      </c>
      <c r="AE77" s="235" t="s">
        <v>416</v>
      </c>
      <c r="AF77" s="231">
        <v>0</v>
      </c>
      <c r="AG77" s="211">
        <f>Table1[[#This Row],[ADOPTED
Expenditures TOTAL]]*Table1[[#This Row],[
Percent Related to CAP]]</f>
        <v>0</v>
      </c>
      <c r="AH77" s="211">
        <f>Table1[[#This Row],[ADOPTED
Revenue TOTAL]]*Table1[[#This Row],[
Percent Related to CAP]]</f>
        <v>0</v>
      </c>
      <c r="AI77" s="217" t="s">
        <v>69</v>
      </c>
      <c r="AJ77" s="217" t="s">
        <v>69</v>
      </c>
      <c r="AK77" s="217" t="s">
        <v>69</v>
      </c>
      <c r="AL77" s="217" t="s">
        <v>69</v>
      </c>
      <c r="AM77" s="290"/>
      <c r="AN77" s="212"/>
      <c r="AO77" s="213"/>
      <c r="AP77" s="213"/>
      <c r="AQ77" s="213"/>
      <c r="AR77" s="197" t="s">
        <v>70</v>
      </c>
      <c r="AS77" s="219" t="s">
        <v>412</v>
      </c>
      <c r="AT77" s="116" t="b">
        <f>IF(Table1[[#This Row],[PROPOSED
Form ID Name]]=Table1[[#This Row],[ADOPTED
Form ID Name]],TRUE,FALSE)</f>
        <v>1</v>
      </c>
      <c r="AU77" s="121" t="s">
        <v>413</v>
      </c>
      <c r="AV77" s="220" t="b">
        <f>AND(Table1[[#This Row],[PROPOSED Adjustment Description]]=Table1[[#This Row],[ ADOPTED
Adjustment Description]],TRUE,FALSE)</f>
        <v>0</v>
      </c>
    </row>
    <row r="78" spans="1:48" s="1" customFormat="1" ht="35.25" customHeight="1" x14ac:dyDescent="0.15">
      <c r="A78" s="196">
        <v>100000</v>
      </c>
      <c r="B78" s="197" t="s">
        <v>57</v>
      </c>
      <c r="C78" s="198">
        <v>1914</v>
      </c>
      <c r="D78" s="197" t="s">
        <v>318</v>
      </c>
      <c r="E78" s="197" t="s">
        <v>278</v>
      </c>
      <c r="F78" s="197" t="s">
        <v>60</v>
      </c>
      <c r="G78" s="197" t="s">
        <v>160</v>
      </c>
      <c r="H78" s="197" t="s">
        <v>83</v>
      </c>
      <c r="I78" s="226">
        <v>56712</v>
      </c>
      <c r="J78" s="227" t="s">
        <v>417</v>
      </c>
      <c r="K78" s="188"/>
      <c r="L78" s="189"/>
      <c r="M78" s="189"/>
      <c r="N78" s="189"/>
      <c r="O78" s="189">
        <f>SUM(Table1[[#This Row],[Salaries and Wages]:[Variable Fringe]])</f>
        <v>0</v>
      </c>
      <c r="P78" s="189">
        <v>408540</v>
      </c>
      <c r="Q78" s="189"/>
      <c r="R78" s="189"/>
      <c r="S78" s="189"/>
      <c r="T78" s="189"/>
      <c r="U78" s="189"/>
      <c r="V78" s="189"/>
      <c r="W78" s="189"/>
      <c r="X78" s="189"/>
      <c r="Y78" s="189">
        <v>408540</v>
      </c>
      <c r="Z78" s="189"/>
      <c r="AA78" s="221" t="s">
        <v>418</v>
      </c>
      <c r="AB78" s="210" t="s">
        <v>419</v>
      </c>
      <c r="AC78" s="209" t="s">
        <v>420</v>
      </c>
      <c r="AD78" s="197" t="s">
        <v>94</v>
      </c>
      <c r="AE78" s="234" t="s">
        <v>421</v>
      </c>
      <c r="AF78" s="231">
        <v>0</v>
      </c>
      <c r="AG78" s="211">
        <f>Table1[[#This Row],[ADOPTED
Expenditures TOTAL]]*Table1[[#This Row],[
Percent Related to CAP]]</f>
        <v>0</v>
      </c>
      <c r="AH78" s="211">
        <f>Table1[[#This Row],[ADOPTED
Revenue TOTAL]]*Table1[[#This Row],[
Percent Related to CAP]]</f>
        <v>0</v>
      </c>
      <c r="AI78" s="217" t="s">
        <v>69</v>
      </c>
      <c r="AJ78" s="217" t="s">
        <v>69</v>
      </c>
      <c r="AK78" s="217" t="s">
        <v>69</v>
      </c>
      <c r="AL78" s="217" t="s">
        <v>69</v>
      </c>
      <c r="AM78" s="246"/>
      <c r="AN78" s="215"/>
      <c r="AO78" s="197"/>
      <c r="AP78" s="197"/>
      <c r="AQ78" s="197"/>
      <c r="AR78" s="197" t="s">
        <v>70</v>
      </c>
      <c r="AS78" s="219" t="s">
        <v>417</v>
      </c>
      <c r="AT78" s="116" t="b">
        <f>IF(Table1[[#This Row],[PROPOSED
Form ID Name]]=Table1[[#This Row],[ADOPTED
Form ID Name]],TRUE,FALSE)</f>
        <v>1</v>
      </c>
      <c r="AU78" s="121" t="s">
        <v>418</v>
      </c>
      <c r="AV78" s="220" t="b">
        <f>AND(Table1[[#This Row],[PROPOSED Adjustment Description]]=Table1[[#This Row],[ ADOPTED
Adjustment Description]],TRUE,FALSE)</f>
        <v>0</v>
      </c>
    </row>
    <row r="79" spans="1:48" s="1" customFormat="1" ht="35.25" customHeight="1" x14ac:dyDescent="0.15">
      <c r="A79" s="196">
        <v>100000</v>
      </c>
      <c r="B79" s="197" t="s">
        <v>57</v>
      </c>
      <c r="C79" s="198">
        <v>1914</v>
      </c>
      <c r="D79" s="197" t="s">
        <v>318</v>
      </c>
      <c r="E79" s="197" t="s">
        <v>422</v>
      </c>
      <c r="F79" s="197" t="s">
        <v>60</v>
      </c>
      <c r="G79" s="197" t="s">
        <v>160</v>
      </c>
      <c r="H79" s="197" t="s">
        <v>83</v>
      </c>
      <c r="I79" s="226">
        <v>56713</v>
      </c>
      <c r="J79" s="227" t="s">
        <v>423</v>
      </c>
      <c r="K79" s="188"/>
      <c r="L79" s="189"/>
      <c r="M79" s="189"/>
      <c r="N79" s="189"/>
      <c r="O79" s="189">
        <f>SUM(Table1[[#This Row],[Salaries and Wages]:[Variable Fringe]])</f>
        <v>0</v>
      </c>
      <c r="P79" s="189">
        <v>271920</v>
      </c>
      <c r="Q79" s="189"/>
      <c r="R79" s="189"/>
      <c r="S79" s="189"/>
      <c r="T79" s="189"/>
      <c r="U79" s="189"/>
      <c r="V79" s="189"/>
      <c r="W79" s="189"/>
      <c r="X79" s="189"/>
      <c r="Y79" s="189">
        <v>271920</v>
      </c>
      <c r="Z79" s="189"/>
      <c r="AA79" s="221" t="s">
        <v>424</v>
      </c>
      <c r="AB79" s="210" t="s">
        <v>425</v>
      </c>
      <c r="AC79" s="209" t="s">
        <v>426</v>
      </c>
      <c r="AD79" s="197" t="s">
        <v>94</v>
      </c>
      <c r="AE79" s="234" t="s">
        <v>427</v>
      </c>
      <c r="AF79" s="231">
        <v>0</v>
      </c>
      <c r="AG79" s="211">
        <f>Table1[[#This Row],[ADOPTED
Expenditures TOTAL]]*Table1[[#This Row],[
Percent Related to CAP]]</f>
        <v>0</v>
      </c>
      <c r="AH79" s="211">
        <f>Table1[[#This Row],[ADOPTED
Revenue TOTAL]]*Table1[[#This Row],[
Percent Related to CAP]]</f>
        <v>0</v>
      </c>
      <c r="AI79" s="217" t="s">
        <v>69</v>
      </c>
      <c r="AJ79" s="217" t="s">
        <v>69</v>
      </c>
      <c r="AK79" s="217" t="s">
        <v>69</v>
      </c>
      <c r="AL79" s="217" t="s">
        <v>69</v>
      </c>
      <c r="AM79" s="246"/>
      <c r="AN79" s="215"/>
      <c r="AO79" s="197"/>
      <c r="AP79" s="197"/>
      <c r="AQ79" s="197"/>
      <c r="AR79" s="197" t="s">
        <v>277</v>
      </c>
      <c r="AS79" s="219" t="s">
        <v>423</v>
      </c>
      <c r="AT79" s="116" t="b">
        <f>IF(Table1[[#This Row],[PROPOSED
Form ID Name]]=Table1[[#This Row],[ADOPTED
Form ID Name]],TRUE,FALSE)</f>
        <v>1</v>
      </c>
      <c r="AU79" s="121" t="s">
        <v>424</v>
      </c>
      <c r="AV79" s="220" t="b">
        <f>AND(Table1[[#This Row],[PROPOSED Adjustment Description]]=Table1[[#This Row],[ ADOPTED
Adjustment Description]],TRUE,FALSE)</f>
        <v>0</v>
      </c>
    </row>
    <row r="80" spans="1:48" s="1" customFormat="1" ht="35.25" customHeight="1" x14ac:dyDescent="0.15">
      <c r="A80" s="196">
        <v>100000</v>
      </c>
      <c r="B80" s="199" t="s">
        <v>57</v>
      </c>
      <c r="C80" s="198">
        <v>1211</v>
      </c>
      <c r="D80" s="199" t="s">
        <v>428</v>
      </c>
      <c r="E80" s="199" t="s">
        <v>278</v>
      </c>
      <c r="F80" s="199" t="s">
        <v>83</v>
      </c>
      <c r="G80" s="199" t="s">
        <v>239</v>
      </c>
      <c r="H80" s="199" t="s">
        <v>83</v>
      </c>
      <c r="I80" s="226">
        <v>56717</v>
      </c>
      <c r="J80" s="228" t="s">
        <v>429</v>
      </c>
      <c r="K80" s="190">
        <v>5.48</v>
      </c>
      <c r="L80" s="191">
        <v>407529</v>
      </c>
      <c r="M80" s="191">
        <v>9217</v>
      </c>
      <c r="N80" s="191">
        <v>23476</v>
      </c>
      <c r="O80" s="191">
        <f>SUM(Table1[[#This Row],[Salaries and Wages]:[Variable Fringe]])</f>
        <v>440222</v>
      </c>
      <c r="P80" s="191"/>
      <c r="Q80" s="191"/>
      <c r="R80" s="191"/>
      <c r="S80" s="191"/>
      <c r="T80" s="191"/>
      <c r="U80" s="191"/>
      <c r="V80" s="191"/>
      <c r="W80" s="191"/>
      <c r="X80" s="191"/>
      <c r="Y80" s="191">
        <v>440222</v>
      </c>
      <c r="Z80" s="191"/>
      <c r="AA80" s="222" t="s">
        <v>430</v>
      </c>
      <c r="AB80" s="210" t="s">
        <v>242</v>
      </c>
      <c r="AC80" s="210" t="s">
        <v>431</v>
      </c>
      <c r="AD80" s="199" t="s">
        <v>94</v>
      </c>
      <c r="AE80" s="234" t="s">
        <v>69</v>
      </c>
      <c r="AF80" s="259">
        <v>0</v>
      </c>
      <c r="AG80" s="211">
        <f>Table1[[#This Row],[ADOPTED
Expenditures TOTAL]]*Table1[[#This Row],[
Percent Related to CAP]]</f>
        <v>0</v>
      </c>
      <c r="AH80" s="211">
        <f>Table1[[#This Row],[ADOPTED
Revenue TOTAL]]*Table1[[#This Row],[
Percent Related to CAP]]</f>
        <v>0</v>
      </c>
      <c r="AI80" s="251" t="s">
        <v>69</v>
      </c>
      <c r="AJ80" s="251" t="s">
        <v>69</v>
      </c>
      <c r="AK80" s="251" t="s">
        <v>69</v>
      </c>
      <c r="AL80" s="251" t="s">
        <v>69</v>
      </c>
      <c r="AM80" s="246"/>
      <c r="AN80" s="215"/>
      <c r="AO80" s="197"/>
      <c r="AP80" s="197"/>
      <c r="AQ80" s="197"/>
      <c r="AR80" s="197" t="s">
        <v>83</v>
      </c>
      <c r="AS80" s="219" t="s">
        <v>429</v>
      </c>
      <c r="AT80" s="116" t="b">
        <f>IF(Table1[[#This Row],[PROPOSED
Form ID Name]]=Table1[[#This Row],[ADOPTED
Form ID Name]],TRUE,FALSE)</f>
        <v>1</v>
      </c>
      <c r="AU80" s="121" t="s">
        <v>430</v>
      </c>
      <c r="AV80" s="220" t="b">
        <f>AND(Table1[[#This Row],[PROPOSED Adjustment Description]]=Table1[[#This Row],[ ADOPTED
Adjustment Description]],TRUE,FALSE)</f>
        <v>0</v>
      </c>
    </row>
    <row r="81" spans="1:48" s="1" customFormat="1" ht="35.25" customHeight="1" x14ac:dyDescent="0.15">
      <c r="A81" s="196">
        <v>100000</v>
      </c>
      <c r="B81" s="199" t="s">
        <v>57</v>
      </c>
      <c r="C81" s="198">
        <v>1621</v>
      </c>
      <c r="D81" s="199" t="s">
        <v>432</v>
      </c>
      <c r="E81" s="199" t="s">
        <v>72</v>
      </c>
      <c r="F81" s="199" t="s">
        <v>307</v>
      </c>
      <c r="G81" s="199" t="s">
        <v>104</v>
      </c>
      <c r="H81" s="199" t="s">
        <v>62</v>
      </c>
      <c r="I81" s="226">
        <v>56718</v>
      </c>
      <c r="J81" s="228" t="s">
        <v>433</v>
      </c>
      <c r="K81" s="190"/>
      <c r="L81" s="191"/>
      <c r="M81" s="191"/>
      <c r="N81" s="191"/>
      <c r="O81" s="191">
        <f>SUM(Table1[[#This Row],[Salaries and Wages]:[Variable Fringe]])</f>
        <v>0</v>
      </c>
      <c r="P81" s="191"/>
      <c r="Q81" s="191">
        <v>150000</v>
      </c>
      <c r="R81" s="191"/>
      <c r="S81" s="191"/>
      <c r="T81" s="191"/>
      <c r="U81" s="191"/>
      <c r="V81" s="191"/>
      <c r="W81" s="191"/>
      <c r="X81" s="191"/>
      <c r="Y81" s="191">
        <v>150000</v>
      </c>
      <c r="Z81" s="191"/>
      <c r="AA81" s="223" t="s">
        <v>434</v>
      </c>
      <c r="AB81" s="210" t="s">
        <v>435</v>
      </c>
      <c r="AC81" s="210" t="s">
        <v>436</v>
      </c>
      <c r="AD81" s="199" t="s">
        <v>94</v>
      </c>
      <c r="AE81" s="234" t="s">
        <v>437</v>
      </c>
      <c r="AF81" s="231">
        <v>1</v>
      </c>
      <c r="AG81" s="211">
        <f>Table1[[#This Row],[ADOPTED
Expenditures TOTAL]]*Table1[[#This Row],[
Percent Related to CAP]]</f>
        <v>150000</v>
      </c>
      <c r="AH81" s="211">
        <f>Table1[[#This Row],[ADOPTED
Revenue TOTAL]]*Table1[[#This Row],[
Percent Related to CAP]]</f>
        <v>0</v>
      </c>
      <c r="AI81" s="217" t="s">
        <v>438</v>
      </c>
      <c r="AJ81" s="217" t="s">
        <v>4335</v>
      </c>
      <c r="AK81" s="217" t="s">
        <v>156</v>
      </c>
      <c r="AL81" s="217" t="s">
        <v>177</v>
      </c>
      <c r="AM81" s="246"/>
      <c r="AN81" s="215"/>
      <c r="AO81" s="197"/>
      <c r="AP81" s="197"/>
      <c r="AQ81" s="197"/>
      <c r="AR81" s="197" t="s">
        <v>133</v>
      </c>
      <c r="AS81" s="219" t="s">
        <v>433</v>
      </c>
      <c r="AT81" s="116" t="b">
        <f>IF(Table1[[#This Row],[PROPOSED
Form ID Name]]=Table1[[#This Row],[ADOPTED
Form ID Name]],TRUE,FALSE)</f>
        <v>1</v>
      </c>
      <c r="AU81" s="121" t="s">
        <v>434</v>
      </c>
      <c r="AV81" s="220" t="b">
        <f>AND(Table1[[#This Row],[PROPOSED Adjustment Description]]=Table1[[#This Row],[ ADOPTED
Adjustment Description]],TRUE,FALSE)</f>
        <v>0</v>
      </c>
    </row>
    <row r="82" spans="1:48" s="1" customFormat="1" ht="35.25" customHeight="1" x14ac:dyDescent="0.15">
      <c r="A82" s="196">
        <v>200227</v>
      </c>
      <c r="B82" s="197" t="s">
        <v>398</v>
      </c>
      <c r="C82" s="198">
        <v>1913</v>
      </c>
      <c r="D82" s="197" t="s">
        <v>399</v>
      </c>
      <c r="E82" s="197" t="s">
        <v>72</v>
      </c>
      <c r="F82" s="197" t="s">
        <v>83</v>
      </c>
      <c r="G82" s="197" t="s">
        <v>104</v>
      </c>
      <c r="H82" s="197" t="s">
        <v>83</v>
      </c>
      <c r="I82" s="226">
        <v>56721</v>
      </c>
      <c r="J82" s="227" t="s">
        <v>439</v>
      </c>
      <c r="K82" s="188"/>
      <c r="L82" s="189"/>
      <c r="M82" s="189"/>
      <c r="N82" s="189"/>
      <c r="O82" s="189">
        <f>SUM(Table1[[#This Row],[Salaries and Wages]:[Variable Fringe]])</f>
        <v>0</v>
      </c>
      <c r="P82" s="189"/>
      <c r="Q82" s="189">
        <v>100000</v>
      </c>
      <c r="R82" s="189"/>
      <c r="S82" s="189"/>
      <c r="T82" s="189"/>
      <c r="U82" s="189"/>
      <c r="V82" s="189"/>
      <c r="W82" s="189"/>
      <c r="X82" s="189"/>
      <c r="Y82" s="189">
        <v>100000</v>
      </c>
      <c r="Z82" s="189"/>
      <c r="AA82" s="221" t="s">
        <v>440</v>
      </c>
      <c r="AB82" s="210" t="s">
        <v>441</v>
      </c>
      <c r="AC82" s="210" t="s">
        <v>442</v>
      </c>
      <c r="AD82" s="197" t="s">
        <v>67</v>
      </c>
      <c r="AE82" s="235" t="s">
        <v>443</v>
      </c>
      <c r="AF82" s="231">
        <v>0</v>
      </c>
      <c r="AG82" s="211">
        <f>Table1[[#This Row],[ADOPTED
Expenditures TOTAL]]*Table1[[#This Row],[
Percent Related to CAP]]</f>
        <v>0</v>
      </c>
      <c r="AH82" s="211">
        <f>Table1[[#This Row],[ADOPTED
Revenue TOTAL]]*Table1[[#This Row],[
Percent Related to CAP]]</f>
        <v>0</v>
      </c>
      <c r="AI82" s="217" t="s">
        <v>69</v>
      </c>
      <c r="AJ82" s="217" t="s">
        <v>69</v>
      </c>
      <c r="AK82" s="217" t="s">
        <v>69</v>
      </c>
      <c r="AL82" s="217" t="s">
        <v>69</v>
      </c>
      <c r="AM82" s="290"/>
      <c r="AN82" s="212"/>
      <c r="AO82" s="213"/>
      <c r="AP82" s="197" t="s">
        <v>83</v>
      </c>
      <c r="AQ82" s="197"/>
      <c r="AR82" s="197"/>
      <c r="AS82" s="219" t="s">
        <v>439</v>
      </c>
      <c r="AT82" s="117" t="b">
        <f>IF(Table1[[#This Row],[PROPOSED
Form ID Name]]=Table1[[#This Row],[ADOPTED
Form ID Name]],TRUE,FALSE)</f>
        <v>1</v>
      </c>
      <c r="AU82" s="121" t="s">
        <v>440</v>
      </c>
      <c r="AV82" s="220" t="b">
        <f>AND(Table1[[#This Row],[PROPOSED Adjustment Description]]=Table1[[#This Row],[ ADOPTED
Adjustment Description]],TRUE,FALSE)</f>
        <v>0</v>
      </c>
    </row>
    <row r="83" spans="1:48" s="1" customFormat="1" ht="35.25" customHeight="1" x14ac:dyDescent="0.15">
      <c r="A83" s="196">
        <v>200227</v>
      </c>
      <c r="B83" s="197" t="s">
        <v>398</v>
      </c>
      <c r="C83" s="198">
        <v>1913</v>
      </c>
      <c r="D83" s="197" t="s">
        <v>399</v>
      </c>
      <c r="E83" s="197" t="s">
        <v>126</v>
      </c>
      <c r="F83" s="197" t="s">
        <v>83</v>
      </c>
      <c r="G83" s="197" t="s">
        <v>61</v>
      </c>
      <c r="H83" s="197" t="s">
        <v>83</v>
      </c>
      <c r="I83" s="226">
        <v>56722</v>
      </c>
      <c r="J83" s="227" t="s">
        <v>444</v>
      </c>
      <c r="K83" s="188"/>
      <c r="L83" s="189"/>
      <c r="M83" s="189"/>
      <c r="N83" s="189"/>
      <c r="O83" s="189">
        <f>SUM(Table1[[#This Row],[Salaries and Wages]:[Variable Fringe]])</f>
        <v>0</v>
      </c>
      <c r="P83" s="189"/>
      <c r="Q83" s="189">
        <v>55000</v>
      </c>
      <c r="R83" s="189"/>
      <c r="S83" s="189"/>
      <c r="T83" s="189"/>
      <c r="U83" s="189"/>
      <c r="V83" s="189"/>
      <c r="W83" s="189"/>
      <c r="X83" s="189"/>
      <c r="Y83" s="189">
        <v>55000</v>
      </c>
      <c r="Z83" s="189"/>
      <c r="AA83" s="221" t="s">
        <v>445</v>
      </c>
      <c r="AB83" s="210" t="s">
        <v>446</v>
      </c>
      <c r="AC83" s="210" t="s">
        <v>447</v>
      </c>
      <c r="AD83" s="197" t="s">
        <v>94</v>
      </c>
      <c r="AE83" s="235" t="s">
        <v>448</v>
      </c>
      <c r="AF83" s="231">
        <v>0</v>
      </c>
      <c r="AG83" s="211">
        <f>Table1[[#This Row],[ADOPTED
Expenditures TOTAL]]*Table1[[#This Row],[
Percent Related to CAP]]</f>
        <v>0</v>
      </c>
      <c r="AH83" s="211">
        <f>Table1[[#This Row],[ADOPTED
Revenue TOTAL]]*Table1[[#This Row],[
Percent Related to CAP]]</f>
        <v>0</v>
      </c>
      <c r="AI83" s="217" t="s">
        <v>69</v>
      </c>
      <c r="AJ83" s="217" t="s">
        <v>69</v>
      </c>
      <c r="AK83" s="217" t="s">
        <v>69</v>
      </c>
      <c r="AL83" s="217" t="s">
        <v>69</v>
      </c>
      <c r="AM83" s="290"/>
      <c r="AN83" s="212"/>
      <c r="AO83" s="213"/>
      <c r="AP83" s="197" t="s">
        <v>83</v>
      </c>
      <c r="AQ83" s="197"/>
      <c r="AR83" s="197"/>
      <c r="AS83" s="219" t="s">
        <v>444</v>
      </c>
      <c r="AT83" s="117" t="b">
        <f>IF(Table1[[#This Row],[PROPOSED
Form ID Name]]=Table1[[#This Row],[ADOPTED
Form ID Name]],TRUE,FALSE)</f>
        <v>1</v>
      </c>
      <c r="AU83" s="121" t="s">
        <v>445</v>
      </c>
      <c r="AV83" s="220" t="b">
        <f>AND(Table1[[#This Row],[PROPOSED Adjustment Description]]=Table1[[#This Row],[ ADOPTED
Adjustment Description]],TRUE,FALSE)</f>
        <v>0</v>
      </c>
    </row>
    <row r="84" spans="1:48" s="1" customFormat="1" ht="35.25" customHeight="1" x14ac:dyDescent="0.15">
      <c r="A84" s="196">
        <v>200227</v>
      </c>
      <c r="B84" s="197" t="s">
        <v>398</v>
      </c>
      <c r="C84" s="198">
        <v>1913</v>
      </c>
      <c r="D84" s="197" t="s">
        <v>399</v>
      </c>
      <c r="E84" s="197" t="s">
        <v>449</v>
      </c>
      <c r="F84" s="197" t="s">
        <v>83</v>
      </c>
      <c r="G84" s="197" t="s">
        <v>160</v>
      </c>
      <c r="H84" s="197" t="s">
        <v>83</v>
      </c>
      <c r="I84" s="226">
        <v>56723</v>
      </c>
      <c r="J84" s="227" t="s">
        <v>450</v>
      </c>
      <c r="K84" s="188"/>
      <c r="L84" s="189"/>
      <c r="M84" s="189"/>
      <c r="N84" s="189"/>
      <c r="O84" s="189">
        <f>SUM(Table1[[#This Row],[Salaries and Wages]:[Variable Fringe]])</f>
        <v>0</v>
      </c>
      <c r="P84" s="189"/>
      <c r="Q84" s="189">
        <v>46000</v>
      </c>
      <c r="R84" s="189"/>
      <c r="S84" s="189"/>
      <c r="T84" s="189"/>
      <c r="U84" s="189"/>
      <c r="V84" s="189"/>
      <c r="W84" s="189"/>
      <c r="X84" s="189"/>
      <c r="Y84" s="189">
        <v>46000</v>
      </c>
      <c r="Z84" s="189">
        <v>46000</v>
      </c>
      <c r="AA84" s="221" t="s">
        <v>451</v>
      </c>
      <c r="AB84" s="210" t="s">
        <v>452</v>
      </c>
      <c r="AC84" s="210" t="s">
        <v>453</v>
      </c>
      <c r="AD84" s="197" t="s">
        <v>94</v>
      </c>
      <c r="AE84" s="234" t="s">
        <v>454</v>
      </c>
      <c r="AF84" s="231">
        <v>0</v>
      </c>
      <c r="AG84" s="211">
        <f>Table1[[#This Row],[ADOPTED
Expenditures TOTAL]]*Table1[[#This Row],[
Percent Related to CAP]]</f>
        <v>0</v>
      </c>
      <c r="AH84" s="211">
        <f>Table1[[#This Row],[ADOPTED
Revenue TOTAL]]*Table1[[#This Row],[
Percent Related to CAP]]</f>
        <v>0</v>
      </c>
      <c r="AI84" s="217" t="s">
        <v>69</v>
      </c>
      <c r="AJ84" s="217" t="s">
        <v>69</v>
      </c>
      <c r="AK84" s="217" t="s">
        <v>69</v>
      </c>
      <c r="AL84" s="217" t="s">
        <v>69</v>
      </c>
      <c r="AM84" s="246"/>
      <c r="AN84" s="215"/>
      <c r="AO84" s="197"/>
      <c r="AP84" s="197" t="s">
        <v>83</v>
      </c>
      <c r="AQ84" s="197"/>
      <c r="AR84" s="197"/>
      <c r="AS84" s="219" t="s">
        <v>450</v>
      </c>
      <c r="AT84" s="117" t="b">
        <f>IF(Table1[[#This Row],[PROPOSED
Form ID Name]]=Table1[[#This Row],[ADOPTED
Form ID Name]],TRUE,FALSE)</f>
        <v>1</v>
      </c>
      <c r="AU84" s="121" t="s">
        <v>451</v>
      </c>
      <c r="AV84" s="220" t="b">
        <f>AND(Table1[[#This Row],[PROPOSED Adjustment Description]]=Table1[[#This Row],[ ADOPTED
Adjustment Description]],TRUE,FALSE)</f>
        <v>0</v>
      </c>
    </row>
    <row r="85" spans="1:48" s="1" customFormat="1" ht="35.25" customHeight="1" x14ac:dyDescent="0.15">
      <c r="A85" s="196">
        <v>200227</v>
      </c>
      <c r="B85" s="199" t="s">
        <v>398</v>
      </c>
      <c r="C85" s="198">
        <v>1913</v>
      </c>
      <c r="D85" s="199" t="s">
        <v>399</v>
      </c>
      <c r="E85" s="199" t="s">
        <v>59</v>
      </c>
      <c r="F85" s="199" t="s">
        <v>83</v>
      </c>
      <c r="G85" s="199" t="s">
        <v>89</v>
      </c>
      <c r="H85" s="199" t="s">
        <v>83</v>
      </c>
      <c r="I85" s="226">
        <v>56725</v>
      </c>
      <c r="J85" s="228" t="s">
        <v>455</v>
      </c>
      <c r="K85" s="190"/>
      <c r="L85" s="191"/>
      <c r="M85" s="191"/>
      <c r="N85" s="191"/>
      <c r="O85" s="191">
        <f>SUM(Table1[[#This Row],[Salaries and Wages]:[Variable Fringe]])</f>
        <v>0</v>
      </c>
      <c r="P85" s="191"/>
      <c r="Q85" s="191"/>
      <c r="R85" s="191"/>
      <c r="S85" s="191"/>
      <c r="T85" s="191"/>
      <c r="U85" s="191"/>
      <c r="V85" s="191"/>
      <c r="W85" s="191"/>
      <c r="X85" s="191"/>
      <c r="Y85" s="191"/>
      <c r="Z85" s="191">
        <v>960000</v>
      </c>
      <c r="AA85" s="222" t="s">
        <v>456</v>
      </c>
      <c r="AB85" s="210" t="s">
        <v>457</v>
      </c>
      <c r="AC85" s="210" t="s">
        <v>458</v>
      </c>
      <c r="AD85" s="199" t="s">
        <v>94</v>
      </c>
      <c r="AE85" s="234" t="s">
        <v>459</v>
      </c>
      <c r="AF85" s="231">
        <v>0</v>
      </c>
      <c r="AG85" s="211">
        <f>Table1[[#This Row],[ADOPTED
Expenditures TOTAL]]*Table1[[#This Row],[
Percent Related to CAP]]</f>
        <v>0</v>
      </c>
      <c r="AH85" s="211">
        <f>Table1[[#This Row],[ADOPTED
Revenue TOTAL]]*Table1[[#This Row],[
Percent Related to CAP]]</f>
        <v>0</v>
      </c>
      <c r="AI85" s="217" t="s">
        <v>69</v>
      </c>
      <c r="AJ85" s="217" t="s">
        <v>69</v>
      </c>
      <c r="AK85" s="217" t="s">
        <v>69</v>
      </c>
      <c r="AL85" s="217" t="s">
        <v>69</v>
      </c>
      <c r="AM85" s="246"/>
      <c r="AN85" s="215"/>
      <c r="AO85" s="197"/>
      <c r="AP85" s="197" t="s">
        <v>83</v>
      </c>
      <c r="AQ85" s="197"/>
      <c r="AR85" s="197"/>
      <c r="AS85" s="219" t="s">
        <v>455</v>
      </c>
      <c r="AT85" s="117" t="b">
        <f>IF(Table1[[#This Row],[PROPOSED
Form ID Name]]=Table1[[#This Row],[ADOPTED
Form ID Name]],TRUE,FALSE)</f>
        <v>1</v>
      </c>
      <c r="AU85" s="121" t="s">
        <v>456</v>
      </c>
      <c r="AV85" s="220" t="b">
        <f>AND(Table1[[#This Row],[PROPOSED Adjustment Description]]=Table1[[#This Row],[ ADOPTED
Adjustment Description]],TRUE,FALSE)</f>
        <v>0</v>
      </c>
    </row>
    <row r="86" spans="1:48" s="1" customFormat="1" ht="35.25" customHeight="1" x14ac:dyDescent="0.15">
      <c r="A86" s="196">
        <v>200227</v>
      </c>
      <c r="B86" s="199" t="s">
        <v>398</v>
      </c>
      <c r="C86" s="198">
        <v>1913</v>
      </c>
      <c r="D86" s="199" t="s">
        <v>399</v>
      </c>
      <c r="E86" s="199" t="s">
        <v>245</v>
      </c>
      <c r="F86" s="199" t="s">
        <v>83</v>
      </c>
      <c r="G86" s="199" t="s">
        <v>89</v>
      </c>
      <c r="H86" s="199" t="s">
        <v>83</v>
      </c>
      <c r="I86" s="226">
        <v>56726</v>
      </c>
      <c r="J86" s="228" t="s">
        <v>460</v>
      </c>
      <c r="K86" s="190"/>
      <c r="L86" s="191"/>
      <c r="M86" s="191"/>
      <c r="N86" s="191"/>
      <c r="O86" s="191">
        <f>SUM(Table1[[#This Row],[Salaries and Wages]:[Variable Fringe]])</f>
        <v>0</v>
      </c>
      <c r="P86" s="191"/>
      <c r="Q86" s="191"/>
      <c r="R86" s="191"/>
      <c r="S86" s="191"/>
      <c r="T86" s="191"/>
      <c r="U86" s="191"/>
      <c r="V86" s="191"/>
      <c r="W86" s="191"/>
      <c r="X86" s="191"/>
      <c r="Y86" s="191"/>
      <c r="Z86" s="191">
        <v>1500000</v>
      </c>
      <c r="AA86" s="223" t="s">
        <v>461</v>
      </c>
      <c r="AB86" s="210" t="s">
        <v>462</v>
      </c>
      <c r="AC86" s="210" t="s">
        <v>463</v>
      </c>
      <c r="AD86" s="199" t="s">
        <v>94</v>
      </c>
      <c r="AE86" s="234" t="s">
        <v>464</v>
      </c>
      <c r="AF86" s="231">
        <v>0</v>
      </c>
      <c r="AG86" s="211">
        <f>Table1[[#This Row],[ADOPTED
Expenditures TOTAL]]*Table1[[#This Row],[
Percent Related to CAP]]</f>
        <v>0</v>
      </c>
      <c r="AH86" s="211">
        <f>Table1[[#This Row],[ADOPTED
Revenue TOTAL]]*Table1[[#This Row],[
Percent Related to CAP]]</f>
        <v>0</v>
      </c>
      <c r="AI86" s="217" t="s">
        <v>69</v>
      </c>
      <c r="AJ86" s="217" t="s">
        <v>69</v>
      </c>
      <c r="AK86" s="217" t="s">
        <v>69</v>
      </c>
      <c r="AL86" s="217" t="s">
        <v>69</v>
      </c>
      <c r="AM86" s="246"/>
      <c r="AN86" s="215"/>
      <c r="AO86" s="197"/>
      <c r="AP86" s="197" t="s">
        <v>83</v>
      </c>
      <c r="AQ86" s="197"/>
      <c r="AR86" s="197"/>
      <c r="AS86" s="219" t="s">
        <v>460</v>
      </c>
      <c r="AT86" s="117" t="b">
        <f>IF(Table1[[#This Row],[PROPOSED
Form ID Name]]=Table1[[#This Row],[ADOPTED
Form ID Name]],TRUE,FALSE)</f>
        <v>1</v>
      </c>
      <c r="AU86" s="121" t="s">
        <v>461</v>
      </c>
      <c r="AV86" s="220" t="b">
        <f>AND(Table1[[#This Row],[PROPOSED Adjustment Description]]=Table1[[#This Row],[ ADOPTED
Adjustment Description]],TRUE,FALSE)</f>
        <v>0</v>
      </c>
    </row>
    <row r="87" spans="1:48" s="1" customFormat="1" ht="35.25" customHeight="1" x14ac:dyDescent="0.15">
      <c r="A87" s="196">
        <v>200227</v>
      </c>
      <c r="B87" s="197" t="s">
        <v>398</v>
      </c>
      <c r="C87" s="198">
        <v>1913</v>
      </c>
      <c r="D87" s="197" t="s">
        <v>399</v>
      </c>
      <c r="E87" s="197" t="s">
        <v>465</v>
      </c>
      <c r="F87" s="197" t="s">
        <v>83</v>
      </c>
      <c r="G87" s="197" t="s">
        <v>160</v>
      </c>
      <c r="H87" s="197" t="s">
        <v>83</v>
      </c>
      <c r="I87" s="226">
        <v>56728</v>
      </c>
      <c r="J87" s="227" t="s">
        <v>466</v>
      </c>
      <c r="K87" s="188"/>
      <c r="L87" s="189"/>
      <c r="M87" s="189"/>
      <c r="N87" s="189"/>
      <c r="O87" s="189">
        <f>SUM(Table1[[#This Row],[Salaries and Wages]:[Variable Fringe]])</f>
        <v>0</v>
      </c>
      <c r="P87" s="189"/>
      <c r="Q87" s="189">
        <v>376461</v>
      </c>
      <c r="R87" s="189"/>
      <c r="S87" s="189"/>
      <c r="T87" s="189"/>
      <c r="U87" s="189"/>
      <c r="V87" s="189"/>
      <c r="W87" s="189"/>
      <c r="X87" s="189"/>
      <c r="Y87" s="189">
        <v>376461</v>
      </c>
      <c r="Z87" s="189"/>
      <c r="AA87" s="221" t="s">
        <v>467</v>
      </c>
      <c r="AB87" s="209" t="s">
        <v>468</v>
      </c>
      <c r="AC87" s="210" t="s">
        <v>469</v>
      </c>
      <c r="AD87" s="197" t="s">
        <v>94</v>
      </c>
      <c r="AE87" s="234" t="s">
        <v>470</v>
      </c>
      <c r="AF87" s="231">
        <v>0</v>
      </c>
      <c r="AG87" s="211">
        <f>Table1[[#This Row],[ADOPTED
Expenditures TOTAL]]*Table1[[#This Row],[
Percent Related to CAP]]</f>
        <v>0</v>
      </c>
      <c r="AH87" s="211">
        <f>Table1[[#This Row],[ADOPTED
Revenue TOTAL]]*Table1[[#This Row],[
Percent Related to CAP]]</f>
        <v>0</v>
      </c>
      <c r="AI87" s="217" t="s">
        <v>69</v>
      </c>
      <c r="AJ87" s="217" t="s">
        <v>69</v>
      </c>
      <c r="AK87" s="217" t="s">
        <v>69</v>
      </c>
      <c r="AL87" s="217" t="s">
        <v>69</v>
      </c>
      <c r="AM87" s="246"/>
      <c r="AN87" s="215"/>
      <c r="AO87" s="197"/>
      <c r="AP87" s="197" t="s">
        <v>83</v>
      </c>
      <c r="AQ87" s="197"/>
      <c r="AR87" s="197"/>
      <c r="AS87" s="219" t="s">
        <v>466</v>
      </c>
      <c r="AT87" s="117" t="b">
        <f>IF(Table1[[#This Row],[PROPOSED
Form ID Name]]=Table1[[#This Row],[ADOPTED
Form ID Name]],TRUE,FALSE)</f>
        <v>1</v>
      </c>
      <c r="AU87" s="121" t="s">
        <v>467</v>
      </c>
      <c r="AV87" s="220" t="b">
        <f>AND(Table1[[#This Row],[PROPOSED Adjustment Description]]=Table1[[#This Row],[ ADOPTED
Adjustment Description]],TRUE,FALSE)</f>
        <v>0</v>
      </c>
    </row>
    <row r="88" spans="1:48" s="185" customFormat="1" ht="35.25" customHeight="1" x14ac:dyDescent="0.15">
      <c r="A88" s="196">
        <v>100000</v>
      </c>
      <c r="B88" s="197" t="s">
        <v>57</v>
      </c>
      <c r="C88" s="198">
        <v>1912</v>
      </c>
      <c r="D88" s="197" t="s">
        <v>471</v>
      </c>
      <c r="E88" s="197" t="s">
        <v>238</v>
      </c>
      <c r="F88" s="197" t="s">
        <v>83</v>
      </c>
      <c r="G88" s="197" t="s">
        <v>61</v>
      </c>
      <c r="H88" s="197" t="s">
        <v>83</v>
      </c>
      <c r="I88" s="226">
        <v>56729</v>
      </c>
      <c r="J88" s="227" t="s">
        <v>472</v>
      </c>
      <c r="K88" s="188">
        <v>1</v>
      </c>
      <c r="L88" s="189">
        <v>45574</v>
      </c>
      <c r="M88" s="189">
        <v>15433</v>
      </c>
      <c r="N88" s="189">
        <v>8831</v>
      </c>
      <c r="O88" s="189">
        <f>SUM(Table1[[#This Row],[Salaries and Wages]:[Variable Fringe]])</f>
        <v>69838</v>
      </c>
      <c r="P88" s="189"/>
      <c r="Q88" s="189"/>
      <c r="R88" s="189"/>
      <c r="S88" s="189"/>
      <c r="T88" s="189"/>
      <c r="U88" s="189"/>
      <c r="V88" s="189"/>
      <c r="W88" s="189"/>
      <c r="X88" s="189"/>
      <c r="Y88" s="189">
        <v>69838</v>
      </c>
      <c r="Z88" s="189"/>
      <c r="AA88" s="221" t="s">
        <v>473</v>
      </c>
      <c r="AB88" s="210" t="s">
        <v>474</v>
      </c>
      <c r="AC88" s="210" t="s">
        <v>475</v>
      </c>
      <c r="AD88" s="197" t="s">
        <v>67</v>
      </c>
      <c r="AE88" s="235" t="s">
        <v>476</v>
      </c>
      <c r="AF88" s="231">
        <v>0</v>
      </c>
      <c r="AG88" s="211">
        <f>Table1[[#This Row],[ADOPTED
Expenditures TOTAL]]*Table1[[#This Row],[
Percent Related to CAP]]</f>
        <v>0</v>
      </c>
      <c r="AH88" s="211">
        <f>Table1[[#This Row],[ADOPTED
Revenue TOTAL]]*Table1[[#This Row],[
Percent Related to CAP]]</f>
        <v>0</v>
      </c>
      <c r="AI88" s="217" t="s">
        <v>69</v>
      </c>
      <c r="AJ88" s="307" t="s">
        <v>69</v>
      </c>
      <c r="AK88" s="217" t="s">
        <v>69</v>
      </c>
      <c r="AL88" s="217" t="s">
        <v>69</v>
      </c>
      <c r="AM88" s="290"/>
      <c r="AN88" s="212"/>
      <c r="AO88" s="213"/>
      <c r="AP88" s="213"/>
      <c r="AQ88" s="213"/>
      <c r="AR88" s="197" t="s">
        <v>70</v>
      </c>
      <c r="AS88" s="219" t="s">
        <v>472</v>
      </c>
      <c r="AT88" s="116" t="b">
        <f>IF(Table1[[#This Row],[PROPOSED
Form ID Name]]=Table1[[#This Row],[ADOPTED
Form ID Name]],TRUE,FALSE)</f>
        <v>1</v>
      </c>
      <c r="AU88" s="121" t="s">
        <v>473</v>
      </c>
      <c r="AV88" s="220" t="b">
        <f>AND(Table1[[#This Row],[PROPOSED Adjustment Description]]=Table1[[#This Row],[ ADOPTED
Adjustment Description]],TRUE,FALSE)</f>
        <v>0</v>
      </c>
    </row>
    <row r="89" spans="1:48" s="185" customFormat="1" ht="35.25" customHeight="1" x14ac:dyDescent="0.15">
      <c r="A89" s="196">
        <v>100000</v>
      </c>
      <c r="B89" s="197" t="s">
        <v>57</v>
      </c>
      <c r="C89" s="198">
        <v>1914</v>
      </c>
      <c r="D89" s="197" t="s">
        <v>318</v>
      </c>
      <c r="E89" s="197" t="s">
        <v>477</v>
      </c>
      <c r="F89" s="197" t="s">
        <v>60</v>
      </c>
      <c r="G89" s="197" t="s">
        <v>478</v>
      </c>
      <c r="H89" s="197" t="s">
        <v>479</v>
      </c>
      <c r="I89" s="226">
        <v>56731</v>
      </c>
      <c r="J89" s="227" t="s">
        <v>480</v>
      </c>
      <c r="K89" s="188"/>
      <c r="L89" s="194">
        <v>-2600000</v>
      </c>
      <c r="M89" s="189"/>
      <c r="N89" s="194">
        <v>-37700</v>
      </c>
      <c r="O89" s="194">
        <f>SUM(Table1[[#This Row],[Salaries and Wages]:[Variable Fringe]])</f>
        <v>-2637700</v>
      </c>
      <c r="P89" s="189"/>
      <c r="Q89" s="189"/>
      <c r="R89" s="189"/>
      <c r="S89" s="189"/>
      <c r="T89" s="189"/>
      <c r="U89" s="189"/>
      <c r="V89" s="189"/>
      <c r="W89" s="189"/>
      <c r="X89" s="189"/>
      <c r="Y89" s="194">
        <v>-2637700</v>
      </c>
      <c r="Z89" s="189"/>
      <c r="AA89" s="221" t="s">
        <v>481</v>
      </c>
      <c r="AB89" s="210" t="s">
        <v>482</v>
      </c>
      <c r="AC89" s="210" t="s">
        <v>483</v>
      </c>
      <c r="AD89" s="197" t="s">
        <v>94</v>
      </c>
      <c r="AE89" s="234" t="s">
        <v>484</v>
      </c>
      <c r="AF89" s="231">
        <v>0</v>
      </c>
      <c r="AG89" s="211">
        <f>Table1[[#This Row],[ADOPTED
Expenditures TOTAL]]*Table1[[#This Row],[
Percent Related to CAP]]</f>
        <v>0</v>
      </c>
      <c r="AH89" s="211">
        <f>Table1[[#This Row],[ADOPTED
Revenue TOTAL]]*Table1[[#This Row],[
Percent Related to CAP]]</f>
        <v>0</v>
      </c>
      <c r="AI89" s="307" t="s">
        <v>69</v>
      </c>
      <c r="AJ89" s="307" t="s">
        <v>69</v>
      </c>
      <c r="AK89" s="217" t="s">
        <v>69</v>
      </c>
      <c r="AL89" s="217" t="s">
        <v>69</v>
      </c>
      <c r="AM89" s="298"/>
      <c r="AN89" s="215"/>
      <c r="AO89" s="197"/>
      <c r="AP89" s="197"/>
      <c r="AQ89" s="197"/>
      <c r="AR89" s="197" t="s">
        <v>70</v>
      </c>
      <c r="AS89" s="219" t="s">
        <v>480</v>
      </c>
      <c r="AT89" s="116" t="b">
        <f>IF(Table1[[#This Row],[PROPOSED
Form ID Name]]=Table1[[#This Row],[ADOPTED
Form ID Name]],TRUE,FALSE)</f>
        <v>1</v>
      </c>
      <c r="AU89" s="121" t="s">
        <v>481</v>
      </c>
      <c r="AV89" s="220" t="b">
        <f>AND(Table1[[#This Row],[PROPOSED Adjustment Description]]=Table1[[#This Row],[ ADOPTED
Adjustment Description]],TRUE,FALSE)</f>
        <v>0</v>
      </c>
    </row>
    <row r="90" spans="1:48" s="1" customFormat="1" ht="35.25" customHeight="1" x14ac:dyDescent="0.15">
      <c r="A90" s="196">
        <v>100000</v>
      </c>
      <c r="B90" s="199" t="s">
        <v>57</v>
      </c>
      <c r="C90" s="198">
        <v>1914</v>
      </c>
      <c r="D90" s="199" t="s">
        <v>318</v>
      </c>
      <c r="E90" s="199" t="s">
        <v>485</v>
      </c>
      <c r="F90" s="199" t="s">
        <v>60</v>
      </c>
      <c r="G90" s="199" t="s">
        <v>61</v>
      </c>
      <c r="H90" s="199" t="s">
        <v>83</v>
      </c>
      <c r="I90" s="226">
        <v>56732</v>
      </c>
      <c r="J90" s="228" t="s">
        <v>486</v>
      </c>
      <c r="K90" s="190"/>
      <c r="L90" s="191">
        <v>2600000</v>
      </c>
      <c r="M90" s="191"/>
      <c r="N90" s="191">
        <v>37700</v>
      </c>
      <c r="O90" s="191">
        <f>SUM(Table1[[#This Row],[Salaries and Wages]:[Variable Fringe]])</f>
        <v>2637700</v>
      </c>
      <c r="P90" s="191"/>
      <c r="Q90" s="191"/>
      <c r="R90" s="191"/>
      <c r="S90" s="191"/>
      <c r="T90" s="191"/>
      <c r="U90" s="191"/>
      <c r="V90" s="191"/>
      <c r="W90" s="191"/>
      <c r="X90" s="191"/>
      <c r="Y90" s="191">
        <v>2637700</v>
      </c>
      <c r="Z90" s="191"/>
      <c r="AA90" s="222" t="s">
        <v>487</v>
      </c>
      <c r="AB90" s="210" t="s">
        <v>488</v>
      </c>
      <c r="AC90" s="210" t="s">
        <v>489</v>
      </c>
      <c r="AD90" s="199" t="s">
        <v>67</v>
      </c>
      <c r="AE90" s="235" t="s">
        <v>490</v>
      </c>
      <c r="AF90" s="231">
        <v>0</v>
      </c>
      <c r="AG90" s="211">
        <f>Table1[[#This Row],[ADOPTED
Expenditures TOTAL]]*Table1[[#This Row],[
Percent Related to CAP]]</f>
        <v>0</v>
      </c>
      <c r="AH90" s="211">
        <f>Table1[[#This Row],[ADOPTED
Revenue TOTAL]]*Table1[[#This Row],[
Percent Related to CAP]]</f>
        <v>0</v>
      </c>
      <c r="AI90" s="217" t="s">
        <v>69</v>
      </c>
      <c r="AJ90" s="217" t="s">
        <v>69</v>
      </c>
      <c r="AK90" s="217" t="s">
        <v>69</v>
      </c>
      <c r="AL90" s="217" t="s">
        <v>69</v>
      </c>
      <c r="AM90" s="290"/>
      <c r="AN90" s="212"/>
      <c r="AO90" s="213"/>
      <c r="AP90" s="213"/>
      <c r="AQ90" s="213"/>
      <c r="AR90" s="197" t="s">
        <v>70</v>
      </c>
      <c r="AS90" s="219" t="s">
        <v>486</v>
      </c>
      <c r="AT90" s="116" t="b">
        <f>IF(Table1[[#This Row],[PROPOSED
Form ID Name]]=Table1[[#This Row],[ADOPTED
Form ID Name]],TRUE,FALSE)</f>
        <v>1</v>
      </c>
      <c r="AU90" s="121" t="s">
        <v>487</v>
      </c>
      <c r="AV90" s="220" t="b">
        <f>AND(Table1[[#This Row],[PROPOSED Adjustment Description]]=Table1[[#This Row],[ ADOPTED
Adjustment Description]],TRUE,FALSE)</f>
        <v>0</v>
      </c>
    </row>
    <row r="91" spans="1:48" s="1" customFormat="1" ht="35.25" customHeight="1" x14ac:dyDescent="0.15">
      <c r="A91" s="196">
        <v>720000</v>
      </c>
      <c r="B91" s="197" t="s">
        <v>491</v>
      </c>
      <c r="C91" s="198">
        <v>1317</v>
      </c>
      <c r="D91" s="197" t="s">
        <v>492</v>
      </c>
      <c r="E91" s="197" t="s">
        <v>103</v>
      </c>
      <c r="F91" s="197" t="s">
        <v>73</v>
      </c>
      <c r="G91" s="197" t="s">
        <v>61</v>
      </c>
      <c r="H91" s="197" t="s">
        <v>493</v>
      </c>
      <c r="I91" s="226">
        <v>56736</v>
      </c>
      <c r="J91" s="227" t="s">
        <v>494</v>
      </c>
      <c r="K91" s="188"/>
      <c r="L91" s="189"/>
      <c r="M91" s="189"/>
      <c r="N91" s="189"/>
      <c r="O91" s="189">
        <f>SUM(Table1[[#This Row],[Salaries and Wages]:[Variable Fringe]])</f>
        <v>0</v>
      </c>
      <c r="P91" s="189">
        <v>2050700</v>
      </c>
      <c r="Q91" s="189"/>
      <c r="R91" s="189"/>
      <c r="S91" s="189"/>
      <c r="T91" s="189"/>
      <c r="U91" s="189"/>
      <c r="V91" s="189"/>
      <c r="W91" s="189"/>
      <c r="X91" s="189"/>
      <c r="Y91" s="189">
        <v>2050700</v>
      </c>
      <c r="Z91" s="189"/>
      <c r="AA91" s="221" t="s">
        <v>495</v>
      </c>
      <c r="AB91" s="210" t="s">
        <v>496</v>
      </c>
      <c r="AC91" s="210" t="s">
        <v>497</v>
      </c>
      <c r="AD91" s="197" t="s">
        <v>94</v>
      </c>
      <c r="AE91" s="234" t="s">
        <v>352</v>
      </c>
      <c r="AF91" s="231">
        <v>0</v>
      </c>
      <c r="AG91" s="211">
        <f>Table1[[#This Row],[ADOPTED
Expenditures TOTAL]]*Table1[[#This Row],[
Percent Related to CAP]]</f>
        <v>0</v>
      </c>
      <c r="AH91" s="211">
        <f>Table1[[#This Row],[ADOPTED
Revenue TOTAL]]*Table1[[#This Row],[
Percent Related to CAP]]</f>
        <v>0</v>
      </c>
      <c r="AI91" s="217" t="s">
        <v>69</v>
      </c>
      <c r="AJ91" s="217" t="s">
        <v>69</v>
      </c>
      <c r="AK91" s="217" t="s">
        <v>69</v>
      </c>
      <c r="AL91" s="217" t="s">
        <v>69</v>
      </c>
      <c r="AM91" s="246"/>
      <c r="AN91" s="215" t="s">
        <v>70</v>
      </c>
      <c r="AO91" s="197"/>
      <c r="AP91" s="197"/>
      <c r="AQ91" s="216"/>
      <c r="AR91" s="216"/>
      <c r="AS91" s="219" t="s">
        <v>494</v>
      </c>
      <c r="AT91" s="117" t="b">
        <f>IF(Table1[[#This Row],[PROPOSED
Form ID Name]]=Table1[[#This Row],[ADOPTED
Form ID Name]],TRUE,FALSE)</f>
        <v>1</v>
      </c>
      <c r="AU91" s="121" t="s">
        <v>495</v>
      </c>
      <c r="AV91" s="220" t="b">
        <f>AND(Table1[[#This Row],[PROPOSED Adjustment Description]]=Table1[[#This Row],[ ADOPTED
Adjustment Description]],TRUE,FALSE)</f>
        <v>0</v>
      </c>
    </row>
    <row r="92" spans="1:48" s="1" customFormat="1" ht="35.25" customHeight="1" x14ac:dyDescent="0.15">
      <c r="A92" s="196">
        <v>100000</v>
      </c>
      <c r="B92" s="197" t="s">
        <v>57</v>
      </c>
      <c r="C92" s="198">
        <v>1914</v>
      </c>
      <c r="D92" s="197" t="s">
        <v>318</v>
      </c>
      <c r="E92" s="197" t="s">
        <v>103</v>
      </c>
      <c r="F92" s="197" t="s">
        <v>60</v>
      </c>
      <c r="G92" s="197" t="s">
        <v>61</v>
      </c>
      <c r="H92" s="197" t="s">
        <v>83</v>
      </c>
      <c r="I92" s="226">
        <v>56737</v>
      </c>
      <c r="J92" s="227" t="s">
        <v>498</v>
      </c>
      <c r="K92" s="188">
        <v>12</v>
      </c>
      <c r="L92" s="189">
        <v>944819</v>
      </c>
      <c r="M92" s="189">
        <v>431099</v>
      </c>
      <c r="N92" s="189">
        <v>132113</v>
      </c>
      <c r="O92" s="189">
        <f>SUM(Table1[[#This Row],[Salaries and Wages]:[Variable Fringe]])</f>
        <v>1508031</v>
      </c>
      <c r="P92" s="189"/>
      <c r="Q92" s="189"/>
      <c r="R92" s="189">
        <v>8000</v>
      </c>
      <c r="S92" s="189"/>
      <c r="T92" s="189"/>
      <c r="U92" s="189"/>
      <c r="V92" s="189"/>
      <c r="W92" s="189"/>
      <c r="X92" s="189"/>
      <c r="Y92" s="189">
        <v>1516031</v>
      </c>
      <c r="Z92" s="189"/>
      <c r="AA92" s="221" t="s">
        <v>499</v>
      </c>
      <c r="AB92" s="210" t="s">
        <v>500</v>
      </c>
      <c r="AC92" s="209" t="s">
        <v>501</v>
      </c>
      <c r="AD92" s="197" t="s">
        <v>67</v>
      </c>
      <c r="AE92" s="235" t="s">
        <v>502</v>
      </c>
      <c r="AF92" s="231">
        <v>0</v>
      </c>
      <c r="AG92" s="211">
        <f>Table1[[#This Row],[ADOPTED
Expenditures TOTAL]]*Table1[[#This Row],[
Percent Related to CAP]]</f>
        <v>0</v>
      </c>
      <c r="AH92" s="211">
        <f>Table1[[#This Row],[ADOPTED
Revenue TOTAL]]*Table1[[#This Row],[
Percent Related to CAP]]</f>
        <v>0</v>
      </c>
      <c r="AI92" s="217" t="s">
        <v>69</v>
      </c>
      <c r="AJ92" s="217" t="s">
        <v>69</v>
      </c>
      <c r="AK92" s="217" t="s">
        <v>69</v>
      </c>
      <c r="AL92" s="217" t="s">
        <v>69</v>
      </c>
      <c r="AM92" s="290"/>
      <c r="AN92" s="212"/>
      <c r="AO92" s="213"/>
      <c r="AP92" s="213"/>
      <c r="AQ92" s="213"/>
      <c r="AR92" s="197" t="s">
        <v>70</v>
      </c>
      <c r="AS92" s="219" t="s">
        <v>498</v>
      </c>
      <c r="AT92" s="116" t="b">
        <f>IF(Table1[[#This Row],[PROPOSED
Form ID Name]]=Table1[[#This Row],[ADOPTED
Form ID Name]],TRUE,FALSE)</f>
        <v>1</v>
      </c>
      <c r="AU92" s="121" t="s">
        <v>499</v>
      </c>
      <c r="AV92" s="220" t="b">
        <f>AND(Table1[[#This Row],[PROPOSED Adjustment Description]]=Table1[[#This Row],[ ADOPTED
Adjustment Description]],TRUE,FALSE)</f>
        <v>0</v>
      </c>
    </row>
    <row r="93" spans="1:48" s="1" customFormat="1" ht="35.25" customHeight="1" x14ac:dyDescent="0.15">
      <c r="A93" s="196">
        <v>700036</v>
      </c>
      <c r="B93" s="197" t="s">
        <v>503</v>
      </c>
      <c r="C93" s="198">
        <v>1611</v>
      </c>
      <c r="D93" s="197" t="s">
        <v>504</v>
      </c>
      <c r="E93" s="197" t="s">
        <v>103</v>
      </c>
      <c r="F93" s="197" t="s">
        <v>60</v>
      </c>
      <c r="G93" s="197" t="s">
        <v>61</v>
      </c>
      <c r="H93" s="197" t="s">
        <v>284</v>
      </c>
      <c r="I93" s="226">
        <v>56738</v>
      </c>
      <c r="J93" s="227" t="s">
        <v>505</v>
      </c>
      <c r="K93" s="188"/>
      <c r="L93" s="189"/>
      <c r="M93" s="189"/>
      <c r="N93" s="189"/>
      <c r="O93" s="189">
        <f>SUM(Table1[[#This Row],[Salaries and Wages]:[Variable Fringe]])</f>
        <v>0</v>
      </c>
      <c r="P93" s="189"/>
      <c r="Q93" s="189"/>
      <c r="R93" s="189">
        <v>280000</v>
      </c>
      <c r="S93" s="189"/>
      <c r="T93" s="189"/>
      <c r="U93" s="189"/>
      <c r="V93" s="189"/>
      <c r="W93" s="189"/>
      <c r="X93" s="189"/>
      <c r="Y93" s="189">
        <v>280000</v>
      </c>
      <c r="Z93" s="189"/>
      <c r="AA93" s="221" t="s">
        <v>506</v>
      </c>
      <c r="AB93" s="210" t="s">
        <v>507</v>
      </c>
      <c r="AC93" s="209" t="s">
        <v>508</v>
      </c>
      <c r="AD93" s="197" t="s">
        <v>67</v>
      </c>
      <c r="AE93" s="235" t="s">
        <v>509</v>
      </c>
      <c r="AF93" s="231">
        <v>0</v>
      </c>
      <c r="AG93" s="211">
        <f>Table1[[#This Row],[ADOPTED
Expenditures TOTAL]]*Table1[[#This Row],[
Percent Related to CAP]]</f>
        <v>0</v>
      </c>
      <c r="AH93" s="211">
        <f>Table1[[#This Row],[ADOPTED
Revenue TOTAL]]*Table1[[#This Row],[
Percent Related to CAP]]</f>
        <v>0</v>
      </c>
      <c r="AI93" s="217" t="s">
        <v>69</v>
      </c>
      <c r="AJ93" s="217" t="s">
        <v>69</v>
      </c>
      <c r="AK93" s="217" t="s">
        <v>69</v>
      </c>
      <c r="AL93" s="217" t="s">
        <v>69</v>
      </c>
      <c r="AM93" s="290"/>
      <c r="AN93" s="212"/>
      <c r="AO93" s="213"/>
      <c r="AP93" s="197" t="s">
        <v>70</v>
      </c>
      <c r="AQ93" s="197"/>
      <c r="AR93" s="197"/>
      <c r="AS93" s="219" t="s">
        <v>505</v>
      </c>
      <c r="AT93" s="117" t="b">
        <f>IF(Table1[[#This Row],[PROPOSED
Form ID Name]]=Table1[[#This Row],[ADOPTED
Form ID Name]],TRUE,FALSE)</f>
        <v>1</v>
      </c>
      <c r="AU93" s="121" t="s">
        <v>506</v>
      </c>
      <c r="AV93" s="220" t="b">
        <f>AND(Table1[[#This Row],[PROPOSED Adjustment Description]]=Table1[[#This Row],[ ADOPTED
Adjustment Description]],TRUE,FALSE)</f>
        <v>0</v>
      </c>
    </row>
    <row r="94" spans="1:48" s="1" customFormat="1" ht="35.25" customHeight="1" x14ac:dyDescent="0.15">
      <c r="A94" s="196">
        <v>100000</v>
      </c>
      <c r="B94" s="197" t="s">
        <v>57</v>
      </c>
      <c r="C94" s="198">
        <v>1912</v>
      </c>
      <c r="D94" s="197" t="s">
        <v>471</v>
      </c>
      <c r="E94" s="197" t="s">
        <v>449</v>
      </c>
      <c r="F94" s="197" t="s">
        <v>83</v>
      </c>
      <c r="G94" s="197" t="s">
        <v>61</v>
      </c>
      <c r="H94" s="197" t="s">
        <v>83</v>
      </c>
      <c r="I94" s="226">
        <v>56743</v>
      </c>
      <c r="J94" s="227" t="s">
        <v>510</v>
      </c>
      <c r="K94" s="188">
        <v>1</v>
      </c>
      <c r="L94" s="189">
        <v>95488</v>
      </c>
      <c r="M94" s="189">
        <v>100786</v>
      </c>
      <c r="N94" s="189">
        <v>22453</v>
      </c>
      <c r="O94" s="189">
        <f>SUM(Table1[[#This Row],[Salaries and Wages]:[Variable Fringe]])</f>
        <v>218727</v>
      </c>
      <c r="P94" s="189"/>
      <c r="Q94" s="189"/>
      <c r="R94" s="189"/>
      <c r="S94" s="189"/>
      <c r="T94" s="189"/>
      <c r="U94" s="189"/>
      <c r="V94" s="189"/>
      <c r="W94" s="189"/>
      <c r="X94" s="189"/>
      <c r="Y94" s="189">
        <v>218727</v>
      </c>
      <c r="Z94" s="189"/>
      <c r="AA94" s="221" t="s">
        <v>511</v>
      </c>
      <c r="AB94" s="210" t="s">
        <v>512</v>
      </c>
      <c r="AC94" s="210" t="s">
        <v>513</v>
      </c>
      <c r="AD94" s="197" t="s">
        <v>67</v>
      </c>
      <c r="AE94" s="235" t="s">
        <v>514</v>
      </c>
      <c r="AF94" s="231">
        <v>0</v>
      </c>
      <c r="AG94" s="211">
        <f>Table1[[#This Row],[ADOPTED
Expenditures TOTAL]]*Table1[[#This Row],[
Percent Related to CAP]]</f>
        <v>0</v>
      </c>
      <c r="AH94" s="211">
        <f>Table1[[#This Row],[ADOPTED
Revenue TOTAL]]*Table1[[#This Row],[
Percent Related to CAP]]</f>
        <v>0</v>
      </c>
      <c r="AI94" s="217" t="s">
        <v>69</v>
      </c>
      <c r="AJ94" s="217" t="s">
        <v>69</v>
      </c>
      <c r="AK94" s="217" t="s">
        <v>69</v>
      </c>
      <c r="AL94" s="217" t="s">
        <v>69</v>
      </c>
      <c r="AM94" s="290"/>
      <c r="AN94" s="212"/>
      <c r="AO94" s="213"/>
      <c r="AP94" s="213"/>
      <c r="AQ94" s="213"/>
      <c r="AR94" s="197" t="s">
        <v>83</v>
      </c>
      <c r="AS94" s="219" t="s">
        <v>510</v>
      </c>
      <c r="AT94" s="116" t="b">
        <f>IF(Table1[[#This Row],[PROPOSED
Form ID Name]]=Table1[[#This Row],[ADOPTED
Form ID Name]],TRUE,FALSE)</f>
        <v>1</v>
      </c>
      <c r="AU94" s="121" t="s">
        <v>511</v>
      </c>
      <c r="AV94" s="220" t="b">
        <f>AND(Table1[[#This Row],[PROPOSED Adjustment Description]]=Table1[[#This Row],[ ADOPTED
Adjustment Description]],TRUE,FALSE)</f>
        <v>0</v>
      </c>
    </row>
    <row r="95" spans="1:48" s="1" customFormat="1" ht="35.25" customHeight="1" x14ac:dyDescent="0.15">
      <c r="A95" s="196">
        <v>100000</v>
      </c>
      <c r="B95" s="197" t="s">
        <v>57</v>
      </c>
      <c r="C95" s="198">
        <v>1912</v>
      </c>
      <c r="D95" s="197" t="s">
        <v>471</v>
      </c>
      <c r="E95" s="197" t="s">
        <v>59</v>
      </c>
      <c r="F95" s="197" t="s">
        <v>83</v>
      </c>
      <c r="G95" s="197" t="s">
        <v>61</v>
      </c>
      <c r="H95" s="197" t="s">
        <v>83</v>
      </c>
      <c r="I95" s="226">
        <v>56744</v>
      </c>
      <c r="J95" s="227" t="s">
        <v>515</v>
      </c>
      <c r="K95" s="188">
        <v>2</v>
      </c>
      <c r="L95" s="189">
        <v>150826</v>
      </c>
      <c r="M95" s="189">
        <v>170298</v>
      </c>
      <c r="N95" s="189">
        <v>19272</v>
      </c>
      <c r="O95" s="189">
        <f>SUM(Table1[[#This Row],[Salaries and Wages]:[Variable Fringe]])</f>
        <v>340396</v>
      </c>
      <c r="P95" s="189"/>
      <c r="Q95" s="189"/>
      <c r="R95" s="189"/>
      <c r="S95" s="189"/>
      <c r="T95" s="189"/>
      <c r="U95" s="189"/>
      <c r="V95" s="189"/>
      <c r="W95" s="189"/>
      <c r="X95" s="189"/>
      <c r="Y95" s="189">
        <v>340396</v>
      </c>
      <c r="Z95" s="189"/>
      <c r="AA95" s="221" t="s">
        <v>516</v>
      </c>
      <c r="AB95" s="210" t="s">
        <v>517</v>
      </c>
      <c r="AC95" s="210" t="s">
        <v>518</v>
      </c>
      <c r="AD95" s="197" t="s">
        <v>67</v>
      </c>
      <c r="AE95" s="235" t="s">
        <v>519</v>
      </c>
      <c r="AF95" s="231">
        <v>0</v>
      </c>
      <c r="AG95" s="211">
        <f>Table1[[#This Row],[ADOPTED
Expenditures TOTAL]]*Table1[[#This Row],[
Percent Related to CAP]]</f>
        <v>0</v>
      </c>
      <c r="AH95" s="211">
        <f>Table1[[#This Row],[ADOPTED
Revenue TOTAL]]*Table1[[#This Row],[
Percent Related to CAP]]</f>
        <v>0</v>
      </c>
      <c r="AI95" s="217" t="s">
        <v>69</v>
      </c>
      <c r="AJ95" s="217" t="s">
        <v>69</v>
      </c>
      <c r="AK95" s="217" t="s">
        <v>69</v>
      </c>
      <c r="AL95" s="217" t="s">
        <v>69</v>
      </c>
      <c r="AM95" s="290"/>
      <c r="AN95" s="212"/>
      <c r="AO95" s="213"/>
      <c r="AP95" s="213"/>
      <c r="AQ95" s="213"/>
      <c r="AR95" s="197" t="s">
        <v>83</v>
      </c>
      <c r="AS95" s="219" t="s">
        <v>515</v>
      </c>
      <c r="AT95" s="116" t="b">
        <f>IF(Table1[[#This Row],[PROPOSED
Form ID Name]]=Table1[[#This Row],[ADOPTED
Form ID Name]],TRUE,FALSE)</f>
        <v>1</v>
      </c>
      <c r="AU95" s="121" t="s">
        <v>516</v>
      </c>
      <c r="AV95" s="220" t="b">
        <f>AND(Table1[[#This Row],[PROPOSED Adjustment Description]]=Table1[[#This Row],[ ADOPTED
Adjustment Description]],TRUE,FALSE)</f>
        <v>0</v>
      </c>
    </row>
    <row r="96" spans="1:48" s="1" customFormat="1" ht="35.25" customHeight="1" x14ac:dyDescent="0.15">
      <c r="A96" s="196">
        <v>100000</v>
      </c>
      <c r="B96" s="197" t="s">
        <v>57</v>
      </c>
      <c r="C96" s="198">
        <v>1912</v>
      </c>
      <c r="D96" s="197" t="s">
        <v>471</v>
      </c>
      <c r="E96" s="197" t="s">
        <v>245</v>
      </c>
      <c r="F96" s="197" t="s">
        <v>83</v>
      </c>
      <c r="G96" s="197" t="s">
        <v>61</v>
      </c>
      <c r="H96" s="197" t="s">
        <v>83</v>
      </c>
      <c r="I96" s="226">
        <v>56745</v>
      </c>
      <c r="J96" s="227" t="s">
        <v>520</v>
      </c>
      <c r="K96" s="188"/>
      <c r="L96" s="189"/>
      <c r="M96" s="189"/>
      <c r="N96" s="189"/>
      <c r="O96" s="189">
        <f>SUM(Table1[[#This Row],[Salaries and Wages]:[Variable Fringe]])</f>
        <v>0</v>
      </c>
      <c r="P96" s="189">
        <v>70000</v>
      </c>
      <c r="Q96" s="189">
        <v>117500</v>
      </c>
      <c r="R96" s="189"/>
      <c r="S96" s="189"/>
      <c r="T96" s="189"/>
      <c r="U96" s="189"/>
      <c r="V96" s="189">
        <v>12500</v>
      </c>
      <c r="W96" s="189"/>
      <c r="X96" s="189"/>
      <c r="Y96" s="189">
        <v>200000</v>
      </c>
      <c r="Z96" s="189"/>
      <c r="AA96" s="221" t="s">
        <v>521</v>
      </c>
      <c r="AB96" s="210" t="s">
        <v>522</v>
      </c>
      <c r="AC96" s="210" t="s">
        <v>523</v>
      </c>
      <c r="AD96" s="197" t="s">
        <v>94</v>
      </c>
      <c r="AE96" s="234" t="s">
        <v>524</v>
      </c>
      <c r="AF96" s="231">
        <v>0</v>
      </c>
      <c r="AG96" s="211">
        <f>Table1[[#This Row],[ADOPTED
Expenditures TOTAL]]*Table1[[#This Row],[
Percent Related to CAP]]</f>
        <v>0</v>
      </c>
      <c r="AH96" s="211">
        <f>Table1[[#This Row],[ADOPTED
Revenue TOTAL]]*Table1[[#This Row],[
Percent Related to CAP]]</f>
        <v>0</v>
      </c>
      <c r="AI96" s="217" t="s">
        <v>69</v>
      </c>
      <c r="AJ96" s="217" t="s">
        <v>69</v>
      </c>
      <c r="AK96" s="217" t="s">
        <v>69</v>
      </c>
      <c r="AL96" s="217" t="s">
        <v>69</v>
      </c>
      <c r="AM96" s="246"/>
      <c r="AN96" s="215"/>
      <c r="AO96" s="197"/>
      <c r="AP96" s="197"/>
      <c r="AQ96" s="197"/>
      <c r="AR96" s="197" t="s">
        <v>83</v>
      </c>
      <c r="AS96" s="219" t="s">
        <v>520</v>
      </c>
      <c r="AT96" s="116" t="b">
        <f>IF(Table1[[#This Row],[PROPOSED
Form ID Name]]=Table1[[#This Row],[ADOPTED
Form ID Name]],TRUE,FALSE)</f>
        <v>1</v>
      </c>
      <c r="AU96" s="121" t="s">
        <v>521</v>
      </c>
      <c r="AV96" s="220" t="b">
        <f>AND(Table1[[#This Row],[PROPOSED Adjustment Description]]=Table1[[#This Row],[ ADOPTED
Adjustment Description]],TRUE,FALSE)</f>
        <v>0</v>
      </c>
    </row>
    <row r="97" spans="1:48" s="1" customFormat="1" ht="35.25" customHeight="1" x14ac:dyDescent="0.15">
      <c r="A97" s="196">
        <v>100000</v>
      </c>
      <c r="B97" s="197" t="s">
        <v>57</v>
      </c>
      <c r="C97" s="198">
        <v>1912</v>
      </c>
      <c r="D97" s="197" t="s">
        <v>471</v>
      </c>
      <c r="E97" s="197" t="s">
        <v>465</v>
      </c>
      <c r="F97" s="197" t="s">
        <v>83</v>
      </c>
      <c r="G97" s="197" t="s">
        <v>61</v>
      </c>
      <c r="H97" s="197" t="s">
        <v>83</v>
      </c>
      <c r="I97" s="226">
        <v>56747</v>
      </c>
      <c r="J97" s="227" t="s">
        <v>525</v>
      </c>
      <c r="K97" s="188">
        <v>4</v>
      </c>
      <c r="L97" s="189">
        <v>413862</v>
      </c>
      <c r="M97" s="189">
        <v>153964</v>
      </c>
      <c r="N97" s="189">
        <v>94176</v>
      </c>
      <c r="O97" s="189">
        <f>SUM(Table1[[#This Row],[Salaries and Wages]:[Variable Fringe]])</f>
        <v>662002</v>
      </c>
      <c r="P97" s="189"/>
      <c r="Q97" s="189"/>
      <c r="R97" s="189"/>
      <c r="S97" s="189"/>
      <c r="T97" s="189"/>
      <c r="U97" s="189"/>
      <c r="V97" s="189"/>
      <c r="W97" s="189"/>
      <c r="X97" s="189"/>
      <c r="Y97" s="189">
        <v>662002</v>
      </c>
      <c r="Z97" s="189"/>
      <c r="AA97" s="221" t="s">
        <v>526</v>
      </c>
      <c r="AB97" s="210" t="s">
        <v>527</v>
      </c>
      <c r="AC97" s="210" t="s">
        <v>528</v>
      </c>
      <c r="AD97" s="197" t="s">
        <v>67</v>
      </c>
      <c r="AE97" s="235" t="s">
        <v>529</v>
      </c>
      <c r="AF97" s="231">
        <v>0</v>
      </c>
      <c r="AG97" s="211">
        <f>Table1[[#This Row],[ADOPTED
Expenditures TOTAL]]*Table1[[#This Row],[
Percent Related to CAP]]</f>
        <v>0</v>
      </c>
      <c r="AH97" s="211">
        <f>Table1[[#This Row],[ADOPTED
Revenue TOTAL]]*Table1[[#This Row],[
Percent Related to CAP]]</f>
        <v>0</v>
      </c>
      <c r="AI97" s="217" t="s">
        <v>69</v>
      </c>
      <c r="AJ97" s="217" t="s">
        <v>69</v>
      </c>
      <c r="AK97" s="217" t="s">
        <v>69</v>
      </c>
      <c r="AL97" s="217" t="s">
        <v>69</v>
      </c>
      <c r="AM97" s="290"/>
      <c r="AN97" s="212"/>
      <c r="AO97" s="213"/>
      <c r="AP97" s="213"/>
      <c r="AQ97" s="213"/>
      <c r="AR97" s="197" t="s">
        <v>83</v>
      </c>
      <c r="AS97" s="219" t="s">
        <v>525</v>
      </c>
      <c r="AT97" s="116" t="b">
        <f>IF(Table1[[#This Row],[PROPOSED
Form ID Name]]=Table1[[#This Row],[ADOPTED
Form ID Name]],TRUE,FALSE)</f>
        <v>1</v>
      </c>
      <c r="AU97" s="121" t="s">
        <v>526</v>
      </c>
      <c r="AV97" s="220" t="b">
        <f>AND(Table1[[#This Row],[PROPOSED Adjustment Description]]=Table1[[#This Row],[ ADOPTED
Adjustment Description]],TRUE,FALSE)</f>
        <v>0</v>
      </c>
    </row>
    <row r="98" spans="1:48" s="1" customFormat="1" ht="35.25" customHeight="1" x14ac:dyDescent="0.15">
      <c r="A98" s="196">
        <v>100000</v>
      </c>
      <c r="B98" s="197" t="s">
        <v>57</v>
      </c>
      <c r="C98" s="198">
        <v>1912</v>
      </c>
      <c r="D98" s="197" t="s">
        <v>471</v>
      </c>
      <c r="E98" s="197" t="s">
        <v>293</v>
      </c>
      <c r="F98" s="197" t="s">
        <v>83</v>
      </c>
      <c r="G98" s="197" t="s">
        <v>279</v>
      </c>
      <c r="H98" s="197" t="s">
        <v>83</v>
      </c>
      <c r="I98" s="226">
        <v>56748</v>
      </c>
      <c r="J98" s="227" t="s">
        <v>530</v>
      </c>
      <c r="K98" s="188">
        <v>2.88</v>
      </c>
      <c r="L98" s="189">
        <v>260860</v>
      </c>
      <c r="M98" s="189">
        <v>10415</v>
      </c>
      <c r="N98" s="189">
        <v>11552</v>
      </c>
      <c r="O98" s="189">
        <f>SUM(Table1[[#This Row],[Salaries and Wages]:[Variable Fringe]])</f>
        <v>282827</v>
      </c>
      <c r="P98" s="189"/>
      <c r="Q98" s="189">
        <v>13000</v>
      </c>
      <c r="R98" s="189"/>
      <c r="S98" s="189"/>
      <c r="T98" s="189"/>
      <c r="U98" s="189"/>
      <c r="V98" s="189"/>
      <c r="W98" s="189"/>
      <c r="X98" s="189"/>
      <c r="Y98" s="189">
        <v>295827</v>
      </c>
      <c r="Z98" s="189"/>
      <c r="AA98" s="221" t="s">
        <v>531</v>
      </c>
      <c r="AB98" s="210" t="s">
        <v>242</v>
      </c>
      <c r="AC98" s="210" t="s">
        <v>532</v>
      </c>
      <c r="AD98" s="197" t="s">
        <v>67</v>
      </c>
      <c r="AE98" s="235" t="s">
        <v>533</v>
      </c>
      <c r="AF98" s="231">
        <v>0</v>
      </c>
      <c r="AG98" s="211">
        <f>Table1[[#This Row],[ADOPTED
Expenditures TOTAL]]*Table1[[#This Row],[
Percent Related to CAP]]</f>
        <v>0</v>
      </c>
      <c r="AH98" s="211">
        <f>Table1[[#This Row],[ADOPTED
Revenue TOTAL]]*Table1[[#This Row],[
Percent Related to CAP]]</f>
        <v>0</v>
      </c>
      <c r="AI98" s="217" t="s">
        <v>69</v>
      </c>
      <c r="AJ98" s="217" t="s">
        <v>69</v>
      </c>
      <c r="AK98" s="217" t="s">
        <v>69</v>
      </c>
      <c r="AL98" s="217" t="s">
        <v>69</v>
      </c>
      <c r="AM98" s="290"/>
      <c r="AN98" s="212"/>
      <c r="AO98" s="213"/>
      <c r="AP98" s="213"/>
      <c r="AQ98" s="213"/>
      <c r="AR98" s="197" t="s">
        <v>83</v>
      </c>
      <c r="AS98" s="219" t="s">
        <v>530</v>
      </c>
      <c r="AT98" s="116" t="b">
        <f>IF(Table1[[#This Row],[PROPOSED
Form ID Name]]=Table1[[#This Row],[ADOPTED
Form ID Name]],TRUE,FALSE)</f>
        <v>1</v>
      </c>
      <c r="AU98" s="121" t="s">
        <v>531</v>
      </c>
      <c r="AV98" s="220" t="b">
        <f>AND(Table1[[#This Row],[PROPOSED Adjustment Description]]=Table1[[#This Row],[ ADOPTED
Adjustment Description]],TRUE,FALSE)</f>
        <v>0</v>
      </c>
    </row>
    <row r="99" spans="1:48" s="1" customFormat="1" ht="35.25" customHeight="1" x14ac:dyDescent="0.15">
      <c r="A99" s="196">
        <v>100000</v>
      </c>
      <c r="B99" s="197" t="s">
        <v>57</v>
      </c>
      <c r="C99" s="198">
        <v>1912</v>
      </c>
      <c r="D99" s="197" t="s">
        <v>471</v>
      </c>
      <c r="E99" s="197" t="s">
        <v>302</v>
      </c>
      <c r="F99" s="197" t="s">
        <v>83</v>
      </c>
      <c r="G99" s="197" t="s">
        <v>61</v>
      </c>
      <c r="H99" s="197" t="s">
        <v>83</v>
      </c>
      <c r="I99" s="226">
        <v>56749</v>
      </c>
      <c r="J99" s="227" t="s">
        <v>534</v>
      </c>
      <c r="K99" s="188"/>
      <c r="L99" s="189"/>
      <c r="M99" s="189"/>
      <c r="N99" s="189"/>
      <c r="O99" s="189">
        <f>SUM(Table1[[#This Row],[Salaries and Wages]:[Variable Fringe]])</f>
        <v>0</v>
      </c>
      <c r="P99" s="189">
        <v>108004</v>
      </c>
      <c r="Q99" s="189"/>
      <c r="R99" s="189"/>
      <c r="S99" s="189"/>
      <c r="T99" s="189"/>
      <c r="U99" s="189"/>
      <c r="V99" s="189"/>
      <c r="W99" s="189"/>
      <c r="X99" s="189"/>
      <c r="Y99" s="189">
        <v>108004</v>
      </c>
      <c r="Z99" s="189"/>
      <c r="AA99" s="221" t="s">
        <v>535</v>
      </c>
      <c r="AB99" s="210" t="s">
        <v>536</v>
      </c>
      <c r="AC99" s="210" t="s">
        <v>537</v>
      </c>
      <c r="AD99" s="197" t="s">
        <v>94</v>
      </c>
      <c r="AE99" s="234" t="s">
        <v>538</v>
      </c>
      <c r="AF99" s="231">
        <v>0</v>
      </c>
      <c r="AG99" s="211">
        <f>Table1[[#This Row],[ADOPTED
Expenditures TOTAL]]*Table1[[#This Row],[
Percent Related to CAP]]</f>
        <v>0</v>
      </c>
      <c r="AH99" s="211">
        <f>Table1[[#This Row],[ADOPTED
Revenue TOTAL]]*Table1[[#This Row],[
Percent Related to CAP]]</f>
        <v>0</v>
      </c>
      <c r="AI99" s="217" t="s">
        <v>69</v>
      </c>
      <c r="AJ99" s="217" t="s">
        <v>69</v>
      </c>
      <c r="AK99" s="217" t="s">
        <v>69</v>
      </c>
      <c r="AL99" s="217" t="s">
        <v>69</v>
      </c>
      <c r="AM99" s="246"/>
      <c r="AN99" s="215"/>
      <c r="AO99" s="197"/>
      <c r="AP99" s="197"/>
      <c r="AQ99" s="197"/>
      <c r="AR99" s="197" t="s">
        <v>83</v>
      </c>
      <c r="AS99" s="219" t="s">
        <v>534</v>
      </c>
      <c r="AT99" s="116" t="b">
        <f>IF(Table1[[#This Row],[PROPOSED
Form ID Name]]=Table1[[#This Row],[ADOPTED
Form ID Name]],TRUE,FALSE)</f>
        <v>1</v>
      </c>
      <c r="AU99" s="121" t="s">
        <v>535</v>
      </c>
      <c r="AV99" s="220" t="b">
        <f>AND(Table1[[#This Row],[PROPOSED Adjustment Description]]=Table1[[#This Row],[ ADOPTED
Adjustment Description]],TRUE,FALSE)</f>
        <v>0</v>
      </c>
    </row>
    <row r="100" spans="1:48" s="1" customFormat="1" ht="35.25" customHeight="1" x14ac:dyDescent="0.15">
      <c r="A100" s="178">
        <v>100000</v>
      </c>
      <c r="B100" s="179" t="s">
        <v>57</v>
      </c>
      <c r="C100" s="180">
        <v>1621</v>
      </c>
      <c r="D100" s="179" t="s">
        <v>432</v>
      </c>
      <c r="E100" s="179" t="s">
        <v>245</v>
      </c>
      <c r="F100" s="179" t="s">
        <v>83</v>
      </c>
      <c r="G100" s="179" t="s">
        <v>134</v>
      </c>
      <c r="H100" s="179" t="s">
        <v>83</v>
      </c>
      <c r="I100" s="180">
        <v>56751</v>
      </c>
      <c r="J100" s="271" t="s">
        <v>539</v>
      </c>
      <c r="K100" s="181"/>
      <c r="L100" s="189"/>
      <c r="M100" s="189"/>
      <c r="N100" s="189"/>
      <c r="O100" s="182">
        <f>SUM(Table1[[#This Row],[Salaries and Wages]:[Variable Fringe]])</f>
        <v>0</v>
      </c>
      <c r="P100" s="189"/>
      <c r="Q100" s="189"/>
      <c r="R100" s="189"/>
      <c r="S100" s="189"/>
      <c r="T100" s="189"/>
      <c r="U100" s="189"/>
      <c r="V100" s="189"/>
      <c r="W100" s="189"/>
      <c r="X100" s="189"/>
      <c r="Y100" s="182"/>
      <c r="Z100" s="272">
        <v>-353201</v>
      </c>
      <c r="AA100" s="271" t="s">
        <v>540</v>
      </c>
      <c r="AB100" s="183" t="s">
        <v>541</v>
      </c>
      <c r="AC100" s="271" t="s">
        <v>542</v>
      </c>
      <c r="AD100" s="179" t="s">
        <v>94</v>
      </c>
      <c r="AE100" s="273" t="s">
        <v>543</v>
      </c>
      <c r="AF100" s="233">
        <v>0</v>
      </c>
      <c r="AG100" s="279">
        <f>Table1[[#This Row],[ADOPTED
Expenditures TOTAL]]*Table1[[#This Row],[
Percent Related to CAP]]</f>
        <v>0</v>
      </c>
      <c r="AH100" s="279">
        <f>Table1[[#This Row],[ADOPTED
Revenue TOTAL]]*Table1[[#This Row],[
Percent Related to CAP]]</f>
        <v>0</v>
      </c>
      <c r="AI100" s="308" t="s">
        <v>79</v>
      </c>
      <c r="AJ100" s="308" t="s">
        <v>544</v>
      </c>
      <c r="AK100" s="308" t="s">
        <v>156</v>
      </c>
      <c r="AL100" s="318" t="s">
        <v>177</v>
      </c>
      <c r="AM100" s="292" t="s">
        <v>545</v>
      </c>
      <c r="AN100" s="186"/>
      <c r="AO100" s="179"/>
      <c r="AP100" s="179"/>
      <c r="AQ100" s="179"/>
      <c r="AR100" s="179" t="s">
        <v>133</v>
      </c>
      <c r="AS100" s="274" t="s">
        <v>539</v>
      </c>
      <c r="AT100" s="275" t="b">
        <f>IF(Table1[[#This Row],[PROPOSED
Form ID Name]]=Table1[[#This Row],[ADOPTED
Form ID Name]],TRUE,FALSE)</f>
        <v>1</v>
      </c>
      <c r="AU100" s="276" t="s">
        <v>540</v>
      </c>
      <c r="AV100" s="277" t="b">
        <f>AND(Table1[[#This Row],[PROPOSED Adjustment Description]]=Table1[[#This Row],[ ADOPTED
Adjustment Description]],TRUE,FALSE)</f>
        <v>0</v>
      </c>
    </row>
    <row r="101" spans="1:48" s="1" customFormat="1" ht="35.25" customHeight="1" x14ac:dyDescent="0.15">
      <c r="A101" s="196">
        <v>100000</v>
      </c>
      <c r="B101" s="199" t="s">
        <v>57</v>
      </c>
      <c r="C101" s="198">
        <v>1613</v>
      </c>
      <c r="D101" s="200" t="s">
        <v>546</v>
      </c>
      <c r="E101" s="199" t="s">
        <v>103</v>
      </c>
      <c r="F101" s="199" t="s">
        <v>83</v>
      </c>
      <c r="G101" s="199" t="s">
        <v>89</v>
      </c>
      <c r="H101" s="199" t="s">
        <v>83</v>
      </c>
      <c r="I101" s="226">
        <v>56752</v>
      </c>
      <c r="J101" s="228" t="s">
        <v>547</v>
      </c>
      <c r="K101" s="190"/>
      <c r="L101" s="191"/>
      <c r="M101" s="191"/>
      <c r="N101" s="191"/>
      <c r="O101" s="191">
        <f>SUM(Table1[[#This Row],[Salaries and Wages]:[Variable Fringe]])</f>
        <v>0</v>
      </c>
      <c r="P101" s="191"/>
      <c r="Q101" s="191"/>
      <c r="R101" s="191"/>
      <c r="S101" s="191"/>
      <c r="T101" s="191"/>
      <c r="U101" s="191"/>
      <c r="V101" s="191"/>
      <c r="W101" s="191"/>
      <c r="X101" s="191"/>
      <c r="Y101" s="191"/>
      <c r="Z101" s="191">
        <v>8756191</v>
      </c>
      <c r="AA101" s="222" t="s">
        <v>548</v>
      </c>
      <c r="AB101" s="210" t="s">
        <v>549</v>
      </c>
      <c r="AC101" s="210" t="s">
        <v>550</v>
      </c>
      <c r="AD101" s="199" t="s">
        <v>94</v>
      </c>
      <c r="AE101" s="234" t="s">
        <v>551</v>
      </c>
      <c r="AF101" s="231">
        <v>0</v>
      </c>
      <c r="AG101" s="211">
        <f>Table1[[#This Row],[ADOPTED
Expenditures TOTAL]]*Table1[[#This Row],[
Percent Related to CAP]]</f>
        <v>0</v>
      </c>
      <c r="AH101" s="211">
        <f>Table1[[#This Row],[ADOPTED
Revenue TOTAL]]*Table1[[#This Row],[
Percent Related to CAP]]</f>
        <v>0</v>
      </c>
      <c r="AI101" s="217" t="s">
        <v>69</v>
      </c>
      <c r="AJ101" s="217" t="s">
        <v>69</v>
      </c>
      <c r="AK101" s="217" t="s">
        <v>69</v>
      </c>
      <c r="AL101" s="217" t="s">
        <v>69</v>
      </c>
      <c r="AM101" s="246"/>
      <c r="AN101" s="215"/>
      <c r="AO101" s="197"/>
      <c r="AP101" s="197"/>
      <c r="AQ101" s="197"/>
      <c r="AR101" s="197" t="s">
        <v>83</v>
      </c>
      <c r="AS101" s="219" t="s">
        <v>547</v>
      </c>
      <c r="AT101" s="116" t="b">
        <f>IF(Table1[[#This Row],[PROPOSED
Form ID Name]]=Table1[[#This Row],[ADOPTED
Form ID Name]],TRUE,FALSE)</f>
        <v>1</v>
      </c>
      <c r="AU101" s="121" t="s">
        <v>548</v>
      </c>
      <c r="AV101" s="220" t="b">
        <f>AND(Table1[[#This Row],[PROPOSED Adjustment Description]]=Table1[[#This Row],[ ADOPTED
Adjustment Description]],TRUE,FALSE)</f>
        <v>0</v>
      </c>
    </row>
    <row r="102" spans="1:48" s="1" customFormat="1" ht="35.25" customHeight="1" x14ac:dyDescent="0.15">
      <c r="A102" s="196">
        <v>100000</v>
      </c>
      <c r="B102" s="199" t="s">
        <v>57</v>
      </c>
      <c r="C102" s="198">
        <v>1613</v>
      </c>
      <c r="D102" s="199" t="s">
        <v>546</v>
      </c>
      <c r="E102" s="199" t="s">
        <v>238</v>
      </c>
      <c r="F102" s="199" t="s">
        <v>83</v>
      </c>
      <c r="G102" s="199" t="s">
        <v>89</v>
      </c>
      <c r="H102" s="199" t="s">
        <v>83</v>
      </c>
      <c r="I102" s="226">
        <v>56753</v>
      </c>
      <c r="J102" s="228" t="s">
        <v>552</v>
      </c>
      <c r="K102" s="190"/>
      <c r="L102" s="191"/>
      <c r="M102" s="191"/>
      <c r="N102" s="191"/>
      <c r="O102" s="191">
        <f>SUM(Table1[[#This Row],[Salaries and Wages]:[Variable Fringe]])</f>
        <v>0</v>
      </c>
      <c r="P102" s="191"/>
      <c r="Q102" s="191"/>
      <c r="R102" s="191"/>
      <c r="S102" s="191"/>
      <c r="T102" s="191"/>
      <c r="U102" s="191"/>
      <c r="V102" s="191"/>
      <c r="W102" s="191"/>
      <c r="X102" s="191"/>
      <c r="Y102" s="191"/>
      <c r="Z102" s="191">
        <v>1807635</v>
      </c>
      <c r="AA102" s="222" t="s">
        <v>553</v>
      </c>
      <c r="AB102" s="210" t="s">
        <v>554</v>
      </c>
      <c r="AC102" s="210" t="s">
        <v>555</v>
      </c>
      <c r="AD102" s="199" t="s">
        <v>94</v>
      </c>
      <c r="AE102" s="234" t="s">
        <v>551</v>
      </c>
      <c r="AF102" s="231">
        <v>0</v>
      </c>
      <c r="AG102" s="211">
        <f>Table1[[#This Row],[ADOPTED
Expenditures TOTAL]]*Table1[[#This Row],[
Percent Related to CAP]]</f>
        <v>0</v>
      </c>
      <c r="AH102" s="211">
        <f>Table1[[#This Row],[ADOPTED
Revenue TOTAL]]*Table1[[#This Row],[
Percent Related to CAP]]</f>
        <v>0</v>
      </c>
      <c r="AI102" s="217" t="s">
        <v>69</v>
      </c>
      <c r="AJ102" s="217" t="s">
        <v>69</v>
      </c>
      <c r="AK102" s="217" t="s">
        <v>69</v>
      </c>
      <c r="AL102" s="217" t="s">
        <v>69</v>
      </c>
      <c r="AM102" s="246"/>
      <c r="AN102" s="215"/>
      <c r="AO102" s="197"/>
      <c r="AP102" s="197"/>
      <c r="AQ102" s="197"/>
      <c r="AR102" s="197" t="s">
        <v>83</v>
      </c>
      <c r="AS102" s="219" t="s">
        <v>552</v>
      </c>
      <c r="AT102" s="116" t="b">
        <f>IF(Table1[[#This Row],[PROPOSED
Form ID Name]]=Table1[[#This Row],[ADOPTED
Form ID Name]],TRUE,FALSE)</f>
        <v>1</v>
      </c>
      <c r="AU102" s="121" t="s">
        <v>553</v>
      </c>
      <c r="AV102" s="220" t="b">
        <f>AND(Table1[[#This Row],[PROPOSED Adjustment Description]]=Table1[[#This Row],[ ADOPTED
Adjustment Description]],TRUE,FALSE)</f>
        <v>0</v>
      </c>
    </row>
    <row r="103" spans="1:48" s="1" customFormat="1" ht="35.25" customHeight="1" x14ac:dyDescent="0.15">
      <c r="A103" s="196">
        <v>100000</v>
      </c>
      <c r="B103" s="199" t="s">
        <v>57</v>
      </c>
      <c r="C103" s="198">
        <v>1613</v>
      </c>
      <c r="D103" s="199" t="s">
        <v>546</v>
      </c>
      <c r="E103" s="199" t="s">
        <v>59</v>
      </c>
      <c r="F103" s="199" t="s">
        <v>83</v>
      </c>
      <c r="G103" s="199" t="s">
        <v>89</v>
      </c>
      <c r="H103" s="199" t="s">
        <v>83</v>
      </c>
      <c r="I103" s="226">
        <v>56754</v>
      </c>
      <c r="J103" s="228" t="s">
        <v>556</v>
      </c>
      <c r="K103" s="190"/>
      <c r="L103" s="191"/>
      <c r="M103" s="191"/>
      <c r="N103" s="191"/>
      <c r="O103" s="191">
        <f>SUM(Table1[[#This Row],[Salaries and Wages]:[Variable Fringe]])</f>
        <v>0</v>
      </c>
      <c r="P103" s="191"/>
      <c r="Q103" s="191"/>
      <c r="R103" s="191"/>
      <c r="S103" s="191"/>
      <c r="T103" s="191"/>
      <c r="U103" s="191"/>
      <c r="V103" s="191"/>
      <c r="W103" s="191"/>
      <c r="X103" s="191"/>
      <c r="Y103" s="191"/>
      <c r="Z103" s="191">
        <v>117084</v>
      </c>
      <c r="AA103" s="222" t="s">
        <v>557</v>
      </c>
      <c r="AB103" s="210" t="s">
        <v>558</v>
      </c>
      <c r="AC103" s="210" t="s">
        <v>559</v>
      </c>
      <c r="AD103" s="199" t="s">
        <v>94</v>
      </c>
      <c r="AE103" s="234" t="s">
        <v>551</v>
      </c>
      <c r="AF103" s="231">
        <v>0</v>
      </c>
      <c r="AG103" s="211">
        <f>Table1[[#This Row],[ADOPTED
Expenditures TOTAL]]*Table1[[#This Row],[
Percent Related to CAP]]</f>
        <v>0</v>
      </c>
      <c r="AH103" s="211">
        <f>Table1[[#This Row],[ADOPTED
Revenue TOTAL]]*Table1[[#This Row],[
Percent Related to CAP]]</f>
        <v>0</v>
      </c>
      <c r="AI103" s="217" t="s">
        <v>69</v>
      </c>
      <c r="AJ103" s="217" t="s">
        <v>69</v>
      </c>
      <c r="AK103" s="217" t="s">
        <v>69</v>
      </c>
      <c r="AL103" s="217" t="s">
        <v>69</v>
      </c>
      <c r="AM103" s="246"/>
      <c r="AN103" s="215"/>
      <c r="AO103" s="197"/>
      <c r="AP103" s="197"/>
      <c r="AQ103" s="197"/>
      <c r="AR103" s="197" t="s">
        <v>83</v>
      </c>
      <c r="AS103" s="219" t="s">
        <v>556</v>
      </c>
      <c r="AT103" s="116" t="b">
        <f>IF(Table1[[#This Row],[PROPOSED
Form ID Name]]=Table1[[#This Row],[ADOPTED
Form ID Name]],TRUE,FALSE)</f>
        <v>1</v>
      </c>
      <c r="AU103" s="121" t="s">
        <v>557</v>
      </c>
      <c r="AV103" s="220" t="b">
        <f>AND(Table1[[#This Row],[PROPOSED Adjustment Description]]=Table1[[#This Row],[ ADOPTED
Adjustment Description]],TRUE,FALSE)</f>
        <v>0</v>
      </c>
    </row>
    <row r="104" spans="1:48" s="1" customFormat="1" ht="35.25" customHeight="1" x14ac:dyDescent="0.15">
      <c r="A104" s="196">
        <v>100000</v>
      </c>
      <c r="B104" s="199" t="s">
        <v>57</v>
      </c>
      <c r="C104" s="198">
        <v>1613</v>
      </c>
      <c r="D104" s="199" t="s">
        <v>546</v>
      </c>
      <c r="E104" s="199" t="s">
        <v>126</v>
      </c>
      <c r="F104" s="199" t="s">
        <v>83</v>
      </c>
      <c r="G104" s="199" t="s">
        <v>89</v>
      </c>
      <c r="H104" s="199" t="s">
        <v>83</v>
      </c>
      <c r="I104" s="226">
        <v>56755</v>
      </c>
      <c r="J104" s="228" t="s">
        <v>560</v>
      </c>
      <c r="K104" s="190"/>
      <c r="L104" s="191"/>
      <c r="M104" s="191"/>
      <c r="N104" s="191"/>
      <c r="O104" s="191">
        <f>SUM(Table1[[#This Row],[Salaries and Wages]:[Variable Fringe]])</f>
        <v>0</v>
      </c>
      <c r="P104" s="191"/>
      <c r="Q104" s="191"/>
      <c r="R104" s="191"/>
      <c r="S104" s="191"/>
      <c r="T104" s="191"/>
      <c r="U104" s="191"/>
      <c r="V104" s="191"/>
      <c r="W104" s="191"/>
      <c r="X104" s="191"/>
      <c r="Y104" s="191"/>
      <c r="Z104" s="191">
        <v>512430</v>
      </c>
      <c r="AA104" s="222" t="s">
        <v>561</v>
      </c>
      <c r="AB104" s="210" t="s">
        <v>562</v>
      </c>
      <c r="AC104" s="210" t="s">
        <v>563</v>
      </c>
      <c r="AD104" s="199" t="s">
        <v>94</v>
      </c>
      <c r="AE104" s="234" t="s">
        <v>551</v>
      </c>
      <c r="AF104" s="231">
        <v>0</v>
      </c>
      <c r="AG104" s="211">
        <f>Table1[[#This Row],[ADOPTED
Expenditures TOTAL]]*Table1[[#This Row],[
Percent Related to CAP]]</f>
        <v>0</v>
      </c>
      <c r="AH104" s="211">
        <f>Table1[[#This Row],[ADOPTED
Revenue TOTAL]]*Table1[[#This Row],[
Percent Related to CAP]]</f>
        <v>0</v>
      </c>
      <c r="AI104" s="217" t="s">
        <v>69</v>
      </c>
      <c r="AJ104" s="217" t="s">
        <v>69</v>
      </c>
      <c r="AK104" s="217" t="s">
        <v>69</v>
      </c>
      <c r="AL104" s="217" t="s">
        <v>69</v>
      </c>
      <c r="AM104" s="246"/>
      <c r="AN104" s="215"/>
      <c r="AO104" s="197"/>
      <c r="AP104" s="197"/>
      <c r="AQ104" s="197"/>
      <c r="AR104" s="197" t="s">
        <v>83</v>
      </c>
      <c r="AS104" s="219" t="s">
        <v>560</v>
      </c>
      <c r="AT104" s="116" t="b">
        <f>IF(Table1[[#This Row],[PROPOSED
Form ID Name]]=Table1[[#This Row],[ADOPTED
Form ID Name]],TRUE,FALSE)</f>
        <v>1</v>
      </c>
      <c r="AU104" s="121" t="s">
        <v>561</v>
      </c>
      <c r="AV104" s="220" t="b">
        <f>AND(Table1[[#This Row],[PROPOSED Adjustment Description]]=Table1[[#This Row],[ ADOPTED
Adjustment Description]],TRUE,FALSE)</f>
        <v>0</v>
      </c>
    </row>
    <row r="105" spans="1:48" s="1" customFormat="1" ht="35.25" customHeight="1" x14ac:dyDescent="0.15">
      <c r="A105" s="196">
        <v>100000</v>
      </c>
      <c r="B105" s="199" t="s">
        <v>57</v>
      </c>
      <c r="C105" s="198">
        <v>1613</v>
      </c>
      <c r="D105" s="199" t="s">
        <v>546</v>
      </c>
      <c r="E105" s="199" t="s">
        <v>465</v>
      </c>
      <c r="F105" s="199" t="s">
        <v>83</v>
      </c>
      <c r="G105" s="199" t="s">
        <v>89</v>
      </c>
      <c r="H105" s="199" t="s">
        <v>83</v>
      </c>
      <c r="I105" s="226">
        <v>56756</v>
      </c>
      <c r="J105" s="228" t="s">
        <v>564</v>
      </c>
      <c r="K105" s="190"/>
      <c r="L105" s="191"/>
      <c r="M105" s="191"/>
      <c r="N105" s="191"/>
      <c r="O105" s="191">
        <f>SUM(Table1[[#This Row],[Salaries and Wages]:[Variable Fringe]])</f>
        <v>0</v>
      </c>
      <c r="P105" s="191"/>
      <c r="Q105" s="191"/>
      <c r="R105" s="191"/>
      <c r="S105" s="191"/>
      <c r="T105" s="191"/>
      <c r="U105" s="191"/>
      <c r="V105" s="191"/>
      <c r="W105" s="191"/>
      <c r="X105" s="191"/>
      <c r="Y105" s="191"/>
      <c r="Z105" s="191">
        <v>60153</v>
      </c>
      <c r="AA105" s="222" t="s">
        <v>565</v>
      </c>
      <c r="AB105" s="210" t="s">
        <v>566</v>
      </c>
      <c r="AC105" s="210" t="s">
        <v>567</v>
      </c>
      <c r="AD105" s="199" t="s">
        <v>94</v>
      </c>
      <c r="AE105" s="234" t="s">
        <v>551</v>
      </c>
      <c r="AF105" s="231">
        <v>0</v>
      </c>
      <c r="AG105" s="211">
        <f>Table1[[#This Row],[ADOPTED
Expenditures TOTAL]]*Table1[[#This Row],[
Percent Related to CAP]]</f>
        <v>0</v>
      </c>
      <c r="AH105" s="211">
        <f>Table1[[#This Row],[ADOPTED
Revenue TOTAL]]*Table1[[#This Row],[
Percent Related to CAP]]</f>
        <v>0</v>
      </c>
      <c r="AI105" s="217" t="s">
        <v>69</v>
      </c>
      <c r="AJ105" s="217" t="s">
        <v>69</v>
      </c>
      <c r="AK105" s="217" t="s">
        <v>69</v>
      </c>
      <c r="AL105" s="217" t="s">
        <v>69</v>
      </c>
      <c r="AM105" s="246"/>
      <c r="AN105" s="215"/>
      <c r="AO105" s="197"/>
      <c r="AP105" s="197"/>
      <c r="AQ105" s="197"/>
      <c r="AR105" s="197" t="s">
        <v>83</v>
      </c>
      <c r="AS105" s="219" t="s">
        <v>564</v>
      </c>
      <c r="AT105" s="116" t="b">
        <f>IF(Table1[[#This Row],[PROPOSED
Form ID Name]]=Table1[[#This Row],[ADOPTED
Form ID Name]],TRUE,FALSE)</f>
        <v>1</v>
      </c>
      <c r="AU105" s="121" t="s">
        <v>565</v>
      </c>
      <c r="AV105" s="220" t="b">
        <f>AND(Table1[[#This Row],[PROPOSED Adjustment Description]]=Table1[[#This Row],[ ADOPTED
Adjustment Description]],TRUE,FALSE)</f>
        <v>0</v>
      </c>
    </row>
    <row r="106" spans="1:48" s="1" customFormat="1" ht="35.25" customHeight="1" x14ac:dyDescent="0.15">
      <c r="A106" s="196">
        <v>100000</v>
      </c>
      <c r="B106" s="199" t="s">
        <v>57</v>
      </c>
      <c r="C106" s="198">
        <v>1613</v>
      </c>
      <c r="D106" s="199" t="s">
        <v>546</v>
      </c>
      <c r="E106" s="199" t="s">
        <v>449</v>
      </c>
      <c r="F106" s="199" t="s">
        <v>83</v>
      </c>
      <c r="G106" s="199" t="s">
        <v>89</v>
      </c>
      <c r="H106" s="199" t="s">
        <v>83</v>
      </c>
      <c r="I106" s="226">
        <v>56757</v>
      </c>
      <c r="J106" s="228" t="s">
        <v>568</v>
      </c>
      <c r="K106" s="190"/>
      <c r="L106" s="191"/>
      <c r="M106" s="191"/>
      <c r="N106" s="191"/>
      <c r="O106" s="191">
        <f>SUM(Table1[[#This Row],[Salaries and Wages]:[Variable Fringe]])</f>
        <v>0</v>
      </c>
      <c r="P106" s="191"/>
      <c r="Q106" s="191"/>
      <c r="R106" s="191"/>
      <c r="S106" s="191"/>
      <c r="T106" s="191"/>
      <c r="U106" s="191"/>
      <c r="V106" s="191"/>
      <c r="W106" s="191"/>
      <c r="X106" s="191"/>
      <c r="Y106" s="191"/>
      <c r="Z106" s="191">
        <v>155220</v>
      </c>
      <c r="AA106" s="222" t="s">
        <v>569</v>
      </c>
      <c r="AB106" s="210" t="s">
        <v>570</v>
      </c>
      <c r="AC106" s="210" t="s">
        <v>571</v>
      </c>
      <c r="AD106" s="199" t="s">
        <v>94</v>
      </c>
      <c r="AE106" s="234" t="s">
        <v>551</v>
      </c>
      <c r="AF106" s="231">
        <v>0</v>
      </c>
      <c r="AG106" s="211">
        <f>Table1[[#This Row],[ADOPTED
Expenditures TOTAL]]*Table1[[#This Row],[
Percent Related to CAP]]</f>
        <v>0</v>
      </c>
      <c r="AH106" s="211">
        <f>Table1[[#This Row],[ADOPTED
Revenue TOTAL]]*Table1[[#This Row],[
Percent Related to CAP]]</f>
        <v>0</v>
      </c>
      <c r="AI106" s="217" t="s">
        <v>69</v>
      </c>
      <c r="AJ106" s="217" t="s">
        <v>69</v>
      </c>
      <c r="AK106" s="217" t="s">
        <v>69</v>
      </c>
      <c r="AL106" s="217" t="s">
        <v>69</v>
      </c>
      <c r="AM106" s="246"/>
      <c r="AN106" s="215"/>
      <c r="AO106" s="197"/>
      <c r="AP106" s="197"/>
      <c r="AQ106" s="197"/>
      <c r="AR106" s="197" t="s">
        <v>83</v>
      </c>
      <c r="AS106" s="219" t="s">
        <v>568</v>
      </c>
      <c r="AT106" s="116" t="b">
        <f>IF(Table1[[#This Row],[PROPOSED
Form ID Name]]=Table1[[#This Row],[ADOPTED
Form ID Name]],TRUE,FALSE)</f>
        <v>1</v>
      </c>
      <c r="AU106" s="121" t="s">
        <v>569</v>
      </c>
      <c r="AV106" s="220" t="b">
        <f>AND(Table1[[#This Row],[PROPOSED Adjustment Description]]=Table1[[#This Row],[ ADOPTED
Adjustment Description]],TRUE,FALSE)</f>
        <v>0</v>
      </c>
    </row>
    <row r="107" spans="1:48" s="1" customFormat="1" ht="35.25" customHeight="1" x14ac:dyDescent="0.15">
      <c r="A107" s="196">
        <v>100000</v>
      </c>
      <c r="B107" s="199" t="s">
        <v>57</v>
      </c>
      <c r="C107" s="198">
        <v>1613</v>
      </c>
      <c r="D107" s="199" t="s">
        <v>546</v>
      </c>
      <c r="E107" s="199" t="s">
        <v>335</v>
      </c>
      <c r="F107" s="199" t="s">
        <v>83</v>
      </c>
      <c r="G107" s="199" t="s">
        <v>89</v>
      </c>
      <c r="H107" s="199" t="s">
        <v>83</v>
      </c>
      <c r="I107" s="226">
        <v>56758</v>
      </c>
      <c r="J107" s="228" t="s">
        <v>572</v>
      </c>
      <c r="K107" s="190"/>
      <c r="L107" s="191"/>
      <c r="M107" s="191"/>
      <c r="N107" s="191"/>
      <c r="O107" s="191">
        <f>SUM(Table1[[#This Row],[Salaries and Wages]:[Variable Fringe]])</f>
        <v>0</v>
      </c>
      <c r="P107" s="191"/>
      <c r="Q107" s="191"/>
      <c r="R107" s="191"/>
      <c r="S107" s="191"/>
      <c r="T107" s="191"/>
      <c r="U107" s="191"/>
      <c r="V107" s="191"/>
      <c r="W107" s="191"/>
      <c r="X107" s="191"/>
      <c r="Y107" s="191"/>
      <c r="Z107" s="191">
        <v>86954</v>
      </c>
      <c r="AA107" s="222" t="s">
        <v>573</v>
      </c>
      <c r="AB107" s="210" t="s">
        <v>574</v>
      </c>
      <c r="AC107" s="210" t="s">
        <v>575</v>
      </c>
      <c r="AD107" s="199" t="s">
        <v>94</v>
      </c>
      <c r="AE107" s="234" t="s">
        <v>551</v>
      </c>
      <c r="AF107" s="231">
        <v>0</v>
      </c>
      <c r="AG107" s="211">
        <f>Table1[[#This Row],[ADOPTED
Expenditures TOTAL]]*Table1[[#This Row],[
Percent Related to CAP]]</f>
        <v>0</v>
      </c>
      <c r="AH107" s="211">
        <f>Table1[[#This Row],[ADOPTED
Revenue TOTAL]]*Table1[[#This Row],[
Percent Related to CAP]]</f>
        <v>0</v>
      </c>
      <c r="AI107" s="217" t="s">
        <v>69</v>
      </c>
      <c r="AJ107" s="217" t="s">
        <v>69</v>
      </c>
      <c r="AK107" s="217" t="s">
        <v>69</v>
      </c>
      <c r="AL107" s="217" t="s">
        <v>69</v>
      </c>
      <c r="AM107" s="246"/>
      <c r="AN107" s="215"/>
      <c r="AO107" s="197"/>
      <c r="AP107" s="197"/>
      <c r="AQ107" s="197"/>
      <c r="AR107" s="197" t="s">
        <v>83</v>
      </c>
      <c r="AS107" s="219" t="s">
        <v>572</v>
      </c>
      <c r="AT107" s="116" t="b">
        <f>IF(Table1[[#This Row],[PROPOSED
Form ID Name]]=Table1[[#This Row],[ADOPTED
Form ID Name]],TRUE,FALSE)</f>
        <v>1</v>
      </c>
      <c r="AU107" s="121" t="s">
        <v>573</v>
      </c>
      <c r="AV107" s="220" t="b">
        <f>AND(Table1[[#This Row],[PROPOSED Adjustment Description]]=Table1[[#This Row],[ ADOPTED
Adjustment Description]],TRUE,FALSE)</f>
        <v>0</v>
      </c>
    </row>
    <row r="108" spans="1:48" s="1" customFormat="1" ht="35.25" customHeight="1" x14ac:dyDescent="0.15">
      <c r="A108" s="196">
        <v>100000</v>
      </c>
      <c r="B108" s="199" t="s">
        <v>57</v>
      </c>
      <c r="C108" s="198">
        <v>1613</v>
      </c>
      <c r="D108" s="199" t="s">
        <v>546</v>
      </c>
      <c r="E108" s="199" t="s">
        <v>72</v>
      </c>
      <c r="F108" s="199" t="s">
        <v>83</v>
      </c>
      <c r="G108" s="199" t="s">
        <v>89</v>
      </c>
      <c r="H108" s="199" t="s">
        <v>83</v>
      </c>
      <c r="I108" s="226">
        <v>56759</v>
      </c>
      <c r="J108" s="228" t="s">
        <v>576</v>
      </c>
      <c r="K108" s="190"/>
      <c r="L108" s="191"/>
      <c r="M108" s="191"/>
      <c r="N108" s="191"/>
      <c r="O108" s="191">
        <f>SUM(Table1[[#This Row],[Salaries and Wages]:[Variable Fringe]])</f>
        <v>0</v>
      </c>
      <c r="P108" s="191"/>
      <c r="Q108" s="191"/>
      <c r="R108" s="191"/>
      <c r="S108" s="191"/>
      <c r="T108" s="191"/>
      <c r="U108" s="191"/>
      <c r="V108" s="191"/>
      <c r="W108" s="191"/>
      <c r="X108" s="191"/>
      <c r="Y108" s="191"/>
      <c r="Z108" s="191">
        <v>875643</v>
      </c>
      <c r="AA108" s="222" t="s">
        <v>577</v>
      </c>
      <c r="AB108" s="210" t="s">
        <v>578</v>
      </c>
      <c r="AC108" s="210" t="s">
        <v>579</v>
      </c>
      <c r="AD108" s="199" t="s">
        <v>94</v>
      </c>
      <c r="AE108" s="234" t="s">
        <v>551</v>
      </c>
      <c r="AF108" s="231">
        <v>0</v>
      </c>
      <c r="AG108" s="211">
        <f>Table1[[#This Row],[ADOPTED
Expenditures TOTAL]]*Table1[[#This Row],[
Percent Related to CAP]]</f>
        <v>0</v>
      </c>
      <c r="AH108" s="211">
        <f>Table1[[#This Row],[ADOPTED
Revenue TOTAL]]*Table1[[#This Row],[
Percent Related to CAP]]</f>
        <v>0</v>
      </c>
      <c r="AI108" s="217" t="s">
        <v>69</v>
      </c>
      <c r="AJ108" s="217" t="s">
        <v>69</v>
      </c>
      <c r="AK108" s="217" t="s">
        <v>69</v>
      </c>
      <c r="AL108" s="217" t="s">
        <v>69</v>
      </c>
      <c r="AM108" s="246"/>
      <c r="AN108" s="215"/>
      <c r="AO108" s="197"/>
      <c r="AP108" s="197"/>
      <c r="AQ108" s="197"/>
      <c r="AR108" s="197" t="s">
        <v>83</v>
      </c>
      <c r="AS108" s="219" t="s">
        <v>576</v>
      </c>
      <c r="AT108" s="116" t="b">
        <f>IF(Table1[[#This Row],[PROPOSED
Form ID Name]]=Table1[[#This Row],[ADOPTED
Form ID Name]],TRUE,FALSE)</f>
        <v>1</v>
      </c>
      <c r="AU108" s="121" t="s">
        <v>577</v>
      </c>
      <c r="AV108" s="220" t="b">
        <f>AND(Table1[[#This Row],[PROPOSED Adjustment Description]]=Table1[[#This Row],[ ADOPTED
Adjustment Description]],TRUE,FALSE)</f>
        <v>0</v>
      </c>
    </row>
    <row r="109" spans="1:48" s="1" customFormat="1" ht="35.25" customHeight="1" x14ac:dyDescent="0.15">
      <c r="A109" s="196">
        <v>100000</v>
      </c>
      <c r="B109" s="197" t="s">
        <v>57</v>
      </c>
      <c r="C109" s="198">
        <v>1912</v>
      </c>
      <c r="D109" s="197" t="s">
        <v>471</v>
      </c>
      <c r="E109" s="197" t="s">
        <v>422</v>
      </c>
      <c r="F109" s="197" t="s">
        <v>83</v>
      </c>
      <c r="G109" s="197" t="s">
        <v>128</v>
      </c>
      <c r="H109" s="197" t="s">
        <v>83</v>
      </c>
      <c r="I109" s="226">
        <v>56762</v>
      </c>
      <c r="J109" s="227" t="s">
        <v>580</v>
      </c>
      <c r="K109" s="188">
        <v>1</v>
      </c>
      <c r="L109" s="189">
        <v>129584</v>
      </c>
      <c r="M109" s="189">
        <v>39727</v>
      </c>
      <c r="N109" s="189">
        <v>24249</v>
      </c>
      <c r="O109" s="189">
        <f>SUM(Table1[[#This Row],[Salaries and Wages]:[Variable Fringe]])</f>
        <v>193560</v>
      </c>
      <c r="P109" s="189"/>
      <c r="Q109" s="189">
        <v>75000</v>
      </c>
      <c r="R109" s="189">
        <v>3800</v>
      </c>
      <c r="S109" s="189"/>
      <c r="T109" s="189"/>
      <c r="U109" s="189"/>
      <c r="V109" s="189"/>
      <c r="W109" s="189"/>
      <c r="X109" s="189"/>
      <c r="Y109" s="189">
        <v>272360</v>
      </c>
      <c r="Z109" s="189">
        <v>274114</v>
      </c>
      <c r="AA109" s="221" t="s">
        <v>581</v>
      </c>
      <c r="AB109" s="210" t="s">
        <v>582</v>
      </c>
      <c r="AC109" s="210" t="s">
        <v>583</v>
      </c>
      <c r="AD109" s="197" t="s">
        <v>67</v>
      </c>
      <c r="AE109" s="235" t="s">
        <v>584</v>
      </c>
      <c r="AF109" s="231">
        <v>0</v>
      </c>
      <c r="AG109" s="211">
        <f>Table1[[#This Row],[ADOPTED
Expenditures TOTAL]]*Table1[[#This Row],[
Percent Related to CAP]]</f>
        <v>0</v>
      </c>
      <c r="AH109" s="211">
        <f>Table1[[#This Row],[ADOPTED
Revenue TOTAL]]*Table1[[#This Row],[
Percent Related to CAP]]</f>
        <v>0</v>
      </c>
      <c r="AI109" s="217" t="s">
        <v>69</v>
      </c>
      <c r="AJ109" s="217" t="s">
        <v>69</v>
      </c>
      <c r="AK109" s="217" t="s">
        <v>69</v>
      </c>
      <c r="AL109" s="217" t="s">
        <v>69</v>
      </c>
      <c r="AM109" s="290"/>
      <c r="AN109" s="212"/>
      <c r="AO109" s="213"/>
      <c r="AP109" s="213"/>
      <c r="AQ109" s="213"/>
      <c r="AR109" s="197" t="s">
        <v>83</v>
      </c>
      <c r="AS109" s="219" t="s">
        <v>580</v>
      </c>
      <c r="AT109" s="116" t="b">
        <f>IF(Table1[[#This Row],[PROPOSED
Form ID Name]]=Table1[[#This Row],[ADOPTED
Form ID Name]],TRUE,FALSE)</f>
        <v>1</v>
      </c>
      <c r="AU109" s="121" t="s">
        <v>581</v>
      </c>
      <c r="AV109" s="220" t="b">
        <f>AND(Table1[[#This Row],[PROPOSED Adjustment Description]]=Table1[[#This Row],[ ADOPTED
Adjustment Description]],TRUE,FALSE)</f>
        <v>0</v>
      </c>
    </row>
    <row r="110" spans="1:48" s="1" customFormat="1" ht="35.25" customHeight="1" x14ac:dyDescent="0.15">
      <c r="A110" s="196">
        <v>100000</v>
      </c>
      <c r="B110" s="197" t="s">
        <v>57</v>
      </c>
      <c r="C110" s="198">
        <v>1912</v>
      </c>
      <c r="D110" s="197" t="s">
        <v>471</v>
      </c>
      <c r="E110" s="197" t="s">
        <v>329</v>
      </c>
      <c r="F110" s="197" t="s">
        <v>83</v>
      </c>
      <c r="G110" s="197" t="s">
        <v>128</v>
      </c>
      <c r="H110" s="197" t="s">
        <v>83</v>
      </c>
      <c r="I110" s="226">
        <v>56763</v>
      </c>
      <c r="J110" s="227" t="s">
        <v>585</v>
      </c>
      <c r="K110" s="188">
        <v>4</v>
      </c>
      <c r="L110" s="189">
        <v>446508</v>
      </c>
      <c r="M110" s="189">
        <v>157400</v>
      </c>
      <c r="N110" s="189">
        <v>95056</v>
      </c>
      <c r="O110" s="189">
        <f>SUM(Table1[[#This Row],[Salaries and Wages]:[Variable Fringe]])</f>
        <v>698964</v>
      </c>
      <c r="P110" s="189"/>
      <c r="Q110" s="189">
        <v>300000</v>
      </c>
      <c r="R110" s="189">
        <v>15200</v>
      </c>
      <c r="S110" s="189"/>
      <c r="T110" s="189"/>
      <c r="U110" s="189"/>
      <c r="V110" s="189"/>
      <c r="W110" s="189"/>
      <c r="X110" s="189"/>
      <c r="Y110" s="189">
        <v>1014164</v>
      </c>
      <c r="Z110" s="189">
        <v>1010816</v>
      </c>
      <c r="AA110" s="221" t="s">
        <v>586</v>
      </c>
      <c r="AB110" s="210" t="s">
        <v>582</v>
      </c>
      <c r="AC110" s="210" t="s">
        <v>587</v>
      </c>
      <c r="AD110" s="197" t="s">
        <v>67</v>
      </c>
      <c r="AE110" s="235" t="s">
        <v>588</v>
      </c>
      <c r="AF110" s="231">
        <v>0</v>
      </c>
      <c r="AG110" s="211">
        <f>Table1[[#This Row],[ADOPTED
Expenditures TOTAL]]*Table1[[#This Row],[
Percent Related to CAP]]</f>
        <v>0</v>
      </c>
      <c r="AH110" s="211">
        <f>Table1[[#This Row],[ADOPTED
Revenue TOTAL]]*Table1[[#This Row],[
Percent Related to CAP]]</f>
        <v>0</v>
      </c>
      <c r="AI110" s="217" t="s">
        <v>69</v>
      </c>
      <c r="AJ110" s="217" t="s">
        <v>69</v>
      </c>
      <c r="AK110" s="217" t="s">
        <v>69</v>
      </c>
      <c r="AL110" s="217" t="s">
        <v>69</v>
      </c>
      <c r="AM110" s="290"/>
      <c r="AN110" s="212"/>
      <c r="AO110" s="213"/>
      <c r="AP110" s="213"/>
      <c r="AQ110" s="213"/>
      <c r="AR110" s="197" t="s">
        <v>83</v>
      </c>
      <c r="AS110" s="219" t="s">
        <v>585</v>
      </c>
      <c r="AT110" s="116" t="b">
        <f>IF(Table1[[#This Row],[PROPOSED
Form ID Name]]=Table1[[#This Row],[ADOPTED
Form ID Name]],TRUE,FALSE)</f>
        <v>1</v>
      </c>
      <c r="AU110" s="121" t="s">
        <v>586</v>
      </c>
      <c r="AV110" s="220" t="b">
        <f>AND(Table1[[#This Row],[PROPOSED Adjustment Description]]=Table1[[#This Row],[ ADOPTED
Adjustment Description]],TRUE,FALSE)</f>
        <v>0</v>
      </c>
    </row>
    <row r="111" spans="1:48" s="1" customFormat="1" ht="35.25" customHeight="1" x14ac:dyDescent="0.15">
      <c r="A111" s="196">
        <v>100000</v>
      </c>
      <c r="B111" s="197" t="s">
        <v>57</v>
      </c>
      <c r="C111" s="198">
        <v>1912</v>
      </c>
      <c r="D111" s="197" t="s">
        <v>471</v>
      </c>
      <c r="E111" s="197" t="s">
        <v>589</v>
      </c>
      <c r="F111" s="197" t="s">
        <v>83</v>
      </c>
      <c r="G111" s="197" t="s">
        <v>128</v>
      </c>
      <c r="H111" s="197" t="s">
        <v>83</v>
      </c>
      <c r="I111" s="226">
        <v>56764</v>
      </c>
      <c r="J111" s="227" t="s">
        <v>590</v>
      </c>
      <c r="K111" s="188">
        <v>1</v>
      </c>
      <c r="L111" s="189">
        <v>129584</v>
      </c>
      <c r="M111" s="189">
        <v>39727</v>
      </c>
      <c r="N111" s="189">
        <v>24249</v>
      </c>
      <c r="O111" s="189">
        <f>SUM(Table1[[#This Row],[Salaries and Wages]:[Variable Fringe]])</f>
        <v>193560</v>
      </c>
      <c r="P111" s="189"/>
      <c r="Q111" s="189">
        <v>75000</v>
      </c>
      <c r="R111" s="189">
        <v>3800</v>
      </c>
      <c r="S111" s="189"/>
      <c r="T111" s="189"/>
      <c r="U111" s="189"/>
      <c r="V111" s="189"/>
      <c r="W111" s="189"/>
      <c r="X111" s="189"/>
      <c r="Y111" s="189">
        <v>272360</v>
      </c>
      <c r="Z111" s="189">
        <v>274114</v>
      </c>
      <c r="AA111" s="221" t="s">
        <v>591</v>
      </c>
      <c r="AB111" s="210" t="s">
        <v>592</v>
      </c>
      <c r="AC111" s="210" t="s">
        <v>593</v>
      </c>
      <c r="AD111" s="197" t="s">
        <v>67</v>
      </c>
      <c r="AE111" s="235" t="s">
        <v>594</v>
      </c>
      <c r="AF111" s="231">
        <v>0</v>
      </c>
      <c r="AG111" s="211">
        <f>Table1[[#This Row],[ADOPTED
Expenditures TOTAL]]*Table1[[#This Row],[
Percent Related to CAP]]</f>
        <v>0</v>
      </c>
      <c r="AH111" s="211">
        <f>Table1[[#This Row],[ADOPTED
Revenue TOTAL]]*Table1[[#This Row],[
Percent Related to CAP]]</f>
        <v>0</v>
      </c>
      <c r="AI111" s="217" t="s">
        <v>69</v>
      </c>
      <c r="AJ111" s="217" t="s">
        <v>69</v>
      </c>
      <c r="AK111" s="217" t="s">
        <v>69</v>
      </c>
      <c r="AL111" s="217" t="s">
        <v>69</v>
      </c>
      <c r="AM111" s="290"/>
      <c r="AN111" s="212"/>
      <c r="AO111" s="213"/>
      <c r="AP111" s="213"/>
      <c r="AQ111" s="213"/>
      <c r="AR111" s="197" t="s">
        <v>83</v>
      </c>
      <c r="AS111" s="219" t="s">
        <v>590</v>
      </c>
      <c r="AT111" s="116" t="b">
        <f>IF(Table1[[#This Row],[PROPOSED
Form ID Name]]=Table1[[#This Row],[ADOPTED
Form ID Name]],TRUE,FALSE)</f>
        <v>1</v>
      </c>
      <c r="AU111" s="121" t="s">
        <v>591</v>
      </c>
      <c r="AV111" s="220" t="b">
        <f>AND(Table1[[#This Row],[PROPOSED Adjustment Description]]=Table1[[#This Row],[ ADOPTED
Adjustment Description]],TRUE,FALSE)</f>
        <v>0</v>
      </c>
    </row>
    <row r="112" spans="1:48" s="1" customFormat="1" ht="35.25" customHeight="1" x14ac:dyDescent="0.15">
      <c r="A112" s="196">
        <v>100000</v>
      </c>
      <c r="B112" s="197" t="s">
        <v>57</v>
      </c>
      <c r="C112" s="198">
        <v>1912</v>
      </c>
      <c r="D112" s="197" t="s">
        <v>471</v>
      </c>
      <c r="E112" s="197" t="s">
        <v>358</v>
      </c>
      <c r="F112" s="197" t="s">
        <v>83</v>
      </c>
      <c r="G112" s="197" t="s">
        <v>128</v>
      </c>
      <c r="H112" s="197" t="s">
        <v>83</v>
      </c>
      <c r="I112" s="226">
        <v>56765</v>
      </c>
      <c r="J112" s="227" t="s">
        <v>595</v>
      </c>
      <c r="K112" s="188">
        <v>4</v>
      </c>
      <c r="L112" s="189">
        <v>446508</v>
      </c>
      <c r="M112" s="189">
        <v>157400</v>
      </c>
      <c r="N112" s="189">
        <v>95056</v>
      </c>
      <c r="O112" s="189">
        <f>SUM(Table1[[#This Row],[Salaries and Wages]:[Variable Fringe]])</f>
        <v>698964</v>
      </c>
      <c r="P112" s="189"/>
      <c r="Q112" s="189">
        <v>300000</v>
      </c>
      <c r="R112" s="189">
        <v>15200</v>
      </c>
      <c r="S112" s="189"/>
      <c r="T112" s="189"/>
      <c r="U112" s="189"/>
      <c r="V112" s="189"/>
      <c r="W112" s="189"/>
      <c r="X112" s="189"/>
      <c r="Y112" s="189">
        <v>1014164</v>
      </c>
      <c r="Z112" s="189">
        <v>1010816</v>
      </c>
      <c r="AA112" s="221" t="s">
        <v>596</v>
      </c>
      <c r="AB112" s="210" t="s">
        <v>592</v>
      </c>
      <c r="AC112" s="210" t="s">
        <v>597</v>
      </c>
      <c r="AD112" s="197" t="s">
        <v>67</v>
      </c>
      <c r="AE112" s="235" t="s">
        <v>598</v>
      </c>
      <c r="AF112" s="231">
        <v>0</v>
      </c>
      <c r="AG112" s="211">
        <f>Table1[[#This Row],[ADOPTED
Expenditures TOTAL]]*Table1[[#This Row],[
Percent Related to CAP]]</f>
        <v>0</v>
      </c>
      <c r="AH112" s="211">
        <f>Table1[[#This Row],[ADOPTED
Revenue TOTAL]]*Table1[[#This Row],[
Percent Related to CAP]]</f>
        <v>0</v>
      </c>
      <c r="AI112" s="217" t="s">
        <v>69</v>
      </c>
      <c r="AJ112" s="217" t="s">
        <v>69</v>
      </c>
      <c r="AK112" s="217" t="s">
        <v>69</v>
      </c>
      <c r="AL112" s="217" t="s">
        <v>69</v>
      </c>
      <c r="AM112" s="290"/>
      <c r="AN112" s="212"/>
      <c r="AO112" s="213"/>
      <c r="AP112" s="213"/>
      <c r="AQ112" s="213"/>
      <c r="AR112" s="197" t="s">
        <v>83</v>
      </c>
      <c r="AS112" s="219" t="s">
        <v>595</v>
      </c>
      <c r="AT112" s="116" t="b">
        <f>IF(Table1[[#This Row],[PROPOSED
Form ID Name]]=Table1[[#This Row],[ADOPTED
Form ID Name]],TRUE,FALSE)</f>
        <v>1</v>
      </c>
      <c r="AU112" s="121" t="s">
        <v>596</v>
      </c>
      <c r="AV112" s="220" t="b">
        <f>AND(Table1[[#This Row],[PROPOSED Adjustment Description]]=Table1[[#This Row],[ ADOPTED
Adjustment Description]],TRUE,FALSE)</f>
        <v>0</v>
      </c>
    </row>
    <row r="113" spans="1:48" s="1" customFormat="1" ht="35.25" customHeight="1" x14ac:dyDescent="0.15">
      <c r="A113" s="196">
        <v>100000</v>
      </c>
      <c r="B113" s="197" t="s">
        <v>57</v>
      </c>
      <c r="C113" s="198">
        <v>1912</v>
      </c>
      <c r="D113" s="197" t="s">
        <v>471</v>
      </c>
      <c r="E113" s="197" t="s">
        <v>599</v>
      </c>
      <c r="F113" s="197" t="s">
        <v>83</v>
      </c>
      <c r="G113" s="197" t="s">
        <v>128</v>
      </c>
      <c r="H113" s="197" t="s">
        <v>83</v>
      </c>
      <c r="I113" s="226">
        <v>56767</v>
      </c>
      <c r="J113" s="227" t="s">
        <v>600</v>
      </c>
      <c r="K113" s="188">
        <v>1</v>
      </c>
      <c r="L113" s="189">
        <v>49778</v>
      </c>
      <c r="M113" s="189">
        <v>14830</v>
      </c>
      <c r="N113" s="189">
        <v>8944</v>
      </c>
      <c r="O113" s="189">
        <f>SUM(Table1[[#This Row],[Salaries and Wages]:[Variable Fringe]])</f>
        <v>73552</v>
      </c>
      <c r="P113" s="189"/>
      <c r="Q113" s="189"/>
      <c r="R113" s="189"/>
      <c r="S113" s="189"/>
      <c r="T113" s="189"/>
      <c r="U113" s="189"/>
      <c r="V113" s="189"/>
      <c r="W113" s="189"/>
      <c r="X113" s="189"/>
      <c r="Y113" s="189">
        <v>73552</v>
      </c>
      <c r="Z113" s="189">
        <v>67847</v>
      </c>
      <c r="AA113" s="221" t="s">
        <v>601</v>
      </c>
      <c r="AB113" s="210" t="s">
        <v>602</v>
      </c>
      <c r="AC113" s="210" t="s">
        <v>603</v>
      </c>
      <c r="AD113" s="197" t="s">
        <v>67</v>
      </c>
      <c r="AE113" s="235" t="s">
        <v>604</v>
      </c>
      <c r="AF113" s="231">
        <v>0</v>
      </c>
      <c r="AG113" s="211">
        <f>Table1[[#This Row],[ADOPTED
Expenditures TOTAL]]*Table1[[#This Row],[
Percent Related to CAP]]</f>
        <v>0</v>
      </c>
      <c r="AH113" s="211">
        <f>Table1[[#This Row],[ADOPTED
Revenue TOTAL]]*Table1[[#This Row],[
Percent Related to CAP]]</f>
        <v>0</v>
      </c>
      <c r="AI113" s="217" t="s">
        <v>69</v>
      </c>
      <c r="AJ113" s="217" t="s">
        <v>69</v>
      </c>
      <c r="AK113" s="217" t="s">
        <v>69</v>
      </c>
      <c r="AL113" s="217" t="s">
        <v>69</v>
      </c>
      <c r="AM113" s="290"/>
      <c r="AN113" s="212"/>
      <c r="AO113" s="213"/>
      <c r="AP113" s="213"/>
      <c r="AQ113" s="213"/>
      <c r="AR113" s="197" t="s">
        <v>83</v>
      </c>
      <c r="AS113" s="219" t="s">
        <v>600</v>
      </c>
      <c r="AT113" s="116" t="b">
        <f>IF(Table1[[#This Row],[PROPOSED
Form ID Name]]=Table1[[#This Row],[ADOPTED
Form ID Name]],TRUE,FALSE)</f>
        <v>1</v>
      </c>
      <c r="AU113" s="121" t="s">
        <v>601</v>
      </c>
      <c r="AV113" s="220" t="b">
        <f>AND(Table1[[#This Row],[PROPOSED Adjustment Description]]=Table1[[#This Row],[ ADOPTED
Adjustment Description]],TRUE,FALSE)</f>
        <v>0</v>
      </c>
    </row>
    <row r="114" spans="1:48" s="1" customFormat="1" ht="35.25" customHeight="1" x14ac:dyDescent="0.15">
      <c r="A114" s="196">
        <v>100000</v>
      </c>
      <c r="B114" s="197" t="s">
        <v>57</v>
      </c>
      <c r="C114" s="198">
        <v>1912</v>
      </c>
      <c r="D114" s="197" t="s">
        <v>471</v>
      </c>
      <c r="E114" s="197" t="s">
        <v>477</v>
      </c>
      <c r="F114" s="197" t="s">
        <v>83</v>
      </c>
      <c r="G114" s="197" t="s">
        <v>61</v>
      </c>
      <c r="H114" s="197" t="s">
        <v>83</v>
      </c>
      <c r="I114" s="226">
        <v>56769</v>
      </c>
      <c r="J114" s="227" t="s">
        <v>605</v>
      </c>
      <c r="K114" s="188"/>
      <c r="L114" s="189">
        <v>8981556</v>
      </c>
      <c r="M114" s="189"/>
      <c r="N114" s="189"/>
      <c r="O114" s="189">
        <f>SUM(Table1[[#This Row],[Salaries and Wages]:[Variable Fringe]])</f>
        <v>8981556</v>
      </c>
      <c r="P114" s="189"/>
      <c r="Q114" s="189"/>
      <c r="R114" s="189"/>
      <c r="S114" s="189"/>
      <c r="T114" s="189"/>
      <c r="U114" s="189"/>
      <c r="V114" s="189"/>
      <c r="W114" s="189"/>
      <c r="X114" s="189"/>
      <c r="Y114" s="189">
        <v>8981556</v>
      </c>
      <c r="Z114" s="189"/>
      <c r="AA114" s="221" t="s">
        <v>606</v>
      </c>
      <c r="AB114" s="210" t="s">
        <v>607</v>
      </c>
      <c r="AC114" s="210" t="s">
        <v>608</v>
      </c>
      <c r="AD114" s="197" t="s">
        <v>94</v>
      </c>
      <c r="AE114" s="234" t="s">
        <v>69</v>
      </c>
      <c r="AF114" s="231">
        <v>0</v>
      </c>
      <c r="AG114" s="211">
        <f>Table1[[#This Row],[ADOPTED
Expenditures TOTAL]]*Table1[[#This Row],[
Percent Related to CAP]]</f>
        <v>0</v>
      </c>
      <c r="AH114" s="211">
        <f>Table1[[#This Row],[ADOPTED
Revenue TOTAL]]*Table1[[#This Row],[
Percent Related to CAP]]</f>
        <v>0</v>
      </c>
      <c r="AI114" s="217" t="s">
        <v>69</v>
      </c>
      <c r="AJ114" s="217" t="s">
        <v>69</v>
      </c>
      <c r="AK114" s="217" t="s">
        <v>69</v>
      </c>
      <c r="AL114" s="217" t="s">
        <v>69</v>
      </c>
      <c r="AM114" s="246"/>
      <c r="AN114" s="215"/>
      <c r="AO114" s="197"/>
      <c r="AP114" s="197"/>
      <c r="AQ114" s="197"/>
      <c r="AR114" s="197" t="s">
        <v>83</v>
      </c>
      <c r="AS114" s="219" t="s">
        <v>605</v>
      </c>
      <c r="AT114" s="116" t="b">
        <f>IF(Table1[[#This Row],[PROPOSED
Form ID Name]]=Table1[[#This Row],[ADOPTED
Form ID Name]],TRUE,FALSE)</f>
        <v>1</v>
      </c>
      <c r="AU114" s="121" t="s">
        <v>606</v>
      </c>
      <c r="AV114" s="220" t="b">
        <f>AND(Table1[[#This Row],[PROPOSED Adjustment Description]]=Table1[[#This Row],[ ADOPTED
Adjustment Description]],TRUE,FALSE)</f>
        <v>0</v>
      </c>
    </row>
    <row r="115" spans="1:48" s="1" customFormat="1" ht="35.25" customHeight="1" x14ac:dyDescent="0.15">
      <c r="A115" s="196">
        <v>100000</v>
      </c>
      <c r="B115" s="199" t="s">
        <v>57</v>
      </c>
      <c r="C115" s="198">
        <v>1912</v>
      </c>
      <c r="D115" s="199" t="s">
        <v>471</v>
      </c>
      <c r="E115" s="199" t="s">
        <v>341</v>
      </c>
      <c r="F115" s="199" t="s">
        <v>83</v>
      </c>
      <c r="G115" s="199" t="s">
        <v>89</v>
      </c>
      <c r="H115" s="199" t="s">
        <v>83</v>
      </c>
      <c r="I115" s="226">
        <v>56770</v>
      </c>
      <c r="J115" s="228" t="s">
        <v>609</v>
      </c>
      <c r="K115" s="190"/>
      <c r="L115" s="191"/>
      <c r="M115" s="191"/>
      <c r="N115" s="191"/>
      <c r="O115" s="191">
        <f>SUM(Table1[[#This Row],[Salaries and Wages]:[Variable Fringe]])</f>
        <v>0</v>
      </c>
      <c r="P115" s="191"/>
      <c r="Q115" s="191"/>
      <c r="R115" s="191"/>
      <c r="S115" s="191"/>
      <c r="T115" s="191"/>
      <c r="U115" s="191"/>
      <c r="V115" s="191"/>
      <c r="W115" s="191"/>
      <c r="X115" s="191"/>
      <c r="Y115" s="191"/>
      <c r="Z115" s="191">
        <v>1729331</v>
      </c>
      <c r="AA115" s="222" t="s">
        <v>610</v>
      </c>
      <c r="AB115" s="210" t="s">
        <v>611</v>
      </c>
      <c r="AC115" s="210" t="s">
        <v>612</v>
      </c>
      <c r="AD115" s="199" t="s">
        <v>94</v>
      </c>
      <c r="AE115" s="234" t="s">
        <v>69</v>
      </c>
      <c r="AF115" s="231">
        <v>0</v>
      </c>
      <c r="AG115" s="211">
        <f>Table1[[#This Row],[ADOPTED
Expenditures TOTAL]]*Table1[[#This Row],[
Percent Related to CAP]]</f>
        <v>0</v>
      </c>
      <c r="AH115" s="211">
        <f>Table1[[#This Row],[ADOPTED
Revenue TOTAL]]*Table1[[#This Row],[
Percent Related to CAP]]</f>
        <v>0</v>
      </c>
      <c r="AI115" s="217" t="s">
        <v>69</v>
      </c>
      <c r="AJ115" s="217" t="s">
        <v>69</v>
      </c>
      <c r="AK115" s="217" t="s">
        <v>69</v>
      </c>
      <c r="AL115" s="217" t="s">
        <v>69</v>
      </c>
      <c r="AM115" s="246"/>
      <c r="AN115" s="215"/>
      <c r="AO115" s="197"/>
      <c r="AP115" s="197"/>
      <c r="AQ115" s="197"/>
      <c r="AR115" s="197" t="s">
        <v>83</v>
      </c>
      <c r="AS115" s="219" t="s">
        <v>609</v>
      </c>
      <c r="AT115" s="116" t="b">
        <f>IF(Table1[[#This Row],[PROPOSED
Form ID Name]]=Table1[[#This Row],[ADOPTED
Form ID Name]],TRUE,FALSE)</f>
        <v>1</v>
      </c>
      <c r="AU115" s="121" t="s">
        <v>610</v>
      </c>
      <c r="AV115" s="220" t="b">
        <f>AND(Table1[[#This Row],[PROPOSED Adjustment Description]]=Table1[[#This Row],[ ADOPTED
Adjustment Description]],TRUE,FALSE)</f>
        <v>0</v>
      </c>
    </row>
    <row r="116" spans="1:48" s="1" customFormat="1" ht="35.25" customHeight="1" x14ac:dyDescent="0.15">
      <c r="A116" s="196">
        <v>100000</v>
      </c>
      <c r="B116" s="199" t="s">
        <v>57</v>
      </c>
      <c r="C116" s="198">
        <v>1613</v>
      </c>
      <c r="D116" s="199" t="s">
        <v>546</v>
      </c>
      <c r="E116" s="199" t="s">
        <v>245</v>
      </c>
      <c r="F116" s="199" t="s">
        <v>83</v>
      </c>
      <c r="G116" s="199" t="s">
        <v>89</v>
      </c>
      <c r="H116" s="199" t="s">
        <v>83</v>
      </c>
      <c r="I116" s="226">
        <v>56771</v>
      </c>
      <c r="J116" s="228" t="s">
        <v>613</v>
      </c>
      <c r="K116" s="190"/>
      <c r="L116" s="191"/>
      <c r="M116" s="191"/>
      <c r="N116" s="191"/>
      <c r="O116" s="191">
        <f>SUM(Table1[[#This Row],[Salaries and Wages]:[Variable Fringe]])</f>
        <v>0</v>
      </c>
      <c r="P116" s="191"/>
      <c r="Q116" s="191"/>
      <c r="R116" s="191"/>
      <c r="S116" s="191"/>
      <c r="T116" s="191"/>
      <c r="U116" s="191"/>
      <c r="V116" s="191"/>
      <c r="W116" s="191"/>
      <c r="X116" s="191"/>
      <c r="Y116" s="191"/>
      <c r="Z116" s="191">
        <v>88536</v>
      </c>
      <c r="AA116" s="222" t="s">
        <v>614</v>
      </c>
      <c r="AB116" s="210" t="s">
        <v>615</v>
      </c>
      <c r="AC116" s="210" t="s">
        <v>616</v>
      </c>
      <c r="AD116" s="199" t="s">
        <v>94</v>
      </c>
      <c r="AE116" s="234" t="s">
        <v>551</v>
      </c>
      <c r="AF116" s="231">
        <v>0</v>
      </c>
      <c r="AG116" s="211">
        <f>Table1[[#This Row],[ADOPTED
Expenditures TOTAL]]*Table1[[#This Row],[
Percent Related to CAP]]</f>
        <v>0</v>
      </c>
      <c r="AH116" s="211">
        <f>Table1[[#This Row],[ADOPTED
Revenue TOTAL]]*Table1[[#This Row],[
Percent Related to CAP]]</f>
        <v>0</v>
      </c>
      <c r="AI116" s="217" t="s">
        <v>69</v>
      </c>
      <c r="AJ116" s="217" t="s">
        <v>69</v>
      </c>
      <c r="AK116" s="217" t="s">
        <v>69</v>
      </c>
      <c r="AL116" s="217" t="s">
        <v>69</v>
      </c>
      <c r="AM116" s="246"/>
      <c r="AN116" s="215"/>
      <c r="AO116" s="197"/>
      <c r="AP116" s="197"/>
      <c r="AQ116" s="197"/>
      <c r="AR116" s="197" t="s">
        <v>83</v>
      </c>
      <c r="AS116" s="219" t="s">
        <v>613</v>
      </c>
      <c r="AT116" s="116" t="b">
        <f>IF(Table1[[#This Row],[PROPOSED
Form ID Name]]=Table1[[#This Row],[ADOPTED
Form ID Name]],TRUE,FALSE)</f>
        <v>1</v>
      </c>
      <c r="AU116" s="121" t="s">
        <v>614</v>
      </c>
      <c r="AV116" s="220" t="b">
        <f>AND(Table1[[#This Row],[PROPOSED Adjustment Description]]=Table1[[#This Row],[ ADOPTED
Adjustment Description]],TRUE,FALSE)</f>
        <v>0</v>
      </c>
    </row>
    <row r="117" spans="1:48" s="1" customFormat="1" ht="35.25" customHeight="1" x14ac:dyDescent="0.15">
      <c r="A117" s="196">
        <v>100000</v>
      </c>
      <c r="B117" s="199" t="s">
        <v>57</v>
      </c>
      <c r="C117" s="198">
        <v>1613</v>
      </c>
      <c r="D117" s="199" t="s">
        <v>546</v>
      </c>
      <c r="E117" s="199" t="s">
        <v>103</v>
      </c>
      <c r="F117" s="199" t="s">
        <v>127</v>
      </c>
      <c r="G117" s="199" t="s">
        <v>160</v>
      </c>
      <c r="H117" s="199" t="s">
        <v>62</v>
      </c>
      <c r="I117" s="226">
        <v>56773</v>
      </c>
      <c r="J117" s="228" t="s">
        <v>617</v>
      </c>
      <c r="K117" s="190"/>
      <c r="L117" s="191"/>
      <c r="M117" s="191"/>
      <c r="N117" s="191"/>
      <c r="O117" s="191">
        <f>SUM(Table1[[#This Row],[Salaries and Wages]:[Variable Fringe]])</f>
        <v>0</v>
      </c>
      <c r="P117" s="191"/>
      <c r="Q117" s="191">
        <v>250000</v>
      </c>
      <c r="R117" s="191"/>
      <c r="S117" s="191"/>
      <c r="T117" s="191"/>
      <c r="U117" s="191"/>
      <c r="V117" s="191"/>
      <c r="W117" s="191"/>
      <c r="X117" s="191"/>
      <c r="Y117" s="191">
        <v>250000</v>
      </c>
      <c r="Z117" s="191"/>
      <c r="AA117" s="223" t="s">
        <v>618</v>
      </c>
      <c r="AB117" s="210" t="s">
        <v>619</v>
      </c>
      <c r="AC117" s="210" t="s">
        <v>620</v>
      </c>
      <c r="AD117" s="199" t="s">
        <v>67</v>
      </c>
      <c r="AE117" s="234" t="s">
        <v>621</v>
      </c>
      <c r="AF117" s="231">
        <v>0</v>
      </c>
      <c r="AG117" s="211">
        <f>Table1[[#This Row],[ADOPTED
Expenditures TOTAL]]*Table1[[#This Row],[
Percent Related to CAP]]</f>
        <v>0</v>
      </c>
      <c r="AH117" s="211">
        <f>Table1[[#This Row],[ADOPTED
Revenue TOTAL]]*Table1[[#This Row],[
Percent Related to CAP]]</f>
        <v>0</v>
      </c>
      <c r="AI117" s="217" t="s">
        <v>69</v>
      </c>
      <c r="AJ117" s="217" t="s">
        <v>69</v>
      </c>
      <c r="AK117" s="217" t="s">
        <v>69</v>
      </c>
      <c r="AL117" s="217" t="s">
        <v>69</v>
      </c>
      <c r="AM117" s="246"/>
      <c r="AN117" s="215"/>
      <c r="AO117" s="197"/>
      <c r="AP117" s="197"/>
      <c r="AQ117" s="197"/>
      <c r="AR117" s="197" t="s">
        <v>70</v>
      </c>
      <c r="AS117" s="219" t="s">
        <v>617</v>
      </c>
      <c r="AT117" s="116" t="b">
        <f>IF(Table1[[#This Row],[PROPOSED
Form ID Name]]=Table1[[#This Row],[ADOPTED
Form ID Name]],TRUE,FALSE)</f>
        <v>1</v>
      </c>
      <c r="AU117" s="121" t="s">
        <v>618</v>
      </c>
      <c r="AV117" s="220" t="b">
        <f>AND(Table1[[#This Row],[PROPOSED Adjustment Description]]=Table1[[#This Row],[ ADOPTED
Adjustment Description]],TRUE,FALSE)</f>
        <v>0</v>
      </c>
    </row>
    <row r="118" spans="1:48" s="1" customFormat="1" ht="35.25" customHeight="1" x14ac:dyDescent="0.15">
      <c r="A118" s="196">
        <v>100000</v>
      </c>
      <c r="B118" s="197" t="s">
        <v>57</v>
      </c>
      <c r="C118" s="198">
        <v>1613</v>
      </c>
      <c r="D118" s="197" t="s">
        <v>546</v>
      </c>
      <c r="E118" s="197" t="s">
        <v>103</v>
      </c>
      <c r="F118" s="197" t="s">
        <v>622</v>
      </c>
      <c r="G118" s="197" t="s">
        <v>160</v>
      </c>
      <c r="H118" s="197" t="s">
        <v>271</v>
      </c>
      <c r="I118" s="226">
        <v>56774</v>
      </c>
      <c r="J118" s="227" t="s">
        <v>623</v>
      </c>
      <c r="K118" s="188"/>
      <c r="L118" s="189"/>
      <c r="M118" s="189"/>
      <c r="N118" s="189"/>
      <c r="O118" s="189">
        <f>SUM(Table1[[#This Row],[Salaries and Wages]:[Variable Fringe]])</f>
        <v>0</v>
      </c>
      <c r="P118" s="189"/>
      <c r="Q118" s="189">
        <v>200000</v>
      </c>
      <c r="R118" s="189"/>
      <c r="S118" s="189"/>
      <c r="T118" s="189"/>
      <c r="U118" s="189"/>
      <c r="V118" s="189"/>
      <c r="W118" s="189"/>
      <c r="X118" s="189"/>
      <c r="Y118" s="189">
        <v>200000</v>
      </c>
      <c r="Z118" s="189"/>
      <c r="AA118" s="221" t="s">
        <v>624</v>
      </c>
      <c r="AB118" s="210" t="s">
        <v>625</v>
      </c>
      <c r="AC118" s="210" t="s">
        <v>626</v>
      </c>
      <c r="AD118" s="197" t="s">
        <v>67</v>
      </c>
      <c r="AE118" s="234" t="s">
        <v>627</v>
      </c>
      <c r="AF118" s="231">
        <v>0</v>
      </c>
      <c r="AG118" s="211">
        <f>Table1[[#This Row],[ADOPTED
Expenditures TOTAL]]*Table1[[#This Row],[
Percent Related to CAP]]</f>
        <v>0</v>
      </c>
      <c r="AH118" s="211">
        <f>Table1[[#This Row],[ADOPTED
Revenue TOTAL]]*Table1[[#This Row],[
Percent Related to CAP]]</f>
        <v>0</v>
      </c>
      <c r="AI118" s="217" t="s">
        <v>69</v>
      </c>
      <c r="AJ118" s="217" t="s">
        <v>69</v>
      </c>
      <c r="AK118" s="217" t="s">
        <v>69</v>
      </c>
      <c r="AL118" s="217" t="s">
        <v>69</v>
      </c>
      <c r="AM118" s="246"/>
      <c r="AN118" s="215"/>
      <c r="AO118" s="197"/>
      <c r="AP118" s="197"/>
      <c r="AQ118" s="197"/>
      <c r="AR118" s="197" t="s">
        <v>179</v>
      </c>
      <c r="AS118" s="219" t="s">
        <v>623</v>
      </c>
      <c r="AT118" s="116" t="b">
        <f>IF(Table1[[#This Row],[PROPOSED
Form ID Name]]=Table1[[#This Row],[ADOPTED
Form ID Name]],TRUE,FALSE)</f>
        <v>1</v>
      </c>
      <c r="AU118" s="121" t="s">
        <v>624</v>
      </c>
      <c r="AV118" s="220" t="b">
        <f>AND(Table1[[#This Row],[PROPOSED Adjustment Description]]=Table1[[#This Row],[ ADOPTED
Adjustment Description]],TRUE,FALSE)</f>
        <v>0</v>
      </c>
    </row>
    <row r="119" spans="1:48" s="1" customFormat="1" ht="35.25" customHeight="1" x14ac:dyDescent="0.15">
      <c r="A119" s="196">
        <v>200224</v>
      </c>
      <c r="B119" s="199" t="s">
        <v>628</v>
      </c>
      <c r="C119" s="198">
        <v>1621</v>
      </c>
      <c r="D119" s="199" t="s">
        <v>432</v>
      </c>
      <c r="E119" s="199" t="s">
        <v>238</v>
      </c>
      <c r="F119" s="199" t="s">
        <v>307</v>
      </c>
      <c r="G119" s="199" t="s">
        <v>262</v>
      </c>
      <c r="H119" s="199" t="s">
        <v>263</v>
      </c>
      <c r="I119" s="226">
        <v>56779</v>
      </c>
      <c r="J119" s="228" t="s">
        <v>629</v>
      </c>
      <c r="K119" s="190"/>
      <c r="L119" s="191"/>
      <c r="M119" s="191"/>
      <c r="N119" s="191"/>
      <c r="O119" s="191">
        <f>SUM(Table1[[#This Row],[Salaries and Wages]:[Variable Fringe]])</f>
        <v>0</v>
      </c>
      <c r="P119" s="191"/>
      <c r="Q119" s="191">
        <v>390000</v>
      </c>
      <c r="R119" s="191"/>
      <c r="S119" s="191"/>
      <c r="T119" s="191"/>
      <c r="U119" s="191"/>
      <c r="V119" s="191"/>
      <c r="W119" s="191"/>
      <c r="X119" s="191"/>
      <c r="Y119" s="191">
        <v>390000</v>
      </c>
      <c r="Z119" s="191"/>
      <c r="AA119" s="223" t="s">
        <v>630</v>
      </c>
      <c r="AB119" s="210" t="s">
        <v>631</v>
      </c>
      <c r="AC119" s="210" t="s">
        <v>632</v>
      </c>
      <c r="AD119" s="199" t="s">
        <v>67</v>
      </c>
      <c r="AE119" s="237" t="s">
        <v>633</v>
      </c>
      <c r="AF119" s="231">
        <v>1</v>
      </c>
      <c r="AG119" s="211">
        <f>Table1[[#This Row],[ADOPTED
Expenditures TOTAL]]*Table1[[#This Row],[
Percent Related to CAP]]</f>
        <v>390000</v>
      </c>
      <c r="AH119" s="211">
        <f>Table1[[#This Row],[ADOPTED
Revenue TOTAL]]*Table1[[#This Row],[
Percent Related to CAP]]</f>
        <v>0</v>
      </c>
      <c r="AI119" s="251" t="s">
        <v>2685</v>
      </c>
      <c r="AJ119" s="217" t="s">
        <v>635</v>
      </c>
      <c r="AK119" s="217" t="s">
        <v>156</v>
      </c>
      <c r="AL119" s="217" t="s">
        <v>177</v>
      </c>
      <c r="AM119" s="293"/>
      <c r="AN119" s="215" t="s">
        <v>133</v>
      </c>
      <c r="AO119" s="197"/>
      <c r="AP119" s="197"/>
      <c r="AQ119" s="216"/>
      <c r="AR119" s="216"/>
      <c r="AS119" s="219" t="s">
        <v>629</v>
      </c>
      <c r="AT119" s="117" t="b">
        <f>IF(Table1[[#This Row],[PROPOSED
Form ID Name]]=Table1[[#This Row],[ADOPTED
Form ID Name]],TRUE,FALSE)</f>
        <v>1</v>
      </c>
      <c r="AU119" s="121" t="s">
        <v>630</v>
      </c>
      <c r="AV119" s="220" t="b">
        <f>AND(Table1[[#This Row],[PROPOSED Adjustment Description]]=Table1[[#This Row],[ ADOPTED
Adjustment Description]],TRUE,FALSE)</f>
        <v>0</v>
      </c>
    </row>
    <row r="120" spans="1:48" s="1" customFormat="1" ht="35.25" customHeight="1" x14ac:dyDescent="0.15">
      <c r="A120" s="196">
        <v>200224</v>
      </c>
      <c r="B120" s="199" t="s">
        <v>628</v>
      </c>
      <c r="C120" s="198">
        <v>1621</v>
      </c>
      <c r="D120" s="199" t="s">
        <v>432</v>
      </c>
      <c r="E120" s="199" t="s">
        <v>72</v>
      </c>
      <c r="F120" s="199" t="s">
        <v>307</v>
      </c>
      <c r="G120" s="199" t="s">
        <v>142</v>
      </c>
      <c r="H120" s="199" t="s">
        <v>263</v>
      </c>
      <c r="I120" s="226">
        <v>56780</v>
      </c>
      <c r="J120" s="228" t="s">
        <v>636</v>
      </c>
      <c r="K120" s="190"/>
      <c r="L120" s="191"/>
      <c r="M120" s="191"/>
      <c r="N120" s="191"/>
      <c r="O120" s="191">
        <f>SUM(Table1[[#This Row],[Salaries and Wages]:[Variable Fringe]])</f>
        <v>0</v>
      </c>
      <c r="P120" s="191"/>
      <c r="Q120" s="193">
        <v>-40000</v>
      </c>
      <c r="R120" s="191"/>
      <c r="S120" s="191"/>
      <c r="T120" s="191"/>
      <c r="U120" s="191"/>
      <c r="V120" s="191"/>
      <c r="W120" s="191"/>
      <c r="X120" s="191"/>
      <c r="Y120" s="193">
        <v>-40000</v>
      </c>
      <c r="Z120" s="191"/>
      <c r="AA120" s="222" t="s">
        <v>637</v>
      </c>
      <c r="AB120" s="210" t="s">
        <v>638</v>
      </c>
      <c r="AC120" s="210" t="s">
        <v>639</v>
      </c>
      <c r="AD120" s="199" t="s">
        <v>94</v>
      </c>
      <c r="AE120" s="236" t="s">
        <v>640</v>
      </c>
      <c r="AF120" s="231">
        <v>1</v>
      </c>
      <c r="AG120" s="211">
        <f>Table1[[#This Row],[ADOPTED
Expenditures TOTAL]]*Table1[[#This Row],[
Percent Related to CAP]]</f>
        <v>-40000</v>
      </c>
      <c r="AH120" s="211">
        <f>Table1[[#This Row],[ADOPTED
Revenue TOTAL]]*Table1[[#This Row],[
Percent Related to CAP]]</f>
        <v>0</v>
      </c>
      <c r="AI120" s="217" t="s">
        <v>438</v>
      </c>
      <c r="AJ120" s="217" t="s">
        <v>641</v>
      </c>
      <c r="AK120" s="217" t="s">
        <v>81</v>
      </c>
      <c r="AL120" s="217" t="s">
        <v>177</v>
      </c>
      <c r="AM120" s="291"/>
      <c r="AN120" s="215" t="s">
        <v>277</v>
      </c>
      <c r="AO120" s="197"/>
      <c r="AP120" s="197"/>
      <c r="AQ120" s="216"/>
      <c r="AR120" s="216"/>
      <c r="AS120" s="219" t="s">
        <v>636</v>
      </c>
      <c r="AT120" s="117" t="b">
        <f>IF(Table1[[#This Row],[PROPOSED
Form ID Name]]=Table1[[#This Row],[ADOPTED
Form ID Name]],TRUE,FALSE)</f>
        <v>1</v>
      </c>
      <c r="AU120" s="121" t="s">
        <v>637</v>
      </c>
      <c r="AV120" s="220" t="b">
        <f>AND(Table1[[#This Row],[PROPOSED Adjustment Description]]=Table1[[#This Row],[ ADOPTED
Adjustment Description]],TRUE,FALSE)</f>
        <v>0</v>
      </c>
    </row>
    <row r="121" spans="1:48" s="1" customFormat="1" ht="35.25" customHeight="1" x14ac:dyDescent="0.15">
      <c r="A121" s="196">
        <v>100000</v>
      </c>
      <c r="B121" s="197" t="s">
        <v>57</v>
      </c>
      <c r="C121" s="198">
        <v>1912</v>
      </c>
      <c r="D121" s="197" t="s">
        <v>471</v>
      </c>
      <c r="E121" s="197" t="s">
        <v>642</v>
      </c>
      <c r="F121" s="197" t="s">
        <v>83</v>
      </c>
      <c r="G121" s="197" t="s">
        <v>239</v>
      </c>
      <c r="H121" s="197" t="s">
        <v>83</v>
      </c>
      <c r="I121" s="226">
        <v>56785</v>
      </c>
      <c r="J121" s="227" t="s">
        <v>643</v>
      </c>
      <c r="K121" s="188">
        <v>56</v>
      </c>
      <c r="L121" s="189">
        <v>3095092</v>
      </c>
      <c r="M121" s="189">
        <v>196514</v>
      </c>
      <c r="N121" s="189">
        <v>230580</v>
      </c>
      <c r="O121" s="189">
        <f>SUM(Table1[[#This Row],[Salaries and Wages]:[Variable Fringe]])</f>
        <v>3522186</v>
      </c>
      <c r="P121" s="189"/>
      <c r="Q121" s="189"/>
      <c r="R121" s="189"/>
      <c r="S121" s="189"/>
      <c r="T121" s="189"/>
      <c r="U121" s="189"/>
      <c r="V121" s="189"/>
      <c r="W121" s="189"/>
      <c r="X121" s="189"/>
      <c r="Y121" s="189">
        <v>3522186</v>
      </c>
      <c r="Z121" s="189"/>
      <c r="AA121" s="221" t="s">
        <v>644</v>
      </c>
      <c r="AB121" s="210" t="s">
        <v>242</v>
      </c>
      <c r="AC121" s="210" t="s">
        <v>431</v>
      </c>
      <c r="AD121" s="197" t="s">
        <v>94</v>
      </c>
      <c r="AE121" s="234" t="s">
        <v>69</v>
      </c>
      <c r="AF121" s="231">
        <v>0</v>
      </c>
      <c r="AG121" s="211">
        <f>Table1[[#This Row],[ADOPTED
Expenditures TOTAL]]*Table1[[#This Row],[
Percent Related to CAP]]</f>
        <v>0</v>
      </c>
      <c r="AH121" s="211">
        <f>Table1[[#This Row],[ADOPTED
Revenue TOTAL]]*Table1[[#This Row],[
Percent Related to CAP]]</f>
        <v>0</v>
      </c>
      <c r="AI121" s="217" t="s">
        <v>69</v>
      </c>
      <c r="AJ121" s="217" t="s">
        <v>69</v>
      </c>
      <c r="AK121" s="217" t="s">
        <v>69</v>
      </c>
      <c r="AL121" s="217" t="s">
        <v>69</v>
      </c>
      <c r="AM121" s="246"/>
      <c r="AN121" s="215"/>
      <c r="AO121" s="197"/>
      <c r="AP121" s="197"/>
      <c r="AQ121" s="197"/>
      <c r="AR121" s="197" t="s">
        <v>83</v>
      </c>
      <c r="AS121" s="219" t="s">
        <v>643</v>
      </c>
      <c r="AT121" s="116" t="b">
        <f>IF(Table1[[#This Row],[PROPOSED
Form ID Name]]=Table1[[#This Row],[ADOPTED
Form ID Name]],TRUE,FALSE)</f>
        <v>1</v>
      </c>
      <c r="AU121" s="121" t="s">
        <v>644</v>
      </c>
      <c r="AV121" s="220" t="b">
        <f>AND(Table1[[#This Row],[PROPOSED Adjustment Description]]=Table1[[#This Row],[ ADOPTED
Adjustment Description]],TRUE,FALSE)</f>
        <v>0</v>
      </c>
    </row>
    <row r="122" spans="1:48" s="1" customFormat="1" ht="35.25" customHeight="1" x14ac:dyDescent="0.15">
      <c r="A122" s="196">
        <v>100000</v>
      </c>
      <c r="B122" s="197" t="s">
        <v>57</v>
      </c>
      <c r="C122" s="198">
        <v>1912</v>
      </c>
      <c r="D122" s="197" t="s">
        <v>471</v>
      </c>
      <c r="E122" s="197" t="s">
        <v>645</v>
      </c>
      <c r="F122" s="197" t="s">
        <v>83</v>
      </c>
      <c r="G122" s="197" t="s">
        <v>61</v>
      </c>
      <c r="H122" s="197" t="s">
        <v>83</v>
      </c>
      <c r="I122" s="226">
        <v>56786</v>
      </c>
      <c r="J122" s="227" t="s">
        <v>646</v>
      </c>
      <c r="K122" s="188"/>
      <c r="L122" s="189"/>
      <c r="M122" s="189"/>
      <c r="N122" s="189"/>
      <c r="O122" s="189">
        <f>SUM(Table1[[#This Row],[Salaries and Wages]:[Variable Fringe]])</f>
        <v>0</v>
      </c>
      <c r="P122" s="189"/>
      <c r="Q122" s="189">
        <v>368268</v>
      </c>
      <c r="R122" s="189"/>
      <c r="S122" s="189"/>
      <c r="T122" s="189"/>
      <c r="U122" s="189"/>
      <c r="V122" s="189"/>
      <c r="W122" s="189"/>
      <c r="X122" s="189"/>
      <c r="Y122" s="189">
        <v>368268</v>
      </c>
      <c r="Z122" s="189"/>
      <c r="AA122" s="221" t="s">
        <v>647</v>
      </c>
      <c r="AB122" s="210" t="s">
        <v>648</v>
      </c>
      <c r="AC122" s="210" t="s">
        <v>649</v>
      </c>
      <c r="AD122" s="197" t="s">
        <v>94</v>
      </c>
      <c r="AE122" s="234" t="s">
        <v>69</v>
      </c>
      <c r="AF122" s="231">
        <v>0</v>
      </c>
      <c r="AG122" s="211">
        <f>Table1[[#This Row],[ADOPTED
Expenditures TOTAL]]*Table1[[#This Row],[
Percent Related to CAP]]</f>
        <v>0</v>
      </c>
      <c r="AH122" s="211">
        <f>Table1[[#This Row],[ADOPTED
Revenue TOTAL]]*Table1[[#This Row],[
Percent Related to CAP]]</f>
        <v>0</v>
      </c>
      <c r="AI122" s="217" t="s">
        <v>69</v>
      </c>
      <c r="AJ122" s="217" t="s">
        <v>69</v>
      </c>
      <c r="AK122" s="217" t="s">
        <v>69</v>
      </c>
      <c r="AL122" s="217" t="s">
        <v>69</v>
      </c>
      <c r="AM122" s="246"/>
      <c r="AN122" s="215"/>
      <c r="AO122" s="197"/>
      <c r="AP122" s="197"/>
      <c r="AQ122" s="197"/>
      <c r="AR122" s="197" t="s">
        <v>83</v>
      </c>
      <c r="AS122" s="219" t="s">
        <v>646</v>
      </c>
      <c r="AT122" s="116" t="b">
        <f>IF(Table1[[#This Row],[PROPOSED
Form ID Name]]=Table1[[#This Row],[ADOPTED
Form ID Name]],TRUE,FALSE)</f>
        <v>1</v>
      </c>
      <c r="AU122" s="121" t="s">
        <v>647</v>
      </c>
      <c r="AV122" s="220" t="b">
        <f>AND(Table1[[#This Row],[PROPOSED Adjustment Description]]=Table1[[#This Row],[ ADOPTED
Adjustment Description]],TRUE,FALSE)</f>
        <v>0</v>
      </c>
    </row>
    <row r="123" spans="1:48" s="1" customFormat="1" ht="35.25" customHeight="1" x14ac:dyDescent="0.15">
      <c r="A123" s="196">
        <v>100000</v>
      </c>
      <c r="B123" s="197" t="s">
        <v>57</v>
      </c>
      <c r="C123" s="198">
        <v>1914</v>
      </c>
      <c r="D123" s="197" t="s">
        <v>318</v>
      </c>
      <c r="E123" s="197" t="s">
        <v>72</v>
      </c>
      <c r="F123" s="197" t="s">
        <v>60</v>
      </c>
      <c r="G123" s="197" t="s">
        <v>61</v>
      </c>
      <c r="H123" s="197" t="s">
        <v>83</v>
      </c>
      <c r="I123" s="226">
        <v>56787</v>
      </c>
      <c r="J123" s="227" t="s">
        <v>650</v>
      </c>
      <c r="K123" s="188">
        <v>10</v>
      </c>
      <c r="L123" s="189">
        <v>509690</v>
      </c>
      <c r="M123" s="189">
        <v>159250</v>
      </c>
      <c r="N123" s="189">
        <v>89760</v>
      </c>
      <c r="O123" s="189">
        <f>SUM(Table1[[#This Row],[Salaries and Wages]:[Variable Fringe]])</f>
        <v>758700</v>
      </c>
      <c r="P123" s="189">
        <v>21384</v>
      </c>
      <c r="Q123" s="189"/>
      <c r="R123" s="189"/>
      <c r="S123" s="189"/>
      <c r="T123" s="189"/>
      <c r="U123" s="189"/>
      <c r="V123" s="189"/>
      <c r="W123" s="189"/>
      <c r="X123" s="189"/>
      <c r="Y123" s="189">
        <v>780084</v>
      </c>
      <c r="Z123" s="189"/>
      <c r="AA123" s="221" t="s">
        <v>651</v>
      </c>
      <c r="AB123" s="210" t="s">
        <v>652</v>
      </c>
      <c r="AC123" s="210" t="s">
        <v>653</v>
      </c>
      <c r="AD123" s="197" t="s">
        <v>67</v>
      </c>
      <c r="AE123" s="235" t="s">
        <v>654</v>
      </c>
      <c r="AF123" s="231">
        <v>0</v>
      </c>
      <c r="AG123" s="211">
        <f>Table1[[#This Row],[ADOPTED
Expenditures TOTAL]]*Table1[[#This Row],[
Percent Related to CAP]]</f>
        <v>0</v>
      </c>
      <c r="AH123" s="211">
        <f>Table1[[#This Row],[ADOPTED
Revenue TOTAL]]*Table1[[#This Row],[
Percent Related to CAP]]</f>
        <v>0</v>
      </c>
      <c r="AI123" s="217" t="s">
        <v>69</v>
      </c>
      <c r="AJ123" s="217" t="s">
        <v>69</v>
      </c>
      <c r="AK123" s="217" t="s">
        <v>69</v>
      </c>
      <c r="AL123" s="217" t="s">
        <v>69</v>
      </c>
      <c r="AM123" s="290"/>
      <c r="AN123" s="212"/>
      <c r="AO123" s="213"/>
      <c r="AP123" s="213"/>
      <c r="AQ123" s="213"/>
      <c r="AR123" s="197" t="s">
        <v>70</v>
      </c>
      <c r="AS123" s="219" t="s">
        <v>650</v>
      </c>
      <c r="AT123" s="116" t="b">
        <f>IF(Table1[[#This Row],[PROPOSED
Form ID Name]]=Table1[[#This Row],[ADOPTED
Form ID Name]],TRUE,FALSE)</f>
        <v>1</v>
      </c>
      <c r="AU123" s="121" t="s">
        <v>651</v>
      </c>
      <c r="AV123" s="220" t="b">
        <f>AND(Table1[[#This Row],[PROPOSED Adjustment Description]]=Table1[[#This Row],[ ADOPTED
Adjustment Description]],TRUE,FALSE)</f>
        <v>0</v>
      </c>
    </row>
    <row r="124" spans="1:48" s="1" customFormat="1" ht="35.25" customHeight="1" x14ac:dyDescent="0.15">
      <c r="A124" s="196">
        <v>200224</v>
      </c>
      <c r="B124" s="199" t="s">
        <v>628</v>
      </c>
      <c r="C124" s="198">
        <v>1621</v>
      </c>
      <c r="D124" s="199" t="s">
        <v>432</v>
      </c>
      <c r="E124" s="199" t="s">
        <v>103</v>
      </c>
      <c r="F124" s="199" t="s">
        <v>307</v>
      </c>
      <c r="G124" s="199" t="s">
        <v>262</v>
      </c>
      <c r="H124" s="199" t="s">
        <v>263</v>
      </c>
      <c r="I124" s="226">
        <v>56793</v>
      </c>
      <c r="J124" s="228" t="s">
        <v>655</v>
      </c>
      <c r="K124" s="190">
        <v>1</v>
      </c>
      <c r="L124" s="191">
        <v>147391</v>
      </c>
      <c r="M124" s="191">
        <v>28102</v>
      </c>
      <c r="N124" s="191">
        <v>11580</v>
      </c>
      <c r="O124" s="191">
        <f>SUM(Table1[[#This Row],[Salaries and Wages]:[Variable Fringe]])</f>
        <v>187073</v>
      </c>
      <c r="P124" s="191"/>
      <c r="Q124" s="191"/>
      <c r="R124" s="191"/>
      <c r="S124" s="191"/>
      <c r="T124" s="191"/>
      <c r="U124" s="191"/>
      <c r="V124" s="191"/>
      <c r="W124" s="191"/>
      <c r="X124" s="191"/>
      <c r="Y124" s="191">
        <v>187073</v>
      </c>
      <c r="Z124" s="191"/>
      <c r="AA124" s="222" t="s">
        <v>656</v>
      </c>
      <c r="AB124" s="210" t="s">
        <v>657</v>
      </c>
      <c r="AC124" s="209" t="s">
        <v>656</v>
      </c>
      <c r="AD124" s="199" t="s">
        <v>67</v>
      </c>
      <c r="AE124" s="237" t="s">
        <v>658</v>
      </c>
      <c r="AF124" s="231">
        <v>1</v>
      </c>
      <c r="AG124" s="211">
        <f>Table1[[#This Row],[ADOPTED
Expenditures TOTAL]]*Table1[[#This Row],[
Percent Related to CAP]]</f>
        <v>187073</v>
      </c>
      <c r="AH124" s="211">
        <f>Table1[[#This Row],[ADOPTED
Revenue TOTAL]]*Table1[[#This Row],[
Percent Related to CAP]]</f>
        <v>0</v>
      </c>
      <c r="AI124" s="251" t="s">
        <v>2685</v>
      </c>
      <c r="AJ124" s="217">
        <v>1.3</v>
      </c>
      <c r="AK124" s="217" t="s">
        <v>81</v>
      </c>
      <c r="AL124" s="217" t="s">
        <v>269</v>
      </c>
      <c r="AM124" s="293"/>
      <c r="AN124" s="215" t="s">
        <v>277</v>
      </c>
      <c r="AO124" s="197"/>
      <c r="AP124" s="197"/>
      <c r="AQ124" s="216"/>
      <c r="AR124" s="216"/>
      <c r="AS124" s="219" t="s">
        <v>655</v>
      </c>
      <c r="AT124" s="117" t="b">
        <f>IF(Table1[[#This Row],[PROPOSED
Form ID Name]]=Table1[[#This Row],[ADOPTED
Form ID Name]],TRUE,FALSE)</f>
        <v>1</v>
      </c>
      <c r="AU124" s="121" t="s">
        <v>656</v>
      </c>
      <c r="AV124" s="220" t="b">
        <f>AND(Table1[[#This Row],[PROPOSED Adjustment Description]]=Table1[[#This Row],[ ADOPTED
Adjustment Description]],TRUE,FALSE)</f>
        <v>0</v>
      </c>
    </row>
    <row r="125" spans="1:48" s="1" customFormat="1" ht="35.25" customHeight="1" x14ac:dyDescent="0.15">
      <c r="A125" s="178">
        <v>200224</v>
      </c>
      <c r="B125" s="280" t="s">
        <v>628</v>
      </c>
      <c r="C125" s="180">
        <v>1621</v>
      </c>
      <c r="D125" s="280" t="s">
        <v>432</v>
      </c>
      <c r="E125" s="280" t="s">
        <v>126</v>
      </c>
      <c r="F125" s="280" t="s">
        <v>307</v>
      </c>
      <c r="G125" s="280" t="s">
        <v>239</v>
      </c>
      <c r="H125" s="280" t="s">
        <v>263</v>
      </c>
      <c r="I125" s="180">
        <v>56794</v>
      </c>
      <c r="J125" s="187" t="s">
        <v>659</v>
      </c>
      <c r="K125" s="281">
        <v>1.85</v>
      </c>
      <c r="L125" s="191">
        <v>67505</v>
      </c>
      <c r="M125" s="191">
        <v>1327</v>
      </c>
      <c r="N125" s="191">
        <v>3510</v>
      </c>
      <c r="O125" s="282">
        <f>SUM(Table1[[#This Row],[Salaries and Wages]:[Variable Fringe]])</f>
        <v>72342</v>
      </c>
      <c r="P125" s="191"/>
      <c r="Q125" s="191"/>
      <c r="R125" s="191"/>
      <c r="S125" s="191"/>
      <c r="T125" s="191"/>
      <c r="U125" s="191"/>
      <c r="V125" s="191"/>
      <c r="W125" s="191"/>
      <c r="X125" s="191"/>
      <c r="Y125" s="282">
        <v>72342</v>
      </c>
      <c r="Z125" s="282">
        <v>67192</v>
      </c>
      <c r="AA125" s="283" t="s">
        <v>660</v>
      </c>
      <c r="AB125" s="183" t="s">
        <v>242</v>
      </c>
      <c r="AC125" s="183" t="s">
        <v>660</v>
      </c>
      <c r="AD125" s="280" t="s">
        <v>94</v>
      </c>
      <c r="AE125" s="284" t="s">
        <v>661</v>
      </c>
      <c r="AF125" s="232">
        <v>1</v>
      </c>
      <c r="AG125" s="279">
        <f>Table1[[#This Row],[ADOPTED
Expenditures TOTAL]]*Table1[[#This Row],[
Percent Related to CAP]]</f>
        <v>72342</v>
      </c>
      <c r="AH125" s="279">
        <f>Table1[[#This Row],[ADOPTED
Revenue TOTAL]]*Table1[[#This Row],[
Percent Related to CAP]]</f>
        <v>67192</v>
      </c>
      <c r="AI125" s="230" t="s">
        <v>382</v>
      </c>
      <c r="AJ125" s="230" t="s">
        <v>382</v>
      </c>
      <c r="AK125" s="230" t="s">
        <v>156</v>
      </c>
      <c r="AL125" s="230" t="s">
        <v>177</v>
      </c>
      <c r="AM125" s="294" t="s">
        <v>662</v>
      </c>
      <c r="AN125" s="186" t="s">
        <v>70</v>
      </c>
      <c r="AO125" s="179"/>
      <c r="AP125" s="179"/>
      <c r="AQ125" s="187"/>
      <c r="AR125" s="187"/>
      <c r="AS125" s="274" t="s">
        <v>659</v>
      </c>
      <c r="AT125" s="278" t="b">
        <f>IF(Table1[[#This Row],[PROPOSED
Form ID Name]]=Table1[[#This Row],[ADOPTED
Form ID Name]],TRUE,FALSE)</f>
        <v>1</v>
      </c>
      <c r="AU125" s="276" t="s">
        <v>660</v>
      </c>
      <c r="AV125" s="277" t="b">
        <f>AND(Table1[[#This Row],[PROPOSED Adjustment Description]]=Table1[[#This Row],[ ADOPTED
Adjustment Description]],TRUE,FALSE)</f>
        <v>0</v>
      </c>
    </row>
    <row r="126" spans="1:48" s="1" customFormat="1" ht="35.25" customHeight="1" x14ac:dyDescent="0.15">
      <c r="A126" s="178">
        <v>100000</v>
      </c>
      <c r="B126" s="280" t="s">
        <v>57</v>
      </c>
      <c r="C126" s="180">
        <v>1621</v>
      </c>
      <c r="D126" s="280" t="s">
        <v>432</v>
      </c>
      <c r="E126" s="280" t="s">
        <v>335</v>
      </c>
      <c r="F126" s="280" t="s">
        <v>307</v>
      </c>
      <c r="G126" s="280" t="s">
        <v>239</v>
      </c>
      <c r="H126" s="280" t="s">
        <v>263</v>
      </c>
      <c r="I126" s="180">
        <v>56795</v>
      </c>
      <c r="J126" s="187" t="s">
        <v>663</v>
      </c>
      <c r="K126" s="281">
        <v>3.09</v>
      </c>
      <c r="L126" s="191">
        <v>112751</v>
      </c>
      <c r="M126" s="191">
        <v>2217</v>
      </c>
      <c r="N126" s="191">
        <v>5862</v>
      </c>
      <c r="O126" s="282">
        <f>SUM(Table1[[#This Row],[Salaries and Wages]:[Variable Fringe]])</f>
        <v>120830</v>
      </c>
      <c r="P126" s="191"/>
      <c r="Q126" s="191"/>
      <c r="R126" s="191"/>
      <c r="S126" s="191"/>
      <c r="T126" s="191"/>
      <c r="U126" s="191"/>
      <c r="V126" s="191"/>
      <c r="W126" s="191"/>
      <c r="X126" s="191"/>
      <c r="Y126" s="282">
        <v>120830</v>
      </c>
      <c r="Z126" s="282">
        <v>112228</v>
      </c>
      <c r="AA126" s="283" t="s">
        <v>664</v>
      </c>
      <c r="AB126" s="183" t="s">
        <v>242</v>
      </c>
      <c r="AC126" s="183" t="s">
        <v>664</v>
      </c>
      <c r="AD126" s="280" t="s">
        <v>67</v>
      </c>
      <c r="AE126" s="238" t="s">
        <v>665</v>
      </c>
      <c r="AF126" s="232">
        <v>1</v>
      </c>
      <c r="AG126" s="279">
        <f>Table1[[#This Row],[ADOPTED
Expenditures TOTAL]]*Table1[[#This Row],[
Percent Related to CAP]]</f>
        <v>120830</v>
      </c>
      <c r="AH126" s="279">
        <f>Table1[[#This Row],[ADOPTED
Revenue TOTAL]]*Table1[[#This Row],[
Percent Related to CAP]]</f>
        <v>112228</v>
      </c>
      <c r="AI126" s="230" t="s">
        <v>382</v>
      </c>
      <c r="AJ126" s="230" t="s">
        <v>382</v>
      </c>
      <c r="AK126" s="230" t="s">
        <v>156</v>
      </c>
      <c r="AL126" s="230" t="s">
        <v>177</v>
      </c>
      <c r="AM126" s="310" t="s">
        <v>662</v>
      </c>
      <c r="AN126" s="285"/>
      <c r="AO126" s="286"/>
      <c r="AP126" s="286"/>
      <c r="AQ126" s="286"/>
      <c r="AR126" s="179" t="s">
        <v>70</v>
      </c>
      <c r="AS126" s="274" t="s">
        <v>663</v>
      </c>
      <c r="AT126" s="275" t="b">
        <f>IF(Table1[[#This Row],[PROPOSED
Form ID Name]]=Table1[[#This Row],[ADOPTED
Form ID Name]],TRUE,FALSE)</f>
        <v>1</v>
      </c>
      <c r="AU126" s="276" t="s">
        <v>664</v>
      </c>
      <c r="AV126" s="277" t="b">
        <f>AND(Table1[[#This Row],[PROPOSED Adjustment Description]]=Table1[[#This Row],[ ADOPTED
Adjustment Description]],TRUE,FALSE)</f>
        <v>0</v>
      </c>
    </row>
    <row r="127" spans="1:48" s="1" customFormat="1" ht="35.25" customHeight="1" x14ac:dyDescent="0.15">
      <c r="A127" s="196">
        <v>100000</v>
      </c>
      <c r="B127" s="199" t="s">
        <v>57</v>
      </c>
      <c r="C127" s="198">
        <v>1415</v>
      </c>
      <c r="D127" s="199" t="s">
        <v>666</v>
      </c>
      <c r="E127" s="199" t="s">
        <v>245</v>
      </c>
      <c r="F127" s="199" t="s">
        <v>83</v>
      </c>
      <c r="G127" s="199" t="s">
        <v>61</v>
      </c>
      <c r="H127" s="199" t="s">
        <v>83</v>
      </c>
      <c r="I127" s="226">
        <v>56798</v>
      </c>
      <c r="J127" s="228" t="s">
        <v>667</v>
      </c>
      <c r="K127" s="190"/>
      <c r="L127" s="191"/>
      <c r="M127" s="191"/>
      <c r="N127" s="191"/>
      <c r="O127" s="191">
        <f>SUM(Table1[[#This Row],[Salaries and Wages]:[Variable Fringe]])</f>
        <v>0</v>
      </c>
      <c r="P127" s="191"/>
      <c r="Q127" s="191"/>
      <c r="R127" s="191"/>
      <c r="S127" s="191">
        <v>10000</v>
      </c>
      <c r="T127" s="191"/>
      <c r="U127" s="191"/>
      <c r="V127" s="191"/>
      <c r="W127" s="191"/>
      <c r="X127" s="191"/>
      <c r="Y127" s="191">
        <v>10000</v>
      </c>
      <c r="Z127" s="191"/>
      <c r="AA127" s="222" t="s">
        <v>668</v>
      </c>
      <c r="AB127" s="210" t="s">
        <v>669</v>
      </c>
      <c r="AC127" s="210" t="s">
        <v>670</v>
      </c>
      <c r="AD127" s="199" t="s">
        <v>67</v>
      </c>
      <c r="AE127" s="235" t="s">
        <v>671</v>
      </c>
      <c r="AF127" s="231">
        <v>0</v>
      </c>
      <c r="AG127" s="211">
        <f>Table1[[#This Row],[ADOPTED
Expenditures TOTAL]]*Table1[[#This Row],[
Percent Related to CAP]]</f>
        <v>0</v>
      </c>
      <c r="AH127" s="211">
        <f>Table1[[#This Row],[ADOPTED
Revenue TOTAL]]*Table1[[#This Row],[
Percent Related to CAP]]</f>
        <v>0</v>
      </c>
      <c r="AI127" s="217" t="s">
        <v>69</v>
      </c>
      <c r="AJ127" s="217" t="s">
        <v>69</v>
      </c>
      <c r="AK127" s="217" t="s">
        <v>69</v>
      </c>
      <c r="AL127" s="217" t="s">
        <v>69</v>
      </c>
      <c r="AM127" s="290"/>
      <c r="AN127" s="212"/>
      <c r="AO127" s="213"/>
      <c r="AP127" s="213"/>
      <c r="AQ127" s="213"/>
      <c r="AR127" s="197" t="s">
        <v>70</v>
      </c>
      <c r="AS127" s="219" t="s">
        <v>667</v>
      </c>
      <c r="AT127" s="116" t="b">
        <f>IF(Table1[[#This Row],[PROPOSED
Form ID Name]]=Table1[[#This Row],[ADOPTED
Form ID Name]],TRUE,FALSE)</f>
        <v>1</v>
      </c>
      <c r="AU127" s="121" t="s">
        <v>668</v>
      </c>
      <c r="AV127" s="220" t="b">
        <f>AND(Table1[[#This Row],[PROPOSED Adjustment Description]]=Table1[[#This Row],[ ADOPTED
Adjustment Description]],TRUE,FALSE)</f>
        <v>0</v>
      </c>
    </row>
    <row r="128" spans="1:48" s="1" customFormat="1" ht="35.25" customHeight="1" x14ac:dyDescent="0.15">
      <c r="A128" s="196">
        <v>100000</v>
      </c>
      <c r="B128" s="197" t="s">
        <v>57</v>
      </c>
      <c r="C128" s="198">
        <v>1415</v>
      </c>
      <c r="D128" s="197" t="s">
        <v>666</v>
      </c>
      <c r="E128" s="197" t="s">
        <v>449</v>
      </c>
      <c r="F128" s="197" t="s">
        <v>60</v>
      </c>
      <c r="G128" s="197" t="s">
        <v>160</v>
      </c>
      <c r="H128" s="197" t="s">
        <v>284</v>
      </c>
      <c r="I128" s="226">
        <v>56801</v>
      </c>
      <c r="J128" s="227" t="s">
        <v>672</v>
      </c>
      <c r="K128" s="188"/>
      <c r="L128" s="189"/>
      <c r="M128" s="189"/>
      <c r="N128" s="189"/>
      <c r="O128" s="189">
        <f>SUM(Table1[[#This Row],[Salaries and Wages]:[Variable Fringe]])</f>
        <v>0</v>
      </c>
      <c r="P128" s="189"/>
      <c r="Q128" s="189"/>
      <c r="R128" s="189">
        <v>65340</v>
      </c>
      <c r="S128" s="189"/>
      <c r="T128" s="189"/>
      <c r="U128" s="189"/>
      <c r="V128" s="189"/>
      <c r="W128" s="189"/>
      <c r="X128" s="189"/>
      <c r="Y128" s="189">
        <v>65340</v>
      </c>
      <c r="Z128" s="189"/>
      <c r="AA128" s="221" t="s">
        <v>673</v>
      </c>
      <c r="AB128" s="210" t="s">
        <v>674</v>
      </c>
      <c r="AC128" s="209" t="s">
        <v>675</v>
      </c>
      <c r="AD128" s="197" t="s">
        <v>94</v>
      </c>
      <c r="AE128" s="234" t="s">
        <v>69</v>
      </c>
      <c r="AF128" s="231">
        <v>0</v>
      </c>
      <c r="AG128" s="211">
        <f>Table1[[#This Row],[ADOPTED
Expenditures TOTAL]]*Table1[[#This Row],[
Percent Related to CAP]]</f>
        <v>0</v>
      </c>
      <c r="AH128" s="211">
        <f>Table1[[#This Row],[ADOPTED
Revenue TOTAL]]*Table1[[#This Row],[
Percent Related to CAP]]</f>
        <v>0</v>
      </c>
      <c r="AI128" s="217" t="s">
        <v>69</v>
      </c>
      <c r="AJ128" s="217" t="s">
        <v>69</v>
      </c>
      <c r="AK128" s="217" t="s">
        <v>69</v>
      </c>
      <c r="AL128" s="217" t="s">
        <v>69</v>
      </c>
      <c r="AM128" s="246"/>
      <c r="AN128" s="215"/>
      <c r="AO128" s="197"/>
      <c r="AP128" s="197"/>
      <c r="AQ128" s="197"/>
      <c r="AR128" s="197" t="s">
        <v>70</v>
      </c>
      <c r="AS128" s="219" t="s">
        <v>672</v>
      </c>
      <c r="AT128" s="116" t="b">
        <f>IF(Table1[[#This Row],[PROPOSED
Form ID Name]]=Table1[[#This Row],[ADOPTED
Form ID Name]],TRUE,FALSE)</f>
        <v>1</v>
      </c>
      <c r="AU128" s="121" t="s">
        <v>673</v>
      </c>
      <c r="AV128" s="220" t="b">
        <f>AND(Table1[[#This Row],[PROPOSED Adjustment Description]]=Table1[[#This Row],[ ADOPTED
Adjustment Description]],TRUE,FALSE)</f>
        <v>0</v>
      </c>
    </row>
    <row r="129" spans="1:48" s="1" customFormat="1" ht="35.25" customHeight="1" x14ac:dyDescent="0.15">
      <c r="A129" s="196">
        <v>100000</v>
      </c>
      <c r="B129" s="197" t="s">
        <v>57</v>
      </c>
      <c r="C129" s="198">
        <v>1914</v>
      </c>
      <c r="D129" s="197" t="s">
        <v>318</v>
      </c>
      <c r="E129" s="197" t="s">
        <v>59</v>
      </c>
      <c r="F129" s="197" t="s">
        <v>60</v>
      </c>
      <c r="G129" s="197" t="s">
        <v>104</v>
      </c>
      <c r="H129" s="197" t="s">
        <v>83</v>
      </c>
      <c r="I129" s="226">
        <v>56802</v>
      </c>
      <c r="J129" s="227" t="s">
        <v>676</v>
      </c>
      <c r="K129" s="188"/>
      <c r="L129" s="189">
        <v>2422335</v>
      </c>
      <c r="M129" s="189"/>
      <c r="N129" s="189">
        <v>35125</v>
      </c>
      <c r="O129" s="189">
        <f>SUM(Table1[[#This Row],[Salaries and Wages]:[Variable Fringe]])</f>
        <v>2457460</v>
      </c>
      <c r="P129" s="189"/>
      <c r="Q129" s="189"/>
      <c r="R129" s="189"/>
      <c r="S129" s="189"/>
      <c r="T129" s="189"/>
      <c r="U129" s="189"/>
      <c r="V129" s="189"/>
      <c r="W129" s="189"/>
      <c r="X129" s="189"/>
      <c r="Y129" s="189">
        <v>2457460</v>
      </c>
      <c r="Z129" s="189">
        <v>328909</v>
      </c>
      <c r="AA129" s="221" t="s">
        <v>677</v>
      </c>
      <c r="AB129" s="210" t="s">
        <v>678</v>
      </c>
      <c r="AC129" s="210" t="s">
        <v>679</v>
      </c>
      <c r="AD129" s="197" t="s">
        <v>67</v>
      </c>
      <c r="AE129" s="235" t="s">
        <v>680</v>
      </c>
      <c r="AF129" s="231">
        <v>0</v>
      </c>
      <c r="AG129" s="211">
        <f>Table1[[#This Row],[ADOPTED
Expenditures TOTAL]]*Table1[[#This Row],[
Percent Related to CAP]]</f>
        <v>0</v>
      </c>
      <c r="AH129" s="211">
        <f>Table1[[#This Row],[ADOPTED
Revenue TOTAL]]*Table1[[#This Row],[
Percent Related to CAP]]</f>
        <v>0</v>
      </c>
      <c r="AI129" s="217" t="s">
        <v>69</v>
      </c>
      <c r="AJ129" s="217" t="s">
        <v>69</v>
      </c>
      <c r="AK129" s="217" t="s">
        <v>69</v>
      </c>
      <c r="AL129" s="217" t="s">
        <v>69</v>
      </c>
      <c r="AM129" s="290"/>
      <c r="AN129" s="212"/>
      <c r="AO129" s="213"/>
      <c r="AP129" s="213"/>
      <c r="AQ129" s="213"/>
      <c r="AR129" s="197" t="s">
        <v>83</v>
      </c>
      <c r="AS129" s="219" t="s">
        <v>676</v>
      </c>
      <c r="AT129" s="116" t="b">
        <f>IF(Table1[[#This Row],[PROPOSED
Form ID Name]]=Table1[[#This Row],[ADOPTED
Form ID Name]],TRUE,FALSE)</f>
        <v>1</v>
      </c>
      <c r="AU129" s="121" t="s">
        <v>677</v>
      </c>
      <c r="AV129" s="220" t="b">
        <f>AND(Table1[[#This Row],[PROPOSED Adjustment Description]]=Table1[[#This Row],[ ADOPTED
Adjustment Description]],TRUE,FALSE)</f>
        <v>0</v>
      </c>
    </row>
    <row r="130" spans="1:48" s="1" customFormat="1" ht="35.25" customHeight="1" x14ac:dyDescent="0.15">
      <c r="A130" s="196">
        <v>100000</v>
      </c>
      <c r="B130" s="197" t="s">
        <v>57</v>
      </c>
      <c r="C130" s="198">
        <v>2113</v>
      </c>
      <c r="D130" s="197" t="s">
        <v>159</v>
      </c>
      <c r="E130" s="197" t="s">
        <v>103</v>
      </c>
      <c r="F130" s="197" t="s">
        <v>60</v>
      </c>
      <c r="G130" s="197" t="s">
        <v>61</v>
      </c>
      <c r="H130" s="197" t="s">
        <v>62</v>
      </c>
      <c r="I130" s="226">
        <v>56803</v>
      </c>
      <c r="J130" s="227" t="s">
        <v>681</v>
      </c>
      <c r="K130" s="188"/>
      <c r="L130" s="189"/>
      <c r="M130" s="189"/>
      <c r="N130" s="189"/>
      <c r="O130" s="189">
        <f>SUM(Table1[[#This Row],[Salaries and Wages]:[Variable Fringe]])</f>
        <v>0</v>
      </c>
      <c r="P130" s="189">
        <v>750000</v>
      </c>
      <c r="Q130" s="189">
        <v>250000</v>
      </c>
      <c r="R130" s="189"/>
      <c r="S130" s="189"/>
      <c r="T130" s="189"/>
      <c r="U130" s="189"/>
      <c r="V130" s="189"/>
      <c r="W130" s="189"/>
      <c r="X130" s="189"/>
      <c r="Y130" s="189">
        <v>1000000</v>
      </c>
      <c r="Z130" s="189"/>
      <c r="AA130" s="221" t="s">
        <v>682</v>
      </c>
      <c r="AB130" s="210" t="s">
        <v>683</v>
      </c>
      <c r="AC130" s="210" t="s">
        <v>684</v>
      </c>
      <c r="AD130" s="197" t="s">
        <v>67</v>
      </c>
      <c r="AE130" s="235" t="s">
        <v>685</v>
      </c>
      <c r="AF130" s="231">
        <v>0.5</v>
      </c>
      <c r="AG130" s="211">
        <f>Table1[[#This Row],[ADOPTED
Expenditures TOTAL]]*Table1[[#This Row],[
Percent Related to CAP]]</f>
        <v>500000</v>
      </c>
      <c r="AH130" s="211">
        <f>Table1[[#This Row],[ADOPTED
Revenue TOTAL]]*Table1[[#This Row],[
Percent Related to CAP]]</f>
        <v>0</v>
      </c>
      <c r="AI130" s="251" t="s">
        <v>2685</v>
      </c>
      <c r="AJ130" s="217" t="s">
        <v>635</v>
      </c>
      <c r="AK130" s="217" t="s">
        <v>81</v>
      </c>
      <c r="AL130" s="217" t="s">
        <v>269</v>
      </c>
      <c r="AM130" s="290"/>
      <c r="AN130" s="212"/>
      <c r="AO130" s="213"/>
      <c r="AP130" s="213"/>
      <c r="AQ130" s="213"/>
      <c r="AR130" s="197" t="s">
        <v>70</v>
      </c>
      <c r="AS130" s="219" t="s">
        <v>681</v>
      </c>
      <c r="AT130" s="116" t="b">
        <f>IF(Table1[[#This Row],[PROPOSED
Form ID Name]]=Table1[[#This Row],[ADOPTED
Form ID Name]],TRUE,FALSE)</f>
        <v>1</v>
      </c>
      <c r="AU130" s="121" t="s">
        <v>682</v>
      </c>
      <c r="AV130" s="220" t="b">
        <f>AND(Table1[[#This Row],[PROPOSED Adjustment Description]]=Table1[[#This Row],[ ADOPTED
Adjustment Description]],TRUE,FALSE)</f>
        <v>0</v>
      </c>
    </row>
    <row r="131" spans="1:48" s="1" customFormat="1" ht="35.25" customHeight="1" x14ac:dyDescent="0.15">
      <c r="A131" s="196">
        <v>100000</v>
      </c>
      <c r="B131" s="197" t="s">
        <v>57</v>
      </c>
      <c r="C131" s="198">
        <v>211613</v>
      </c>
      <c r="D131" s="197" t="s">
        <v>686</v>
      </c>
      <c r="E131" s="197" t="s">
        <v>83</v>
      </c>
      <c r="F131" s="197" t="s">
        <v>60</v>
      </c>
      <c r="G131" s="197" t="s">
        <v>239</v>
      </c>
      <c r="H131" s="197" t="s">
        <v>62</v>
      </c>
      <c r="I131" s="226">
        <v>56804</v>
      </c>
      <c r="J131" s="227" t="s">
        <v>687</v>
      </c>
      <c r="K131" s="188">
        <v>3.25</v>
      </c>
      <c r="L131" s="189">
        <v>152003</v>
      </c>
      <c r="M131" s="189">
        <v>2325</v>
      </c>
      <c r="N131" s="189">
        <v>10506</v>
      </c>
      <c r="O131" s="189">
        <f>SUM(Table1[[#This Row],[Salaries and Wages]:[Variable Fringe]])</f>
        <v>164834</v>
      </c>
      <c r="P131" s="189"/>
      <c r="Q131" s="189"/>
      <c r="R131" s="189"/>
      <c r="S131" s="189"/>
      <c r="T131" s="189"/>
      <c r="U131" s="189"/>
      <c r="V131" s="189"/>
      <c r="W131" s="189"/>
      <c r="X131" s="189"/>
      <c r="Y131" s="189">
        <v>164834</v>
      </c>
      <c r="Z131" s="189"/>
      <c r="AA131" s="221" t="s">
        <v>688</v>
      </c>
      <c r="AB131" s="210" t="s">
        <v>242</v>
      </c>
      <c r="AC131" s="209" t="s">
        <v>689</v>
      </c>
      <c r="AD131" s="197" t="s">
        <v>94</v>
      </c>
      <c r="AE131" s="235" t="s">
        <v>690</v>
      </c>
      <c r="AF131" s="231">
        <v>0</v>
      </c>
      <c r="AG131" s="211">
        <f>Table1[[#This Row],[ADOPTED
Expenditures TOTAL]]*Table1[[#This Row],[
Percent Related to CAP]]</f>
        <v>0</v>
      </c>
      <c r="AH131" s="211">
        <f>Table1[[#This Row],[ADOPTED
Revenue TOTAL]]*Table1[[#This Row],[
Percent Related to CAP]]</f>
        <v>0</v>
      </c>
      <c r="AI131" s="251" t="s">
        <v>69</v>
      </c>
      <c r="AJ131" s="251" t="s">
        <v>69</v>
      </c>
      <c r="AK131" s="251" t="s">
        <v>69</v>
      </c>
      <c r="AL131" s="217" t="s">
        <v>69</v>
      </c>
      <c r="AM131" s="290"/>
      <c r="AN131" s="212"/>
      <c r="AO131" s="213"/>
      <c r="AP131" s="213"/>
      <c r="AQ131" s="213"/>
      <c r="AR131" s="197" t="s">
        <v>70</v>
      </c>
      <c r="AS131" s="219" t="s">
        <v>687</v>
      </c>
      <c r="AT131" s="116" t="b">
        <f>IF(Table1[[#This Row],[PROPOSED
Form ID Name]]=Table1[[#This Row],[ADOPTED
Form ID Name]],TRUE,FALSE)</f>
        <v>1</v>
      </c>
      <c r="AU131" s="121" t="s">
        <v>688</v>
      </c>
      <c r="AV131" s="220" t="b">
        <f>AND(Table1[[#This Row],[PROPOSED Adjustment Description]]=Table1[[#This Row],[ ADOPTED
Adjustment Description]],TRUE,FALSE)</f>
        <v>0</v>
      </c>
    </row>
    <row r="132" spans="1:48" s="1" customFormat="1" ht="35.25" customHeight="1" x14ac:dyDescent="0.15">
      <c r="A132" s="196">
        <v>100018</v>
      </c>
      <c r="B132" s="199" t="s">
        <v>691</v>
      </c>
      <c r="C132" s="198">
        <v>1621</v>
      </c>
      <c r="D132" s="199" t="s">
        <v>432</v>
      </c>
      <c r="E132" s="199" t="s">
        <v>238</v>
      </c>
      <c r="F132" s="199" t="s">
        <v>307</v>
      </c>
      <c r="G132" s="199" t="s">
        <v>262</v>
      </c>
      <c r="H132" s="199" t="s">
        <v>263</v>
      </c>
      <c r="I132" s="226">
        <v>56805</v>
      </c>
      <c r="J132" s="228" t="s">
        <v>692</v>
      </c>
      <c r="K132" s="190"/>
      <c r="L132" s="191"/>
      <c r="M132" s="191"/>
      <c r="N132" s="191"/>
      <c r="O132" s="191">
        <f>SUM(Table1[[#This Row],[Salaries and Wages]:[Variable Fringe]])</f>
        <v>0</v>
      </c>
      <c r="P132" s="191"/>
      <c r="Q132" s="191">
        <v>1000000</v>
      </c>
      <c r="R132" s="191"/>
      <c r="S132" s="191"/>
      <c r="T132" s="191"/>
      <c r="U132" s="191"/>
      <c r="V132" s="191"/>
      <c r="W132" s="191"/>
      <c r="X132" s="191"/>
      <c r="Y132" s="191">
        <v>1000000</v>
      </c>
      <c r="Z132" s="191"/>
      <c r="AA132" s="223" t="s">
        <v>693</v>
      </c>
      <c r="AB132" s="209" t="s">
        <v>694</v>
      </c>
      <c r="AC132" s="210" t="s">
        <v>695</v>
      </c>
      <c r="AD132" s="199" t="s">
        <v>94</v>
      </c>
      <c r="AE132" s="236" t="s">
        <v>696</v>
      </c>
      <c r="AF132" s="231">
        <v>1</v>
      </c>
      <c r="AG132" s="211">
        <f>Table1[[#This Row],[ADOPTED
Expenditures TOTAL]]*Table1[[#This Row],[
Percent Related to CAP]]</f>
        <v>1000000</v>
      </c>
      <c r="AH132" s="211">
        <f>Table1[[#This Row],[ADOPTED
Revenue TOTAL]]*Table1[[#This Row],[
Percent Related to CAP]]</f>
        <v>0</v>
      </c>
      <c r="AI132" s="217" t="s">
        <v>438</v>
      </c>
      <c r="AJ132" s="217" t="s">
        <v>641</v>
      </c>
      <c r="AK132" s="217" t="s">
        <v>81</v>
      </c>
      <c r="AL132" s="217" t="s">
        <v>177</v>
      </c>
      <c r="AM132" s="291"/>
      <c r="AN132" s="215" t="s">
        <v>70</v>
      </c>
      <c r="AO132" s="197"/>
      <c r="AP132" s="197"/>
      <c r="AQ132" s="216"/>
      <c r="AR132" s="216"/>
      <c r="AS132" s="219" t="s">
        <v>692</v>
      </c>
      <c r="AT132" s="117" t="b">
        <f>IF(Table1[[#This Row],[PROPOSED
Form ID Name]]=Table1[[#This Row],[ADOPTED
Form ID Name]],TRUE,FALSE)</f>
        <v>1</v>
      </c>
      <c r="AU132" s="121" t="s">
        <v>693</v>
      </c>
      <c r="AV132" s="220" t="b">
        <f>AND(Table1[[#This Row],[PROPOSED Adjustment Description]]=Table1[[#This Row],[ ADOPTED
Adjustment Description]],TRUE,FALSE)</f>
        <v>0</v>
      </c>
    </row>
    <row r="133" spans="1:48" s="214" customFormat="1" ht="35.25" customHeight="1" x14ac:dyDescent="0.15">
      <c r="A133" s="196">
        <v>100000</v>
      </c>
      <c r="B133" s="197" t="s">
        <v>57</v>
      </c>
      <c r="C133" s="198">
        <v>1914</v>
      </c>
      <c r="D133" s="197" t="s">
        <v>318</v>
      </c>
      <c r="E133" s="197" t="s">
        <v>697</v>
      </c>
      <c r="F133" s="197" t="s">
        <v>60</v>
      </c>
      <c r="G133" s="197" t="s">
        <v>134</v>
      </c>
      <c r="H133" s="197" t="s">
        <v>83</v>
      </c>
      <c r="I133" s="226">
        <v>56806</v>
      </c>
      <c r="J133" s="227" t="s">
        <v>698</v>
      </c>
      <c r="K133" s="188"/>
      <c r="L133" s="189"/>
      <c r="M133" s="189"/>
      <c r="N133" s="189"/>
      <c r="O133" s="189">
        <f>SUM(Table1[[#This Row],[Salaries and Wages]:[Variable Fringe]])</f>
        <v>0</v>
      </c>
      <c r="P133" s="189"/>
      <c r="Q133" s="189"/>
      <c r="R133" s="189"/>
      <c r="S133" s="189"/>
      <c r="T133" s="189"/>
      <c r="U133" s="189"/>
      <c r="V133" s="189"/>
      <c r="W133" s="189"/>
      <c r="X133" s="189"/>
      <c r="Y133" s="189"/>
      <c r="Z133" s="194">
        <v>-428366</v>
      </c>
      <c r="AA133" s="221" t="s">
        <v>699</v>
      </c>
      <c r="AB133" s="210" t="s">
        <v>700</v>
      </c>
      <c r="AC133" s="210" t="s">
        <v>701</v>
      </c>
      <c r="AD133" s="197" t="s">
        <v>94</v>
      </c>
      <c r="AE133" s="234" t="s">
        <v>702</v>
      </c>
      <c r="AF133" s="231">
        <v>0</v>
      </c>
      <c r="AG133" s="211">
        <f>Table1[[#This Row],[ADOPTED
Expenditures TOTAL]]*Table1[[#This Row],[
Percent Related to CAP]]</f>
        <v>0</v>
      </c>
      <c r="AH133" s="211">
        <f>Table1[[#This Row],[ADOPTED
Revenue TOTAL]]*Table1[[#This Row],[
Percent Related to CAP]]</f>
        <v>0</v>
      </c>
      <c r="AI133" s="217" t="s">
        <v>69</v>
      </c>
      <c r="AJ133" s="217" t="s">
        <v>69</v>
      </c>
      <c r="AK133" s="217" t="s">
        <v>69</v>
      </c>
      <c r="AL133" s="217" t="s">
        <v>69</v>
      </c>
      <c r="AM133" s="246"/>
      <c r="AN133" s="215"/>
      <c r="AO133" s="197"/>
      <c r="AP133" s="197"/>
      <c r="AQ133" s="197"/>
      <c r="AR133" s="197" t="s">
        <v>83</v>
      </c>
      <c r="AS133" s="219" t="s">
        <v>698</v>
      </c>
      <c r="AT133" s="116" t="b">
        <f>IF(Table1[[#This Row],[PROPOSED
Form ID Name]]=Table1[[#This Row],[ADOPTED
Form ID Name]],TRUE,FALSE)</f>
        <v>1</v>
      </c>
      <c r="AU133" s="121" t="s">
        <v>699</v>
      </c>
      <c r="AV133" s="220" t="b">
        <f>AND(Table1[[#This Row],[PROPOSED Adjustment Description]]=Table1[[#This Row],[ ADOPTED
Adjustment Description]],TRUE,FALSE)</f>
        <v>0</v>
      </c>
    </row>
    <row r="134" spans="1:48" s="214" customFormat="1" ht="35.25" customHeight="1" x14ac:dyDescent="0.15">
      <c r="A134" s="196">
        <v>100000</v>
      </c>
      <c r="B134" s="197" t="s">
        <v>57</v>
      </c>
      <c r="C134" s="198">
        <v>1914</v>
      </c>
      <c r="D134" s="197" t="s">
        <v>318</v>
      </c>
      <c r="E134" s="197" t="s">
        <v>703</v>
      </c>
      <c r="F134" s="197" t="s">
        <v>60</v>
      </c>
      <c r="G134" s="197" t="s">
        <v>704</v>
      </c>
      <c r="H134" s="197" t="s">
        <v>83</v>
      </c>
      <c r="I134" s="226">
        <v>56807</v>
      </c>
      <c r="J134" s="227" t="s">
        <v>705</v>
      </c>
      <c r="K134" s="188"/>
      <c r="L134" s="189"/>
      <c r="M134" s="189"/>
      <c r="N134" s="189"/>
      <c r="O134" s="189">
        <f>SUM(Table1[[#This Row],[Salaries and Wages]:[Variable Fringe]])</f>
        <v>0</v>
      </c>
      <c r="P134" s="189"/>
      <c r="Q134" s="189"/>
      <c r="R134" s="189"/>
      <c r="S134" s="189"/>
      <c r="T134" s="189"/>
      <c r="U134" s="189"/>
      <c r="V134" s="189"/>
      <c r="W134" s="189"/>
      <c r="X134" s="189"/>
      <c r="Y134" s="189"/>
      <c r="Z134" s="189">
        <v>417190</v>
      </c>
      <c r="AA134" s="221" t="s">
        <v>706</v>
      </c>
      <c r="AB134" s="210" t="s">
        <v>707</v>
      </c>
      <c r="AC134" s="210" t="s">
        <v>708</v>
      </c>
      <c r="AD134" s="197" t="s">
        <v>67</v>
      </c>
      <c r="AE134" s="235" t="s">
        <v>709</v>
      </c>
      <c r="AF134" s="231">
        <v>0</v>
      </c>
      <c r="AG134" s="211">
        <f>Table1[[#This Row],[ADOPTED
Expenditures TOTAL]]*Table1[[#This Row],[
Percent Related to CAP]]</f>
        <v>0</v>
      </c>
      <c r="AH134" s="211">
        <f>Table1[[#This Row],[ADOPTED
Revenue TOTAL]]*Table1[[#This Row],[
Percent Related to CAP]]</f>
        <v>0</v>
      </c>
      <c r="AI134" s="217" t="s">
        <v>69</v>
      </c>
      <c r="AJ134" s="217" t="s">
        <v>69</v>
      </c>
      <c r="AK134" s="217" t="s">
        <v>69</v>
      </c>
      <c r="AL134" s="217" t="s">
        <v>69</v>
      </c>
      <c r="AM134" s="290"/>
      <c r="AN134" s="212"/>
      <c r="AO134" s="213"/>
      <c r="AP134" s="213"/>
      <c r="AQ134" s="213"/>
      <c r="AR134" s="197" t="s">
        <v>70</v>
      </c>
      <c r="AS134" s="219" t="s">
        <v>705</v>
      </c>
      <c r="AT134" s="116" t="b">
        <f>IF(Table1[[#This Row],[PROPOSED
Form ID Name]]=Table1[[#This Row],[ADOPTED
Form ID Name]],TRUE,FALSE)</f>
        <v>1</v>
      </c>
      <c r="AU134" s="121" t="s">
        <v>706</v>
      </c>
      <c r="AV134" s="220" t="b">
        <f>AND(Table1[[#This Row],[PROPOSED Adjustment Description]]=Table1[[#This Row],[ ADOPTED
Adjustment Description]],TRUE,FALSE)</f>
        <v>0</v>
      </c>
    </row>
    <row r="135" spans="1:48" s="214" customFormat="1" ht="35.25" customHeight="1" x14ac:dyDescent="0.15">
      <c r="A135" s="196">
        <v>100000</v>
      </c>
      <c r="B135" s="197" t="s">
        <v>57</v>
      </c>
      <c r="C135" s="198">
        <v>1516</v>
      </c>
      <c r="D135" s="197" t="s">
        <v>710</v>
      </c>
      <c r="E135" s="197" t="s">
        <v>103</v>
      </c>
      <c r="F135" s="197" t="s">
        <v>83</v>
      </c>
      <c r="G135" s="197" t="s">
        <v>134</v>
      </c>
      <c r="H135" s="197" t="s">
        <v>83</v>
      </c>
      <c r="I135" s="226">
        <v>56814</v>
      </c>
      <c r="J135" s="227" t="s">
        <v>711</v>
      </c>
      <c r="K135" s="188"/>
      <c r="L135" s="189"/>
      <c r="M135" s="189"/>
      <c r="N135" s="189"/>
      <c r="O135" s="189">
        <f>SUM(Table1[[#This Row],[Salaries and Wages]:[Variable Fringe]])</f>
        <v>0</v>
      </c>
      <c r="P135" s="189"/>
      <c r="Q135" s="189"/>
      <c r="R135" s="189"/>
      <c r="S135" s="189"/>
      <c r="T135" s="189"/>
      <c r="U135" s="189"/>
      <c r="V135" s="189"/>
      <c r="W135" s="189"/>
      <c r="X135" s="189"/>
      <c r="Y135" s="189"/>
      <c r="Z135" s="194">
        <v>-4447200</v>
      </c>
      <c r="AA135" s="221" t="s">
        <v>712</v>
      </c>
      <c r="AB135" s="210" t="s">
        <v>713</v>
      </c>
      <c r="AC135" s="209" t="s">
        <v>714</v>
      </c>
      <c r="AD135" s="197" t="s">
        <v>94</v>
      </c>
      <c r="AE135" s="234" t="s">
        <v>715</v>
      </c>
      <c r="AF135" s="231">
        <v>0</v>
      </c>
      <c r="AG135" s="211">
        <f>Table1[[#This Row],[ADOPTED
Expenditures TOTAL]]*Table1[[#This Row],[
Percent Related to CAP]]</f>
        <v>0</v>
      </c>
      <c r="AH135" s="211">
        <f>Table1[[#This Row],[ADOPTED
Revenue TOTAL]]*Table1[[#This Row],[
Percent Related to CAP]]</f>
        <v>0</v>
      </c>
      <c r="AI135" s="217" t="s">
        <v>69</v>
      </c>
      <c r="AJ135" s="217" t="s">
        <v>69</v>
      </c>
      <c r="AK135" s="217" t="s">
        <v>69</v>
      </c>
      <c r="AL135" s="217" t="s">
        <v>69</v>
      </c>
      <c r="AM135" s="246"/>
      <c r="AN135" s="215"/>
      <c r="AO135" s="197"/>
      <c r="AP135" s="197"/>
      <c r="AQ135" s="197"/>
      <c r="AR135" s="197" t="s">
        <v>83</v>
      </c>
      <c r="AS135" s="219" t="s">
        <v>711</v>
      </c>
      <c r="AT135" s="116" t="b">
        <f>IF(Table1[[#This Row],[PROPOSED
Form ID Name]]=Table1[[#This Row],[ADOPTED
Form ID Name]],TRUE,FALSE)</f>
        <v>1</v>
      </c>
      <c r="AU135" s="121" t="s">
        <v>712</v>
      </c>
      <c r="AV135" s="220" t="b">
        <f>AND(Table1[[#This Row],[PROPOSED Adjustment Description]]=Table1[[#This Row],[ ADOPTED
Adjustment Description]],TRUE,FALSE)</f>
        <v>0</v>
      </c>
    </row>
    <row r="136" spans="1:48" s="214" customFormat="1" ht="35.25" customHeight="1" x14ac:dyDescent="0.15">
      <c r="A136" s="196">
        <v>100000</v>
      </c>
      <c r="B136" s="199" t="s">
        <v>57</v>
      </c>
      <c r="C136" s="198">
        <v>1516</v>
      </c>
      <c r="D136" s="199" t="s">
        <v>710</v>
      </c>
      <c r="E136" s="199" t="s">
        <v>238</v>
      </c>
      <c r="F136" s="199" t="s">
        <v>83</v>
      </c>
      <c r="G136" s="199" t="s">
        <v>89</v>
      </c>
      <c r="H136" s="199" t="s">
        <v>83</v>
      </c>
      <c r="I136" s="226">
        <v>56815</v>
      </c>
      <c r="J136" s="228" t="s">
        <v>716</v>
      </c>
      <c r="K136" s="190"/>
      <c r="L136" s="191"/>
      <c r="M136" s="191"/>
      <c r="N136" s="191"/>
      <c r="O136" s="191">
        <f>SUM(Table1[[#This Row],[Salaries and Wages]:[Variable Fringe]])</f>
        <v>0</v>
      </c>
      <c r="P136" s="191"/>
      <c r="Q136" s="191"/>
      <c r="R136" s="191"/>
      <c r="S136" s="191"/>
      <c r="T136" s="191"/>
      <c r="U136" s="191"/>
      <c r="V136" s="191"/>
      <c r="W136" s="191"/>
      <c r="X136" s="191"/>
      <c r="Y136" s="191"/>
      <c r="Z136" s="191">
        <v>560064</v>
      </c>
      <c r="AA136" s="223" t="s">
        <v>717</v>
      </c>
      <c r="AB136" s="210" t="s">
        <v>718</v>
      </c>
      <c r="AC136" s="210" t="s">
        <v>719</v>
      </c>
      <c r="AD136" s="199" t="s">
        <v>94</v>
      </c>
      <c r="AE136" s="234" t="s">
        <v>720</v>
      </c>
      <c r="AF136" s="231">
        <v>0</v>
      </c>
      <c r="AG136" s="211">
        <f>Table1[[#This Row],[ADOPTED
Expenditures TOTAL]]*Table1[[#This Row],[
Percent Related to CAP]]</f>
        <v>0</v>
      </c>
      <c r="AH136" s="211">
        <f>Table1[[#This Row],[ADOPTED
Revenue TOTAL]]*Table1[[#This Row],[
Percent Related to CAP]]</f>
        <v>0</v>
      </c>
      <c r="AI136" s="217" t="s">
        <v>69</v>
      </c>
      <c r="AJ136" s="217" t="s">
        <v>69</v>
      </c>
      <c r="AK136" s="217" t="s">
        <v>69</v>
      </c>
      <c r="AL136" s="217" t="s">
        <v>69</v>
      </c>
      <c r="AM136" s="246"/>
      <c r="AN136" s="215"/>
      <c r="AO136" s="197"/>
      <c r="AP136" s="197"/>
      <c r="AQ136" s="197"/>
      <c r="AR136" s="197" t="s">
        <v>83</v>
      </c>
      <c r="AS136" s="219" t="s">
        <v>716</v>
      </c>
      <c r="AT136" s="116" t="b">
        <f>IF(Table1[[#This Row],[PROPOSED
Form ID Name]]=Table1[[#This Row],[ADOPTED
Form ID Name]],TRUE,FALSE)</f>
        <v>1</v>
      </c>
      <c r="AU136" s="121" t="s">
        <v>717</v>
      </c>
      <c r="AV136" s="220" t="b">
        <f>AND(Table1[[#This Row],[PROPOSED Adjustment Description]]=Table1[[#This Row],[ ADOPTED
Adjustment Description]],TRUE,FALSE)</f>
        <v>0</v>
      </c>
    </row>
    <row r="137" spans="1:48" s="214" customFormat="1" ht="35.25" customHeight="1" x14ac:dyDescent="0.15">
      <c r="A137" s="196">
        <v>100000</v>
      </c>
      <c r="B137" s="197" t="s">
        <v>57</v>
      </c>
      <c r="C137" s="198">
        <v>1415</v>
      </c>
      <c r="D137" s="197" t="s">
        <v>666</v>
      </c>
      <c r="E137" s="197" t="s">
        <v>335</v>
      </c>
      <c r="F137" s="197" t="s">
        <v>60</v>
      </c>
      <c r="G137" s="197" t="s">
        <v>89</v>
      </c>
      <c r="H137" s="197" t="s">
        <v>83</v>
      </c>
      <c r="I137" s="226">
        <v>56818</v>
      </c>
      <c r="J137" s="227" t="s">
        <v>721</v>
      </c>
      <c r="K137" s="188"/>
      <c r="L137" s="189"/>
      <c r="M137" s="189"/>
      <c r="N137" s="189"/>
      <c r="O137" s="189">
        <f>SUM(Table1[[#This Row],[Salaries and Wages]:[Variable Fringe]])</f>
        <v>0</v>
      </c>
      <c r="P137" s="189"/>
      <c r="Q137" s="189"/>
      <c r="R137" s="189"/>
      <c r="S137" s="189"/>
      <c r="T137" s="189"/>
      <c r="U137" s="189"/>
      <c r="V137" s="189"/>
      <c r="W137" s="189"/>
      <c r="X137" s="189"/>
      <c r="Y137" s="189"/>
      <c r="Z137" s="189">
        <v>100000</v>
      </c>
      <c r="AA137" s="221" t="s">
        <v>722</v>
      </c>
      <c r="AB137" s="210" t="s">
        <v>723</v>
      </c>
      <c r="AC137" s="209" t="s">
        <v>724</v>
      </c>
      <c r="AD137" s="197" t="s">
        <v>94</v>
      </c>
      <c r="AE137" s="234" t="s">
        <v>69</v>
      </c>
      <c r="AF137" s="231">
        <v>0</v>
      </c>
      <c r="AG137" s="211">
        <f>Table1[[#This Row],[ADOPTED
Expenditures TOTAL]]*Table1[[#This Row],[
Percent Related to CAP]]</f>
        <v>0</v>
      </c>
      <c r="AH137" s="211">
        <f>Table1[[#This Row],[ADOPTED
Revenue TOTAL]]*Table1[[#This Row],[
Percent Related to CAP]]</f>
        <v>0</v>
      </c>
      <c r="AI137" s="217" t="s">
        <v>69</v>
      </c>
      <c r="AJ137" s="217" t="s">
        <v>69</v>
      </c>
      <c r="AK137" s="217" t="s">
        <v>69</v>
      </c>
      <c r="AL137" s="217" t="s">
        <v>69</v>
      </c>
      <c r="AM137" s="246"/>
      <c r="AN137" s="215"/>
      <c r="AO137" s="197"/>
      <c r="AP137" s="197"/>
      <c r="AQ137" s="197"/>
      <c r="AR137" s="197" t="s">
        <v>70</v>
      </c>
      <c r="AS137" s="219" t="s">
        <v>721</v>
      </c>
      <c r="AT137" s="116" t="b">
        <f>IF(Table1[[#This Row],[PROPOSED
Form ID Name]]=Table1[[#This Row],[ADOPTED
Form ID Name]],TRUE,FALSE)</f>
        <v>1</v>
      </c>
      <c r="AU137" s="121" t="s">
        <v>722</v>
      </c>
      <c r="AV137" s="220" t="b">
        <f>AND(Table1[[#This Row],[PROPOSED Adjustment Description]]=Table1[[#This Row],[ ADOPTED
Adjustment Description]],TRUE,FALSE)</f>
        <v>0</v>
      </c>
    </row>
    <row r="138" spans="1:48" s="214" customFormat="1" ht="35.25" customHeight="1" x14ac:dyDescent="0.15">
      <c r="A138" s="196">
        <v>700036</v>
      </c>
      <c r="B138" s="197" t="s">
        <v>503</v>
      </c>
      <c r="C138" s="198">
        <v>1611</v>
      </c>
      <c r="D138" s="197" t="s">
        <v>504</v>
      </c>
      <c r="E138" s="197" t="s">
        <v>72</v>
      </c>
      <c r="F138" s="197" t="s">
        <v>60</v>
      </c>
      <c r="G138" s="197" t="s">
        <v>61</v>
      </c>
      <c r="H138" s="197" t="s">
        <v>284</v>
      </c>
      <c r="I138" s="226">
        <v>56821</v>
      </c>
      <c r="J138" s="227" t="s">
        <v>725</v>
      </c>
      <c r="K138" s="188"/>
      <c r="L138" s="189"/>
      <c r="M138" s="189"/>
      <c r="N138" s="189"/>
      <c r="O138" s="189">
        <f>SUM(Table1[[#This Row],[Salaries and Wages]:[Variable Fringe]])</f>
        <v>0</v>
      </c>
      <c r="P138" s="189"/>
      <c r="Q138" s="189"/>
      <c r="R138" s="189">
        <v>300000</v>
      </c>
      <c r="S138" s="189"/>
      <c r="T138" s="189"/>
      <c r="U138" s="189"/>
      <c r="V138" s="189"/>
      <c r="W138" s="189"/>
      <c r="X138" s="189"/>
      <c r="Y138" s="189">
        <v>300000</v>
      </c>
      <c r="Z138" s="189"/>
      <c r="AA138" s="221" t="s">
        <v>726</v>
      </c>
      <c r="AB138" s="210" t="s">
        <v>727</v>
      </c>
      <c r="AC138" s="209" t="s">
        <v>728</v>
      </c>
      <c r="AD138" s="197" t="s">
        <v>67</v>
      </c>
      <c r="AE138" s="234" t="s">
        <v>729</v>
      </c>
      <c r="AF138" s="231">
        <v>0</v>
      </c>
      <c r="AG138" s="211">
        <f>Table1[[#This Row],[ADOPTED
Expenditures TOTAL]]*Table1[[#This Row],[
Percent Related to CAP]]</f>
        <v>0</v>
      </c>
      <c r="AH138" s="211">
        <f>Table1[[#This Row],[ADOPTED
Revenue TOTAL]]*Table1[[#This Row],[
Percent Related to CAP]]</f>
        <v>0</v>
      </c>
      <c r="AI138" s="217" t="s">
        <v>69</v>
      </c>
      <c r="AJ138" s="217" t="s">
        <v>69</v>
      </c>
      <c r="AK138" s="217" t="s">
        <v>69</v>
      </c>
      <c r="AL138" s="217" t="s">
        <v>69</v>
      </c>
      <c r="AM138" s="246"/>
      <c r="AN138" s="215"/>
      <c r="AO138" s="197"/>
      <c r="AP138" s="197" t="s">
        <v>70</v>
      </c>
      <c r="AQ138" s="197"/>
      <c r="AR138" s="197"/>
      <c r="AS138" s="219" t="s">
        <v>725</v>
      </c>
      <c r="AT138" s="117" t="b">
        <f>IF(Table1[[#This Row],[PROPOSED
Form ID Name]]=Table1[[#This Row],[ADOPTED
Form ID Name]],TRUE,FALSE)</f>
        <v>1</v>
      </c>
      <c r="AU138" s="121" t="s">
        <v>726</v>
      </c>
      <c r="AV138" s="220" t="b">
        <f>AND(Table1[[#This Row],[PROPOSED Adjustment Description]]=Table1[[#This Row],[ ADOPTED
Adjustment Description]],TRUE,FALSE)</f>
        <v>0</v>
      </c>
    </row>
    <row r="139" spans="1:48" s="214" customFormat="1" ht="35.25" customHeight="1" x14ac:dyDescent="0.15">
      <c r="A139" s="196">
        <v>700036</v>
      </c>
      <c r="B139" s="199" t="s">
        <v>503</v>
      </c>
      <c r="C139" s="198">
        <v>1611</v>
      </c>
      <c r="D139" s="199" t="s">
        <v>504</v>
      </c>
      <c r="E139" s="199" t="s">
        <v>126</v>
      </c>
      <c r="F139" s="199" t="s">
        <v>60</v>
      </c>
      <c r="G139" s="199" t="s">
        <v>61</v>
      </c>
      <c r="H139" s="199" t="s">
        <v>284</v>
      </c>
      <c r="I139" s="226">
        <v>56822</v>
      </c>
      <c r="J139" s="228" t="s">
        <v>730</v>
      </c>
      <c r="K139" s="190"/>
      <c r="L139" s="191"/>
      <c r="M139" s="191"/>
      <c r="N139" s="191"/>
      <c r="O139" s="191">
        <f>SUM(Table1[[#This Row],[Salaries and Wages]:[Variable Fringe]])</f>
        <v>0</v>
      </c>
      <c r="P139" s="191"/>
      <c r="Q139" s="191"/>
      <c r="R139" s="191">
        <v>40000</v>
      </c>
      <c r="S139" s="191"/>
      <c r="T139" s="191"/>
      <c r="U139" s="191"/>
      <c r="V139" s="191"/>
      <c r="W139" s="191"/>
      <c r="X139" s="191"/>
      <c r="Y139" s="191">
        <v>40000</v>
      </c>
      <c r="Z139" s="191"/>
      <c r="AA139" s="222" t="s">
        <v>731</v>
      </c>
      <c r="AB139" s="210" t="s">
        <v>732</v>
      </c>
      <c r="AC139" s="209" t="s">
        <v>733</v>
      </c>
      <c r="AD139" s="199" t="s">
        <v>67</v>
      </c>
      <c r="AE139" s="235" t="s">
        <v>734</v>
      </c>
      <c r="AF139" s="231">
        <v>0</v>
      </c>
      <c r="AG139" s="211">
        <f>Table1[[#This Row],[ADOPTED
Expenditures TOTAL]]*Table1[[#This Row],[
Percent Related to CAP]]</f>
        <v>0</v>
      </c>
      <c r="AH139" s="211">
        <f>Table1[[#This Row],[ADOPTED
Revenue TOTAL]]*Table1[[#This Row],[
Percent Related to CAP]]</f>
        <v>0</v>
      </c>
      <c r="AI139" s="217" t="s">
        <v>69</v>
      </c>
      <c r="AJ139" s="217" t="s">
        <v>69</v>
      </c>
      <c r="AK139" s="217" t="s">
        <v>69</v>
      </c>
      <c r="AL139" s="217" t="s">
        <v>69</v>
      </c>
      <c r="AM139" s="290"/>
      <c r="AN139" s="212"/>
      <c r="AO139" s="213"/>
      <c r="AP139" s="197" t="s">
        <v>70</v>
      </c>
      <c r="AQ139" s="197"/>
      <c r="AR139" s="197"/>
      <c r="AS139" s="219" t="s">
        <v>730</v>
      </c>
      <c r="AT139" s="117" t="b">
        <f>IF(Table1[[#This Row],[PROPOSED
Form ID Name]]=Table1[[#This Row],[ADOPTED
Form ID Name]],TRUE,FALSE)</f>
        <v>1</v>
      </c>
      <c r="AU139" s="121" t="s">
        <v>731</v>
      </c>
      <c r="AV139" s="220" t="b">
        <f>AND(Table1[[#This Row],[PROPOSED Adjustment Description]]=Table1[[#This Row],[ ADOPTED
Adjustment Description]],TRUE,FALSE)</f>
        <v>0</v>
      </c>
    </row>
    <row r="140" spans="1:48" s="214" customFormat="1" ht="35.25" customHeight="1" x14ac:dyDescent="0.15">
      <c r="A140" s="196">
        <v>720000</v>
      </c>
      <c r="B140" s="199" t="s">
        <v>491</v>
      </c>
      <c r="C140" s="198">
        <v>1317</v>
      </c>
      <c r="D140" s="199" t="s">
        <v>492</v>
      </c>
      <c r="E140" s="199" t="s">
        <v>238</v>
      </c>
      <c r="F140" s="199" t="s">
        <v>83</v>
      </c>
      <c r="G140" s="199" t="s">
        <v>61</v>
      </c>
      <c r="H140" s="199" t="s">
        <v>83</v>
      </c>
      <c r="I140" s="226">
        <v>56824</v>
      </c>
      <c r="J140" s="228" t="s">
        <v>735</v>
      </c>
      <c r="K140" s="190"/>
      <c r="L140" s="191"/>
      <c r="M140" s="191"/>
      <c r="N140" s="191"/>
      <c r="O140" s="191">
        <f>SUM(Table1[[#This Row],[Salaries and Wages]:[Variable Fringe]])</f>
        <v>0</v>
      </c>
      <c r="P140" s="191"/>
      <c r="Q140" s="191"/>
      <c r="R140" s="191"/>
      <c r="S140" s="191">
        <v>749186</v>
      </c>
      <c r="T140" s="191"/>
      <c r="U140" s="191"/>
      <c r="V140" s="191"/>
      <c r="W140" s="191"/>
      <c r="X140" s="191"/>
      <c r="Y140" s="191">
        <v>749186</v>
      </c>
      <c r="Z140" s="191">
        <v>683747</v>
      </c>
      <c r="AA140" s="223" t="s">
        <v>736</v>
      </c>
      <c r="AB140" s="210" t="s">
        <v>737</v>
      </c>
      <c r="AC140" s="210" t="s">
        <v>738</v>
      </c>
      <c r="AD140" s="199" t="s">
        <v>94</v>
      </c>
      <c r="AE140" s="236" t="s">
        <v>352</v>
      </c>
      <c r="AF140" s="231">
        <v>0</v>
      </c>
      <c r="AG140" s="211">
        <f>Table1[[#This Row],[ADOPTED
Expenditures TOTAL]]*Table1[[#This Row],[
Percent Related to CAP]]</f>
        <v>0</v>
      </c>
      <c r="AH140" s="211">
        <f>Table1[[#This Row],[ADOPTED
Revenue TOTAL]]*Table1[[#This Row],[
Percent Related to CAP]]</f>
        <v>0</v>
      </c>
      <c r="AI140" s="217" t="s">
        <v>69</v>
      </c>
      <c r="AJ140" s="217" t="s">
        <v>69</v>
      </c>
      <c r="AK140" s="217" t="s">
        <v>69</v>
      </c>
      <c r="AL140" s="217" t="s">
        <v>69</v>
      </c>
      <c r="AM140" s="291"/>
      <c r="AN140" s="215" t="s">
        <v>83</v>
      </c>
      <c r="AO140" s="197"/>
      <c r="AP140" s="197"/>
      <c r="AQ140" s="216"/>
      <c r="AR140" s="216"/>
      <c r="AS140" s="219" t="s">
        <v>735</v>
      </c>
      <c r="AT140" s="117" t="b">
        <f>IF(Table1[[#This Row],[PROPOSED
Form ID Name]]=Table1[[#This Row],[ADOPTED
Form ID Name]],TRUE,FALSE)</f>
        <v>1</v>
      </c>
      <c r="AU140" s="121" t="s">
        <v>736</v>
      </c>
      <c r="AV140" s="220" t="b">
        <f>AND(Table1[[#This Row],[PROPOSED Adjustment Description]]=Table1[[#This Row],[ ADOPTED
Adjustment Description]],TRUE,FALSE)</f>
        <v>0</v>
      </c>
    </row>
    <row r="141" spans="1:48" s="214" customFormat="1" ht="35.25" customHeight="1" x14ac:dyDescent="0.15">
      <c r="A141" s="196">
        <v>700036</v>
      </c>
      <c r="B141" s="197" t="s">
        <v>503</v>
      </c>
      <c r="C141" s="198">
        <v>1611</v>
      </c>
      <c r="D141" s="197" t="s">
        <v>504</v>
      </c>
      <c r="E141" s="197" t="s">
        <v>59</v>
      </c>
      <c r="F141" s="197" t="s">
        <v>60</v>
      </c>
      <c r="G141" s="197" t="s">
        <v>61</v>
      </c>
      <c r="H141" s="197" t="s">
        <v>284</v>
      </c>
      <c r="I141" s="226">
        <v>56828</v>
      </c>
      <c r="J141" s="227" t="s">
        <v>739</v>
      </c>
      <c r="K141" s="188"/>
      <c r="L141" s="189"/>
      <c r="M141" s="189"/>
      <c r="N141" s="189"/>
      <c r="O141" s="189">
        <f>SUM(Table1[[#This Row],[Salaries and Wages]:[Variable Fringe]])</f>
        <v>0</v>
      </c>
      <c r="P141" s="189"/>
      <c r="Q141" s="189"/>
      <c r="R141" s="189">
        <v>410000</v>
      </c>
      <c r="S141" s="189"/>
      <c r="T141" s="189"/>
      <c r="U141" s="189"/>
      <c r="V141" s="189"/>
      <c r="W141" s="189"/>
      <c r="X141" s="189"/>
      <c r="Y141" s="189">
        <v>410000</v>
      </c>
      <c r="Z141" s="189"/>
      <c r="AA141" s="221" t="s">
        <v>740</v>
      </c>
      <c r="AB141" s="210" t="s">
        <v>741</v>
      </c>
      <c r="AC141" s="209" t="s">
        <v>742</v>
      </c>
      <c r="AD141" s="197" t="s">
        <v>67</v>
      </c>
      <c r="AE141" s="235" t="s">
        <v>743</v>
      </c>
      <c r="AF141" s="231">
        <v>0</v>
      </c>
      <c r="AG141" s="211">
        <f>Table1[[#This Row],[ADOPTED
Expenditures TOTAL]]*Table1[[#This Row],[
Percent Related to CAP]]</f>
        <v>0</v>
      </c>
      <c r="AH141" s="211">
        <f>Table1[[#This Row],[ADOPTED
Revenue TOTAL]]*Table1[[#This Row],[
Percent Related to CAP]]</f>
        <v>0</v>
      </c>
      <c r="AI141" s="217" t="s">
        <v>69</v>
      </c>
      <c r="AJ141" s="217" t="s">
        <v>69</v>
      </c>
      <c r="AK141" s="217" t="s">
        <v>69</v>
      </c>
      <c r="AL141" s="217" t="s">
        <v>69</v>
      </c>
      <c r="AM141" s="290"/>
      <c r="AN141" s="212"/>
      <c r="AO141" s="213"/>
      <c r="AP141" s="197" t="s">
        <v>70</v>
      </c>
      <c r="AQ141" s="197"/>
      <c r="AR141" s="197"/>
      <c r="AS141" s="219" t="s">
        <v>739</v>
      </c>
      <c r="AT141" s="117" t="b">
        <f>IF(Table1[[#This Row],[PROPOSED
Form ID Name]]=Table1[[#This Row],[ADOPTED
Form ID Name]],TRUE,FALSE)</f>
        <v>1</v>
      </c>
      <c r="AU141" s="121" t="s">
        <v>740</v>
      </c>
      <c r="AV141" s="220" t="b">
        <f>AND(Table1[[#This Row],[PROPOSED Adjustment Description]]=Table1[[#This Row],[ ADOPTED
Adjustment Description]],TRUE,FALSE)</f>
        <v>0</v>
      </c>
    </row>
    <row r="142" spans="1:48" s="214" customFormat="1" ht="35.25" customHeight="1" x14ac:dyDescent="0.15">
      <c r="A142" s="196">
        <v>700036</v>
      </c>
      <c r="B142" s="197" t="s">
        <v>503</v>
      </c>
      <c r="C142" s="198">
        <v>1611</v>
      </c>
      <c r="D142" s="197" t="s">
        <v>504</v>
      </c>
      <c r="E142" s="197" t="s">
        <v>245</v>
      </c>
      <c r="F142" s="197" t="s">
        <v>60</v>
      </c>
      <c r="G142" s="197" t="s">
        <v>61</v>
      </c>
      <c r="H142" s="197" t="s">
        <v>284</v>
      </c>
      <c r="I142" s="226">
        <v>56829</v>
      </c>
      <c r="J142" s="227" t="s">
        <v>744</v>
      </c>
      <c r="K142" s="188"/>
      <c r="L142" s="189"/>
      <c r="M142" s="189"/>
      <c r="N142" s="189"/>
      <c r="O142" s="189">
        <f>SUM(Table1[[#This Row],[Salaries and Wages]:[Variable Fringe]])</f>
        <v>0</v>
      </c>
      <c r="P142" s="189"/>
      <c r="Q142" s="189"/>
      <c r="R142" s="189">
        <v>2000000</v>
      </c>
      <c r="S142" s="189"/>
      <c r="T142" s="189"/>
      <c r="U142" s="189"/>
      <c r="V142" s="189"/>
      <c r="W142" s="189"/>
      <c r="X142" s="189"/>
      <c r="Y142" s="189">
        <v>2000000</v>
      </c>
      <c r="Z142" s="189"/>
      <c r="AA142" s="221" t="s">
        <v>745</v>
      </c>
      <c r="AB142" s="210" t="s">
        <v>746</v>
      </c>
      <c r="AC142" s="209" t="s">
        <v>747</v>
      </c>
      <c r="AD142" s="197" t="s">
        <v>67</v>
      </c>
      <c r="AE142" s="235" t="s">
        <v>748</v>
      </c>
      <c r="AF142" s="231">
        <v>0</v>
      </c>
      <c r="AG142" s="211">
        <f>Table1[[#This Row],[ADOPTED
Expenditures TOTAL]]*Table1[[#This Row],[
Percent Related to CAP]]</f>
        <v>0</v>
      </c>
      <c r="AH142" s="211">
        <f>Table1[[#This Row],[ADOPTED
Revenue TOTAL]]*Table1[[#This Row],[
Percent Related to CAP]]</f>
        <v>0</v>
      </c>
      <c r="AI142" s="217" t="s">
        <v>69</v>
      </c>
      <c r="AJ142" s="217" t="s">
        <v>69</v>
      </c>
      <c r="AK142" s="217" t="s">
        <v>69</v>
      </c>
      <c r="AL142" s="217" t="s">
        <v>69</v>
      </c>
      <c r="AM142" s="290"/>
      <c r="AN142" s="212"/>
      <c r="AO142" s="213"/>
      <c r="AP142" s="197" t="s">
        <v>70</v>
      </c>
      <c r="AQ142" s="197"/>
      <c r="AR142" s="197"/>
      <c r="AS142" s="219" t="s">
        <v>744</v>
      </c>
      <c r="AT142" s="117" t="b">
        <f>IF(Table1[[#This Row],[PROPOSED
Form ID Name]]=Table1[[#This Row],[ADOPTED
Form ID Name]],TRUE,FALSE)</f>
        <v>1</v>
      </c>
      <c r="AU142" s="121" t="s">
        <v>745</v>
      </c>
      <c r="AV142" s="220" t="b">
        <f>AND(Table1[[#This Row],[PROPOSED Adjustment Description]]=Table1[[#This Row],[ ADOPTED
Adjustment Description]],TRUE,FALSE)</f>
        <v>0</v>
      </c>
    </row>
    <row r="143" spans="1:48" s="214" customFormat="1" ht="35.25" customHeight="1" x14ac:dyDescent="0.15">
      <c r="A143" s="196">
        <v>700036</v>
      </c>
      <c r="B143" s="197" t="s">
        <v>503</v>
      </c>
      <c r="C143" s="198">
        <v>1611</v>
      </c>
      <c r="D143" s="197" t="s">
        <v>504</v>
      </c>
      <c r="E143" s="197" t="s">
        <v>335</v>
      </c>
      <c r="F143" s="197" t="s">
        <v>60</v>
      </c>
      <c r="G143" s="197" t="s">
        <v>61</v>
      </c>
      <c r="H143" s="197" t="s">
        <v>284</v>
      </c>
      <c r="I143" s="226">
        <v>56830</v>
      </c>
      <c r="J143" s="227" t="s">
        <v>749</v>
      </c>
      <c r="K143" s="188"/>
      <c r="L143" s="189"/>
      <c r="M143" s="189"/>
      <c r="N143" s="189"/>
      <c r="O143" s="189">
        <f>SUM(Table1[[#This Row],[Salaries and Wages]:[Variable Fringe]])</f>
        <v>0</v>
      </c>
      <c r="P143" s="189"/>
      <c r="Q143" s="189"/>
      <c r="R143" s="189">
        <v>300000</v>
      </c>
      <c r="S143" s="189"/>
      <c r="T143" s="189"/>
      <c r="U143" s="189"/>
      <c r="V143" s="189"/>
      <c r="W143" s="189"/>
      <c r="X143" s="189"/>
      <c r="Y143" s="189">
        <v>300000</v>
      </c>
      <c r="Z143" s="189"/>
      <c r="AA143" s="221" t="s">
        <v>750</v>
      </c>
      <c r="AB143" s="210" t="s">
        <v>751</v>
      </c>
      <c r="AC143" s="209" t="s">
        <v>752</v>
      </c>
      <c r="AD143" s="197" t="s">
        <v>67</v>
      </c>
      <c r="AE143" s="235" t="s">
        <v>753</v>
      </c>
      <c r="AF143" s="231">
        <v>0</v>
      </c>
      <c r="AG143" s="211">
        <f>Table1[[#This Row],[ADOPTED
Expenditures TOTAL]]*Table1[[#This Row],[
Percent Related to CAP]]</f>
        <v>0</v>
      </c>
      <c r="AH143" s="211">
        <f>Table1[[#This Row],[ADOPTED
Revenue TOTAL]]*Table1[[#This Row],[
Percent Related to CAP]]</f>
        <v>0</v>
      </c>
      <c r="AI143" s="217" t="s">
        <v>69</v>
      </c>
      <c r="AJ143" s="217" t="s">
        <v>69</v>
      </c>
      <c r="AK143" s="217" t="s">
        <v>69</v>
      </c>
      <c r="AL143" s="217" t="s">
        <v>69</v>
      </c>
      <c r="AM143" s="290"/>
      <c r="AN143" s="212"/>
      <c r="AO143" s="213"/>
      <c r="AP143" s="197" t="s">
        <v>70</v>
      </c>
      <c r="AQ143" s="197"/>
      <c r="AR143" s="197"/>
      <c r="AS143" s="219" t="s">
        <v>749</v>
      </c>
      <c r="AT143" s="117" t="b">
        <f>IF(Table1[[#This Row],[PROPOSED
Form ID Name]]=Table1[[#This Row],[ADOPTED
Form ID Name]],TRUE,FALSE)</f>
        <v>1</v>
      </c>
      <c r="AU143" s="121" t="s">
        <v>750</v>
      </c>
      <c r="AV143" s="220" t="b">
        <f>AND(Table1[[#This Row],[PROPOSED Adjustment Description]]=Table1[[#This Row],[ ADOPTED
Adjustment Description]],TRUE,FALSE)</f>
        <v>0</v>
      </c>
    </row>
    <row r="144" spans="1:48" s="214" customFormat="1" ht="35.25" customHeight="1" x14ac:dyDescent="0.15">
      <c r="A144" s="196">
        <v>720000</v>
      </c>
      <c r="B144" s="197" t="s">
        <v>491</v>
      </c>
      <c r="C144" s="198">
        <v>1317</v>
      </c>
      <c r="D144" s="197" t="s">
        <v>492</v>
      </c>
      <c r="E144" s="197" t="s">
        <v>72</v>
      </c>
      <c r="F144" s="197" t="s">
        <v>83</v>
      </c>
      <c r="G144" s="197" t="s">
        <v>61</v>
      </c>
      <c r="H144" s="197" t="s">
        <v>284</v>
      </c>
      <c r="I144" s="226">
        <v>56834</v>
      </c>
      <c r="J144" s="227" t="s">
        <v>754</v>
      </c>
      <c r="K144" s="188"/>
      <c r="L144" s="189"/>
      <c r="M144" s="189"/>
      <c r="N144" s="189"/>
      <c r="O144" s="189">
        <f>SUM(Table1[[#This Row],[Salaries and Wages]:[Variable Fringe]])</f>
        <v>0</v>
      </c>
      <c r="P144" s="189"/>
      <c r="Q144" s="189"/>
      <c r="R144" s="189">
        <v>100000</v>
      </c>
      <c r="S144" s="189"/>
      <c r="T144" s="189"/>
      <c r="U144" s="189"/>
      <c r="V144" s="189"/>
      <c r="W144" s="189"/>
      <c r="X144" s="189"/>
      <c r="Y144" s="189">
        <v>100000</v>
      </c>
      <c r="Z144" s="189"/>
      <c r="AA144" s="221" t="s">
        <v>755</v>
      </c>
      <c r="AB144" s="210" t="s">
        <v>756</v>
      </c>
      <c r="AC144" s="209" t="s">
        <v>757</v>
      </c>
      <c r="AD144" s="197" t="s">
        <v>94</v>
      </c>
      <c r="AE144" s="234" t="s">
        <v>352</v>
      </c>
      <c r="AF144" s="231">
        <v>1</v>
      </c>
      <c r="AG144" s="211">
        <f>Table1[[#This Row],[ADOPTED
Expenditures TOTAL]]*Table1[[#This Row],[
Percent Related to CAP]]</f>
        <v>100000</v>
      </c>
      <c r="AH144" s="211">
        <f>Table1[[#This Row],[ADOPTED
Revenue TOTAL]]*Table1[[#This Row],[
Percent Related to CAP]]</f>
        <v>0</v>
      </c>
      <c r="AI144" s="217" t="s">
        <v>438</v>
      </c>
      <c r="AJ144" s="217">
        <v>2.2000000000000002</v>
      </c>
      <c r="AK144" s="217" t="s">
        <v>156</v>
      </c>
      <c r="AL144" s="217" t="s">
        <v>177</v>
      </c>
      <c r="AM144" s="246"/>
      <c r="AN144" s="215" t="s">
        <v>83</v>
      </c>
      <c r="AO144" s="197"/>
      <c r="AP144" s="197"/>
      <c r="AQ144" s="216"/>
      <c r="AR144" s="216"/>
      <c r="AS144" s="219" t="s">
        <v>754</v>
      </c>
      <c r="AT144" s="117" t="b">
        <f>IF(Table1[[#This Row],[PROPOSED
Form ID Name]]=Table1[[#This Row],[ADOPTED
Form ID Name]],TRUE,FALSE)</f>
        <v>1</v>
      </c>
      <c r="AU144" s="121" t="s">
        <v>755</v>
      </c>
      <c r="AV144" s="220" t="b">
        <f>AND(Table1[[#This Row],[PROPOSED Adjustment Description]]=Table1[[#This Row],[ ADOPTED
Adjustment Description]],TRUE,FALSE)</f>
        <v>0</v>
      </c>
    </row>
    <row r="145" spans="1:48" s="214" customFormat="1" ht="35.25" customHeight="1" x14ac:dyDescent="0.15">
      <c r="A145" s="196">
        <v>100000</v>
      </c>
      <c r="B145" s="197" t="s">
        <v>57</v>
      </c>
      <c r="C145" s="198">
        <v>2113</v>
      </c>
      <c r="D145" s="197" t="s">
        <v>159</v>
      </c>
      <c r="E145" s="197" t="s">
        <v>599</v>
      </c>
      <c r="F145" s="197" t="s">
        <v>83</v>
      </c>
      <c r="G145" s="197" t="s">
        <v>134</v>
      </c>
      <c r="H145" s="197" t="s">
        <v>83</v>
      </c>
      <c r="I145" s="226">
        <v>56838</v>
      </c>
      <c r="J145" s="227" t="s">
        <v>758</v>
      </c>
      <c r="K145" s="188"/>
      <c r="L145" s="189"/>
      <c r="M145" s="189"/>
      <c r="N145" s="189"/>
      <c r="O145" s="189">
        <f>SUM(Table1[[#This Row],[Salaries and Wages]:[Variable Fringe]])</f>
        <v>0</v>
      </c>
      <c r="P145" s="189"/>
      <c r="Q145" s="189"/>
      <c r="R145" s="189"/>
      <c r="S145" s="189"/>
      <c r="T145" s="189"/>
      <c r="U145" s="189"/>
      <c r="V145" s="189"/>
      <c r="W145" s="189"/>
      <c r="X145" s="189"/>
      <c r="Y145" s="189"/>
      <c r="Z145" s="194">
        <v>-1000000</v>
      </c>
      <c r="AA145" s="221" t="s">
        <v>759</v>
      </c>
      <c r="AB145" s="210" t="s">
        <v>760</v>
      </c>
      <c r="AC145" s="210" t="s">
        <v>761</v>
      </c>
      <c r="AD145" s="197" t="s">
        <v>94</v>
      </c>
      <c r="AE145" s="234" t="s">
        <v>69</v>
      </c>
      <c r="AF145" s="259">
        <v>0</v>
      </c>
      <c r="AG145" s="211">
        <f>Table1[[#This Row],[ADOPTED
Expenditures TOTAL]]*Table1[[#This Row],[
Percent Related to CAP]]</f>
        <v>0</v>
      </c>
      <c r="AH145" s="211">
        <f>Table1[[#This Row],[ADOPTED
Revenue TOTAL]]*Table1[[#This Row],[
Percent Related to CAP]]</f>
        <v>0</v>
      </c>
      <c r="AI145" s="251" t="s">
        <v>69</v>
      </c>
      <c r="AJ145" s="251" t="s">
        <v>69</v>
      </c>
      <c r="AK145" s="251" t="s">
        <v>69</v>
      </c>
      <c r="AL145" s="251" t="s">
        <v>69</v>
      </c>
      <c r="AM145" s="246"/>
      <c r="AN145" s="215"/>
      <c r="AO145" s="197"/>
      <c r="AP145" s="197"/>
      <c r="AQ145" s="197"/>
      <c r="AR145" s="197" t="s">
        <v>83</v>
      </c>
      <c r="AS145" s="219" t="s">
        <v>758</v>
      </c>
      <c r="AT145" s="116" t="b">
        <f>IF(Table1[[#This Row],[PROPOSED
Form ID Name]]=Table1[[#This Row],[ADOPTED
Form ID Name]],TRUE,FALSE)</f>
        <v>1</v>
      </c>
      <c r="AU145" s="121" t="s">
        <v>759</v>
      </c>
      <c r="AV145" s="220" t="b">
        <f>AND(Table1[[#This Row],[PROPOSED Adjustment Description]]=Table1[[#This Row],[ ADOPTED
Adjustment Description]],TRUE,FALSE)</f>
        <v>0</v>
      </c>
    </row>
    <row r="146" spans="1:48" s="214" customFormat="1" ht="35.25" customHeight="1" x14ac:dyDescent="0.15">
      <c r="A146" s="196">
        <v>100000</v>
      </c>
      <c r="B146" s="197" t="s">
        <v>57</v>
      </c>
      <c r="C146" s="198">
        <v>2113</v>
      </c>
      <c r="D146" s="197" t="s">
        <v>159</v>
      </c>
      <c r="E146" s="197" t="s">
        <v>238</v>
      </c>
      <c r="F146" s="197" t="s">
        <v>83</v>
      </c>
      <c r="G146" s="197" t="s">
        <v>61</v>
      </c>
      <c r="H146" s="197" t="s">
        <v>83</v>
      </c>
      <c r="I146" s="226">
        <v>56839</v>
      </c>
      <c r="J146" s="227" t="s">
        <v>762</v>
      </c>
      <c r="K146" s="188">
        <v>1</v>
      </c>
      <c r="L146" s="189">
        <v>214480</v>
      </c>
      <c r="M146" s="189">
        <v>37167</v>
      </c>
      <c r="N146" s="189">
        <v>13391</v>
      </c>
      <c r="O146" s="189">
        <f>SUM(Table1[[#This Row],[Salaries and Wages]:[Variable Fringe]])</f>
        <v>265038</v>
      </c>
      <c r="P146" s="189"/>
      <c r="Q146" s="189"/>
      <c r="R146" s="189"/>
      <c r="S146" s="189"/>
      <c r="T146" s="189"/>
      <c r="U146" s="189"/>
      <c r="V146" s="189"/>
      <c r="W146" s="189"/>
      <c r="X146" s="189"/>
      <c r="Y146" s="189">
        <v>265038</v>
      </c>
      <c r="Z146" s="189"/>
      <c r="AA146" s="221" t="s">
        <v>763</v>
      </c>
      <c r="AB146" s="210" t="s">
        <v>764</v>
      </c>
      <c r="AC146" s="210" t="s">
        <v>765</v>
      </c>
      <c r="AD146" s="197" t="s">
        <v>67</v>
      </c>
      <c r="AE146" s="235" t="s">
        <v>766</v>
      </c>
      <c r="AF146" s="259">
        <v>0.5</v>
      </c>
      <c r="AG146" s="211">
        <f>Table1[[#This Row],[ADOPTED
Expenditures TOTAL]]*Table1[[#This Row],[
Percent Related to CAP]]</f>
        <v>132519</v>
      </c>
      <c r="AH146" s="211">
        <f>Table1[[#This Row],[ADOPTED
Revenue TOTAL]]*Table1[[#This Row],[
Percent Related to CAP]]</f>
        <v>0</v>
      </c>
      <c r="AI146" s="251" t="s">
        <v>767</v>
      </c>
      <c r="AJ146" s="251" t="s">
        <v>768</v>
      </c>
      <c r="AK146" s="251" t="s">
        <v>81</v>
      </c>
      <c r="AL146" s="251" t="s">
        <v>269</v>
      </c>
      <c r="AM146" s="290"/>
      <c r="AN146" s="212"/>
      <c r="AO146" s="213"/>
      <c r="AP146" s="213"/>
      <c r="AQ146" s="213"/>
      <c r="AR146" s="197" t="s">
        <v>70</v>
      </c>
      <c r="AS146" s="219" t="s">
        <v>762</v>
      </c>
      <c r="AT146" s="116" t="b">
        <f>IF(Table1[[#This Row],[PROPOSED
Form ID Name]]=Table1[[#This Row],[ADOPTED
Form ID Name]],TRUE,FALSE)</f>
        <v>1</v>
      </c>
      <c r="AU146" s="121" t="s">
        <v>763</v>
      </c>
      <c r="AV146" s="220" t="b">
        <f>AND(Table1[[#This Row],[PROPOSED Adjustment Description]]=Table1[[#This Row],[ ADOPTED
Adjustment Description]],TRUE,FALSE)</f>
        <v>0</v>
      </c>
    </row>
    <row r="147" spans="1:48" s="214" customFormat="1" ht="35.25" customHeight="1" x14ac:dyDescent="0.15">
      <c r="A147" s="196">
        <v>100000</v>
      </c>
      <c r="B147" s="197" t="s">
        <v>57</v>
      </c>
      <c r="C147" s="198">
        <v>1914</v>
      </c>
      <c r="D147" s="197" t="s">
        <v>318</v>
      </c>
      <c r="E147" s="197" t="s">
        <v>769</v>
      </c>
      <c r="F147" s="197" t="s">
        <v>60</v>
      </c>
      <c r="G147" s="197" t="s">
        <v>134</v>
      </c>
      <c r="H147" s="197" t="s">
        <v>83</v>
      </c>
      <c r="I147" s="226">
        <v>56840</v>
      </c>
      <c r="J147" s="227" t="s">
        <v>770</v>
      </c>
      <c r="K147" s="188"/>
      <c r="L147" s="189"/>
      <c r="M147" s="189"/>
      <c r="N147" s="189"/>
      <c r="O147" s="189">
        <f>SUM(Table1[[#This Row],[Salaries and Wages]:[Variable Fringe]])</f>
        <v>0</v>
      </c>
      <c r="P147" s="189"/>
      <c r="Q147" s="189"/>
      <c r="R147" s="189"/>
      <c r="S147" s="189"/>
      <c r="T147" s="189"/>
      <c r="U147" s="189"/>
      <c r="V147" s="189"/>
      <c r="W147" s="189"/>
      <c r="X147" s="189"/>
      <c r="Y147" s="189"/>
      <c r="Z147" s="194">
        <v>-1430189</v>
      </c>
      <c r="AA147" s="221" t="s">
        <v>771</v>
      </c>
      <c r="AB147" s="210" t="s">
        <v>772</v>
      </c>
      <c r="AC147" s="209" t="s">
        <v>773</v>
      </c>
      <c r="AD147" s="197" t="s">
        <v>94</v>
      </c>
      <c r="AE147" s="235" t="s">
        <v>774</v>
      </c>
      <c r="AF147" s="231">
        <v>0</v>
      </c>
      <c r="AG147" s="211">
        <f>Table1[[#This Row],[ADOPTED
Expenditures TOTAL]]*Table1[[#This Row],[
Percent Related to CAP]]</f>
        <v>0</v>
      </c>
      <c r="AH147" s="211">
        <f>Table1[[#This Row],[ADOPTED
Revenue TOTAL]]*Table1[[#This Row],[
Percent Related to CAP]]</f>
        <v>0</v>
      </c>
      <c r="AI147" s="217" t="s">
        <v>69</v>
      </c>
      <c r="AJ147" s="217" t="s">
        <v>69</v>
      </c>
      <c r="AK147" s="217" t="s">
        <v>69</v>
      </c>
      <c r="AL147" s="217" t="s">
        <v>69</v>
      </c>
      <c r="AM147" s="290"/>
      <c r="AN147" s="212"/>
      <c r="AO147" s="213"/>
      <c r="AP147" s="213"/>
      <c r="AQ147" s="213"/>
      <c r="AR147" s="197" t="s">
        <v>83</v>
      </c>
      <c r="AS147" s="219" t="s">
        <v>770</v>
      </c>
      <c r="AT147" s="116" t="b">
        <f>IF(Table1[[#This Row],[PROPOSED
Form ID Name]]=Table1[[#This Row],[ADOPTED
Form ID Name]],TRUE,FALSE)</f>
        <v>1</v>
      </c>
      <c r="AU147" s="121" t="s">
        <v>771</v>
      </c>
      <c r="AV147" s="220" t="b">
        <f>AND(Table1[[#This Row],[PROPOSED Adjustment Description]]=Table1[[#This Row],[ ADOPTED
Adjustment Description]],TRUE,FALSE)</f>
        <v>0</v>
      </c>
    </row>
    <row r="148" spans="1:48" s="214" customFormat="1" ht="35.25" customHeight="1" x14ac:dyDescent="0.15">
      <c r="A148" s="196">
        <v>200300</v>
      </c>
      <c r="B148" s="199" t="s">
        <v>124</v>
      </c>
      <c r="C148" s="198">
        <v>1614</v>
      </c>
      <c r="D148" s="199" t="s">
        <v>125</v>
      </c>
      <c r="E148" s="199" t="s">
        <v>103</v>
      </c>
      <c r="F148" s="199" t="s">
        <v>83</v>
      </c>
      <c r="G148" s="199" t="s">
        <v>89</v>
      </c>
      <c r="H148" s="199" t="s">
        <v>83</v>
      </c>
      <c r="I148" s="226">
        <v>56844</v>
      </c>
      <c r="J148" s="228" t="s">
        <v>775</v>
      </c>
      <c r="K148" s="190"/>
      <c r="L148" s="191"/>
      <c r="M148" s="191"/>
      <c r="N148" s="191"/>
      <c r="O148" s="191">
        <f>SUM(Table1[[#This Row],[Salaries and Wages]:[Variable Fringe]])</f>
        <v>0</v>
      </c>
      <c r="P148" s="191"/>
      <c r="Q148" s="191"/>
      <c r="R148" s="191"/>
      <c r="S148" s="191"/>
      <c r="T148" s="191"/>
      <c r="U148" s="191"/>
      <c r="V148" s="191"/>
      <c r="W148" s="191"/>
      <c r="X148" s="191"/>
      <c r="Y148" s="191"/>
      <c r="Z148" s="191">
        <v>600000</v>
      </c>
      <c r="AA148" s="223" t="s">
        <v>776</v>
      </c>
      <c r="AB148" s="210" t="s">
        <v>777</v>
      </c>
      <c r="AC148" s="210" t="s">
        <v>778</v>
      </c>
      <c r="AD148" s="199" t="s">
        <v>94</v>
      </c>
      <c r="AE148" s="236" t="s">
        <v>779</v>
      </c>
      <c r="AF148" s="231">
        <v>0</v>
      </c>
      <c r="AG148" s="211">
        <f>Table1[[#This Row],[ADOPTED
Expenditures TOTAL]]*Table1[[#This Row],[
Percent Related to CAP]]</f>
        <v>0</v>
      </c>
      <c r="AH148" s="211">
        <f>Table1[[#This Row],[ADOPTED
Revenue TOTAL]]*Table1[[#This Row],[
Percent Related to CAP]]</f>
        <v>0</v>
      </c>
      <c r="AI148" s="217" t="s">
        <v>69</v>
      </c>
      <c r="AJ148" s="217" t="s">
        <v>69</v>
      </c>
      <c r="AK148" s="217" t="s">
        <v>69</v>
      </c>
      <c r="AL148" s="217" t="s">
        <v>69</v>
      </c>
      <c r="AM148" s="291"/>
      <c r="AN148" s="215" t="s">
        <v>83</v>
      </c>
      <c r="AO148" s="197"/>
      <c r="AP148" s="197"/>
      <c r="AQ148" s="216"/>
      <c r="AR148" s="216"/>
      <c r="AS148" s="219" t="s">
        <v>775</v>
      </c>
      <c r="AT148" s="117" t="b">
        <f>IF(Table1[[#This Row],[PROPOSED
Form ID Name]]=Table1[[#This Row],[ADOPTED
Form ID Name]],TRUE,FALSE)</f>
        <v>1</v>
      </c>
      <c r="AU148" s="121" t="s">
        <v>776</v>
      </c>
      <c r="AV148" s="220" t="b">
        <f>AND(Table1[[#This Row],[PROPOSED Adjustment Description]]=Table1[[#This Row],[ ADOPTED
Adjustment Description]],TRUE,FALSE)</f>
        <v>0</v>
      </c>
    </row>
    <row r="149" spans="1:48" s="214" customFormat="1" ht="35.25" customHeight="1" x14ac:dyDescent="0.15">
      <c r="A149" s="196">
        <v>720000</v>
      </c>
      <c r="B149" s="197" t="s">
        <v>491</v>
      </c>
      <c r="C149" s="198">
        <v>1317</v>
      </c>
      <c r="D149" s="197" t="s">
        <v>492</v>
      </c>
      <c r="E149" s="197" t="s">
        <v>449</v>
      </c>
      <c r="F149" s="197" t="s">
        <v>83</v>
      </c>
      <c r="G149" s="197" t="s">
        <v>160</v>
      </c>
      <c r="H149" s="197" t="s">
        <v>83</v>
      </c>
      <c r="I149" s="226">
        <v>56846</v>
      </c>
      <c r="J149" s="227" t="s">
        <v>780</v>
      </c>
      <c r="K149" s="188"/>
      <c r="L149" s="189"/>
      <c r="M149" s="189"/>
      <c r="N149" s="189"/>
      <c r="O149" s="189">
        <f>SUM(Table1[[#This Row],[Salaries and Wages]:[Variable Fringe]])</f>
        <v>0</v>
      </c>
      <c r="P149" s="189"/>
      <c r="Q149" s="189">
        <v>331038</v>
      </c>
      <c r="R149" s="189"/>
      <c r="S149" s="189"/>
      <c r="T149" s="189"/>
      <c r="U149" s="189"/>
      <c r="V149" s="189"/>
      <c r="W149" s="189"/>
      <c r="X149" s="189"/>
      <c r="Y149" s="189">
        <v>331038</v>
      </c>
      <c r="Z149" s="189"/>
      <c r="AA149" s="221" t="s">
        <v>781</v>
      </c>
      <c r="AB149" s="210" t="s">
        <v>782</v>
      </c>
      <c r="AC149" s="209" t="s">
        <v>783</v>
      </c>
      <c r="AD149" s="197" t="s">
        <v>94</v>
      </c>
      <c r="AE149" s="234" t="s">
        <v>352</v>
      </c>
      <c r="AF149" s="231">
        <v>0</v>
      </c>
      <c r="AG149" s="211">
        <f>Table1[[#This Row],[ADOPTED
Expenditures TOTAL]]*Table1[[#This Row],[
Percent Related to CAP]]</f>
        <v>0</v>
      </c>
      <c r="AH149" s="211">
        <f>Table1[[#This Row],[ADOPTED
Revenue TOTAL]]*Table1[[#This Row],[
Percent Related to CAP]]</f>
        <v>0</v>
      </c>
      <c r="AI149" s="217" t="s">
        <v>69</v>
      </c>
      <c r="AJ149" s="217" t="s">
        <v>69</v>
      </c>
      <c r="AK149" s="217" t="s">
        <v>69</v>
      </c>
      <c r="AL149" s="217" t="s">
        <v>69</v>
      </c>
      <c r="AM149" s="246"/>
      <c r="AN149" s="215" t="s">
        <v>83</v>
      </c>
      <c r="AO149" s="197"/>
      <c r="AP149" s="197"/>
      <c r="AQ149" s="216"/>
      <c r="AR149" s="216"/>
      <c r="AS149" s="219" t="s">
        <v>780</v>
      </c>
      <c r="AT149" s="117" t="b">
        <f>IF(Table1[[#This Row],[PROPOSED
Form ID Name]]=Table1[[#This Row],[ADOPTED
Form ID Name]],TRUE,FALSE)</f>
        <v>1</v>
      </c>
      <c r="AU149" s="121" t="s">
        <v>781</v>
      </c>
      <c r="AV149" s="220" t="b">
        <f>AND(Table1[[#This Row],[PROPOSED Adjustment Description]]=Table1[[#This Row],[ ADOPTED
Adjustment Description]],TRUE,FALSE)</f>
        <v>0</v>
      </c>
    </row>
    <row r="150" spans="1:48" s="214" customFormat="1" ht="35.25" customHeight="1" x14ac:dyDescent="0.15">
      <c r="A150" s="196">
        <v>700036</v>
      </c>
      <c r="B150" s="199" t="s">
        <v>503</v>
      </c>
      <c r="C150" s="198">
        <v>1611</v>
      </c>
      <c r="D150" s="199" t="s">
        <v>504</v>
      </c>
      <c r="E150" s="199" t="s">
        <v>238</v>
      </c>
      <c r="F150" s="199" t="s">
        <v>60</v>
      </c>
      <c r="G150" s="199" t="s">
        <v>61</v>
      </c>
      <c r="H150" s="199" t="s">
        <v>83</v>
      </c>
      <c r="I150" s="226">
        <v>56847</v>
      </c>
      <c r="J150" s="228" t="s">
        <v>784</v>
      </c>
      <c r="K150" s="190"/>
      <c r="L150" s="191"/>
      <c r="M150" s="191"/>
      <c r="N150" s="191"/>
      <c r="O150" s="191">
        <f>SUM(Table1[[#This Row],[Salaries and Wages]:[Variable Fringe]])</f>
        <v>0</v>
      </c>
      <c r="P150" s="191"/>
      <c r="Q150" s="191">
        <v>75000</v>
      </c>
      <c r="R150" s="191"/>
      <c r="S150" s="191"/>
      <c r="T150" s="191"/>
      <c r="U150" s="191"/>
      <c r="V150" s="191"/>
      <c r="W150" s="191"/>
      <c r="X150" s="191"/>
      <c r="Y150" s="191">
        <v>75000</v>
      </c>
      <c r="Z150" s="191"/>
      <c r="AA150" s="222" t="s">
        <v>785</v>
      </c>
      <c r="AB150" s="210" t="s">
        <v>786</v>
      </c>
      <c r="AC150" s="209" t="s">
        <v>787</v>
      </c>
      <c r="AD150" s="199" t="s">
        <v>67</v>
      </c>
      <c r="AE150" s="235" t="s">
        <v>788</v>
      </c>
      <c r="AF150" s="231">
        <v>0</v>
      </c>
      <c r="AG150" s="211">
        <f>Table1[[#This Row],[ADOPTED
Expenditures TOTAL]]*Table1[[#This Row],[
Percent Related to CAP]]</f>
        <v>0</v>
      </c>
      <c r="AH150" s="211">
        <f>Table1[[#This Row],[ADOPTED
Revenue TOTAL]]*Table1[[#This Row],[
Percent Related to CAP]]</f>
        <v>0</v>
      </c>
      <c r="AI150" s="217" t="s">
        <v>69</v>
      </c>
      <c r="AJ150" s="217" t="s">
        <v>69</v>
      </c>
      <c r="AK150" s="217" t="s">
        <v>69</v>
      </c>
      <c r="AL150" s="217" t="s">
        <v>69</v>
      </c>
      <c r="AM150" s="290"/>
      <c r="AN150" s="212"/>
      <c r="AO150" s="213"/>
      <c r="AP150" s="197" t="s">
        <v>70</v>
      </c>
      <c r="AQ150" s="197"/>
      <c r="AR150" s="197"/>
      <c r="AS150" s="219" t="s">
        <v>784</v>
      </c>
      <c r="AT150" s="117" t="b">
        <f>IF(Table1[[#This Row],[PROPOSED
Form ID Name]]=Table1[[#This Row],[ADOPTED
Form ID Name]],TRUE,FALSE)</f>
        <v>1</v>
      </c>
      <c r="AU150" s="121" t="s">
        <v>785</v>
      </c>
      <c r="AV150" s="220" t="b">
        <f>AND(Table1[[#This Row],[PROPOSED Adjustment Description]]=Table1[[#This Row],[ ADOPTED
Adjustment Description]],TRUE,FALSE)</f>
        <v>0</v>
      </c>
    </row>
    <row r="151" spans="1:48" s="214" customFormat="1" ht="35.25" customHeight="1" x14ac:dyDescent="0.15">
      <c r="A151" s="196">
        <v>200300</v>
      </c>
      <c r="B151" s="199" t="s">
        <v>124</v>
      </c>
      <c r="C151" s="198">
        <v>1614</v>
      </c>
      <c r="D151" s="199" t="s">
        <v>125</v>
      </c>
      <c r="E151" s="199" t="s">
        <v>238</v>
      </c>
      <c r="F151" s="199" t="s">
        <v>83</v>
      </c>
      <c r="G151" s="199" t="s">
        <v>89</v>
      </c>
      <c r="H151" s="199" t="s">
        <v>83</v>
      </c>
      <c r="I151" s="226">
        <v>56848</v>
      </c>
      <c r="J151" s="228" t="s">
        <v>789</v>
      </c>
      <c r="K151" s="190"/>
      <c r="L151" s="191"/>
      <c r="M151" s="191"/>
      <c r="N151" s="191"/>
      <c r="O151" s="191">
        <f>SUM(Table1[[#This Row],[Salaries and Wages]:[Variable Fringe]])</f>
        <v>0</v>
      </c>
      <c r="P151" s="191"/>
      <c r="Q151" s="191"/>
      <c r="R151" s="191"/>
      <c r="S151" s="191"/>
      <c r="T151" s="191"/>
      <c r="U151" s="191"/>
      <c r="V151" s="191"/>
      <c r="W151" s="191"/>
      <c r="X151" s="191"/>
      <c r="Y151" s="191"/>
      <c r="Z151" s="191">
        <v>30086</v>
      </c>
      <c r="AA151" s="223" t="s">
        <v>790</v>
      </c>
      <c r="AB151" s="210" t="s">
        <v>791</v>
      </c>
      <c r="AC151" s="210" t="s">
        <v>792</v>
      </c>
      <c r="AD151" s="199" t="s">
        <v>94</v>
      </c>
      <c r="AE151" s="236" t="s">
        <v>793</v>
      </c>
      <c r="AF151" s="231">
        <v>0</v>
      </c>
      <c r="AG151" s="211">
        <f>Table1[[#This Row],[ADOPTED
Expenditures TOTAL]]*Table1[[#This Row],[
Percent Related to CAP]]</f>
        <v>0</v>
      </c>
      <c r="AH151" s="211">
        <f>Table1[[#This Row],[ADOPTED
Revenue TOTAL]]*Table1[[#This Row],[
Percent Related to CAP]]</f>
        <v>0</v>
      </c>
      <c r="AI151" s="217" t="s">
        <v>69</v>
      </c>
      <c r="AJ151" s="217" t="s">
        <v>69</v>
      </c>
      <c r="AK151" s="217" t="s">
        <v>69</v>
      </c>
      <c r="AL151" s="217" t="s">
        <v>69</v>
      </c>
      <c r="AM151" s="291"/>
      <c r="AN151" s="215" t="s">
        <v>83</v>
      </c>
      <c r="AO151" s="197"/>
      <c r="AP151" s="197"/>
      <c r="AQ151" s="216"/>
      <c r="AR151" s="216"/>
      <c r="AS151" s="219" t="s">
        <v>789</v>
      </c>
      <c r="AT151" s="117" t="b">
        <f>IF(Table1[[#This Row],[PROPOSED
Form ID Name]]=Table1[[#This Row],[ADOPTED
Form ID Name]],TRUE,FALSE)</f>
        <v>1</v>
      </c>
      <c r="AU151" s="121" t="s">
        <v>790</v>
      </c>
      <c r="AV151" s="220" t="b">
        <f>AND(Table1[[#This Row],[PROPOSED Adjustment Description]]=Table1[[#This Row],[ ADOPTED
Adjustment Description]],TRUE,FALSE)</f>
        <v>0</v>
      </c>
    </row>
    <row r="152" spans="1:48" s="214" customFormat="1" ht="35.25" customHeight="1" x14ac:dyDescent="0.15">
      <c r="A152" s="196">
        <v>200300</v>
      </c>
      <c r="B152" s="199" t="s">
        <v>124</v>
      </c>
      <c r="C152" s="198">
        <v>1614</v>
      </c>
      <c r="D152" s="200" t="s">
        <v>125</v>
      </c>
      <c r="E152" s="199" t="s">
        <v>72</v>
      </c>
      <c r="F152" s="199" t="s">
        <v>83</v>
      </c>
      <c r="G152" s="199" t="s">
        <v>89</v>
      </c>
      <c r="H152" s="199" t="s">
        <v>83</v>
      </c>
      <c r="I152" s="226">
        <v>56849</v>
      </c>
      <c r="J152" s="228" t="s">
        <v>794</v>
      </c>
      <c r="K152" s="190"/>
      <c r="L152" s="191"/>
      <c r="M152" s="191"/>
      <c r="N152" s="191"/>
      <c r="O152" s="191">
        <f>SUM(Table1[[#This Row],[Salaries and Wages]:[Variable Fringe]])</f>
        <v>0</v>
      </c>
      <c r="P152" s="191"/>
      <c r="Q152" s="191"/>
      <c r="R152" s="191"/>
      <c r="S152" s="191"/>
      <c r="T152" s="191"/>
      <c r="U152" s="191"/>
      <c r="V152" s="191"/>
      <c r="W152" s="191"/>
      <c r="X152" s="191"/>
      <c r="Y152" s="191"/>
      <c r="Z152" s="191">
        <v>99269</v>
      </c>
      <c r="AA152" s="223" t="s">
        <v>795</v>
      </c>
      <c r="AB152" s="210" t="s">
        <v>796</v>
      </c>
      <c r="AC152" s="210" t="s">
        <v>797</v>
      </c>
      <c r="AD152" s="199" t="s">
        <v>94</v>
      </c>
      <c r="AE152" s="236" t="s">
        <v>795</v>
      </c>
      <c r="AF152" s="231">
        <v>0</v>
      </c>
      <c r="AG152" s="211">
        <f>Table1[[#This Row],[ADOPTED
Expenditures TOTAL]]*Table1[[#This Row],[
Percent Related to CAP]]</f>
        <v>0</v>
      </c>
      <c r="AH152" s="211">
        <f>Table1[[#This Row],[ADOPTED
Revenue TOTAL]]*Table1[[#This Row],[
Percent Related to CAP]]</f>
        <v>0</v>
      </c>
      <c r="AI152" s="217" t="s">
        <v>69</v>
      </c>
      <c r="AJ152" s="217" t="s">
        <v>69</v>
      </c>
      <c r="AK152" s="217" t="s">
        <v>69</v>
      </c>
      <c r="AL152" s="217" t="s">
        <v>69</v>
      </c>
      <c r="AM152" s="291"/>
      <c r="AN152" s="215" t="s">
        <v>83</v>
      </c>
      <c r="AO152" s="197"/>
      <c r="AP152" s="197"/>
      <c r="AQ152" s="216"/>
      <c r="AR152" s="216"/>
      <c r="AS152" s="219" t="s">
        <v>794</v>
      </c>
      <c r="AT152" s="117" t="b">
        <f>IF(Table1[[#This Row],[PROPOSED
Form ID Name]]=Table1[[#This Row],[ADOPTED
Form ID Name]],TRUE,FALSE)</f>
        <v>1</v>
      </c>
      <c r="AU152" s="121" t="s">
        <v>795</v>
      </c>
      <c r="AV152" s="220" t="b">
        <f>AND(Table1[[#This Row],[PROPOSED Adjustment Description]]=Table1[[#This Row],[ ADOPTED
Adjustment Description]],TRUE,FALSE)</f>
        <v>0</v>
      </c>
    </row>
    <row r="153" spans="1:48" s="214" customFormat="1" ht="35.25" customHeight="1" x14ac:dyDescent="0.15">
      <c r="A153" s="196">
        <v>700033</v>
      </c>
      <c r="B153" s="197" t="s">
        <v>798</v>
      </c>
      <c r="C153" s="198">
        <v>2111</v>
      </c>
      <c r="D153" s="197" t="s">
        <v>799</v>
      </c>
      <c r="E153" s="197" t="s">
        <v>238</v>
      </c>
      <c r="F153" s="197" t="s">
        <v>127</v>
      </c>
      <c r="G153" s="197" t="s">
        <v>61</v>
      </c>
      <c r="H153" s="197" t="s">
        <v>62</v>
      </c>
      <c r="I153" s="226">
        <v>56851</v>
      </c>
      <c r="J153" s="227" t="s">
        <v>800</v>
      </c>
      <c r="K153" s="188"/>
      <c r="L153" s="189"/>
      <c r="M153" s="189"/>
      <c r="N153" s="189"/>
      <c r="O153" s="189">
        <f>SUM(Table1[[#This Row],[Salaries and Wages]:[Variable Fringe]])</f>
        <v>0</v>
      </c>
      <c r="P153" s="189"/>
      <c r="Q153" s="189">
        <v>500000</v>
      </c>
      <c r="R153" s="189"/>
      <c r="S153" s="189"/>
      <c r="T153" s="189"/>
      <c r="U153" s="189"/>
      <c r="V153" s="189"/>
      <c r="W153" s="189"/>
      <c r="X153" s="189"/>
      <c r="Y153" s="189">
        <v>500000</v>
      </c>
      <c r="Z153" s="189"/>
      <c r="AA153" s="221" t="s">
        <v>801</v>
      </c>
      <c r="AB153" s="210" t="s">
        <v>802</v>
      </c>
      <c r="AC153" s="210" t="s">
        <v>803</v>
      </c>
      <c r="AD153" s="197" t="s">
        <v>94</v>
      </c>
      <c r="AE153" s="234" t="s">
        <v>69</v>
      </c>
      <c r="AF153" s="231">
        <v>0.1</v>
      </c>
      <c r="AG153" s="211">
        <f>Table1[[#This Row],[ADOPTED
Expenditures TOTAL]]*Table1[[#This Row],[
Percent Related to CAP]]</f>
        <v>50000</v>
      </c>
      <c r="AH153" s="211">
        <f>Table1[[#This Row],[ADOPTED
Revenue TOTAL]]*Table1[[#This Row],[
Percent Related to CAP]]</f>
        <v>0</v>
      </c>
      <c r="AI153" s="251" t="s">
        <v>2685</v>
      </c>
      <c r="AJ153" s="217" t="s">
        <v>635</v>
      </c>
      <c r="AK153" s="217" t="s">
        <v>156</v>
      </c>
      <c r="AL153" s="251" t="s">
        <v>177</v>
      </c>
      <c r="AM153" s="246" t="s">
        <v>804</v>
      </c>
      <c r="AN153" s="215" t="s">
        <v>179</v>
      </c>
      <c r="AO153" s="197"/>
      <c r="AP153" s="197"/>
      <c r="AQ153" s="216"/>
      <c r="AR153" s="216"/>
      <c r="AS153" s="219" t="s">
        <v>800</v>
      </c>
      <c r="AT153" s="117" t="b">
        <f>IF(Table1[[#This Row],[PROPOSED
Form ID Name]]=Table1[[#This Row],[ADOPTED
Form ID Name]],TRUE,FALSE)</f>
        <v>1</v>
      </c>
      <c r="AU153" s="121" t="s">
        <v>801</v>
      </c>
      <c r="AV153" s="220" t="b">
        <f>AND(Table1[[#This Row],[PROPOSED Adjustment Description]]=Table1[[#This Row],[ ADOPTED
Adjustment Description]],TRUE,FALSE)</f>
        <v>0</v>
      </c>
    </row>
    <row r="154" spans="1:48" s="214" customFormat="1" ht="35.25" customHeight="1" x14ac:dyDescent="0.15">
      <c r="A154" s="196">
        <v>100000</v>
      </c>
      <c r="B154" s="197" t="s">
        <v>57</v>
      </c>
      <c r="C154" s="198">
        <v>211611</v>
      </c>
      <c r="D154" s="197" t="s">
        <v>71</v>
      </c>
      <c r="E154" s="197" t="s">
        <v>83</v>
      </c>
      <c r="F154" s="197" t="s">
        <v>73</v>
      </c>
      <c r="G154" s="197" t="s">
        <v>239</v>
      </c>
      <c r="H154" s="197" t="s">
        <v>493</v>
      </c>
      <c r="I154" s="226">
        <v>56854</v>
      </c>
      <c r="J154" s="227" t="s">
        <v>805</v>
      </c>
      <c r="K154" s="188">
        <v>3.92</v>
      </c>
      <c r="L154" s="189">
        <v>172564</v>
      </c>
      <c r="M154" s="189">
        <v>8275</v>
      </c>
      <c r="N154" s="189">
        <v>12034</v>
      </c>
      <c r="O154" s="189">
        <f>SUM(Table1[[#This Row],[Salaries and Wages]:[Variable Fringe]])</f>
        <v>192873</v>
      </c>
      <c r="P154" s="189"/>
      <c r="Q154" s="189"/>
      <c r="R154" s="189"/>
      <c r="S154" s="189"/>
      <c r="T154" s="189"/>
      <c r="U154" s="189"/>
      <c r="V154" s="189"/>
      <c r="W154" s="189"/>
      <c r="X154" s="189"/>
      <c r="Y154" s="189">
        <v>192873</v>
      </c>
      <c r="Z154" s="189"/>
      <c r="AA154" s="221" t="s">
        <v>806</v>
      </c>
      <c r="AB154" s="210" t="s">
        <v>242</v>
      </c>
      <c r="AC154" s="210" t="s">
        <v>807</v>
      </c>
      <c r="AD154" s="197" t="s">
        <v>94</v>
      </c>
      <c r="AE154" s="235" t="s">
        <v>808</v>
      </c>
      <c r="AF154" s="231">
        <v>0</v>
      </c>
      <c r="AG154" s="211">
        <f>Table1[[#This Row],[ADOPTED
Expenditures TOTAL]]*Table1[[#This Row],[
Percent Related to CAP]]</f>
        <v>0</v>
      </c>
      <c r="AH154" s="211">
        <f>Table1[[#This Row],[ADOPTED
Revenue TOTAL]]*Table1[[#This Row],[
Percent Related to CAP]]</f>
        <v>0</v>
      </c>
      <c r="AI154" s="251" t="s">
        <v>69</v>
      </c>
      <c r="AJ154" s="251" t="s">
        <v>69</v>
      </c>
      <c r="AK154" s="251" t="s">
        <v>69</v>
      </c>
      <c r="AL154" s="217" t="s">
        <v>69</v>
      </c>
      <c r="AM154" s="290"/>
      <c r="AN154" s="212"/>
      <c r="AO154" s="213"/>
      <c r="AP154" s="213"/>
      <c r="AQ154" s="213"/>
      <c r="AR154" s="197" t="s">
        <v>83</v>
      </c>
      <c r="AS154" s="219" t="s">
        <v>805</v>
      </c>
      <c r="AT154" s="116" t="b">
        <f>IF(Table1[[#This Row],[PROPOSED
Form ID Name]]=Table1[[#This Row],[ADOPTED
Form ID Name]],TRUE,FALSE)</f>
        <v>1</v>
      </c>
      <c r="AU154" s="121" t="s">
        <v>806</v>
      </c>
      <c r="AV154" s="220" t="b">
        <f>AND(Table1[[#This Row],[PROPOSED Adjustment Description]]=Table1[[#This Row],[ ADOPTED
Adjustment Description]],TRUE,FALSE)</f>
        <v>0</v>
      </c>
    </row>
    <row r="155" spans="1:48" s="214" customFormat="1" ht="35.25" customHeight="1" x14ac:dyDescent="0.15">
      <c r="A155" s="196">
        <v>720000</v>
      </c>
      <c r="B155" s="199" t="s">
        <v>491</v>
      </c>
      <c r="C155" s="198">
        <v>1317</v>
      </c>
      <c r="D155" s="199" t="s">
        <v>492</v>
      </c>
      <c r="E155" s="199" t="s">
        <v>293</v>
      </c>
      <c r="F155" s="199" t="s">
        <v>83</v>
      </c>
      <c r="G155" s="199" t="s">
        <v>89</v>
      </c>
      <c r="H155" s="197" t="s">
        <v>83</v>
      </c>
      <c r="I155" s="226">
        <v>56855</v>
      </c>
      <c r="J155" s="228" t="s">
        <v>809</v>
      </c>
      <c r="K155" s="190"/>
      <c r="L155" s="191"/>
      <c r="M155" s="191"/>
      <c r="N155" s="191"/>
      <c r="O155" s="191">
        <f>SUM(Table1[[#This Row],[Salaries and Wages]:[Variable Fringe]])</f>
        <v>0</v>
      </c>
      <c r="P155" s="191"/>
      <c r="Q155" s="191"/>
      <c r="R155" s="191"/>
      <c r="S155" s="191"/>
      <c r="T155" s="191"/>
      <c r="U155" s="191"/>
      <c r="V155" s="191"/>
      <c r="W155" s="191"/>
      <c r="X155" s="191"/>
      <c r="Y155" s="191"/>
      <c r="Z155" s="191">
        <v>9700085</v>
      </c>
      <c r="AA155" s="223" t="s">
        <v>810</v>
      </c>
      <c r="AB155" s="210" t="s">
        <v>811</v>
      </c>
      <c r="AC155" s="210" t="s">
        <v>810</v>
      </c>
      <c r="AD155" s="199" t="s">
        <v>94</v>
      </c>
      <c r="AE155" s="236" t="s">
        <v>352</v>
      </c>
      <c r="AF155" s="231">
        <v>0</v>
      </c>
      <c r="AG155" s="211">
        <f>Table1[[#This Row],[ADOPTED
Expenditures TOTAL]]*Table1[[#This Row],[
Percent Related to CAP]]</f>
        <v>0</v>
      </c>
      <c r="AH155" s="211">
        <f>Table1[[#This Row],[ADOPTED
Revenue TOTAL]]*Table1[[#This Row],[
Percent Related to CAP]]</f>
        <v>0</v>
      </c>
      <c r="AI155" s="217" t="s">
        <v>69</v>
      </c>
      <c r="AJ155" s="217" t="s">
        <v>69</v>
      </c>
      <c r="AK155" s="217" t="s">
        <v>69</v>
      </c>
      <c r="AL155" s="217" t="s">
        <v>69</v>
      </c>
      <c r="AM155" s="291"/>
      <c r="AN155" s="215" t="s">
        <v>83</v>
      </c>
      <c r="AO155" s="197"/>
      <c r="AP155" s="197"/>
      <c r="AQ155" s="216"/>
      <c r="AR155" s="216"/>
      <c r="AS155" s="219" t="s">
        <v>809</v>
      </c>
      <c r="AT155" s="117" t="b">
        <f>IF(Table1[[#This Row],[PROPOSED
Form ID Name]]=Table1[[#This Row],[ADOPTED
Form ID Name]],TRUE,FALSE)</f>
        <v>1</v>
      </c>
      <c r="AU155" s="121" t="s">
        <v>810</v>
      </c>
      <c r="AV155" s="220" t="b">
        <f>AND(Table1[[#This Row],[PROPOSED Adjustment Description]]=Table1[[#This Row],[ ADOPTED
Adjustment Description]],TRUE,FALSE)</f>
        <v>0</v>
      </c>
    </row>
    <row r="156" spans="1:48" s="214" customFormat="1" ht="35.25" customHeight="1" x14ac:dyDescent="0.15">
      <c r="A156" s="196">
        <v>720000</v>
      </c>
      <c r="B156" s="199" t="s">
        <v>491</v>
      </c>
      <c r="C156" s="198">
        <v>1317</v>
      </c>
      <c r="D156" s="199" t="s">
        <v>492</v>
      </c>
      <c r="E156" s="199" t="s">
        <v>278</v>
      </c>
      <c r="F156" s="199" t="s">
        <v>83</v>
      </c>
      <c r="G156" s="199" t="s">
        <v>134</v>
      </c>
      <c r="H156" s="199" t="s">
        <v>83</v>
      </c>
      <c r="I156" s="226">
        <v>56856</v>
      </c>
      <c r="J156" s="228" t="s">
        <v>812</v>
      </c>
      <c r="K156" s="190"/>
      <c r="L156" s="191"/>
      <c r="M156" s="191"/>
      <c r="N156" s="191"/>
      <c r="O156" s="191">
        <f>SUM(Table1[[#This Row],[Salaries and Wages]:[Variable Fringe]])</f>
        <v>0</v>
      </c>
      <c r="P156" s="191"/>
      <c r="Q156" s="191"/>
      <c r="R156" s="191"/>
      <c r="S156" s="191"/>
      <c r="T156" s="191"/>
      <c r="U156" s="191"/>
      <c r="V156" s="191"/>
      <c r="W156" s="191"/>
      <c r="X156" s="191"/>
      <c r="Y156" s="191"/>
      <c r="Z156" s="193">
        <v>-791988</v>
      </c>
      <c r="AA156" s="223" t="s">
        <v>813</v>
      </c>
      <c r="AB156" s="210" t="s">
        <v>814</v>
      </c>
      <c r="AC156" s="210" t="s">
        <v>815</v>
      </c>
      <c r="AD156" s="199" t="s">
        <v>94</v>
      </c>
      <c r="AE156" s="236" t="s">
        <v>352</v>
      </c>
      <c r="AF156" s="231">
        <v>0</v>
      </c>
      <c r="AG156" s="211">
        <f>Table1[[#This Row],[ADOPTED
Expenditures TOTAL]]*Table1[[#This Row],[
Percent Related to CAP]]</f>
        <v>0</v>
      </c>
      <c r="AH156" s="211">
        <f>Table1[[#This Row],[ADOPTED
Revenue TOTAL]]*Table1[[#This Row],[
Percent Related to CAP]]</f>
        <v>0</v>
      </c>
      <c r="AI156" s="217" t="s">
        <v>69</v>
      </c>
      <c r="AJ156" s="217" t="s">
        <v>69</v>
      </c>
      <c r="AK156" s="217" t="s">
        <v>69</v>
      </c>
      <c r="AL156" s="217" t="s">
        <v>69</v>
      </c>
      <c r="AM156" s="291"/>
      <c r="AN156" s="215" t="s">
        <v>83</v>
      </c>
      <c r="AO156" s="197"/>
      <c r="AP156" s="197"/>
      <c r="AQ156" s="216"/>
      <c r="AR156" s="216"/>
      <c r="AS156" s="219" t="s">
        <v>812</v>
      </c>
      <c r="AT156" s="117" t="b">
        <f>IF(Table1[[#This Row],[PROPOSED
Form ID Name]]=Table1[[#This Row],[ADOPTED
Form ID Name]],TRUE,FALSE)</f>
        <v>1</v>
      </c>
      <c r="AU156" s="121" t="s">
        <v>813</v>
      </c>
      <c r="AV156" s="220" t="b">
        <f>AND(Table1[[#This Row],[PROPOSED Adjustment Description]]=Table1[[#This Row],[ ADOPTED
Adjustment Description]],TRUE,FALSE)</f>
        <v>0</v>
      </c>
    </row>
    <row r="157" spans="1:48" s="214" customFormat="1" ht="35.25" customHeight="1" x14ac:dyDescent="0.15">
      <c r="A157" s="196">
        <v>100000</v>
      </c>
      <c r="B157" s="197" t="s">
        <v>57</v>
      </c>
      <c r="C157" s="198">
        <v>1316</v>
      </c>
      <c r="D157" s="197" t="s">
        <v>222</v>
      </c>
      <c r="E157" s="197" t="s">
        <v>238</v>
      </c>
      <c r="F157" s="197" t="s">
        <v>127</v>
      </c>
      <c r="G157" s="197" t="s">
        <v>61</v>
      </c>
      <c r="H157" s="197" t="s">
        <v>271</v>
      </c>
      <c r="I157" s="226">
        <v>56857</v>
      </c>
      <c r="J157" s="227" t="s">
        <v>816</v>
      </c>
      <c r="K157" s="188">
        <v>1</v>
      </c>
      <c r="L157" s="189">
        <v>147212</v>
      </c>
      <c r="M157" s="189">
        <v>28303</v>
      </c>
      <c r="N157" s="189">
        <v>11575</v>
      </c>
      <c r="O157" s="189">
        <f>SUM(Table1[[#This Row],[Salaries and Wages]:[Variable Fringe]])</f>
        <v>187090</v>
      </c>
      <c r="P157" s="189"/>
      <c r="Q157" s="189"/>
      <c r="R157" s="189"/>
      <c r="S157" s="189"/>
      <c r="T157" s="189"/>
      <c r="U157" s="189"/>
      <c r="V157" s="189"/>
      <c r="W157" s="189"/>
      <c r="X157" s="189"/>
      <c r="Y157" s="189">
        <v>187090</v>
      </c>
      <c r="Z157" s="189"/>
      <c r="AA157" s="221" t="s">
        <v>817</v>
      </c>
      <c r="AB157" s="210" t="s">
        <v>818</v>
      </c>
      <c r="AC157" s="210" t="s">
        <v>819</v>
      </c>
      <c r="AD157" s="197" t="s">
        <v>67</v>
      </c>
      <c r="AE157" s="235" t="s">
        <v>820</v>
      </c>
      <c r="AF157" s="231">
        <v>0</v>
      </c>
      <c r="AG157" s="211">
        <f>Table1[[#This Row],[ADOPTED
Expenditures TOTAL]]*Table1[[#This Row],[
Percent Related to CAP]]</f>
        <v>0</v>
      </c>
      <c r="AH157" s="211">
        <f>Table1[[#This Row],[ADOPTED
Revenue TOTAL]]*Table1[[#This Row],[
Percent Related to CAP]]</f>
        <v>0</v>
      </c>
      <c r="AI157" s="217" t="s">
        <v>69</v>
      </c>
      <c r="AJ157" s="217" t="s">
        <v>69</v>
      </c>
      <c r="AK157" s="217" t="s">
        <v>69</v>
      </c>
      <c r="AL157" s="217" t="s">
        <v>69</v>
      </c>
      <c r="AM157" s="290"/>
      <c r="AN157" s="212"/>
      <c r="AO157" s="213"/>
      <c r="AP157" s="213"/>
      <c r="AQ157" s="213"/>
      <c r="AR157" s="197" t="s">
        <v>70</v>
      </c>
      <c r="AS157" s="219" t="s">
        <v>816</v>
      </c>
      <c r="AT157" s="116" t="b">
        <f>IF(Table1[[#This Row],[PROPOSED
Form ID Name]]=Table1[[#This Row],[ADOPTED
Form ID Name]],TRUE,FALSE)</f>
        <v>1</v>
      </c>
      <c r="AU157" s="121" t="s">
        <v>817</v>
      </c>
      <c r="AV157" s="220" t="b">
        <f>AND(Table1[[#This Row],[PROPOSED Adjustment Description]]=Table1[[#This Row],[ ADOPTED
Adjustment Description]],TRUE,FALSE)</f>
        <v>0</v>
      </c>
    </row>
    <row r="158" spans="1:48" s="214" customFormat="1" ht="35.25" customHeight="1" x14ac:dyDescent="0.15">
      <c r="A158" s="196">
        <v>720009</v>
      </c>
      <c r="B158" s="199" t="s">
        <v>821</v>
      </c>
      <c r="C158" s="198">
        <v>1317</v>
      </c>
      <c r="D158" s="199" t="s">
        <v>492</v>
      </c>
      <c r="E158" s="199" t="s">
        <v>302</v>
      </c>
      <c r="F158" s="199" t="s">
        <v>83</v>
      </c>
      <c r="G158" s="199" t="s">
        <v>134</v>
      </c>
      <c r="H158" s="199" t="s">
        <v>83</v>
      </c>
      <c r="I158" s="226">
        <v>56858</v>
      </c>
      <c r="J158" s="228" t="s">
        <v>822</v>
      </c>
      <c r="K158" s="190"/>
      <c r="L158" s="191"/>
      <c r="M158" s="191"/>
      <c r="N158" s="191"/>
      <c r="O158" s="191">
        <f>SUM(Table1[[#This Row],[Salaries and Wages]:[Variable Fringe]])</f>
        <v>0</v>
      </c>
      <c r="P158" s="191"/>
      <c r="Q158" s="191"/>
      <c r="R158" s="191"/>
      <c r="S158" s="191"/>
      <c r="T158" s="191"/>
      <c r="U158" s="191"/>
      <c r="V158" s="191"/>
      <c r="W158" s="191"/>
      <c r="X158" s="191"/>
      <c r="Y158" s="191"/>
      <c r="Z158" s="193">
        <v>-8662355</v>
      </c>
      <c r="AA158" s="223" t="s">
        <v>823</v>
      </c>
      <c r="AB158" s="210" t="s">
        <v>824</v>
      </c>
      <c r="AC158" s="210" t="s">
        <v>823</v>
      </c>
      <c r="AD158" s="199" t="s">
        <v>94</v>
      </c>
      <c r="AE158" s="236" t="s">
        <v>352</v>
      </c>
      <c r="AF158" s="231">
        <v>0</v>
      </c>
      <c r="AG158" s="211">
        <f>Table1[[#This Row],[ADOPTED
Expenditures TOTAL]]*Table1[[#This Row],[
Percent Related to CAP]]</f>
        <v>0</v>
      </c>
      <c r="AH158" s="211">
        <f>Table1[[#This Row],[ADOPTED
Revenue TOTAL]]*Table1[[#This Row],[
Percent Related to CAP]]</f>
        <v>0</v>
      </c>
      <c r="AI158" s="217" t="s">
        <v>69</v>
      </c>
      <c r="AJ158" s="217" t="s">
        <v>69</v>
      </c>
      <c r="AK158" s="217" t="s">
        <v>69</v>
      </c>
      <c r="AL158" s="217" t="s">
        <v>69</v>
      </c>
      <c r="AM158" s="291"/>
      <c r="AN158" s="215" t="s">
        <v>83</v>
      </c>
      <c r="AO158" s="197"/>
      <c r="AP158" s="197"/>
      <c r="AQ158" s="216"/>
      <c r="AR158" s="216"/>
      <c r="AS158" s="219" t="s">
        <v>822</v>
      </c>
      <c r="AT158" s="117" t="b">
        <f>IF(Table1[[#This Row],[PROPOSED
Form ID Name]]=Table1[[#This Row],[ADOPTED
Form ID Name]],TRUE,FALSE)</f>
        <v>1</v>
      </c>
      <c r="AU158" s="121" t="s">
        <v>823</v>
      </c>
      <c r="AV158" s="220" t="b">
        <f>AND(Table1[[#This Row],[PROPOSED Adjustment Description]]=Table1[[#This Row],[ ADOPTED
Adjustment Description]],TRUE,FALSE)</f>
        <v>0</v>
      </c>
    </row>
    <row r="159" spans="1:48" s="214" customFormat="1" ht="35.25" customHeight="1" x14ac:dyDescent="0.15">
      <c r="A159" s="196">
        <v>720000</v>
      </c>
      <c r="B159" s="199" t="s">
        <v>491</v>
      </c>
      <c r="C159" s="198">
        <v>1317</v>
      </c>
      <c r="D159" s="199" t="s">
        <v>492</v>
      </c>
      <c r="E159" s="199" t="s">
        <v>411</v>
      </c>
      <c r="F159" s="199" t="s">
        <v>83</v>
      </c>
      <c r="G159" s="199" t="s">
        <v>134</v>
      </c>
      <c r="H159" s="199" t="s">
        <v>83</v>
      </c>
      <c r="I159" s="226">
        <v>56859</v>
      </c>
      <c r="J159" s="228" t="s">
        <v>825</v>
      </c>
      <c r="K159" s="190"/>
      <c r="L159" s="191"/>
      <c r="M159" s="191"/>
      <c r="N159" s="191"/>
      <c r="O159" s="191">
        <f>SUM(Table1[[#This Row],[Salaries and Wages]:[Variable Fringe]])</f>
        <v>0</v>
      </c>
      <c r="P159" s="191"/>
      <c r="Q159" s="191"/>
      <c r="R159" s="191"/>
      <c r="S159" s="191"/>
      <c r="T159" s="191"/>
      <c r="U159" s="191"/>
      <c r="V159" s="191"/>
      <c r="W159" s="191"/>
      <c r="X159" s="191"/>
      <c r="Y159" s="191"/>
      <c r="Z159" s="193">
        <v>-330000</v>
      </c>
      <c r="AA159" s="222" t="s">
        <v>826</v>
      </c>
      <c r="AB159" s="210" t="s">
        <v>827</v>
      </c>
      <c r="AC159" s="209" t="s">
        <v>828</v>
      </c>
      <c r="AD159" s="199" t="s">
        <v>94</v>
      </c>
      <c r="AE159" s="236" t="s">
        <v>352</v>
      </c>
      <c r="AF159" s="231">
        <v>0</v>
      </c>
      <c r="AG159" s="211">
        <f>Table1[[#This Row],[ADOPTED
Expenditures TOTAL]]*Table1[[#This Row],[
Percent Related to CAP]]</f>
        <v>0</v>
      </c>
      <c r="AH159" s="211">
        <f>Table1[[#This Row],[ADOPTED
Revenue TOTAL]]*Table1[[#This Row],[
Percent Related to CAP]]</f>
        <v>0</v>
      </c>
      <c r="AI159" s="217" t="s">
        <v>69</v>
      </c>
      <c r="AJ159" s="217" t="s">
        <v>69</v>
      </c>
      <c r="AK159" s="217" t="s">
        <v>69</v>
      </c>
      <c r="AL159" s="217" t="s">
        <v>69</v>
      </c>
      <c r="AM159" s="291"/>
      <c r="AN159" s="215" t="s">
        <v>83</v>
      </c>
      <c r="AO159" s="197"/>
      <c r="AP159" s="197"/>
      <c r="AQ159" s="216"/>
      <c r="AR159" s="216"/>
      <c r="AS159" s="219" t="s">
        <v>825</v>
      </c>
      <c r="AT159" s="117" t="b">
        <f>IF(Table1[[#This Row],[PROPOSED
Form ID Name]]=Table1[[#This Row],[ADOPTED
Form ID Name]],TRUE,FALSE)</f>
        <v>1</v>
      </c>
      <c r="AU159" s="121" t="s">
        <v>826</v>
      </c>
      <c r="AV159" s="220" t="b">
        <f>AND(Table1[[#This Row],[PROPOSED Adjustment Description]]=Table1[[#This Row],[ ADOPTED
Adjustment Description]],TRUE,FALSE)</f>
        <v>0</v>
      </c>
    </row>
    <row r="160" spans="1:48" s="214" customFormat="1" ht="35.25" customHeight="1" x14ac:dyDescent="0.15">
      <c r="A160" s="196">
        <v>720009</v>
      </c>
      <c r="B160" s="199" t="s">
        <v>821</v>
      </c>
      <c r="C160" s="198">
        <v>1317</v>
      </c>
      <c r="D160" s="199" t="s">
        <v>492</v>
      </c>
      <c r="E160" s="199" t="s">
        <v>411</v>
      </c>
      <c r="F160" s="199" t="s">
        <v>83</v>
      </c>
      <c r="G160" s="199" t="s">
        <v>89</v>
      </c>
      <c r="H160" s="199" t="s">
        <v>83</v>
      </c>
      <c r="I160" s="226">
        <v>56860</v>
      </c>
      <c r="J160" s="228" t="s">
        <v>829</v>
      </c>
      <c r="K160" s="190"/>
      <c r="L160" s="191"/>
      <c r="M160" s="191"/>
      <c r="N160" s="191"/>
      <c r="O160" s="191">
        <f>SUM(Table1[[#This Row],[Salaries and Wages]:[Variable Fringe]])</f>
        <v>0</v>
      </c>
      <c r="P160" s="191"/>
      <c r="Q160" s="191"/>
      <c r="R160" s="191"/>
      <c r="S160" s="191"/>
      <c r="T160" s="191"/>
      <c r="U160" s="191"/>
      <c r="V160" s="191"/>
      <c r="W160" s="191"/>
      <c r="X160" s="191"/>
      <c r="Y160" s="191"/>
      <c r="Z160" s="191">
        <v>330000</v>
      </c>
      <c r="AA160" s="222" t="s">
        <v>830</v>
      </c>
      <c r="AB160" s="210" t="s">
        <v>827</v>
      </c>
      <c r="AC160" s="209" t="s">
        <v>831</v>
      </c>
      <c r="AD160" s="199" t="s">
        <v>94</v>
      </c>
      <c r="AE160" s="236" t="s">
        <v>352</v>
      </c>
      <c r="AF160" s="231">
        <v>0</v>
      </c>
      <c r="AG160" s="211">
        <f>Table1[[#This Row],[ADOPTED
Expenditures TOTAL]]*Table1[[#This Row],[
Percent Related to CAP]]</f>
        <v>0</v>
      </c>
      <c r="AH160" s="211">
        <f>Table1[[#This Row],[ADOPTED
Revenue TOTAL]]*Table1[[#This Row],[
Percent Related to CAP]]</f>
        <v>0</v>
      </c>
      <c r="AI160" s="217" t="s">
        <v>69</v>
      </c>
      <c r="AJ160" s="217" t="s">
        <v>69</v>
      </c>
      <c r="AK160" s="217" t="s">
        <v>69</v>
      </c>
      <c r="AL160" s="217" t="s">
        <v>69</v>
      </c>
      <c r="AM160" s="291"/>
      <c r="AN160" s="215" t="s">
        <v>83</v>
      </c>
      <c r="AO160" s="197"/>
      <c r="AP160" s="197"/>
      <c r="AQ160" s="216"/>
      <c r="AR160" s="216"/>
      <c r="AS160" s="219" t="s">
        <v>829</v>
      </c>
      <c r="AT160" s="117" t="b">
        <f>IF(Table1[[#This Row],[PROPOSED
Form ID Name]]=Table1[[#This Row],[ADOPTED
Form ID Name]],TRUE,FALSE)</f>
        <v>1</v>
      </c>
      <c r="AU160" s="121" t="s">
        <v>830</v>
      </c>
      <c r="AV160" s="220" t="b">
        <f>AND(Table1[[#This Row],[PROPOSED Adjustment Description]]=Table1[[#This Row],[ ADOPTED
Adjustment Description]],TRUE,FALSE)</f>
        <v>0</v>
      </c>
    </row>
    <row r="161" spans="1:48" s="214" customFormat="1" ht="35.25" customHeight="1" x14ac:dyDescent="0.15">
      <c r="A161" s="196">
        <v>100000</v>
      </c>
      <c r="B161" s="199" t="s">
        <v>57</v>
      </c>
      <c r="C161" s="198">
        <v>1914</v>
      </c>
      <c r="D161" s="199" t="s">
        <v>318</v>
      </c>
      <c r="E161" s="199" t="s">
        <v>832</v>
      </c>
      <c r="F161" s="199" t="s">
        <v>60</v>
      </c>
      <c r="G161" s="199" t="s">
        <v>134</v>
      </c>
      <c r="H161" s="199" t="s">
        <v>83</v>
      </c>
      <c r="I161" s="226">
        <v>56861</v>
      </c>
      <c r="J161" s="228" t="s">
        <v>833</v>
      </c>
      <c r="K161" s="190"/>
      <c r="L161" s="191"/>
      <c r="M161" s="191"/>
      <c r="N161" s="191"/>
      <c r="O161" s="191">
        <f>SUM(Table1[[#This Row],[Salaries and Wages]:[Variable Fringe]])</f>
        <v>0</v>
      </c>
      <c r="P161" s="191"/>
      <c r="Q161" s="191"/>
      <c r="R161" s="191"/>
      <c r="S161" s="191"/>
      <c r="T161" s="191"/>
      <c r="U161" s="191"/>
      <c r="V161" s="191"/>
      <c r="W161" s="191"/>
      <c r="X161" s="191"/>
      <c r="Y161" s="191"/>
      <c r="Z161" s="193">
        <v>-48500</v>
      </c>
      <c r="AA161" s="222" t="s">
        <v>834</v>
      </c>
      <c r="AB161" s="210" t="s">
        <v>835</v>
      </c>
      <c r="AC161" s="209" t="s">
        <v>836</v>
      </c>
      <c r="AD161" s="199" t="s">
        <v>94</v>
      </c>
      <c r="AE161" s="234" t="s">
        <v>837</v>
      </c>
      <c r="AF161" s="231">
        <v>0</v>
      </c>
      <c r="AG161" s="211">
        <f>Table1[[#This Row],[ADOPTED
Expenditures TOTAL]]*Table1[[#This Row],[
Percent Related to CAP]]</f>
        <v>0</v>
      </c>
      <c r="AH161" s="211">
        <f>Table1[[#This Row],[ADOPTED
Revenue TOTAL]]*Table1[[#This Row],[
Percent Related to CAP]]</f>
        <v>0</v>
      </c>
      <c r="AI161" s="217" t="s">
        <v>69</v>
      </c>
      <c r="AJ161" s="217" t="s">
        <v>69</v>
      </c>
      <c r="AK161" s="217" t="s">
        <v>69</v>
      </c>
      <c r="AL161" s="217" t="s">
        <v>69</v>
      </c>
      <c r="AM161" s="246"/>
      <c r="AN161" s="215"/>
      <c r="AO161" s="197"/>
      <c r="AP161" s="197"/>
      <c r="AQ161" s="197"/>
      <c r="AR161" s="197" t="s">
        <v>83</v>
      </c>
      <c r="AS161" s="219" t="s">
        <v>833</v>
      </c>
      <c r="AT161" s="116" t="b">
        <f>IF(Table1[[#This Row],[PROPOSED
Form ID Name]]=Table1[[#This Row],[ADOPTED
Form ID Name]],TRUE,FALSE)</f>
        <v>1</v>
      </c>
      <c r="AU161" s="121" t="s">
        <v>834</v>
      </c>
      <c r="AV161" s="220" t="b">
        <f>AND(Table1[[#This Row],[PROPOSED Adjustment Description]]=Table1[[#This Row],[ ADOPTED
Adjustment Description]],TRUE,FALSE)</f>
        <v>0</v>
      </c>
    </row>
    <row r="162" spans="1:48" s="214" customFormat="1" ht="35.25" customHeight="1" x14ac:dyDescent="0.15">
      <c r="A162" s="196">
        <v>200227</v>
      </c>
      <c r="B162" s="199" t="s">
        <v>398</v>
      </c>
      <c r="C162" s="198">
        <v>1913</v>
      </c>
      <c r="D162" s="199" t="s">
        <v>399</v>
      </c>
      <c r="E162" s="199" t="s">
        <v>335</v>
      </c>
      <c r="F162" s="199" t="s">
        <v>83</v>
      </c>
      <c r="G162" s="199" t="s">
        <v>89</v>
      </c>
      <c r="H162" s="199" t="s">
        <v>83</v>
      </c>
      <c r="I162" s="226">
        <v>56863</v>
      </c>
      <c r="J162" s="228" t="s">
        <v>838</v>
      </c>
      <c r="K162" s="190"/>
      <c r="L162" s="191"/>
      <c r="M162" s="191"/>
      <c r="N162" s="191"/>
      <c r="O162" s="191">
        <f>SUM(Table1[[#This Row],[Salaries and Wages]:[Variable Fringe]])</f>
        <v>0</v>
      </c>
      <c r="P162" s="191"/>
      <c r="Q162" s="191"/>
      <c r="R162" s="191"/>
      <c r="S162" s="191"/>
      <c r="T162" s="191"/>
      <c r="U162" s="191"/>
      <c r="V162" s="191"/>
      <c r="W162" s="191"/>
      <c r="X162" s="191"/>
      <c r="Y162" s="191"/>
      <c r="Z162" s="191">
        <v>1284412</v>
      </c>
      <c r="AA162" s="222" t="s">
        <v>839</v>
      </c>
      <c r="AB162" s="210" t="s">
        <v>840</v>
      </c>
      <c r="AC162" s="210" t="s">
        <v>841</v>
      </c>
      <c r="AD162" s="199" t="s">
        <v>94</v>
      </c>
      <c r="AE162" s="234" t="s">
        <v>842</v>
      </c>
      <c r="AF162" s="231">
        <v>0</v>
      </c>
      <c r="AG162" s="211">
        <f>Table1[[#This Row],[ADOPTED
Expenditures TOTAL]]*Table1[[#This Row],[
Percent Related to CAP]]</f>
        <v>0</v>
      </c>
      <c r="AH162" s="211">
        <f>Table1[[#This Row],[ADOPTED
Revenue TOTAL]]*Table1[[#This Row],[
Percent Related to CAP]]</f>
        <v>0</v>
      </c>
      <c r="AI162" s="217" t="s">
        <v>69</v>
      </c>
      <c r="AJ162" s="217" t="s">
        <v>69</v>
      </c>
      <c r="AK162" s="217" t="s">
        <v>69</v>
      </c>
      <c r="AL162" s="217" t="s">
        <v>69</v>
      </c>
      <c r="AM162" s="246"/>
      <c r="AN162" s="215"/>
      <c r="AO162" s="197"/>
      <c r="AP162" s="197" t="s">
        <v>83</v>
      </c>
      <c r="AQ162" s="197"/>
      <c r="AR162" s="197"/>
      <c r="AS162" s="219" t="s">
        <v>838</v>
      </c>
      <c r="AT162" s="117" t="b">
        <f>IF(Table1[[#This Row],[PROPOSED
Form ID Name]]=Table1[[#This Row],[ADOPTED
Form ID Name]],TRUE,FALSE)</f>
        <v>1</v>
      </c>
      <c r="AU162" s="121" t="s">
        <v>839</v>
      </c>
      <c r="AV162" s="220" t="b">
        <f>AND(Table1[[#This Row],[PROPOSED Adjustment Description]]=Table1[[#This Row],[ ADOPTED
Adjustment Description]],TRUE,FALSE)</f>
        <v>0</v>
      </c>
    </row>
    <row r="163" spans="1:48" s="214" customFormat="1" ht="35.25" customHeight="1" x14ac:dyDescent="0.15">
      <c r="A163" s="196">
        <v>100000</v>
      </c>
      <c r="B163" s="197" t="s">
        <v>57</v>
      </c>
      <c r="C163" s="198">
        <v>1914</v>
      </c>
      <c r="D163" s="197" t="s">
        <v>318</v>
      </c>
      <c r="E163" s="197" t="s">
        <v>843</v>
      </c>
      <c r="F163" s="197" t="s">
        <v>60</v>
      </c>
      <c r="G163" s="197" t="s">
        <v>134</v>
      </c>
      <c r="H163" s="197" t="s">
        <v>83</v>
      </c>
      <c r="I163" s="226">
        <v>56864</v>
      </c>
      <c r="J163" s="227" t="s">
        <v>844</v>
      </c>
      <c r="K163" s="188"/>
      <c r="L163" s="189"/>
      <c r="M163" s="189"/>
      <c r="N163" s="189"/>
      <c r="O163" s="189">
        <f>SUM(Table1[[#This Row],[Salaries and Wages]:[Variable Fringe]])</f>
        <v>0</v>
      </c>
      <c r="P163" s="189"/>
      <c r="Q163" s="189"/>
      <c r="R163" s="189"/>
      <c r="S163" s="189"/>
      <c r="T163" s="189"/>
      <c r="U163" s="189"/>
      <c r="V163" s="189"/>
      <c r="W163" s="189"/>
      <c r="X163" s="189"/>
      <c r="Y163" s="189"/>
      <c r="Z163" s="194">
        <v>-891460</v>
      </c>
      <c r="AA163" s="221" t="s">
        <v>845</v>
      </c>
      <c r="AB163" s="210" t="s">
        <v>846</v>
      </c>
      <c r="AC163" s="210" t="s">
        <v>847</v>
      </c>
      <c r="AD163" s="197" t="s">
        <v>94</v>
      </c>
      <c r="AE163" s="235" t="s">
        <v>848</v>
      </c>
      <c r="AF163" s="231">
        <v>0</v>
      </c>
      <c r="AG163" s="211">
        <f>Table1[[#This Row],[ADOPTED
Expenditures TOTAL]]*Table1[[#This Row],[
Percent Related to CAP]]</f>
        <v>0</v>
      </c>
      <c r="AH163" s="211">
        <f>Table1[[#This Row],[ADOPTED
Revenue TOTAL]]*Table1[[#This Row],[
Percent Related to CAP]]</f>
        <v>0</v>
      </c>
      <c r="AI163" s="217" t="s">
        <v>69</v>
      </c>
      <c r="AJ163" s="217" t="s">
        <v>69</v>
      </c>
      <c r="AK163" s="217" t="s">
        <v>69</v>
      </c>
      <c r="AL163" s="217" t="s">
        <v>69</v>
      </c>
      <c r="AM163" s="290"/>
      <c r="AN163" s="212"/>
      <c r="AO163" s="213"/>
      <c r="AP163" s="213"/>
      <c r="AQ163" s="213"/>
      <c r="AR163" s="197" t="s">
        <v>83</v>
      </c>
      <c r="AS163" s="219" t="s">
        <v>844</v>
      </c>
      <c r="AT163" s="116" t="b">
        <f>IF(Table1[[#This Row],[PROPOSED
Form ID Name]]=Table1[[#This Row],[ADOPTED
Form ID Name]],TRUE,FALSE)</f>
        <v>1</v>
      </c>
      <c r="AU163" s="121" t="s">
        <v>845</v>
      </c>
      <c r="AV163" s="220" t="b">
        <f>AND(Table1[[#This Row],[PROPOSED Adjustment Description]]=Table1[[#This Row],[ ADOPTED
Adjustment Description]],TRUE,FALSE)</f>
        <v>0</v>
      </c>
    </row>
    <row r="164" spans="1:48" s="214" customFormat="1" ht="35.25" customHeight="1" x14ac:dyDescent="0.15">
      <c r="A164" s="196">
        <v>100000</v>
      </c>
      <c r="B164" s="197" t="s">
        <v>57</v>
      </c>
      <c r="C164" s="198">
        <v>2113</v>
      </c>
      <c r="D164" s="197" t="s">
        <v>159</v>
      </c>
      <c r="E164" s="197" t="s">
        <v>59</v>
      </c>
      <c r="F164" s="197" t="s">
        <v>83</v>
      </c>
      <c r="G164" s="197" t="s">
        <v>61</v>
      </c>
      <c r="H164" s="197" t="s">
        <v>83</v>
      </c>
      <c r="I164" s="226">
        <v>56867</v>
      </c>
      <c r="J164" s="227" t="s">
        <v>849</v>
      </c>
      <c r="K164" s="188">
        <v>1</v>
      </c>
      <c r="L164" s="189">
        <v>74763</v>
      </c>
      <c r="M164" s="189">
        <v>17874</v>
      </c>
      <c r="N164" s="189">
        <v>9619</v>
      </c>
      <c r="O164" s="189">
        <f>SUM(Table1[[#This Row],[Salaries and Wages]:[Variable Fringe]])</f>
        <v>102256</v>
      </c>
      <c r="P164" s="189"/>
      <c r="Q164" s="189"/>
      <c r="R164" s="189"/>
      <c r="S164" s="189"/>
      <c r="T164" s="189"/>
      <c r="U164" s="189"/>
      <c r="V164" s="189"/>
      <c r="W164" s="189"/>
      <c r="X164" s="189"/>
      <c r="Y164" s="189">
        <v>102256</v>
      </c>
      <c r="Z164" s="189"/>
      <c r="AA164" s="221" t="s">
        <v>850</v>
      </c>
      <c r="AB164" s="210" t="s">
        <v>851</v>
      </c>
      <c r="AC164" s="210" t="s">
        <v>852</v>
      </c>
      <c r="AD164" s="197" t="s">
        <v>94</v>
      </c>
      <c r="AE164" s="234" t="s">
        <v>69</v>
      </c>
      <c r="AF164" s="259">
        <v>0</v>
      </c>
      <c r="AG164" s="211">
        <f>Table1[[#This Row],[ADOPTED
Expenditures TOTAL]]*Table1[[#This Row],[
Percent Related to CAP]]</f>
        <v>0</v>
      </c>
      <c r="AH164" s="211">
        <f>Table1[[#This Row],[ADOPTED
Revenue TOTAL]]*Table1[[#This Row],[
Percent Related to CAP]]</f>
        <v>0</v>
      </c>
      <c r="AI164" s="251" t="s">
        <v>69</v>
      </c>
      <c r="AJ164" s="251" t="s">
        <v>69</v>
      </c>
      <c r="AK164" s="251" t="s">
        <v>69</v>
      </c>
      <c r="AL164" s="251" t="s">
        <v>69</v>
      </c>
      <c r="AM164" s="246"/>
      <c r="AN164" s="215"/>
      <c r="AO164" s="197"/>
      <c r="AP164" s="197"/>
      <c r="AQ164" s="197"/>
      <c r="AR164" s="197" t="s">
        <v>83</v>
      </c>
      <c r="AS164" s="219" t="s">
        <v>849</v>
      </c>
      <c r="AT164" s="116" t="b">
        <f>IF(Table1[[#This Row],[PROPOSED
Form ID Name]]=Table1[[#This Row],[ADOPTED
Form ID Name]],TRUE,FALSE)</f>
        <v>1</v>
      </c>
      <c r="AU164" s="121" t="s">
        <v>850</v>
      </c>
      <c r="AV164" s="220" t="b">
        <f>AND(Table1[[#This Row],[PROPOSED Adjustment Description]]=Table1[[#This Row],[ ADOPTED
Adjustment Description]],TRUE,FALSE)</f>
        <v>0</v>
      </c>
    </row>
    <row r="165" spans="1:48" s="214" customFormat="1" ht="35.25" customHeight="1" x14ac:dyDescent="0.15">
      <c r="A165" s="196">
        <v>200300</v>
      </c>
      <c r="B165" s="199" t="s">
        <v>124</v>
      </c>
      <c r="C165" s="198">
        <v>1614</v>
      </c>
      <c r="D165" s="199" t="s">
        <v>125</v>
      </c>
      <c r="E165" s="199" t="s">
        <v>238</v>
      </c>
      <c r="F165" s="199" t="s">
        <v>83</v>
      </c>
      <c r="G165" s="199" t="s">
        <v>61</v>
      </c>
      <c r="H165" s="199" t="s">
        <v>853</v>
      </c>
      <c r="I165" s="226">
        <v>56868</v>
      </c>
      <c r="J165" s="228" t="s">
        <v>854</v>
      </c>
      <c r="K165" s="190"/>
      <c r="L165" s="191"/>
      <c r="M165" s="191"/>
      <c r="N165" s="191"/>
      <c r="O165" s="191">
        <f>SUM(Table1[[#This Row],[Salaries and Wages]:[Variable Fringe]])</f>
        <v>0</v>
      </c>
      <c r="P165" s="191"/>
      <c r="Q165" s="191">
        <v>15000</v>
      </c>
      <c r="R165" s="191"/>
      <c r="S165" s="191"/>
      <c r="T165" s="191"/>
      <c r="U165" s="191"/>
      <c r="V165" s="191"/>
      <c r="W165" s="191"/>
      <c r="X165" s="191"/>
      <c r="Y165" s="191">
        <v>15000</v>
      </c>
      <c r="Z165" s="191"/>
      <c r="AA165" s="223" t="s">
        <v>855</v>
      </c>
      <c r="AB165" s="210" t="s">
        <v>856</v>
      </c>
      <c r="AC165" s="210" t="s">
        <v>857</v>
      </c>
      <c r="AD165" s="199" t="s">
        <v>67</v>
      </c>
      <c r="AE165" s="236" t="s">
        <v>858</v>
      </c>
      <c r="AF165" s="231">
        <v>0</v>
      </c>
      <c r="AG165" s="211">
        <f>Table1[[#This Row],[ADOPTED
Expenditures TOTAL]]*Table1[[#This Row],[
Percent Related to CAP]]</f>
        <v>0</v>
      </c>
      <c r="AH165" s="211">
        <f>Table1[[#This Row],[ADOPTED
Revenue TOTAL]]*Table1[[#This Row],[
Percent Related to CAP]]</f>
        <v>0</v>
      </c>
      <c r="AI165" s="217" t="s">
        <v>69</v>
      </c>
      <c r="AJ165" s="217" t="s">
        <v>69</v>
      </c>
      <c r="AK165" s="217" t="s">
        <v>69</v>
      </c>
      <c r="AL165" s="217" t="s">
        <v>69</v>
      </c>
      <c r="AM165" s="291"/>
      <c r="AN165" s="215" t="s">
        <v>83</v>
      </c>
      <c r="AO165" s="197"/>
      <c r="AP165" s="197"/>
      <c r="AQ165" s="216"/>
      <c r="AR165" s="216"/>
      <c r="AS165" s="219" t="s">
        <v>854</v>
      </c>
      <c r="AT165" s="117" t="b">
        <f>IF(Table1[[#This Row],[PROPOSED
Form ID Name]]=Table1[[#This Row],[ADOPTED
Form ID Name]],TRUE,FALSE)</f>
        <v>1</v>
      </c>
      <c r="AU165" s="121" t="s">
        <v>855</v>
      </c>
      <c r="AV165" s="220" t="b">
        <f>AND(Table1[[#This Row],[PROPOSED Adjustment Description]]=Table1[[#This Row],[ ADOPTED
Adjustment Description]],TRUE,FALSE)</f>
        <v>0</v>
      </c>
    </row>
    <row r="166" spans="1:48" s="214" customFormat="1" ht="35.25" customHeight="1" x14ac:dyDescent="0.15">
      <c r="A166" s="196">
        <v>100000</v>
      </c>
      <c r="B166" s="197" t="s">
        <v>57</v>
      </c>
      <c r="C166" s="198">
        <v>2113</v>
      </c>
      <c r="D166" s="197" t="s">
        <v>159</v>
      </c>
      <c r="E166" s="197" t="s">
        <v>72</v>
      </c>
      <c r="F166" s="197" t="s">
        <v>83</v>
      </c>
      <c r="G166" s="197" t="s">
        <v>61</v>
      </c>
      <c r="H166" s="197" t="s">
        <v>83</v>
      </c>
      <c r="I166" s="226">
        <v>56869</v>
      </c>
      <c r="J166" s="227" t="s">
        <v>859</v>
      </c>
      <c r="K166" s="188">
        <v>1</v>
      </c>
      <c r="L166" s="189">
        <v>74763</v>
      </c>
      <c r="M166" s="189">
        <v>17874</v>
      </c>
      <c r="N166" s="189">
        <v>9619</v>
      </c>
      <c r="O166" s="189">
        <f>SUM(Table1[[#This Row],[Salaries and Wages]:[Variable Fringe]])</f>
        <v>102256</v>
      </c>
      <c r="P166" s="189"/>
      <c r="Q166" s="189"/>
      <c r="R166" s="189"/>
      <c r="S166" s="189"/>
      <c r="T166" s="189"/>
      <c r="U166" s="189"/>
      <c r="V166" s="189"/>
      <c r="W166" s="189"/>
      <c r="X166" s="189"/>
      <c r="Y166" s="189">
        <v>102256</v>
      </c>
      <c r="Z166" s="189"/>
      <c r="AA166" s="221" t="s">
        <v>860</v>
      </c>
      <c r="AB166" s="210" t="s">
        <v>861</v>
      </c>
      <c r="AC166" s="210" t="s">
        <v>862</v>
      </c>
      <c r="AD166" s="197" t="s">
        <v>94</v>
      </c>
      <c r="AE166" s="234" t="s">
        <v>69</v>
      </c>
      <c r="AF166" s="259">
        <v>0</v>
      </c>
      <c r="AG166" s="211">
        <f>Table1[[#This Row],[ADOPTED
Expenditures TOTAL]]*Table1[[#This Row],[
Percent Related to CAP]]</f>
        <v>0</v>
      </c>
      <c r="AH166" s="211">
        <f>Table1[[#This Row],[ADOPTED
Revenue TOTAL]]*Table1[[#This Row],[
Percent Related to CAP]]</f>
        <v>0</v>
      </c>
      <c r="AI166" s="251" t="s">
        <v>69</v>
      </c>
      <c r="AJ166" s="251" t="s">
        <v>69</v>
      </c>
      <c r="AK166" s="251" t="s">
        <v>69</v>
      </c>
      <c r="AL166" s="251" t="s">
        <v>69</v>
      </c>
      <c r="AM166" s="246"/>
      <c r="AN166" s="215"/>
      <c r="AO166" s="197"/>
      <c r="AP166" s="197"/>
      <c r="AQ166" s="197"/>
      <c r="AR166" s="197" t="s">
        <v>70</v>
      </c>
      <c r="AS166" s="219" t="s">
        <v>859</v>
      </c>
      <c r="AT166" s="116" t="b">
        <f>IF(Table1[[#This Row],[PROPOSED
Form ID Name]]=Table1[[#This Row],[ADOPTED
Form ID Name]],TRUE,FALSE)</f>
        <v>1</v>
      </c>
      <c r="AU166" s="121" t="s">
        <v>860</v>
      </c>
      <c r="AV166" s="220" t="b">
        <f>AND(Table1[[#This Row],[PROPOSED Adjustment Description]]=Table1[[#This Row],[ ADOPTED
Adjustment Description]],TRUE,FALSE)</f>
        <v>0</v>
      </c>
    </row>
    <row r="167" spans="1:48" s="214" customFormat="1" ht="35.25" customHeight="1" x14ac:dyDescent="0.15">
      <c r="A167" s="196">
        <v>200300</v>
      </c>
      <c r="B167" s="199" t="s">
        <v>124</v>
      </c>
      <c r="C167" s="198">
        <v>1614</v>
      </c>
      <c r="D167" s="199" t="s">
        <v>125</v>
      </c>
      <c r="E167" s="199" t="s">
        <v>103</v>
      </c>
      <c r="F167" s="199" t="s">
        <v>83</v>
      </c>
      <c r="G167" s="199" t="s">
        <v>160</v>
      </c>
      <c r="H167" s="199" t="s">
        <v>853</v>
      </c>
      <c r="I167" s="226">
        <v>56870</v>
      </c>
      <c r="J167" s="228" t="s">
        <v>863</v>
      </c>
      <c r="K167" s="190"/>
      <c r="L167" s="191"/>
      <c r="M167" s="191"/>
      <c r="N167" s="191"/>
      <c r="O167" s="191">
        <f>SUM(Table1[[#This Row],[Salaries and Wages]:[Variable Fringe]])</f>
        <v>0</v>
      </c>
      <c r="P167" s="191"/>
      <c r="Q167" s="191">
        <v>160000</v>
      </c>
      <c r="R167" s="191"/>
      <c r="S167" s="191"/>
      <c r="T167" s="191"/>
      <c r="U167" s="191"/>
      <c r="V167" s="191"/>
      <c r="W167" s="191"/>
      <c r="X167" s="191"/>
      <c r="Y167" s="191">
        <v>160000</v>
      </c>
      <c r="Z167" s="191"/>
      <c r="AA167" s="222" t="s">
        <v>864</v>
      </c>
      <c r="AB167" s="210" t="s">
        <v>865</v>
      </c>
      <c r="AC167" s="210" t="s">
        <v>866</v>
      </c>
      <c r="AD167" s="199" t="s">
        <v>67</v>
      </c>
      <c r="AE167" s="236" t="s">
        <v>867</v>
      </c>
      <c r="AF167" s="231">
        <v>0</v>
      </c>
      <c r="AG167" s="211">
        <f>Table1[[#This Row],[ADOPTED
Expenditures TOTAL]]*Table1[[#This Row],[
Percent Related to CAP]]</f>
        <v>0</v>
      </c>
      <c r="AH167" s="211">
        <f>Table1[[#This Row],[ADOPTED
Revenue TOTAL]]*Table1[[#This Row],[
Percent Related to CAP]]</f>
        <v>0</v>
      </c>
      <c r="AI167" s="217" t="s">
        <v>69</v>
      </c>
      <c r="AJ167" s="217" t="s">
        <v>69</v>
      </c>
      <c r="AK167" s="217" t="s">
        <v>69</v>
      </c>
      <c r="AL167" s="217" t="s">
        <v>69</v>
      </c>
      <c r="AM167" s="291"/>
      <c r="AN167" s="215" t="s">
        <v>83</v>
      </c>
      <c r="AO167" s="197"/>
      <c r="AP167" s="197"/>
      <c r="AQ167" s="216"/>
      <c r="AR167" s="216"/>
      <c r="AS167" s="219" t="s">
        <v>863</v>
      </c>
      <c r="AT167" s="117" t="b">
        <f>IF(Table1[[#This Row],[PROPOSED
Form ID Name]]=Table1[[#This Row],[ADOPTED
Form ID Name]],TRUE,FALSE)</f>
        <v>1</v>
      </c>
      <c r="AU167" s="121" t="s">
        <v>864</v>
      </c>
      <c r="AV167" s="220" t="b">
        <f>AND(Table1[[#This Row],[PROPOSED Adjustment Description]]=Table1[[#This Row],[ ADOPTED
Adjustment Description]],TRUE,FALSE)</f>
        <v>0</v>
      </c>
    </row>
    <row r="168" spans="1:48" s="214" customFormat="1" ht="35.25" customHeight="1" x14ac:dyDescent="0.15">
      <c r="A168" s="196">
        <v>720009</v>
      </c>
      <c r="B168" s="199" t="s">
        <v>821</v>
      </c>
      <c r="C168" s="198">
        <v>1317</v>
      </c>
      <c r="D168" s="199" t="s">
        <v>492</v>
      </c>
      <c r="E168" s="199" t="s">
        <v>278</v>
      </c>
      <c r="F168" s="199" t="s">
        <v>83</v>
      </c>
      <c r="G168" s="199" t="s">
        <v>89</v>
      </c>
      <c r="H168" s="199" t="s">
        <v>83</v>
      </c>
      <c r="I168" s="226">
        <v>56871</v>
      </c>
      <c r="J168" s="228" t="s">
        <v>868</v>
      </c>
      <c r="K168" s="190"/>
      <c r="L168" s="191"/>
      <c r="M168" s="191"/>
      <c r="N168" s="191"/>
      <c r="O168" s="191">
        <f>SUM(Table1[[#This Row],[Salaries and Wages]:[Variable Fringe]])</f>
        <v>0</v>
      </c>
      <c r="P168" s="191"/>
      <c r="Q168" s="191"/>
      <c r="R168" s="191"/>
      <c r="S168" s="191"/>
      <c r="T168" s="191"/>
      <c r="U168" s="191"/>
      <c r="V168" s="191"/>
      <c r="W168" s="191"/>
      <c r="X168" s="191"/>
      <c r="Y168" s="191"/>
      <c r="Z168" s="191">
        <v>791988</v>
      </c>
      <c r="AA168" s="222" t="s">
        <v>869</v>
      </c>
      <c r="AB168" s="210" t="s">
        <v>814</v>
      </c>
      <c r="AC168" s="209" t="s">
        <v>870</v>
      </c>
      <c r="AD168" s="199" t="s">
        <v>94</v>
      </c>
      <c r="AE168" s="236" t="s">
        <v>83</v>
      </c>
      <c r="AF168" s="231">
        <v>0</v>
      </c>
      <c r="AG168" s="211">
        <f>Table1[[#This Row],[ADOPTED
Expenditures TOTAL]]*Table1[[#This Row],[
Percent Related to CAP]]</f>
        <v>0</v>
      </c>
      <c r="AH168" s="211">
        <f>Table1[[#This Row],[ADOPTED
Revenue TOTAL]]*Table1[[#This Row],[
Percent Related to CAP]]</f>
        <v>0</v>
      </c>
      <c r="AI168" s="217" t="s">
        <v>69</v>
      </c>
      <c r="AJ168" s="217" t="s">
        <v>69</v>
      </c>
      <c r="AK168" s="217" t="s">
        <v>69</v>
      </c>
      <c r="AL168" s="217" t="s">
        <v>69</v>
      </c>
      <c r="AM168" s="291"/>
      <c r="AN168" s="215" t="s">
        <v>83</v>
      </c>
      <c r="AO168" s="197"/>
      <c r="AP168" s="197"/>
      <c r="AQ168" s="216"/>
      <c r="AR168" s="216"/>
      <c r="AS168" s="219" t="s">
        <v>868</v>
      </c>
      <c r="AT168" s="117" t="b">
        <f>IF(Table1[[#This Row],[PROPOSED
Form ID Name]]=Table1[[#This Row],[ADOPTED
Form ID Name]],TRUE,FALSE)</f>
        <v>1</v>
      </c>
      <c r="AU168" s="121" t="s">
        <v>869</v>
      </c>
      <c r="AV168" s="220" t="b">
        <f>AND(Table1[[#This Row],[PROPOSED Adjustment Description]]=Table1[[#This Row],[ ADOPTED
Adjustment Description]],TRUE,FALSE)</f>
        <v>0</v>
      </c>
    </row>
    <row r="169" spans="1:48" s="214" customFormat="1" ht="35.25" customHeight="1" x14ac:dyDescent="0.15">
      <c r="A169" s="196">
        <v>720009</v>
      </c>
      <c r="B169" s="199" t="s">
        <v>821</v>
      </c>
      <c r="C169" s="198">
        <v>1317</v>
      </c>
      <c r="D169" s="199" t="s">
        <v>492</v>
      </c>
      <c r="E169" s="199" t="s">
        <v>329</v>
      </c>
      <c r="F169" s="199" t="s">
        <v>83</v>
      </c>
      <c r="G169" s="199" t="s">
        <v>134</v>
      </c>
      <c r="H169" s="199" t="s">
        <v>83</v>
      </c>
      <c r="I169" s="226">
        <v>56872</v>
      </c>
      <c r="J169" s="228" t="s">
        <v>871</v>
      </c>
      <c r="K169" s="190"/>
      <c r="L169" s="191"/>
      <c r="M169" s="191"/>
      <c r="N169" s="191"/>
      <c r="O169" s="191">
        <f>SUM(Table1[[#This Row],[Salaries and Wages]:[Variable Fringe]])</f>
        <v>0</v>
      </c>
      <c r="P169" s="191"/>
      <c r="Q169" s="191"/>
      <c r="R169" s="191"/>
      <c r="S169" s="191"/>
      <c r="T169" s="191"/>
      <c r="U169" s="191"/>
      <c r="V169" s="191"/>
      <c r="W169" s="191"/>
      <c r="X169" s="191"/>
      <c r="Y169" s="191"/>
      <c r="Z169" s="193">
        <v>-10086823</v>
      </c>
      <c r="AA169" s="222" t="s">
        <v>872</v>
      </c>
      <c r="AB169" s="210" t="s">
        <v>873</v>
      </c>
      <c r="AC169" s="210" t="s">
        <v>874</v>
      </c>
      <c r="AD169" s="199" t="s">
        <v>94</v>
      </c>
      <c r="AE169" s="236" t="s">
        <v>352</v>
      </c>
      <c r="AF169" s="231">
        <v>0</v>
      </c>
      <c r="AG169" s="211">
        <f>Table1[[#This Row],[ADOPTED
Expenditures TOTAL]]*Table1[[#This Row],[
Percent Related to CAP]]</f>
        <v>0</v>
      </c>
      <c r="AH169" s="211">
        <f>Table1[[#This Row],[ADOPTED
Revenue TOTAL]]*Table1[[#This Row],[
Percent Related to CAP]]</f>
        <v>0</v>
      </c>
      <c r="AI169" s="217" t="s">
        <v>69</v>
      </c>
      <c r="AJ169" s="217" t="s">
        <v>69</v>
      </c>
      <c r="AK169" s="217" t="s">
        <v>69</v>
      </c>
      <c r="AL169" s="217" t="s">
        <v>69</v>
      </c>
      <c r="AM169" s="291"/>
      <c r="AN169" s="215" t="s">
        <v>83</v>
      </c>
      <c r="AO169" s="197"/>
      <c r="AP169" s="197"/>
      <c r="AQ169" s="216"/>
      <c r="AR169" s="216"/>
      <c r="AS169" s="219" t="s">
        <v>871</v>
      </c>
      <c r="AT169" s="117" t="b">
        <f>IF(Table1[[#This Row],[PROPOSED
Form ID Name]]=Table1[[#This Row],[ADOPTED
Form ID Name]],TRUE,FALSE)</f>
        <v>1</v>
      </c>
      <c r="AU169" s="121" t="s">
        <v>872</v>
      </c>
      <c r="AV169" s="220" t="b">
        <f>AND(Table1[[#This Row],[PROPOSED Adjustment Description]]=Table1[[#This Row],[ ADOPTED
Adjustment Description]],TRUE,FALSE)</f>
        <v>0</v>
      </c>
    </row>
    <row r="170" spans="1:48" s="214" customFormat="1" ht="35.25" customHeight="1" x14ac:dyDescent="0.15">
      <c r="A170" s="196">
        <v>100000</v>
      </c>
      <c r="B170" s="197" t="s">
        <v>57</v>
      </c>
      <c r="C170" s="198">
        <v>1713</v>
      </c>
      <c r="D170" s="197" t="s">
        <v>875</v>
      </c>
      <c r="E170" s="197" t="s">
        <v>59</v>
      </c>
      <c r="F170" s="197" t="s">
        <v>60</v>
      </c>
      <c r="G170" s="197" t="s">
        <v>61</v>
      </c>
      <c r="H170" s="197" t="s">
        <v>83</v>
      </c>
      <c r="I170" s="226">
        <v>56877</v>
      </c>
      <c r="J170" s="227" t="s">
        <v>876</v>
      </c>
      <c r="K170" s="195">
        <v>-1.5</v>
      </c>
      <c r="L170" s="189">
        <v>23775</v>
      </c>
      <c r="M170" s="194">
        <v>-26090</v>
      </c>
      <c r="N170" s="194">
        <v>-29759</v>
      </c>
      <c r="O170" s="194">
        <f>SUM(Table1[[#This Row],[Salaries and Wages]:[Variable Fringe]])</f>
        <v>-32074</v>
      </c>
      <c r="P170" s="189">
        <v>1500</v>
      </c>
      <c r="Q170" s="189"/>
      <c r="R170" s="189"/>
      <c r="S170" s="189"/>
      <c r="T170" s="189"/>
      <c r="U170" s="189"/>
      <c r="V170" s="189"/>
      <c r="W170" s="189"/>
      <c r="X170" s="189"/>
      <c r="Y170" s="194">
        <v>-30574</v>
      </c>
      <c r="Z170" s="189"/>
      <c r="AA170" s="221" t="s">
        <v>877</v>
      </c>
      <c r="AB170" s="210" t="s">
        <v>878</v>
      </c>
      <c r="AC170" s="210" t="s">
        <v>879</v>
      </c>
      <c r="AD170" s="197" t="s">
        <v>67</v>
      </c>
      <c r="AE170" s="235" t="s">
        <v>880</v>
      </c>
      <c r="AF170" s="231">
        <v>0</v>
      </c>
      <c r="AG170" s="211">
        <f>Table1[[#This Row],[ADOPTED
Expenditures TOTAL]]*Table1[[#This Row],[
Percent Related to CAP]]</f>
        <v>0</v>
      </c>
      <c r="AH170" s="211">
        <f>Table1[[#This Row],[ADOPTED
Revenue TOTAL]]*Table1[[#This Row],[
Percent Related to CAP]]</f>
        <v>0</v>
      </c>
      <c r="AI170" s="217" t="s">
        <v>69</v>
      </c>
      <c r="AJ170" s="217" t="s">
        <v>69</v>
      </c>
      <c r="AK170" s="217" t="s">
        <v>69</v>
      </c>
      <c r="AL170" s="217" t="s">
        <v>69</v>
      </c>
      <c r="AM170" s="290"/>
      <c r="AN170" s="212"/>
      <c r="AO170" s="213"/>
      <c r="AP170" s="213"/>
      <c r="AQ170" s="213"/>
      <c r="AR170" s="197" t="s">
        <v>83</v>
      </c>
      <c r="AS170" s="219" t="s">
        <v>876</v>
      </c>
      <c r="AT170" s="116" t="b">
        <f>IF(Table1[[#This Row],[PROPOSED
Form ID Name]]=Table1[[#This Row],[ADOPTED
Form ID Name]],TRUE,FALSE)</f>
        <v>1</v>
      </c>
      <c r="AU170" s="121" t="s">
        <v>877</v>
      </c>
      <c r="AV170" s="220" t="b">
        <f>AND(Table1[[#This Row],[PROPOSED Adjustment Description]]=Table1[[#This Row],[ ADOPTED
Adjustment Description]],TRUE,FALSE)</f>
        <v>0</v>
      </c>
    </row>
    <row r="171" spans="1:48" s="214" customFormat="1" ht="35.25" customHeight="1" x14ac:dyDescent="0.15">
      <c r="A171" s="196">
        <v>100000</v>
      </c>
      <c r="B171" s="197" t="s">
        <v>57</v>
      </c>
      <c r="C171" s="198">
        <v>1713</v>
      </c>
      <c r="D171" s="197" t="s">
        <v>875</v>
      </c>
      <c r="E171" s="197" t="s">
        <v>238</v>
      </c>
      <c r="F171" s="197" t="s">
        <v>60</v>
      </c>
      <c r="G171" s="197" t="s">
        <v>160</v>
      </c>
      <c r="H171" s="197" t="s">
        <v>83</v>
      </c>
      <c r="I171" s="226">
        <v>56878</v>
      </c>
      <c r="J171" s="227" t="s">
        <v>881</v>
      </c>
      <c r="K171" s="188"/>
      <c r="L171" s="189"/>
      <c r="M171" s="189"/>
      <c r="N171" s="189"/>
      <c r="O171" s="189">
        <f>SUM(Table1[[#This Row],[Salaries and Wages]:[Variable Fringe]])</f>
        <v>0</v>
      </c>
      <c r="P171" s="189"/>
      <c r="Q171" s="189">
        <v>864000</v>
      </c>
      <c r="R171" s="189"/>
      <c r="S171" s="189"/>
      <c r="T171" s="189"/>
      <c r="U171" s="189"/>
      <c r="V171" s="189"/>
      <c r="W171" s="189"/>
      <c r="X171" s="189"/>
      <c r="Y171" s="189">
        <v>864000</v>
      </c>
      <c r="Z171" s="189"/>
      <c r="AA171" s="221" t="s">
        <v>882</v>
      </c>
      <c r="AB171" s="210" t="s">
        <v>883</v>
      </c>
      <c r="AC171" s="210" t="s">
        <v>884</v>
      </c>
      <c r="AD171" s="197" t="s">
        <v>67</v>
      </c>
      <c r="AE171" s="235" t="s">
        <v>885</v>
      </c>
      <c r="AF171" s="231">
        <v>0</v>
      </c>
      <c r="AG171" s="211">
        <f>Table1[[#This Row],[ADOPTED
Expenditures TOTAL]]*Table1[[#This Row],[
Percent Related to CAP]]</f>
        <v>0</v>
      </c>
      <c r="AH171" s="211">
        <f>Table1[[#This Row],[ADOPTED
Revenue TOTAL]]*Table1[[#This Row],[
Percent Related to CAP]]</f>
        <v>0</v>
      </c>
      <c r="AI171" s="217" t="s">
        <v>69</v>
      </c>
      <c r="AJ171" s="217" t="s">
        <v>69</v>
      </c>
      <c r="AK171" s="217" t="s">
        <v>69</v>
      </c>
      <c r="AL171" s="217" t="s">
        <v>69</v>
      </c>
      <c r="AM171" s="290"/>
      <c r="AN171" s="212"/>
      <c r="AO171" s="213"/>
      <c r="AP171" s="213"/>
      <c r="AQ171" s="213"/>
      <c r="AR171" s="197" t="s">
        <v>70</v>
      </c>
      <c r="AS171" s="219" t="s">
        <v>881</v>
      </c>
      <c r="AT171" s="116" t="b">
        <f>IF(Table1[[#This Row],[PROPOSED
Form ID Name]]=Table1[[#This Row],[ADOPTED
Form ID Name]],TRUE,FALSE)</f>
        <v>1</v>
      </c>
      <c r="AU171" s="121" t="s">
        <v>882</v>
      </c>
      <c r="AV171" s="220" t="b">
        <f>AND(Table1[[#This Row],[PROPOSED Adjustment Description]]=Table1[[#This Row],[ ADOPTED
Adjustment Description]],TRUE,FALSE)</f>
        <v>0</v>
      </c>
    </row>
    <row r="172" spans="1:48" s="214" customFormat="1" ht="35.25" customHeight="1" x14ac:dyDescent="0.15">
      <c r="A172" s="196">
        <v>100000</v>
      </c>
      <c r="B172" s="197" t="s">
        <v>57</v>
      </c>
      <c r="C172" s="198">
        <v>1713</v>
      </c>
      <c r="D172" s="197" t="s">
        <v>875</v>
      </c>
      <c r="E172" s="197" t="s">
        <v>126</v>
      </c>
      <c r="F172" s="197" t="s">
        <v>60</v>
      </c>
      <c r="G172" s="197" t="s">
        <v>160</v>
      </c>
      <c r="H172" s="197" t="s">
        <v>83</v>
      </c>
      <c r="I172" s="226">
        <v>56879</v>
      </c>
      <c r="J172" s="227" t="s">
        <v>886</v>
      </c>
      <c r="K172" s="188"/>
      <c r="L172" s="189"/>
      <c r="M172" s="189"/>
      <c r="N172" s="189"/>
      <c r="O172" s="189">
        <f>SUM(Table1[[#This Row],[Salaries and Wages]:[Variable Fringe]])</f>
        <v>0</v>
      </c>
      <c r="P172" s="189"/>
      <c r="Q172" s="189">
        <v>300000</v>
      </c>
      <c r="R172" s="189"/>
      <c r="S172" s="189"/>
      <c r="T172" s="189"/>
      <c r="U172" s="189"/>
      <c r="V172" s="189"/>
      <c r="W172" s="189"/>
      <c r="X172" s="189"/>
      <c r="Y172" s="189">
        <v>300000</v>
      </c>
      <c r="Z172" s="189"/>
      <c r="AA172" s="221" t="s">
        <v>887</v>
      </c>
      <c r="AB172" s="210" t="s">
        <v>888</v>
      </c>
      <c r="AC172" s="210" t="s">
        <v>889</v>
      </c>
      <c r="AD172" s="197" t="s">
        <v>94</v>
      </c>
      <c r="AE172" s="234" t="s">
        <v>69</v>
      </c>
      <c r="AF172" s="231">
        <v>0</v>
      </c>
      <c r="AG172" s="211">
        <f>Table1[[#This Row],[ADOPTED
Expenditures TOTAL]]*Table1[[#This Row],[
Percent Related to CAP]]</f>
        <v>0</v>
      </c>
      <c r="AH172" s="211">
        <f>Table1[[#This Row],[ADOPTED
Revenue TOTAL]]*Table1[[#This Row],[
Percent Related to CAP]]</f>
        <v>0</v>
      </c>
      <c r="AI172" s="217" t="s">
        <v>69</v>
      </c>
      <c r="AJ172" s="217" t="s">
        <v>69</v>
      </c>
      <c r="AK172" s="217" t="s">
        <v>69</v>
      </c>
      <c r="AL172" s="217" t="s">
        <v>69</v>
      </c>
      <c r="AM172" s="246"/>
      <c r="AN172" s="215"/>
      <c r="AO172" s="197"/>
      <c r="AP172" s="197"/>
      <c r="AQ172" s="197"/>
      <c r="AR172" s="197" t="s">
        <v>83</v>
      </c>
      <c r="AS172" s="219" t="s">
        <v>886</v>
      </c>
      <c r="AT172" s="116" t="b">
        <f>IF(Table1[[#This Row],[PROPOSED
Form ID Name]]=Table1[[#This Row],[ADOPTED
Form ID Name]],TRUE,FALSE)</f>
        <v>1</v>
      </c>
      <c r="AU172" s="121" t="s">
        <v>887</v>
      </c>
      <c r="AV172" s="220" t="b">
        <f>AND(Table1[[#This Row],[PROPOSED Adjustment Description]]=Table1[[#This Row],[ ADOPTED
Adjustment Description]],TRUE,FALSE)</f>
        <v>0</v>
      </c>
    </row>
    <row r="173" spans="1:48" s="214" customFormat="1" ht="35.25" customHeight="1" x14ac:dyDescent="0.15">
      <c r="A173" s="196">
        <v>100000</v>
      </c>
      <c r="B173" s="197" t="s">
        <v>57</v>
      </c>
      <c r="C173" s="198">
        <v>211600</v>
      </c>
      <c r="D173" s="197" t="s">
        <v>58</v>
      </c>
      <c r="E173" s="197" t="s">
        <v>103</v>
      </c>
      <c r="F173" s="197" t="s">
        <v>60</v>
      </c>
      <c r="G173" s="197" t="s">
        <v>104</v>
      </c>
      <c r="H173" s="197" t="s">
        <v>62</v>
      </c>
      <c r="I173" s="226">
        <v>56882</v>
      </c>
      <c r="J173" s="227" t="s">
        <v>890</v>
      </c>
      <c r="K173" s="188">
        <v>3</v>
      </c>
      <c r="L173" s="189">
        <v>269800</v>
      </c>
      <c r="M173" s="189">
        <v>60005</v>
      </c>
      <c r="N173" s="189">
        <v>30084</v>
      </c>
      <c r="O173" s="189">
        <f>SUM(Table1[[#This Row],[Salaries and Wages]:[Variable Fringe]])</f>
        <v>359889</v>
      </c>
      <c r="P173" s="189"/>
      <c r="Q173" s="189">
        <v>758700</v>
      </c>
      <c r="R173" s="189">
        <v>8655</v>
      </c>
      <c r="S173" s="189"/>
      <c r="T173" s="189"/>
      <c r="U173" s="189"/>
      <c r="V173" s="189"/>
      <c r="W173" s="189"/>
      <c r="X173" s="189"/>
      <c r="Y173" s="189">
        <v>1127244</v>
      </c>
      <c r="Z173" s="189"/>
      <c r="AA173" s="221" t="s">
        <v>891</v>
      </c>
      <c r="AB173" s="210" t="s">
        <v>892</v>
      </c>
      <c r="AC173" s="210" t="s">
        <v>893</v>
      </c>
      <c r="AD173" s="197" t="s">
        <v>67</v>
      </c>
      <c r="AE173" s="235" t="s">
        <v>894</v>
      </c>
      <c r="AF173" s="231">
        <v>1</v>
      </c>
      <c r="AG173" s="211">
        <f>Table1[[#This Row],[ADOPTED
Expenditures TOTAL]]*Table1[[#This Row],[
Percent Related to CAP]]</f>
        <v>1127244</v>
      </c>
      <c r="AH173" s="211">
        <f>Table1[[#This Row],[ADOPTED
Revenue TOTAL]]*Table1[[#This Row],[
Percent Related to CAP]]</f>
        <v>0</v>
      </c>
      <c r="AI173" s="217" t="s">
        <v>895</v>
      </c>
      <c r="AJ173" s="217" t="s">
        <v>896</v>
      </c>
      <c r="AK173" s="217" t="s">
        <v>81</v>
      </c>
      <c r="AL173" s="217" t="s">
        <v>269</v>
      </c>
      <c r="AM173" s="290"/>
      <c r="AN173" s="212"/>
      <c r="AO173" s="213"/>
      <c r="AP173" s="213"/>
      <c r="AQ173" s="213"/>
      <c r="AR173" s="197" t="s">
        <v>70</v>
      </c>
      <c r="AS173" s="219" t="s">
        <v>890</v>
      </c>
      <c r="AT173" s="116" t="b">
        <f>IF(Table1[[#This Row],[PROPOSED
Form ID Name]]=Table1[[#This Row],[ADOPTED
Form ID Name]],TRUE,FALSE)</f>
        <v>1</v>
      </c>
      <c r="AU173" s="121" t="s">
        <v>891</v>
      </c>
      <c r="AV173" s="220" t="b">
        <f>AND(Table1[[#This Row],[PROPOSED Adjustment Description]]=Table1[[#This Row],[ ADOPTED
Adjustment Description]],TRUE,FALSE)</f>
        <v>0</v>
      </c>
    </row>
    <row r="174" spans="1:48" s="214" customFormat="1" ht="35.25" customHeight="1" x14ac:dyDescent="0.15">
      <c r="A174" s="196">
        <v>700048</v>
      </c>
      <c r="B174" s="197" t="s">
        <v>897</v>
      </c>
      <c r="C174" s="198">
        <v>2115</v>
      </c>
      <c r="D174" s="197" t="s">
        <v>898</v>
      </c>
      <c r="E174" s="197" t="s">
        <v>103</v>
      </c>
      <c r="F174" s="197" t="s">
        <v>307</v>
      </c>
      <c r="G174" s="197" t="s">
        <v>128</v>
      </c>
      <c r="H174" s="197" t="s">
        <v>83</v>
      </c>
      <c r="I174" s="226">
        <v>56883</v>
      </c>
      <c r="J174" s="227" t="s">
        <v>899</v>
      </c>
      <c r="K174" s="188">
        <v>1</v>
      </c>
      <c r="L174" s="189">
        <v>158437</v>
      </c>
      <c r="M174" s="189">
        <v>29153</v>
      </c>
      <c r="N174" s="189">
        <v>11877</v>
      </c>
      <c r="O174" s="189">
        <f>SUM(Table1[[#This Row],[Salaries and Wages]:[Variable Fringe]])</f>
        <v>199467</v>
      </c>
      <c r="P174" s="189"/>
      <c r="Q174" s="189"/>
      <c r="R174" s="189"/>
      <c r="S174" s="189"/>
      <c r="T174" s="189"/>
      <c r="U174" s="189"/>
      <c r="V174" s="189"/>
      <c r="W174" s="189"/>
      <c r="X174" s="189"/>
      <c r="Y174" s="189">
        <v>199467</v>
      </c>
      <c r="Z174" s="189"/>
      <c r="AA174" s="221" t="s">
        <v>900</v>
      </c>
      <c r="AB174" s="210" t="s">
        <v>901</v>
      </c>
      <c r="AC174" s="210" t="s">
        <v>902</v>
      </c>
      <c r="AD174" s="197" t="s">
        <v>67</v>
      </c>
      <c r="AE174" s="235" t="s">
        <v>903</v>
      </c>
      <c r="AF174" s="231">
        <v>1</v>
      </c>
      <c r="AG174" s="211">
        <f>Table1[[#This Row],[ADOPTED
Expenditures TOTAL]]*Table1[[#This Row],[
Percent Related to CAP]]</f>
        <v>199467</v>
      </c>
      <c r="AH174" s="211">
        <f>Table1[[#This Row],[ADOPTED
Revenue TOTAL]]*Table1[[#This Row],[
Percent Related to CAP]]</f>
        <v>0</v>
      </c>
      <c r="AI174" s="217" t="s">
        <v>904</v>
      </c>
      <c r="AJ174" s="217" t="s">
        <v>905</v>
      </c>
      <c r="AK174" s="217" t="s">
        <v>81</v>
      </c>
      <c r="AL174" s="217" t="s">
        <v>269</v>
      </c>
      <c r="AM174" s="290" t="s">
        <v>906</v>
      </c>
      <c r="AN174" s="215" t="s">
        <v>70</v>
      </c>
      <c r="AO174" s="197"/>
      <c r="AP174" s="197"/>
      <c r="AQ174" s="216"/>
      <c r="AR174" s="216"/>
      <c r="AS174" s="219" t="s">
        <v>899</v>
      </c>
      <c r="AT174" s="117" t="b">
        <f>IF(Table1[[#This Row],[PROPOSED
Form ID Name]]=Table1[[#This Row],[ADOPTED
Form ID Name]],TRUE,FALSE)</f>
        <v>1</v>
      </c>
      <c r="AU174" s="121" t="s">
        <v>900</v>
      </c>
      <c r="AV174" s="220" t="b">
        <f>AND(Table1[[#This Row],[PROPOSED Adjustment Description]]=Table1[[#This Row],[ ADOPTED
Adjustment Description]],TRUE,FALSE)</f>
        <v>0</v>
      </c>
    </row>
    <row r="175" spans="1:48" s="214" customFormat="1" ht="35.25" customHeight="1" x14ac:dyDescent="0.15">
      <c r="A175" s="196">
        <v>700039</v>
      </c>
      <c r="B175" s="197" t="s">
        <v>907</v>
      </c>
      <c r="C175" s="198">
        <v>2115</v>
      </c>
      <c r="D175" s="197" t="s">
        <v>898</v>
      </c>
      <c r="E175" s="197" t="s">
        <v>238</v>
      </c>
      <c r="F175" s="197" t="s">
        <v>307</v>
      </c>
      <c r="G175" s="197" t="s">
        <v>128</v>
      </c>
      <c r="H175" s="197" t="s">
        <v>83</v>
      </c>
      <c r="I175" s="226">
        <v>56898</v>
      </c>
      <c r="J175" s="227" t="s">
        <v>908</v>
      </c>
      <c r="K175" s="188"/>
      <c r="L175" s="189"/>
      <c r="M175" s="189"/>
      <c r="N175" s="189"/>
      <c r="O175" s="189">
        <f>SUM(Table1[[#This Row],[Salaries and Wages]:[Variable Fringe]])</f>
        <v>0</v>
      </c>
      <c r="P175" s="189"/>
      <c r="Q175" s="189">
        <v>510000</v>
      </c>
      <c r="R175" s="189"/>
      <c r="S175" s="189"/>
      <c r="T175" s="189"/>
      <c r="U175" s="189"/>
      <c r="V175" s="189"/>
      <c r="W175" s="189"/>
      <c r="X175" s="189"/>
      <c r="Y175" s="189">
        <v>510000</v>
      </c>
      <c r="Z175" s="189"/>
      <c r="AA175" s="224" t="s">
        <v>909</v>
      </c>
      <c r="AB175" s="210" t="s">
        <v>910</v>
      </c>
      <c r="AC175" s="210" t="s">
        <v>911</v>
      </c>
      <c r="AD175" s="197" t="s">
        <v>67</v>
      </c>
      <c r="AE175" s="235" t="s">
        <v>912</v>
      </c>
      <c r="AF175" s="231">
        <v>1</v>
      </c>
      <c r="AG175" s="211">
        <f>Table1[[#This Row],[ADOPTED
Expenditures TOTAL]]*Table1[[#This Row],[
Percent Related to CAP]]</f>
        <v>510000</v>
      </c>
      <c r="AH175" s="211">
        <f>Table1[[#This Row],[ADOPTED
Revenue TOTAL]]*Table1[[#This Row],[
Percent Related to CAP]]</f>
        <v>0</v>
      </c>
      <c r="AI175" s="217" t="s">
        <v>904</v>
      </c>
      <c r="AJ175" s="217" t="s">
        <v>905</v>
      </c>
      <c r="AK175" s="217" t="s">
        <v>81</v>
      </c>
      <c r="AL175" s="217" t="s">
        <v>269</v>
      </c>
      <c r="AM175" s="290" t="s">
        <v>906</v>
      </c>
      <c r="AN175" s="215" t="s">
        <v>70</v>
      </c>
      <c r="AO175" s="197"/>
      <c r="AP175" s="197"/>
      <c r="AQ175" s="216"/>
      <c r="AR175" s="216"/>
      <c r="AS175" s="219" t="s">
        <v>908</v>
      </c>
      <c r="AT175" s="117" t="b">
        <f>IF(Table1[[#This Row],[PROPOSED
Form ID Name]]=Table1[[#This Row],[ADOPTED
Form ID Name]],TRUE,FALSE)</f>
        <v>1</v>
      </c>
      <c r="AU175" s="121" t="s">
        <v>909</v>
      </c>
      <c r="AV175" s="220" t="b">
        <f>AND(Table1[[#This Row],[PROPOSED Adjustment Description]]=Table1[[#This Row],[ ADOPTED
Adjustment Description]],TRUE,FALSE)</f>
        <v>0</v>
      </c>
    </row>
    <row r="176" spans="1:48" s="214" customFormat="1" ht="35.25" customHeight="1" x14ac:dyDescent="0.15">
      <c r="A176" s="196">
        <v>700039</v>
      </c>
      <c r="B176" s="197" t="s">
        <v>907</v>
      </c>
      <c r="C176" s="198">
        <v>2115</v>
      </c>
      <c r="D176" s="197" t="s">
        <v>898</v>
      </c>
      <c r="E176" s="197" t="s">
        <v>238</v>
      </c>
      <c r="F176" s="197" t="s">
        <v>307</v>
      </c>
      <c r="G176" s="197" t="s">
        <v>128</v>
      </c>
      <c r="H176" s="197" t="s">
        <v>83</v>
      </c>
      <c r="I176" s="226">
        <v>56899</v>
      </c>
      <c r="J176" s="227" t="s">
        <v>913</v>
      </c>
      <c r="K176" s="188">
        <v>1</v>
      </c>
      <c r="L176" s="189">
        <v>158437</v>
      </c>
      <c r="M176" s="189">
        <v>29279</v>
      </c>
      <c r="N176" s="189">
        <v>11877</v>
      </c>
      <c r="O176" s="189">
        <f>SUM(Table1[[#This Row],[Salaries and Wages]:[Variable Fringe]])</f>
        <v>199593</v>
      </c>
      <c r="P176" s="189"/>
      <c r="Q176" s="189"/>
      <c r="R176" s="189"/>
      <c r="S176" s="189"/>
      <c r="T176" s="189"/>
      <c r="U176" s="189"/>
      <c r="V176" s="189"/>
      <c r="W176" s="189"/>
      <c r="X176" s="189"/>
      <c r="Y176" s="189">
        <v>199593</v>
      </c>
      <c r="Z176" s="189"/>
      <c r="AA176" s="221" t="s">
        <v>914</v>
      </c>
      <c r="AB176" s="210" t="s">
        <v>910</v>
      </c>
      <c r="AC176" s="210" t="s">
        <v>911</v>
      </c>
      <c r="AD176" s="197" t="s">
        <v>67</v>
      </c>
      <c r="AE176" s="235" t="s">
        <v>912</v>
      </c>
      <c r="AF176" s="231">
        <v>1</v>
      </c>
      <c r="AG176" s="211">
        <f>Table1[[#This Row],[ADOPTED
Expenditures TOTAL]]*Table1[[#This Row],[
Percent Related to CAP]]</f>
        <v>199593</v>
      </c>
      <c r="AH176" s="211">
        <f>Table1[[#This Row],[ADOPTED
Revenue TOTAL]]*Table1[[#This Row],[
Percent Related to CAP]]</f>
        <v>0</v>
      </c>
      <c r="AI176" s="217" t="s">
        <v>904</v>
      </c>
      <c r="AJ176" s="217" t="s">
        <v>905</v>
      </c>
      <c r="AK176" s="217" t="s">
        <v>81</v>
      </c>
      <c r="AL176" s="217" t="s">
        <v>269</v>
      </c>
      <c r="AM176" s="290" t="s">
        <v>906</v>
      </c>
      <c r="AN176" s="215" t="s">
        <v>70</v>
      </c>
      <c r="AO176" s="197"/>
      <c r="AP176" s="197"/>
      <c r="AQ176" s="216"/>
      <c r="AR176" s="216"/>
      <c r="AS176" s="219" t="s">
        <v>913</v>
      </c>
      <c r="AT176" s="117" t="b">
        <f>IF(Table1[[#This Row],[PROPOSED
Form ID Name]]=Table1[[#This Row],[ADOPTED
Form ID Name]],TRUE,FALSE)</f>
        <v>1</v>
      </c>
      <c r="AU176" s="121" t="s">
        <v>914</v>
      </c>
      <c r="AV176" s="220" t="b">
        <f>AND(Table1[[#This Row],[PROPOSED Adjustment Description]]=Table1[[#This Row],[ ADOPTED
Adjustment Description]],TRUE,FALSE)</f>
        <v>0</v>
      </c>
    </row>
    <row r="177" spans="1:48" s="214" customFormat="1" ht="35.25" customHeight="1" x14ac:dyDescent="0.15">
      <c r="A177" s="196">
        <v>700039</v>
      </c>
      <c r="B177" s="197" t="s">
        <v>907</v>
      </c>
      <c r="C177" s="198">
        <v>2115</v>
      </c>
      <c r="D177" s="197" t="s">
        <v>898</v>
      </c>
      <c r="E177" s="197" t="s">
        <v>238</v>
      </c>
      <c r="F177" s="197" t="s">
        <v>307</v>
      </c>
      <c r="G177" s="197" t="s">
        <v>128</v>
      </c>
      <c r="H177" s="197" t="s">
        <v>83</v>
      </c>
      <c r="I177" s="226">
        <v>56900</v>
      </c>
      <c r="J177" s="227" t="s">
        <v>915</v>
      </c>
      <c r="K177" s="188">
        <v>1</v>
      </c>
      <c r="L177" s="189">
        <v>74763</v>
      </c>
      <c r="M177" s="189">
        <v>17874</v>
      </c>
      <c r="N177" s="189">
        <v>9619</v>
      </c>
      <c r="O177" s="189">
        <f>SUM(Table1[[#This Row],[Salaries and Wages]:[Variable Fringe]])</f>
        <v>102256</v>
      </c>
      <c r="P177" s="189"/>
      <c r="Q177" s="189"/>
      <c r="R177" s="189"/>
      <c r="S177" s="189"/>
      <c r="T177" s="189"/>
      <c r="U177" s="189"/>
      <c r="V177" s="189"/>
      <c r="W177" s="189"/>
      <c r="X177" s="189"/>
      <c r="Y177" s="189">
        <v>102256</v>
      </c>
      <c r="Z177" s="189"/>
      <c r="AA177" s="221" t="s">
        <v>916</v>
      </c>
      <c r="AB177" s="210" t="s">
        <v>910</v>
      </c>
      <c r="AC177" s="210" t="s">
        <v>911</v>
      </c>
      <c r="AD177" s="197" t="s">
        <v>67</v>
      </c>
      <c r="AE177" s="235" t="s">
        <v>912</v>
      </c>
      <c r="AF177" s="231">
        <v>1</v>
      </c>
      <c r="AG177" s="211">
        <f>Table1[[#This Row],[ADOPTED
Expenditures TOTAL]]*Table1[[#This Row],[
Percent Related to CAP]]</f>
        <v>102256</v>
      </c>
      <c r="AH177" s="211">
        <f>Table1[[#This Row],[ADOPTED
Revenue TOTAL]]*Table1[[#This Row],[
Percent Related to CAP]]</f>
        <v>0</v>
      </c>
      <c r="AI177" s="217" t="s">
        <v>904</v>
      </c>
      <c r="AJ177" s="217" t="s">
        <v>905</v>
      </c>
      <c r="AK177" s="217" t="s">
        <v>81</v>
      </c>
      <c r="AL177" s="217" t="s">
        <v>269</v>
      </c>
      <c r="AM177" s="290" t="s">
        <v>906</v>
      </c>
      <c r="AN177" s="215" t="s">
        <v>70</v>
      </c>
      <c r="AO177" s="197"/>
      <c r="AP177" s="197"/>
      <c r="AQ177" s="216"/>
      <c r="AR177" s="216"/>
      <c r="AS177" s="219" t="s">
        <v>915</v>
      </c>
      <c r="AT177" s="117" t="b">
        <f>IF(Table1[[#This Row],[PROPOSED
Form ID Name]]=Table1[[#This Row],[ADOPTED
Form ID Name]],TRUE,FALSE)</f>
        <v>1</v>
      </c>
      <c r="AU177" s="121" t="s">
        <v>916</v>
      </c>
      <c r="AV177" s="220" t="b">
        <f>AND(Table1[[#This Row],[PROPOSED Adjustment Description]]=Table1[[#This Row],[ ADOPTED
Adjustment Description]],TRUE,FALSE)</f>
        <v>0</v>
      </c>
    </row>
    <row r="178" spans="1:48" s="214" customFormat="1" ht="35.25" customHeight="1" x14ac:dyDescent="0.15">
      <c r="A178" s="196">
        <v>100000</v>
      </c>
      <c r="B178" s="197" t="s">
        <v>57</v>
      </c>
      <c r="C178" s="198">
        <v>1713</v>
      </c>
      <c r="D178" s="197" t="s">
        <v>875</v>
      </c>
      <c r="E178" s="197" t="s">
        <v>293</v>
      </c>
      <c r="F178" s="197" t="s">
        <v>83</v>
      </c>
      <c r="G178" s="197" t="s">
        <v>160</v>
      </c>
      <c r="H178" s="197" t="s">
        <v>83</v>
      </c>
      <c r="I178" s="226">
        <v>56902</v>
      </c>
      <c r="J178" s="227" t="s">
        <v>917</v>
      </c>
      <c r="K178" s="188"/>
      <c r="L178" s="189"/>
      <c r="M178" s="189"/>
      <c r="N178" s="189"/>
      <c r="O178" s="189">
        <f>SUM(Table1[[#This Row],[Salaries and Wages]:[Variable Fringe]])</f>
        <v>0</v>
      </c>
      <c r="P178" s="189"/>
      <c r="Q178" s="189">
        <v>45000</v>
      </c>
      <c r="R178" s="189"/>
      <c r="S178" s="189"/>
      <c r="T178" s="189"/>
      <c r="U178" s="189"/>
      <c r="V178" s="189"/>
      <c r="W178" s="189"/>
      <c r="X178" s="189"/>
      <c r="Y178" s="189">
        <v>45000</v>
      </c>
      <c r="Z178" s="189"/>
      <c r="AA178" s="221" t="s">
        <v>918</v>
      </c>
      <c r="AB178" s="210" t="s">
        <v>919</v>
      </c>
      <c r="AC178" s="210" t="s">
        <v>920</v>
      </c>
      <c r="AD178" s="197" t="s">
        <v>94</v>
      </c>
      <c r="AE178" s="234" t="s">
        <v>69</v>
      </c>
      <c r="AF178" s="231">
        <v>0</v>
      </c>
      <c r="AG178" s="211">
        <f>Table1[[#This Row],[ADOPTED
Expenditures TOTAL]]*Table1[[#This Row],[
Percent Related to CAP]]</f>
        <v>0</v>
      </c>
      <c r="AH178" s="211">
        <f>Table1[[#This Row],[ADOPTED
Revenue TOTAL]]*Table1[[#This Row],[
Percent Related to CAP]]</f>
        <v>0</v>
      </c>
      <c r="AI178" s="217" t="s">
        <v>69</v>
      </c>
      <c r="AJ178" s="217" t="s">
        <v>69</v>
      </c>
      <c r="AK178" s="217" t="s">
        <v>69</v>
      </c>
      <c r="AL178" s="217" t="s">
        <v>69</v>
      </c>
      <c r="AM178" s="246"/>
      <c r="AN178" s="215"/>
      <c r="AO178" s="197"/>
      <c r="AP178" s="197"/>
      <c r="AQ178" s="197"/>
      <c r="AR178" s="197" t="s">
        <v>83</v>
      </c>
      <c r="AS178" s="219" t="s">
        <v>917</v>
      </c>
      <c r="AT178" s="116" t="b">
        <f>IF(Table1[[#This Row],[PROPOSED
Form ID Name]]=Table1[[#This Row],[ADOPTED
Form ID Name]],TRUE,FALSE)</f>
        <v>1</v>
      </c>
      <c r="AU178" s="121" t="s">
        <v>918</v>
      </c>
      <c r="AV178" s="220" t="b">
        <f>AND(Table1[[#This Row],[PROPOSED Adjustment Description]]=Table1[[#This Row],[ ADOPTED
Adjustment Description]],TRUE,FALSE)</f>
        <v>0</v>
      </c>
    </row>
    <row r="179" spans="1:48" s="214" customFormat="1" ht="35.25" customHeight="1" x14ac:dyDescent="0.15">
      <c r="A179" s="196">
        <v>100000</v>
      </c>
      <c r="B179" s="199" t="s">
        <v>57</v>
      </c>
      <c r="C179" s="198">
        <v>1713</v>
      </c>
      <c r="D179" s="199" t="s">
        <v>875</v>
      </c>
      <c r="E179" s="199" t="s">
        <v>411</v>
      </c>
      <c r="F179" s="199" t="s">
        <v>83</v>
      </c>
      <c r="G179" s="199" t="s">
        <v>89</v>
      </c>
      <c r="H179" s="199" t="s">
        <v>83</v>
      </c>
      <c r="I179" s="226">
        <v>56903</v>
      </c>
      <c r="J179" s="228" t="s">
        <v>921</v>
      </c>
      <c r="K179" s="190"/>
      <c r="L179" s="191"/>
      <c r="M179" s="191"/>
      <c r="N179" s="191"/>
      <c r="O179" s="191">
        <f>SUM(Table1[[#This Row],[Salaries and Wages]:[Variable Fringe]])</f>
        <v>0</v>
      </c>
      <c r="P179" s="191"/>
      <c r="Q179" s="191"/>
      <c r="R179" s="191"/>
      <c r="S179" s="191"/>
      <c r="T179" s="191"/>
      <c r="U179" s="191"/>
      <c r="V179" s="191"/>
      <c r="W179" s="191"/>
      <c r="X179" s="191"/>
      <c r="Y179" s="191"/>
      <c r="Z179" s="191">
        <v>125000</v>
      </c>
      <c r="AA179" s="223" t="s">
        <v>922</v>
      </c>
      <c r="AB179" s="210" t="s">
        <v>923</v>
      </c>
      <c r="AC179" s="210" t="s">
        <v>922</v>
      </c>
      <c r="AD179" s="199" t="s">
        <v>94</v>
      </c>
      <c r="AE179" s="234" t="s">
        <v>69</v>
      </c>
      <c r="AF179" s="231">
        <v>0</v>
      </c>
      <c r="AG179" s="211">
        <f>Table1[[#This Row],[ADOPTED
Expenditures TOTAL]]*Table1[[#This Row],[
Percent Related to CAP]]</f>
        <v>0</v>
      </c>
      <c r="AH179" s="211">
        <f>Table1[[#This Row],[ADOPTED
Revenue TOTAL]]*Table1[[#This Row],[
Percent Related to CAP]]</f>
        <v>0</v>
      </c>
      <c r="AI179" s="217" t="s">
        <v>69</v>
      </c>
      <c r="AJ179" s="217" t="s">
        <v>69</v>
      </c>
      <c r="AK179" s="217" t="s">
        <v>69</v>
      </c>
      <c r="AL179" s="217" t="s">
        <v>69</v>
      </c>
      <c r="AM179" s="246"/>
      <c r="AN179" s="215"/>
      <c r="AO179" s="197"/>
      <c r="AP179" s="197"/>
      <c r="AQ179" s="197"/>
      <c r="AR179" s="197" t="s">
        <v>83</v>
      </c>
      <c r="AS179" s="219" t="s">
        <v>921</v>
      </c>
      <c r="AT179" s="116" t="b">
        <f>IF(Table1[[#This Row],[PROPOSED
Form ID Name]]=Table1[[#This Row],[ADOPTED
Form ID Name]],TRUE,FALSE)</f>
        <v>1</v>
      </c>
      <c r="AU179" s="121" t="s">
        <v>922</v>
      </c>
      <c r="AV179" s="220" t="b">
        <f>AND(Table1[[#This Row],[PROPOSED Adjustment Description]]=Table1[[#This Row],[ ADOPTED
Adjustment Description]],TRUE,FALSE)</f>
        <v>0</v>
      </c>
    </row>
    <row r="180" spans="1:48" s="214" customFormat="1" ht="35.25" customHeight="1" x14ac:dyDescent="0.15">
      <c r="A180" s="196">
        <v>100000</v>
      </c>
      <c r="B180" s="199" t="s">
        <v>57</v>
      </c>
      <c r="C180" s="198">
        <v>1713</v>
      </c>
      <c r="D180" s="199" t="s">
        <v>875</v>
      </c>
      <c r="E180" s="199" t="s">
        <v>422</v>
      </c>
      <c r="F180" s="199" t="s">
        <v>83</v>
      </c>
      <c r="G180" s="199" t="s">
        <v>89</v>
      </c>
      <c r="H180" s="199" t="s">
        <v>83</v>
      </c>
      <c r="I180" s="226">
        <v>56904</v>
      </c>
      <c r="J180" s="228" t="s">
        <v>924</v>
      </c>
      <c r="K180" s="190"/>
      <c r="L180" s="191"/>
      <c r="M180" s="191"/>
      <c r="N180" s="191"/>
      <c r="O180" s="191">
        <f>SUM(Table1[[#This Row],[Salaries and Wages]:[Variable Fringe]])</f>
        <v>0</v>
      </c>
      <c r="P180" s="191"/>
      <c r="Q180" s="191"/>
      <c r="R180" s="191"/>
      <c r="S180" s="191"/>
      <c r="T180" s="191"/>
      <c r="U180" s="191"/>
      <c r="V180" s="191"/>
      <c r="W180" s="191"/>
      <c r="X180" s="191"/>
      <c r="Y180" s="191"/>
      <c r="Z180" s="191">
        <v>50000</v>
      </c>
      <c r="AA180" s="223" t="s">
        <v>925</v>
      </c>
      <c r="AB180" s="210" t="s">
        <v>926</v>
      </c>
      <c r="AC180" s="210" t="s">
        <v>927</v>
      </c>
      <c r="AD180" s="199" t="s">
        <v>94</v>
      </c>
      <c r="AE180" s="234" t="s">
        <v>69</v>
      </c>
      <c r="AF180" s="231">
        <v>0</v>
      </c>
      <c r="AG180" s="211">
        <f>Table1[[#This Row],[ADOPTED
Expenditures TOTAL]]*Table1[[#This Row],[
Percent Related to CAP]]</f>
        <v>0</v>
      </c>
      <c r="AH180" s="211">
        <f>Table1[[#This Row],[ADOPTED
Revenue TOTAL]]*Table1[[#This Row],[
Percent Related to CAP]]</f>
        <v>0</v>
      </c>
      <c r="AI180" s="217" t="s">
        <v>69</v>
      </c>
      <c r="AJ180" s="217" t="s">
        <v>69</v>
      </c>
      <c r="AK180" s="217" t="s">
        <v>69</v>
      </c>
      <c r="AL180" s="217" t="s">
        <v>69</v>
      </c>
      <c r="AM180" s="246"/>
      <c r="AN180" s="215"/>
      <c r="AO180" s="197"/>
      <c r="AP180" s="197"/>
      <c r="AQ180" s="197"/>
      <c r="AR180" s="197" t="s">
        <v>83</v>
      </c>
      <c r="AS180" s="219" t="s">
        <v>924</v>
      </c>
      <c r="AT180" s="116" t="b">
        <f>IF(Table1[[#This Row],[PROPOSED
Form ID Name]]=Table1[[#This Row],[ADOPTED
Form ID Name]],TRUE,FALSE)</f>
        <v>1</v>
      </c>
      <c r="AU180" s="121" t="s">
        <v>925</v>
      </c>
      <c r="AV180" s="220" t="b">
        <f>AND(Table1[[#This Row],[PROPOSED Adjustment Description]]=Table1[[#This Row],[ ADOPTED
Adjustment Description]],TRUE,FALSE)</f>
        <v>0</v>
      </c>
    </row>
    <row r="181" spans="1:48" s="214" customFormat="1" ht="35.25" customHeight="1" x14ac:dyDescent="0.15">
      <c r="A181" s="196">
        <v>100000</v>
      </c>
      <c r="B181" s="197" t="s">
        <v>57</v>
      </c>
      <c r="C181" s="198">
        <v>1914</v>
      </c>
      <c r="D181" s="197" t="s">
        <v>318</v>
      </c>
      <c r="E181" s="197" t="s">
        <v>642</v>
      </c>
      <c r="F181" s="197" t="s">
        <v>60</v>
      </c>
      <c r="G181" s="197" t="s">
        <v>160</v>
      </c>
      <c r="H181" s="197" t="s">
        <v>83</v>
      </c>
      <c r="I181" s="226">
        <v>56906</v>
      </c>
      <c r="J181" s="227" t="s">
        <v>928</v>
      </c>
      <c r="K181" s="188"/>
      <c r="L181" s="189"/>
      <c r="M181" s="189"/>
      <c r="N181" s="189"/>
      <c r="O181" s="189">
        <f>SUM(Table1[[#This Row],[Salaries and Wages]:[Variable Fringe]])</f>
        <v>0</v>
      </c>
      <c r="P181" s="189"/>
      <c r="Q181" s="189"/>
      <c r="R181" s="189"/>
      <c r="S181" s="189"/>
      <c r="T181" s="189">
        <v>171600</v>
      </c>
      <c r="U181" s="189"/>
      <c r="V181" s="189"/>
      <c r="W181" s="189"/>
      <c r="X181" s="189"/>
      <c r="Y181" s="189">
        <v>171600</v>
      </c>
      <c r="Z181" s="189"/>
      <c r="AA181" s="221" t="s">
        <v>929</v>
      </c>
      <c r="AB181" s="210" t="s">
        <v>930</v>
      </c>
      <c r="AC181" s="209" t="s">
        <v>931</v>
      </c>
      <c r="AD181" s="197" t="s">
        <v>67</v>
      </c>
      <c r="AE181" s="235" t="s">
        <v>932</v>
      </c>
      <c r="AF181" s="231">
        <v>0</v>
      </c>
      <c r="AG181" s="211">
        <f>Table1[[#This Row],[ADOPTED
Expenditures TOTAL]]*Table1[[#This Row],[
Percent Related to CAP]]</f>
        <v>0</v>
      </c>
      <c r="AH181" s="211">
        <f>Table1[[#This Row],[ADOPTED
Revenue TOTAL]]*Table1[[#This Row],[
Percent Related to CAP]]</f>
        <v>0</v>
      </c>
      <c r="AI181" s="217" t="s">
        <v>69</v>
      </c>
      <c r="AJ181" s="217" t="s">
        <v>69</v>
      </c>
      <c r="AK181" s="217" t="s">
        <v>69</v>
      </c>
      <c r="AL181" s="217" t="s">
        <v>69</v>
      </c>
      <c r="AM181" s="309"/>
      <c r="AN181" s="212"/>
      <c r="AO181" s="213"/>
      <c r="AP181" s="213"/>
      <c r="AQ181" s="213"/>
      <c r="AR181" s="197" t="s">
        <v>83</v>
      </c>
      <c r="AS181" s="219" t="s">
        <v>928</v>
      </c>
      <c r="AT181" s="116" t="b">
        <f>IF(Table1[[#This Row],[PROPOSED
Form ID Name]]=Table1[[#This Row],[ADOPTED
Form ID Name]],TRUE,FALSE)</f>
        <v>1</v>
      </c>
      <c r="AU181" s="121" t="s">
        <v>929</v>
      </c>
      <c r="AV181" s="220" t="b">
        <f>AND(Table1[[#This Row],[PROPOSED Adjustment Description]]=Table1[[#This Row],[ ADOPTED
Adjustment Description]],TRUE,FALSE)</f>
        <v>0</v>
      </c>
    </row>
    <row r="182" spans="1:48" s="214" customFormat="1" ht="35.25" customHeight="1" x14ac:dyDescent="0.15">
      <c r="A182" s="196">
        <v>700048</v>
      </c>
      <c r="B182" s="197" t="s">
        <v>897</v>
      </c>
      <c r="C182" s="198">
        <v>2115</v>
      </c>
      <c r="D182" s="197" t="s">
        <v>898</v>
      </c>
      <c r="E182" s="197" t="s">
        <v>72</v>
      </c>
      <c r="F182" s="197" t="s">
        <v>307</v>
      </c>
      <c r="G182" s="197" t="s">
        <v>128</v>
      </c>
      <c r="H182" s="197" t="s">
        <v>83</v>
      </c>
      <c r="I182" s="226">
        <v>56908</v>
      </c>
      <c r="J182" s="227" t="s">
        <v>933</v>
      </c>
      <c r="K182" s="188">
        <v>0.25</v>
      </c>
      <c r="L182" s="189">
        <v>22051</v>
      </c>
      <c r="M182" s="189">
        <v>3439</v>
      </c>
      <c r="N182" s="189">
        <v>671</v>
      </c>
      <c r="O182" s="189">
        <f>SUM(Table1[[#This Row],[Salaries and Wages]:[Variable Fringe]])</f>
        <v>26161</v>
      </c>
      <c r="P182" s="189"/>
      <c r="Q182" s="189"/>
      <c r="R182" s="189"/>
      <c r="S182" s="189"/>
      <c r="T182" s="189"/>
      <c r="U182" s="189"/>
      <c r="V182" s="189"/>
      <c r="W182" s="189"/>
      <c r="X182" s="189"/>
      <c r="Y182" s="189">
        <v>26161</v>
      </c>
      <c r="Z182" s="189"/>
      <c r="AA182" s="224" t="s">
        <v>934</v>
      </c>
      <c r="AB182" s="210" t="s">
        <v>935</v>
      </c>
      <c r="AC182" s="210" t="s">
        <v>936</v>
      </c>
      <c r="AD182" s="197" t="s">
        <v>67</v>
      </c>
      <c r="AE182" s="235" t="s">
        <v>937</v>
      </c>
      <c r="AF182" s="231">
        <v>1</v>
      </c>
      <c r="AG182" s="211">
        <f>Table1[[#This Row],[ADOPTED
Expenditures TOTAL]]*Table1[[#This Row],[
Percent Related to CAP]]</f>
        <v>26161</v>
      </c>
      <c r="AH182" s="211">
        <f>Table1[[#This Row],[ADOPTED
Revenue TOTAL]]*Table1[[#This Row],[
Percent Related to CAP]]</f>
        <v>0</v>
      </c>
      <c r="AI182" s="217" t="s">
        <v>904</v>
      </c>
      <c r="AJ182" s="217" t="s">
        <v>905</v>
      </c>
      <c r="AK182" s="217" t="s">
        <v>81</v>
      </c>
      <c r="AL182" s="217" t="s">
        <v>269</v>
      </c>
      <c r="AM182" s="309" t="s">
        <v>906</v>
      </c>
      <c r="AN182" s="215" t="s">
        <v>70</v>
      </c>
      <c r="AO182" s="197"/>
      <c r="AP182" s="197"/>
      <c r="AQ182" s="216"/>
      <c r="AR182" s="216"/>
      <c r="AS182" s="219" t="s">
        <v>933</v>
      </c>
      <c r="AT182" s="117" t="b">
        <f>IF(Table1[[#This Row],[PROPOSED
Form ID Name]]=Table1[[#This Row],[ADOPTED
Form ID Name]],TRUE,FALSE)</f>
        <v>1</v>
      </c>
      <c r="AU182" s="121" t="s">
        <v>934</v>
      </c>
      <c r="AV182" s="220" t="b">
        <f>AND(Table1[[#This Row],[PROPOSED Adjustment Description]]=Table1[[#This Row],[ ADOPTED
Adjustment Description]],TRUE,FALSE)</f>
        <v>0</v>
      </c>
    </row>
    <row r="183" spans="1:48" s="214" customFormat="1" ht="35.25" customHeight="1" x14ac:dyDescent="0.15">
      <c r="A183" s="196">
        <v>700048</v>
      </c>
      <c r="B183" s="197" t="s">
        <v>897</v>
      </c>
      <c r="C183" s="198">
        <v>2115</v>
      </c>
      <c r="D183" s="197" t="s">
        <v>898</v>
      </c>
      <c r="E183" s="197" t="s">
        <v>126</v>
      </c>
      <c r="F183" s="197" t="s">
        <v>307</v>
      </c>
      <c r="G183" s="197" t="s">
        <v>61</v>
      </c>
      <c r="H183" s="197" t="s">
        <v>479</v>
      </c>
      <c r="I183" s="226">
        <v>56909</v>
      </c>
      <c r="J183" s="227" t="s">
        <v>938</v>
      </c>
      <c r="K183" s="188"/>
      <c r="L183" s="189"/>
      <c r="M183" s="189"/>
      <c r="N183" s="189"/>
      <c r="O183" s="189">
        <f>SUM(Table1[[#This Row],[Salaries and Wages]:[Variable Fringe]])</f>
        <v>0</v>
      </c>
      <c r="P183" s="189"/>
      <c r="Q183" s="189">
        <v>85000</v>
      </c>
      <c r="R183" s="189"/>
      <c r="S183" s="189"/>
      <c r="T183" s="189"/>
      <c r="U183" s="189"/>
      <c r="V183" s="189"/>
      <c r="W183" s="189"/>
      <c r="X183" s="189"/>
      <c r="Y183" s="189">
        <v>85000</v>
      </c>
      <c r="Z183" s="189"/>
      <c r="AA183" s="221" t="s">
        <v>939</v>
      </c>
      <c r="AB183" s="210" t="s">
        <v>940</v>
      </c>
      <c r="AC183" s="210" t="s">
        <v>941</v>
      </c>
      <c r="AD183" s="197" t="s">
        <v>67</v>
      </c>
      <c r="AE183" s="235" t="s">
        <v>942</v>
      </c>
      <c r="AF183" s="231">
        <v>0</v>
      </c>
      <c r="AG183" s="211">
        <f>Table1[[#This Row],[ADOPTED
Expenditures TOTAL]]*Table1[[#This Row],[
Percent Related to CAP]]</f>
        <v>0</v>
      </c>
      <c r="AH183" s="211">
        <f>Table1[[#This Row],[ADOPTED
Revenue TOTAL]]*Table1[[#This Row],[
Percent Related to CAP]]</f>
        <v>0</v>
      </c>
      <c r="AI183" s="217" t="s">
        <v>69</v>
      </c>
      <c r="AJ183" s="217" t="s">
        <v>69</v>
      </c>
      <c r="AK183" s="217" t="s">
        <v>69</v>
      </c>
      <c r="AL183" s="217" t="s">
        <v>69</v>
      </c>
      <c r="AM183" s="295" t="s">
        <v>943</v>
      </c>
      <c r="AN183" s="215" t="s">
        <v>70</v>
      </c>
      <c r="AO183" s="197"/>
      <c r="AP183" s="197"/>
      <c r="AQ183" s="216"/>
      <c r="AR183" s="216"/>
      <c r="AS183" s="219" t="s">
        <v>938</v>
      </c>
      <c r="AT183" s="117" t="b">
        <f>IF(Table1[[#This Row],[PROPOSED
Form ID Name]]=Table1[[#This Row],[ADOPTED
Form ID Name]],TRUE,FALSE)</f>
        <v>1</v>
      </c>
      <c r="AU183" s="121" t="s">
        <v>939</v>
      </c>
      <c r="AV183" s="220" t="b">
        <f>AND(Table1[[#This Row],[PROPOSED Adjustment Description]]=Table1[[#This Row],[ ADOPTED
Adjustment Description]],TRUE,FALSE)</f>
        <v>0</v>
      </c>
    </row>
    <row r="184" spans="1:48" s="214" customFormat="1" ht="35.25" customHeight="1" x14ac:dyDescent="0.15">
      <c r="A184" s="196">
        <v>700048</v>
      </c>
      <c r="B184" s="197" t="s">
        <v>897</v>
      </c>
      <c r="C184" s="198">
        <v>2115</v>
      </c>
      <c r="D184" s="197" t="s">
        <v>898</v>
      </c>
      <c r="E184" s="197" t="s">
        <v>245</v>
      </c>
      <c r="F184" s="197" t="s">
        <v>307</v>
      </c>
      <c r="G184" s="197" t="s">
        <v>239</v>
      </c>
      <c r="H184" s="197" t="s">
        <v>83</v>
      </c>
      <c r="I184" s="226">
        <v>56910</v>
      </c>
      <c r="J184" s="227" t="s">
        <v>944</v>
      </c>
      <c r="K184" s="188">
        <v>1.26</v>
      </c>
      <c r="L184" s="189">
        <v>45976</v>
      </c>
      <c r="M184" s="189">
        <v>904</v>
      </c>
      <c r="N184" s="189">
        <v>2391</v>
      </c>
      <c r="O184" s="189">
        <f>SUM(Table1[[#This Row],[Salaries and Wages]:[Variable Fringe]])</f>
        <v>49271</v>
      </c>
      <c r="P184" s="189"/>
      <c r="Q184" s="189"/>
      <c r="R184" s="189"/>
      <c r="S184" s="189"/>
      <c r="T184" s="189"/>
      <c r="U184" s="189"/>
      <c r="V184" s="189"/>
      <c r="W184" s="189"/>
      <c r="X184" s="189"/>
      <c r="Y184" s="189">
        <v>49271</v>
      </c>
      <c r="Z184" s="189"/>
      <c r="AA184" s="221" t="s">
        <v>945</v>
      </c>
      <c r="AB184" s="210" t="s">
        <v>242</v>
      </c>
      <c r="AC184" s="210" t="s">
        <v>946</v>
      </c>
      <c r="AD184" s="197" t="s">
        <v>67</v>
      </c>
      <c r="AE184" s="235" t="s">
        <v>947</v>
      </c>
      <c r="AF184" s="231">
        <v>0.5</v>
      </c>
      <c r="AG184" s="211">
        <f>Table1[[#This Row],[ADOPTED
Expenditures TOTAL]]*Table1[[#This Row],[
Percent Related to CAP]]</f>
        <v>24635.5</v>
      </c>
      <c r="AH184" s="211">
        <f>Table1[[#This Row],[ADOPTED
Revenue TOTAL]]*Table1[[#This Row],[
Percent Related to CAP]]</f>
        <v>0</v>
      </c>
      <c r="AI184" s="217" t="s">
        <v>904</v>
      </c>
      <c r="AJ184" s="217">
        <v>4.4000000000000004</v>
      </c>
      <c r="AK184" s="217" t="s">
        <v>81</v>
      </c>
      <c r="AL184" s="217" t="s">
        <v>177</v>
      </c>
      <c r="AM184" s="290" t="s">
        <v>948</v>
      </c>
      <c r="AN184" s="215" t="s">
        <v>70</v>
      </c>
      <c r="AO184" s="197"/>
      <c r="AP184" s="197"/>
      <c r="AQ184" s="216"/>
      <c r="AR184" s="216"/>
      <c r="AS184" s="219" t="s">
        <v>944</v>
      </c>
      <c r="AT184" s="117" t="b">
        <f>IF(Table1[[#This Row],[PROPOSED
Form ID Name]]=Table1[[#This Row],[ADOPTED
Form ID Name]],TRUE,FALSE)</f>
        <v>1</v>
      </c>
      <c r="AU184" s="121" t="s">
        <v>945</v>
      </c>
      <c r="AV184" s="220" t="b">
        <f>AND(Table1[[#This Row],[PROPOSED Adjustment Description]]=Table1[[#This Row],[ ADOPTED
Adjustment Description]],TRUE,FALSE)</f>
        <v>0</v>
      </c>
    </row>
    <row r="185" spans="1:48" s="214" customFormat="1" ht="35.25" customHeight="1" x14ac:dyDescent="0.15">
      <c r="A185" s="196">
        <v>700048</v>
      </c>
      <c r="B185" s="197" t="s">
        <v>897</v>
      </c>
      <c r="C185" s="198">
        <v>2115</v>
      </c>
      <c r="D185" s="197" t="s">
        <v>898</v>
      </c>
      <c r="E185" s="197" t="s">
        <v>449</v>
      </c>
      <c r="F185" s="197" t="s">
        <v>83</v>
      </c>
      <c r="G185" s="197" t="s">
        <v>61</v>
      </c>
      <c r="H185" s="197" t="s">
        <v>83</v>
      </c>
      <c r="I185" s="226">
        <v>56911</v>
      </c>
      <c r="J185" s="227" t="s">
        <v>949</v>
      </c>
      <c r="K185" s="188">
        <v>0.33</v>
      </c>
      <c r="L185" s="189">
        <v>16585</v>
      </c>
      <c r="M185" s="189">
        <v>5043</v>
      </c>
      <c r="N185" s="189">
        <v>2955</v>
      </c>
      <c r="O185" s="189">
        <f>SUM(Table1[[#This Row],[Salaries and Wages]:[Variable Fringe]])</f>
        <v>24583</v>
      </c>
      <c r="P185" s="189"/>
      <c r="Q185" s="189"/>
      <c r="R185" s="189"/>
      <c r="S185" s="189"/>
      <c r="T185" s="189"/>
      <c r="U185" s="189"/>
      <c r="V185" s="189"/>
      <c r="W185" s="189"/>
      <c r="X185" s="189"/>
      <c r="Y185" s="189">
        <v>24583</v>
      </c>
      <c r="Z185" s="189"/>
      <c r="AA185" s="221" t="s">
        <v>950</v>
      </c>
      <c r="AB185" s="210" t="s">
        <v>951</v>
      </c>
      <c r="AC185" s="209" t="s">
        <v>952</v>
      </c>
      <c r="AD185" s="197" t="s">
        <v>67</v>
      </c>
      <c r="AE185" s="235" t="s">
        <v>953</v>
      </c>
      <c r="AF185" s="231">
        <v>0.1</v>
      </c>
      <c r="AG185" s="211">
        <f>Table1[[#This Row],[ADOPTED
Expenditures TOTAL]]*Table1[[#This Row],[
Percent Related to CAP]]</f>
        <v>2458.3000000000002</v>
      </c>
      <c r="AH185" s="211">
        <f>Table1[[#This Row],[ADOPTED
Revenue TOTAL]]*Table1[[#This Row],[
Percent Related to CAP]]</f>
        <v>0</v>
      </c>
      <c r="AI185" s="217" t="s">
        <v>904</v>
      </c>
      <c r="AJ185" s="217">
        <v>4.4000000000000004</v>
      </c>
      <c r="AK185" s="217" t="s">
        <v>156</v>
      </c>
      <c r="AL185" s="217" t="s">
        <v>269</v>
      </c>
      <c r="AM185" s="290" t="s">
        <v>954</v>
      </c>
      <c r="AN185" s="215" t="s">
        <v>70</v>
      </c>
      <c r="AO185" s="197"/>
      <c r="AP185" s="197"/>
      <c r="AQ185" s="216"/>
      <c r="AR185" s="216"/>
      <c r="AS185" s="219" t="s">
        <v>949</v>
      </c>
      <c r="AT185" s="117" t="b">
        <f>IF(Table1[[#This Row],[PROPOSED
Form ID Name]]=Table1[[#This Row],[ADOPTED
Form ID Name]],TRUE,FALSE)</f>
        <v>1</v>
      </c>
      <c r="AU185" s="121" t="s">
        <v>950</v>
      </c>
      <c r="AV185" s="220" t="b">
        <f>AND(Table1[[#This Row],[PROPOSED Adjustment Description]]=Table1[[#This Row],[ ADOPTED
Adjustment Description]],TRUE,FALSE)</f>
        <v>0</v>
      </c>
    </row>
    <row r="186" spans="1:48" s="214" customFormat="1" ht="35.25" customHeight="1" x14ac:dyDescent="0.15">
      <c r="A186" s="196">
        <v>700048</v>
      </c>
      <c r="B186" s="197" t="s">
        <v>897</v>
      </c>
      <c r="C186" s="198">
        <v>2115</v>
      </c>
      <c r="D186" s="197" t="s">
        <v>898</v>
      </c>
      <c r="E186" s="197" t="s">
        <v>59</v>
      </c>
      <c r="F186" s="197" t="s">
        <v>83</v>
      </c>
      <c r="G186" s="197" t="s">
        <v>61</v>
      </c>
      <c r="H186" s="197" t="s">
        <v>83</v>
      </c>
      <c r="I186" s="226">
        <v>56913</v>
      </c>
      <c r="J186" s="227" t="s">
        <v>955</v>
      </c>
      <c r="K186" s="188">
        <v>0.33</v>
      </c>
      <c r="L186" s="189">
        <v>22378</v>
      </c>
      <c r="M186" s="189">
        <v>5525</v>
      </c>
      <c r="N186" s="189">
        <v>3112</v>
      </c>
      <c r="O186" s="189">
        <f>SUM(Table1[[#This Row],[Salaries and Wages]:[Variable Fringe]])</f>
        <v>31015</v>
      </c>
      <c r="P186" s="189"/>
      <c r="Q186" s="189"/>
      <c r="R186" s="189"/>
      <c r="S186" s="189"/>
      <c r="T186" s="189"/>
      <c r="U186" s="189"/>
      <c r="V186" s="189"/>
      <c r="W186" s="189"/>
      <c r="X186" s="189"/>
      <c r="Y186" s="189">
        <v>31015</v>
      </c>
      <c r="Z186" s="189"/>
      <c r="AA186" s="221" t="s">
        <v>956</v>
      </c>
      <c r="AB186" s="210" t="s">
        <v>957</v>
      </c>
      <c r="AC186" s="210" t="s">
        <v>958</v>
      </c>
      <c r="AD186" s="197" t="s">
        <v>67</v>
      </c>
      <c r="AE186" s="235" t="s">
        <v>959</v>
      </c>
      <c r="AF186" s="231">
        <v>0.1</v>
      </c>
      <c r="AG186" s="211">
        <f>Table1[[#This Row],[ADOPTED
Expenditures TOTAL]]*Table1[[#This Row],[
Percent Related to CAP]]</f>
        <v>3101.5</v>
      </c>
      <c r="AH186" s="211">
        <f>Table1[[#This Row],[ADOPTED
Revenue TOTAL]]*Table1[[#This Row],[
Percent Related to CAP]]</f>
        <v>0</v>
      </c>
      <c r="AI186" s="217" t="s">
        <v>904</v>
      </c>
      <c r="AJ186" s="217">
        <v>4.4000000000000004</v>
      </c>
      <c r="AK186" s="217" t="s">
        <v>156</v>
      </c>
      <c r="AL186" s="217" t="s">
        <v>177</v>
      </c>
      <c r="AM186" s="290" t="s">
        <v>954</v>
      </c>
      <c r="AN186" s="215" t="s">
        <v>70</v>
      </c>
      <c r="AO186" s="197"/>
      <c r="AP186" s="197"/>
      <c r="AQ186" s="216"/>
      <c r="AR186" s="216"/>
      <c r="AS186" s="219" t="s">
        <v>955</v>
      </c>
      <c r="AT186" s="117" t="b">
        <f>IF(Table1[[#This Row],[PROPOSED
Form ID Name]]=Table1[[#This Row],[ADOPTED
Form ID Name]],TRUE,FALSE)</f>
        <v>1</v>
      </c>
      <c r="AU186" s="121" t="s">
        <v>956</v>
      </c>
      <c r="AV186" s="220" t="b">
        <f>AND(Table1[[#This Row],[PROPOSED Adjustment Description]]=Table1[[#This Row],[ ADOPTED
Adjustment Description]],TRUE,FALSE)</f>
        <v>0</v>
      </c>
    </row>
    <row r="187" spans="1:48" s="214" customFormat="1" ht="35.25" customHeight="1" x14ac:dyDescent="0.15">
      <c r="A187" s="196">
        <v>100000</v>
      </c>
      <c r="B187" s="199" t="s">
        <v>57</v>
      </c>
      <c r="C187" s="198">
        <v>2115</v>
      </c>
      <c r="D187" s="199" t="s">
        <v>898</v>
      </c>
      <c r="E187" s="199" t="s">
        <v>103</v>
      </c>
      <c r="F187" s="199" t="s">
        <v>307</v>
      </c>
      <c r="G187" s="199" t="s">
        <v>128</v>
      </c>
      <c r="H187" s="199" t="s">
        <v>62</v>
      </c>
      <c r="I187" s="226">
        <v>56914</v>
      </c>
      <c r="J187" s="228" t="s">
        <v>960</v>
      </c>
      <c r="K187" s="190"/>
      <c r="L187" s="191"/>
      <c r="M187" s="191"/>
      <c r="N187" s="191"/>
      <c r="O187" s="191">
        <f>SUM(Table1[[#This Row],[Salaries and Wages]:[Variable Fringe]])</f>
        <v>0</v>
      </c>
      <c r="P187" s="191"/>
      <c r="Q187" s="191">
        <v>90000</v>
      </c>
      <c r="R187" s="191"/>
      <c r="S187" s="191"/>
      <c r="T187" s="191"/>
      <c r="U187" s="191"/>
      <c r="V187" s="191"/>
      <c r="W187" s="191"/>
      <c r="X187" s="191"/>
      <c r="Y187" s="191">
        <v>90000</v>
      </c>
      <c r="Z187" s="191"/>
      <c r="AA187" s="222" t="s">
        <v>961</v>
      </c>
      <c r="AB187" s="210" t="s">
        <v>962</v>
      </c>
      <c r="AC187" s="209" t="s">
        <v>963</v>
      </c>
      <c r="AD187" s="199" t="s">
        <v>67</v>
      </c>
      <c r="AE187" s="235" t="s">
        <v>964</v>
      </c>
      <c r="AF187" s="231">
        <v>0</v>
      </c>
      <c r="AG187" s="211">
        <f>Table1[[#This Row],[ADOPTED
Expenditures TOTAL]]*Table1[[#This Row],[
Percent Related to CAP]]</f>
        <v>0</v>
      </c>
      <c r="AH187" s="211">
        <f>Table1[[#This Row],[ADOPTED
Revenue TOTAL]]*Table1[[#This Row],[
Percent Related to CAP]]</f>
        <v>0</v>
      </c>
      <c r="AI187" s="217" t="s">
        <v>69</v>
      </c>
      <c r="AJ187" s="217" t="s">
        <v>69</v>
      </c>
      <c r="AK187" s="217" t="s">
        <v>69</v>
      </c>
      <c r="AL187" s="217" t="s">
        <v>69</v>
      </c>
      <c r="AM187" s="295" t="s">
        <v>943</v>
      </c>
      <c r="AN187" s="212"/>
      <c r="AO187" s="213"/>
      <c r="AP187" s="213"/>
      <c r="AQ187" s="213"/>
      <c r="AR187" s="197" t="s">
        <v>70</v>
      </c>
      <c r="AS187" s="219" t="s">
        <v>960</v>
      </c>
      <c r="AT187" s="116" t="b">
        <f>IF(Table1[[#This Row],[PROPOSED
Form ID Name]]=Table1[[#This Row],[ADOPTED
Form ID Name]],TRUE,FALSE)</f>
        <v>1</v>
      </c>
      <c r="AU187" s="121" t="s">
        <v>961</v>
      </c>
      <c r="AV187" s="220" t="b">
        <f>AND(Table1[[#This Row],[PROPOSED Adjustment Description]]=Table1[[#This Row],[ ADOPTED
Adjustment Description]],TRUE,FALSE)</f>
        <v>0</v>
      </c>
    </row>
    <row r="188" spans="1:48" s="214" customFormat="1" ht="35.25" customHeight="1" x14ac:dyDescent="0.15">
      <c r="A188" s="196">
        <v>100000</v>
      </c>
      <c r="B188" s="199" t="s">
        <v>57</v>
      </c>
      <c r="C188" s="198">
        <v>2115</v>
      </c>
      <c r="D188" s="199" t="s">
        <v>898</v>
      </c>
      <c r="E188" s="199" t="s">
        <v>103</v>
      </c>
      <c r="F188" s="199" t="s">
        <v>307</v>
      </c>
      <c r="G188" s="199" t="s">
        <v>128</v>
      </c>
      <c r="H188" s="199" t="s">
        <v>62</v>
      </c>
      <c r="I188" s="226">
        <v>56915</v>
      </c>
      <c r="J188" s="228" t="s">
        <v>965</v>
      </c>
      <c r="K188" s="190">
        <v>2</v>
      </c>
      <c r="L188" s="191">
        <v>149374</v>
      </c>
      <c r="M188" s="191">
        <v>37892</v>
      </c>
      <c r="N188" s="191">
        <v>19234</v>
      </c>
      <c r="O188" s="191">
        <f>SUM(Table1[[#This Row],[Salaries and Wages]:[Variable Fringe]])</f>
        <v>206500</v>
      </c>
      <c r="P188" s="191">
        <v>10000</v>
      </c>
      <c r="Q188" s="191"/>
      <c r="R188" s="191"/>
      <c r="S188" s="191"/>
      <c r="T188" s="191"/>
      <c r="U188" s="191"/>
      <c r="V188" s="191"/>
      <c r="W188" s="191"/>
      <c r="X188" s="191"/>
      <c r="Y188" s="191">
        <v>216500</v>
      </c>
      <c r="Z188" s="191"/>
      <c r="AA188" s="222" t="s">
        <v>966</v>
      </c>
      <c r="AB188" s="210" t="s">
        <v>962</v>
      </c>
      <c r="AC188" s="209" t="s">
        <v>963</v>
      </c>
      <c r="AD188" s="199" t="s">
        <v>67</v>
      </c>
      <c r="AE188" s="235" t="s">
        <v>964</v>
      </c>
      <c r="AF188" s="231">
        <v>0.5</v>
      </c>
      <c r="AG188" s="211">
        <f>Table1[[#This Row],[ADOPTED
Expenditures TOTAL]]*Table1[[#This Row],[
Percent Related to CAP]]</f>
        <v>108250</v>
      </c>
      <c r="AH188" s="211">
        <f>Table1[[#This Row],[ADOPTED
Revenue TOTAL]]*Table1[[#This Row],[
Percent Related to CAP]]</f>
        <v>0</v>
      </c>
      <c r="AI188" s="251" t="s">
        <v>2685</v>
      </c>
      <c r="AJ188" s="217">
        <v>1.3</v>
      </c>
      <c r="AK188" s="217" t="s">
        <v>156</v>
      </c>
      <c r="AL188" s="217" t="s">
        <v>177</v>
      </c>
      <c r="AM188" s="290" t="s">
        <v>189</v>
      </c>
      <c r="AN188" s="212"/>
      <c r="AO188" s="213"/>
      <c r="AP188" s="213"/>
      <c r="AQ188" s="213"/>
      <c r="AR188" s="197" t="s">
        <v>70</v>
      </c>
      <c r="AS188" s="219" t="s">
        <v>965</v>
      </c>
      <c r="AT188" s="116" t="b">
        <f>IF(Table1[[#This Row],[PROPOSED
Form ID Name]]=Table1[[#This Row],[ADOPTED
Form ID Name]],TRUE,FALSE)</f>
        <v>1</v>
      </c>
      <c r="AU188" s="121" t="s">
        <v>966</v>
      </c>
      <c r="AV188" s="220" t="b">
        <f>AND(Table1[[#This Row],[PROPOSED Adjustment Description]]=Table1[[#This Row],[ ADOPTED
Adjustment Description]],TRUE,FALSE)</f>
        <v>0</v>
      </c>
    </row>
    <row r="189" spans="1:48" s="214" customFormat="1" ht="35.25" customHeight="1" x14ac:dyDescent="0.15">
      <c r="A189" s="196">
        <v>200221</v>
      </c>
      <c r="B189" s="199" t="s">
        <v>967</v>
      </c>
      <c r="C189" s="198">
        <v>1914</v>
      </c>
      <c r="D189" s="199" t="s">
        <v>318</v>
      </c>
      <c r="E189" s="199" t="s">
        <v>83</v>
      </c>
      <c r="F189" s="199" t="s">
        <v>60</v>
      </c>
      <c r="G189" s="199" t="s">
        <v>142</v>
      </c>
      <c r="H189" s="199" t="s">
        <v>83</v>
      </c>
      <c r="I189" s="226">
        <v>56916</v>
      </c>
      <c r="J189" s="228" t="s">
        <v>968</v>
      </c>
      <c r="K189" s="190"/>
      <c r="L189" s="191"/>
      <c r="M189" s="191"/>
      <c r="N189" s="191"/>
      <c r="O189" s="191">
        <f>SUM(Table1[[#This Row],[Salaries and Wages]:[Variable Fringe]])</f>
        <v>0</v>
      </c>
      <c r="P189" s="193">
        <v>-385000</v>
      </c>
      <c r="Q189" s="191"/>
      <c r="R189" s="191"/>
      <c r="S189" s="191"/>
      <c r="T189" s="191"/>
      <c r="U189" s="191"/>
      <c r="V189" s="191"/>
      <c r="W189" s="191"/>
      <c r="X189" s="191"/>
      <c r="Y189" s="193">
        <v>-385000</v>
      </c>
      <c r="Z189" s="193">
        <v>-500000</v>
      </c>
      <c r="AA189" s="222" t="s">
        <v>969</v>
      </c>
      <c r="AB189" s="210" t="s">
        <v>970</v>
      </c>
      <c r="AC189" s="209" t="s">
        <v>969</v>
      </c>
      <c r="AD189" s="199" t="s">
        <v>94</v>
      </c>
      <c r="AE189" s="236" t="s">
        <v>971</v>
      </c>
      <c r="AF189" s="231">
        <v>0</v>
      </c>
      <c r="AG189" s="211">
        <f>Table1[[#This Row],[ADOPTED
Expenditures TOTAL]]*Table1[[#This Row],[
Percent Related to CAP]]</f>
        <v>0</v>
      </c>
      <c r="AH189" s="211">
        <f>Table1[[#This Row],[ADOPTED
Revenue TOTAL]]*Table1[[#This Row],[
Percent Related to CAP]]</f>
        <v>0</v>
      </c>
      <c r="AI189" s="217" t="s">
        <v>69</v>
      </c>
      <c r="AJ189" s="217" t="s">
        <v>69</v>
      </c>
      <c r="AK189" s="217" t="s">
        <v>69</v>
      </c>
      <c r="AL189" s="217" t="s">
        <v>69</v>
      </c>
      <c r="AM189" s="291"/>
      <c r="AN189" s="215" t="s">
        <v>133</v>
      </c>
      <c r="AO189" s="197"/>
      <c r="AP189" s="197"/>
      <c r="AQ189" s="216"/>
      <c r="AR189" s="216"/>
      <c r="AS189" s="219" t="s">
        <v>968</v>
      </c>
      <c r="AT189" s="117" t="b">
        <f>IF(Table1[[#This Row],[PROPOSED
Form ID Name]]=Table1[[#This Row],[ADOPTED
Form ID Name]],TRUE,FALSE)</f>
        <v>1</v>
      </c>
      <c r="AU189" s="121" t="s">
        <v>969</v>
      </c>
      <c r="AV189" s="220" t="b">
        <f>AND(Table1[[#This Row],[PROPOSED Adjustment Description]]=Table1[[#This Row],[ ADOPTED
Adjustment Description]],TRUE,FALSE)</f>
        <v>0</v>
      </c>
    </row>
    <row r="190" spans="1:48" s="214" customFormat="1" ht="35.25" customHeight="1" x14ac:dyDescent="0.15">
      <c r="A190" s="196">
        <v>200222</v>
      </c>
      <c r="B190" s="199" t="s">
        <v>972</v>
      </c>
      <c r="C190" s="198">
        <v>1914</v>
      </c>
      <c r="D190" s="199" t="s">
        <v>318</v>
      </c>
      <c r="E190" s="199" t="s">
        <v>83</v>
      </c>
      <c r="F190" s="199" t="s">
        <v>60</v>
      </c>
      <c r="G190" s="199" t="s">
        <v>61</v>
      </c>
      <c r="H190" s="199" t="s">
        <v>83</v>
      </c>
      <c r="I190" s="226">
        <v>56917</v>
      </c>
      <c r="J190" s="228" t="s">
        <v>973</v>
      </c>
      <c r="K190" s="190"/>
      <c r="L190" s="191"/>
      <c r="M190" s="191"/>
      <c r="N190" s="191"/>
      <c r="O190" s="191">
        <f>SUM(Table1[[#This Row],[Salaries and Wages]:[Variable Fringe]])</f>
        <v>0</v>
      </c>
      <c r="P190" s="191">
        <v>110000</v>
      </c>
      <c r="Q190" s="191"/>
      <c r="R190" s="191"/>
      <c r="S190" s="191"/>
      <c r="T190" s="191"/>
      <c r="U190" s="191"/>
      <c r="V190" s="191"/>
      <c r="W190" s="191"/>
      <c r="X190" s="191"/>
      <c r="Y190" s="191">
        <v>110000</v>
      </c>
      <c r="Z190" s="191">
        <v>88119</v>
      </c>
      <c r="AA190" s="223" t="s">
        <v>974</v>
      </c>
      <c r="AB190" s="210" t="s">
        <v>975</v>
      </c>
      <c r="AC190" s="210" t="s">
        <v>974</v>
      </c>
      <c r="AD190" s="199" t="s">
        <v>94</v>
      </c>
      <c r="AE190" s="234" t="s">
        <v>976</v>
      </c>
      <c r="AF190" s="231">
        <v>0</v>
      </c>
      <c r="AG190" s="211">
        <f>Table1[[#This Row],[ADOPTED
Expenditures TOTAL]]*Table1[[#This Row],[
Percent Related to CAP]]</f>
        <v>0</v>
      </c>
      <c r="AH190" s="211">
        <f>Table1[[#This Row],[ADOPTED
Revenue TOTAL]]*Table1[[#This Row],[
Percent Related to CAP]]</f>
        <v>0</v>
      </c>
      <c r="AI190" s="217" t="s">
        <v>69</v>
      </c>
      <c r="AJ190" s="217" t="s">
        <v>69</v>
      </c>
      <c r="AK190" s="217" t="s">
        <v>69</v>
      </c>
      <c r="AL190" s="217" t="s">
        <v>69</v>
      </c>
      <c r="AM190" s="246"/>
      <c r="AN190" s="215"/>
      <c r="AO190" s="197"/>
      <c r="AP190" s="197" t="s">
        <v>133</v>
      </c>
      <c r="AQ190" s="197"/>
      <c r="AR190" s="197"/>
      <c r="AS190" s="219" t="s">
        <v>973</v>
      </c>
      <c r="AT190" s="117" t="b">
        <f>IF(Table1[[#This Row],[PROPOSED
Form ID Name]]=Table1[[#This Row],[ADOPTED
Form ID Name]],TRUE,FALSE)</f>
        <v>1</v>
      </c>
      <c r="AU190" s="121" t="s">
        <v>974</v>
      </c>
      <c r="AV190" s="220" t="b">
        <f>AND(Table1[[#This Row],[PROPOSED Adjustment Description]]=Table1[[#This Row],[ ADOPTED
Adjustment Description]],TRUE,FALSE)</f>
        <v>0</v>
      </c>
    </row>
    <row r="191" spans="1:48" s="214" customFormat="1" ht="35.25" customHeight="1" x14ac:dyDescent="0.15">
      <c r="A191" s="196">
        <v>200722</v>
      </c>
      <c r="B191" s="199" t="s">
        <v>977</v>
      </c>
      <c r="C191" s="198">
        <v>1914</v>
      </c>
      <c r="D191" s="199" t="s">
        <v>318</v>
      </c>
      <c r="E191" s="199" t="s">
        <v>83</v>
      </c>
      <c r="F191" s="199" t="s">
        <v>60</v>
      </c>
      <c r="G191" s="199" t="s">
        <v>160</v>
      </c>
      <c r="H191" s="199" t="s">
        <v>83</v>
      </c>
      <c r="I191" s="226">
        <v>56919</v>
      </c>
      <c r="J191" s="228" t="s">
        <v>978</v>
      </c>
      <c r="K191" s="190"/>
      <c r="L191" s="191"/>
      <c r="M191" s="191"/>
      <c r="N191" s="191"/>
      <c r="O191" s="191">
        <f>SUM(Table1[[#This Row],[Salaries and Wages]:[Variable Fringe]])</f>
        <v>0</v>
      </c>
      <c r="P191" s="191"/>
      <c r="Q191" s="191">
        <v>300000</v>
      </c>
      <c r="R191" s="191">
        <v>300000</v>
      </c>
      <c r="S191" s="191"/>
      <c r="T191" s="191"/>
      <c r="U191" s="191"/>
      <c r="V191" s="191"/>
      <c r="W191" s="191"/>
      <c r="X191" s="191"/>
      <c r="Y191" s="191">
        <v>600000</v>
      </c>
      <c r="Z191" s="191">
        <v>1260000</v>
      </c>
      <c r="AA191" s="222" t="s">
        <v>979</v>
      </c>
      <c r="AB191" s="210" t="s">
        <v>980</v>
      </c>
      <c r="AC191" s="209" t="s">
        <v>981</v>
      </c>
      <c r="AD191" s="199" t="s">
        <v>94</v>
      </c>
      <c r="AE191" s="234" t="s">
        <v>982</v>
      </c>
      <c r="AF191" s="231">
        <v>0</v>
      </c>
      <c r="AG191" s="211">
        <f>Table1[[#This Row],[ADOPTED
Expenditures TOTAL]]*Table1[[#This Row],[
Percent Related to CAP]]</f>
        <v>0</v>
      </c>
      <c r="AH191" s="211">
        <f>Table1[[#This Row],[ADOPTED
Revenue TOTAL]]*Table1[[#This Row],[
Percent Related to CAP]]</f>
        <v>0</v>
      </c>
      <c r="AI191" s="217" t="s">
        <v>69</v>
      </c>
      <c r="AJ191" s="217" t="s">
        <v>69</v>
      </c>
      <c r="AK191" s="217" t="s">
        <v>69</v>
      </c>
      <c r="AL191" s="217" t="s">
        <v>69</v>
      </c>
      <c r="AM191" s="246"/>
      <c r="AN191" s="215"/>
      <c r="AO191" s="197"/>
      <c r="AP191" s="197"/>
      <c r="AQ191" s="197" t="s">
        <v>133</v>
      </c>
      <c r="AR191" s="197"/>
      <c r="AS191" s="219" t="s">
        <v>978</v>
      </c>
      <c r="AT191" s="117" t="b">
        <f>IF(Table1[[#This Row],[PROPOSED
Form ID Name]]=Table1[[#This Row],[ADOPTED
Form ID Name]],TRUE,FALSE)</f>
        <v>1</v>
      </c>
      <c r="AU191" s="121" t="s">
        <v>979</v>
      </c>
      <c r="AV191" s="220" t="b">
        <f>AND(Table1[[#This Row],[PROPOSED Adjustment Description]]=Table1[[#This Row],[ ADOPTED
Adjustment Description]],TRUE,FALSE)</f>
        <v>0</v>
      </c>
    </row>
    <row r="192" spans="1:48" s="185" customFormat="1" ht="89.25" customHeight="1" x14ac:dyDescent="0.15">
      <c r="A192" s="178">
        <v>100000</v>
      </c>
      <c r="B192" s="179" t="s">
        <v>57</v>
      </c>
      <c r="C192" s="180">
        <v>1517</v>
      </c>
      <c r="D192" s="179" t="s">
        <v>347</v>
      </c>
      <c r="E192" s="179" t="s">
        <v>72</v>
      </c>
      <c r="F192" s="179" t="s">
        <v>83</v>
      </c>
      <c r="G192" s="179" t="s">
        <v>61</v>
      </c>
      <c r="H192" s="179" t="s">
        <v>83</v>
      </c>
      <c r="I192" s="180">
        <v>56921</v>
      </c>
      <c r="J192" s="271" t="s">
        <v>983</v>
      </c>
      <c r="K192" s="314">
        <v>-1</v>
      </c>
      <c r="L192" s="194">
        <v>-214480</v>
      </c>
      <c r="M192" s="194">
        <v>-37167</v>
      </c>
      <c r="N192" s="194">
        <v>-13391</v>
      </c>
      <c r="O192" s="272">
        <f>SUM(Table1[[#This Row],[Salaries and Wages]:[Variable Fringe]])</f>
        <v>-265038</v>
      </c>
      <c r="P192" s="189"/>
      <c r="Q192" s="189"/>
      <c r="R192" s="189"/>
      <c r="S192" s="189"/>
      <c r="T192" s="189"/>
      <c r="U192" s="189"/>
      <c r="V192" s="189"/>
      <c r="W192" s="189"/>
      <c r="X192" s="189"/>
      <c r="Y192" s="272">
        <v>-265038</v>
      </c>
      <c r="Z192" s="182"/>
      <c r="AA192" s="271" t="s">
        <v>984</v>
      </c>
      <c r="AB192" s="183" t="s">
        <v>379</v>
      </c>
      <c r="AC192" s="271" t="s">
        <v>380</v>
      </c>
      <c r="AD192" s="179" t="s">
        <v>94</v>
      </c>
      <c r="AE192" s="238" t="s">
        <v>381</v>
      </c>
      <c r="AF192" s="232">
        <v>0.5</v>
      </c>
      <c r="AG192" s="184">
        <f>Table1[[#This Row],[ADOPTED
Expenditures TOTAL]]*Table1[[#This Row],[
Percent Related to CAP]]</f>
        <v>-132519</v>
      </c>
      <c r="AH192" s="184">
        <f>Table1[[#This Row],[ADOPTED
Revenue TOTAL]]*Table1[[#This Row],[
Percent Related to CAP]]</f>
        <v>0</v>
      </c>
      <c r="AI192" s="230" t="s">
        <v>382</v>
      </c>
      <c r="AJ192" s="230" t="s">
        <v>382</v>
      </c>
      <c r="AK192" s="230" t="s">
        <v>156</v>
      </c>
      <c r="AL192" s="230" t="s">
        <v>177</v>
      </c>
      <c r="AM192" s="296" t="s">
        <v>985</v>
      </c>
      <c r="AN192" s="285"/>
      <c r="AO192" s="286"/>
      <c r="AP192" s="286"/>
      <c r="AQ192" s="286"/>
      <c r="AR192" s="179" t="s">
        <v>133</v>
      </c>
      <c r="AS192" s="274" t="s">
        <v>983</v>
      </c>
      <c r="AT192" s="275" t="b">
        <f>IF(Table1[[#This Row],[PROPOSED
Form ID Name]]=Table1[[#This Row],[ADOPTED
Form ID Name]],TRUE,FALSE)</f>
        <v>1</v>
      </c>
      <c r="AU192" s="276" t="s">
        <v>984</v>
      </c>
      <c r="AV192" s="277" t="b">
        <f>AND(Table1[[#This Row],[PROPOSED Adjustment Description]]=Table1[[#This Row],[ ADOPTED
Adjustment Description]],TRUE,FALSE)</f>
        <v>0</v>
      </c>
    </row>
    <row r="193" spans="1:48" s="214" customFormat="1" ht="35.25" customHeight="1" x14ac:dyDescent="0.15">
      <c r="A193" s="196">
        <v>200712</v>
      </c>
      <c r="B193" s="199" t="s">
        <v>986</v>
      </c>
      <c r="C193" s="198">
        <v>1516</v>
      </c>
      <c r="D193" s="199" t="s">
        <v>710</v>
      </c>
      <c r="E193" s="199" t="s">
        <v>103</v>
      </c>
      <c r="F193" s="199" t="s">
        <v>83</v>
      </c>
      <c r="G193" s="199" t="s">
        <v>83</v>
      </c>
      <c r="H193" s="199" t="s">
        <v>83</v>
      </c>
      <c r="I193" s="226">
        <v>56923</v>
      </c>
      <c r="J193" s="228" t="s">
        <v>987</v>
      </c>
      <c r="K193" s="190"/>
      <c r="L193" s="191"/>
      <c r="M193" s="191"/>
      <c r="N193" s="191"/>
      <c r="O193" s="191">
        <f>SUM(Table1[[#This Row],[Salaries and Wages]:[Variable Fringe]])</f>
        <v>0</v>
      </c>
      <c r="P193" s="191"/>
      <c r="Q193" s="191"/>
      <c r="R193" s="191"/>
      <c r="S193" s="191"/>
      <c r="T193" s="191"/>
      <c r="U193" s="191"/>
      <c r="V193" s="191"/>
      <c r="W193" s="191">
        <v>781458</v>
      </c>
      <c r="X193" s="191"/>
      <c r="Y193" s="191">
        <v>781458</v>
      </c>
      <c r="Z193" s="191"/>
      <c r="AA193" s="222" t="s">
        <v>988</v>
      </c>
      <c r="AB193" s="210" t="s">
        <v>989</v>
      </c>
      <c r="AC193" s="210" t="s">
        <v>990</v>
      </c>
      <c r="AD193" s="199" t="s">
        <v>67</v>
      </c>
      <c r="AE193" s="235" t="s">
        <v>991</v>
      </c>
      <c r="AF193" s="231">
        <v>0</v>
      </c>
      <c r="AG193" s="211">
        <f>Table1[[#This Row],[ADOPTED
Expenditures TOTAL]]*Table1[[#This Row],[
Percent Related to CAP]]</f>
        <v>0</v>
      </c>
      <c r="AH193" s="211">
        <f>Table1[[#This Row],[ADOPTED
Revenue TOTAL]]*Table1[[#This Row],[
Percent Related to CAP]]</f>
        <v>0</v>
      </c>
      <c r="AI193" s="217" t="s">
        <v>69</v>
      </c>
      <c r="AJ193" s="217" t="s">
        <v>69</v>
      </c>
      <c r="AK193" s="217" t="s">
        <v>69</v>
      </c>
      <c r="AL193" s="217" t="s">
        <v>69</v>
      </c>
      <c r="AM193" s="290"/>
      <c r="AN193" s="212"/>
      <c r="AO193" s="197" t="s">
        <v>83</v>
      </c>
      <c r="AP193" s="197"/>
      <c r="AQ193" s="197"/>
      <c r="AR193" s="216"/>
      <c r="AS193" s="219" t="s">
        <v>987</v>
      </c>
      <c r="AT193" s="117" t="b">
        <f>IF(Table1[[#This Row],[PROPOSED
Form ID Name]]=Table1[[#This Row],[ADOPTED
Form ID Name]],TRUE,FALSE)</f>
        <v>1</v>
      </c>
      <c r="AU193" s="121" t="s">
        <v>988</v>
      </c>
      <c r="AV193" s="220" t="b">
        <f>AND(Table1[[#This Row],[PROPOSED Adjustment Description]]=Table1[[#This Row],[ ADOPTED
Adjustment Description]],TRUE,FALSE)</f>
        <v>0</v>
      </c>
    </row>
    <row r="194" spans="1:48" s="214" customFormat="1" ht="35.25" customHeight="1" x14ac:dyDescent="0.15">
      <c r="A194" s="196">
        <v>100000</v>
      </c>
      <c r="B194" s="199" t="s">
        <v>57</v>
      </c>
      <c r="C194" s="198">
        <v>1516</v>
      </c>
      <c r="D194" s="199" t="s">
        <v>710</v>
      </c>
      <c r="E194" s="199" t="s">
        <v>103</v>
      </c>
      <c r="F194" s="199" t="s">
        <v>83</v>
      </c>
      <c r="G194" s="199" t="s">
        <v>84</v>
      </c>
      <c r="H194" s="199" t="s">
        <v>83</v>
      </c>
      <c r="I194" s="226">
        <v>56924</v>
      </c>
      <c r="J194" s="228" t="s">
        <v>992</v>
      </c>
      <c r="K194" s="190"/>
      <c r="L194" s="191"/>
      <c r="M194" s="191"/>
      <c r="N194" s="191"/>
      <c r="O194" s="191">
        <f>SUM(Table1[[#This Row],[Salaries and Wages]:[Variable Fringe]])</f>
        <v>0</v>
      </c>
      <c r="P194" s="191"/>
      <c r="Q194" s="191"/>
      <c r="R194" s="191"/>
      <c r="S194" s="191"/>
      <c r="T194" s="191"/>
      <c r="U194" s="191"/>
      <c r="V194" s="191"/>
      <c r="W194" s="191"/>
      <c r="X194" s="191"/>
      <c r="Y194" s="191"/>
      <c r="Z194" s="191">
        <v>645000</v>
      </c>
      <c r="AA194" s="223" t="s">
        <v>993</v>
      </c>
      <c r="AB194" s="210" t="s">
        <v>994</v>
      </c>
      <c r="AC194" s="210" t="s">
        <v>995</v>
      </c>
      <c r="AD194" s="199" t="s">
        <v>94</v>
      </c>
      <c r="AE194" s="234" t="s">
        <v>996</v>
      </c>
      <c r="AF194" s="231">
        <v>0</v>
      </c>
      <c r="AG194" s="211">
        <f>Table1[[#This Row],[ADOPTED
Expenditures TOTAL]]*Table1[[#This Row],[
Percent Related to CAP]]</f>
        <v>0</v>
      </c>
      <c r="AH194" s="211">
        <f>Table1[[#This Row],[ADOPTED
Revenue TOTAL]]*Table1[[#This Row],[
Percent Related to CAP]]</f>
        <v>0</v>
      </c>
      <c r="AI194" s="217" t="s">
        <v>69</v>
      </c>
      <c r="AJ194" s="217" t="s">
        <v>69</v>
      </c>
      <c r="AK194" s="217" t="s">
        <v>69</v>
      </c>
      <c r="AL194" s="217" t="s">
        <v>69</v>
      </c>
      <c r="AM194" s="246"/>
      <c r="AN194" s="215"/>
      <c r="AO194" s="197"/>
      <c r="AP194" s="197"/>
      <c r="AQ194" s="197"/>
      <c r="AR194" s="197" t="s">
        <v>83</v>
      </c>
      <c r="AS194" s="219" t="s">
        <v>992</v>
      </c>
      <c r="AT194" s="116" t="b">
        <f>IF(Table1[[#This Row],[PROPOSED
Form ID Name]]=Table1[[#This Row],[ADOPTED
Form ID Name]],TRUE,FALSE)</f>
        <v>1</v>
      </c>
      <c r="AU194" s="121" t="s">
        <v>993</v>
      </c>
      <c r="AV194" s="220" t="b">
        <f>AND(Table1[[#This Row],[PROPOSED Adjustment Description]]=Table1[[#This Row],[ ADOPTED
Adjustment Description]],TRUE,FALSE)</f>
        <v>0</v>
      </c>
    </row>
    <row r="195" spans="1:48" s="214" customFormat="1" ht="35.25" customHeight="1" x14ac:dyDescent="0.15">
      <c r="A195" s="196">
        <v>100000</v>
      </c>
      <c r="B195" s="197" t="s">
        <v>57</v>
      </c>
      <c r="C195" s="198">
        <v>2115</v>
      </c>
      <c r="D195" s="197" t="s">
        <v>898</v>
      </c>
      <c r="E195" s="197" t="s">
        <v>335</v>
      </c>
      <c r="F195" s="197" t="s">
        <v>307</v>
      </c>
      <c r="G195" s="197" t="s">
        <v>128</v>
      </c>
      <c r="H195" s="197" t="s">
        <v>83</v>
      </c>
      <c r="I195" s="226">
        <v>56925</v>
      </c>
      <c r="J195" s="227" t="s">
        <v>997</v>
      </c>
      <c r="K195" s="188">
        <v>1</v>
      </c>
      <c r="L195" s="189">
        <v>58888</v>
      </c>
      <c r="M195" s="189">
        <v>16414</v>
      </c>
      <c r="N195" s="189">
        <v>9190</v>
      </c>
      <c r="O195" s="189">
        <f>SUM(Table1[[#This Row],[Salaries and Wages]:[Variable Fringe]])</f>
        <v>84492</v>
      </c>
      <c r="P195" s="189">
        <v>5000</v>
      </c>
      <c r="Q195" s="189"/>
      <c r="R195" s="189"/>
      <c r="S195" s="189"/>
      <c r="T195" s="189"/>
      <c r="U195" s="189"/>
      <c r="V195" s="189"/>
      <c r="W195" s="189"/>
      <c r="X195" s="189"/>
      <c r="Y195" s="189">
        <v>89492</v>
      </c>
      <c r="Z195" s="189"/>
      <c r="AA195" s="221" t="s">
        <v>998</v>
      </c>
      <c r="AB195" s="210" t="s">
        <v>999</v>
      </c>
      <c r="AC195" s="210" t="s">
        <v>1000</v>
      </c>
      <c r="AD195" s="197" t="s">
        <v>67</v>
      </c>
      <c r="AE195" s="235" t="s">
        <v>1001</v>
      </c>
      <c r="AF195" s="231">
        <v>1</v>
      </c>
      <c r="AG195" s="211">
        <f>Table1[[#This Row],[ADOPTED
Expenditures TOTAL]]*Table1[[#This Row],[
Percent Related to CAP]]</f>
        <v>89492</v>
      </c>
      <c r="AH195" s="211">
        <f>Table1[[#This Row],[ADOPTED
Revenue TOTAL]]*Table1[[#This Row],[
Percent Related to CAP]]</f>
        <v>0</v>
      </c>
      <c r="AI195" s="217" t="s">
        <v>904</v>
      </c>
      <c r="AJ195" s="217" t="s">
        <v>1002</v>
      </c>
      <c r="AK195" s="217" t="s">
        <v>81</v>
      </c>
      <c r="AL195" s="217" t="s">
        <v>269</v>
      </c>
      <c r="AM195" s="290" t="s">
        <v>906</v>
      </c>
      <c r="AN195" s="212"/>
      <c r="AO195" s="213"/>
      <c r="AP195" s="213"/>
      <c r="AQ195" s="213"/>
      <c r="AR195" s="197" t="s">
        <v>70</v>
      </c>
      <c r="AS195" s="219" t="s">
        <v>997</v>
      </c>
      <c r="AT195" s="116" t="b">
        <f>IF(Table1[[#This Row],[PROPOSED
Form ID Name]]=Table1[[#This Row],[ADOPTED
Form ID Name]],TRUE,FALSE)</f>
        <v>1</v>
      </c>
      <c r="AU195" s="121" t="s">
        <v>998</v>
      </c>
      <c r="AV195" s="220" t="b">
        <f>AND(Table1[[#This Row],[PROPOSED Adjustment Description]]=Table1[[#This Row],[ ADOPTED
Adjustment Description]],TRUE,FALSE)</f>
        <v>0</v>
      </c>
    </row>
    <row r="196" spans="1:48" s="214" customFormat="1" ht="35.25" customHeight="1" x14ac:dyDescent="0.15">
      <c r="A196" s="196">
        <v>100000</v>
      </c>
      <c r="B196" s="197" t="s">
        <v>57</v>
      </c>
      <c r="C196" s="198">
        <v>2115</v>
      </c>
      <c r="D196" s="197" t="s">
        <v>898</v>
      </c>
      <c r="E196" s="197" t="s">
        <v>335</v>
      </c>
      <c r="F196" s="197" t="s">
        <v>307</v>
      </c>
      <c r="G196" s="197" t="s">
        <v>128</v>
      </c>
      <c r="H196" s="197" t="s">
        <v>83</v>
      </c>
      <c r="I196" s="226">
        <v>56926</v>
      </c>
      <c r="J196" s="227" t="s">
        <v>1003</v>
      </c>
      <c r="K196" s="188">
        <v>1</v>
      </c>
      <c r="L196" s="189">
        <v>47100</v>
      </c>
      <c r="M196" s="189">
        <v>16526</v>
      </c>
      <c r="N196" s="189">
        <v>8872</v>
      </c>
      <c r="O196" s="189">
        <f>SUM(Table1[[#This Row],[Salaries and Wages]:[Variable Fringe]])</f>
        <v>72498</v>
      </c>
      <c r="P196" s="189">
        <v>5000</v>
      </c>
      <c r="Q196" s="189"/>
      <c r="R196" s="189"/>
      <c r="S196" s="189"/>
      <c r="T196" s="189"/>
      <c r="U196" s="189"/>
      <c r="V196" s="189"/>
      <c r="W196" s="189"/>
      <c r="X196" s="189"/>
      <c r="Y196" s="189">
        <v>77498</v>
      </c>
      <c r="Z196" s="189"/>
      <c r="AA196" s="221" t="s">
        <v>1004</v>
      </c>
      <c r="AB196" s="210" t="s">
        <v>999</v>
      </c>
      <c r="AC196" s="210" t="s">
        <v>1000</v>
      </c>
      <c r="AD196" s="197" t="s">
        <v>67</v>
      </c>
      <c r="AE196" s="235" t="s">
        <v>1005</v>
      </c>
      <c r="AF196" s="231">
        <v>1</v>
      </c>
      <c r="AG196" s="211">
        <f>Table1[[#This Row],[ADOPTED
Expenditures TOTAL]]*Table1[[#This Row],[
Percent Related to CAP]]</f>
        <v>77498</v>
      </c>
      <c r="AH196" s="211">
        <f>Table1[[#This Row],[ADOPTED
Revenue TOTAL]]*Table1[[#This Row],[
Percent Related to CAP]]</f>
        <v>0</v>
      </c>
      <c r="AI196" s="217" t="s">
        <v>904</v>
      </c>
      <c r="AJ196" s="217" t="s">
        <v>1006</v>
      </c>
      <c r="AK196" s="217" t="s">
        <v>81</v>
      </c>
      <c r="AL196" s="217" t="s">
        <v>269</v>
      </c>
      <c r="AM196" s="290" t="s">
        <v>906</v>
      </c>
      <c r="AN196" s="212"/>
      <c r="AO196" s="213"/>
      <c r="AP196" s="213"/>
      <c r="AQ196" s="213"/>
      <c r="AR196" s="197" t="s">
        <v>70</v>
      </c>
      <c r="AS196" s="219" t="s">
        <v>1003</v>
      </c>
      <c r="AT196" s="116" t="b">
        <f>IF(Table1[[#This Row],[PROPOSED
Form ID Name]]=Table1[[#This Row],[ADOPTED
Form ID Name]],TRUE,FALSE)</f>
        <v>1</v>
      </c>
      <c r="AU196" s="121" t="s">
        <v>1004</v>
      </c>
      <c r="AV196" s="220" t="b">
        <f>AND(Table1[[#This Row],[PROPOSED Adjustment Description]]=Table1[[#This Row],[ ADOPTED
Adjustment Description]],TRUE,FALSE)</f>
        <v>0</v>
      </c>
    </row>
    <row r="197" spans="1:48" s="214" customFormat="1" ht="35.25" customHeight="1" x14ac:dyDescent="0.15">
      <c r="A197" s="196">
        <v>100000</v>
      </c>
      <c r="B197" s="197" t="s">
        <v>57</v>
      </c>
      <c r="C197" s="198">
        <v>2115</v>
      </c>
      <c r="D197" s="197" t="s">
        <v>898</v>
      </c>
      <c r="E197" s="197" t="s">
        <v>293</v>
      </c>
      <c r="F197" s="197" t="s">
        <v>83</v>
      </c>
      <c r="G197" s="197" t="s">
        <v>61</v>
      </c>
      <c r="H197" s="197" t="s">
        <v>83</v>
      </c>
      <c r="I197" s="226">
        <v>56927</v>
      </c>
      <c r="J197" s="227" t="s">
        <v>1007</v>
      </c>
      <c r="K197" s="188">
        <v>0.34</v>
      </c>
      <c r="L197" s="189">
        <v>17088</v>
      </c>
      <c r="M197" s="189">
        <v>5195</v>
      </c>
      <c r="N197" s="189">
        <v>3046</v>
      </c>
      <c r="O197" s="189">
        <f>SUM(Table1[[#This Row],[Salaries and Wages]:[Variable Fringe]])</f>
        <v>25329</v>
      </c>
      <c r="P197" s="189"/>
      <c r="Q197" s="189"/>
      <c r="R197" s="189"/>
      <c r="S197" s="189"/>
      <c r="T197" s="189"/>
      <c r="U197" s="189"/>
      <c r="V197" s="189"/>
      <c r="W197" s="189"/>
      <c r="X197" s="189"/>
      <c r="Y197" s="189">
        <v>25329</v>
      </c>
      <c r="Z197" s="189"/>
      <c r="AA197" s="221" t="s">
        <v>950</v>
      </c>
      <c r="AB197" s="210" t="s">
        <v>951</v>
      </c>
      <c r="AC197" s="209" t="s">
        <v>952</v>
      </c>
      <c r="AD197" s="197" t="s">
        <v>67</v>
      </c>
      <c r="AE197" s="235" t="s">
        <v>953</v>
      </c>
      <c r="AF197" s="231">
        <v>0.5</v>
      </c>
      <c r="AG197" s="211">
        <f>Table1[[#This Row],[ADOPTED
Expenditures TOTAL]]*Table1[[#This Row],[
Percent Related to CAP]]</f>
        <v>12664.5</v>
      </c>
      <c r="AH197" s="211">
        <f>Table1[[#This Row],[ADOPTED
Revenue TOTAL]]*Table1[[#This Row],[
Percent Related to CAP]]</f>
        <v>0</v>
      </c>
      <c r="AI197" s="217" t="s">
        <v>904</v>
      </c>
      <c r="AJ197" s="217" t="s">
        <v>1006</v>
      </c>
      <c r="AK197" s="217" t="s">
        <v>156</v>
      </c>
      <c r="AL197" s="217" t="s">
        <v>269</v>
      </c>
      <c r="AM197" s="290" t="s">
        <v>906</v>
      </c>
      <c r="AN197" s="212"/>
      <c r="AO197" s="213"/>
      <c r="AP197" s="213"/>
      <c r="AQ197" s="213"/>
      <c r="AR197" s="197" t="s">
        <v>70</v>
      </c>
      <c r="AS197" s="219" t="s">
        <v>1007</v>
      </c>
      <c r="AT197" s="116" t="b">
        <f>IF(Table1[[#This Row],[PROPOSED
Form ID Name]]=Table1[[#This Row],[ADOPTED
Form ID Name]],TRUE,FALSE)</f>
        <v>1</v>
      </c>
      <c r="AU197" s="121" t="s">
        <v>950</v>
      </c>
      <c r="AV197" s="220" t="b">
        <f>AND(Table1[[#This Row],[PROPOSED Adjustment Description]]=Table1[[#This Row],[ ADOPTED
Adjustment Description]],TRUE,FALSE)</f>
        <v>0</v>
      </c>
    </row>
    <row r="198" spans="1:48" s="214" customFormat="1" ht="35.25" customHeight="1" x14ac:dyDescent="0.15">
      <c r="A198" s="196">
        <v>100000</v>
      </c>
      <c r="B198" s="197" t="s">
        <v>57</v>
      </c>
      <c r="C198" s="198">
        <v>2115</v>
      </c>
      <c r="D198" s="197" t="s">
        <v>898</v>
      </c>
      <c r="E198" s="197" t="s">
        <v>422</v>
      </c>
      <c r="F198" s="197" t="s">
        <v>83</v>
      </c>
      <c r="G198" s="197" t="s">
        <v>61</v>
      </c>
      <c r="H198" s="197" t="s">
        <v>83</v>
      </c>
      <c r="I198" s="226">
        <v>56928</v>
      </c>
      <c r="J198" s="227" t="s">
        <v>1008</v>
      </c>
      <c r="K198" s="188">
        <v>0.34</v>
      </c>
      <c r="L198" s="189">
        <v>23056</v>
      </c>
      <c r="M198" s="189">
        <v>5693</v>
      </c>
      <c r="N198" s="189">
        <v>3207</v>
      </c>
      <c r="O198" s="189">
        <f>SUM(Table1[[#This Row],[Salaries and Wages]:[Variable Fringe]])</f>
        <v>31956</v>
      </c>
      <c r="P198" s="189"/>
      <c r="Q198" s="189"/>
      <c r="R198" s="189"/>
      <c r="S198" s="189"/>
      <c r="T198" s="189"/>
      <c r="U198" s="189"/>
      <c r="V198" s="189"/>
      <c r="W198" s="189"/>
      <c r="X198" s="189"/>
      <c r="Y198" s="189">
        <v>31956</v>
      </c>
      <c r="Z198" s="189"/>
      <c r="AA198" s="221" t="s">
        <v>956</v>
      </c>
      <c r="AB198" s="210" t="s">
        <v>957</v>
      </c>
      <c r="AC198" s="210" t="s">
        <v>958</v>
      </c>
      <c r="AD198" s="197" t="s">
        <v>67</v>
      </c>
      <c r="AE198" s="235" t="s">
        <v>959</v>
      </c>
      <c r="AF198" s="231">
        <v>1</v>
      </c>
      <c r="AG198" s="211">
        <f>Table1[[#This Row],[ADOPTED
Expenditures TOTAL]]*Table1[[#This Row],[
Percent Related to CAP]]</f>
        <v>31956</v>
      </c>
      <c r="AH198" s="211">
        <f>Table1[[#This Row],[ADOPTED
Revenue TOTAL]]*Table1[[#This Row],[
Percent Related to CAP]]</f>
        <v>0</v>
      </c>
      <c r="AI198" s="217" t="s">
        <v>904</v>
      </c>
      <c r="AJ198" s="217" t="s">
        <v>1006</v>
      </c>
      <c r="AK198" s="217" t="s">
        <v>156</v>
      </c>
      <c r="AL198" s="217" t="s">
        <v>269</v>
      </c>
      <c r="AM198" s="290" t="s">
        <v>906</v>
      </c>
      <c r="AN198" s="212"/>
      <c r="AO198" s="213"/>
      <c r="AP198" s="213"/>
      <c r="AQ198" s="213"/>
      <c r="AR198" s="197" t="s">
        <v>70</v>
      </c>
      <c r="AS198" s="219" t="s">
        <v>1008</v>
      </c>
      <c r="AT198" s="116" t="b">
        <f>IF(Table1[[#This Row],[PROPOSED
Form ID Name]]=Table1[[#This Row],[ADOPTED
Form ID Name]],TRUE,FALSE)</f>
        <v>1</v>
      </c>
      <c r="AU198" s="121" t="s">
        <v>956</v>
      </c>
      <c r="AV198" s="220" t="b">
        <f>AND(Table1[[#This Row],[PROPOSED Adjustment Description]]=Table1[[#This Row],[ ADOPTED
Adjustment Description]],TRUE,FALSE)</f>
        <v>0</v>
      </c>
    </row>
    <row r="199" spans="1:48" s="214" customFormat="1" ht="35.25" customHeight="1" x14ac:dyDescent="0.15">
      <c r="A199" s="196">
        <v>100000</v>
      </c>
      <c r="B199" s="197" t="s">
        <v>57</v>
      </c>
      <c r="C199" s="198">
        <v>2115</v>
      </c>
      <c r="D199" s="197" t="s">
        <v>898</v>
      </c>
      <c r="E199" s="197" t="s">
        <v>329</v>
      </c>
      <c r="F199" s="197" t="s">
        <v>307</v>
      </c>
      <c r="G199" s="197" t="s">
        <v>61</v>
      </c>
      <c r="H199" s="197" t="s">
        <v>479</v>
      </c>
      <c r="I199" s="226">
        <v>56929</v>
      </c>
      <c r="J199" s="227" t="s">
        <v>1009</v>
      </c>
      <c r="K199" s="188">
        <v>6</v>
      </c>
      <c r="L199" s="189">
        <v>302232</v>
      </c>
      <c r="M199" s="189">
        <v>100654</v>
      </c>
      <c r="N199" s="189">
        <v>53760</v>
      </c>
      <c r="O199" s="189">
        <f>SUM(Table1[[#This Row],[Salaries and Wages]:[Variable Fringe]])</f>
        <v>456646</v>
      </c>
      <c r="P199" s="189">
        <v>30000</v>
      </c>
      <c r="Q199" s="189">
        <v>970000</v>
      </c>
      <c r="R199" s="189"/>
      <c r="S199" s="189"/>
      <c r="T199" s="189"/>
      <c r="U199" s="189"/>
      <c r="V199" s="189"/>
      <c r="W199" s="189"/>
      <c r="X199" s="189"/>
      <c r="Y199" s="189">
        <v>1456646</v>
      </c>
      <c r="Z199" s="189"/>
      <c r="AA199" s="221" t="s">
        <v>1010</v>
      </c>
      <c r="AB199" s="210" t="s">
        <v>1011</v>
      </c>
      <c r="AC199" s="210" t="s">
        <v>1012</v>
      </c>
      <c r="AD199" s="197" t="s">
        <v>67</v>
      </c>
      <c r="AE199" s="235" t="s">
        <v>1013</v>
      </c>
      <c r="AF199" s="231">
        <v>1</v>
      </c>
      <c r="AG199" s="211">
        <f>Table1[[#This Row],[ADOPTED
Expenditures TOTAL]]*Table1[[#This Row],[
Percent Related to CAP]]</f>
        <v>1456646</v>
      </c>
      <c r="AH199" s="211">
        <f>Table1[[#This Row],[ADOPTED
Revenue TOTAL]]*Table1[[#This Row],[
Percent Related to CAP]]</f>
        <v>0</v>
      </c>
      <c r="AI199" s="217" t="s">
        <v>79</v>
      </c>
      <c r="AJ199" s="217" t="s">
        <v>1014</v>
      </c>
      <c r="AK199" s="217" t="s">
        <v>156</v>
      </c>
      <c r="AL199" s="217" t="s">
        <v>269</v>
      </c>
      <c r="AM199" s="295" t="s">
        <v>943</v>
      </c>
      <c r="AN199" s="212"/>
      <c r="AO199" s="213"/>
      <c r="AP199" s="213"/>
      <c r="AQ199" s="213"/>
      <c r="AR199" s="197" t="s">
        <v>70</v>
      </c>
      <c r="AS199" s="219" t="s">
        <v>1009</v>
      </c>
      <c r="AT199" s="116" t="b">
        <f>IF(Table1[[#This Row],[PROPOSED
Form ID Name]]=Table1[[#This Row],[ADOPTED
Form ID Name]],TRUE,FALSE)</f>
        <v>1</v>
      </c>
      <c r="AU199" s="121" t="s">
        <v>1010</v>
      </c>
      <c r="AV199" s="220" t="b">
        <f>AND(Table1[[#This Row],[PROPOSED Adjustment Description]]=Table1[[#This Row],[ ADOPTED
Adjustment Description]],TRUE,FALSE)</f>
        <v>0</v>
      </c>
    </row>
    <row r="200" spans="1:48" s="214" customFormat="1" ht="35.25" customHeight="1" x14ac:dyDescent="0.15">
      <c r="A200" s="196">
        <v>100000</v>
      </c>
      <c r="B200" s="197" t="s">
        <v>57</v>
      </c>
      <c r="C200" s="198">
        <v>2115</v>
      </c>
      <c r="D200" s="197" t="s">
        <v>898</v>
      </c>
      <c r="E200" s="197" t="s">
        <v>589</v>
      </c>
      <c r="F200" s="197" t="s">
        <v>307</v>
      </c>
      <c r="G200" s="197" t="s">
        <v>61</v>
      </c>
      <c r="H200" s="197" t="s">
        <v>83</v>
      </c>
      <c r="I200" s="226">
        <v>56930</v>
      </c>
      <c r="J200" s="227" t="s">
        <v>1015</v>
      </c>
      <c r="K200" s="188">
        <v>1</v>
      </c>
      <c r="L200" s="189">
        <v>90558</v>
      </c>
      <c r="M200" s="189">
        <v>19651</v>
      </c>
      <c r="N200" s="189">
        <v>10045</v>
      </c>
      <c r="O200" s="189">
        <f>SUM(Table1[[#This Row],[Salaries and Wages]:[Variable Fringe]])</f>
        <v>120254</v>
      </c>
      <c r="P200" s="189">
        <v>5000</v>
      </c>
      <c r="Q200" s="189"/>
      <c r="R200" s="189"/>
      <c r="S200" s="189"/>
      <c r="T200" s="189"/>
      <c r="U200" s="189"/>
      <c r="V200" s="189"/>
      <c r="W200" s="189"/>
      <c r="X200" s="189"/>
      <c r="Y200" s="189">
        <v>125254</v>
      </c>
      <c r="Z200" s="189"/>
      <c r="AA200" s="221" t="s">
        <v>1016</v>
      </c>
      <c r="AB200" s="210" t="s">
        <v>1017</v>
      </c>
      <c r="AC200" s="210" t="s">
        <v>1018</v>
      </c>
      <c r="AD200" s="197" t="s">
        <v>67</v>
      </c>
      <c r="AE200" s="235" t="s">
        <v>1019</v>
      </c>
      <c r="AF200" s="231">
        <v>1</v>
      </c>
      <c r="AG200" s="211">
        <f>Table1[[#This Row],[ADOPTED
Expenditures TOTAL]]*Table1[[#This Row],[
Percent Related to CAP]]</f>
        <v>125254</v>
      </c>
      <c r="AH200" s="211">
        <f>Table1[[#This Row],[ADOPTED
Revenue TOTAL]]*Table1[[#This Row],[
Percent Related to CAP]]</f>
        <v>0</v>
      </c>
      <c r="AI200" s="217" t="s">
        <v>904</v>
      </c>
      <c r="AJ200" s="217" t="s">
        <v>1006</v>
      </c>
      <c r="AK200" s="217" t="s">
        <v>81</v>
      </c>
      <c r="AL200" s="217" t="s">
        <v>269</v>
      </c>
      <c r="AM200" s="290" t="s">
        <v>1020</v>
      </c>
      <c r="AN200" s="212"/>
      <c r="AO200" s="213"/>
      <c r="AP200" s="213"/>
      <c r="AQ200" s="213"/>
      <c r="AR200" s="197" t="s">
        <v>70</v>
      </c>
      <c r="AS200" s="219" t="s">
        <v>1015</v>
      </c>
      <c r="AT200" s="116" t="b">
        <f>IF(Table1[[#This Row],[PROPOSED
Form ID Name]]=Table1[[#This Row],[ADOPTED
Form ID Name]],TRUE,FALSE)</f>
        <v>1</v>
      </c>
      <c r="AU200" s="121" t="s">
        <v>1016</v>
      </c>
      <c r="AV200" s="220" t="b">
        <f>AND(Table1[[#This Row],[PROPOSED Adjustment Description]]=Table1[[#This Row],[ ADOPTED
Adjustment Description]],TRUE,FALSE)</f>
        <v>0</v>
      </c>
    </row>
    <row r="201" spans="1:48" s="214" customFormat="1" ht="35.25" customHeight="1" x14ac:dyDescent="0.15">
      <c r="A201" s="196">
        <v>700039</v>
      </c>
      <c r="B201" s="197" t="s">
        <v>907</v>
      </c>
      <c r="C201" s="198">
        <v>2115</v>
      </c>
      <c r="D201" s="197" t="s">
        <v>898</v>
      </c>
      <c r="E201" s="197" t="s">
        <v>238</v>
      </c>
      <c r="F201" s="197" t="s">
        <v>307</v>
      </c>
      <c r="G201" s="197" t="s">
        <v>128</v>
      </c>
      <c r="H201" s="197" t="s">
        <v>83</v>
      </c>
      <c r="I201" s="226">
        <v>56931</v>
      </c>
      <c r="J201" s="227" t="s">
        <v>1021</v>
      </c>
      <c r="K201" s="188">
        <v>1</v>
      </c>
      <c r="L201" s="189">
        <v>77468</v>
      </c>
      <c r="M201" s="189">
        <v>17818</v>
      </c>
      <c r="N201" s="189">
        <v>9692</v>
      </c>
      <c r="O201" s="189">
        <f>SUM(Table1[[#This Row],[Salaries and Wages]:[Variable Fringe]])</f>
        <v>104978</v>
      </c>
      <c r="P201" s="189"/>
      <c r="Q201" s="189"/>
      <c r="R201" s="189"/>
      <c r="S201" s="189"/>
      <c r="T201" s="189"/>
      <c r="U201" s="189"/>
      <c r="V201" s="189"/>
      <c r="W201" s="189"/>
      <c r="X201" s="189"/>
      <c r="Y201" s="189">
        <v>104978</v>
      </c>
      <c r="Z201" s="189"/>
      <c r="AA201" s="221" t="s">
        <v>1022</v>
      </c>
      <c r="AB201" s="210" t="s">
        <v>910</v>
      </c>
      <c r="AC201" s="210" t="s">
        <v>911</v>
      </c>
      <c r="AD201" s="197" t="s">
        <v>67</v>
      </c>
      <c r="AE201" s="235" t="s">
        <v>912</v>
      </c>
      <c r="AF201" s="231">
        <v>1</v>
      </c>
      <c r="AG201" s="211">
        <f>Table1[[#This Row],[ADOPTED
Expenditures TOTAL]]*Table1[[#This Row],[
Percent Related to CAP]]</f>
        <v>104978</v>
      </c>
      <c r="AH201" s="211">
        <f>Table1[[#This Row],[ADOPTED
Revenue TOTAL]]*Table1[[#This Row],[
Percent Related to CAP]]</f>
        <v>0</v>
      </c>
      <c r="AI201" s="217" t="s">
        <v>904</v>
      </c>
      <c r="AJ201" s="217" t="s">
        <v>1006</v>
      </c>
      <c r="AK201" s="217" t="s">
        <v>81</v>
      </c>
      <c r="AL201" s="217" t="s">
        <v>269</v>
      </c>
      <c r="AM201" s="290" t="s">
        <v>906</v>
      </c>
      <c r="AN201" s="215" t="s">
        <v>70</v>
      </c>
      <c r="AO201" s="197"/>
      <c r="AP201" s="197"/>
      <c r="AQ201" s="216"/>
      <c r="AR201" s="216"/>
      <c r="AS201" s="219" t="s">
        <v>1021</v>
      </c>
      <c r="AT201" s="117" t="b">
        <f>IF(Table1[[#This Row],[PROPOSED
Form ID Name]]=Table1[[#This Row],[ADOPTED
Form ID Name]],TRUE,FALSE)</f>
        <v>1</v>
      </c>
      <c r="AU201" s="121" t="s">
        <v>1022</v>
      </c>
      <c r="AV201" s="220" t="b">
        <f>AND(Table1[[#This Row],[PROPOSED Adjustment Description]]=Table1[[#This Row],[ ADOPTED
Adjustment Description]],TRUE,FALSE)</f>
        <v>0</v>
      </c>
    </row>
    <row r="202" spans="1:48" s="214" customFormat="1" ht="35.25" customHeight="1" x14ac:dyDescent="0.15">
      <c r="A202" s="178">
        <v>700039</v>
      </c>
      <c r="B202" s="179" t="s">
        <v>907</v>
      </c>
      <c r="C202" s="180">
        <v>2115</v>
      </c>
      <c r="D202" s="179" t="s">
        <v>898</v>
      </c>
      <c r="E202" s="179" t="s">
        <v>238</v>
      </c>
      <c r="F202" s="179" t="s">
        <v>307</v>
      </c>
      <c r="G202" s="179" t="s">
        <v>128</v>
      </c>
      <c r="H202" s="179" t="s">
        <v>83</v>
      </c>
      <c r="I202" s="180">
        <v>56932</v>
      </c>
      <c r="J202" s="271" t="s">
        <v>1023</v>
      </c>
      <c r="K202" s="181">
        <v>1</v>
      </c>
      <c r="L202" s="182">
        <v>74099</v>
      </c>
      <c r="M202" s="182">
        <v>32005</v>
      </c>
      <c r="N202" s="182">
        <v>9600</v>
      </c>
      <c r="O202" s="182">
        <f>SUM(Table1[[#This Row],[Salaries and Wages]:[Variable Fringe]])</f>
        <v>115704</v>
      </c>
      <c r="P202" s="182"/>
      <c r="Q202" s="182"/>
      <c r="R202" s="182"/>
      <c r="S202" s="182"/>
      <c r="T202" s="182"/>
      <c r="U202" s="182"/>
      <c r="V202" s="182"/>
      <c r="W202" s="182"/>
      <c r="X202" s="182"/>
      <c r="Y202" s="182">
        <v>115704</v>
      </c>
      <c r="Z202" s="182"/>
      <c r="AA202" s="271" t="s">
        <v>1024</v>
      </c>
      <c r="AB202" s="183" t="s">
        <v>910</v>
      </c>
      <c r="AC202" s="183" t="s">
        <v>911</v>
      </c>
      <c r="AD202" s="179" t="s">
        <v>67</v>
      </c>
      <c r="AE202" s="238" t="s">
        <v>912</v>
      </c>
      <c r="AF202" s="232">
        <v>1</v>
      </c>
      <c r="AG202" s="184">
        <f>Table1[[#This Row],[ADOPTED
Expenditures TOTAL]]*Table1[[#This Row],[
Percent Related to CAP]]</f>
        <v>115704</v>
      </c>
      <c r="AH202" s="184">
        <f>Table1[[#This Row],[ADOPTED
Revenue TOTAL]]*Table1[[#This Row],[
Percent Related to CAP]]</f>
        <v>0</v>
      </c>
      <c r="AI202" s="230" t="s">
        <v>904</v>
      </c>
      <c r="AJ202" s="230" t="s">
        <v>1006</v>
      </c>
      <c r="AK202" s="230" t="s">
        <v>81</v>
      </c>
      <c r="AL202" s="230" t="s">
        <v>1025</v>
      </c>
      <c r="AM202" s="296" t="s">
        <v>1026</v>
      </c>
      <c r="AN202" s="186" t="s">
        <v>70</v>
      </c>
      <c r="AO202" s="179"/>
      <c r="AP202" s="179"/>
      <c r="AQ202" s="187"/>
      <c r="AR202" s="187"/>
      <c r="AS202" s="219" t="s">
        <v>1023</v>
      </c>
      <c r="AT202" s="117" t="b">
        <f>IF(Table1[[#This Row],[PROPOSED
Form ID Name]]=Table1[[#This Row],[ADOPTED
Form ID Name]],TRUE,FALSE)</f>
        <v>1</v>
      </c>
      <c r="AU202" s="121" t="s">
        <v>1024</v>
      </c>
      <c r="AV202" s="220" t="b">
        <f>AND(Table1[[#This Row],[PROPOSED Adjustment Description]]=Table1[[#This Row],[ ADOPTED
Adjustment Description]],TRUE,FALSE)</f>
        <v>0</v>
      </c>
    </row>
    <row r="203" spans="1:48" s="214" customFormat="1" ht="35.25" customHeight="1" x14ac:dyDescent="0.15">
      <c r="A203" s="178">
        <v>700039</v>
      </c>
      <c r="B203" s="179" t="s">
        <v>907</v>
      </c>
      <c r="C203" s="180">
        <v>2115</v>
      </c>
      <c r="D203" s="179" t="s">
        <v>898</v>
      </c>
      <c r="E203" s="179" t="s">
        <v>238</v>
      </c>
      <c r="F203" s="179" t="s">
        <v>307</v>
      </c>
      <c r="G203" s="179" t="s">
        <v>128</v>
      </c>
      <c r="H203" s="179" t="s">
        <v>83</v>
      </c>
      <c r="I203" s="180">
        <v>56933</v>
      </c>
      <c r="J203" s="271" t="s">
        <v>1027</v>
      </c>
      <c r="K203" s="181">
        <v>1</v>
      </c>
      <c r="L203" s="182">
        <v>51564</v>
      </c>
      <c r="M203" s="182">
        <v>16143</v>
      </c>
      <c r="N203" s="182">
        <v>8993</v>
      </c>
      <c r="O203" s="182">
        <f>SUM(Table1[[#This Row],[Salaries and Wages]:[Variable Fringe]])</f>
        <v>76700</v>
      </c>
      <c r="P203" s="182"/>
      <c r="Q203" s="182"/>
      <c r="R203" s="182"/>
      <c r="S203" s="182"/>
      <c r="T203" s="182"/>
      <c r="U203" s="182"/>
      <c r="V203" s="182"/>
      <c r="W203" s="182"/>
      <c r="X203" s="182"/>
      <c r="Y203" s="182">
        <v>76700</v>
      </c>
      <c r="Z203" s="182"/>
      <c r="AA203" s="271" t="s">
        <v>1028</v>
      </c>
      <c r="AB203" s="183" t="s">
        <v>910</v>
      </c>
      <c r="AC203" s="183" t="s">
        <v>911</v>
      </c>
      <c r="AD203" s="179" t="s">
        <v>67</v>
      </c>
      <c r="AE203" s="238" t="s">
        <v>912</v>
      </c>
      <c r="AF203" s="232">
        <v>1</v>
      </c>
      <c r="AG203" s="184">
        <f>Table1[[#This Row],[ADOPTED
Expenditures TOTAL]]*Table1[[#This Row],[
Percent Related to CAP]]</f>
        <v>76700</v>
      </c>
      <c r="AH203" s="184">
        <f>Table1[[#This Row],[ADOPTED
Revenue TOTAL]]*Table1[[#This Row],[
Percent Related to CAP]]</f>
        <v>0</v>
      </c>
      <c r="AI203" s="230" t="s">
        <v>904</v>
      </c>
      <c r="AJ203" s="230" t="s">
        <v>1006</v>
      </c>
      <c r="AK203" s="230" t="s">
        <v>81</v>
      </c>
      <c r="AL203" s="230" t="s">
        <v>1025</v>
      </c>
      <c r="AM203" s="296" t="s">
        <v>1026</v>
      </c>
      <c r="AN203" s="186" t="s">
        <v>70</v>
      </c>
      <c r="AO203" s="179"/>
      <c r="AP203" s="179"/>
      <c r="AQ203" s="187"/>
      <c r="AR203" s="187"/>
      <c r="AS203" s="219" t="s">
        <v>1027</v>
      </c>
      <c r="AT203" s="117" t="b">
        <f>IF(Table1[[#This Row],[PROPOSED
Form ID Name]]=Table1[[#This Row],[ADOPTED
Form ID Name]],TRUE,FALSE)</f>
        <v>1</v>
      </c>
      <c r="AU203" s="121" t="s">
        <v>1028</v>
      </c>
      <c r="AV203" s="220" t="b">
        <f>AND(Table1[[#This Row],[PROPOSED Adjustment Description]]=Table1[[#This Row],[ ADOPTED
Adjustment Description]],TRUE,FALSE)</f>
        <v>0</v>
      </c>
    </row>
    <row r="204" spans="1:48" s="214" customFormat="1" ht="35.25" customHeight="1" x14ac:dyDescent="0.15">
      <c r="A204" s="196">
        <v>700039</v>
      </c>
      <c r="B204" s="197" t="s">
        <v>907</v>
      </c>
      <c r="C204" s="198">
        <v>2115</v>
      </c>
      <c r="D204" s="197" t="s">
        <v>898</v>
      </c>
      <c r="E204" s="197" t="s">
        <v>238</v>
      </c>
      <c r="F204" s="197" t="s">
        <v>307</v>
      </c>
      <c r="G204" s="197" t="s">
        <v>128</v>
      </c>
      <c r="H204" s="197" t="s">
        <v>83</v>
      </c>
      <c r="I204" s="226">
        <v>56934</v>
      </c>
      <c r="J204" s="227" t="s">
        <v>1029</v>
      </c>
      <c r="K204" s="188">
        <v>1</v>
      </c>
      <c r="L204" s="189">
        <v>56601</v>
      </c>
      <c r="M204" s="189">
        <v>15624</v>
      </c>
      <c r="N204" s="189">
        <v>9128</v>
      </c>
      <c r="O204" s="189">
        <f>SUM(Table1[[#This Row],[Salaries and Wages]:[Variable Fringe]])</f>
        <v>81353</v>
      </c>
      <c r="P204" s="189"/>
      <c r="Q204" s="189"/>
      <c r="R204" s="189"/>
      <c r="S204" s="189"/>
      <c r="T204" s="189"/>
      <c r="U204" s="189"/>
      <c r="V204" s="189"/>
      <c r="W204" s="189"/>
      <c r="X204" s="189"/>
      <c r="Y204" s="189">
        <v>81353</v>
      </c>
      <c r="Z204" s="189"/>
      <c r="AA204" s="221" t="s">
        <v>1030</v>
      </c>
      <c r="AB204" s="210" t="s">
        <v>910</v>
      </c>
      <c r="AC204" s="210" t="s">
        <v>911</v>
      </c>
      <c r="AD204" s="197" t="s">
        <v>67</v>
      </c>
      <c r="AE204" s="235" t="s">
        <v>912</v>
      </c>
      <c r="AF204" s="231">
        <v>1</v>
      </c>
      <c r="AG204" s="211">
        <f>Table1[[#This Row],[ADOPTED
Expenditures TOTAL]]*Table1[[#This Row],[
Percent Related to CAP]]</f>
        <v>81353</v>
      </c>
      <c r="AH204" s="211">
        <f>Table1[[#This Row],[ADOPTED
Revenue TOTAL]]*Table1[[#This Row],[
Percent Related to CAP]]</f>
        <v>0</v>
      </c>
      <c r="AI204" s="217" t="s">
        <v>904</v>
      </c>
      <c r="AJ204" s="217" t="s">
        <v>1006</v>
      </c>
      <c r="AK204" s="217" t="s">
        <v>81</v>
      </c>
      <c r="AL204" s="217" t="s">
        <v>269</v>
      </c>
      <c r="AM204" s="290" t="s">
        <v>1031</v>
      </c>
      <c r="AN204" s="215" t="s">
        <v>70</v>
      </c>
      <c r="AO204" s="197"/>
      <c r="AP204" s="197"/>
      <c r="AQ204" s="216"/>
      <c r="AR204" s="216"/>
      <c r="AS204" s="219" t="s">
        <v>1029</v>
      </c>
      <c r="AT204" s="117" t="b">
        <f>IF(Table1[[#This Row],[PROPOSED
Form ID Name]]=Table1[[#This Row],[ADOPTED
Form ID Name]],TRUE,FALSE)</f>
        <v>1</v>
      </c>
      <c r="AU204" s="121" t="s">
        <v>1030</v>
      </c>
      <c r="AV204" s="220" t="b">
        <f>AND(Table1[[#This Row],[PROPOSED Adjustment Description]]=Table1[[#This Row],[ ADOPTED
Adjustment Description]],TRUE,FALSE)</f>
        <v>0</v>
      </c>
    </row>
    <row r="205" spans="1:48" s="214" customFormat="1" ht="35.25" customHeight="1" x14ac:dyDescent="0.15">
      <c r="A205" s="196">
        <v>700039</v>
      </c>
      <c r="B205" s="197" t="s">
        <v>907</v>
      </c>
      <c r="C205" s="198">
        <v>2115</v>
      </c>
      <c r="D205" s="197" t="s">
        <v>898</v>
      </c>
      <c r="E205" s="197" t="s">
        <v>238</v>
      </c>
      <c r="F205" s="197" t="s">
        <v>307</v>
      </c>
      <c r="G205" s="197" t="s">
        <v>128</v>
      </c>
      <c r="H205" s="197" t="s">
        <v>83</v>
      </c>
      <c r="I205" s="226">
        <v>56935</v>
      </c>
      <c r="J205" s="227" t="s">
        <v>1032</v>
      </c>
      <c r="K205" s="188">
        <v>1</v>
      </c>
      <c r="L205" s="189">
        <v>78179</v>
      </c>
      <c r="M205" s="189">
        <v>24908</v>
      </c>
      <c r="N205" s="189">
        <v>9711</v>
      </c>
      <c r="O205" s="189">
        <f>SUM(Table1[[#This Row],[Salaries and Wages]:[Variable Fringe]])</f>
        <v>112798</v>
      </c>
      <c r="P205" s="189"/>
      <c r="Q205" s="189"/>
      <c r="R205" s="189"/>
      <c r="S205" s="189"/>
      <c r="T205" s="189"/>
      <c r="U205" s="189"/>
      <c r="V205" s="189"/>
      <c r="W205" s="189"/>
      <c r="X205" s="189"/>
      <c r="Y205" s="189">
        <v>112798</v>
      </c>
      <c r="Z205" s="189"/>
      <c r="AA205" s="221" t="s">
        <v>1033</v>
      </c>
      <c r="AB205" s="210" t="s">
        <v>910</v>
      </c>
      <c r="AC205" s="210" t="s">
        <v>911</v>
      </c>
      <c r="AD205" s="197" t="s">
        <v>67</v>
      </c>
      <c r="AE205" s="235" t="s">
        <v>912</v>
      </c>
      <c r="AF205" s="231">
        <v>1</v>
      </c>
      <c r="AG205" s="211">
        <f>Table1[[#This Row],[ADOPTED
Expenditures TOTAL]]*Table1[[#This Row],[
Percent Related to CAP]]</f>
        <v>112798</v>
      </c>
      <c r="AH205" s="211">
        <f>Table1[[#This Row],[ADOPTED
Revenue TOTAL]]*Table1[[#This Row],[
Percent Related to CAP]]</f>
        <v>0</v>
      </c>
      <c r="AI205" s="217" t="s">
        <v>904</v>
      </c>
      <c r="AJ205" s="217" t="s">
        <v>1006</v>
      </c>
      <c r="AK205" s="217" t="s">
        <v>81</v>
      </c>
      <c r="AL205" s="217" t="s">
        <v>269</v>
      </c>
      <c r="AM205" s="290" t="s">
        <v>1031</v>
      </c>
      <c r="AN205" s="215" t="s">
        <v>70</v>
      </c>
      <c r="AO205" s="197"/>
      <c r="AP205" s="197"/>
      <c r="AQ205" s="216"/>
      <c r="AR205" s="216"/>
      <c r="AS205" s="219" t="s">
        <v>1032</v>
      </c>
      <c r="AT205" s="117" t="b">
        <f>IF(Table1[[#This Row],[PROPOSED
Form ID Name]]=Table1[[#This Row],[ADOPTED
Form ID Name]],TRUE,FALSE)</f>
        <v>1</v>
      </c>
      <c r="AU205" s="121" t="s">
        <v>1033</v>
      </c>
      <c r="AV205" s="220" t="b">
        <f>AND(Table1[[#This Row],[PROPOSED Adjustment Description]]=Table1[[#This Row],[ ADOPTED
Adjustment Description]],TRUE,FALSE)</f>
        <v>0</v>
      </c>
    </row>
    <row r="206" spans="1:48" s="214" customFormat="1" ht="35.25" customHeight="1" x14ac:dyDescent="0.15">
      <c r="A206" s="196">
        <v>700039</v>
      </c>
      <c r="B206" s="197" t="s">
        <v>907</v>
      </c>
      <c r="C206" s="198">
        <v>2115</v>
      </c>
      <c r="D206" s="197" t="s">
        <v>898</v>
      </c>
      <c r="E206" s="197" t="s">
        <v>238</v>
      </c>
      <c r="F206" s="197" t="s">
        <v>307</v>
      </c>
      <c r="G206" s="197" t="s">
        <v>128</v>
      </c>
      <c r="H206" s="197" t="s">
        <v>83</v>
      </c>
      <c r="I206" s="226">
        <v>56936</v>
      </c>
      <c r="J206" s="227" t="s">
        <v>1034</v>
      </c>
      <c r="K206" s="188">
        <v>1</v>
      </c>
      <c r="L206" s="189">
        <v>66327</v>
      </c>
      <c r="M206" s="189">
        <v>21195</v>
      </c>
      <c r="N206" s="189">
        <v>9391</v>
      </c>
      <c r="O206" s="189">
        <f>SUM(Table1[[#This Row],[Salaries and Wages]:[Variable Fringe]])</f>
        <v>96913</v>
      </c>
      <c r="P206" s="189"/>
      <c r="Q206" s="189"/>
      <c r="R206" s="189"/>
      <c r="S206" s="189"/>
      <c r="T206" s="189"/>
      <c r="U206" s="189"/>
      <c r="V206" s="189"/>
      <c r="W206" s="189"/>
      <c r="X206" s="189"/>
      <c r="Y206" s="189">
        <v>96913</v>
      </c>
      <c r="Z206" s="189"/>
      <c r="AA206" s="221" t="s">
        <v>1035</v>
      </c>
      <c r="AB206" s="210" t="s">
        <v>910</v>
      </c>
      <c r="AC206" s="210" t="s">
        <v>911</v>
      </c>
      <c r="AD206" s="197" t="s">
        <v>67</v>
      </c>
      <c r="AE206" s="235" t="s">
        <v>912</v>
      </c>
      <c r="AF206" s="231">
        <v>1</v>
      </c>
      <c r="AG206" s="211">
        <f>Table1[[#This Row],[ADOPTED
Expenditures TOTAL]]*Table1[[#This Row],[
Percent Related to CAP]]</f>
        <v>96913</v>
      </c>
      <c r="AH206" s="211">
        <f>Table1[[#This Row],[ADOPTED
Revenue TOTAL]]*Table1[[#This Row],[
Percent Related to CAP]]</f>
        <v>0</v>
      </c>
      <c r="AI206" s="217" t="s">
        <v>904</v>
      </c>
      <c r="AJ206" s="217" t="s">
        <v>1006</v>
      </c>
      <c r="AK206" s="217" t="s">
        <v>81</v>
      </c>
      <c r="AL206" s="217" t="s">
        <v>269</v>
      </c>
      <c r="AM206" s="290" t="s">
        <v>1031</v>
      </c>
      <c r="AN206" s="215" t="s">
        <v>70</v>
      </c>
      <c r="AO206" s="197"/>
      <c r="AP206" s="197"/>
      <c r="AQ206" s="216"/>
      <c r="AR206" s="216"/>
      <c r="AS206" s="219" t="s">
        <v>1034</v>
      </c>
      <c r="AT206" s="117" t="b">
        <f>IF(Table1[[#This Row],[PROPOSED
Form ID Name]]=Table1[[#This Row],[ADOPTED
Form ID Name]],TRUE,FALSE)</f>
        <v>1</v>
      </c>
      <c r="AU206" s="121" t="s">
        <v>1035</v>
      </c>
      <c r="AV206" s="220" t="b">
        <f>AND(Table1[[#This Row],[PROPOSED Adjustment Description]]=Table1[[#This Row],[ ADOPTED
Adjustment Description]],TRUE,FALSE)</f>
        <v>0</v>
      </c>
    </row>
    <row r="207" spans="1:48" s="214" customFormat="1" ht="35.25" customHeight="1" x14ac:dyDescent="0.15">
      <c r="A207" s="178">
        <v>700039</v>
      </c>
      <c r="B207" s="179" t="s">
        <v>907</v>
      </c>
      <c r="C207" s="180">
        <v>2115</v>
      </c>
      <c r="D207" s="179" t="s">
        <v>898</v>
      </c>
      <c r="E207" s="179" t="s">
        <v>238</v>
      </c>
      <c r="F207" s="179" t="s">
        <v>307</v>
      </c>
      <c r="G207" s="179" t="s">
        <v>128</v>
      </c>
      <c r="H207" s="179" t="s">
        <v>83</v>
      </c>
      <c r="I207" s="180">
        <v>56937</v>
      </c>
      <c r="J207" s="271" t="s">
        <v>1036</v>
      </c>
      <c r="K207" s="181"/>
      <c r="L207" s="182"/>
      <c r="M207" s="182"/>
      <c r="N207" s="182"/>
      <c r="O207" s="182">
        <f>SUM(Table1[[#This Row],[Salaries and Wages]:[Variable Fringe]])</f>
        <v>0</v>
      </c>
      <c r="P207" s="182"/>
      <c r="Q207" s="182">
        <v>1045000</v>
      </c>
      <c r="R207" s="182"/>
      <c r="S207" s="182"/>
      <c r="T207" s="182"/>
      <c r="U207" s="182"/>
      <c r="V207" s="182"/>
      <c r="W207" s="182"/>
      <c r="X207" s="182"/>
      <c r="Y207" s="182">
        <v>1045000</v>
      </c>
      <c r="Z207" s="182"/>
      <c r="AA207" s="271" t="s">
        <v>1037</v>
      </c>
      <c r="AB207" s="183" t="s">
        <v>910</v>
      </c>
      <c r="AC207" s="183" t="s">
        <v>911</v>
      </c>
      <c r="AD207" s="179" t="s">
        <v>67</v>
      </c>
      <c r="AE207" s="238" t="s">
        <v>912</v>
      </c>
      <c r="AF207" s="233">
        <v>0</v>
      </c>
      <c r="AG207" s="184">
        <f>Table1[[#This Row],[ADOPTED
Expenditures TOTAL]]*Table1[[#This Row],[
Percent Related to CAP]]</f>
        <v>0</v>
      </c>
      <c r="AH207" s="184">
        <f>Table1[[#This Row],[ADOPTED
Revenue TOTAL]]*Table1[[#This Row],[
Percent Related to CAP]]</f>
        <v>0</v>
      </c>
      <c r="AI207" s="229" t="s">
        <v>69</v>
      </c>
      <c r="AJ207" s="229" t="s">
        <v>69</v>
      </c>
      <c r="AK207" s="229" t="s">
        <v>69</v>
      </c>
      <c r="AL207" s="229" t="s">
        <v>177</v>
      </c>
      <c r="AM207" s="296" t="s">
        <v>1038</v>
      </c>
      <c r="AN207" s="186" t="s">
        <v>70</v>
      </c>
      <c r="AO207" s="179"/>
      <c r="AP207" s="179"/>
      <c r="AQ207" s="187"/>
      <c r="AR207" s="187"/>
      <c r="AS207" s="219" t="s">
        <v>1036</v>
      </c>
      <c r="AT207" s="117" t="b">
        <f>IF(Table1[[#This Row],[PROPOSED
Form ID Name]]=Table1[[#This Row],[ADOPTED
Form ID Name]],TRUE,FALSE)</f>
        <v>1</v>
      </c>
      <c r="AU207" s="121" t="s">
        <v>1039</v>
      </c>
      <c r="AV207" s="220" t="b">
        <f>AND(Table1[[#This Row],[PROPOSED Adjustment Description]]=Table1[[#This Row],[ ADOPTED
Adjustment Description]],TRUE,FALSE)</f>
        <v>0</v>
      </c>
    </row>
    <row r="208" spans="1:48" s="214" customFormat="1" ht="35.25" customHeight="1" x14ac:dyDescent="0.15">
      <c r="A208" s="178">
        <v>700039</v>
      </c>
      <c r="B208" s="179" t="s">
        <v>907</v>
      </c>
      <c r="C208" s="180">
        <v>2115</v>
      </c>
      <c r="D208" s="179" t="s">
        <v>898</v>
      </c>
      <c r="E208" s="179" t="s">
        <v>238</v>
      </c>
      <c r="F208" s="179" t="s">
        <v>307</v>
      </c>
      <c r="G208" s="179" t="s">
        <v>128</v>
      </c>
      <c r="H208" s="179" t="s">
        <v>83</v>
      </c>
      <c r="I208" s="180">
        <v>56938</v>
      </c>
      <c r="J208" s="271" t="s">
        <v>1040</v>
      </c>
      <c r="K208" s="181"/>
      <c r="L208" s="182"/>
      <c r="M208" s="182"/>
      <c r="N208" s="182"/>
      <c r="O208" s="182">
        <f>SUM(Table1[[#This Row],[Salaries and Wages]:[Variable Fringe]])</f>
        <v>0</v>
      </c>
      <c r="P208" s="182"/>
      <c r="Q208" s="182">
        <v>575000</v>
      </c>
      <c r="R208" s="182"/>
      <c r="S208" s="182"/>
      <c r="T208" s="182"/>
      <c r="U208" s="182"/>
      <c r="V208" s="182"/>
      <c r="W208" s="182"/>
      <c r="X208" s="182"/>
      <c r="Y208" s="182">
        <v>575000</v>
      </c>
      <c r="Z208" s="182"/>
      <c r="AA208" s="271" t="s">
        <v>1041</v>
      </c>
      <c r="AB208" s="183" t="s">
        <v>910</v>
      </c>
      <c r="AC208" s="183" t="s">
        <v>911</v>
      </c>
      <c r="AD208" s="179" t="s">
        <v>67</v>
      </c>
      <c r="AE208" s="238" t="s">
        <v>912</v>
      </c>
      <c r="AF208" s="233">
        <v>0</v>
      </c>
      <c r="AG208" s="184">
        <f>Table1[[#This Row],[ADOPTED
Expenditures TOTAL]]*Table1[[#This Row],[
Percent Related to CAP]]</f>
        <v>0</v>
      </c>
      <c r="AH208" s="184">
        <f>Table1[[#This Row],[ADOPTED
Revenue TOTAL]]*Table1[[#This Row],[
Percent Related to CAP]]</f>
        <v>0</v>
      </c>
      <c r="AI208" s="229" t="s">
        <v>69</v>
      </c>
      <c r="AJ208" s="229" t="s">
        <v>69</v>
      </c>
      <c r="AK208" s="229" t="s">
        <v>69</v>
      </c>
      <c r="AL208" s="229" t="s">
        <v>177</v>
      </c>
      <c r="AM208" s="296" t="s">
        <v>1038</v>
      </c>
      <c r="AN208" s="186" t="s">
        <v>70</v>
      </c>
      <c r="AO208" s="179"/>
      <c r="AP208" s="179"/>
      <c r="AQ208" s="187"/>
      <c r="AR208" s="187"/>
      <c r="AS208" s="219" t="s">
        <v>1040</v>
      </c>
      <c r="AT208" s="117" t="b">
        <f>IF(Table1[[#This Row],[PROPOSED
Form ID Name]]=Table1[[#This Row],[ADOPTED
Form ID Name]],TRUE,FALSE)</f>
        <v>1</v>
      </c>
      <c r="AU208" s="121" t="s">
        <v>1041</v>
      </c>
      <c r="AV208" s="220" t="b">
        <f>AND(Table1[[#This Row],[PROPOSED Adjustment Description]]=Table1[[#This Row],[ ADOPTED
Adjustment Description]],TRUE,FALSE)</f>
        <v>0</v>
      </c>
    </row>
    <row r="209" spans="1:48" s="214" customFormat="1" ht="35.25" customHeight="1" x14ac:dyDescent="0.15">
      <c r="A209" s="196">
        <v>700039</v>
      </c>
      <c r="B209" s="197" t="s">
        <v>907</v>
      </c>
      <c r="C209" s="198">
        <v>2115</v>
      </c>
      <c r="D209" s="197" t="s">
        <v>898</v>
      </c>
      <c r="E209" s="197" t="s">
        <v>238</v>
      </c>
      <c r="F209" s="197" t="s">
        <v>307</v>
      </c>
      <c r="G209" s="197" t="s">
        <v>128</v>
      </c>
      <c r="H209" s="197" t="s">
        <v>83</v>
      </c>
      <c r="I209" s="226">
        <v>56940</v>
      </c>
      <c r="J209" s="227" t="s">
        <v>1042</v>
      </c>
      <c r="K209" s="188"/>
      <c r="L209" s="189"/>
      <c r="M209" s="189"/>
      <c r="N209" s="189"/>
      <c r="O209" s="189">
        <f>SUM(Table1[[#This Row],[Salaries and Wages]:[Variable Fringe]])</f>
        <v>0</v>
      </c>
      <c r="P209" s="189"/>
      <c r="Q209" s="189">
        <v>875000</v>
      </c>
      <c r="R209" s="189"/>
      <c r="S209" s="189"/>
      <c r="T209" s="189"/>
      <c r="U209" s="189"/>
      <c r="V209" s="189"/>
      <c r="W209" s="189"/>
      <c r="X209" s="189"/>
      <c r="Y209" s="189">
        <v>875000</v>
      </c>
      <c r="Z209" s="189"/>
      <c r="AA209" s="221" t="s">
        <v>1043</v>
      </c>
      <c r="AB209" s="210" t="s">
        <v>910</v>
      </c>
      <c r="AC209" s="210" t="s">
        <v>911</v>
      </c>
      <c r="AD209" s="197" t="s">
        <v>67</v>
      </c>
      <c r="AE209" s="235" t="s">
        <v>912</v>
      </c>
      <c r="AF209" s="231">
        <v>1</v>
      </c>
      <c r="AG209" s="211">
        <f>Table1[[#This Row],[ADOPTED
Expenditures TOTAL]]*Table1[[#This Row],[
Percent Related to CAP]]</f>
        <v>875000</v>
      </c>
      <c r="AH209" s="211">
        <f>Table1[[#This Row],[ADOPTED
Revenue TOTAL]]*Table1[[#This Row],[
Percent Related to CAP]]</f>
        <v>0</v>
      </c>
      <c r="AI209" s="217" t="s">
        <v>904</v>
      </c>
      <c r="AJ209" s="217" t="s">
        <v>1006</v>
      </c>
      <c r="AK209" s="217" t="s">
        <v>81</v>
      </c>
      <c r="AL209" s="217" t="s">
        <v>1025</v>
      </c>
      <c r="AM209" s="290" t="s">
        <v>1044</v>
      </c>
      <c r="AN209" s="215" t="s">
        <v>70</v>
      </c>
      <c r="AO209" s="197"/>
      <c r="AP209" s="197"/>
      <c r="AQ209" s="216"/>
      <c r="AR209" s="216"/>
      <c r="AS209" s="219" t="s">
        <v>1042</v>
      </c>
      <c r="AT209" s="117" t="b">
        <f>IF(Table1[[#This Row],[PROPOSED
Form ID Name]]=Table1[[#This Row],[ADOPTED
Form ID Name]],TRUE,FALSE)</f>
        <v>1</v>
      </c>
      <c r="AU209" s="121" t="s">
        <v>1043</v>
      </c>
      <c r="AV209" s="220" t="b">
        <f>AND(Table1[[#This Row],[PROPOSED Adjustment Description]]=Table1[[#This Row],[ ADOPTED
Adjustment Description]],TRUE,FALSE)</f>
        <v>0</v>
      </c>
    </row>
    <row r="210" spans="1:48" s="214" customFormat="1" ht="35.25" customHeight="1" x14ac:dyDescent="0.15">
      <c r="A210" s="196">
        <v>700033</v>
      </c>
      <c r="B210" s="197" t="s">
        <v>798</v>
      </c>
      <c r="C210" s="198">
        <v>2111</v>
      </c>
      <c r="D210" s="197" t="s">
        <v>799</v>
      </c>
      <c r="E210" s="197" t="s">
        <v>72</v>
      </c>
      <c r="F210" s="197" t="s">
        <v>127</v>
      </c>
      <c r="G210" s="197" t="s">
        <v>61</v>
      </c>
      <c r="H210" s="197" t="s">
        <v>62</v>
      </c>
      <c r="I210" s="226">
        <v>56941</v>
      </c>
      <c r="J210" s="227" t="s">
        <v>1045</v>
      </c>
      <c r="K210" s="188"/>
      <c r="L210" s="189"/>
      <c r="M210" s="189"/>
      <c r="N210" s="189"/>
      <c r="O210" s="189">
        <f>SUM(Table1[[#This Row],[Salaries and Wages]:[Variable Fringe]])</f>
        <v>0</v>
      </c>
      <c r="P210" s="189"/>
      <c r="Q210" s="189">
        <v>250000</v>
      </c>
      <c r="R210" s="189"/>
      <c r="S210" s="189"/>
      <c r="T210" s="189"/>
      <c r="U210" s="189"/>
      <c r="V210" s="189"/>
      <c r="W210" s="189"/>
      <c r="X210" s="189"/>
      <c r="Y210" s="189">
        <v>250000</v>
      </c>
      <c r="Z210" s="189"/>
      <c r="AA210" s="221" t="s">
        <v>1046</v>
      </c>
      <c r="AB210" s="210" t="s">
        <v>1047</v>
      </c>
      <c r="AC210" s="210" t="s">
        <v>1048</v>
      </c>
      <c r="AD210" s="197" t="s">
        <v>94</v>
      </c>
      <c r="AE210" s="234" t="s">
        <v>69</v>
      </c>
      <c r="AF210" s="231">
        <v>0</v>
      </c>
      <c r="AG210" s="211">
        <f>Table1[[#This Row],[ADOPTED
Expenditures TOTAL]]*Table1[[#This Row],[
Percent Related to CAP]]</f>
        <v>0</v>
      </c>
      <c r="AH210" s="211">
        <f>Table1[[#This Row],[ADOPTED
Revenue TOTAL]]*Table1[[#This Row],[
Percent Related to CAP]]</f>
        <v>0</v>
      </c>
      <c r="AI210" s="217" t="s">
        <v>69</v>
      </c>
      <c r="AJ210" s="217" t="s">
        <v>69</v>
      </c>
      <c r="AK210" s="217" t="s">
        <v>69</v>
      </c>
      <c r="AL210" s="217" t="s">
        <v>69</v>
      </c>
      <c r="AM210" s="246"/>
      <c r="AN210" s="215" t="s">
        <v>83</v>
      </c>
      <c r="AO210" s="197"/>
      <c r="AP210" s="197"/>
      <c r="AQ210" s="216"/>
      <c r="AR210" s="216"/>
      <c r="AS210" s="219" t="s">
        <v>1045</v>
      </c>
      <c r="AT210" s="117" t="b">
        <f>IF(Table1[[#This Row],[PROPOSED
Form ID Name]]=Table1[[#This Row],[ADOPTED
Form ID Name]],TRUE,FALSE)</f>
        <v>1</v>
      </c>
      <c r="AU210" s="121" t="s">
        <v>1046</v>
      </c>
      <c r="AV210" s="220" t="b">
        <f>AND(Table1[[#This Row],[PROPOSED Adjustment Description]]=Table1[[#This Row],[ ADOPTED
Adjustment Description]],TRUE,FALSE)</f>
        <v>0</v>
      </c>
    </row>
    <row r="211" spans="1:48" s="214" customFormat="1" ht="35.25" customHeight="1" x14ac:dyDescent="0.15">
      <c r="A211" s="196">
        <v>700033</v>
      </c>
      <c r="B211" s="197" t="s">
        <v>798</v>
      </c>
      <c r="C211" s="198">
        <v>2111</v>
      </c>
      <c r="D211" s="197" t="s">
        <v>799</v>
      </c>
      <c r="E211" s="197" t="s">
        <v>103</v>
      </c>
      <c r="F211" s="197" t="s">
        <v>127</v>
      </c>
      <c r="G211" s="197" t="s">
        <v>61</v>
      </c>
      <c r="H211" s="197" t="s">
        <v>62</v>
      </c>
      <c r="I211" s="226">
        <v>56942</v>
      </c>
      <c r="J211" s="227" t="s">
        <v>1049</v>
      </c>
      <c r="K211" s="188">
        <v>3</v>
      </c>
      <c r="L211" s="189">
        <v>157551</v>
      </c>
      <c r="M211" s="189">
        <v>43737</v>
      </c>
      <c r="N211" s="189">
        <v>27054</v>
      </c>
      <c r="O211" s="189">
        <f>SUM(Table1[[#This Row],[Salaries and Wages]:[Variable Fringe]])</f>
        <v>228342</v>
      </c>
      <c r="P211" s="189"/>
      <c r="Q211" s="189"/>
      <c r="R211" s="189"/>
      <c r="S211" s="189"/>
      <c r="T211" s="189"/>
      <c r="U211" s="189"/>
      <c r="V211" s="189"/>
      <c r="W211" s="189"/>
      <c r="X211" s="189"/>
      <c r="Y211" s="189">
        <v>228342</v>
      </c>
      <c r="Z211" s="189"/>
      <c r="AA211" s="221" t="s">
        <v>1050</v>
      </c>
      <c r="AB211" s="210" t="s">
        <v>1051</v>
      </c>
      <c r="AC211" s="210" t="s">
        <v>1052</v>
      </c>
      <c r="AD211" s="197" t="s">
        <v>67</v>
      </c>
      <c r="AE211" s="234" t="s">
        <v>1053</v>
      </c>
      <c r="AF211" s="231">
        <v>0</v>
      </c>
      <c r="AG211" s="211">
        <f>Table1[[#This Row],[ADOPTED
Expenditures TOTAL]]*Table1[[#This Row],[
Percent Related to CAP]]</f>
        <v>0</v>
      </c>
      <c r="AH211" s="211">
        <f>Table1[[#This Row],[ADOPTED
Revenue TOTAL]]*Table1[[#This Row],[
Percent Related to CAP]]</f>
        <v>0</v>
      </c>
      <c r="AI211" s="217" t="s">
        <v>69</v>
      </c>
      <c r="AJ211" s="217" t="s">
        <v>69</v>
      </c>
      <c r="AK211" s="217" t="s">
        <v>69</v>
      </c>
      <c r="AL211" s="217" t="s">
        <v>69</v>
      </c>
      <c r="AM211" s="246"/>
      <c r="AN211" s="215" t="s">
        <v>70</v>
      </c>
      <c r="AO211" s="197"/>
      <c r="AP211" s="197"/>
      <c r="AQ211" s="216"/>
      <c r="AR211" s="216"/>
      <c r="AS211" s="219" t="s">
        <v>1049</v>
      </c>
      <c r="AT211" s="117" t="b">
        <f>IF(Table1[[#This Row],[PROPOSED
Form ID Name]]=Table1[[#This Row],[ADOPTED
Form ID Name]],TRUE,FALSE)</f>
        <v>1</v>
      </c>
      <c r="AU211" s="121" t="s">
        <v>1050</v>
      </c>
      <c r="AV211" s="220" t="b">
        <f>AND(Table1[[#This Row],[PROPOSED Adjustment Description]]=Table1[[#This Row],[ ADOPTED
Adjustment Description]],TRUE,FALSE)</f>
        <v>0</v>
      </c>
    </row>
    <row r="212" spans="1:48" s="214" customFormat="1" ht="35.25" customHeight="1" x14ac:dyDescent="0.15">
      <c r="A212" s="196">
        <v>700033</v>
      </c>
      <c r="B212" s="199" t="s">
        <v>798</v>
      </c>
      <c r="C212" s="198">
        <v>2111</v>
      </c>
      <c r="D212" s="199" t="s">
        <v>799</v>
      </c>
      <c r="E212" s="199" t="s">
        <v>103</v>
      </c>
      <c r="F212" s="199" t="s">
        <v>127</v>
      </c>
      <c r="G212" s="199" t="s">
        <v>61</v>
      </c>
      <c r="H212" s="199" t="s">
        <v>62</v>
      </c>
      <c r="I212" s="226">
        <v>56943</v>
      </c>
      <c r="J212" s="228" t="s">
        <v>1054</v>
      </c>
      <c r="K212" s="190">
        <v>1</v>
      </c>
      <c r="L212" s="191">
        <v>116027</v>
      </c>
      <c r="M212" s="191">
        <v>23785</v>
      </c>
      <c r="N212" s="191">
        <v>10732</v>
      </c>
      <c r="O212" s="191">
        <f>SUM(Table1[[#This Row],[Salaries and Wages]:[Variable Fringe]])</f>
        <v>150544</v>
      </c>
      <c r="P212" s="191"/>
      <c r="Q212" s="191"/>
      <c r="R212" s="191"/>
      <c r="S212" s="191"/>
      <c r="T212" s="191"/>
      <c r="U212" s="191"/>
      <c r="V212" s="191"/>
      <c r="W212" s="191"/>
      <c r="X212" s="191"/>
      <c r="Y212" s="191">
        <v>150544</v>
      </c>
      <c r="Z212" s="191"/>
      <c r="AA212" s="222" t="s">
        <v>1055</v>
      </c>
      <c r="AB212" s="210" t="s">
        <v>1056</v>
      </c>
      <c r="AC212" s="210" t="s">
        <v>1057</v>
      </c>
      <c r="AD212" s="199" t="s">
        <v>67</v>
      </c>
      <c r="AE212" s="236" t="s">
        <v>1053</v>
      </c>
      <c r="AF212" s="231">
        <v>0</v>
      </c>
      <c r="AG212" s="211">
        <f>Table1[[#This Row],[ADOPTED
Expenditures TOTAL]]*Table1[[#This Row],[
Percent Related to CAP]]</f>
        <v>0</v>
      </c>
      <c r="AH212" s="211">
        <f>Table1[[#This Row],[ADOPTED
Revenue TOTAL]]*Table1[[#This Row],[
Percent Related to CAP]]</f>
        <v>0</v>
      </c>
      <c r="AI212" s="217" t="s">
        <v>69</v>
      </c>
      <c r="AJ212" s="217" t="s">
        <v>69</v>
      </c>
      <c r="AK212" s="217" t="s">
        <v>69</v>
      </c>
      <c r="AL212" s="217" t="s">
        <v>69</v>
      </c>
      <c r="AM212" s="291"/>
      <c r="AN212" s="215" t="s">
        <v>70</v>
      </c>
      <c r="AO212" s="197"/>
      <c r="AP212" s="197"/>
      <c r="AQ212" s="216"/>
      <c r="AR212" s="216"/>
      <c r="AS212" s="219" t="s">
        <v>1054</v>
      </c>
      <c r="AT212" s="117" t="b">
        <f>IF(Table1[[#This Row],[PROPOSED
Form ID Name]]=Table1[[#This Row],[ADOPTED
Form ID Name]],TRUE,FALSE)</f>
        <v>1</v>
      </c>
      <c r="AU212" s="121" t="s">
        <v>1055</v>
      </c>
      <c r="AV212" s="220" t="b">
        <f>AND(Table1[[#This Row],[PROPOSED Adjustment Description]]=Table1[[#This Row],[ ADOPTED
Adjustment Description]],TRUE,FALSE)</f>
        <v>0</v>
      </c>
    </row>
    <row r="213" spans="1:48" s="214" customFormat="1" ht="35.25" customHeight="1" x14ac:dyDescent="0.15">
      <c r="A213" s="196">
        <v>700033</v>
      </c>
      <c r="B213" s="199" t="s">
        <v>798</v>
      </c>
      <c r="C213" s="198">
        <v>2111</v>
      </c>
      <c r="D213" s="199" t="s">
        <v>799</v>
      </c>
      <c r="E213" s="199" t="s">
        <v>103</v>
      </c>
      <c r="F213" s="199" t="s">
        <v>127</v>
      </c>
      <c r="G213" s="199" t="s">
        <v>89</v>
      </c>
      <c r="H213" s="199" t="s">
        <v>62</v>
      </c>
      <c r="I213" s="226">
        <v>56944</v>
      </c>
      <c r="J213" s="228" t="s">
        <v>1058</v>
      </c>
      <c r="K213" s="190"/>
      <c r="L213" s="191"/>
      <c r="M213" s="191"/>
      <c r="N213" s="191"/>
      <c r="O213" s="191">
        <f>SUM(Table1[[#This Row],[Salaries and Wages]:[Variable Fringe]])</f>
        <v>0</v>
      </c>
      <c r="P213" s="191"/>
      <c r="Q213" s="191"/>
      <c r="R213" s="191"/>
      <c r="S213" s="191"/>
      <c r="T213" s="191"/>
      <c r="U213" s="191"/>
      <c r="V213" s="191"/>
      <c r="W213" s="191"/>
      <c r="X213" s="191"/>
      <c r="Y213" s="191"/>
      <c r="Z213" s="191">
        <v>1388261</v>
      </c>
      <c r="AA213" s="222" t="s">
        <v>1059</v>
      </c>
      <c r="AB213" s="210" t="s">
        <v>1060</v>
      </c>
      <c r="AC213" s="210" t="s">
        <v>1061</v>
      </c>
      <c r="AD213" s="199" t="s">
        <v>94</v>
      </c>
      <c r="AE213" s="236" t="s">
        <v>69</v>
      </c>
      <c r="AF213" s="231">
        <v>0</v>
      </c>
      <c r="AG213" s="211">
        <f>Table1[[#This Row],[ADOPTED
Expenditures TOTAL]]*Table1[[#This Row],[
Percent Related to CAP]]</f>
        <v>0</v>
      </c>
      <c r="AH213" s="211">
        <f>Table1[[#This Row],[ADOPTED
Revenue TOTAL]]*Table1[[#This Row],[
Percent Related to CAP]]</f>
        <v>0</v>
      </c>
      <c r="AI213" s="217" t="s">
        <v>69</v>
      </c>
      <c r="AJ213" s="217" t="s">
        <v>69</v>
      </c>
      <c r="AK213" s="217" t="s">
        <v>69</v>
      </c>
      <c r="AL213" s="217" t="s">
        <v>69</v>
      </c>
      <c r="AM213" s="291"/>
      <c r="AN213" s="215" t="s">
        <v>83</v>
      </c>
      <c r="AO213" s="197"/>
      <c r="AP213" s="197"/>
      <c r="AQ213" s="216"/>
      <c r="AR213" s="216"/>
      <c r="AS213" s="219" t="s">
        <v>1058</v>
      </c>
      <c r="AT213" s="117" t="b">
        <f>IF(Table1[[#This Row],[PROPOSED
Form ID Name]]=Table1[[#This Row],[ADOPTED
Form ID Name]],TRUE,FALSE)</f>
        <v>1</v>
      </c>
      <c r="AU213" s="121" t="s">
        <v>1059</v>
      </c>
      <c r="AV213" s="220" t="b">
        <f>AND(Table1[[#This Row],[PROPOSED Adjustment Description]]=Table1[[#This Row],[ ADOPTED
Adjustment Description]],TRUE,FALSE)</f>
        <v>0</v>
      </c>
    </row>
    <row r="214" spans="1:48" s="214" customFormat="1" ht="35.25" customHeight="1" x14ac:dyDescent="0.15">
      <c r="A214" s="196">
        <v>700033</v>
      </c>
      <c r="B214" s="199" t="s">
        <v>798</v>
      </c>
      <c r="C214" s="198">
        <v>2111</v>
      </c>
      <c r="D214" s="199" t="s">
        <v>799</v>
      </c>
      <c r="E214" s="199" t="s">
        <v>103</v>
      </c>
      <c r="F214" s="199" t="s">
        <v>127</v>
      </c>
      <c r="G214" s="199" t="s">
        <v>704</v>
      </c>
      <c r="H214" s="199" t="s">
        <v>62</v>
      </c>
      <c r="I214" s="226">
        <v>56945</v>
      </c>
      <c r="J214" s="228" t="s">
        <v>1062</v>
      </c>
      <c r="K214" s="190"/>
      <c r="L214" s="191"/>
      <c r="M214" s="191"/>
      <c r="N214" s="191"/>
      <c r="O214" s="191">
        <f>SUM(Table1[[#This Row],[Salaries and Wages]:[Variable Fringe]])</f>
        <v>0</v>
      </c>
      <c r="P214" s="191"/>
      <c r="Q214" s="191"/>
      <c r="R214" s="191"/>
      <c r="S214" s="191"/>
      <c r="T214" s="191"/>
      <c r="U214" s="191"/>
      <c r="V214" s="191"/>
      <c r="W214" s="191"/>
      <c r="X214" s="191"/>
      <c r="Y214" s="191"/>
      <c r="Z214" s="191">
        <v>250000</v>
      </c>
      <c r="AA214" s="222" t="s">
        <v>1063</v>
      </c>
      <c r="AB214" s="210" t="s">
        <v>1064</v>
      </c>
      <c r="AC214" s="210" t="s">
        <v>1065</v>
      </c>
      <c r="AD214" s="199" t="s">
        <v>94</v>
      </c>
      <c r="AE214" s="236" t="s">
        <v>69</v>
      </c>
      <c r="AF214" s="231">
        <v>0</v>
      </c>
      <c r="AG214" s="211">
        <f>Table1[[#This Row],[ADOPTED
Expenditures TOTAL]]*Table1[[#This Row],[
Percent Related to CAP]]</f>
        <v>0</v>
      </c>
      <c r="AH214" s="211">
        <f>Table1[[#This Row],[ADOPTED
Revenue TOTAL]]*Table1[[#This Row],[
Percent Related to CAP]]</f>
        <v>0</v>
      </c>
      <c r="AI214" s="217" t="s">
        <v>69</v>
      </c>
      <c r="AJ214" s="217" t="s">
        <v>69</v>
      </c>
      <c r="AK214" s="217" t="s">
        <v>69</v>
      </c>
      <c r="AL214" s="217" t="s">
        <v>69</v>
      </c>
      <c r="AM214" s="291"/>
      <c r="AN214" s="215" t="s">
        <v>83</v>
      </c>
      <c r="AO214" s="197"/>
      <c r="AP214" s="197"/>
      <c r="AQ214" s="216"/>
      <c r="AR214" s="216"/>
      <c r="AS214" s="219" t="s">
        <v>1062</v>
      </c>
      <c r="AT214" s="117" t="b">
        <f>IF(Table1[[#This Row],[PROPOSED
Form ID Name]]=Table1[[#This Row],[ADOPTED
Form ID Name]],TRUE,FALSE)</f>
        <v>1</v>
      </c>
      <c r="AU214" s="121" t="s">
        <v>1063</v>
      </c>
      <c r="AV214" s="220" t="b">
        <f>AND(Table1[[#This Row],[PROPOSED Adjustment Description]]=Table1[[#This Row],[ ADOPTED
Adjustment Description]],TRUE,FALSE)</f>
        <v>0</v>
      </c>
    </row>
    <row r="215" spans="1:48" s="214" customFormat="1" ht="35.25" customHeight="1" x14ac:dyDescent="0.15">
      <c r="A215" s="196">
        <v>700033</v>
      </c>
      <c r="B215" s="199" t="s">
        <v>798</v>
      </c>
      <c r="C215" s="198">
        <v>2111</v>
      </c>
      <c r="D215" s="199" t="s">
        <v>799</v>
      </c>
      <c r="E215" s="199" t="s">
        <v>103</v>
      </c>
      <c r="F215" s="199" t="s">
        <v>127</v>
      </c>
      <c r="G215" s="199" t="s">
        <v>704</v>
      </c>
      <c r="H215" s="199" t="s">
        <v>62</v>
      </c>
      <c r="I215" s="226">
        <v>56946</v>
      </c>
      <c r="J215" s="228" t="s">
        <v>1066</v>
      </c>
      <c r="K215" s="190"/>
      <c r="L215" s="191"/>
      <c r="M215" s="191"/>
      <c r="N215" s="191"/>
      <c r="O215" s="191">
        <f>SUM(Table1[[#This Row],[Salaries and Wages]:[Variable Fringe]])</f>
        <v>0</v>
      </c>
      <c r="P215" s="191"/>
      <c r="Q215" s="191"/>
      <c r="R215" s="191"/>
      <c r="S215" s="191"/>
      <c r="T215" s="191"/>
      <c r="U215" s="191"/>
      <c r="V215" s="191"/>
      <c r="W215" s="191"/>
      <c r="X215" s="191"/>
      <c r="Y215" s="191"/>
      <c r="Z215" s="191">
        <v>150000</v>
      </c>
      <c r="AA215" s="222" t="s">
        <v>1067</v>
      </c>
      <c r="AB215" s="210" t="s">
        <v>1068</v>
      </c>
      <c r="AC215" s="210" t="s">
        <v>1069</v>
      </c>
      <c r="AD215" s="199" t="s">
        <v>94</v>
      </c>
      <c r="AE215" s="236" t="s">
        <v>69</v>
      </c>
      <c r="AF215" s="231">
        <v>0</v>
      </c>
      <c r="AG215" s="211">
        <f>Table1[[#This Row],[ADOPTED
Expenditures TOTAL]]*Table1[[#This Row],[
Percent Related to CAP]]</f>
        <v>0</v>
      </c>
      <c r="AH215" s="211">
        <f>Table1[[#This Row],[ADOPTED
Revenue TOTAL]]*Table1[[#This Row],[
Percent Related to CAP]]</f>
        <v>0</v>
      </c>
      <c r="AI215" s="217" t="s">
        <v>69</v>
      </c>
      <c r="AJ215" s="217" t="s">
        <v>69</v>
      </c>
      <c r="AK215" s="217" t="s">
        <v>69</v>
      </c>
      <c r="AL215" s="217" t="s">
        <v>69</v>
      </c>
      <c r="AM215" s="291"/>
      <c r="AN215" s="215" t="s">
        <v>83</v>
      </c>
      <c r="AO215" s="197"/>
      <c r="AP215" s="197"/>
      <c r="AQ215" s="216"/>
      <c r="AR215" s="216"/>
      <c r="AS215" s="219" t="s">
        <v>1066</v>
      </c>
      <c r="AT215" s="117" t="b">
        <f>IF(Table1[[#This Row],[PROPOSED
Form ID Name]]=Table1[[#This Row],[ADOPTED
Form ID Name]],TRUE,FALSE)</f>
        <v>1</v>
      </c>
      <c r="AU215" s="121" t="s">
        <v>1067</v>
      </c>
      <c r="AV215" s="220" t="b">
        <f>AND(Table1[[#This Row],[PROPOSED Adjustment Description]]=Table1[[#This Row],[ ADOPTED
Adjustment Description]],TRUE,FALSE)</f>
        <v>0</v>
      </c>
    </row>
    <row r="216" spans="1:48" s="214" customFormat="1" ht="35.25" customHeight="1" x14ac:dyDescent="0.15">
      <c r="A216" s="196">
        <v>700039</v>
      </c>
      <c r="B216" s="197" t="s">
        <v>907</v>
      </c>
      <c r="C216" s="198">
        <v>2115</v>
      </c>
      <c r="D216" s="197" t="s">
        <v>898</v>
      </c>
      <c r="E216" s="197" t="s">
        <v>103</v>
      </c>
      <c r="F216" s="197" t="s">
        <v>307</v>
      </c>
      <c r="G216" s="197" t="s">
        <v>142</v>
      </c>
      <c r="H216" s="197" t="s">
        <v>83</v>
      </c>
      <c r="I216" s="226">
        <v>56949</v>
      </c>
      <c r="J216" s="227" t="s">
        <v>1070</v>
      </c>
      <c r="K216" s="188"/>
      <c r="L216" s="189"/>
      <c r="M216" s="189"/>
      <c r="N216" s="189"/>
      <c r="O216" s="189">
        <f>SUM(Table1[[#This Row],[Salaries and Wages]:[Variable Fringe]])</f>
        <v>0</v>
      </c>
      <c r="P216" s="194">
        <v>-1072</v>
      </c>
      <c r="Q216" s="194">
        <v>-577611</v>
      </c>
      <c r="R216" s="189"/>
      <c r="S216" s="194">
        <v>-38071</v>
      </c>
      <c r="T216" s="194">
        <v>-319</v>
      </c>
      <c r="U216" s="189"/>
      <c r="V216" s="189"/>
      <c r="W216" s="189"/>
      <c r="X216" s="189"/>
      <c r="Y216" s="194">
        <v>-617073</v>
      </c>
      <c r="Z216" s="189"/>
      <c r="AA216" s="221" t="s">
        <v>1071</v>
      </c>
      <c r="AB216" s="210" t="s">
        <v>1072</v>
      </c>
      <c r="AC216" s="210" t="s">
        <v>1073</v>
      </c>
      <c r="AD216" s="197" t="s">
        <v>67</v>
      </c>
      <c r="AE216" s="235" t="s">
        <v>1074</v>
      </c>
      <c r="AF216" s="231">
        <v>0</v>
      </c>
      <c r="AG216" s="211">
        <f>Table1[[#This Row],[ADOPTED
Expenditures TOTAL]]*Table1[[#This Row],[
Percent Related to CAP]]</f>
        <v>0</v>
      </c>
      <c r="AH216" s="211">
        <f>Table1[[#This Row],[ADOPTED
Revenue TOTAL]]*Table1[[#This Row],[
Percent Related to CAP]]</f>
        <v>0</v>
      </c>
      <c r="AI216" s="217" t="s">
        <v>69</v>
      </c>
      <c r="AJ216" s="217" t="s">
        <v>69</v>
      </c>
      <c r="AK216" s="217" t="s">
        <v>69</v>
      </c>
      <c r="AL216" s="217" t="s">
        <v>177</v>
      </c>
      <c r="AM216" s="290"/>
      <c r="AN216" s="215" t="s">
        <v>70</v>
      </c>
      <c r="AO216" s="197"/>
      <c r="AP216" s="197"/>
      <c r="AQ216" s="216"/>
      <c r="AR216" s="216"/>
      <c r="AS216" s="219" t="s">
        <v>1070</v>
      </c>
      <c r="AT216" s="117" t="b">
        <f>IF(Table1[[#This Row],[PROPOSED
Form ID Name]]=Table1[[#This Row],[ADOPTED
Form ID Name]],TRUE,FALSE)</f>
        <v>1</v>
      </c>
      <c r="AU216" s="121" t="s">
        <v>1071</v>
      </c>
      <c r="AV216" s="220" t="b">
        <f>AND(Table1[[#This Row],[PROPOSED Adjustment Description]]=Table1[[#This Row],[ ADOPTED
Adjustment Description]],TRUE,FALSE)</f>
        <v>0</v>
      </c>
    </row>
    <row r="217" spans="1:48" s="214" customFormat="1" ht="35.25" customHeight="1" x14ac:dyDescent="0.15">
      <c r="A217" s="178">
        <v>700039</v>
      </c>
      <c r="B217" s="179" t="s">
        <v>907</v>
      </c>
      <c r="C217" s="180">
        <v>2115</v>
      </c>
      <c r="D217" s="179" t="s">
        <v>898</v>
      </c>
      <c r="E217" s="179" t="s">
        <v>72</v>
      </c>
      <c r="F217" s="179" t="s">
        <v>307</v>
      </c>
      <c r="G217" s="179" t="s">
        <v>61</v>
      </c>
      <c r="H217" s="179" t="s">
        <v>83</v>
      </c>
      <c r="I217" s="180">
        <v>56952</v>
      </c>
      <c r="J217" s="271" t="s">
        <v>1075</v>
      </c>
      <c r="K217" s="181">
        <v>1</v>
      </c>
      <c r="L217" s="182">
        <v>116027</v>
      </c>
      <c r="M217" s="182">
        <v>23785</v>
      </c>
      <c r="N217" s="182">
        <v>10732</v>
      </c>
      <c r="O217" s="182">
        <f>SUM(Table1[[#This Row],[Salaries and Wages]:[Variable Fringe]])</f>
        <v>150544</v>
      </c>
      <c r="P217" s="182"/>
      <c r="Q217" s="182"/>
      <c r="R217" s="182"/>
      <c r="S217" s="182"/>
      <c r="T217" s="182"/>
      <c r="U217" s="182"/>
      <c r="V217" s="182"/>
      <c r="W217" s="182"/>
      <c r="X217" s="182"/>
      <c r="Y217" s="182">
        <v>150544</v>
      </c>
      <c r="Z217" s="182"/>
      <c r="AA217" s="271" t="s">
        <v>1076</v>
      </c>
      <c r="AB217" s="183" t="s">
        <v>1077</v>
      </c>
      <c r="AC217" s="183" t="s">
        <v>1078</v>
      </c>
      <c r="AD217" s="179" t="s">
        <v>67</v>
      </c>
      <c r="AE217" s="238" t="s">
        <v>1079</v>
      </c>
      <c r="AF217" s="232">
        <v>0.1</v>
      </c>
      <c r="AG217" s="184">
        <f>Table1[[#This Row],[ADOPTED
Expenditures TOTAL]]*Table1[[#This Row],[
Percent Related to CAP]]</f>
        <v>15054.400000000001</v>
      </c>
      <c r="AH217" s="184">
        <f>Table1[[#This Row],[ADOPTED
Revenue TOTAL]]*Table1[[#This Row],[
Percent Related to CAP]]</f>
        <v>0</v>
      </c>
      <c r="AI217" s="230" t="s">
        <v>904</v>
      </c>
      <c r="AJ217" s="230">
        <v>4.4000000000000004</v>
      </c>
      <c r="AK217" s="230" t="s">
        <v>156</v>
      </c>
      <c r="AL217" s="230" t="s">
        <v>177</v>
      </c>
      <c r="AM217" s="304" t="s">
        <v>1080</v>
      </c>
      <c r="AN217" s="186" t="s">
        <v>70</v>
      </c>
      <c r="AO217" s="179"/>
      <c r="AP217" s="179"/>
      <c r="AQ217" s="187"/>
      <c r="AR217" s="187"/>
      <c r="AS217" s="274" t="s">
        <v>1075</v>
      </c>
      <c r="AT217" s="278" t="b">
        <f>IF(Table1[[#This Row],[PROPOSED
Form ID Name]]=Table1[[#This Row],[ADOPTED
Form ID Name]],TRUE,FALSE)</f>
        <v>1</v>
      </c>
      <c r="AU217" s="276" t="s">
        <v>1076</v>
      </c>
      <c r="AV217" s="277" t="b">
        <f>AND(Table1[[#This Row],[PROPOSED Adjustment Description]]=Table1[[#This Row],[ ADOPTED
Adjustment Description]],TRUE,FALSE)</f>
        <v>0</v>
      </c>
    </row>
    <row r="218" spans="1:48" s="214" customFormat="1" ht="35.25" customHeight="1" x14ac:dyDescent="0.15">
      <c r="A218" s="178">
        <v>700039</v>
      </c>
      <c r="B218" s="179" t="s">
        <v>907</v>
      </c>
      <c r="C218" s="180">
        <v>2115</v>
      </c>
      <c r="D218" s="179" t="s">
        <v>898</v>
      </c>
      <c r="E218" s="179" t="s">
        <v>449</v>
      </c>
      <c r="F218" s="179" t="s">
        <v>83</v>
      </c>
      <c r="G218" s="179" t="s">
        <v>61</v>
      </c>
      <c r="H218" s="179" t="s">
        <v>83</v>
      </c>
      <c r="I218" s="180">
        <v>56955</v>
      </c>
      <c r="J218" s="271" t="s">
        <v>1081</v>
      </c>
      <c r="K218" s="181">
        <v>0.33</v>
      </c>
      <c r="L218" s="182">
        <v>16585</v>
      </c>
      <c r="M218" s="182">
        <v>5043</v>
      </c>
      <c r="N218" s="182">
        <v>2955</v>
      </c>
      <c r="O218" s="182">
        <f>SUM(Table1[[#This Row],[Salaries and Wages]:[Variable Fringe]])</f>
        <v>24583</v>
      </c>
      <c r="P218" s="182"/>
      <c r="Q218" s="182"/>
      <c r="R218" s="182"/>
      <c r="S218" s="182"/>
      <c r="T218" s="182"/>
      <c r="U218" s="182"/>
      <c r="V218" s="182"/>
      <c r="W218" s="182"/>
      <c r="X218" s="182"/>
      <c r="Y218" s="182">
        <v>24583</v>
      </c>
      <c r="Z218" s="182"/>
      <c r="AA218" s="271" t="s">
        <v>950</v>
      </c>
      <c r="AB218" s="183" t="s">
        <v>951</v>
      </c>
      <c r="AC218" s="271" t="s">
        <v>952</v>
      </c>
      <c r="AD218" s="179" t="s">
        <v>67</v>
      </c>
      <c r="AE218" s="238" t="s">
        <v>1082</v>
      </c>
      <c r="AF218" s="232">
        <v>0.1</v>
      </c>
      <c r="AG218" s="184">
        <f>Table1[[#This Row],[ADOPTED
Expenditures TOTAL]]*Table1[[#This Row],[
Percent Related to CAP]]</f>
        <v>2458.3000000000002</v>
      </c>
      <c r="AH218" s="184">
        <f>Table1[[#This Row],[ADOPTED
Revenue TOTAL]]*Table1[[#This Row],[
Percent Related to CAP]]</f>
        <v>0</v>
      </c>
      <c r="AI218" s="230" t="s">
        <v>904</v>
      </c>
      <c r="AJ218" s="230">
        <v>4.4000000000000004</v>
      </c>
      <c r="AK218" s="230" t="s">
        <v>156</v>
      </c>
      <c r="AL218" s="230" t="s">
        <v>177</v>
      </c>
      <c r="AM218" s="311" t="s">
        <v>1080</v>
      </c>
      <c r="AN218" s="186" t="s">
        <v>70</v>
      </c>
      <c r="AO218" s="179"/>
      <c r="AP218" s="179"/>
      <c r="AQ218" s="187"/>
      <c r="AR218" s="187"/>
      <c r="AS218" s="274" t="s">
        <v>1081</v>
      </c>
      <c r="AT218" s="278" t="b">
        <f>IF(Table1[[#This Row],[PROPOSED
Form ID Name]]=Table1[[#This Row],[ADOPTED
Form ID Name]],TRUE,FALSE)</f>
        <v>1</v>
      </c>
      <c r="AU218" s="276" t="s">
        <v>950</v>
      </c>
      <c r="AV218" s="277" t="b">
        <f>AND(Table1[[#This Row],[PROPOSED Adjustment Description]]=Table1[[#This Row],[ ADOPTED
Adjustment Description]],TRUE,FALSE)</f>
        <v>0</v>
      </c>
    </row>
    <row r="219" spans="1:48" s="214" customFormat="1" ht="35.25" customHeight="1" x14ac:dyDescent="0.15">
      <c r="A219" s="178">
        <v>700039</v>
      </c>
      <c r="B219" s="179" t="s">
        <v>907</v>
      </c>
      <c r="C219" s="180">
        <v>2115</v>
      </c>
      <c r="D219" s="179" t="s">
        <v>898</v>
      </c>
      <c r="E219" s="179" t="s">
        <v>59</v>
      </c>
      <c r="F219" s="179" t="s">
        <v>83</v>
      </c>
      <c r="G219" s="179" t="s">
        <v>61</v>
      </c>
      <c r="H219" s="179" t="s">
        <v>83</v>
      </c>
      <c r="I219" s="180">
        <v>56956</v>
      </c>
      <c r="J219" s="271" t="s">
        <v>1083</v>
      </c>
      <c r="K219" s="181">
        <v>0.33</v>
      </c>
      <c r="L219" s="182">
        <v>22378</v>
      </c>
      <c r="M219" s="182">
        <v>5525</v>
      </c>
      <c r="N219" s="182">
        <v>3112</v>
      </c>
      <c r="O219" s="182">
        <f>SUM(Table1[[#This Row],[Salaries and Wages]:[Variable Fringe]])</f>
        <v>31015</v>
      </c>
      <c r="P219" s="182"/>
      <c r="Q219" s="182"/>
      <c r="R219" s="182"/>
      <c r="S219" s="182"/>
      <c r="T219" s="182"/>
      <c r="U219" s="182"/>
      <c r="V219" s="182"/>
      <c r="W219" s="182"/>
      <c r="X219" s="182"/>
      <c r="Y219" s="182">
        <v>31015</v>
      </c>
      <c r="Z219" s="182"/>
      <c r="AA219" s="271" t="s">
        <v>956</v>
      </c>
      <c r="AB219" s="183" t="s">
        <v>957</v>
      </c>
      <c r="AC219" s="183" t="s">
        <v>958</v>
      </c>
      <c r="AD219" s="179" t="s">
        <v>67</v>
      </c>
      <c r="AE219" s="238" t="s">
        <v>959</v>
      </c>
      <c r="AF219" s="232">
        <v>0.1</v>
      </c>
      <c r="AG219" s="184">
        <f>Table1[[#This Row],[ADOPTED
Expenditures TOTAL]]*Table1[[#This Row],[
Percent Related to CAP]]</f>
        <v>3101.5</v>
      </c>
      <c r="AH219" s="184">
        <f>Table1[[#This Row],[ADOPTED
Revenue TOTAL]]*Table1[[#This Row],[
Percent Related to CAP]]</f>
        <v>0</v>
      </c>
      <c r="AI219" s="230" t="s">
        <v>904</v>
      </c>
      <c r="AJ219" s="230">
        <v>4.4000000000000004</v>
      </c>
      <c r="AK219" s="230" t="s">
        <v>156</v>
      </c>
      <c r="AL219" s="230" t="s">
        <v>177</v>
      </c>
      <c r="AM219" s="311" t="s">
        <v>1080</v>
      </c>
      <c r="AN219" s="186" t="s">
        <v>70</v>
      </c>
      <c r="AO219" s="179"/>
      <c r="AP219" s="179"/>
      <c r="AQ219" s="187"/>
      <c r="AR219" s="187"/>
      <c r="AS219" s="274" t="s">
        <v>1083</v>
      </c>
      <c r="AT219" s="278" t="b">
        <f>IF(Table1[[#This Row],[PROPOSED
Form ID Name]]=Table1[[#This Row],[ADOPTED
Form ID Name]],TRUE,FALSE)</f>
        <v>1</v>
      </c>
      <c r="AU219" s="276" t="s">
        <v>956</v>
      </c>
      <c r="AV219" s="277" t="b">
        <f>AND(Table1[[#This Row],[PROPOSED Adjustment Description]]=Table1[[#This Row],[ ADOPTED
Adjustment Description]],TRUE,FALSE)</f>
        <v>0</v>
      </c>
    </row>
    <row r="220" spans="1:48" s="214" customFormat="1" ht="35.25" customHeight="1" x14ac:dyDescent="0.15">
      <c r="A220" s="196">
        <v>700039</v>
      </c>
      <c r="B220" s="197" t="s">
        <v>907</v>
      </c>
      <c r="C220" s="198">
        <v>2115</v>
      </c>
      <c r="D220" s="197" t="s">
        <v>898</v>
      </c>
      <c r="E220" s="197" t="s">
        <v>245</v>
      </c>
      <c r="F220" s="197" t="s">
        <v>307</v>
      </c>
      <c r="G220" s="197" t="s">
        <v>89</v>
      </c>
      <c r="H220" s="197" t="s">
        <v>83</v>
      </c>
      <c r="I220" s="226">
        <v>56957</v>
      </c>
      <c r="J220" s="227" t="s">
        <v>1084</v>
      </c>
      <c r="K220" s="188"/>
      <c r="L220" s="189"/>
      <c r="M220" s="189"/>
      <c r="N220" s="189"/>
      <c r="O220" s="189">
        <f>SUM(Table1[[#This Row],[Salaries and Wages]:[Variable Fringe]])</f>
        <v>0</v>
      </c>
      <c r="P220" s="189"/>
      <c r="Q220" s="189"/>
      <c r="R220" s="189"/>
      <c r="S220" s="189"/>
      <c r="T220" s="189"/>
      <c r="U220" s="189"/>
      <c r="V220" s="189"/>
      <c r="W220" s="189"/>
      <c r="X220" s="189"/>
      <c r="Y220" s="189"/>
      <c r="Z220" s="189">
        <v>12800000</v>
      </c>
      <c r="AA220" s="224" t="s">
        <v>1085</v>
      </c>
      <c r="AB220" s="210" t="s">
        <v>1086</v>
      </c>
      <c r="AC220" s="210" t="s">
        <v>1087</v>
      </c>
      <c r="AD220" s="197" t="s">
        <v>67</v>
      </c>
      <c r="AE220" s="235" t="s">
        <v>1088</v>
      </c>
      <c r="AF220" s="231">
        <v>0</v>
      </c>
      <c r="AG220" s="211">
        <f>Table1[[#This Row],[ADOPTED
Expenditures TOTAL]]*Table1[[#This Row],[
Percent Related to CAP]]</f>
        <v>0</v>
      </c>
      <c r="AH220" s="211">
        <f>Table1[[#This Row],[ADOPTED
Revenue TOTAL]]*Table1[[#This Row],[
Percent Related to CAP]]</f>
        <v>0</v>
      </c>
      <c r="AI220" s="217" t="s">
        <v>69</v>
      </c>
      <c r="AJ220" s="217" t="s">
        <v>69</v>
      </c>
      <c r="AK220" s="217" t="s">
        <v>69</v>
      </c>
      <c r="AL220" s="217" t="s">
        <v>69</v>
      </c>
      <c r="AM220" s="290"/>
      <c r="AN220" s="215" t="s">
        <v>70</v>
      </c>
      <c r="AO220" s="197"/>
      <c r="AP220" s="197"/>
      <c r="AQ220" s="216"/>
      <c r="AR220" s="216"/>
      <c r="AS220" s="219" t="s">
        <v>1084</v>
      </c>
      <c r="AT220" s="117" t="b">
        <f>IF(Table1[[#This Row],[PROPOSED
Form ID Name]]=Table1[[#This Row],[ADOPTED
Form ID Name]],TRUE,FALSE)</f>
        <v>1</v>
      </c>
      <c r="AU220" s="121" t="s">
        <v>1085</v>
      </c>
      <c r="AV220" s="220" t="b">
        <f>AND(Table1[[#This Row],[PROPOSED Adjustment Description]]=Table1[[#This Row],[ ADOPTED
Adjustment Description]],TRUE,FALSE)</f>
        <v>0</v>
      </c>
    </row>
    <row r="221" spans="1:48" s="214" customFormat="1" ht="35.25" customHeight="1" x14ac:dyDescent="0.15">
      <c r="A221" s="196">
        <v>100000</v>
      </c>
      <c r="B221" s="197" t="s">
        <v>57</v>
      </c>
      <c r="C221" s="198">
        <v>2115</v>
      </c>
      <c r="D221" s="197" t="s">
        <v>898</v>
      </c>
      <c r="E221" s="197" t="s">
        <v>589</v>
      </c>
      <c r="F221" s="197" t="s">
        <v>307</v>
      </c>
      <c r="G221" s="197" t="s">
        <v>61</v>
      </c>
      <c r="H221" s="197" t="s">
        <v>83</v>
      </c>
      <c r="I221" s="226">
        <v>56981</v>
      </c>
      <c r="J221" s="227" t="s">
        <v>1089</v>
      </c>
      <c r="K221" s="188">
        <v>1</v>
      </c>
      <c r="L221" s="189">
        <v>158437</v>
      </c>
      <c r="M221" s="189">
        <v>29153</v>
      </c>
      <c r="N221" s="189">
        <v>11877</v>
      </c>
      <c r="O221" s="189">
        <f>SUM(Table1[[#This Row],[Salaries and Wages]:[Variable Fringe]])</f>
        <v>199467</v>
      </c>
      <c r="P221" s="189">
        <v>5000</v>
      </c>
      <c r="Q221" s="189"/>
      <c r="R221" s="189"/>
      <c r="S221" s="189"/>
      <c r="T221" s="189"/>
      <c r="U221" s="189"/>
      <c r="V221" s="189"/>
      <c r="W221" s="189"/>
      <c r="X221" s="189"/>
      <c r="Y221" s="189">
        <v>204467</v>
      </c>
      <c r="Z221" s="189"/>
      <c r="AA221" s="221" t="s">
        <v>1090</v>
      </c>
      <c r="AB221" s="210" t="s">
        <v>1017</v>
      </c>
      <c r="AC221" s="210" t="s">
        <v>1018</v>
      </c>
      <c r="AD221" s="197" t="s">
        <v>67</v>
      </c>
      <c r="AE221" s="235" t="s">
        <v>1019</v>
      </c>
      <c r="AF221" s="231">
        <v>1</v>
      </c>
      <c r="AG221" s="211">
        <f>Table1[[#This Row],[ADOPTED
Expenditures TOTAL]]*Table1[[#This Row],[
Percent Related to CAP]]</f>
        <v>204467</v>
      </c>
      <c r="AH221" s="211">
        <f>Table1[[#This Row],[ADOPTED
Revenue TOTAL]]*Table1[[#This Row],[
Percent Related to CAP]]</f>
        <v>0</v>
      </c>
      <c r="AI221" s="217" t="s">
        <v>904</v>
      </c>
      <c r="AJ221" s="217" t="s">
        <v>905</v>
      </c>
      <c r="AK221" s="217" t="s">
        <v>81</v>
      </c>
      <c r="AL221" s="217" t="s">
        <v>177</v>
      </c>
      <c r="AM221" s="290" t="s">
        <v>1091</v>
      </c>
      <c r="AN221" s="212"/>
      <c r="AO221" s="213"/>
      <c r="AP221" s="213"/>
      <c r="AQ221" s="213"/>
      <c r="AR221" s="197" t="s">
        <v>70</v>
      </c>
      <c r="AS221" s="219" t="s">
        <v>1089</v>
      </c>
      <c r="AT221" s="116" t="b">
        <f>IF(Table1[[#This Row],[PROPOSED
Form ID Name]]=Table1[[#This Row],[ADOPTED
Form ID Name]],TRUE,FALSE)</f>
        <v>1</v>
      </c>
      <c r="AU221" s="121" t="s">
        <v>1090</v>
      </c>
      <c r="AV221" s="220" t="b">
        <f>AND(Table1[[#This Row],[PROPOSED Adjustment Description]]=Table1[[#This Row],[ ADOPTED
Adjustment Description]],TRUE,FALSE)</f>
        <v>0</v>
      </c>
    </row>
    <row r="222" spans="1:48" s="214" customFormat="1" ht="35.25" customHeight="1" x14ac:dyDescent="0.15">
      <c r="A222" s="196">
        <v>100000</v>
      </c>
      <c r="B222" s="199" t="s">
        <v>57</v>
      </c>
      <c r="C222" s="198">
        <v>2115</v>
      </c>
      <c r="D222" s="199" t="s">
        <v>898</v>
      </c>
      <c r="E222" s="199" t="s">
        <v>589</v>
      </c>
      <c r="F222" s="199" t="s">
        <v>307</v>
      </c>
      <c r="G222" s="199" t="s">
        <v>61</v>
      </c>
      <c r="H222" s="199" t="s">
        <v>83</v>
      </c>
      <c r="I222" s="226">
        <v>56982</v>
      </c>
      <c r="J222" s="228" t="s">
        <v>1092</v>
      </c>
      <c r="K222" s="190">
        <v>1</v>
      </c>
      <c r="L222" s="191">
        <v>82066</v>
      </c>
      <c r="M222" s="191">
        <v>19063</v>
      </c>
      <c r="N222" s="191">
        <v>9816</v>
      </c>
      <c r="O222" s="191">
        <f>SUM(Table1[[#This Row],[Salaries and Wages]:[Variable Fringe]])</f>
        <v>110945</v>
      </c>
      <c r="P222" s="191">
        <v>5000</v>
      </c>
      <c r="Q222" s="191"/>
      <c r="R222" s="191"/>
      <c r="S222" s="191"/>
      <c r="T222" s="191"/>
      <c r="U222" s="191"/>
      <c r="V222" s="191"/>
      <c r="W222" s="191"/>
      <c r="X222" s="191"/>
      <c r="Y222" s="191">
        <v>115945</v>
      </c>
      <c r="Z222" s="191"/>
      <c r="AA222" s="222" t="s">
        <v>1093</v>
      </c>
      <c r="AB222" s="210" t="s">
        <v>1017</v>
      </c>
      <c r="AC222" s="210" t="s">
        <v>1018</v>
      </c>
      <c r="AD222" s="199" t="s">
        <v>67</v>
      </c>
      <c r="AE222" s="235" t="s">
        <v>1019</v>
      </c>
      <c r="AF222" s="231">
        <v>1</v>
      </c>
      <c r="AG222" s="211">
        <f>Table1[[#This Row],[ADOPTED
Expenditures TOTAL]]*Table1[[#This Row],[
Percent Related to CAP]]</f>
        <v>115945</v>
      </c>
      <c r="AH222" s="211">
        <f>Table1[[#This Row],[ADOPTED
Revenue TOTAL]]*Table1[[#This Row],[
Percent Related to CAP]]</f>
        <v>0</v>
      </c>
      <c r="AI222" s="217" t="s">
        <v>904</v>
      </c>
      <c r="AJ222" s="217" t="s">
        <v>905</v>
      </c>
      <c r="AK222" s="217" t="s">
        <v>81</v>
      </c>
      <c r="AL222" s="217" t="s">
        <v>177</v>
      </c>
      <c r="AM222" s="290" t="s">
        <v>1091</v>
      </c>
      <c r="AN222" s="212"/>
      <c r="AO222" s="213"/>
      <c r="AP222" s="213"/>
      <c r="AQ222" s="213"/>
      <c r="AR222" s="197" t="s">
        <v>70</v>
      </c>
      <c r="AS222" s="219" t="s">
        <v>1092</v>
      </c>
      <c r="AT222" s="116" t="b">
        <f>IF(Table1[[#This Row],[PROPOSED
Form ID Name]]=Table1[[#This Row],[ADOPTED
Form ID Name]],TRUE,FALSE)</f>
        <v>1</v>
      </c>
      <c r="AU222" s="121" t="s">
        <v>1093</v>
      </c>
      <c r="AV222" s="220" t="b">
        <f>AND(Table1[[#This Row],[PROPOSED Adjustment Description]]=Table1[[#This Row],[ ADOPTED
Adjustment Description]],TRUE,FALSE)</f>
        <v>0</v>
      </c>
    </row>
    <row r="223" spans="1:48" s="214" customFormat="1" ht="35.25" customHeight="1" x14ac:dyDescent="0.15">
      <c r="A223" s="196">
        <v>100000</v>
      </c>
      <c r="B223" s="199" t="s">
        <v>57</v>
      </c>
      <c r="C223" s="198">
        <v>2115</v>
      </c>
      <c r="D223" s="199" t="s">
        <v>898</v>
      </c>
      <c r="E223" s="199" t="s">
        <v>589</v>
      </c>
      <c r="F223" s="199" t="s">
        <v>307</v>
      </c>
      <c r="G223" s="199" t="s">
        <v>61</v>
      </c>
      <c r="H223" s="199" t="s">
        <v>83</v>
      </c>
      <c r="I223" s="226">
        <v>56983</v>
      </c>
      <c r="J223" s="228" t="s">
        <v>1094</v>
      </c>
      <c r="K223" s="190">
        <v>2</v>
      </c>
      <c r="L223" s="191">
        <v>149526</v>
      </c>
      <c r="M223" s="191">
        <v>35748</v>
      </c>
      <c r="N223" s="191">
        <v>19238</v>
      </c>
      <c r="O223" s="191">
        <f>SUM(Table1[[#This Row],[Salaries and Wages]:[Variable Fringe]])</f>
        <v>204512</v>
      </c>
      <c r="P223" s="191">
        <v>10000</v>
      </c>
      <c r="Q223" s="191"/>
      <c r="R223" s="191"/>
      <c r="S223" s="191"/>
      <c r="T223" s="191"/>
      <c r="U223" s="191"/>
      <c r="V223" s="191"/>
      <c r="W223" s="191"/>
      <c r="X223" s="191"/>
      <c r="Y223" s="191">
        <v>214512</v>
      </c>
      <c r="Z223" s="191"/>
      <c r="AA223" s="222" t="s">
        <v>1095</v>
      </c>
      <c r="AB223" s="210" t="s">
        <v>1017</v>
      </c>
      <c r="AC223" s="210" t="s">
        <v>1018</v>
      </c>
      <c r="AD223" s="199" t="s">
        <v>67</v>
      </c>
      <c r="AE223" s="235" t="s">
        <v>1019</v>
      </c>
      <c r="AF223" s="231">
        <v>1</v>
      </c>
      <c r="AG223" s="211">
        <f>Table1[[#This Row],[ADOPTED
Expenditures TOTAL]]*Table1[[#This Row],[
Percent Related to CAP]]</f>
        <v>214512</v>
      </c>
      <c r="AH223" s="211">
        <f>Table1[[#This Row],[ADOPTED
Revenue TOTAL]]*Table1[[#This Row],[
Percent Related to CAP]]</f>
        <v>0</v>
      </c>
      <c r="AI223" s="217" t="s">
        <v>904</v>
      </c>
      <c r="AJ223" s="217" t="s">
        <v>905</v>
      </c>
      <c r="AK223" s="217" t="s">
        <v>81</v>
      </c>
      <c r="AL223" s="217" t="s">
        <v>177</v>
      </c>
      <c r="AM223" s="290" t="s">
        <v>1091</v>
      </c>
      <c r="AN223" s="212"/>
      <c r="AO223" s="213"/>
      <c r="AP223" s="213"/>
      <c r="AQ223" s="213"/>
      <c r="AR223" s="197" t="s">
        <v>70</v>
      </c>
      <c r="AS223" s="219" t="s">
        <v>1094</v>
      </c>
      <c r="AT223" s="116" t="b">
        <f>IF(Table1[[#This Row],[PROPOSED
Form ID Name]]=Table1[[#This Row],[ADOPTED
Form ID Name]],TRUE,FALSE)</f>
        <v>1</v>
      </c>
      <c r="AU223" s="121" t="s">
        <v>1095</v>
      </c>
      <c r="AV223" s="220" t="b">
        <f>AND(Table1[[#This Row],[PROPOSED Adjustment Description]]=Table1[[#This Row],[ ADOPTED
Adjustment Description]],TRUE,FALSE)</f>
        <v>0</v>
      </c>
    </row>
    <row r="224" spans="1:48" s="185" customFormat="1" ht="35.25" customHeight="1" x14ac:dyDescent="0.15">
      <c r="A224" s="196">
        <v>100000</v>
      </c>
      <c r="B224" s="199" t="s">
        <v>57</v>
      </c>
      <c r="C224" s="198">
        <v>2115</v>
      </c>
      <c r="D224" s="199" t="s">
        <v>898</v>
      </c>
      <c r="E224" s="199" t="s">
        <v>589</v>
      </c>
      <c r="F224" s="199" t="s">
        <v>307</v>
      </c>
      <c r="G224" s="199" t="s">
        <v>61</v>
      </c>
      <c r="H224" s="199" t="s">
        <v>83</v>
      </c>
      <c r="I224" s="226">
        <v>56984</v>
      </c>
      <c r="J224" s="228" t="s">
        <v>1096</v>
      </c>
      <c r="K224" s="190"/>
      <c r="L224" s="191"/>
      <c r="M224" s="191"/>
      <c r="N224" s="191"/>
      <c r="O224" s="191">
        <f>SUM(Table1[[#This Row],[Salaries and Wages]:[Variable Fringe]])</f>
        <v>0</v>
      </c>
      <c r="P224" s="191"/>
      <c r="Q224" s="191">
        <v>500000</v>
      </c>
      <c r="R224" s="191"/>
      <c r="S224" s="191"/>
      <c r="T224" s="191"/>
      <c r="U224" s="191"/>
      <c r="V224" s="191"/>
      <c r="W224" s="191"/>
      <c r="X224" s="191"/>
      <c r="Y224" s="191">
        <v>500000</v>
      </c>
      <c r="Z224" s="191"/>
      <c r="AA224" s="223" t="s">
        <v>1097</v>
      </c>
      <c r="AB224" s="210" t="s">
        <v>1017</v>
      </c>
      <c r="AC224" s="210" t="s">
        <v>1098</v>
      </c>
      <c r="AD224" s="199" t="s">
        <v>67</v>
      </c>
      <c r="AE224" s="235" t="s">
        <v>1019</v>
      </c>
      <c r="AF224" s="231">
        <v>1</v>
      </c>
      <c r="AG224" s="211">
        <f>Table1[[#This Row],[ADOPTED
Expenditures TOTAL]]*Table1[[#This Row],[
Percent Related to CAP]]</f>
        <v>500000</v>
      </c>
      <c r="AH224" s="211">
        <f>Table1[[#This Row],[ADOPTED
Revenue TOTAL]]*Table1[[#This Row],[
Percent Related to CAP]]</f>
        <v>0</v>
      </c>
      <c r="AI224" s="217" t="s">
        <v>904</v>
      </c>
      <c r="AJ224" s="217" t="s">
        <v>905</v>
      </c>
      <c r="AK224" s="217" t="s">
        <v>156</v>
      </c>
      <c r="AL224" s="217" t="s">
        <v>177</v>
      </c>
      <c r="AM224" s="290" t="s">
        <v>1091</v>
      </c>
      <c r="AN224" s="212"/>
      <c r="AO224" s="213"/>
      <c r="AP224" s="213"/>
      <c r="AQ224" s="213"/>
      <c r="AR224" s="197" t="s">
        <v>70</v>
      </c>
      <c r="AS224" s="219" t="s">
        <v>1096</v>
      </c>
      <c r="AT224" s="116" t="b">
        <f>IF(Table1[[#This Row],[PROPOSED
Form ID Name]]=Table1[[#This Row],[ADOPTED
Form ID Name]],TRUE,FALSE)</f>
        <v>1</v>
      </c>
      <c r="AU224" s="121" t="s">
        <v>1097</v>
      </c>
      <c r="AV224" s="220" t="b">
        <f>AND(Table1[[#This Row],[PROPOSED Adjustment Description]]=Table1[[#This Row],[ ADOPTED
Adjustment Description]],TRUE,FALSE)</f>
        <v>0</v>
      </c>
    </row>
    <row r="225" spans="1:48" s="185" customFormat="1" ht="35.25" customHeight="1" x14ac:dyDescent="0.15">
      <c r="A225" s="196">
        <v>100000</v>
      </c>
      <c r="B225" s="199" t="s">
        <v>57</v>
      </c>
      <c r="C225" s="198">
        <v>2115</v>
      </c>
      <c r="D225" s="199" t="s">
        <v>898</v>
      </c>
      <c r="E225" s="199" t="s">
        <v>358</v>
      </c>
      <c r="F225" s="199" t="s">
        <v>307</v>
      </c>
      <c r="G225" s="199" t="s">
        <v>61</v>
      </c>
      <c r="H225" s="199" t="s">
        <v>83</v>
      </c>
      <c r="I225" s="226">
        <v>56985</v>
      </c>
      <c r="J225" s="228" t="s">
        <v>1099</v>
      </c>
      <c r="K225" s="190"/>
      <c r="L225" s="191"/>
      <c r="M225" s="191"/>
      <c r="N225" s="191"/>
      <c r="O225" s="191">
        <f>SUM(Table1[[#This Row],[Salaries and Wages]:[Variable Fringe]])</f>
        <v>0</v>
      </c>
      <c r="P225" s="191"/>
      <c r="Q225" s="191">
        <v>5120000</v>
      </c>
      <c r="R225" s="191"/>
      <c r="S225" s="191"/>
      <c r="T225" s="191"/>
      <c r="U225" s="191"/>
      <c r="V225" s="191"/>
      <c r="W225" s="191"/>
      <c r="X225" s="191"/>
      <c r="Y225" s="191">
        <v>5120000</v>
      </c>
      <c r="Z225" s="191"/>
      <c r="AA225" s="222" t="s">
        <v>1100</v>
      </c>
      <c r="AB225" s="210" t="s">
        <v>1101</v>
      </c>
      <c r="AC225" s="210" t="s">
        <v>1102</v>
      </c>
      <c r="AD225" s="199" t="s">
        <v>67</v>
      </c>
      <c r="AE225" s="235" t="s">
        <v>1103</v>
      </c>
      <c r="AF225" s="231">
        <v>0</v>
      </c>
      <c r="AG225" s="211">
        <f>Table1[[#This Row],[ADOPTED
Expenditures TOTAL]]*Table1[[#This Row],[
Percent Related to CAP]]</f>
        <v>0</v>
      </c>
      <c r="AH225" s="211">
        <f>Table1[[#This Row],[ADOPTED
Revenue TOTAL]]*Table1[[#This Row],[
Percent Related to CAP]]</f>
        <v>0</v>
      </c>
      <c r="AI225" s="217" t="s">
        <v>69</v>
      </c>
      <c r="AJ225" s="217" t="s">
        <v>69</v>
      </c>
      <c r="AK225" s="217" t="s">
        <v>69</v>
      </c>
      <c r="AL225" s="217" t="s">
        <v>177</v>
      </c>
      <c r="AM225" s="290"/>
      <c r="AN225" s="212"/>
      <c r="AO225" s="213"/>
      <c r="AP225" s="213"/>
      <c r="AQ225" s="213"/>
      <c r="AR225" s="197" t="s">
        <v>70</v>
      </c>
      <c r="AS225" s="219" t="s">
        <v>1099</v>
      </c>
      <c r="AT225" s="116" t="b">
        <f>IF(Table1[[#This Row],[PROPOSED
Form ID Name]]=Table1[[#This Row],[ADOPTED
Form ID Name]],TRUE,FALSE)</f>
        <v>1</v>
      </c>
      <c r="AU225" s="121" t="s">
        <v>1100</v>
      </c>
      <c r="AV225" s="220" t="b">
        <f>AND(Table1[[#This Row],[PROPOSED Adjustment Description]]=Table1[[#This Row],[ ADOPTED
Adjustment Description]],TRUE,FALSE)</f>
        <v>0</v>
      </c>
    </row>
    <row r="226" spans="1:48" s="185" customFormat="1" ht="35.25" customHeight="1" x14ac:dyDescent="0.15">
      <c r="A226" s="196">
        <v>200610</v>
      </c>
      <c r="B226" s="197" t="s">
        <v>1104</v>
      </c>
      <c r="C226" s="198">
        <v>1314</v>
      </c>
      <c r="D226" s="197" t="s">
        <v>261</v>
      </c>
      <c r="E226" s="197" t="s">
        <v>238</v>
      </c>
      <c r="F226" s="197" t="s">
        <v>83</v>
      </c>
      <c r="G226" s="197" t="s">
        <v>61</v>
      </c>
      <c r="H226" s="197" t="s">
        <v>284</v>
      </c>
      <c r="I226" s="226">
        <v>56986</v>
      </c>
      <c r="J226" s="227" t="s">
        <v>1105</v>
      </c>
      <c r="K226" s="188"/>
      <c r="L226" s="189"/>
      <c r="M226" s="189"/>
      <c r="N226" s="189"/>
      <c r="O226" s="189">
        <f>SUM(Table1[[#This Row],[Salaries and Wages]:[Variable Fringe]])</f>
        <v>0</v>
      </c>
      <c r="P226" s="189"/>
      <c r="Q226" s="189"/>
      <c r="R226" s="189">
        <v>400000</v>
      </c>
      <c r="S226" s="189"/>
      <c r="T226" s="189"/>
      <c r="U226" s="189"/>
      <c r="V226" s="189"/>
      <c r="W226" s="189"/>
      <c r="X226" s="189"/>
      <c r="Y226" s="189">
        <v>400000</v>
      </c>
      <c r="Z226" s="189">
        <v>400000</v>
      </c>
      <c r="AA226" s="221" t="s">
        <v>1106</v>
      </c>
      <c r="AB226" s="210" t="s">
        <v>1107</v>
      </c>
      <c r="AC226" s="209" t="s">
        <v>1108</v>
      </c>
      <c r="AD226" s="197" t="s">
        <v>94</v>
      </c>
      <c r="AE226" s="234" t="s">
        <v>69</v>
      </c>
      <c r="AF226" s="231">
        <v>0</v>
      </c>
      <c r="AG226" s="211">
        <f>Table1[[#This Row],[ADOPTED
Expenditures TOTAL]]*Table1[[#This Row],[
Percent Related to CAP]]</f>
        <v>0</v>
      </c>
      <c r="AH226" s="211">
        <f>Table1[[#This Row],[ADOPTED
Revenue TOTAL]]*Table1[[#This Row],[
Percent Related to CAP]]</f>
        <v>0</v>
      </c>
      <c r="AI226" s="217" t="s">
        <v>69</v>
      </c>
      <c r="AJ226" s="217" t="s">
        <v>69</v>
      </c>
      <c r="AK226" s="217" t="s">
        <v>69</v>
      </c>
      <c r="AL226" s="217" t="s">
        <v>69</v>
      </c>
      <c r="AM226" s="246"/>
      <c r="AN226" s="215" t="s">
        <v>83</v>
      </c>
      <c r="AO226" s="197"/>
      <c r="AP226" s="197"/>
      <c r="AQ226" s="216"/>
      <c r="AR226" s="216"/>
      <c r="AS226" s="219" t="s">
        <v>1105</v>
      </c>
      <c r="AT226" s="117" t="b">
        <f>IF(Table1[[#This Row],[PROPOSED
Form ID Name]]=Table1[[#This Row],[ADOPTED
Form ID Name]],TRUE,FALSE)</f>
        <v>1</v>
      </c>
      <c r="AU226" s="121" t="s">
        <v>1106</v>
      </c>
      <c r="AV226" s="220" t="b">
        <f>AND(Table1[[#This Row],[PROPOSED Adjustment Description]]=Table1[[#This Row],[ ADOPTED
Adjustment Description]],TRUE,FALSE)</f>
        <v>0</v>
      </c>
    </row>
    <row r="227" spans="1:48" s="214" customFormat="1" ht="35.25" customHeight="1" x14ac:dyDescent="0.15">
      <c r="A227" s="196">
        <v>200610</v>
      </c>
      <c r="B227" s="197" t="s">
        <v>1104</v>
      </c>
      <c r="C227" s="198">
        <v>1314</v>
      </c>
      <c r="D227" s="197" t="s">
        <v>261</v>
      </c>
      <c r="E227" s="197" t="s">
        <v>72</v>
      </c>
      <c r="F227" s="197" t="s">
        <v>83</v>
      </c>
      <c r="G227" s="197" t="s">
        <v>61</v>
      </c>
      <c r="H227" s="197" t="s">
        <v>284</v>
      </c>
      <c r="I227" s="226">
        <v>56987</v>
      </c>
      <c r="J227" s="227" t="s">
        <v>1109</v>
      </c>
      <c r="K227" s="188"/>
      <c r="L227" s="189"/>
      <c r="M227" s="189"/>
      <c r="N227" s="189"/>
      <c r="O227" s="189">
        <f>SUM(Table1[[#This Row],[Salaries and Wages]:[Variable Fringe]])</f>
        <v>0</v>
      </c>
      <c r="P227" s="189"/>
      <c r="Q227" s="189"/>
      <c r="R227" s="189">
        <v>200000</v>
      </c>
      <c r="S227" s="189"/>
      <c r="T227" s="189"/>
      <c r="U227" s="189"/>
      <c r="V227" s="189"/>
      <c r="W227" s="189"/>
      <c r="X227" s="189"/>
      <c r="Y227" s="189">
        <v>200000</v>
      </c>
      <c r="Z227" s="189">
        <v>200000</v>
      </c>
      <c r="AA227" s="221" t="s">
        <v>1110</v>
      </c>
      <c r="AB227" s="210" t="s">
        <v>1111</v>
      </c>
      <c r="AC227" s="209" t="s">
        <v>1112</v>
      </c>
      <c r="AD227" s="197" t="s">
        <v>94</v>
      </c>
      <c r="AE227" s="234" t="s">
        <v>69</v>
      </c>
      <c r="AF227" s="231">
        <v>0</v>
      </c>
      <c r="AG227" s="211">
        <f>Table1[[#This Row],[ADOPTED
Expenditures TOTAL]]*Table1[[#This Row],[
Percent Related to CAP]]</f>
        <v>0</v>
      </c>
      <c r="AH227" s="211">
        <f>Table1[[#This Row],[ADOPTED
Revenue TOTAL]]*Table1[[#This Row],[
Percent Related to CAP]]</f>
        <v>0</v>
      </c>
      <c r="AI227" s="217" t="s">
        <v>69</v>
      </c>
      <c r="AJ227" s="217" t="s">
        <v>69</v>
      </c>
      <c r="AK227" s="217" t="s">
        <v>69</v>
      </c>
      <c r="AL227" s="217" t="s">
        <v>69</v>
      </c>
      <c r="AM227" s="246"/>
      <c r="AN227" s="215" t="s">
        <v>83</v>
      </c>
      <c r="AO227" s="197"/>
      <c r="AP227" s="197"/>
      <c r="AQ227" s="216"/>
      <c r="AR227" s="216"/>
      <c r="AS227" s="219" t="s">
        <v>1109</v>
      </c>
      <c r="AT227" s="117" t="b">
        <f>IF(Table1[[#This Row],[PROPOSED
Form ID Name]]=Table1[[#This Row],[ADOPTED
Form ID Name]],TRUE,FALSE)</f>
        <v>1</v>
      </c>
      <c r="AU227" s="121" t="s">
        <v>1110</v>
      </c>
      <c r="AV227" s="220" t="b">
        <f>AND(Table1[[#This Row],[PROPOSED Adjustment Description]]=Table1[[#This Row],[ ADOPTED
Adjustment Description]],TRUE,FALSE)</f>
        <v>0</v>
      </c>
    </row>
    <row r="228" spans="1:48" s="214" customFormat="1" ht="35.25" customHeight="1" x14ac:dyDescent="0.15">
      <c r="A228" s="196">
        <v>100000</v>
      </c>
      <c r="B228" s="197" t="s">
        <v>57</v>
      </c>
      <c r="C228" s="198">
        <v>2115</v>
      </c>
      <c r="D228" s="197" t="s">
        <v>898</v>
      </c>
      <c r="E228" s="197" t="s">
        <v>238</v>
      </c>
      <c r="F228" s="197" t="s">
        <v>307</v>
      </c>
      <c r="G228" s="197" t="s">
        <v>61</v>
      </c>
      <c r="H228" s="197" t="s">
        <v>479</v>
      </c>
      <c r="I228" s="226">
        <v>57001</v>
      </c>
      <c r="J228" s="227" t="s">
        <v>1113</v>
      </c>
      <c r="K228" s="188"/>
      <c r="L228" s="189"/>
      <c r="M228" s="189"/>
      <c r="N228" s="189"/>
      <c r="O228" s="189">
        <f>SUM(Table1[[#This Row],[Salaries and Wages]:[Variable Fringe]])</f>
        <v>0</v>
      </c>
      <c r="P228" s="189"/>
      <c r="Q228" s="189"/>
      <c r="R228" s="189"/>
      <c r="S228" s="189"/>
      <c r="T228" s="189"/>
      <c r="U228" s="189"/>
      <c r="V228" s="189"/>
      <c r="W228" s="189">
        <v>2297292</v>
      </c>
      <c r="X228" s="189"/>
      <c r="Y228" s="189">
        <v>2297292</v>
      </c>
      <c r="Z228" s="189"/>
      <c r="AA228" s="224" t="s">
        <v>1114</v>
      </c>
      <c r="AB228" s="210" t="s">
        <v>1115</v>
      </c>
      <c r="AC228" s="209" t="s">
        <v>1116</v>
      </c>
      <c r="AD228" s="197" t="s">
        <v>67</v>
      </c>
      <c r="AE228" s="235" t="s">
        <v>1117</v>
      </c>
      <c r="AF228" s="231">
        <v>0</v>
      </c>
      <c r="AG228" s="211">
        <f>Table1[[#This Row],[ADOPTED
Expenditures TOTAL]]*Table1[[#This Row],[
Percent Related to CAP]]</f>
        <v>0</v>
      </c>
      <c r="AH228" s="211">
        <f>Table1[[#This Row],[ADOPTED
Revenue TOTAL]]*Table1[[#This Row],[
Percent Related to CAP]]</f>
        <v>0</v>
      </c>
      <c r="AI228" s="217" t="s">
        <v>69</v>
      </c>
      <c r="AJ228" s="217" t="s">
        <v>69</v>
      </c>
      <c r="AK228" s="217" t="s">
        <v>69</v>
      </c>
      <c r="AL228" s="217" t="s">
        <v>177</v>
      </c>
      <c r="AM228" s="290"/>
      <c r="AN228" s="212"/>
      <c r="AO228" s="213"/>
      <c r="AP228" s="213"/>
      <c r="AQ228" s="213"/>
      <c r="AR228" s="197" t="s">
        <v>70</v>
      </c>
      <c r="AS228" s="219" t="s">
        <v>1113</v>
      </c>
      <c r="AT228" s="116" t="b">
        <f>IF(Table1[[#This Row],[PROPOSED
Form ID Name]]=Table1[[#This Row],[ADOPTED
Form ID Name]],TRUE,FALSE)</f>
        <v>1</v>
      </c>
      <c r="AU228" s="121" t="s">
        <v>1114</v>
      </c>
      <c r="AV228" s="220" t="b">
        <f>AND(Table1[[#This Row],[PROPOSED Adjustment Description]]=Table1[[#This Row],[ ADOPTED
Adjustment Description]],TRUE,FALSE)</f>
        <v>0</v>
      </c>
    </row>
    <row r="229" spans="1:48" s="214" customFormat="1" ht="35.25" customHeight="1" x14ac:dyDescent="0.15">
      <c r="A229" s="196">
        <v>100000</v>
      </c>
      <c r="B229" s="199" t="s">
        <v>57</v>
      </c>
      <c r="C229" s="198">
        <v>2115</v>
      </c>
      <c r="D229" s="199" t="s">
        <v>898</v>
      </c>
      <c r="E229" s="199" t="s">
        <v>238</v>
      </c>
      <c r="F229" s="199" t="s">
        <v>307</v>
      </c>
      <c r="G229" s="199" t="s">
        <v>61</v>
      </c>
      <c r="H229" s="199" t="s">
        <v>83</v>
      </c>
      <c r="I229" s="226">
        <v>57003</v>
      </c>
      <c r="J229" s="228" t="s">
        <v>1118</v>
      </c>
      <c r="K229" s="190"/>
      <c r="L229" s="191"/>
      <c r="M229" s="191"/>
      <c r="N229" s="191"/>
      <c r="O229" s="191">
        <f>SUM(Table1[[#This Row],[Salaries and Wages]:[Variable Fringe]])</f>
        <v>0</v>
      </c>
      <c r="P229" s="191"/>
      <c r="Q229" s="191">
        <v>519499</v>
      </c>
      <c r="R229" s="191"/>
      <c r="S229" s="191">
        <v>37234</v>
      </c>
      <c r="T229" s="191"/>
      <c r="U229" s="191"/>
      <c r="V229" s="191"/>
      <c r="W229" s="191">
        <v>0</v>
      </c>
      <c r="X229" s="191"/>
      <c r="Y229" s="191">
        <v>556733</v>
      </c>
      <c r="Z229" s="191"/>
      <c r="AA229" s="223" t="s">
        <v>1119</v>
      </c>
      <c r="AB229" s="210" t="s">
        <v>1072</v>
      </c>
      <c r="AC229" s="209" t="s">
        <v>1116</v>
      </c>
      <c r="AD229" s="199" t="s">
        <v>67</v>
      </c>
      <c r="AE229" s="235" t="s">
        <v>1120</v>
      </c>
      <c r="AF229" s="231">
        <v>0.5</v>
      </c>
      <c r="AG229" s="211">
        <f>Table1[[#This Row],[ADOPTED
Expenditures TOTAL]]*Table1[[#This Row],[
Percent Related to CAP]]</f>
        <v>278366.5</v>
      </c>
      <c r="AH229" s="211">
        <f>Table1[[#This Row],[ADOPTED
Revenue TOTAL]]*Table1[[#This Row],[
Percent Related to CAP]]</f>
        <v>0</v>
      </c>
      <c r="AI229" s="217" t="s">
        <v>79</v>
      </c>
      <c r="AJ229" s="217">
        <v>3.1</v>
      </c>
      <c r="AK229" s="217" t="s">
        <v>81</v>
      </c>
      <c r="AL229" s="217" t="s">
        <v>177</v>
      </c>
      <c r="AM229" s="290" t="s">
        <v>1121</v>
      </c>
      <c r="AN229" s="212"/>
      <c r="AO229" s="213"/>
      <c r="AP229" s="213"/>
      <c r="AQ229" s="213"/>
      <c r="AR229" s="197" t="s">
        <v>70</v>
      </c>
      <c r="AS229" s="219" t="s">
        <v>1118</v>
      </c>
      <c r="AT229" s="116" t="b">
        <f>IF(Table1[[#This Row],[PROPOSED
Form ID Name]]=Table1[[#This Row],[ADOPTED
Form ID Name]],TRUE,FALSE)</f>
        <v>1</v>
      </c>
      <c r="AU229" s="121" t="s">
        <v>1119</v>
      </c>
      <c r="AV229" s="220" t="b">
        <f>AND(Table1[[#This Row],[PROPOSED Adjustment Description]]=Table1[[#This Row],[ ADOPTED
Adjustment Description]],TRUE,FALSE)</f>
        <v>0</v>
      </c>
    </row>
    <row r="230" spans="1:48" s="214" customFormat="1" ht="35.25" customHeight="1" x14ac:dyDescent="0.15">
      <c r="A230" s="196">
        <v>100000</v>
      </c>
      <c r="B230" s="197" t="s">
        <v>57</v>
      </c>
      <c r="C230" s="198">
        <v>2115</v>
      </c>
      <c r="D230" s="197" t="s">
        <v>898</v>
      </c>
      <c r="E230" s="197" t="s">
        <v>238</v>
      </c>
      <c r="F230" s="197" t="s">
        <v>307</v>
      </c>
      <c r="G230" s="197" t="s">
        <v>61</v>
      </c>
      <c r="H230" s="197" t="s">
        <v>83</v>
      </c>
      <c r="I230" s="226">
        <v>57004</v>
      </c>
      <c r="J230" s="227" t="s">
        <v>1122</v>
      </c>
      <c r="K230" s="188"/>
      <c r="L230" s="189"/>
      <c r="M230" s="189"/>
      <c r="N230" s="189"/>
      <c r="O230" s="189">
        <f>SUM(Table1[[#This Row],[Salaries and Wages]:[Variable Fringe]])</f>
        <v>0</v>
      </c>
      <c r="P230" s="189">
        <v>1072</v>
      </c>
      <c r="Q230" s="189">
        <v>58112</v>
      </c>
      <c r="R230" s="189"/>
      <c r="S230" s="189">
        <v>837</v>
      </c>
      <c r="T230" s="189">
        <v>319</v>
      </c>
      <c r="U230" s="189"/>
      <c r="V230" s="189"/>
      <c r="W230" s="189"/>
      <c r="X230" s="189"/>
      <c r="Y230" s="189">
        <v>60340</v>
      </c>
      <c r="Z230" s="189"/>
      <c r="AA230" s="221" t="s">
        <v>1123</v>
      </c>
      <c r="AB230" s="210" t="s">
        <v>1072</v>
      </c>
      <c r="AC230" s="209" t="s">
        <v>1116</v>
      </c>
      <c r="AD230" s="197" t="s">
        <v>67</v>
      </c>
      <c r="AE230" s="235" t="s">
        <v>1074</v>
      </c>
      <c r="AF230" s="231">
        <v>0</v>
      </c>
      <c r="AG230" s="211">
        <f>Table1[[#This Row],[ADOPTED
Expenditures TOTAL]]*Table1[[#This Row],[
Percent Related to CAP]]</f>
        <v>0</v>
      </c>
      <c r="AH230" s="211">
        <f>Table1[[#This Row],[ADOPTED
Revenue TOTAL]]*Table1[[#This Row],[
Percent Related to CAP]]</f>
        <v>0</v>
      </c>
      <c r="AI230" s="217" t="s">
        <v>69</v>
      </c>
      <c r="AJ230" s="217" t="s">
        <v>69</v>
      </c>
      <c r="AK230" s="217" t="s">
        <v>69</v>
      </c>
      <c r="AL230" s="217" t="s">
        <v>177</v>
      </c>
      <c r="AM230" s="290"/>
      <c r="AN230" s="212"/>
      <c r="AO230" s="213"/>
      <c r="AP230" s="213"/>
      <c r="AQ230" s="213"/>
      <c r="AR230" s="197" t="s">
        <v>70</v>
      </c>
      <c r="AS230" s="219" t="s">
        <v>1122</v>
      </c>
      <c r="AT230" s="116" t="b">
        <f>IF(Table1[[#This Row],[PROPOSED
Form ID Name]]=Table1[[#This Row],[ADOPTED
Form ID Name]],TRUE,FALSE)</f>
        <v>1</v>
      </c>
      <c r="AU230" s="121" t="s">
        <v>1123</v>
      </c>
      <c r="AV230" s="220" t="b">
        <f>AND(Table1[[#This Row],[PROPOSED Adjustment Description]]=Table1[[#This Row],[ ADOPTED
Adjustment Description]],TRUE,FALSE)</f>
        <v>0</v>
      </c>
    </row>
    <row r="231" spans="1:48" s="214" customFormat="1" ht="35.25" customHeight="1" x14ac:dyDescent="0.15">
      <c r="A231" s="196">
        <v>100000</v>
      </c>
      <c r="B231" s="199" t="s">
        <v>57</v>
      </c>
      <c r="C231" s="198">
        <v>2115</v>
      </c>
      <c r="D231" s="199" t="s">
        <v>898</v>
      </c>
      <c r="E231" s="199" t="s">
        <v>238</v>
      </c>
      <c r="F231" s="199" t="s">
        <v>307</v>
      </c>
      <c r="G231" s="199" t="s">
        <v>61</v>
      </c>
      <c r="H231" s="199" t="s">
        <v>83</v>
      </c>
      <c r="I231" s="226">
        <v>57005</v>
      </c>
      <c r="J231" s="228" t="s">
        <v>1122</v>
      </c>
      <c r="K231" s="190"/>
      <c r="L231" s="191"/>
      <c r="M231" s="191"/>
      <c r="N231" s="191"/>
      <c r="O231" s="191">
        <f>SUM(Table1[[#This Row],[Salaries and Wages]:[Variable Fringe]])</f>
        <v>0</v>
      </c>
      <c r="P231" s="191"/>
      <c r="Q231" s="191"/>
      <c r="R231" s="191"/>
      <c r="S231" s="191"/>
      <c r="T231" s="191"/>
      <c r="U231" s="191"/>
      <c r="V231" s="191"/>
      <c r="W231" s="191">
        <v>10967</v>
      </c>
      <c r="X231" s="191"/>
      <c r="Y231" s="191">
        <v>10967</v>
      </c>
      <c r="Z231" s="191"/>
      <c r="AA231" s="223" t="s">
        <v>1124</v>
      </c>
      <c r="AB231" s="210" t="s">
        <v>1115</v>
      </c>
      <c r="AC231" s="209" t="s">
        <v>1116</v>
      </c>
      <c r="AD231" s="199" t="s">
        <v>67</v>
      </c>
      <c r="AE231" s="235" t="s">
        <v>1074</v>
      </c>
      <c r="AF231" s="231">
        <v>0</v>
      </c>
      <c r="AG231" s="211">
        <f>Table1[[#This Row],[ADOPTED
Expenditures TOTAL]]*Table1[[#This Row],[
Percent Related to CAP]]</f>
        <v>0</v>
      </c>
      <c r="AH231" s="211">
        <f>Table1[[#This Row],[ADOPTED
Revenue TOTAL]]*Table1[[#This Row],[
Percent Related to CAP]]</f>
        <v>0</v>
      </c>
      <c r="AI231" s="217" t="s">
        <v>69</v>
      </c>
      <c r="AJ231" s="217" t="s">
        <v>69</v>
      </c>
      <c r="AK231" s="217" t="s">
        <v>69</v>
      </c>
      <c r="AL231" s="217" t="s">
        <v>177</v>
      </c>
      <c r="AM231" s="290"/>
      <c r="AN231" s="212"/>
      <c r="AO231" s="213"/>
      <c r="AP231" s="213"/>
      <c r="AQ231" s="213"/>
      <c r="AR231" s="197" t="s">
        <v>70</v>
      </c>
      <c r="AS231" s="219" t="s">
        <v>1122</v>
      </c>
      <c r="AT231" s="116" t="b">
        <f>IF(Table1[[#This Row],[PROPOSED
Form ID Name]]=Table1[[#This Row],[ADOPTED
Form ID Name]],TRUE,FALSE)</f>
        <v>1</v>
      </c>
      <c r="AU231" s="121" t="s">
        <v>1124</v>
      </c>
      <c r="AV231" s="220" t="b">
        <f>AND(Table1[[#This Row],[PROPOSED Adjustment Description]]=Table1[[#This Row],[ ADOPTED
Adjustment Description]],TRUE,FALSE)</f>
        <v>0</v>
      </c>
    </row>
    <row r="232" spans="1:48" s="214" customFormat="1" ht="35.25" customHeight="1" x14ac:dyDescent="0.15">
      <c r="A232" s="196">
        <v>700043</v>
      </c>
      <c r="B232" s="197" t="s">
        <v>1125</v>
      </c>
      <c r="C232" s="198">
        <v>171416</v>
      </c>
      <c r="D232" s="197" t="s">
        <v>1126</v>
      </c>
      <c r="E232" s="197" t="s">
        <v>103</v>
      </c>
      <c r="F232" s="197" t="s">
        <v>83</v>
      </c>
      <c r="G232" s="197" t="s">
        <v>61</v>
      </c>
      <c r="H232" s="197" t="s">
        <v>83</v>
      </c>
      <c r="I232" s="226">
        <v>57007</v>
      </c>
      <c r="J232" s="227" t="s">
        <v>1127</v>
      </c>
      <c r="K232" s="188">
        <v>7.5</v>
      </c>
      <c r="L232" s="189">
        <v>365301</v>
      </c>
      <c r="M232" s="189">
        <v>124176</v>
      </c>
      <c r="N232" s="189">
        <v>78266</v>
      </c>
      <c r="O232" s="189">
        <f>SUM(Table1[[#This Row],[Salaries and Wages]:[Variable Fringe]])</f>
        <v>567743</v>
      </c>
      <c r="P232" s="189"/>
      <c r="Q232" s="189"/>
      <c r="R232" s="189"/>
      <c r="S232" s="189"/>
      <c r="T232" s="189"/>
      <c r="U232" s="189"/>
      <c r="V232" s="189"/>
      <c r="W232" s="189"/>
      <c r="X232" s="189"/>
      <c r="Y232" s="189">
        <v>567743</v>
      </c>
      <c r="Z232" s="189"/>
      <c r="AA232" s="221" t="s">
        <v>1128</v>
      </c>
      <c r="AB232" s="210" t="s">
        <v>1129</v>
      </c>
      <c r="AC232" s="210" t="s">
        <v>1130</v>
      </c>
      <c r="AD232" s="197" t="s">
        <v>94</v>
      </c>
      <c r="AE232" s="234" t="s">
        <v>69</v>
      </c>
      <c r="AF232" s="231">
        <v>0</v>
      </c>
      <c r="AG232" s="211">
        <f>Table1[[#This Row],[ADOPTED
Expenditures TOTAL]]*Table1[[#This Row],[
Percent Related to CAP]]</f>
        <v>0</v>
      </c>
      <c r="AH232" s="211">
        <f>Table1[[#This Row],[ADOPTED
Revenue TOTAL]]*Table1[[#This Row],[
Percent Related to CAP]]</f>
        <v>0</v>
      </c>
      <c r="AI232" s="217" t="s">
        <v>69</v>
      </c>
      <c r="AJ232" s="217" t="s">
        <v>69</v>
      </c>
      <c r="AK232" s="217" t="s">
        <v>69</v>
      </c>
      <c r="AL232" s="217" t="s">
        <v>69</v>
      </c>
      <c r="AM232" s="246"/>
      <c r="AN232" s="215" t="s">
        <v>70</v>
      </c>
      <c r="AO232" s="197"/>
      <c r="AP232" s="197"/>
      <c r="AQ232" s="216"/>
      <c r="AR232" s="216"/>
      <c r="AS232" s="219" t="s">
        <v>1127</v>
      </c>
      <c r="AT232" s="117" t="b">
        <f>IF(Table1[[#This Row],[PROPOSED
Form ID Name]]=Table1[[#This Row],[ADOPTED
Form ID Name]],TRUE,FALSE)</f>
        <v>1</v>
      </c>
      <c r="AU232" s="121" t="s">
        <v>1128</v>
      </c>
      <c r="AV232" s="220" t="b">
        <f>AND(Table1[[#This Row],[PROPOSED Adjustment Description]]=Table1[[#This Row],[ ADOPTED
Adjustment Description]],TRUE,FALSE)</f>
        <v>0</v>
      </c>
    </row>
    <row r="233" spans="1:48" s="214" customFormat="1" ht="35.25" customHeight="1" x14ac:dyDescent="0.15">
      <c r="A233" s="196">
        <v>100000</v>
      </c>
      <c r="B233" s="199" t="s">
        <v>57</v>
      </c>
      <c r="C233" s="198">
        <v>211600</v>
      </c>
      <c r="D233" s="199" t="s">
        <v>58</v>
      </c>
      <c r="E233" s="199" t="s">
        <v>83</v>
      </c>
      <c r="F233" s="199" t="s">
        <v>83</v>
      </c>
      <c r="G233" s="199" t="s">
        <v>89</v>
      </c>
      <c r="H233" s="199" t="s">
        <v>83</v>
      </c>
      <c r="I233" s="226">
        <v>57010</v>
      </c>
      <c r="J233" s="228" t="s">
        <v>1131</v>
      </c>
      <c r="K233" s="190"/>
      <c r="L233" s="191"/>
      <c r="M233" s="191"/>
      <c r="N233" s="191"/>
      <c r="O233" s="191">
        <f>SUM(Table1[[#This Row],[Salaries and Wages]:[Variable Fringe]])</f>
        <v>0</v>
      </c>
      <c r="P233" s="191"/>
      <c r="Q233" s="191"/>
      <c r="R233" s="191"/>
      <c r="S233" s="191"/>
      <c r="T233" s="191"/>
      <c r="U233" s="191"/>
      <c r="V233" s="191"/>
      <c r="W233" s="191"/>
      <c r="X233" s="191"/>
      <c r="Y233" s="191"/>
      <c r="Z233" s="191">
        <v>16063</v>
      </c>
      <c r="AA233" s="223" t="s">
        <v>1132</v>
      </c>
      <c r="AB233" s="210" t="s">
        <v>1133</v>
      </c>
      <c r="AC233" s="210" t="s">
        <v>1134</v>
      </c>
      <c r="AD233" s="199" t="s">
        <v>94</v>
      </c>
      <c r="AE233" s="234" t="s">
        <v>1135</v>
      </c>
      <c r="AF233" s="231">
        <v>0</v>
      </c>
      <c r="AG233" s="211">
        <f>Table1[[#This Row],[ADOPTED
Expenditures TOTAL]]*Table1[[#This Row],[
Percent Related to CAP]]</f>
        <v>0</v>
      </c>
      <c r="AH233" s="211">
        <f>Table1[[#This Row],[ADOPTED
Revenue TOTAL]]*Table1[[#This Row],[
Percent Related to CAP]]</f>
        <v>0</v>
      </c>
      <c r="AI233" s="251" t="s">
        <v>69</v>
      </c>
      <c r="AJ233" s="251" t="s">
        <v>69</v>
      </c>
      <c r="AK233" s="251" t="s">
        <v>69</v>
      </c>
      <c r="AL233" s="217" t="s">
        <v>69</v>
      </c>
      <c r="AM233" s="246"/>
      <c r="AN233" s="215"/>
      <c r="AO233" s="197"/>
      <c r="AP233" s="197"/>
      <c r="AQ233" s="197"/>
      <c r="AR233" s="197" t="s">
        <v>83</v>
      </c>
      <c r="AS233" s="219" t="s">
        <v>1131</v>
      </c>
      <c r="AT233" s="116" t="b">
        <f>IF(Table1[[#This Row],[PROPOSED
Form ID Name]]=Table1[[#This Row],[ADOPTED
Form ID Name]],TRUE,FALSE)</f>
        <v>1</v>
      </c>
      <c r="AU233" s="121" t="s">
        <v>1132</v>
      </c>
      <c r="AV233" s="220" t="b">
        <f>AND(Table1[[#This Row],[PROPOSED Adjustment Description]]=Table1[[#This Row],[ ADOPTED
Adjustment Description]],TRUE,FALSE)</f>
        <v>0</v>
      </c>
    </row>
    <row r="234" spans="1:48" s="214" customFormat="1" ht="35.25" customHeight="1" x14ac:dyDescent="0.15">
      <c r="A234" s="196">
        <v>200610</v>
      </c>
      <c r="B234" s="197" t="s">
        <v>1104</v>
      </c>
      <c r="C234" s="198">
        <v>1314</v>
      </c>
      <c r="D234" s="197" t="s">
        <v>261</v>
      </c>
      <c r="E234" s="197" t="s">
        <v>103</v>
      </c>
      <c r="F234" s="197" t="s">
        <v>83</v>
      </c>
      <c r="G234" s="197" t="s">
        <v>61</v>
      </c>
      <c r="H234" s="197" t="s">
        <v>284</v>
      </c>
      <c r="I234" s="226">
        <v>57011</v>
      </c>
      <c r="J234" s="227" t="s">
        <v>1136</v>
      </c>
      <c r="K234" s="188"/>
      <c r="L234" s="189"/>
      <c r="M234" s="189"/>
      <c r="N234" s="189"/>
      <c r="O234" s="189">
        <f>SUM(Table1[[#This Row],[Salaries and Wages]:[Variable Fringe]])</f>
        <v>0</v>
      </c>
      <c r="P234" s="189"/>
      <c r="Q234" s="189"/>
      <c r="R234" s="189">
        <v>400000</v>
      </c>
      <c r="S234" s="189"/>
      <c r="T234" s="189"/>
      <c r="U234" s="189"/>
      <c r="V234" s="189"/>
      <c r="W234" s="189"/>
      <c r="X234" s="189"/>
      <c r="Y234" s="189">
        <v>400000</v>
      </c>
      <c r="Z234" s="189">
        <v>400000</v>
      </c>
      <c r="AA234" s="221" t="s">
        <v>1137</v>
      </c>
      <c r="AB234" s="210" t="s">
        <v>1138</v>
      </c>
      <c r="AC234" s="209" t="s">
        <v>1139</v>
      </c>
      <c r="AD234" s="197" t="s">
        <v>94</v>
      </c>
      <c r="AE234" s="234" t="s">
        <v>69</v>
      </c>
      <c r="AF234" s="231">
        <v>0</v>
      </c>
      <c r="AG234" s="211">
        <f>Table1[[#This Row],[ADOPTED
Expenditures TOTAL]]*Table1[[#This Row],[
Percent Related to CAP]]</f>
        <v>0</v>
      </c>
      <c r="AH234" s="211">
        <f>Table1[[#This Row],[ADOPTED
Revenue TOTAL]]*Table1[[#This Row],[
Percent Related to CAP]]</f>
        <v>0</v>
      </c>
      <c r="AI234" s="217" t="s">
        <v>69</v>
      </c>
      <c r="AJ234" s="217" t="s">
        <v>69</v>
      </c>
      <c r="AK234" s="217" t="s">
        <v>69</v>
      </c>
      <c r="AL234" s="217" t="s">
        <v>69</v>
      </c>
      <c r="AM234" s="246"/>
      <c r="AN234" s="215" t="s">
        <v>83</v>
      </c>
      <c r="AO234" s="197"/>
      <c r="AP234" s="197"/>
      <c r="AQ234" s="216"/>
      <c r="AR234" s="216"/>
      <c r="AS234" s="219" t="s">
        <v>1136</v>
      </c>
      <c r="AT234" s="117" t="b">
        <f>IF(Table1[[#This Row],[PROPOSED
Form ID Name]]=Table1[[#This Row],[ADOPTED
Form ID Name]],TRUE,FALSE)</f>
        <v>1</v>
      </c>
      <c r="AU234" s="121" t="s">
        <v>1137</v>
      </c>
      <c r="AV234" s="220" t="b">
        <f>AND(Table1[[#This Row],[PROPOSED Adjustment Description]]=Table1[[#This Row],[ ADOPTED
Adjustment Description]],TRUE,FALSE)</f>
        <v>0</v>
      </c>
    </row>
    <row r="235" spans="1:48" s="214" customFormat="1" ht="35.25" customHeight="1" x14ac:dyDescent="0.15">
      <c r="A235" s="196">
        <v>200610</v>
      </c>
      <c r="B235" s="197" t="s">
        <v>1104</v>
      </c>
      <c r="C235" s="198">
        <v>1314</v>
      </c>
      <c r="D235" s="197" t="s">
        <v>261</v>
      </c>
      <c r="E235" s="197" t="s">
        <v>126</v>
      </c>
      <c r="F235" s="197" t="s">
        <v>83</v>
      </c>
      <c r="G235" s="197" t="s">
        <v>89</v>
      </c>
      <c r="H235" s="197" t="s">
        <v>83</v>
      </c>
      <c r="I235" s="226">
        <v>57012</v>
      </c>
      <c r="J235" s="227" t="s">
        <v>1140</v>
      </c>
      <c r="K235" s="188"/>
      <c r="L235" s="189"/>
      <c r="M235" s="189"/>
      <c r="N235" s="189"/>
      <c r="O235" s="189">
        <f>SUM(Table1[[#This Row],[Salaries and Wages]:[Variable Fringe]])</f>
        <v>0</v>
      </c>
      <c r="P235" s="189"/>
      <c r="Q235" s="189"/>
      <c r="R235" s="189"/>
      <c r="S235" s="189"/>
      <c r="T235" s="189"/>
      <c r="U235" s="189"/>
      <c r="V235" s="189"/>
      <c r="W235" s="189"/>
      <c r="X235" s="189"/>
      <c r="Y235" s="189"/>
      <c r="Z235" s="189">
        <v>447920</v>
      </c>
      <c r="AA235" s="221" t="s">
        <v>1141</v>
      </c>
      <c r="AB235" s="210" t="s">
        <v>1142</v>
      </c>
      <c r="AC235" s="210" t="s">
        <v>1143</v>
      </c>
      <c r="AD235" s="197" t="s">
        <v>94</v>
      </c>
      <c r="AE235" s="234" t="s">
        <v>69</v>
      </c>
      <c r="AF235" s="231">
        <v>0</v>
      </c>
      <c r="AG235" s="211">
        <f>Table1[[#This Row],[ADOPTED
Expenditures TOTAL]]*Table1[[#This Row],[
Percent Related to CAP]]</f>
        <v>0</v>
      </c>
      <c r="AH235" s="211">
        <f>Table1[[#This Row],[ADOPTED
Revenue TOTAL]]*Table1[[#This Row],[
Percent Related to CAP]]</f>
        <v>0</v>
      </c>
      <c r="AI235" s="217" t="s">
        <v>69</v>
      </c>
      <c r="AJ235" s="217" t="s">
        <v>69</v>
      </c>
      <c r="AK235" s="217" t="s">
        <v>69</v>
      </c>
      <c r="AL235" s="217" t="s">
        <v>69</v>
      </c>
      <c r="AM235" s="246"/>
      <c r="AN235" s="215" t="s">
        <v>83</v>
      </c>
      <c r="AO235" s="197"/>
      <c r="AP235" s="197"/>
      <c r="AQ235" s="216"/>
      <c r="AR235" s="216"/>
      <c r="AS235" s="219" t="s">
        <v>1140</v>
      </c>
      <c r="AT235" s="117" t="b">
        <f>IF(Table1[[#This Row],[PROPOSED
Form ID Name]]=Table1[[#This Row],[ADOPTED
Form ID Name]],TRUE,FALSE)</f>
        <v>1</v>
      </c>
      <c r="AU235" s="121" t="s">
        <v>1141</v>
      </c>
      <c r="AV235" s="220" t="b">
        <f>AND(Table1[[#This Row],[PROPOSED Adjustment Description]]=Table1[[#This Row],[ ADOPTED
Adjustment Description]],TRUE,FALSE)</f>
        <v>0</v>
      </c>
    </row>
    <row r="236" spans="1:48" s="214" customFormat="1" ht="35.25" customHeight="1" x14ac:dyDescent="0.15">
      <c r="A236" s="196">
        <v>200448</v>
      </c>
      <c r="B236" s="197" t="s">
        <v>1144</v>
      </c>
      <c r="C236" s="198">
        <v>1314</v>
      </c>
      <c r="D236" s="197" t="s">
        <v>261</v>
      </c>
      <c r="E236" s="197" t="s">
        <v>238</v>
      </c>
      <c r="F236" s="197" t="s">
        <v>307</v>
      </c>
      <c r="G236" s="197" t="s">
        <v>160</v>
      </c>
      <c r="H236" s="197" t="s">
        <v>284</v>
      </c>
      <c r="I236" s="226">
        <v>57014</v>
      </c>
      <c r="J236" s="227" t="s">
        <v>1145</v>
      </c>
      <c r="K236" s="188"/>
      <c r="L236" s="189"/>
      <c r="M236" s="189"/>
      <c r="N236" s="189"/>
      <c r="O236" s="189">
        <f>SUM(Table1[[#This Row],[Salaries and Wages]:[Variable Fringe]])</f>
        <v>0</v>
      </c>
      <c r="P236" s="189"/>
      <c r="Q236" s="189"/>
      <c r="R236" s="189">
        <v>150000</v>
      </c>
      <c r="S236" s="189"/>
      <c r="T236" s="189"/>
      <c r="U236" s="189"/>
      <c r="V236" s="189"/>
      <c r="W236" s="189"/>
      <c r="X236" s="189"/>
      <c r="Y236" s="189">
        <v>150000</v>
      </c>
      <c r="Z236" s="189">
        <v>150000</v>
      </c>
      <c r="AA236" s="221" t="s">
        <v>1146</v>
      </c>
      <c r="AB236" s="210" t="s">
        <v>1147</v>
      </c>
      <c r="AC236" s="209" t="s">
        <v>1148</v>
      </c>
      <c r="AD236" s="197" t="s">
        <v>67</v>
      </c>
      <c r="AE236" s="235" t="s">
        <v>1149</v>
      </c>
      <c r="AF236" s="231">
        <v>0</v>
      </c>
      <c r="AG236" s="211">
        <f>Table1[[#This Row],[ADOPTED
Expenditures TOTAL]]*Table1[[#This Row],[
Percent Related to CAP]]</f>
        <v>0</v>
      </c>
      <c r="AH236" s="211">
        <f>Table1[[#This Row],[ADOPTED
Revenue TOTAL]]*Table1[[#This Row],[
Percent Related to CAP]]</f>
        <v>0</v>
      </c>
      <c r="AI236" s="217" t="s">
        <v>69</v>
      </c>
      <c r="AJ236" s="217" t="s">
        <v>69</v>
      </c>
      <c r="AK236" s="217" t="s">
        <v>69</v>
      </c>
      <c r="AL236" s="217" t="s">
        <v>69</v>
      </c>
      <c r="AM236" s="290"/>
      <c r="AN236" s="215" t="s">
        <v>179</v>
      </c>
      <c r="AO236" s="197"/>
      <c r="AP236" s="197"/>
      <c r="AQ236" s="216"/>
      <c r="AR236" s="216"/>
      <c r="AS236" s="219" t="s">
        <v>1145</v>
      </c>
      <c r="AT236" s="117" t="b">
        <f>IF(Table1[[#This Row],[PROPOSED
Form ID Name]]=Table1[[#This Row],[ADOPTED
Form ID Name]],TRUE,FALSE)</f>
        <v>1</v>
      </c>
      <c r="AU236" s="121" t="s">
        <v>1146</v>
      </c>
      <c r="AV236" s="220" t="b">
        <f>AND(Table1[[#This Row],[PROPOSED Adjustment Description]]=Table1[[#This Row],[ ADOPTED
Adjustment Description]],TRUE,FALSE)</f>
        <v>0</v>
      </c>
    </row>
    <row r="237" spans="1:48" s="214" customFormat="1" ht="35.25" customHeight="1" x14ac:dyDescent="0.15">
      <c r="A237" s="196">
        <v>200448</v>
      </c>
      <c r="B237" s="197" t="s">
        <v>1144</v>
      </c>
      <c r="C237" s="198">
        <v>1314</v>
      </c>
      <c r="D237" s="197" t="s">
        <v>261</v>
      </c>
      <c r="E237" s="197" t="s">
        <v>103</v>
      </c>
      <c r="F237" s="197" t="s">
        <v>127</v>
      </c>
      <c r="G237" s="197" t="s">
        <v>61</v>
      </c>
      <c r="H237" s="197" t="s">
        <v>284</v>
      </c>
      <c r="I237" s="226">
        <v>57015</v>
      </c>
      <c r="J237" s="227" t="s">
        <v>1150</v>
      </c>
      <c r="K237" s="188"/>
      <c r="L237" s="189"/>
      <c r="M237" s="189"/>
      <c r="N237" s="189"/>
      <c r="O237" s="189">
        <f>SUM(Table1[[#This Row],[Salaries and Wages]:[Variable Fringe]])</f>
        <v>0</v>
      </c>
      <c r="P237" s="189"/>
      <c r="Q237" s="189"/>
      <c r="R237" s="189">
        <v>89000</v>
      </c>
      <c r="S237" s="189"/>
      <c r="T237" s="189"/>
      <c r="U237" s="189"/>
      <c r="V237" s="189"/>
      <c r="W237" s="189"/>
      <c r="X237" s="189"/>
      <c r="Y237" s="189">
        <v>89000</v>
      </c>
      <c r="Z237" s="189">
        <v>89000</v>
      </c>
      <c r="AA237" s="221" t="s">
        <v>1151</v>
      </c>
      <c r="AB237" s="210" t="s">
        <v>1152</v>
      </c>
      <c r="AC237" s="209" t="s">
        <v>1153</v>
      </c>
      <c r="AD237" s="197" t="s">
        <v>67</v>
      </c>
      <c r="AE237" s="235" t="s">
        <v>1154</v>
      </c>
      <c r="AF237" s="231">
        <v>1</v>
      </c>
      <c r="AG237" s="211">
        <f>Table1[[#This Row],[ADOPTED
Expenditures TOTAL]]*Table1[[#This Row],[
Percent Related to CAP]]</f>
        <v>89000</v>
      </c>
      <c r="AH237" s="211">
        <f>Table1[[#This Row],[ADOPTED
Revenue TOTAL]]*Table1[[#This Row],[
Percent Related to CAP]]</f>
        <v>89000</v>
      </c>
      <c r="AI237" s="217" t="s">
        <v>895</v>
      </c>
      <c r="AJ237" s="217">
        <v>5.2</v>
      </c>
      <c r="AK237" s="217" t="s">
        <v>81</v>
      </c>
      <c r="AL237" s="217" t="s">
        <v>269</v>
      </c>
      <c r="AM237" s="290"/>
      <c r="AN237" s="215" t="s">
        <v>179</v>
      </c>
      <c r="AO237" s="197"/>
      <c r="AP237" s="197"/>
      <c r="AQ237" s="216"/>
      <c r="AR237" s="216"/>
      <c r="AS237" s="219" t="s">
        <v>1150</v>
      </c>
      <c r="AT237" s="117" t="b">
        <f>IF(Table1[[#This Row],[PROPOSED
Form ID Name]]=Table1[[#This Row],[ADOPTED
Form ID Name]],TRUE,FALSE)</f>
        <v>1</v>
      </c>
      <c r="AU237" s="121" t="s">
        <v>1151</v>
      </c>
      <c r="AV237" s="220" t="b">
        <f>AND(Table1[[#This Row],[PROPOSED Adjustment Description]]=Table1[[#This Row],[ ADOPTED
Adjustment Description]],TRUE,FALSE)</f>
        <v>0</v>
      </c>
    </row>
    <row r="238" spans="1:48" s="214" customFormat="1" ht="35.25" customHeight="1" x14ac:dyDescent="0.15">
      <c r="A238" s="196">
        <v>200448</v>
      </c>
      <c r="B238" s="197" t="s">
        <v>1144</v>
      </c>
      <c r="C238" s="198">
        <v>1314</v>
      </c>
      <c r="D238" s="197" t="s">
        <v>261</v>
      </c>
      <c r="E238" s="197" t="s">
        <v>72</v>
      </c>
      <c r="F238" s="197" t="s">
        <v>307</v>
      </c>
      <c r="G238" s="197" t="s">
        <v>61</v>
      </c>
      <c r="H238" s="197" t="s">
        <v>284</v>
      </c>
      <c r="I238" s="226">
        <v>57018</v>
      </c>
      <c r="J238" s="227" t="s">
        <v>1155</v>
      </c>
      <c r="K238" s="188"/>
      <c r="L238" s="189"/>
      <c r="M238" s="189"/>
      <c r="N238" s="189"/>
      <c r="O238" s="189">
        <f>SUM(Table1[[#This Row],[Salaries and Wages]:[Variable Fringe]])</f>
        <v>0</v>
      </c>
      <c r="P238" s="189"/>
      <c r="Q238" s="189"/>
      <c r="R238" s="189">
        <v>10000</v>
      </c>
      <c r="S238" s="189"/>
      <c r="T238" s="189"/>
      <c r="U238" s="189"/>
      <c r="V238" s="189"/>
      <c r="W238" s="189"/>
      <c r="X238" s="189"/>
      <c r="Y238" s="189">
        <v>10000</v>
      </c>
      <c r="Z238" s="189">
        <v>10000</v>
      </c>
      <c r="AA238" s="221" t="s">
        <v>1156</v>
      </c>
      <c r="AB238" s="210" t="s">
        <v>1157</v>
      </c>
      <c r="AC238" s="209" t="s">
        <v>1158</v>
      </c>
      <c r="AD238" s="197" t="s">
        <v>67</v>
      </c>
      <c r="AE238" s="235" t="s">
        <v>1159</v>
      </c>
      <c r="AF238" s="231">
        <v>0</v>
      </c>
      <c r="AG238" s="211">
        <f>Table1[[#This Row],[ADOPTED
Expenditures TOTAL]]*Table1[[#This Row],[
Percent Related to CAP]]</f>
        <v>0</v>
      </c>
      <c r="AH238" s="211">
        <f>Table1[[#This Row],[ADOPTED
Revenue TOTAL]]*Table1[[#This Row],[
Percent Related to CAP]]</f>
        <v>0</v>
      </c>
      <c r="AI238" s="217" t="s">
        <v>69</v>
      </c>
      <c r="AJ238" s="217" t="s">
        <v>69</v>
      </c>
      <c r="AK238" s="217" t="s">
        <v>69</v>
      </c>
      <c r="AL238" s="217" t="s">
        <v>69</v>
      </c>
      <c r="AM238" s="290"/>
      <c r="AN238" s="215" t="s">
        <v>179</v>
      </c>
      <c r="AO238" s="197"/>
      <c r="AP238" s="197"/>
      <c r="AQ238" s="216"/>
      <c r="AR238" s="216"/>
      <c r="AS238" s="219" t="s">
        <v>1155</v>
      </c>
      <c r="AT238" s="117" t="b">
        <f>IF(Table1[[#This Row],[PROPOSED
Form ID Name]]=Table1[[#This Row],[ADOPTED
Form ID Name]],TRUE,FALSE)</f>
        <v>1</v>
      </c>
      <c r="AU238" s="121" t="s">
        <v>1156</v>
      </c>
      <c r="AV238" s="220" t="b">
        <f>AND(Table1[[#This Row],[PROPOSED Adjustment Description]]=Table1[[#This Row],[ ADOPTED
Adjustment Description]],TRUE,FALSE)</f>
        <v>0</v>
      </c>
    </row>
    <row r="239" spans="1:48" s="214" customFormat="1" ht="35.25" customHeight="1" x14ac:dyDescent="0.15">
      <c r="A239" s="196">
        <v>200611</v>
      </c>
      <c r="B239" s="197" t="s">
        <v>1160</v>
      </c>
      <c r="C239" s="198">
        <v>1314</v>
      </c>
      <c r="D239" s="197" t="s">
        <v>261</v>
      </c>
      <c r="E239" s="197" t="s">
        <v>103</v>
      </c>
      <c r="F239" s="197" t="s">
        <v>83</v>
      </c>
      <c r="G239" s="197" t="s">
        <v>61</v>
      </c>
      <c r="H239" s="197" t="s">
        <v>62</v>
      </c>
      <c r="I239" s="226">
        <v>57019</v>
      </c>
      <c r="J239" s="227" t="s">
        <v>1161</v>
      </c>
      <c r="K239" s="188"/>
      <c r="L239" s="189"/>
      <c r="M239" s="189"/>
      <c r="N239" s="189"/>
      <c r="O239" s="189">
        <f>SUM(Table1[[#This Row],[Salaries and Wages]:[Variable Fringe]])</f>
        <v>0</v>
      </c>
      <c r="P239" s="189"/>
      <c r="Q239" s="189">
        <v>1185607</v>
      </c>
      <c r="R239" s="189"/>
      <c r="S239" s="189"/>
      <c r="T239" s="189"/>
      <c r="U239" s="189"/>
      <c r="V239" s="189"/>
      <c r="W239" s="189"/>
      <c r="X239" s="189"/>
      <c r="Y239" s="189">
        <v>1185607</v>
      </c>
      <c r="Z239" s="189">
        <v>1185607</v>
      </c>
      <c r="AA239" s="221" t="s">
        <v>1162</v>
      </c>
      <c r="AB239" s="210" t="s">
        <v>1163</v>
      </c>
      <c r="AC239" s="209" t="s">
        <v>1164</v>
      </c>
      <c r="AD239" s="197" t="s">
        <v>94</v>
      </c>
      <c r="AE239" s="234" t="s">
        <v>69</v>
      </c>
      <c r="AF239" s="231">
        <v>0</v>
      </c>
      <c r="AG239" s="211">
        <f>Table1[[#This Row],[ADOPTED
Expenditures TOTAL]]*Table1[[#This Row],[
Percent Related to CAP]]</f>
        <v>0</v>
      </c>
      <c r="AH239" s="211">
        <f>Table1[[#This Row],[ADOPTED
Revenue TOTAL]]*Table1[[#This Row],[
Percent Related to CAP]]</f>
        <v>0</v>
      </c>
      <c r="AI239" s="217" t="s">
        <v>69</v>
      </c>
      <c r="AJ239" s="217" t="s">
        <v>69</v>
      </c>
      <c r="AK239" s="217" t="s">
        <v>69</v>
      </c>
      <c r="AL239" s="217" t="s">
        <v>69</v>
      </c>
      <c r="AM239" s="246"/>
      <c r="AN239" s="215" t="s">
        <v>83</v>
      </c>
      <c r="AO239" s="197"/>
      <c r="AP239" s="197"/>
      <c r="AQ239" s="216"/>
      <c r="AR239" s="216"/>
      <c r="AS239" s="219" t="s">
        <v>1161</v>
      </c>
      <c r="AT239" s="117" t="b">
        <f>IF(Table1[[#This Row],[PROPOSED
Form ID Name]]=Table1[[#This Row],[ADOPTED
Form ID Name]],TRUE,FALSE)</f>
        <v>1</v>
      </c>
      <c r="AU239" s="121" t="s">
        <v>1162</v>
      </c>
      <c r="AV239" s="220" t="b">
        <f>AND(Table1[[#This Row],[PROPOSED Adjustment Description]]=Table1[[#This Row],[ ADOPTED
Adjustment Description]],TRUE,FALSE)</f>
        <v>0</v>
      </c>
    </row>
    <row r="240" spans="1:48" s="214" customFormat="1" ht="35.25" customHeight="1" x14ac:dyDescent="0.15">
      <c r="A240" s="196">
        <v>200611</v>
      </c>
      <c r="B240" s="197" t="s">
        <v>1160</v>
      </c>
      <c r="C240" s="198">
        <v>1314</v>
      </c>
      <c r="D240" s="197" t="s">
        <v>261</v>
      </c>
      <c r="E240" s="197" t="s">
        <v>238</v>
      </c>
      <c r="F240" s="197" t="s">
        <v>83</v>
      </c>
      <c r="G240" s="197" t="s">
        <v>160</v>
      </c>
      <c r="H240" s="197" t="s">
        <v>62</v>
      </c>
      <c r="I240" s="226">
        <v>57020</v>
      </c>
      <c r="J240" s="227" t="s">
        <v>1165</v>
      </c>
      <c r="K240" s="188"/>
      <c r="L240" s="189"/>
      <c r="M240" s="189"/>
      <c r="N240" s="189"/>
      <c r="O240" s="189">
        <f>SUM(Table1[[#This Row],[Salaries and Wages]:[Variable Fringe]])</f>
        <v>0</v>
      </c>
      <c r="P240" s="189"/>
      <c r="Q240" s="189">
        <v>7639</v>
      </c>
      <c r="R240" s="189"/>
      <c r="S240" s="189"/>
      <c r="T240" s="189"/>
      <c r="U240" s="189"/>
      <c r="V240" s="189"/>
      <c r="W240" s="189"/>
      <c r="X240" s="189"/>
      <c r="Y240" s="189">
        <v>7639</v>
      </c>
      <c r="Z240" s="189">
        <v>7639</v>
      </c>
      <c r="AA240" s="221" t="s">
        <v>1166</v>
      </c>
      <c r="AB240" s="210" t="s">
        <v>1167</v>
      </c>
      <c r="AC240" s="210" t="s">
        <v>1168</v>
      </c>
      <c r="AD240" s="197" t="s">
        <v>94</v>
      </c>
      <c r="AE240" s="234" t="s">
        <v>69</v>
      </c>
      <c r="AF240" s="231">
        <v>0</v>
      </c>
      <c r="AG240" s="211">
        <f>Table1[[#This Row],[ADOPTED
Expenditures TOTAL]]*Table1[[#This Row],[
Percent Related to CAP]]</f>
        <v>0</v>
      </c>
      <c r="AH240" s="211">
        <f>Table1[[#This Row],[ADOPTED
Revenue TOTAL]]*Table1[[#This Row],[
Percent Related to CAP]]</f>
        <v>0</v>
      </c>
      <c r="AI240" s="217" t="s">
        <v>69</v>
      </c>
      <c r="AJ240" s="217" t="s">
        <v>69</v>
      </c>
      <c r="AK240" s="217" t="s">
        <v>69</v>
      </c>
      <c r="AL240" s="217" t="s">
        <v>69</v>
      </c>
      <c r="AM240" s="246"/>
      <c r="AN240" s="215" t="s">
        <v>83</v>
      </c>
      <c r="AO240" s="197"/>
      <c r="AP240" s="197"/>
      <c r="AQ240" s="216"/>
      <c r="AR240" s="216"/>
      <c r="AS240" s="219" t="s">
        <v>1165</v>
      </c>
      <c r="AT240" s="117" t="b">
        <f>IF(Table1[[#This Row],[PROPOSED
Form ID Name]]=Table1[[#This Row],[ADOPTED
Form ID Name]],TRUE,FALSE)</f>
        <v>1</v>
      </c>
      <c r="AU240" s="121" t="s">
        <v>1166</v>
      </c>
      <c r="AV240" s="220" t="b">
        <f>AND(Table1[[#This Row],[PROPOSED Adjustment Description]]=Table1[[#This Row],[ ADOPTED
Adjustment Description]],TRUE,FALSE)</f>
        <v>0</v>
      </c>
    </row>
    <row r="241" spans="1:48" s="214" customFormat="1" ht="35.25" customHeight="1" x14ac:dyDescent="0.15">
      <c r="A241" s="196">
        <v>700000</v>
      </c>
      <c r="B241" s="199" t="s">
        <v>1169</v>
      </c>
      <c r="C241" s="198">
        <v>2000</v>
      </c>
      <c r="D241" s="199" t="s">
        <v>393</v>
      </c>
      <c r="E241" s="199" t="s">
        <v>422</v>
      </c>
      <c r="F241" s="199" t="s">
        <v>83</v>
      </c>
      <c r="G241" s="199" t="s">
        <v>239</v>
      </c>
      <c r="H241" s="199" t="s">
        <v>83</v>
      </c>
      <c r="I241" s="226">
        <v>57022</v>
      </c>
      <c r="J241" s="228" t="s">
        <v>1170</v>
      </c>
      <c r="K241" s="190">
        <v>2</v>
      </c>
      <c r="L241" s="191">
        <v>78030</v>
      </c>
      <c r="M241" s="191">
        <v>12648</v>
      </c>
      <c r="N241" s="191">
        <v>4058</v>
      </c>
      <c r="O241" s="191">
        <f>SUM(Table1[[#This Row],[Salaries and Wages]:[Variable Fringe]])</f>
        <v>94736</v>
      </c>
      <c r="P241" s="191"/>
      <c r="Q241" s="191"/>
      <c r="R241" s="191"/>
      <c r="S241" s="191"/>
      <c r="T241" s="191"/>
      <c r="U241" s="191"/>
      <c r="V241" s="191"/>
      <c r="W241" s="191"/>
      <c r="X241" s="191"/>
      <c r="Y241" s="191">
        <v>94736</v>
      </c>
      <c r="Z241" s="191"/>
      <c r="AA241" s="223" t="s">
        <v>1171</v>
      </c>
      <c r="AB241" s="210" t="s">
        <v>242</v>
      </c>
      <c r="AC241" s="210" t="s">
        <v>1172</v>
      </c>
      <c r="AD241" s="199" t="s">
        <v>94</v>
      </c>
      <c r="AE241" s="236" t="s">
        <v>69</v>
      </c>
      <c r="AF241" s="231">
        <v>0</v>
      </c>
      <c r="AG241" s="211">
        <f>Table1[[#This Row],[ADOPTED
Expenditures TOTAL]]*Table1[[#This Row],[
Percent Related to CAP]]</f>
        <v>0</v>
      </c>
      <c r="AH241" s="211">
        <f>Table1[[#This Row],[ADOPTED
Revenue TOTAL]]*Table1[[#This Row],[
Percent Related to CAP]]</f>
        <v>0</v>
      </c>
      <c r="AI241" s="217" t="s">
        <v>69</v>
      </c>
      <c r="AJ241" s="217" t="s">
        <v>69</v>
      </c>
      <c r="AK241" s="217" t="s">
        <v>69</v>
      </c>
      <c r="AL241" s="217" t="s">
        <v>69</v>
      </c>
      <c r="AM241" s="291"/>
      <c r="AN241" s="215" t="s">
        <v>83</v>
      </c>
      <c r="AO241" s="197"/>
      <c r="AP241" s="197"/>
      <c r="AQ241" s="216"/>
      <c r="AR241" s="216"/>
      <c r="AS241" s="219" t="s">
        <v>1170</v>
      </c>
      <c r="AT241" s="117" t="b">
        <f>IF(Table1[[#This Row],[PROPOSED
Form ID Name]]=Table1[[#This Row],[ADOPTED
Form ID Name]],TRUE,FALSE)</f>
        <v>1</v>
      </c>
      <c r="AU241" s="121" t="s">
        <v>1171</v>
      </c>
      <c r="AV241" s="220" t="b">
        <f>AND(Table1[[#This Row],[PROPOSED Adjustment Description]]=Table1[[#This Row],[ ADOPTED
Adjustment Description]],TRUE,FALSE)</f>
        <v>0</v>
      </c>
    </row>
    <row r="242" spans="1:48" s="214" customFormat="1" ht="35.25" customHeight="1" x14ac:dyDescent="0.15">
      <c r="A242" s="196">
        <v>200611</v>
      </c>
      <c r="B242" s="197" t="s">
        <v>1160</v>
      </c>
      <c r="C242" s="198">
        <v>1314</v>
      </c>
      <c r="D242" s="197" t="s">
        <v>261</v>
      </c>
      <c r="E242" s="197" t="s">
        <v>72</v>
      </c>
      <c r="F242" s="197" t="s">
        <v>83</v>
      </c>
      <c r="G242" s="197" t="s">
        <v>61</v>
      </c>
      <c r="H242" s="197" t="s">
        <v>62</v>
      </c>
      <c r="I242" s="226">
        <v>57023</v>
      </c>
      <c r="J242" s="227" t="s">
        <v>1173</v>
      </c>
      <c r="K242" s="188">
        <v>0.35</v>
      </c>
      <c r="L242" s="189">
        <v>49146</v>
      </c>
      <c r="M242" s="189">
        <v>503</v>
      </c>
      <c r="N242" s="189">
        <v>3662</v>
      </c>
      <c r="O242" s="189">
        <f>SUM(Table1[[#This Row],[Salaries and Wages]:[Variable Fringe]])</f>
        <v>53311</v>
      </c>
      <c r="P242" s="189"/>
      <c r="Q242" s="189"/>
      <c r="R242" s="189"/>
      <c r="S242" s="189"/>
      <c r="T242" s="189"/>
      <c r="U242" s="189"/>
      <c r="V242" s="189"/>
      <c r="W242" s="189"/>
      <c r="X242" s="189"/>
      <c r="Y242" s="189">
        <v>53311</v>
      </c>
      <c r="Z242" s="189">
        <v>49394</v>
      </c>
      <c r="AA242" s="221" t="s">
        <v>1174</v>
      </c>
      <c r="AB242" s="210" t="s">
        <v>242</v>
      </c>
      <c r="AC242" s="209" t="s">
        <v>1175</v>
      </c>
      <c r="AD242" s="197" t="s">
        <v>94</v>
      </c>
      <c r="AE242" s="234" t="s">
        <v>69</v>
      </c>
      <c r="AF242" s="231">
        <v>0</v>
      </c>
      <c r="AG242" s="211">
        <f>Table1[[#This Row],[ADOPTED
Expenditures TOTAL]]*Table1[[#This Row],[
Percent Related to CAP]]</f>
        <v>0</v>
      </c>
      <c r="AH242" s="211">
        <f>Table1[[#This Row],[ADOPTED
Revenue TOTAL]]*Table1[[#This Row],[
Percent Related to CAP]]</f>
        <v>0</v>
      </c>
      <c r="AI242" s="217" t="s">
        <v>69</v>
      </c>
      <c r="AJ242" s="217" t="s">
        <v>69</v>
      </c>
      <c r="AK242" s="217" t="s">
        <v>69</v>
      </c>
      <c r="AL242" s="217" t="s">
        <v>69</v>
      </c>
      <c r="AM242" s="246"/>
      <c r="AN242" s="215" t="s">
        <v>83</v>
      </c>
      <c r="AO242" s="197"/>
      <c r="AP242" s="197"/>
      <c r="AQ242" s="216"/>
      <c r="AR242" s="216"/>
      <c r="AS242" s="219" t="s">
        <v>1173</v>
      </c>
      <c r="AT242" s="117" t="b">
        <f>IF(Table1[[#This Row],[PROPOSED
Form ID Name]]=Table1[[#This Row],[ADOPTED
Form ID Name]],TRUE,FALSE)</f>
        <v>1</v>
      </c>
      <c r="AU242" s="121" t="s">
        <v>1174</v>
      </c>
      <c r="AV242" s="220" t="b">
        <f>AND(Table1[[#This Row],[PROPOSED Adjustment Description]]=Table1[[#This Row],[ ADOPTED
Adjustment Description]],TRUE,FALSE)</f>
        <v>0</v>
      </c>
    </row>
    <row r="243" spans="1:48" s="214" customFormat="1" ht="35.25" customHeight="1" x14ac:dyDescent="0.15">
      <c r="A243" s="196">
        <v>200611</v>
      </c>
      <c r="B243" s="197" t="s">
        <v>1160</v>
      </c>
      <c r="C243" s="198">
        <v>1314</v>
      </c>
      <c r="D243" s="197" t="s">
        <v>261</v>
      </c>
      <c r="E243" s="197" t="s">
        <v>126</v>
      </c>
      <c r="F243" s="197" t="s">
        <v>83</v>
      </c>
      <c r="G243" s="197" t="s">
        <v>89</v>
      </c>
      <c r="H243" s="197" t="s">
        <v>83</v>
      </c>
      <c r="I243" s="226">
        <v>57026</v>
      </c>
      <c r="J243" s="227" t="s">
        <v>1176</v>
      </c>
      <c r="K243" s="188"/>
      <c r="L243" s="189"/>
      <c r="M243" s="189"/>
      <c r="N243" s="189"/>
      <c r="O243" s="189">
        <f>SUM(Table1[[#This Row],[Salaries and Wages]:[Variable Fringe]])</f>
        <v>0</v>
      </c>
      <c r="P243" s="189"/>
      <c r="Q243" s="189"/>
      <c r="R243" s="189"/>
      <c r="S243" s="189"/>
      <c r="T243" s="189"/>
      <c r="U243" s="189"/>
      <c r="V243" s="189"/>
      <c r="W243" s="189"/>
      <c r="X243" s="189"/>
      <c r="Y243" s="189"/>
      <c r="Z243" s="189">
        <v>153998</v>
      </c>
      <c r="AA243" s="221" t="s">
        <v>1177</v>
      </c>
      <c r="AB243" s="210" t="s">
        <v>1142</v>
      </c>
      <c r="AC243" s="210" t="s">
        <v>1178</v>
      </c>
      <c r="AD243" s="197" t="s">
        <v>94</v>
      </c>
      <c r="AE243" s="234" t="s">
        <v>69</v>
      </c>
      <c r="AF243" s="231">
        <v>0</v>
      </c>
      <c r="AG243" s="211">
        <f>Table1[[#This Row],[ADOPTED
Expenditures TOTAL]]*Table1[[#This Row],[
Percent Related to CAP]]</f>
        <v>0</v>
      </c>
      <c r="AH243" s="211">
        <f>Table1[[#This Row],[ADOPTED
Revenue TOTAL]]*Table1[[#This Row],[
Percent Related to CAP]]</f>
        <v>0</v>
      </c>
      <c r="AI243" s="217" t="s">
        <v>69</v>
      </c>
      <c r="AJ243" s="217" t="s">
        <v>69</v>
      </c>
      <c r="AK243" s="217" t="s">
        <v>69</v>
      </c>
      <c r="AL243" s="217" t="s">
        <v>69</v>
      </c>
      <c r="AM243" s="246"/>
      <c r="AN243" s="215" t="s">
        <v>83</v>
      </c>
      <c r="AO243" s="197"/>
      <c r="AP243" s="197"/>
      <c r="AQ243" s="216"/>
      <c r="AR243" s="216"/>
      <c r="AS243" s="219" t="s">
        <v>1176</v>
      </c>
      <c r="AT243" s="117" t="b">
        <f>IF(Table1[[#This Row],[PROPOSED
Form ID Name]]=Table1[[#This Row],[ADOPTED
Form ID Name]],TRUE,FALSE)</f>
        <v>1</v>
      </c>
      <c r="AU243" s="121" t="s">
        <v>1177</v>
      </c>
      <c r="AV243" s="220" t="b">
        <f>AND(Table1[[#This Row],[PROPOSED Adjustment Description]]=Table1[[#This Row],[ ADOPTED
Adjustment Description]],TRUE,FALSE)</f>
        <v>0</v>
      </c>
    </row>
    <row r="244" spans="1:48" s="185" customFormat="1" ht="35.25" customHeight="1" x14ac:dyDescent="0.15">
      <c r="A244" s="196">
        <v>700001</v>
      </c>
      <c r="B244" s="199" t="s">
        <v>1179</v>
      </c>
      <c r="C244" s="198">
        <v>2000</v>
      </c>
      <c r="D244" s="199" t="s">
        <v>393</v>
      </c>
      <c r="E244" s="199" t="s">
        <v>422</v>
      </c>
      <c r="F244" s="199" t="s">
        <v>83</v>
      </c>
      <c r="G244" s="199" t="s">
        <v>239</v>
      </c>
      <c r="H244" s="199" t="s">
        <v>83</v>
      </c>
      <c r="I244" s="226">
        <v>57030</v>
      </c>
      <c r="J244" s="228" t="s">
        <v>1180</v>
      </c>
      <c r="K244" s="190">
        <v>2</v>
      </c>
      <c r="L244" s="191">
        <v>73047</v>
      </c>
      <c r="M244" s="191">
        <v>1392</v>
      </c>
      <c r="N244" s="191">
        <v>4212</v>
      </c>
      <c r="O244" s="191">
        <f>SUM(Table1[[#This Row],[Salaries and Wages]:[Variable Fringe]])</f>
        <v>78651</v>
      </c>
      <c r="P244" s="191"/>
      <c r="Q244" s="191"/>
      <c r="R244" s="191"/>
      <c r="S244" s="191"/>
      <c r="T244" s="191"/>
      <c r="U244" s="191"/>
      <c r="V244" s="191"/>
      <c r="W244" s="191"/>
      <c r="X244" s="191"/>
      <c r="Y244" s="191">
        <v>78651</v>
      </c>
      <c r="Z244" s="191"/>
      <c r="AA244" s="222" t="s">
        <v>1181</v>
      </c>
      <c r="AB244" s="210" t="s">
        <v>242</v>
      </c>
      <c r="AC244" s="210" t="s">
        <v>1182</v>
      </c>
      <c r="AD244" s="199" t="s">
        <v>94</v>
      </c>
      <c r="AE244" s="236" t="s">
        <v>69</v>
      </c>
      <c r="AF244" s="231">
        <v>0</v>
      </c>
      <c r="AG244" s="211">
        <f>Table1[[#This Row],[ADOPTED
Expenditures TOTAL]]*Table1[[#This Row],[
Percent Related to CAP]]</f>
        <v>0</v>
      </c>
      <c r="AH244" s="211">
        <f>Table1[[#This Row],[ADOPTED
Revenue TOTAL]]*Table1[[#This Row],[
Percent Related to CAP]]</f>
        <v>0</v>
      </c>
      <c r="AI244" s="217" t="s">
        <v>69</v>
      </c>
      <c r="AJ244" s="217" t="s">
        <v>69</v>
      </c>
      <c r="AK244" s="217" t="s">
        <v>69</v>
      </c>
      <c r="AL244" s="217" t="s">
        <v>69</v>
      </c>
      <c r="AM244" s="291"/>
      <c r="AN244" s="215" t="s">
        <v>83</v>
      </c>
      <c r="AO244" s="197"/>
      <c r="AP244" s="197"/>
      <c r="AQ244" s="216"/>
      <c r="AR244" s="216"/>
      <c r="AS244" s="219" t="s">
        <v>1180</v>
      </c>
      <c r="AT244" s="117" t="b">
        <f>IF(Table1[[#This Row],[PROPOSED
Form ID Name]]=Table1[[#This Row],[ADOPTED
Form ID Name]],TRUE,FALSE)</f>
        <v>1</v>
      </c>
      <c r="AU244" s="121" t="s">
        <v>1181</v>
      </c>
      <c r="AV244" s="220" t="b">
        <f>AND(Table1[[#This Row],[PROPOSED Adjustment Description]]=Table1[[#This Row],[ ADOPTED
Adjustment Description]],TRUE,FALSE)</f>
        <v>0</v>
      </c>
    </row>
    <row r="245" spans="1:48" s="185" customFormat="1" ht="35.25" customHeight="1" x14ac:dyDescent="0.15">
      <c r="A245" s="196">
        <v>700011</v>
      </c>
      <c r="B245" s="199" t="s">
        <v>392</v>
      </c>
      <c r="C245" s="198">
        <v>2000</v>
      </c>
      <c r="D245" s="199" t="s">
        <v>393</v>
      </c>
      <c r="E245" s="199" t="s">
        <v>422</v>
      </c>
      <c r="F245" s="199" t="s">
        <v>83</v>
      </c>
      <c r="G245" s="199" t="s">
        <v>239</v>
      </c>
      <c r="H245" s="199" t="s">
        <v>83</v>
      </c>
      <c r="I245" s="226">
        <v>57032</v>
      </c>
      <c r="J245" s="228" t="s">
        <v>1183</v>
      </c>
      <c r="K245" s="190">
        <v>1</v>
      </c>
      <c r="L245" s="191">
        <v>36490</v>
      </c>
      <c r="M245" s="191">
        <v>718</v>
      </c>
      <c r="N245" s="191">
        <v>1898</v>
      </c>
      <c r="O245" s="191">
        <f>SUM(Table1[[#This Row],[Salaries and Wages]:[Variable Fringe]])</f>
        <v>39106</v>
      </c>
      <c r="P245" s="191"/>
      <c r="Q245" s="191"/>
      <c r="R245" s="191"/>
      <c r="S245" s="191"/>
      <c r="T245" s="191"/>
      <c r="U245" s="191"/>
      <c r="V245" s="191"/>
      <c r="W245" s="191"/>
      <c r="X245" s="191"/>
      <c r="Y245" s="191">
        <v>39106</v>
      </c>
      <c r="Z245" s="191"/>
      <c r="AA245" s="222" t="s">
        <v>1184</v>
      </c>
      <c r="AB245" s="210" t="s">
        <v>242</v>
      </c>
      <c r="AC245" s="210" t="s">
        <v>1185</v>
      </c>
      <c r="AD245" s="199" t="s">
        <v>94</v>
      </c>
      <c r="AE245" s="236" t="s">
        <v>69</v>
      </c>
      <c r="AF245" s="231">
        <v>0</v>
      </c>
      <c r="AG245" s="211">
        <f>Table1[[#This Row],[ADOPTED
Expenditures TOTAL]]*Table1[[#This Row],[
Percent Related to CAP]]</f>
        <v>0</v>
      </c>
      <c r="AH245" s="211">
        <f>Table1[[#This Row],[ADOPTED
Revenue TOTAL]]*Table1[[#This Row],[
Percent Related to CAP]]</f>
        <v>0</v>
      </c>
      <c r="AI245" s="217" t="s">
        <v>69</v>
      </c>
      <c r="AJ245" s="217" t="s">
        <v>69</v>
      </c>
      <c r="AK245" s="217" t="s">
        <v>69</v>
      </c>
      <c r="AL245" s="217" t="s">
        <v>69</v>
      </c>
      <c r="AM245" s="291"/>
      <c r="AN245" s="215" t="s">
        <v>83</v>
      </c>
      <c r="AO245" s="197"/>
      <c r="AP245" s="197"/>
      <c r="AQ245" s="216"/>
      <c r="AR245" s="216"/>
      <c r="AS245" s="219" t="s">
        <v>1183</v>
      </c>
      <c r="AT245" s="117" t="b">
        <f>IF(Table1[[#This Row],[PROPOSED
Form ID Name]]=Table1[[#This Row],[ADOPTED
Form ID Name]],TRUE,FALSE)</f>
        <v>1</v>
      </c>
      <c r="AU245" s="121" t="s">
        <v>1184</v>
      </c>
      <c r="AV245" s="220" t="b">
        <f>AND(Table1[[#This Row],[PROPOSED Adjustment Description]]=Table1[[#This Row],[ ADOPTED
Adjustment Description]],TRUE,FALSE)</f>
        <v>0</v>
      </c>
    </row>
    <row r="246" spans="1:48" s="214" customFormat="1" ht="35.25" customHeight="1" x14ac:dyDescent="0.15">
      <c r="A246" s="196">
        <v>100000</v>
      </c>
      <c r="B246" s="197" t="s">
        <v>57</v>
      </c>
      <c r="C246" s="198">
        <v>1314</v>
      </c>
      <c r="D246" s="197" t="s">
        <v>261</v>
      </c>
      <c r="E246" s="197" t="s">
        <v>335</v>
      </c>
      <c r="F246" s="197" t="s">
        <v>60</v>
      </c>
      <c r="G246" s="197" t="s">
        <v>262</v>
      </c>
      <c r="H246" s="197" t="s">
        <v>263</v>
      </c>
      <c r="I246" s="226">
        <v>57035</v>
      </c>
      <c r="J246" s="227" t="s">
        <v>1186</v>
      </c>
      <c r="K246" s="188"/>
      <c r="L246" s="189"/>
      <c r="M246" s="189"/>
      <c r="N246" s="189"/>
      <c r="O246" s="189">
        <f>SUM(Table1[[#This Row],[Salaries and Wages]:[Variable Fringe]])</f>
        <v>0</v>
      </c>
      <c r="P246" s="189"/>
      <c r="Q246" s="189"/>
      <c r="R246" s="189">
        <v>648160</v>
      </c>
      <c r="S246" s="189"/>
      <c r="T246" s="189"/>
      <c r="U246" s="189"/>
      <c r="V246" s="189"/>
      <c r="W246" s="189"/>
      <c r="X246" s="189"/>
      <c r="Y246" s="189">
        <v>648160</v>
      </c>
      <c r="Z246" s="189">
        <v>648160</v>
      </c>
      <c r="AA246" s="221" t="s">
        <v>1187</v>
      </c>
      <c r="AB246" s="209" t="s">
        <v>266</v>
      </c>
      <c r="AC246" s="209" t="s">
        <v>1188</v>
      </c>
      <c r="AD246" s="197" t="s">
        <v>67</v>
      </c>
      <c r="AE246" s="235" t="s">
        <v>1189</v>
      </c>
      <c r="AF246" s="231">
        <v>1</v>
      </c>
      <c r="AG246" s="211">
        <f>Table1[[#This Row],[ADOPTED
Expenditures TOTAL]]*Table1[[#This Row],[
Percent Related to CAP]]</f>
        <v>648160</v>
      </c>
      <c r="AH246" s="211">
        <f>Table1[[#This Row],[ADOPTED
Revenue TOTAL]]*Table1[[#This Row],[
Percent Related to CAP]]</f>
        <v>648160</v>
      </c>
      <c r="AI246" s="217" t="s">
        <v>79</v>
      </c>
      <c r="AJ246" s="217">
        <v>3.3</v>
      </c>
      <c r="AK246" s="217" t="s">
        <v>81</v>
      </c>
      <c r="AL246" s="217" t="s">
        <v>269</v>
      </c>
      <c r="AM246" s="290"/>
      <c r="AN246" s="212"/>
      <c r="AO246" s="213"/>
      <c r="AP246" s="213"/>
      <c r="AQ246" s="213"/>
      <c r="AR246" s="197" t="s">
        <v>179</v>
      </c>
      <c r="AS246" s="219" t="s">
        <v>1186</v>
      </c>
      <c r="AT246" s="116" t="b">
        <f>IF(Table1[[#This Row],[PROPOSED
Form ID Name]]=Table1[[#This Row],[ADOPTED
Form ID Name]],TRUE,FALSE)</f>
        <v>1</v>
      </c>
      <c r="AU246" s="121" t="s">
        <v>1187</v>
      </c>
      <c r="AV246" s="220" t="b">
        <f>AND(Table1[[#This Row],[PROPOSED Adjustment Description]]=Table1[[#This Row],[ ADOPTED
Adjustment Description]],TRUE,FALSE)</f>
        <v>0</v>
      </c>
    </row>
    <row r="247" spans="1:48" s="214" customFormat="1" ht="35.25" customHeight="1" x14ac:dyDescent="0.15">
      <c r="A247" s="196">
        <v>100000</v>
      </c>
      <c r="B247" s="197" t="s">
        <v>57</v>
      </c>
      <c r="C247" s="198">
        <v>1314</v>
      </c>
      <c r="D247" s="197" t="s">
        <v>261</v>
      </c>
      <c r="E247" s="197" t="s">
        <v>103</v>
      </c>
      <c r="F247" s="197" t="s">
        <v>83</v>
      </c>
      <c r="G247" s="197" t="s">
        <v>61</v>
      </c>
      <c r="H247" s="197" t="s">
        <v>284</v>
      </c>
      <c r="I247" s="226">
        <v>57038</v>
      </c>
      <c r="J247" s="227" t="s">
        <v>1190</v>
      </c>
      <c r="K247" s="188"/>
      <c r="L247" s="189"/>
      <c r="M247" s="189"/>
      <c r="N247" s="189"/>
      <c r="O247" s="189">
        <f>SUM(Table1[[#This Row],[Salaries and Wages]:[Variable Fringe]])</f>
        <v>0</v>
      </c>
      <c r="P247" s="189"/>
      <c r="Q247" s="189"/>
      <c r="R247" s="189"/>
      <c r="S247" s="189"/>
      <c r="T247" s="189"/>
      <c r="U247" s="189"/>
      <c r="V247" s="189"/>
      <c r="W247" s="189"/>
      <c r="X247" s="189">
        <v>250000</v>
      </c>
      <c r="Y247" s="189">
        <v>250000</v>
      </c>
      <c r="Z247" s="189"/>
      <c r="AA247" s="221" t="s">
        <v>1191</v>
      </c>
      <c r="AB247" s="210" t="s">
        <v>1192</v>
      </c>
      <c r="AC247" s="209" t="s">
        <v>1193</v>
      </c>
      <c r="AD247" s="197" t="s">
        <v>94</v>
      </c>
      <c r="AE247" s="234" t="s">
        <v>69</v>
      </c>
      <c r="AF247" s="231">
        <v>0</v>
      </c>
      <c r="AG247" s="211">
        <f>Table1[[#This Row],[ADOPTED
Expenditures TOTAL]]*Table1[[#This Row],[
Percent Related to CAP]]</f>
        <v>0</v>
      </c>
      <c r="AH247" s="211">
        <f>Table1[[#This Row],[ADOPTED
Revenue TOTAL]]*Table1[[#This Row],[
Percent Related to CAP]]</f>
        <v>0</v>
      </c>
      <c r="AI247" s="217" t="s">
        <v>69</v>
      </c>
      <c r="AJ247" s="217" t="s">
        <v>69</v>
      </c>
      <c r="AK247" s="217" t="s">
        <v>69</v>
      </c>
      <c r="AL247" s="217" t="s">
        <v>177</v>
      </c>
      <c r="AM247" s="246"/>
      <c r="AN247" s="215"/>
      <c r="AO247" s="197"/>
      <c r="AP247" s="197"/>
      <c r="AQ247" s="197"/>
      <c r="AR247" s="197" t="s">
        <v>83</v>
      </c>
      <c r="AS247" s="219" t="s">
        <v>1190</v>
      </c>
      <c r="AT247" s="116" t="b">
        <f>IF(Table1[[#This Row],[PROPOSED
Form ID Name]]=Table1[[#This Row],[ADOPTED
Form ID Name]],TRUE,FALSE)</f>
        <v>1</v>
      </c>
      <c r="AU247" s="121" t="s">
        <v>1191</v>
      </c>
      <c r="AV247" s="220" t="b">
        <f>AND(Table1[[#This Row],[PROPOSED Adjustment Description]]=Table1[[#This Row],[ ADOPTED
Adjustment Description]],TRUE,FALSE)</f>
        <v>0</v>
      </c>
    </row>
    <row r="248" spans="1:48" s="214" customFormat="1" ht="35.25" customHeight="1" x14ac:dyDescent="0.15">
      <c r="A248" s="196">
        <v>100000</v>
      </c>
      <c r="B248" s="197" t="s">
        <v>57</v>
      </c>
      <c r="C248" s="198">
        <v>1314</v>
      </c>
      <c r="D248" s="197" t="s">
        <v>261</v>
      </c>
      <c r="E248" s="197" t="s">
        <v>72</v>
      </c>
      <c r="F248" s="197" t="s">
        <v>60</v>
      </c>
      <c r="G248" s="197" t="s">
        <v>262</v>
      </c>
      <c r="H248" s="197" t="s">
        <v>263</v>
      </c>
      <c r="I248" s="226">
        <v>57039</v>
      </c>
      <c r="J248" s="227" t="s">
        <v>1194</v>
      </c>
      <c r="K248" s="188"/>
      <c r="L248" s="189"/>
      <c r="M248" s="189"/>
      <c r="N248" s="189"/>
      <c r="O248" s="189">
        <f>SUM(Table1[[#This Row],[Salaries and Wages]:[Variable Fringe]])</f>
        <v>0</v>
      </c>
      <c r="P248" s="189"/>
      <c r="Q248" s="189"/>
      <c r="R248" s="189">
        <v>19000</v>
      </c>
      <c r="S248" s="189"/>
      <c r="T248" s="189"/>
      <c r="U248" s="189"/>
      <c r="V248" s="189"/>
      <c r="W248" s="189"/>
      <c r="X248" s="189"/>
      <c r="Y248" s="189">
        <v>19000</v>
      </c>
      <c r="Z248" s="189"/>
      <c r="AA248" s="221" t="s">
        <v>1195</v>
      </c>
      <c r="AB248" s="209" t="s">
        <v>266</v>
      </c>
      <c r="AC248" s="209" t="s">
        <v>1196</v>
      </c>
      <c r="AD248" s="197" t="s">
        <v>67</v>
      </c>
      <c r="AE248" s="235" t="s">
        <v>1197</v>
      </c>
      <c r="AF248" s="231">
        <v>1</v>
      </c>
      <c r="AG248" s="211">
        <f>Table1[[#This Row],[ADOPTED
Expenditures TOTAL]]*Table1[[#This Row],[
Percent Related to CAP]]</f>
        <v>19000</v>
      </c>
      <c r="AH248" s="211">
        <f>Table1[[#This Row],[ADOPTED
Revenue TOTAL]]*Table1[[#This Row],[
Percent Related to CAP]]</f>
        <v>0</v>
      </c>
      <c r="AI248" s="217" t="s">
        <v>79</v>
      </c>
      <c r="AJ248" s="217">
        <v>3.3</v>
      </c>
      <c r="AK248" s="217" t="s">
        <v>81</v>
      </c>
      <c r="AL248" s="217" t="s">
        <v>269</v>
      </c>
      <c r="AM248" s="290"/>
      <c r="AN248" s="212"/>
      <c r="AO248" s="213"/>
      <c r="AP248" s="213"/>
      <c r="AQ248" s="213"/>
      <c r="AR248" s="197" t="s">
        <v>179</v>
      </c>
      <c r="AS248" s="219" t="s">
        <v>1194</v>
      </c>
      <c r="AT248" s="116" t="b">
        <f>IF(Table1[[#This Row],[PROPOSED
Form ID Name]]=Table1[[#This Row],[ADOPTED
Form ID Name]],TRUE,FALSE)</f>
        <v>1</v>
      </c>
      <c r="AU248" s="121" t="s">
        <v>1195</v>
      </c>
      <c r="AV248" s="220" t="b">
        <f>AND(Table1[[#This Row],[PROPOSED Adjustment Description]]=Table1[[#This Row],[ ADOPTED
Adjustment Description]],TRUE,FALSE)</f>
        <v>0</v>
      </c>
    </row>
    <row r="249" spans="1:48" s="214" customFormat="1" ht="35.25" customHeight="1" x14ac:dyDescent="0.15">
      <c r="A249" s="196">
        <v>100000</v>
      </c>
      <c r="B249" s="197" t="s">
        <v>57</v>
      </c>
      <c r="C249" s="198">
        <v>1314</v>
      </c>
      <c r="D249" s="197" t="s">
        <v>261</v>
      </c>
      <c r="E249" s="197" t="s">
        <v>126</v>
      </c>
      <c r="F249" s="197" t="s">
        <v>60</v>
      </c>
      <c r="G249" s="197" t="s">
        <v>262</v>
      </c>
      <c r="H249" s="197" t="s">
        <v>263</v>
      </c>
      <c r="I249" s="226">
        <v>57041</v>
      </c>
      <c r="J249" s="227" t="s">
        <v>1198</v>
      </c>
      <c r="K249" s="188">
        <v>1</v>
      </c>
      <c r="L249" s="189">
        <v>135000</v>
      </c>
      <c r="M249" s="189">
        <v>26535</v>
      </c>
      <c r="N249" s="189">
        <v>11246</v>
      </c>
      <c r="O249" s="189">
        <f>SUM(Table1[[#This Row],[Salaries and Wages]:[Variable Fringe]])</f>
        <v>172781</v>
      </c>
      <c r="P249" s="189"/>
      <c r="Q249" s="189"/>
      <c r="R249" s="189">
        <v>5000</v>
      </c>
      <c r="S249" s="189"/>
      <c r="T249" s="189"/>
      <c r="U249" s="189"/>
      <c r="V249" s="189"/>
      <c r="W249" s="189"/>
      <c r="X249" s="189"/>
      <c r="Y249" s="189">
        <v>177781</v>
      </c>
      <c r="Z249" s="189"/>
      <c r="AA249" s="221" t="s">
        <v>1199</v>
      </c>
      <c r="AB249" s="209" t="s">
        <v>266</v>
      </c>
      <c r="AC249" s="209" t="s">
        <v>1200</v>
      </c>
      <c r="AD249" s="197" t="s">
        <v>67</v>
      </c>
      <c r="AE249" s="235" t="s">
        <v>1201</v>
      </c>
      <c r="AF249" s="231">
        <v>1</v>
      </c>
      <c r="AG249" s="211">
        <f>Table1[[#This Row],[ADOPTED
Expenditures TOTAL]]*Table1[[#This Row],[
Percent Related to CAP]]</f>
        <v>177781</v>
      </c>
      <c r="AH249" s="211">
        <f>Table1[[#This Row],[ADOPTED
Revenue TOTAL]]*Table1[[#This Row],[
Percent Related to CAP]]</f>
        <v>0</v>
      </c>
      <c r="AI249" s="217" t="s">
        <v>79</v>
      </c>
      <c r="AJ249" s="217">
        <v>3.3</v>
      </c>
      <c r="AK249" s="217" t="s">
        <v>81</v>
      </c>
      <c r="AL249" s="217" t="s">
        <v>269</v>
      </c>
      <c r="AM249" s="290"/>
      <c r="AN249" s="212"/>
      <c r="AO249" s="213"/>
      <c r="AP249" s="213"/>
      <c r="AQ249" s="213"/>
      <c r="AR249" s="197" t="s">
        <v>179</v>
      </c>
      <c r="AS249" s="219" t="s">
        <v>1198</v>
      </c>
      <c r="AT249" s="116" t="b">
        <f>IF(Table1[[#This Row],[PROPOSED
Form ID Name]]=Table1[[#This Row],[ADOPTED
Form ID Name]],TRUE,FALSE)</f>
        <v>1</v>
      </c>
      <c r="AU249" s="121" t="s">
        <v>1199</v>
      </c>
      <c r="AV249" s="220" t="b">
        <f>AND(Table1[[#This Row],[PROPOSED Adjustment Description]]=Table1[[#This Row],[ ADOPTED
Adjustment Description]],TRUE,FALSE)</f>
        <v>0</v>
      </c>
    </row>
    <row r="250" spans="1:48" s="214" customFormat="1" ht="35.25" customHeight="1" x14ac:dyDescent="0.15">
      <c r="A250" s="196">
        <v>200448</v>
      </c>
      <c r="B250" s="199" t="s">
        <v>1144</v>
      </c>
      <c r="C250" s="198">
        <v>1314</v>
      </c>
      <c r="D250" s="199" t="s">
        <v>261</v>
      </c>
      <c r="E250" s="199" t="s">
        <v>126</v>
      </c>
      <c r="F250" s="199" t="s">
        <v>83</v>
      </c>
      <c r="G250" s="199" t="s">
        <v>89</v>
      </c>
      <c r="H250" s="199" t="s">
        <v>83</v>
      </c>
      <c r="I250" s="226">
        <v>57043</v>
      </c>
      <c r="J250" s="228" t="s">
        <v>1202</v>
      </c>
      <c r="K250" s="190"/>
      <c r="L250" s="191"/>
      <c r="M250" s="191"/>
      <c r="N250" s="191"/>
      <c r="O250" s="191">
        <f>SUM(Table1[[#This Row],[Salaries and Wages]:[Variable Fringe]])</f>
        <v>0</v>
      </c>
      <c r="P250" s="191"/>
      <c r="Q250" s="191"/>
      <c r="R250" s="191"/>
      <c r="S250" s="191"/>
      <c r="T250" s="191"/>
      <c r="U250" s="191"/>
      <c r="V250" s="191"/>
      <c r="W250" s="191"/>
      <c r="X250" s="191"/>
      <c r="Y250" s="191"/>
      <c r="Z250" s="191">
        <v>50117</v>
      </c>
      <c r="AA250" s="223" t="s">
        <v>1203</v>
      </c>
      <c r="AB250" s="210" t="s">
        <v>1204</v>
      </c>
      <c r="AC250" s="210" t="s">
        <v>1205</v>
      </c>
      <c r="AD250" s="199" t="s">
        <v>94</v>
      </c>
      <c r="AE250" s="236" t="s">
        <v>69</v>
      </c>
      <c r="AF250" s="231">
        <v>0</v>
      </c>
      <c r="AG250" s="211">
        <f>Table1[[#This Row],[ADOPTED
Expenditures TOTAL]]*Table1[[#This Row],[
Percent Related to CAP]]</f>
        <v>0</v>
      </c>
      <c r="AH250" s="211">
        <f>Table1[[#This Row],[ADOPTED
Revenue TOTAL]]*Table1[[#This Row],[
Percent Related to CAP]]</f>
        <v>0</v>
      </c>
      <c r="AI250" s="251" t="s">
        <v>69</v>
      </c>
      <c r="AJ250" s="251" t="s">
        <v>69</v>
      </c>
      <c r="AK250" s="251" t="s">
        <v>69</v>
      </c>
      <c r="AL250" s="217" t="s">
        <v>69</v>
      </c>
      <c r="AM250" s="291"/>
      <c r="AN250" s="215" t="s">
        <v>83</v>
      </c>
      <c r="AO250" s="197"/>
      <c r="AP250" s="197"/>
      <c r="AQ250" s="216"/>
      <c r="AR250" s="216"/>
      <c r="AS250" s="219" t="s">
        <v>1202</v>
      </c>
      <c r="AT250" s="117" t="b">
        <f>IF(Table1[[#This Row],[PROPOSED
Form ID Name]]=Table1[[#This Row],[ADOPTED
Form ID Name]],TRUE,FALSE)</f>
        <v>1</v>
      </c>
      <c r="AU250" s="121" t="s">
        <v>1203</v>
      </c>
      <c r="AV250" s="220" t="b">
        <f>AND(Table1[[#This Row],[PROPOSED Adjustment Description]]=Table1[[#This Row],[ ADOPTED
Adjustment Description]],TRUE,FALSE)</f>
        <v>0</v>
      </c>
    </row>
    <row r="251" spans="1:48" s="214" customFormat="1" ht="35.25" customHeight="1" x14ac:dyDescent="0.15">
      <c r="A251" s="196">
        <v>200308</v>
      </c>
      <c r="B251" s="197" t="s">
        <v>1206</v>
      </c>
      <c r="C251" s="198">
        <v>1314</v>
      </c>
      <c r="D251" s="197" t="s">
        <v>261</v>
      </c>
      <c r="E251" s="197" t="s">
        <v>103</v>
      </c>
      <c r="F251" s="197" t="s">
        <v>83</v>
      </c>
      <c r="G251" s="197" t="s">
        <v>61</v>
      </c>
      <c r="H251" s="197" t="s">
        <v>83</v>
      </c>
      <c r="I251" s="198">
        <v>57045</v>
      </c>
      <c r="J251" s="209" t="s">
        <v>1207</v>
      </c>
      <c r="K251" s="188"/>
      <c r="L251" s="189">
        <v>117124</v>
      </c>
      <c r="M251" s="194">
        <v>-68069</v>
      </c>
      <c r="N251" s="194">
        <v>-16153</v>
      </c>
      <c r="O251" s="194">
        <f>SUM(Table1[[#This Row],[Salaries and Wages]:[Variable Fringe]])</f>
        <v>32902</v>
      </c>
      <c r="P251" s="189"/>
      <c r="Q251" s="189"/>
      <c r="R251" s="189"/>
      <c r="S251" s="189"/>
      <c r="T251" s="189"/>
      <c r="U251" s="189"/>
      <c r="V251" s="189"/>
      <c r="W251" s="189"/>
      <c r="X251" s="189"/>
      <c r="Y251" s="189">
        <v>32902</v>
      </c>
      <c r="Z251" s="189">
        <v>37359</v>
      </c>
      <c r="AA251" s="209" t="s">
        <v>1208</v>
      </c>
      <c r="AB251" s="210" t="s">
        <v>1209</v>
      </c>
      <c r="AC251" s="209" t="s">
        <v>1210</v>
      </c>
      <c r="AD251" s="197" t="s">
        <v>67</v>
      </c>
      <c r="AE251" s="235" t="s">
        <v>1211</v>
      </c>
      <c r="AF251" s="231">
        <v>0</v>
      </c>
      <c r="AG251" s="211">
        <f>Table1[[#This Row],[ADOPTED
Expenditures TOTAL]]*Table1[[#This Row],[
Percent Related to CAP]]</f>
        <v>0</v>
      </c>
      <c r="AH251" s="211">
        <f>Table1[[#This Row],[ADOPTED
Revenue TOTAL]]*Table1[[#This Row],[
Percent Related to CAP]]</f>
        <v>0</v>
      </c>
      <c r="AI251" s="217" t="s">
        <v>69</v>
      </c>
      <c r="AJ251" s="217" t="s">
        <v>69</v>
      </c>
      <c r="AK251" s="217" t="s">
        <v>69</v>
      </c>
      <c r="AL251" s="217" t="s">
        <v>177</v>
      </c>
      <c r="AM251" s="290"/>
      <c r="AN251" s="215" t="s">
        <v>83</v>
      </c>
      <c r="AO251" s="197"/>
      <c r="AP251" s="197"/>
      <c r="AQ251" s="216"/>
      <c r="AR251" s="216"/>
      <c r="AS251" s="243" t="s">
        <v>1212</v>
      </c>
      <c r="AT251" s="260" t="b">
        <f>IF(Table1[[#This Row],[PROPOSED
Form ID Name]]=Table1[[#This Row],[ADOPTED
Form ID Name]],TRUE,FALSE)</f>
        <v>0</v>
      </c>
      <c r="AU251" s="253" t="s">
        <v>1208</v>
      </c>
      <c r="AV251" s="254" t="b">
        <f>AND(Table1[[#This Row],[PROPOSED Adjustment Description]]=Table1[[#This Row],[ ADOPTED
Adjustment Description]],TRUE,FALSE)</f>
        <v>0</v>
      </c>
    </row>
    <row r="252" spans="1:48" s="214" customFormat="1" ht="35.25" customHeight="1" x14ac:dyDescent="0.15">
      <c r="A252" s="196">
        <v>200308</v>
      </c>
      <c r="B252" s="197" t="s">
        <v>1206</v>
      </c>
      <c r="C252" s="198">
        <v>1314</v>
      </c>
      <c r="D252" s="197" t="s">
        <v>261</v>
      </c>
      <c r="E252" s="197" t="s">
        <v>238</v>
      </c>
      <c r="F252" s="197" t="s">
        <v>83</v>
      </c>
      <c r="G252" s="197" t="s">
        <v>160</v>
      </c>
      <c r="H252" s="197" t="s">
        <v>284</v>
      </c>
      <c r="I252" s="226">
        <v>57049</v>
      </c>
      <c r="J252" s="227" t="s">
        <v>1213</v>
      </c>
      <c r="K252" s="188"/>
      <c r="L252" s="189"/>
      <c r="M252" s="189"/>
      <c r="N252" s="189"/>
      <c r="O252" s="189">
        <f>SUM(Table1[[#This Row],[Salaries and Wages]:[Variable Fringe]])</f>
        <v>0</v>
      </c>
      <c r="P252" s="189"/>
      <c r="Q252" s="189">
        <v>1015000</v>
      </c>
      <c r="R252" s="189"/>
      <c r="S252" s="189"/>
      <c r="T252" s="189"/>
      <c r="U252" s="189"/>
      <c r="V252" s="189"/>
      <c r="W252" s="189"/>
      <c r="X252" s="189"/>
      <c r="Y252" s="189">
        <v>1015000</v>
      </c>
      <c r="Z252" s="189">
        <v>1015000</v>
      </c>
      <c r="AA252" s="221" t="s">
        <v>1214</v>
      </c>
      <c r="AB252" s="210" t="s">
        <v>1215</v>
      </c>
      <c r="AC252" s="209" t="s">
        <v>1216</v>
      </c>
      <c r="AD252" s="197" t="s">
        <v>94</v>
      </c>
      <c r="AE252" s="234" t="s">
        <v>69</v>
      </c>
      <c r="AF252" s="231">
        <v>0</v>
      </c>
      <c r="AG252" s="211">
        <f>Table1[[#This Row],[ADOPTED
Expenditures TOTAL]]*Table1[[#This Row],[
Percent Related to CAP]]</f>
        <v>0</v>
      </c>
      <c r="AH252" s="211">
        <f>Table1[[#This Row],[ADOPTED
Revenue TOTAL]]*Table1[[#This Row],[
Percent Related to CAP]]</f>
        <v>0</v>
      </c>
      <c r="AI252" s="217" t="s">
        <v>69</v>
      </c>
      <c r="AJ252" s="217" t="s">
        <v>69</v>
      </c>
      <c r="AK252" s="217" t="s">
        <v>69</v>
      </c>
      <c r="AL252" s="217" t="s">
        <v>69</v>
      </c>
      <c r="AM252" s="246"/>
      <c r="AN252" s="215" t="s">
        <v>83</v>
      </c>
      <c r="AO252" s="197"/>
      <c r="AP252" s="197"/>
      <c r="AQ252" s="216"/>
      <c r="AR252" s="216"/>
      <c r="AS252" s="219" t="s">
        <v>1213</v>
      </c>
      <c r="AT252" s="117" t="b">
        <f>IF(Table1[[#This Row],[PROPOSED
Form ID Name]]=Table1[[#This Row],[ADOPTED
Form ID Name]],TRUE,FALSE)</f>
        <v>1</v>
      </c>
      <c r="AU252" s="121" t="s">
        <v>1214</v>
      </c>
      <c r="AV252" s="220" t="b">
        <f>AND(Table1[[#This Row],[PROPOSED Adjustment Description]]=Table1[[#This Row],[ ADOPTED
Adjustment Description]],TRUE,FALSE)</f>
        <v>0</v>
      </c>
    </row>
    <row r="253" spans="1:48" s="214" customFormat="1" ht="35.25" customHeight="1" x14ac:dyDescent="0.15">
      <c r="A253" s="196">
        <v>200308</v>
      </c>
      <c r="B253" s="197" t="s">
        <v>1206</v>
      </c>
      <c r="C253" s="198">
        <v>1314</v>
      </c>
      <c r="D253" s="197" t="s">
        <v>261</v>
      </c>
      <c r="E253" s="197" t="s">
        <v>72</v>
      </c>
      <c r="F253" s="197" t="s">
        <v>83</v>
      </c>
      <c r="G253" s="197" t="s">
        <v>61</v>
      </c>
      <c r="H253" s="197" t="s">
        <v>284</v>
      </c>
      <c r="I253" s="226">
        <v>57050</v>
      </c>
      <c r="J253" s="227" t="s">
        <v>1217</v>
      </c>
      <c r="K253" s="188"/>
      <c r="L253" s="189"/>
      <c r="M253" s="189"/>
      <c r="N253" s="189"/>
      <c r="O253" s="189">
        <f>SUM(Table1[[#This Row],[Salaries and Wages]:[Variable Fringe]])</f>
        <v>0</v>
      </c>
      <c r="P253" s="189"/>
      <c r="Q253" s="189">
        <v>60000</v>
      </c>
      <c r="R253" s="189"/>
      <c r="S253" s="189"/>
      <c r="T253" s="189"/>
      <c r="U253" s="189"/>
      <c r="V253" s="189"/>
      <c r="W253" s="189"/>
      <c r="X253" s="189"/>
      <c r="Y253" s="189">
        <v>60000</v>
      </c>
      <c r="Z253" s="189">
        <v>60000</v>
      </c>
      <c r="AA253" s="221" t="s">
        <v>1218</v>
      </c>
      <c r="AB253" s="210" t="s">
        <v>1219</v>
      </c>
      <c r="AC253" s="209" t="s">
        <v>1220</v>
      </c>
      <c r="AD253" s="197" t="s">
        <v>94</v>
      </c>
      <c r="AE253" s="234" t="s">
        <v>69</v>
      </c>
      <c r="AF253" s="231">
        <v>0</v>
      </c>
      <c r="AG253" s="211">
        <f>Table1[[#This Row],[ADOPTED
Expenditures TOTAL]]*Table1[[#This Row],[
Percent Related to CAP]]</f>
        <v>0</v>
      </c>
      <c r="AH253" s="211">
        <f>Table1[[#This Row],[ADOPTED
Revenue TOTAL]]*Table1[[#This Row],[
Percent Related to CAP]]</f>
        <v>0</v>
      </c>
      <c r="AI253" s="217" t="s">
        <v>69</v>
      </c>
      <c r="AJ253" s="217" t="s">
        <v>69</v>
      </c>
      <c r="AK253" s="217" t="s">
        <v>69</v>
      </c>
      <c r="AL253" s="217" t="s">
        <v>69</v>
      </c>
      <c r="AM253" s="246"/>
      <c r="AN253" s="215" t="s">
        <v>83</v>
      </c>
      <c r="AO253" s="197"/>
      <c r="AP253" s="197"/>
      <c r="AQ253" s="216"/>
      <c r="AR253" s="216"/>
      <c r="AS253" s="219" t="s">
        <v>1217</v>
      </c>
      <c r="AT253" s="117" t="b">
        <f>IF(Table1[[#This Row],[PROPOSED
Form ID Name]]=Table1[[#This Row],[ADOPTED
Form ID Name]],TRUE,FALSE)</f>
        <v>1</v>
      </c>
      <c r="AU253" s="121" t="s">
        <v>1218</v>
      </c>
      <c r="AV253" s="220" t="b">
        <f>AND(Table1[[#This Row],[PROPOSED Adjustment Description]]=Table1[[#This Row],[ ADOPTED
Adjustment Description]],TRUE,FALSE)</f>
        <v>0</v>
      </c>
    </row>
    <row r="254" spans="1:48" s="214" customFormat="1" ht="35.25" customHeight="1" x14ac:dyDescent="0.15">
      <c r="A254" s="196">
        <v>200308</v>
      </c>
      <c r="B254" s="197" t="s">
        <v>1206</v>
      </c>
      <c r="C254" s="198">
        <v>1314</v>
      </c>
      <c r="D254" s="197" t="s">
        <v>261</v>
      </c>
      <c r="E254" s="197" t="s">
        <v>126</v>
      </c>
      <c r="F254" s="197" t="s">
        <v>83</v>
      </c>
      <c r="G254" s="197" t="s">
        <v>160</v>
      </c>
      <c r="H254" s="197" t="s">
        <v>284</v>
      </c>
      <c r="I254" s="226">
        <v>57051</v>
      </c>
      <c r="J254" s="227" t="s">
        <v>1221</v>
      </c>
      <c r="K254" s="188"/>
      <c r="L254" s="189"/>
      <c r="M254" s="189"/>
      <c r="N254" s="189"/>
      <c r="O254" s="189">
        <f>SUM(Table1[[#This Row],[Salaries and Wages]:[Variable Fringe]])</f>
        <v>0</v>
      </c>
      <c r="P254" s="189"/>
      <c r="Q254" s="189">
        <v>155000</v>
      </c>
      <c r="R254" s="189"/>
      <c r="S254" s="189"/>
      <c r="T254" s="189"/>
      <c r="U254" s="189"/>
      <c r="V254" s="189"/>
      <c r="W254" s="189"/>
      <c r="X254" s="189"/>
      <c r="Y254" s="189">
        <v>155000</v>
      </c>
      <c r="Z254" s="189">
        <v>155000</v>
      </c>
      <c r="AA254" s="221" t="s">
        <v>1222</v>
      </c>
      <c r="AB254" s="210" t="s">
        <v>1223</v>
      </c>
      <c r="AC254" s="209" t="s">
        <v>1224</v>
      </c>
      <c r="AD254" s="197" t="s">
        <v>94</v>
      </c>
      <c r="AE254" s="234" t="s">
        <v>69</v>
      </c>
      <c r="AF254" s="231">
        <v>0</v>
      </c>
      <c r="AG254" s="211">
        <f>Table1[[#This Row],[ADOPTED
Expenditures TOTAL]]*Table1[[#This Row],[
Percent Related to CAP]]</f>
        <v>0</v>
      </c>
      <c r="AH254" s="211">
        <f>Table1[[#This Row],[ADOPTED
Revenue TOTAL]]*Table1[[#This Row],[
Percent Related to CAP]]</f>
        <v>0</v>
      </c>
      <c r="AI254" s="217" t="s">
        <v>69</v>
      </c>
      <c r="AJ254" s="217" t="s">
        <v>69</v>
      </c>
      <c r="AK254" s="217" t="s">
        <v>69</v>
      </c>
      <c r="AL254" s="217" t="s">
        <v>69</v>
      </c>
      <c r="AM254" s="246"/>
      <c r="AN254" s="215" t="s">
        <v>83</v>
      </c>
      <c r="AO254" s="197"/>
      <c r="AP254" s="197"/>
      <c r="AQ254" s="216"/>
      <c r="AR254" s="216"/>
      <c r="AS254" s="219" t="s">
        <v>1221</v>
      </c>
      <c r="AT254" s="117" t="b">
        <f>IF(Table1[[#This Row],[PROPOSED
Form ID Name]]=Table1[[#This Row],[ADOPTED
Form ID Name]],TRUE,FALSE)</f>
        <v>1</v>
      </c>
      <c r="AU254" s="121" t="s">
        <v>1222</v>
      </c>
      <c r="AV254" s="220" t="b">
        <f>AND(Table1[[#This Row],[PROPOSED Adjustment Description]]=Table1[[#This Row],[ ADOPTED
Adjustment Description]],TRUE,FALSE)</f>
        <v>0</v>
      </c>
    </row>
    <row r="255" spans="1:48" s="214" customFormat="1" ht="35.25" customHeight="1" x14ac:dyDescent="0.15">
      <c r="A255" s="196">
        <v>200308</v>
      </c>
      <c r="B255" s="197" t="s">
        <v>1206</v>
      </c>
      <c r="C255" s="198">
        <v>1314</v>
      </c>
      <c r="D255" s="197" t="s">
        <v>261</v>
      </c>
      <c r="E255" s="197" t="s">
        <v>449</v>
      </c>
      <c r="F255" s="197" t="s">
        <v>83</v>
      </c>
      <c r="G255" s="197" t="s">
        <v>61</v>
      </c>
      <c r="H255" s="197" t="s">
        <v>284</v>
      </c>
      <c r="I255" s="226">
        <v>57052</v>
      </c>
      <c r="J255" s="227" t="s">
        <v>1225</v>
      </c>
      <c r="K255" s="188"/>
      <c r="L255" s="189"/>
      <c r="M255" s="189"/>
      <c r="N255" s="189"/>
      <c r="O255" s="189">
        <f>SUM(Table1[[#This Row],[Salaries and Wages]:[Variable Fringe]])</f>
        <v>0</v>
      </c>
      <c r="P255" s="189"/>
      <c r="Q255" s="189">
        <v>100000</v>
      </c>
      <c r="R255" s="189"/>
      <c r="S255" s="189"/>
      <c r="T255" s="189"/>
      <c r="U255" s="189"/>
      <c r="V255" s="189"/>
      <c r="W255" s="189"/>
      <c r="X255" s="189"/>
      <c r="Y255" s="189">
        <v>100000</v>
      </c>
      <c r="Z255" s="189">
        <v>100000</v>
      </c>
      <c r="AA255" s="221" t="s">
        <v>1226</v>
      </c>
      <c r="AB255" s="210" t="s">
        <v>1227</v>
      </c>
      <c r="AC255" s="209" t="s">
        <v>1228</v>
      </c>
      <c r="AD255" s="197" t="s">
        <v>94</v>
      </c>
      <c r="AE255" s="234" t="s">
        <v>69</v>
      </c>
      <c r="AF255" s="231">
        <v>0</v>
      </c>
      <c r="AG255" s="211">
        <f>Table1[[#This Row],[ADOPTED
Expenditures TOTAL]]*Table1[[#This Row],[
Percent Related to CAP]]</f>
        <v>0</v>
      </c>
      <c r="AH255" s="211">
        <f>Table1[[#This Row],[ADOPTED
Revenue TOTAL]]*Table1[[#This Row],[
Percent Related to CAP]]</f>
        <v>0</v>
      </c>
      <c r="AI255" s="217" t="s">
        <v>69</v>
      </c>
      <c r="AJ255" s="217" t="s">
        <v>69</v>
      </c>
      <c r="AK255" s="217" t="s">
        <v>69</v>
      </c>
      <c r="AL255" s="217" t="s">
        <v>69</v>
      </c>
      <c r="AM255" s="246"/>
      <c r="AN255" s="215" t="s">
        <v>83</v>
      </c>
      <c r="AO255" s="197"/>
      <c r="AP255" s="197"/>
      <c r="AQ255" s="216"/>
      <c r="AR255" s="216"/>
      <c r="AS255" s="219" t="s">
        <v>1225</v>
      </c>
      <c r="AT255" s="117" t="b">
        <f>IF(Table1[[#This Row],[PROPOSED
Form ID Name]]=Table1[[#This Row],[ADOPTED
Form ID Name]],TRUE,FALSE)</f>
        <v>1</v>
      </c>
      <c r="AU255" s="121" t="s">
        <v>1226</v>
      </c>
      <c r="AV255" s="220" t="b">
        <f>AND(Table1[[#This Row],[PROPOSED Adjustment Description]]=Table1[[#This Row],[ ADOPTED
Adjustment Description]],TRUE,FALSE)</f>
        <v>0</v>
      </c>
    </row>
    <row r="256" spans="1:48" s="214" customFormat="1" ht="35.25" customHeight="1" x14ac:dyDescent="0.15">
      <c r="A256" s="196">
        <v>200308</v>
      </c>
      <c r="B256" s="197" t="s">
        <v>1206</v>
      </c>
      <c r="C256" s="198">
        <v>1314</v>
      </c>
      <c r="D256" s="197" t="s">
        <v>261</v>
      </c>
      <c r="E256" s="197" t="s">
        <v>59</v>
      </c>
      <c r="F256" s="197" t="s">
        <v>83</v>
      </c>
      <c r="G256" s="197" t="s">
        <v>61</v>
      </c>
      <c r="H256" s="197" t="s">
        <v>284</v>
      </c>
      <c r="I256" s="226">
        <v>57053</v>
      </c>
      <c r="J256" s="227" t="s">
        <v>1229</v>
      </c>
      <c r="K256" s="188"/>
      <c r="L256" s="189"/>
      <c r="M256" s="189"/>
      <c r="N256" s="189"/>
      <c r="O256" s="189">
        <f>SUM(Table1[[#This Row],[Salaries and Wages]:[Variable Fringe]])</f>
        <v>0</v>
      </c>
      <c r="P256" s="189"/>
      <c r="Q256" s="189">
        <v>65000</v>
      </c>
      <c r="R256" s="189"/>
      <c r="S256" s="189"/>
      <c r="T256" s="189"/>
      <c r="U256" s="189"/>
      <c r="V256" s="189"/>
      <c r="W256" s="189"/>
      <c r="X256" s="189"/>
      <c r="Y256" s="189">
        <v>65000</v>
      </c>
      <c r="Z256" s="189">
        <v>65000</v>
      </c>
      <c r="AA256" s="221" t="s">
        <v>1230</v>
      </c>
      <c r="AB256" s="210" t="s">
        <v>1231</v>
      </c>
      <c r="AC256" s="209" t="s">
        <v>1232</v>
      </c>
      <c r="AD256" s="197" t="s">
        <v>94</v>
      </c>
      <c r="AE256" s="234" t="s">
        <v>69</v>
      </c>
      <c r="AF256" s="231">
        <v>0</v>
      </c>
      <c r="AG256" s="211">
        <f>Table1[[#This Row],[ADOPTED
Expenditures TOTAL]]*Table1[[#This Row],[
Percent Related to CAP]]</f>
        <v>0</v>
      </c>
      <c r="AH256" s="211">
        <f>Table1[[#This Row],[ADOPTED
Revenue TOTAL]]*Table1[[#This Row],[
Percent Related to CAP]]</f>
        <v>0</v>
      </c>
      <c r="AI256" s="217" t="s">
        <v>69</v>
      </c>
      <c r="AJ256" s="217" t="s">
        <v>69</v>
      </c>
      <c r="AK256" s="217" t="s">
        <v>69</v>
      </c>
      <c r="AL256" s="217" t="s">
        <v>69</v>
      </c>
      <c r="AM256" s="246"/>
      <c r="AN256" s="215" t="s">
        <v>83</v>
      </c>
      <c r="AO256" s="197"/>
      <c r="AP256" s="197"/>
      <c r="AQ256" s="216"/>
      <c r="AR256" s="216"/>
      <c r="AS256" s="219" t="s">
        <v>1229</v>
      </c>
      <c r="AT256" s="117" t="b">
        <f>IF(Table1[[#This Row],[PROPOSED
Form ID Name]]=Table1[[#This Row],[ADOPTED
Form ID Name]],TRUE,FALSE)</f>
        <v>1</v>
      </c>
      <c r="AU256" s="121" t="s">
        <v>1230</v>
      </c>
      <c r="AV256" s="220" t="b">
        <f>AND(Table1[[#This Row],[PROPOSED Adjustment Description]]=Table1[[#This Row],[ ADOPTED
Adjustment Description]],TRUE,FALSE)</f>
        <v>0</v>
      </c>
    </row>
    <row r="257" spans="1:48" s="214" customFormat="1" ht="35.25" customHeight="1" x14ac:dyDescent="0.15">
      <c r="A257" s="196">
        <v>200308</v>
      </c>
      <c r="B257" s="197" t="s">
        <v>1206</v>
      </c>
      <c r="C257" s="198">
        <v>1314</v>
      </c>
      <c r="D257" s="197" t="s">
        <v>261</v>
      </c>
      <c r="E257" s="197" t="s">
        <v>245</v>
      </c>
      <c r="F257" s="197" t="s">
        <v>83</v>
      </c>
      <c r="G257" s="197" t="s">
        <v>160</v>
      </c>
      <c r="H257" s="197" t="s">
        <v>284</v>
      </c>
      <c r="I257" s="226">
        <v>57054</v>
      </c>
      <c r="J257" s="227" t="s">
        <v>1233</v>
      </c>
      <c r="K257" s="188"/>
      <c r="L257" s="189"/>
      <c r="M257" s="189"/>
      <c r="N257" s="189"/>
      <c r="O257" s="189">
        <f>SUM(Table1[[#This Row],[Salaries and Wages]:[Variable Fringe]])</f>
        <v>0</v>
      </c>
      <c r="P257" s="189"/>
      <c r="Q257" s="189">
        <v>30000</v>
      </c>
      <c r="R257" s="189"/>
      <c r="S257" s="189"/>
      <c r="T257" s="189"/>
      <c r="U257" s="189"/>
      <c r="V257" s="189"/>
      <c r="W257" s="189"/>
      <c r="X257" s="189"/>
      <c r="Y257" s="189">
        <v>30000</v>
      </c>
      <c r="Z257" s="189">
        <v>30000</v>
      </c>
      <c r="AA257" s="221" t="s">
        <v>1234</v>
      </c>
      <c r="AB257" s="210" t="s">
        <v>1235</v>
      </c>
      <c r="AC257" s="209" t="s">
        <v>1236</v>
      </c>
      <c r="AD257" s="197" t="s">
        <v>94</v>
      </c>
      <c r="AE257" s="234" t="s">
        <v>69</v>
      </c>
      <c r="AF257" s="231">
        <v>0</v>
      </c>
      <c r="AG257" s="211">
        <f>Table1[[#This Row],[ADOPTED
Expenditures TOTAL]]*Table1[[#This Row],[
Percent Related to CAP]]</f>
        <v>0</v>
      </c>
      <c r="AH257" s="211">
        <f>Table1[[#This Row],[ADOPTED
Revenue TOTAL]]*Table1[[#This Row],[
Percent Related to CAP]]</f>
        <v>0</v>
      </c>
      <c r="AI257" s="217" t="s">
        <v>69</v>
      </c>
      <c r="AJ257" s="217" t="s">
        <v>69</v>
      </c>
      <c r="AK257" s="217" t="s">
        <v>69</v>
      </c>
      <c r="AL257" s="217" t="s">
        <v>69</v>
      </c>
      <c r="AM257" s="246"/>
      <c r="AN257" s="215" t="s">
        <v>83</v>
      </c>
      <c r="AO257" s="197"/>
      <c r="AP257" s="197"/>
      <c r="AQ257" s="216"/>
      <c r="AR257" s="216"/>
      <c r="AS257" s="219" t="s">
        <v>1233</v>
      </c>
      <c r="AT257" s="117" t="b">
        <f>IF(Table1[[#This Row],[PROPOSED
Form ID Name]]=Table1[[#This Row],[ADOPTED
Form ID Name]],TRUE,FALSE)</f>
        <v>1</v>
      </c>
      <c r="AU257" s="121" t="s">
        <v>1234</v>
      </c>
      <c r="AV257" s="220" t="b">
        <f>AND(Table1[[#This Row],[PROPOSED Adjustment Description]]=Table1[[#This Row],[ ADOPTED
Adjustment Description]],TRUE,FALSE)</f>
        <v>0</v>
      </c>
    </row>
    <row r="258" spans="1:48" s="214" customFormat="1" ht="35.25" customHeight="1" x14ac:dyDescent="0.15">
      <c r="A258" s="196">
        <v>200308</v>
      </c>
      <c r="B258" s="199" t="s">
        <v>1206</v>
      </c>
      <c r="C258" s="198">
        <v>1314</v>
      </c>
      <c r="D258" s="199" t="s">
        <v>261</v>
      </c>
      <c r="E258" s="199" t="s">
        <v>335</v>
      </c>
      <c r="F258" s="199" t="s">
        <v>83</v>
      </c>
      <c r="G258" s="199" t="s">
        <v>160</v>
      </c>
      <c r="H258" s="199" t="s">
        <v>284</v>
      </c>
      <c r="I258" s="226">
        <v>57055</v>
      </c>
      <c r="J258" s="228" t="s">
        <v>1237</v>
      </c>
      <c r="K258" s="190"/>
      <c r="L258" s="191"/>
      <c r="M258" s="191"/>
      <c r="N258" s="191"/>
      <c r="O258" s="191">
        <f>SUM(Table1[[#This Row],[Salaries and Wages]:[Variable Fringe]])</f>
        <v>0</v>
      </c>
      <c r="P258" s="191"/>
      <c r="Q258" s="191">
        <v>6000</v>
      </c>
      <c r="R258" s="191"/>
      <c r="S258" s="191"/>
      <c r="T258" s="191"/>
      <c r="U258" s="191"/>
      <c r="V258" s="191"/>
      <c r="W258" s="191"/>
      <c r="X258" s="191"/>
      <c r="Y258" s="191">
        <v>6000</v>
      </c>
      <c r="Z258" s="191">
        <v>6000</v>
      </c>
      <c r="AA258" s="222" t="s">
        <v>1238</v>
      </c>
      <c r="AB258" s="210" t="s">
        <v>1239</v>
      </c>
      <c r="AC258" s="209" t="s">
        <v>1240</v>
      </c>
      <c r="AD258" s="199" t="s">
        <v>94</v>
      </c>
      <c r="AE258" s="236" t="s">
        <v>69</v>
      </c>
      <c r="AF258" s="231">
        <v>0</v>
      </c>
      <c r="AG258" s="211">
        <f>Table1[[#This Row],[ADOPTED
Expenditures TOTAL]]*Table1[[#This Row],[
Percent Related to CAP]]</f>
        <v>0</v>
      </c>
      <c r="AH258" s="211">
        <f>Table1[[#This Row],[ADOPTED
Revenue TOTAL]]*Table1[[#This Row],[
Percent Related to CAP]]</f>
        <v>0</v>
      </c>
      <c r="AI258" s="217" t="s">
        <v>69</v>
      </c>
      <c r="AJ258" s="217" t="s">
        <v>69</v>
      </c>
      <c r="AK258" s="217" t="s">
        <v>69</v>
      </c>
      <c r="AL258" s="217" t="s">
        <v>69</v>
      </c>
      <c r="AM258" s="291"/>
      <c r="AN258" s="215" t="s">
        <v>83</v>
      </c>
      <c r="AO258" s="197"/>
      <c r="AP258" s="197"/>
      <c r="AQ258" s="216"/>
      <c r="AR258" s="216"/>
      <c r="AS258" s="219" t="s">
        <v>1237</v>
      </c>
      <c r="AT258" s="117" t="b">
        <f>IF(Table1[[#This Row],[PROPOSED
Form ID Name]]=Table1[[#This Row],[ADOPTED
Form ID Name]],TRUE,FALSE)</f>
        <v>1</v>
      </c>
      <c r="AU258" s="121" t="s">
        <v>1238</v>
      </c>
      <c r="AV258" s="220" t="b">
        <f>AND(Table1[[#This Row],[PROPOSED Adjustment Description]]=Table1[[#This Row],[ ADOPTED
Adjustment Description]],TRUE,FALSE)</f>
        <v>0</v>
      </c>
    </row>
    <row r="259" spans="1:48" s="214" customFormat="1" ht="35.25" customHeight="1" x14ac:dyDescent="0.15">
      <c r="A259" s="196">
        <v>200308</v>
      </c>
      <c r="B259" s="199" t="s">
        <v>1206</v>
      </c>
      <c r="C259" s="198">
        <v>1314</v>
      </c>
      <c r="D259" s="199" t="s">
        <v>261</v>
      </c>
      <c r="E259" s="199" t="s">
        <v>465</v>
      </c>
      <c r="F259" s="199" t="s">
        <v>83</v>
      </c>
      <c r="G259" s="199" t="s">
        <v>134</v>
      </c>
      <c r="H259" s="199" t="s">
        <v>83</v>
      </c>
      <c r="I259" s="226">
        <v>57056</v>
      </c>
      <c r="J259" s="228" t="s">
        <v>1241</v>
      </c>
      <c r="K259" s="190"/>
      <c r="L259" s="191"/>
      <c r="M259" s="191"/>
      <c r="N259" s="191"/>
      <c r="O259" s="191">
        <f>SUM(Table1[[#This Row],[Salaries and Wages]:[Variable Fringe]])</f>
        <v>0</v>
      </c>
      <c r="P259" s="191"/>
      <c r="Q259" s="191"/>
      <c r="R259" s="191"/>
      <c r="S259" s="191"/>
      <c r="T259" s="191"/>
      <c r="U259" s="191"/>
      <c r="V259" s="191"/>
      <c r="W259" s="191"/>
      <c r="X259" s="191"/>
      <c r="Y259" s="191"/>
      <c r="Z259" s="193">
        <v>-172724</v>
      </c>
      <c r="AA259" s="223" t="s">
        <v>1242</v>
      </c>
      <c r="AB259" s="210" t="s">
        <v>1243</v>
      </c>
      <c r="AC259" s="210" t="s">
        <v>1244</v>
      </c>
      <c r="AD259" s="199" t="s">
        <v>94</v>
      </c>
      <c r="AE259" s="236" t="s">
        <v>69</v>
      </c>
      <c r="AF259" s="231">
        <v>0</v>
      </c>
      <c r="AG259" s="211">
        <f>Table1[[#This Row],[ADOPTED
Expenditures TOTAL]]*Table1[[#This Row],[
Percent Related to CAP]]</f>
        <v>0</v>
      </c>
      <c r="AH259" s="211">
        <f>Table1[[#This Row],[ADOPTED
Revenue TOTAL]]*Table1[[#This Row],[
Percent Related to CAP]]</f>
        <v>0</v>
      </c>
      <c r="AI259" s="217" t="s">
        <v>69</v>
      </c>
      <c r="AJ259" s="217" t="s">
        <v>69</v>
      </c>
      <c r="AK259" s="217" t="s">
        <v>69</v>
      </c>
      <c r="AL259" s="217" t="s">
        <v>69</v>
      </c>
      <c r="AM259" s="291"/>
      <c r="AN259" s="215" t="s">
        <v>83</v>
      </c>
      <c r="AO259" s="197"/>
      <c r="AP259" s="197"/>
      <c r="AQ259" s="216"/>
      <c r="AR259" s="216"/>
      <c r="AS259" s="219" t="s">
        <v>1241</v>
      </c>
      <c r="AT259" s="117" t="b">
        <f>IF(Table1[[#This Row],[PROPOSED
Form ID Name]]=Table1[[#This Row],[ADOPTED
Form ID Name]],TRUE,FALSE)</f>
        <v>1</v>
      </c>
      <c r="AU259" s="121" t="s">
        <v>1242</v>
      </c>
      <c r="AV259" s="220" t="b">
        <f>AND(Table1[[#This Row],[PROPOSED Adjustment Description]]=Table1[[#This Row],[ ADOPTED
Adjustment Description]],TRUE,FALSE)</f>
        <v>0</v>
      </c>
    </row>
    <row r="260" spans="1:48" s="214" customFormat="1" ht="35.25" customHeight="1" x14ac:dyDescent="0.15">
      <c r="A260" s="196">
        <v>200308</v>
      </c>
      <c r="B260" s="197" t="s">
        <v>1206</v>
      </c>
      <c r="C260" s="198">
        <v>1314</v>
      </c>
      <c r="D260" s="197" t="s">
        <v>261</v>
      </c>
      <c r="E260" s="197" t="s">
        <v>293</v>
      </c>
      <c r="F260" s="197" t="s">
        <v>83</v>
      </c>
      <c r="G260" s="197" t="s">
        <v>89</v>
      </c>
      <c r="H260" s="197" t="s">
        <v>83</v>
      </c>
      <c r="I260" s="226">
        <v>57057</v>
      </c>
      <c r="J260" s="227" t="s">
        <v>1245</v>
      </c>
      <c r="K260" s="188"/>
      <c r="L260" s="189"/>
      <c r="M260" s="189"/>
      <c r="N260" s="189"/>
      <c r="O260" s="189">
        <f>SUM(Table1[[#This Row],[Salaries and Wages]:[Variable Fringe]])</f>
        <v>0</v>
      </c>
      <c r="P260" s="189"/>
      <c r="Q260" s="189"/>
      <c r="R260" s="189"/>
      <c r="S260" s="189"/>
      <c r="T260" s="189"/>
      <c r="U260" s="189"/>
      <c r="V260" s="189"/>
      <c r="W260" s="189"/>
      <c r="X260" s="189"/>
      <c r="Y260" s="189"/>
      <c r="Z260" s="189">
        <v>1550228</v>
      </c>
      <c r="AA260" s="221" t="s">
        <v>1246</v>
      </c>
      <c r="AB260" s="210" t="s">
        <v>1204</v>
      </c>
      <c r="AC260" s="210" t="s">
        <v>1247</v>
      </c>
      <c r="AD260" s="197" t="s">
        <v>94</v>
      </c>
      <c r="AE260" s="234" t="s">
        <v>69</v>
      </c>
      <c r="AF260" s="231">
        <v>0</v>
      </c>
      <c r="AG260" s="211">
        <f>Table1[[#This Row],[ADOPTED
Expenditures TOTAL]]*Table1[[#This Row],[
Percent Related to CAP]]</f>
        <v>0</v>
      </c>
      <c r="AH260" s="211">
        <f>Table1[[#This Row],[ADOPTED
Revenue TOTAL]]*Table1[[#This Row],[
Percent Related to CAP]]</f>
        <v>0</v>
      </c>
      <c r="AI260" s="217" t="s">
        <v>69</v>
      </c>
      <c r="AJ260" s="217" t="s">
        <v>69</v>
      </c>
      <c r="AK260" s="217" t="s">
        <v>69</v>
      </c>
      <c r="AL260" s="217" t="s">
        <v>69</v>
      </c>
      <c r="AM260" s="246"/>
      <c r="AN260" s="215" t="s">
        <v>83</v>
      </c>
      <c r="AO260" s="197"/>
      <c r="AP260" s="197"/>
      <c r="AQ260" s="216"/>
      <c r="AR260" s="216"/>
      <c r="AS260" s="219" t="s">
        <v>1245</v>
      </c>
      <c r="AT260" s="117" t="b">
        <f>IF(Table1[[#This Row],[PROPOSED
Form ID Name]]=Table1[[#This Row],[ADOPTED
Form ID Name]],TRUE,FALSE)</f>
        <v>1</v>
      </c>
      <c r="AU260" s="121" t="s">
        <v>1246</v>
      </c>
      <c r="AV260" s="220" t="b">
        <f>AND(Table1[[#This Row],[PROPOSED Adjustment Description]]=Table1[[#This Row],[ ADOPTED
Adjustment Description]],TRUE,FALSE)</f>
        <v>0</v>
      </c>
    </row>
    <row r="261" spans="1:48" s="214" customFormat="1" ht="35.25" customHeight="1" x14ac:dyDescent="0.15">
      <c r="A261" s="196">
        <v>100000</v>
      </c>
      <c r="B261" s="199" t="s">
        <v>57</v>
      </c>
      <c r="C261" s="198">
        <v>171414</v>
      </c>
      <c r="D261" s="199" t="s">
        <v>1248</v>
      </c>
      <c r="E261" s="199" t="s">
        <v>103</v>
      </c>
      <c r="F261" s="199" t="s">
        <v>60</v>
      </c>
      <c r="G261" s="199" t="s">
        <v>1249</v>
      </c>
      <c r="H261" s="199" t="s">
        <v>83</v>
      </c>
      <c r="I261" s="198">
        <v>57058</v>
      </c>
      <c r="J261" s="216" t="s">
        <v>1250</v>
      </c>
      <c r="K261" s="190">
        <v>1</v>
      </c>
      <c r="L261" s="191">
        <v>47464</v>
      </c>
      <c r="M261" s="191">
        <v>17033</v>
      </c>
      <c r="N261" s="191">
        <v>8882</v>
      </c>
      <c r="O261" s="191">
        <f>SUM(Table1[[#This Row],[Salaries and Wages]:[Variable Fringe]])</f>
        <v>73379</v>
      </c>
      <c r="P261" s="191">
        <v>19000</v>
      </c>
      <c r="Q261" s="191">
        <v>91300</v>
      </c>
      <c r="R261" s="191"/>
      <c r="S261" s="191">
        <v>750</v>
      </c>
      <c r="T261" s="191"/>
      <c r="U261" s="191"/>
      <c r="V261" s="191"/>
      <c r="W261" s="191"/>
      <c r="X261" s="191"/>
      <c r="Y261" s="191">
        <v>184429</v>
      </c>
      <c r="Z261" s="191"/>
      <c r="AA261" s="255" t="s">
        <v>1251</v>
      </c>
      <c r="AB261" s="210" t="s">
        <v>1252</v>
      </c>
      <c r="AC261" s="210" t="s">
        <v>1253</v>
      </c>
      <c r="AD261" s="199" t="s">
        <v>94</v>
      </c>
      <c r="AE261" s="234" t="s">
        <v>1254</v>
      </c>
      <c r="AF261" s="231">
        <v>1</v>
      </c>
      <c r="AG261" s="211">
        <f>Table1[[#This Row],[ADOPTED
Expenditures TOTAL]]*Table1[[#This Row],[
Percent Related to CAP]]</f>
        <v>184429</v>
      </c>
      <c r="AH261" s="211">
        <f>Table1[[#This Row],[ADOPTED
Revenue TOTAL]]*Table1[[#This Row],[
Percent Related to CAP]]</f>
        <v>0</v>
      </c>
      <c r="AI261" s="217" t="s">
        <v>79</v>
      </c>
      <c r="AJ261" s="217" t="s">
        <v>1255</v>
      </c>
      <c r="AK261" s="217" t="s">
        <v>81</v>
      </c>
      <c r="AL261" s="217" t="s">
        <v>177</v>
      </c>
      <c r="AM261" s="246"/>
      <c r="AN261" s="215"/>
      <c r="AO261" s="197"/>
      <c r="AP261" s="197"/>
      <c r="AQ261" s="197"/>
      <c r="AR261" s="197" t="s">
        <v>70</v>
      </c>
      <c r="AS261" s="243" t="s">
        <v>1250</v>
      </c>
      <c r="AT261" s="252" t="b">
        <f>IF(Table1[[#This Row],[PROPOSED
Form ID Name]]=Table1[[#This Row],[ADOPTED
Form ID Name]],TRUE,FALSE)</f>
        <v>1</v>
      </c>
      <c r="AU261" s="253" t="s">
        <v>1251</v>
      </c>
      <c r="AV261" s="254" t="b">
        <f>AND(Table1[[#This Row],[PROPOSED Adjustment Description]]=Table1[[#This Row],[ ADOPTED
Adjustment Description]],TRUE,FALSE)</f>
        <v>0</v>
      </c>
    </row>
    <row r="262" spans="1:48" s="214" customFormat="1" ht="35.25" customHeight="1" x14ac:dyDescent="0.15">
      <c r="A262" s="196">
        <v>100000</v>
      </c>
      <c r="B262" s="197" t="s">
        <v>57</v>
      </c>
      <c r="C262" s="198">
        <v>171411</v>
      </c>
      <c r="D262" s="197" t="s">
        <v>1256</v>
      </c>
      <c r="E262" s="197" t="s">
        <v>329</v>
      </c>
      <c r="F262" s="197" t="s">
        <v>60</v>
      </c>
      <c r="G262" s="197" t="s">
        <v>61</v>
      </c>
      <c r="H262" s="197" t="s">
        <v>83</v>
      </c>
      <c r="I262" s="226">
        <v>57060</v>
      </c>
      <c r="J262" s="227" t="s">
        <v>1257</v>
      </c>
      <c r="K262" s="188">
        <v>1</v>
      </c>
      <c r="L262" s="189">
        <v>134400</v>
      </c>
      <c r="M262" s="189">
        <v>25788</v>
      </c>
      <c r="N262" s="189">
        <v>11229</v>
      </c>
      <c r="O262" s="189">
        <f>SUM(Table1[[#This Row],[Salaries and Wages]:[Variable Fringe]])</f>
        <v>171417</v>
      </c>
      <c r="P262" s="189">
        <v>400</v>
      </c>
      <c r="Q262" s="189"/>
      <c r="R262" s="189">
        <v>1000</v>
      </c>
      <c r="S262" s="189">
        <v>720</v>
      </c>
      <c r="T262" s="189"/>
      <c r="U262" s="189"/>
      <c r="V262" s="189"/>
      <c r="W262" s="189"/>
      <c r="X262" s="189"/>
      <c r="Y262" s="189">
        <v>173537</v>
      </c>
      <c r="Z262" s="189"/>
      <c r="AA262" s="221" t="s">
        <v>1258</v>
      </c>
      <c r="AB262" s="210" t="s">
        <v>1259</v>
      </c>
      <c r="AC262" s="210" t="s">
        <v>1260</v>
      </c>
      <c r="AD262" s="197" t="s">
        <v>67</v>
      </c>
      <c r="AE262" s="235" t="s">
        <v>1261</v>
      </c>
      <c r="AF262" s="231">
        <v>0</v>
      </c>
      <c r="AG262" s="211">
        <f>Table1[[#This Row],[ADOPTED
Expenditures TOTAL]]*Table1[[#This Row],[
Percent Related to CAP]]</f>
        <v>0</v>
      </c>
      <c r="AH262" s="211">
        <f>Table1[[#This Row],[ADOPTED
Revenue TOTAL]]*Table1[[#This Row],[
Percent Related to CAP]]</f>
        <v>0</v>
      </c>
      <c r="AI262" s="217" t="s">
        <v>69</v>
      </c>
      <c r="AJ262" s="217" t="s">
        <v>69</v>
      </c>
      <c r="AK262" s="217" t="s">
        <v>69</v>
      </c>
      <c r="AL262" s="217" t="s">
        <v>69</v>
      </c>
      <c r="AM262" s="290"/>
      <c r="AN262" s="212"/>
      <c r="AO262" s="213"/>
      <c r="AP262" s="213"/>
      <c r="AQ262" s="213"/>
      <c r="AR262" s="197" t="s">
        <v>70</v>
      </c>
      <c r="AS262" s="219" t="s">
        <v>1257</v>
      </c>
      <c r="AT262" s="116" t="b">
        <f>IF(Table1[[#This Row],[PROPOSED
Form ID Name]]=Table1[[#This Row],[ADOPTED
Form ID Name]],TRUE,FALSE)</f>
        <v>1</v>
      </c>
      <c r="AU262" s="121" t="s">
        <v>1258</v>
      </c>
      <c r="AV262" s="220" t="b">
        <f>AND(Table1[[#This Row],[PROPOSED Adjustment Description]]=Table1[[#This Row],[ ADOPTED
Adjustment Description]],TRUE,FALSE)</f>
        <v>0</v>
      </c>
    </row>
    <row r="263" spans="1:48" s="214" customFormat="1" ht="35.25" customHeight="1" x14ac:dyDescent="0.15">
      <c r="A263" s="196">
        <v>100000</v>
      </c>
      <c r="B263" s="197" t="s">
        <v>57</v>
      </c>
      <c r="C263" s="198">
        <v>211600</v>
      </c>
      <c r="D263" s="197" t="s">
        <v>58</v>
      </c>
      <c r="E263" s="197" t="s">
        <v>83</v>
      </c>
      <c r="F263" s="197" t="s">
        <v>83</v>
      </c>
      <c r="G263" s="197" t="s">
        <v>239</v>
      </c>
      <c r="H263" s="197" t="s">
        <v>83</v>
      </c>
      <c r="I263" s="226">
        <v>57063</v>
      </c>
      <c r="J263" s="227" t="s">
        <v>1262</v>
      </c>
      <c r="K263" s="188">
        <v>0.77</v>
      </c>
      <c r="L263" s="189">
        <v>28097</v>
      </c>
      <c r="M263" s="189">
        <v>482</v>
      </c>
      <c r="N263" s="189">
        <v>2093</v>
      </c>
      <c r="O263" s="189">
        <f>SUM(Table1[[#This Row],[Salaries and Wages]:[Variable Fringe]])</f>
        <v>30672</v>
      </c>
      <c r="P263" s="189"/>
      <c r="Q263" s="189"/>
      <c r="R263" s="189"/>
      <c r="S263" s="189"/>
      <c r="T263" s="189"/>
      <c r="U263" s="189"/>
      <c r="V263" s="189"/>
      <c r="W263" s="189"/>
      <c r="X263" s="189"/>
      <c r="Y263" s="189">
        <v>30672</v>
      </c>
      <c r="Z263" s="189"/>
      <c r="AA263" s="221" t="s">
        <v>1263</v>
      </c>
      <c r="AB263" s="210" t="s">
        <v>242</v>
      </c>
      <c r="AC263" s="210" t="s">
        <v>1264</v>
      </c>
      <c r="AD263" s="197" t="s">
        <v>94</v>
      </c>
      <c r="AE263" s="235" t="s">
        <v>1265</v>
      </c>
      <c r="AF263" s="231">
        <v>0</v>
      </c>
      <c r="AG263" s="211">
        <f>Table1[[#This Row],[ADOPTED
Expenditures TOTAL]]*Table1[[#This Row],[
Percent Related to CAP]]</f>
        <v>0</v>
      </c>
      <c r="AH263" s="211">
        <f>Table1[[#This Row],[ADOPTED
Revenue TOTAL]]*Table1[[#This Row],[
Percent Related to CAP]]</f>
        <v>0</v>
      </c>
      <c r="AI263" s="251" t="s">
        <v>69</v>
      </c>
      <c r="AJ263" s="251" t="s">
        <v>69</v>
      </c>
      <c r="AK263" s="251" t="s">
        <v>69</v>
      </c>
      <c r="AL263" s="217" t="s">
        <v>69</v>
      </c>
      <c r="AM263" s="290"/>
      <c r="AN263" s="212"/>
      <c r="AO263" s="213"/>
      <c r="AP263" s="213"/>
      <c r="AQ263" s="213"/>
      <c r="AR263" s="197" t="s">
        <v>83</v>
      </c>
      <c r="AS263" s="219" t="s">
        <v>1262</v>
      </c>
      <c r="AT263" s="116" t="b">
        <f>IF(Table1[[#This Row],[PROPOSED
Form ID Name]]=Table1[[#This Row],[ADOPTED
Form ID Name]],TRUE,FALSE)</f>
        <v>1</v>
      </c>
      <c r="AU263" s="121" t="s">
        <v>1263</v>
      </c>
      <c r="AV263" s="220" t="b">
        <f>AND(Table1[[#This Row],[PROPOSED Adjustment Description]]=Table1[[#This Row],[ ADOPTED
Adjustment Description]],TRUE,FALSE)</f>
        <v>0</v>
      </c>
    </row>
    <row r="264" spans="1:48" s="214" customFormat="1" ht="35.25" customHeight="1" x14ac:dyDescent="0.15">
      <c r="A264" s="196">
        <v>200217</v>
      </c>
      <c r="B264" s="197" t="s">
        <v>1266</v>
      </c>
      <c r="C264" s="198">
        <v>211600</v>
      </c>
      <c r="D264" s="197" t="s">
        <v>58</v>
      </c>
      <c r="E264" s="197" t="s">
        <v>83</v>
      </c>
      <c r="F264" s="197" t="s">
        <v>83</v>
      </c>
      <c r="G264" s="197" t="s">
        <v>239</v>
      </c>
      <c r="H264" s="197" t="s">
        <v>83</v>
      </c>
      <c r="I264" s="226">
        <v>57064</v>
      </c>
      <c r="J264" s="227" t="s">
        <v>1267</v>
      </c>
      <c r="K264" s="188">
        <v>1.1599999999999999</v>
      </c>
      <c r="L264" s="189">
        <v>65169</v>
      </c>
      <c r="M264" s="189">
        <v>846</v>
      </c>
      <c r="N264" s="189">
        <v>4855</v>
      </c>
      <c r="O264" s="189">
        <f>SUM(Table1[[#This Row],[Salaries and Wages]:[Variable Fringe]])</f>
        <v>70870</v>
      </c>
      <c r="P264" s="189"/>
      <c r="Q264" s="189"/>
      <c r="R264" s="189"/>
      <c r="S264" s="189"/>
      <c r="T264" s="189"/>
      <c r="U264" s="189"/>
      <c r="V264" s="189"/>
      <c r="W264" s="189"/>
      <c r="X264" s="189"/>
      <c r="Y264" s="189">
        <v>70870</v>
      </c>
      <c r="Z264" s="189"/>
      <c r="AA264" s="221" t="s">
        <v>1268</v>
      </c>
      <c r="AB264" s="210" t="s">
        <v>242</v>
      </c>
      <c r="AC264" s="210" t="s">
        <v>1269</v>
      </c>
      <c r="AD264" s="197" t="s">
        <v>94</v>
      </c>
      <c r="AE264" s="235" t="s">
        <v>1270</v>
      </c>
      <c r="AF264" s="231">
        <v>0</v>
      </c>
      <c r="AG264" s="211">
        <f>Table1[[#This Row],[ADOPTED
Expenditures TOTAL]]*Table1[[#This Row],[
Percent Related to CAP]]</f>
        <v>0</v>
      </c>
      <c r="AH264" s="211">
        <f>Table1[[#This Row],[ADOPTED
Revenue TOTAL]]*Table1[[#This Row],[
Percent Related to CAP]]</f>
        <v>0</v>
      </c>
      <c r="AI264" s="251" t="s">
        <v>69</v>
      </c>
      <c r="AJ264" s="251" t="s">
        <v>69</v>
      </c>
      <c r="AK264" s="251" t="s">
        <v>69</v>
      </c>
      <c r="AL264" s="217" t="s">
        <v>69</v>
      </c>
      <c r="AM264" s="290"/>
      <c r="AN264" s="215" t="s">
        <v>83</v>
      </c>
      <c r="AO264" s="197"/>
      <c r="AP264" s="197"/>
      <c r="AQ264" s="216"/>
      <c r="AR264" s="216"/>
      <c r="AS264" s="219" t="s">
        <v>1267</v>
      </c>
      <c r="AT264" s="117" t="b">
        <f>IF(Table1[[#This Row],[PROPOSED
Form ID Name]]=Table1[[#This Row],[ADOPTED
Form ID Name]],TRUE,FALSE)</f>
        <v>1</v>
      </c>
      <c r="AU264" s="121" t="s">
        <v>1268</v>
      </c>
      <c r="AV264" s="220" t="b">
        <f>AND(Table1[[#This Row],[PROPOSED Adjustment Description]]=Table1[[#This Row],[ ADOPTED
Adjustment Description]],TRUE,FALSE)</f>
        <v>0</v>
      </c>
    </row>
    <row r="265" spans="1:48" s="214" customFormat="1" ht="35.25" customHeight="1" x14ac:dyDescent="0.15">
      <c r="A265" s="196">
        <v>100000</v>
      </c>
      <c r="B265" s="199" t="s">
        <v>57</v>
      </c>
      <c r="C265" s="198">
        <v>171415</v>
      </c>
      <c r="D265" s="199" t="s">
        <v>1271</v>
      </c>
      <c r="E265" s="199" t="s">
        <v>238</v>
      </c>
      <c r="F265" s="199" t="s">
        <v>60</v>
      </c>
      <c r="G265" s="199" t="s">
        <v>128</v>
      </c>
      <c r="H265" s="199" t="s">
        <v>83</v>
      </c>
      <c r="I265" s="226">
        <v>57068</v>
      </c>
      <c r="J265" s="228" t="s">
        <v>1272</v>
      </c>
      <c r="K265" s="190"/>
      <c r="L265" s="191"/>
      <c r="M265" s="191"/>
      <c r="N265" s="191"/>
      <c r="O265" s="191">
        <f>SUM(Table1[[#This Row],[Salaries and Wages]:[Variable Fringe]])</f>
        <v>0</v>
      </c>
      <c r="P265" s="191"/>
      <c r="Q265" s="191">
        <v>22747</v>
      </c>
      <c r="R265" s="191"/>
      <c r="S265" s="191"/>
      <c r="T265" s="191"/>
      <c r="U265" s="191"/>
      <c r="V265" s="191"/>
      <c r="W265" s="191">
        <v>0</v>
      </c>
      <c r="X265" s="191"/>
      <c r="Y265" s="191">
        <v>22747</v>
      </c>
      <c r="Z265" s="191"/>
      <c r="AA265" s="222" t="s">
        <v>1273</v>
      </c>
      <c r="AB265" s="210" t="s">
        <v>1274</v>
      </c>
      <c r="AC265" s="209" t="s">
        <v>1275</v>
      </c>
      <c r="AD265" s="199" t="s">
        <v>94</v>
      </c>
      <c r="AE265" s="234" t="s">
        <v>1276</v>
      </c>
      <c r="AF265" s="231">
        <v>0</v>
      </c>
      <c r="AG265" s="211">
        <f>Table1[[#This Row],[ADOPTED
Expenditures TOTAL]]*Table1[[#This Row],[
Percent Related to CAP]]</f>
        <v>0</v>
      </c>
      <c r="AH265" s="211">
        <f>Table1[[#This Row],[ADOPTED
Revenue TOTAL]]*Table1[[#This Row],[
Percent Related to CAP]]</f>
        <v>0</v>
      </c>
      <c r="AI265" s="217" t="s">
        <v>69</v>
      </c>
      <c r="AJ265" s="217" t="s">
        <v>69</v>
      </c>
      <c r="AK265" s="217" t="s">
        <v>69</v>
      </c>
      <c r="AL265" s="217" t="s">
        <v>69</v>
      </c>
      <c r="AM265" s="246"/>
      <c r="AN265" s="215"/>
      <c r="AO265" s="197"/>
      <c r="AP265" s="197"/>
      <c r="AQ265" s="197"/>
      <c r="AR265" s="197" t="s">
        <v>70</v>
      </c>
      <c r="AS265" s="219" t="s">
        <v>1272</v>
      </c>
      <c r="AT265" s="116" t="b">
        <f>IF(Table1[[#This Row],[PROPOSED
Form ID Name]]=Table1[[#This Row],[ADOPTED
Form ID Name]],TRUE,FALSE)</f>
        <v>1</v>
      </c>
      <c r="AU265" s="121" t="s">
        <v>1273</v>
      </c>
      <c r="AV265" s="220" t="b">
        <f>AND(Table1[[#This Row],[PROPOSED Adjustment Description]]=Table1[[#This Row],[ ADOPTED
Adjustment Description]],TRUE,FALSE)</f>
        <v>0</v>
      </c>
    </row>
    <row r="266" spans="1:48" s="214" customFormat="1" ht="35.25" customHeight="1" x14ac:dyDescent="0.15">
      <c r="A266" s="196">
        <v>100000</v>
      </c>
      <c r="B266" s="197" t="s">
        <v>57</v>
      </c>
      <c r="C266" s="198">
        <v>1216</v>
      </c>
      <c r="D266" s="197" t="s">
        <v>1277</v>
      </c>
      <c r="E266" s="197" t="s">
        <v>103</v>
      </c>
      <c r="F266" s="197" t="s">
        <v>83</v>
      </c>
      <c r="G266" s="197" t="s">
        <v>478</v>
      </c>
      <c r="H266" s="197" t="s">
        <v>83</v>
      </c>
      <c r="I266" s="226">
        <v>57070</v>
      </c>
      <c r="J266" s="227" t="s">
        <v>1278</v>
      </c>
      <c r="K266" s="188"/>
      <c r="L266" s="189"/>
      <c r="M266" s="189"/>
      <c r="N266" s="189"/>
      <c r="O266" s="189">
        <f>SUM(Table1[[#This Row],[Salaries and Wages]:[Variable Fringe]])</f>
        <v>0</v>
      </c>
      <c r="P266" s="189"/>
      <c r="Q266" s="194">
        <v>-178640</v>
      </c>
      <c r="R266" s="194">
        <v>-7500</v>
      </c>
      <c r="S266" s="189"/>
      <c r="T266" s="189"/>
      <c r="U266" s="189"/>
      <c r="V266" s="189"/>
      <c r="W266" s="189"/>
      <c r="X266" s="189"/>
      <c r="Y266" s="194">
        <v>-186140</v>
      </c>
      <c r="Z266" s="189"/>
      <c r="AA266" s="221" t="s">
        <v>1279</v>
      </c>
      <c r="AB266" s="210" t="s">
        <v>1280</v>
      </c>
      <c r="AC266" s="209" t="s">
        <v>1281</v>
      </c>
      <c r="AD266" s="197" t="s">
        <v>94</v>
      </c>
      <c r="AE266" s="234" t="s">
        <v>69</v>
      </c>
      <c r="AF266" s="231">
        <v>0</v>
      </c>
      <c r="AG266" s="211">
        <f>Table1[[#This Row],[ADOPTED
Expenditures TOTAL]]*Table1[[#This Row],[
Percent Related to CAP]]</f>
        <v>0</v>
      </c>
      <c r="AH266" s="211">
        <f>Table1[[#This Row],[ADOPTED
Revenue TOTAL]]*Table1[[#This Row],[
Percent Related to CAP]]</f>
        <v>0</v>
      </c>
      <c r="AI266" s="217" t="s">
        <v>69</v>
      </c>
      <c r="AJ266" s="217" t="s">
        <v>69</v>
      </c>
      <c r="AK266" s="217" t="s">
        <v>69</v>
      </c>
      <c r="AL266" s="217" t="s">
        <v>69</v>
      </c>
      <c r="AM266" s="246"/>
      <c r="AN266" s="215"/>
      <c r="AO266" s="197"/>
      <c r="AP266" s="197"/>
      <c r="AQ266" s="197"/>
      <c r="AR266" s="197" t="s">
        <v>133</v>
      </c>
      <c r="AS266" s="219" t="s">
        <v>1278</v>
      </c>
      <c r="AT266" s="116" t="b">
        <f>IF(Table1[[#This Row],[PROPOSED
Form ID Name]]=Table1[[#This Row],[ADOPTED
Form ID Name]],TRUE,FALSE)</f>
        <v>1</v>
      </c>
      <c r="AU266" s="121" t="s">
        <v>1279</v>
      </c>
      <c r="AV266" s="220" t="b">
        <f>AND(Table1[[#This Row],[PROPOSED Adjustment Description]]=Table1[[#This Row],[ ADOPTED
Adjustment Description]],TRUE,FALSE)</f>
        <v>0</v>
      </c>
    </row>
    <row r="267" spans="1:48" s="214" customFormat="1" ht="35.25" customHeight="1" x14ac:dyDescent="0.15">
      <c r="A267" s="196">
        <v>200205</v>
      </c>
      <c r="B267" s="197" t="s">
        <v>96</v>
      </c>
      <c r="C267" s="198">
        <v>1413</v>
      </c>
      <c r="D267" s="159" t="s">
        <v>1282</v>
      </c>
      <c r="E267" s="197" t="s">
        <v>103</v>
      </c>
      <c r="F267" s="197" t="s">
        <v>83</v>
      </c>
      <c r="G267" s="197" t="s">
        <v>239</v>
      </c>
      <c r="H267" s="197" t="s">
        <v>83</v>
      </c>
      <c r="I267" s="226">
        <v>57072</v>
      </c>
      <c r="J267" s="227" t="s">
        <v>1283</v>
      </c>
      <c r="K267" s="188">
        <v>0.35</v>
      </c>
      <c r="L267" s="189">
        <v>55453</v>
      </c>
      <c r="M267" s="189">
        <v>381</v>
      </c>
      <c r="N267" s="189">
        <v>2883</v>
      </c>
      <c r="O267" s="189">
        <f>SUM(Table1[[#This Row],[Salaries and Wages]:[Variable Fringe]])</f>
        <v>58717</v>
      </c>
      <c r="P267" s="189"/>
      <c r="Q267" s="189"/>
      <c r="R267" s="189"/>
      <c r="S267" s="189"/>
      <c r="T267" s="189"/>
      <c r="U267" s="189"/>
      <c r="V267" s="189"/>
      <c r="W267" s="189"/>
      <c r="X267" s="189"/>
      <c r="Y267" s="189">
        <v>58717</v>
      </c>
      <c r="Z267" s="189"/>
      <c r="AA267" s="221" t="s">
        <v>1284</v>
      </c>
      <c r="AB267" s="210" t="s">
        <v>242</v>
      </c>
      <c r="AC267" s="210" t="s">
        <v>1285</v>
      </c>
      <c r="AD267" s="197" t="s">
        <v>94</v>
      </c>
      <c r="AE267" s="235" t="s">
        <v>1286</v>
      </c>
      <c r="AF267" s="259">
        <v>0</v>
      </c>
      <c r="AG267" s="211">
        <f>Table1[[#This Row],[ADOPTED
Expenditures TOTAL]]*Table1[[#This Row],[
Percent Related to CAP]]</f>
        <v>0</v>
      </c>
      <c r="AH267" s="211">
        <f>Table1[[#This Row],[ADOPTED
Revenue TOTAL]]*Table1[[#This Row],[
Percent Related to CAP]]</f>
        <v>0</v>
      </c>
      <c r="AI267" s="251" t="s">
        <v>69</v>
      </c>
      <c r="AJ267" s="251" t="s">
        <v>69</v>
      </c>
      <c r="AK267" s="251" t="s">
        <v>69</v>
      </c>
      <c r="AL267" s="217" t="s">
        <v>69</v>
      </c>
      <c r="AM267" s="290"/>
      <c r="AN267" s="212"/>
      <c r="AO267" s="213"/>
      <c r="AP267" s="197" t="s">
        <v>70</v>
      </c>
      <c r="AQ267" s="197"/>
      <c r="AR267" s="197"/>
      <c r="AS267" s="219" t="s">
        <v>1283</v>
      </c>
      <c r="AT267" s="117" t="b">
        <f>IF(Table1[[#This Row],[PROPOSED
Form ID Name]]=Table1[[#This Row],[ADOPTED
Form ID Name]],TRUE,FALSE)</f>
        <v>1</v>
      </c>
      <c r="AU267" s="121" t="s">
        <v>1284</v>
      </c>
      <c r="AV267" s="220" t="b">
        <f>AND(Table1[[#This Row],[PROPOSED Adjustment Description]]=Table1[[#This Row],[ ADOPTED
Adjustment Description]],TRUE,FALSE)</f>
        <v>0</v>
      </c>
    </row>
    <row r="268" spans="1:48" s="214" customFormat="1" ht="35.25" customHeight="1" x14ac:dyDescent="0.15">
      <c r="A268" s="196">
        <v>100000</v>
      </c>
      <c r="B268" s="197" t="s">
        <v>57</v>
      </c>
      <c r="C268" s="198">
        <v>171412</v>
      </c>
      <c r="D268" s="197" t="s">
        <v>1287</v>
      </c>
      <c r="E268" s="197" t="s">
        <v>238</v>
      </c>
      <c r="F268" s="197" t="s">
        <v>60</v>
      </c>
      <c r="G268" s="197" t="s">
        <v>128</v>
      </c>
      <c r="H268" s="197" t="s">
        <v>83</v>
      </c>
      <c r="I268" s="226">
        <v>57075</v>
      </c>
      <c r="J268" s="227" t="s">
        <v>1288</v>
      </c>
      <c r="K268" s="188"/>
      <c r="L268" s="189"/>
      <c r="M268" s="189"/>
      <c r="N268" s="189"/>
      <c r="O268" s="189">
        <f>SUM(Table1[[#This Row],[Salaries and Wages]:[Variable Fringe]])</f>
        <v>0</v>
      </c>
      <c r="P268" s="189"/>
      <c r="Q268" s="189">
        <v>28441</v>
      </c>
      <c r="R268" s="189"/>
      <c r="S268" s="189"/>
      <c r="T268" s="189"/>
      <c r="U268" s="189"/>
      <c r="V268" s="189"/>
      <c r="W268" s="189"/>
      <c r="X268" s="189"/>
      <c r="Y268" s="189">
        <v>28441</v>
      </c>
      <c r="Z268" s="189"/>
      <c r="AA268" s="221" t="s">
        <v>1289</v>
      </c>
      <c r="AB268" s="210" t="s">
        <v>1274</v>
      </c>
      <c r="AC268" s="209" t="s">
        <v>1275</v>
      </c>
      <c r="AD268" s="197" t="s">
        <v>94</v>
      </c>
      <c r="AE268" s="234" t="s">
        <v>69</v>
      </c>
      <c r="AF268" s="231">
        <v>0</v>
      </c>
      <c r="AG268" s="211">
        <f>Table1[[#This Row],[ADOPTED
Expenditures TOTAL]]*Table1[[#This Row],[
Percent Related to CAP]]</f>
        <v>0</v>
      </c>
      <c r="AH268" s="211">
        <f>Table1[[#This Row],[ADOPTED
Revenue TOTAL]]*Table1[[#This Row],[
Percent Related to CAP]]</f>
        <v>0</v>
      </c>
      <c r="AI268" s="217" t="s">
        <v>69</v>
      </c>
      <c r="AJ268" s="217" t="s">
        <v>69</v>
      </c>
      <c r="AK268" s="217" t="s">
        <v>69</v>
      </c>
      <c r="AL268" s="217" t="s">
        <v>69</v>
      </c>
      <c r="AM268" s="246"/>
      <c r="AN268" s="215"/>
      <c r="AO268" s="197"/>
      <c r="AP268" s="197"/>
      <c r="AQ268" s="197"/>
      <c r="AR268" s="197" t="s">
        <v>70</v>
      </c>
      <c r="AS268" s="219" t="s">
        <v>1288</v>
      </c>
      <c r="AT268" s="116" t="b">
        <f>IF(Table1[[#This Row],[PROPOSED
Form ID Name]]=Table1[[#This Row],[ADOPTED
Form ID Name]],TRUE,FALSE)</f>
        <v>1</v>
      </c>
      <c r="AU268" s="121" t="s">
        <v>1289</v>
      </c>
      <c r="AV268" s="220" t="b">
        <f>AND(Table1[[#This Row],[PROPOSED Adjustment Description]]=Table1[[#This Row],[ ADOPTED
Adjustment Description]],TRUE,FALSE)</f>
        <v>0</v>
      </c>
    </row>
    <row r="269" spans="1:48" s="214" customFormat="1" ht="35.25" customHeight="1" x14ac:dyDescent="0.15">
      <c r="A269" s="196">
        <v>100000</v>
      </c>
      <c r="B269" s="199" t="s">
        <v>57</v>
      </c>
      <c r="C269" s="198">
        <v>1716</v>
      </c>
      <c r="D269" s="199" t="s">
        <v>1290</v>
      </c>
      <c r="E269" s="199" t="s">
        <v>103</v>
      </c>
      <c r="F269" s="199" t="s">
        <v>622</v>
      </c>
      <c r="G269" s="199" t="s">
        <v>61</v>
      </c>
      <c r="H269" s="199" t="s">
        <v>853</v>
      </c>
      <c r="I269" s="226">
        <v>57113</v>
      </c>
      <c r="J269" s="228" t="s">
        <v>1291</v>
      </c>
      <c r="K269" s="190">
        <v>1</v>
      </c>
      <c r="L269" s="191">
        <v>58888</v>
      </c>
      <c r="M269" s="191">
        <v>16414</v>
      </c>
      <c r="N269" s="191">
        <v>9190</v>
      </c>
      <c r="O269" s="191">
        <f>SUM(Table1[[#This Row],[Salaries and Wages]:[Variable Fringe]])</f>
        <v>84492</v>
      </c>
      <c r="P269" s="191"/>
      <c r="Q269" s="191"/>
      <c r="R269" s="191"/>
      <c r="S269" s="191"/>
      <c r="T269" s="191"/>
      <c r="U269" s="191"/>
      <c r="V269" s="191"/>
      <c r="W269" s="191"/>
      <c r="X269" s="191"/>
      <c r="Y269" s="191">
        <v>84492</v>
      </c>
      <c r="Z269" s="191"/>
      <c r="AA269" s="222" t="s">
        <v>1292</v>
      </c>
      <c r="AB269" s="210" t="s">
        <v>1293</v>
      </c>
      <c r="AC269" s="210" t="s">
        <v>1294</v>
      </c>
      <c r="AD269" s="199" t="s">
        <v>67</v>
      </c>
      <c r="AE269" s="235" t="s">
        <v>1295</v>
      </c>
      <c r="AF269" s="231">
        <v>0</v>
      </c>
      <c r="AG269" s="211">
        <f>Table1[[#This Row],[ADOPTED
Expenditures TOTAL]]*Table1[[#This Row],[
Percent Related to CAP]]</f>
        <v>0</v>
      </c>
      <c r="AH269" s="211">
        <f>Table1[[#This Row],[ADOPTED
Revenue TOTAL]]*Table1[[#This Row],[
Percent Related to CAP]]</f>
        <v>0</v>
      </c>
      <c r="AI269" s="217" t="s">
        <v>69</v>
      </c>
      <c r="AJ269" s="217" t="s">
        <v>69</v>
      </c>
      <c r="AK269" s="217" t="s">
        <v>69</v>
      </c>
      <c r="AL269" s="217" t="s">
        <v>69</v>
      </c>
      <c r="AM269" s="290"/>
      <c r="AN269" s="212"/>
      <c r="AO269" s="213"/>
      <c r="AP269" s="213"/>
      <c r="AQ269" s="213"/>
      <c r="AR269" s="197" t="s">
        <v>179</v>
      </c>
      <c r="AS269" s="219" t="s">
        <v>1291</v>
      </c>
      <c r="AT269" s="116" t="b">
        <f>IF(Table1[[#This Row],[PROPOSED
Form ID Name]]=Table1[[#This Row],[ADOPTED
Form ID Name]],TRUE,FALSE)</f>
        <v>1</v>
      </c>
      <c r="AU269" s="121" t="s">
        <v>1292</v>
      </c>
      <c r="AV269" s="220" t="b">
        <f>AND(Table1[[#This Row],[PROPOSED Adjustment Description]]=Table1[[#This Row],[ ADOPTED
Adjustment Description]],TRUE,FALSE)</f>
        <v>0</v>
      </c>
    </row>
    <row r="270" spans="1:48" s="214" customFormat="1" ht="35.25" customHeight="1" x14ac:dyDescent="0.15">
      <c r="A270" s="196">
        <v>100000</v>
      </c>
      <c r="B270" s="197" t="s">
        <v>57</v>
      </c>
      <c r="C270" s="198">
        <v>1716</v>
      </c>
      <c r="D270" s="197" t="s">
        <v>1290</v>
      </c>
      <c r="E270" s="197" t="s">
        <v>238</v>
      </c>
      <c r="F270" s="197" t="s">
        <v>622</v>
      </c>
      <c r="G270" s="197" t="s">
        <v>61</v>
      </c>
      <c r="H270" s="197" t="s">
        <v>853</v>
      </c>
      <c r="I270" s="226">
        <v>57115</v>
      </c>
      <c r="J270" s="227" t="s">
        <v>1296</v>
      </c>
      <c r="K270" s="188"/>
      <c r="L270" s="189"/>
      <c r="M270" s="189"/>
      <c r="N270" s="189"/>
      <c r="O270" s="189">
        <f>SUM(Table1[[#This Row],[Salaries and Wages]:[Variable Fringe]])</f>
        <v>0</v>
      </c>
      <c r="P270" s="189"/>
      <c r="Q270" s="189">
        <v>13787167</v>
      </c>
      <c r="R270" s="189"/>
      <c r="S270" s="189"/>
      <c r="T270" s="189"/>
      <c r="U270" s="189"/>
      <c r="V270" s="189"/>
      <c r="W270" s="189"/>
      <c r="X270" s="189"/>
      <c r="Y270" s="189">
        <v>13787167</v>
      </c>
      <c r="Z270" s="189"/>
      <c r="AA270" s="221" t="s">
        <v>1297</v>
      </c>
      <c r="AB270" s="210" t="s">
        <v>1298</v>
      </c>
      <c r="AC270" s="209" t="s">
        <v>1299</v>
      </c>
      <c r="AD270" s="197" t="s">
        <v>67</v>
      </c>
      <c r="AE270" s="235" t="s">
        <v>1300</v>
      </c>
      <c r="AF270" s="231">
        <v>0</v>
      </c>
      <c r="AG270" s="211">
        <f>Table1[[#This Row],[ADOPTED
Expenditures TOTAL]]*Table1[[#This Row],[
Percent Related to CAP]]</f>
        <v>0</v>
      </c>
      <c r="AH270" s="211">
        <f>Table1[[#This Row],[ADOPTED
Revenue TOTAL]]*Table1[[#This Row],[
Percent Related to CAP]]</f>
        <v>0</v>
      </c>
      <c r="AI270" s="217" t="s">
        <v>69</v>
      </c>
      <c r="AJ270" s="217" t="s">
        <v>69</v>
      </c>
      <c r="AK270" s="217" t="s">
        <v>69</v>
      </c>
      <c r="AL270" s="217" t="s">
        <v>69</v>
      </c>
      <c r="AM270" s="290"/>
      <c r="AN270" s="212"/>
      <c r="AO270" s="213"/>
      <c r="AP270" s="213"/>
      <c r="AQ270" s="213"/>
      <c r="AR270" s="197" t="s">
        <v>179</v>
      </c>
      <c r="AS270" s="219" t="s">
        <v>1296</v>
      </c>
      <c r="AT270" s="116" t="b">
        <f>IF(Table1[[#This Row],[PROPOSED
Form ID Name]]=Table1[[#This Row],[ADOPTED
Form ID Name]],TRUE,FALSE)</f>
        <v>1</v>
      </c>
      <c r="AU270" s="121" t="s">
        <v>1297</v>
      </c>
      <c r="AV270" s="220" t="b">
        <f>AND(Table1[[#This Row],[PROPOSED Adjustment Description]]=Table1[[#This Row],[ ADOPTED
Adjustment Description]],TRUE,FALSE)</f>
        <v>0</v>
      </c>
    </row>
    <row r="271" spans="1:48" s="214" customFormat="1" ht="35.25" customHeight="1" x14ac:dyDescent="0.15">
      <c r="A271" s="196">
        <v>100000</v>
      </c>
      <c r="B271" s="197" t="s">
        <v>57</v>
      </c>
      <c r="C271" s="198">
        <v>1316</v>
      </c>
      <c r="D271" s="197" t="s">
        <v>222</v>
      </c>
      <c r="E271" s="197" t="s">
        <v>103</v>
      </c>
      <c r="F271" s="197" t="s">
        <v>127</v>
      </c>
      <c r="G271" s="197" t="s">
        <v>61</v>
      </c>
      <c r="H271" s="197" t="s">
        <v>83</v>
      </c>
      <c r="I271" s="226">
        <v>57116</v>
      </c>
      <c r="J271" s="227" t="s">
        <v>1301</v>
      </c>
      <c r="K271" s="188"/>
      <c r="L271" s="189"/>
      <c r="M271" s="189"/>
      <c r="N271" s="189"/>
      <c r="O271" s="189">
        <f>SUM(Table1[[#This Row],[Salaries and Wages]:[Variable Fringe]])</f>
        <v>0</v>
      </c>
      <c r="P271" s="189"/>
      <c r="Q271" s="189">
        <v>200000</v>
      </c>
      <c r="R271" s="189"/>
      <c r="S271" s="189"/>
      <c r="T271" s="189"/>
      <c r="U271" s="189"/>
      <c r="V271" s="189"/>
      <c r="W271" s="189"/>
      <c r="X271" s="189"/>
      <c r="Y271" s="189">
        <v>200000</v>
      </c>
      <c r="Z271" s="189"/>
      <c r="AA271" s="221" t="s">
        <v>1302</v>
      </c>
      <c r="AB271" s="210" t="s">
        <v>1303</v>
      </c>
      <c r="AC271" s="210" t="s">
        <v>1304</v>
      </c>
      <c r="AD271" s="197" t="s">
        <v>67</v>
      </c>
      <c r="AE271" s="235" t="s">
        <v>1305</v>
      </c>
      <c r="AF271" s="231">
        <v>0</v>
      </c>
      <c r="AG271" s="211">
        <f>Table1[[#This Row],[ADOPTED
Expenditures TOTAL]]*Table1[[#This Row],[
Percent Related to CAP]]</f>
        <v>0</v>
      </c>
      <c r="AH271" s="211">
        <f>Table1[[#This Row],[ADOPTED
Revenue TOTAL]]*Table1[[#This Row],[
Percent Related to CAP]]</f>
        <v>0</v>
      </c>
      <c r="AI271" s="217" t="s">
        <v>69</v>
      </c>
      <c r="AJ271" s="217" t="s">
        <v>69</v>
      </c>
      <c r="AK271" s="217" t="s">
        <v>69</v>
      </c>
      <c r="AL271" s="217" t="s">
        <v>69</v>
      </c>
      <c r="AM271" s="290"/>
      <c r="AN271" s="212"/>
      <c r="AO271" s="213"/>
      <c r="AP271" s="213"/>
      <c r="AQ271" s="213"/>
      <c r="AR271" s="197" t="s">
        <v>70</v>
      </c>
      <c r="AS271" s="219" t="s">
        <v>1301</v>
      </c>
      <c r="AT271" s="116" t="b">
        <f>IF(Table1[[#This Row],[PROPOSED
Form ID Name]]=Table1[[#This Row],[ADOPTED
Form ID Name]],TRUE,FALSE)</f>
        <v>1</v>
      </c>
      <c r="AU271" s="121" t="s">
        <v>1302</v>
      </c>
      <c r="AV271" s="220" t="b">
        <f>AND(Table1[[#This Row],[PROPOSED Adjustment Description]]=Table1[[#This Row],[ ADOPTED
Adjustment Description]],TRUE,FALSE)</f>
        <v>0</v>
      </c>
    </row>
    <row r="272" spans="1:48" s="214" customFormat="1" ht="35.25" customHeight="1" x14ac:dyDescent="0.15">
      <c r="A272" s="196">
        <v>100000</v>
      </c>
      <c r="B272" s="199" t="s">
        <v>57</v>
      </c>
      <c r="C272" s="198">
        <v>1716</v>
      </c>
      <c r="D272" s="199" t="s">
        <v>1290</v>
      </c>
      <c r="E272" s="199" t="s">
        <v>238</v>
      </c>
      <c r="F272" s="199" t="s">
        <v>622</v>
      </c>
      <c r="G272" s="199" t="s">
        <v>61</v>
      </c>
      <c r="H272" s="199" t="s">
        <v>853</v>
      </c>
      <c r="I272" s="226">
        <v>57118</v>
      </c>
      <c r="J272" s="228" t="s">
        <v>1306</v>
      </c>
      <c r="K272" s="190"/>
      <c r="L272" s="191"/>
      <c r="M272" s="191"/>
      <c r="N272" s="191"/>
      <c r="O272" s="191">
        <f>SUM(Table1[[#This Row],[Salaries and Wages]:[Variable Fringe]])</f>
        <v>0</v>
      </c>
      <c r="P272" s="191"/>
      <c r="Q272" s="191">
        <v>1789374</v>
      </c>
      <c r="R272" s="191"/>
      <c r="S272" s="191"/>
      <c r="T272" s="191"/>
      <c r="U272" s="191"/>
      <c r="V272" s="191"/>
      <c r="W272" s="191"/>
      <c r="X272" s="191"/>
      <c r="Y272" s="191">
        <v>1789374</v>
      </c>
      <c r="Z272" s="191"/>
      <c r="AA272" s="222" t="s">
        <v>1307</v>
      </c>
      <c r="AB272" s="210" t="s">
        <v>1298</v>
      </c>
      <c r="AC272" s="209" t="s">
        <v>1299</v>
      </c>
      <c r="AD272" s="199" t="s">
        <v>67</v>
      </c>
      <c r="AE272" s="235" t="s">
        <v>1308</v>
      </c>
      <c r="AF272" s="231">
        <v>0</v>
      </c>
      <c r="AG272" s="211">
        <f>Table1[[#This Row],[ADOPTED
Expenditures TOTAL]]*Table1[[#This Row],[
Percent Related to CAP]]</f>
        <v>0</v>
      </c>
      <c r="AH272" s="211">
        <f>Table1[[#This Row],[ADOPTED
Revenue TOTAL]]*Table1[[#This Row],[
Percent Related to CAP]]</f>
        <v>0</v>
      </c>
      <c r="AI272" s="217" t="s">
        <v>69</v>
      </c>
      <c r="AJ272" s="217" t="s">
        <v>69</v>
      </c>
      <c r="AK272" s="217" t="s">
        <v>69</v>
      </c>
      <c r="AL272" s="217" t="s">
        <v>69</v>
      </c>
      <c r="AM272" s="290"/>
      <c r="AN272" s="212"/>
      <c r="AO272" s="213"/>
      <c r="AP272" s="213"/>
      <c r="AQ272" s="213"/>
      <c r="AR272" s="197" t="s">
        <v>179</v>
      </c>
      <c r="AS272" s="219" t="s">
        <v>1306</v>
      </c>
      <c r="AT272" s="116" t="b">
        <f>IF(Table1[[#This Row],[PROPOSED
Form ID Name]]=Table1[[#This Row],[ADOPTED
Form ID Name]],TRUE,FALSE)</f>
        <v>1</v>
      </c>
      <c r="AU272" s="121" t="s">
        <v>1307</v>
      </c>
      <c r="AV272" s="220" t="b">
        <f>AND(Table1[[#This Row],[PROPOSED Adjustment Description]]=Table1[[#This Row],[ ADOPTED
Adjustment Description]],TRUE,FALSE)</f>
        <v>0</v>
      </c>
    </row>
    <row r="273" spans="1:48" s="214" customFormat="1" ht="35.25" customHeight="1" x14ac:dyDescent="0.15">
      <c r="A273" s="196">
        <v>100000</v>
      </c>
      <c r="B273" s="199" t="s">
        <v>57</v>
      </c>
      <c r="C273" s="198">
        <v>1716</v>
      </c>
      <c r="D273" s="199" t="s">
        <v>1290</v>
      </c>
      <c r="E273" s="199" t="s">
        <v>238</v>
      </c>
      <c r="F273" s="199" t="s">
        <v>622</v>
      </c>
      <c r="G273" s="199" t="s">
        <v>61</v>
      </c>
      <c r="H273" s="199" t="s">
        <v>853</v>
      </c>
      <c r="I273" s="226">
        <v>57120</v>
      </c>
      <c r="J273" s="228" t="s">
        <v>1309</v>
      </c>
      <c r="K273" s="190"/>
      <c r="L273" s="191"/>
      <c r="M273" s="191"/>
      <c r="N273" s="191"/>
      <c r="O273" s="191">
        <f>SUM(Table1[[#This Row],[Salaries and Wages]:[Variable Fringe]])</f>
        <v>0</v>
      </c>
      <c r="P273" s="191"/>
      <c r="Q273" s="191">
        <v>982488</v>
      </c>
      <c r="R273" s="191"/>
      <c r="S273" s="191"/>
      <c r="T273" s="191"/>
      <c r="U273" s="191"/>
      <c r="V273" s="191"/>
      <c r="W273" s="191"/>
      <c r="X273" s="191"/>
      <c r="Y273" s="191">
        <v>982488</v>
      </c>
      <c r="Z273" s="191"/>
      <c r="AA273" s="222" t="s">
        <v>1310</v>
      </c>
      <c r="AB273" s="210" t="s">
        <v>1298</v>
      </c>
      <c r="AC273" s="209" t="s">
        <v>1299</v>
      </c>
      <c r="AD273" s="199" t="s">
        <v>67</v>
      </c>
      <c r="AE273" s="235" t="s">
        <v>1308</v>
      </c>
      <c r="AF273" s="231">
        <v>0</v>
      </c>
      <c r="AG273" s="211">
        <f>Table1[[#This Row],[ADOPTED
Expenditures TOTAL]]*Table1[[#This Row],[
Percent Related to CAP]]</f>
        <v>0</v>
      </c>
      <c r="AH273" s="211">
        <f>Table1[[#This Row],[ADOPTED
Revenue TOTAL]]*Table1[[#This Row],[
Percent Related to CAP]]</f>
        <v>0</v>
      </c>
      <c r="AI273" s="217" t="s">
        <v>69</v>
      </c>
      <c r="AJ273" s="217" t="s">
        <v>69</v>
      </c>
      <c r="AK273" s="217" t="s">
        <v>69</v>
      </c>
      <c r="AL273" s="217" t="s">
        <v>69</v>
      </c>
      <c r="AM273" s="290"/>
      <c r="AN273" s="212"/>
      <c r="AO273" s="213"/>
      <c r="AP273" s="213"/>
      <c r="AQ273" s="213"/>
      <c r="AR273" s="197" t="s">
        <v>179</v>
      </c>
      <c r="AS273" s="219" t="s">
        <v>1309</v>
      </c>
      <c r="AT273" s="116" t="b">
        <f>IF(Table1[[#This Row],[PROPOSED
Form ID Name]]=Table1[[#This Row],[ADOPTED
Form ID Name]],TRUE,FALSE)</f>
        <v>1</v>
      </c>
      <c r="AU273" s="121" t="s">
        <v>1310</v>
      </c>
      <c r="AV273" s="220" t="b">
        <f>AND(Table1[[#This Row],[PROPOSED Adjustment Description]]=Table1[[#This Row],[ ADOPTED
Adjustment Description]],TRUE,FALSE)</f>
        <v>0</v>
      </c>
    </row>
    <row r="274" spans="1:48" s="214" customFormat="1" ht="35.25" customHeight="1" x14ac:dyDescent="0.15">
      <c r="A274" s="196">
        <v>100000</v>
      </c>
      <c r="B274" s="197" t="s">
        <v>57</v>
      </c>
      <c r="C274" s="198">
        <v>1716</v>
      </c>
      <c r="D274" s="197" t="s">
        <v>1290</v>
      </c>
      <c r="E274" s="197" t="s">
        <v>72</v>
      </c>
      <c r="F274" s="197" t="s">
        <v>622</v>
      </c>
      <c r="G274" s="197" t="s">
        <v>61</v>
      </c>
      <c r="H274" s="197" t="s">
        <v>853</v>
      </c>
      <c r="I274" s="226">
        <v>57131</v>
      </c>
      <c r="J274" s="227" t="s">
        <v>1311</v>
      </c>
      <c r="K274" s="188"/>
      <c r="L274" s="189"/>
      <c r="M274" s="189"/>
      <c r="N274" s="189"/>
      <c r="O274" s="189">
        <f>SUM(Table1[[#This Row],[Salaries and Wages]:[Variable Fringe]])</f>
        <v>0</v>
      </c>
      <c r="P274" s="189"/>
      <c r="Q274" s="189">
        <v>1815944</v>
      </c>
      <c r="R274" s="189"/>
      <c r="S274" s="189"/>
      <c r="T274" s="189"/>
      <c r="U274" s="189"/>
      <c r="V274" s="189"/>
      <c r="W274" s="189"/>
      <c r="X274" s="189"/>
      <c r="Y274" s="189">
        <v>1815944</v>
      </c>
      <c r="Z274" s="189"/>
      <c r="AA274" s="221" t="s">
        <v>1312</v>
      </c>
      <c r="AB274" s="210" t="s">
        <v>1313</v>
      </c>
      <c r="AC274" s="209" t="s">
        <v>1314</v>
      </c>
      <c r="AD274" s="197" t="s">
        <v>67</v>
      </c>
      <c r="AE274" s="234" t="s">
        <v>1315</v>
      </c>
      <c r="AF274" s="231">
        <v>0</v>
      </c>
      <c r="AG274" s="211">
        <f>Table1[[#This Row],[ADOPTED
Expenditures TOTAL]]*Table1[[#This Row],[
Percent Related to CAP]]</f>
        <v>0</v>
      </c>
      <c r="AH274" s="211">
        <f>Table1[[#This Row],[ADOPTED
Revenue TOTAL]]*Table1[[#This Row],[
Percent Related to CAP]]</f>
        <v>0</v>
      </c>
      <c r="AI274" s="217" t="s">
        <v>69</v>
      </c>
      <c r="AJ274" s="217" t="s">
        <v>69</v>
      </c>
      <c r="AK274" s="217" t="s">
        <v>69</v>
      </c>
      <c r="AL274" s="217" t="s">
        <v>69</v>
      </c>
      <c r="AM274" s="246"/>
      <c r="AN274" s="215"/>
      <c r="AO274" s="197"/>
      <c r="AP274" s="197"/>
      <c r="AQ274" s="197"/>
      <c r="AR274" s="197" t="s">
        <v>179</v>
      </c>
      <c r="AS274" s="219" t="s">
        <v>1311</v>
      </c>
      <c r="AT274" s="116" t="b">
        <f>IF(Table1[[#This Row],[PROPOSED
Form ID Name]]=Table1[[#This Row],[ADOPTED
Form ID Name]],TRUE,FALSE)</f>
        <v>1</v>
      </c>
      <c r="AU274" s="121" t="s">
        <v>1312</v>
      </c>
      <c r="AV274" s="220" t="b">
        <f>AND(Table1[[#This Row],[PROPOSED Adjustment Description]]=Table1[[#This Row],[ ADOPTED
Adjustment Description]],TRUE,FALSE)</f>
        <v>0</v>
      </c>
    </row>
    <row r="275" spans="1:48" s="214" customFormat="1" ht="35.25" customHeight="1" x14ac:dyDescent="0.15">
      <c r="A275" s="196">
        <v>100000</v>
      </c>
      <c r="B275" s="197" t="s">
        <v>57</v>
      </c>
      <c r="C275" s="198">
        <v>1716</v>
      </c>
      <c r="D275" s="197" t="s">
        <v>1290</v>
      </c>
      <c r="E275" s="197" t="s">
        <v>126</v>
      </c>
      <c r="F275" s="197" t="s">
        <v>622</v>
      </c>
      <c r="G275" s="197" t="s">
        <v>61</v>
      </c>
      <c r="H275" s="197" t="s">
        <v>853</v>
      </c>
      <c r="I275" s="226">
        <v>57133</v>
      </c>
      <c r="J275" s="227" t="s">
        <v>1316</v>
      </c>
      <c r="K275" s="188"/>
      <c r="L275" s="189"/>
      <c r="M275" s="189"/>
      <c r="N275" s="189"/>
      <c r="O275" s="189">
        <f>SUM(Table1[[#This Row],[Salaries and Wages]:[Variable Fringe]])</f>
        <v>0</v>
      </c>
      <c r="P275" s="189"/>
      <c r="Q275" s="189">
        <v>2250000</v>
      </c>
      <c r="R275" s="189"/>
      <c r="S275" s="189"/>
      <c r="T275" s="189"/>
      <c r="U275" s="189"/>
      <c r="V275" s="189"/>
      <c r="W275" s="189"/>
      <c r="X275" s="189"/>
      <c r="Y275" s="189">
        <v>2250000</v>
      </c>
      <c r="Z275" s="189"/>
      <c r="AA275" s="221" t="s">
        <v>1317</v>
      </c>
      <c r="AB275" s="210" t="s">
        <v>1318</v>
      </c>
      <c r="AC275" s="209" t="s">
        <v>1319</v>
      </c>
      <c r="AD275" s="197" t="s">
        <v>67</v>
      </c>
      <c r="AE275" s="235" t="s">
        <v>1320</v>
      </c>
      <c r="AF275" s="231">
        <v>0</v>
      </c>
      <c r="AG275" s="211">
        <f>Table1[[#This Row],[ADOPTED
Expenditures TOTAL]]*Table1[[#This Row],[
Percent Related to CAP]]</f>
        <v>0</v>
      </c>
      <c r="AH275" s="211">
        <f>Table1[[#This Row],[ADOPTED
Revenue TOTAL]]*Table1[[#This Row],[
Percent Related to CAP]]</f>
        <v>0</v>
      </c>
      <c r="AI275" s="217" t="s">
        <v>69</v>
      </c>
      <c r="AJ275" s="217" t="s">
        <v>69</v>
      </c>
      <c r="AK275" s="217" t="s">
        <v>69</v>
      </c>
      <c r="AL275" s="217" t="s">
        <v>69</v>
      </c>
      <c r="AM275" s="290"/>
      <c r="AN275" s="212"/>
      <c r="AO275" s="213"/>
      <c r="AP275" s="213"/>
      <c r="AQ275" s="213"/>
      <c r="AR275" s="197" t="s">
        <v>179</v>
      </c>
      <c r="AS275" s="219" t="s">
        <v>1316</v>
      </c>
      <c r="AT275" s="116" t="b">
        <f>IF(Table1[[#This Row],[PROPOSED
Form ID Name]]=Table1[[#This Row],[ADOPTED
Form ID Name]],TRUE,FALSE)</f>
        <v>1</v>
      </c>
      <c r="AU275" s="121" t="s">
        <v>1317</v>
      </c>
      <c r="AV275" s="220" t="b">
        <f>AND(Table1[[#This Row],[PROPOSED Adjustment Description]]=Table1[[#This Row],[ ADOPTED
Adjustment Description]],TRUE,FALSE)</f>
        <v>0</v>
      </c>
    </row>
    <row r="276" spans="1:48" s="214" customFormat="1" ht="35.25" customHeight="1" x14ac:dyDescent="0.15">
      <c r="A276" s="196">
        <v>100000</v>
      </c>
      <c r="B276" s="197" t="s">
        <v>57</v>
      </c>
      <c r="C276" s="198">
        <v>1716</v>
      </c>
      <c r="D276" s="197" t="s">
        <v>1290</v>
      </c>
      <c r="E276" s="197" t="s">
        <v>449</v>
      </c>
      <c r="F276" s="197" t="s">
        <v>622</v>
      </c>
      <c r="G276" s="197" t="s">
        <v>61</v>
      </c>
      <c r="H276" s="197" t="s">
        <v>853</v>
      </c>
      <c r="I276" s="226">
        <v>57135</v>
      </c>
      <c r="J276" s="227" t="s">
        <v>1321</v>
      </c>
      <c r="K276" s="188"/>
      <c r="L276" s="189"/>
      <c r="M276" s="189"/>
      <c r="N276" s="189"/>
      <c r="O276" s="189">
        <f>SUM(Table1[[#This Row],[Salaries and Wages]:[Variable Fringe]])</f>
        <v>0</v>
      </c>
      <c r="P276" s="189"/>
      <c r="Q276" s="189">
        <v>1034143</v>
      </c>
      <c r="R276" s="189"/>
      <c r="S276" s="189"/>
      <c r="T276" s="189"/>
      <c r="U276" s="189"/>
      <c r="V276" s="189"/>
      <c r="W276" s="189"/>
      <c r="X276" s="189"/>
      <c r="Y276" s="189">
        <v>1034143</v>
      </c>
      <c r="Z276" s="189"/>
      <c r="AA276" s="221" t="s">
        <v>1322</v>
      </c>
      <c r="AB276" s="210" t="s">
        <v>1323</v>
      </c>
      <c r="AC276" s="210" t="s">
        <v>1324</v>
      </c>
      <c r="AD276" s="197" t="s">
        <v>67</v>
      </c>
      <c r="AE276" s="235" t="s">
        <v>1325</v>
      </c>
      <c r="AF276" s="231">
        <v>0</v>
      </c>
      <c r="AG276" s="211">
        <f>Table1[[#This Row],[ADOPTED
Expenditures TOTAL]]*Table1[[#This Row],[
Percent Related to CAP]]</f>
        <v>0</v>
      </c>
      <c r="AH276" s="211">
        <f>Table1[[#This Row],[ADOPTED
Revenue TOTAL]]*Table1[[#This Row],[
Percent Related to CAP]]</f>
        <v>0</v>
      </c>
      <c r="AI276" s="217" t="s">
        <v>69</v>
      </c>
      <c r="AJ276" s="217" t="s">
        <v>69</v>
      </c>
      <c r="AK276" s="217" t="s">
        <v>69</v>
      </c>
      <c r="AL276" s="217" t="s">
        <v>69</v>
      </c>
      <c r="AM276" s="290"/>
      <c r="AN276" s="212"/>
      <c r="AO276" s="213"/>
      <c r="AP276" s="213"/>
      <c r="AQ276" s="213"/>
      <c r="AR276" s="197" t="s">
        <v>179</v>
      </c>
      <c r="AS276" s="219" t="s">
        <v>1321</v>
      </c>
      <c r="AT276" s="116" t="b">
        <f>IF(Table1[[#This Row],[PROPOSED
Form ID Name]]=Table1[[#This Row],[ADOPTED
Form ID Name]],TRUE,FALSE)</f>
        <v>1</v>
      </c>
      <c r="AU276" s="121" t="s">
        <v>1322</v>
      </c>
      <c r="AV276" s="220" t="b">
        <f>AND(Table1[[#This Row],[PROPOSED Adjustment Description]]=Table1[[#This Row],[ ADOPTED
Adjustment Description]],TRUE,FALSE)</f>
        <v>0</v>
      </c>
    </row>
    <row r="277" spans="1:48" s="214" customFormat="1" ht="35.25" customHeight="1" x14ac:dyDescent="0.15">
      <c r="A277" s="196">
        <v>200205</v>
      </c>
      <c r="B277" s="197" t="s">
        <v>96</v>
      </c>
      <c r="C277" s="198">
        <v>1413</v>
      </c>
      <c r="D277" s="197" t="s">
        <v>1282</v>
      </c>
      <c r="E277" s="197" t="s">
        <v>126</v>
      </c>
      <c r="F277" s="197" t="s">
        <v>83</v>
      </c>
      <c r="G277" s="197" t="s">
        <v>61</v>
      </c>
      <c r="H277" s="197" t="s">
        <v>83</v>
      </c>
      <c r="I277" s="226">
        <v>57136</v>
      </c>
      <c r="J277" s="227" t="s">
        <v>1326</v>
      </c>
      <c r="K277" s="195">
        <v>-1</v>
      </c>
      <c r="L277" s="194">
        <v>-84526</v>
      </c>
      <c r="M277" s="194">
        <v>-80738</v>
      </c>
      <c r="N277" s="194">
        <v>-18890</v>
      </c>
      <c r="O277" s="194">
        <f>SUM(Table1[[#This Row],[Salaries and Wages]:[Variable Fringe]])</f>
        <v>-184154</v>
      </c>
      <c r="P277" s="189"/>
      <c r="Q277" s="189"/>
      <c r="R277" s="189"/>
      <c r="S277" s="189"/>
      <c r="T277" s="189"/>
      <c r="U277" s="189"/>
      <c r="V277" s="189"/>
      <c r="W277" s="189"/>
      <c r="X277" s="189"/>
      <c r="Y277" s="194">
        <v>-184154</v>
      </c>
      <c r="Z277" s="189"/>
      <c r="AA277" s="224" t="s">
        <v>1327</v>
      </c>
      <c r="AB277" s="210" t="s">
        <v>1328</v>
      </c>
      <c r="AC277" s="210" t="s">
        <v>1329</v>
      </c>
      <c r="AD277" s="197" t="s">
        <v>67</v>
      </c>
      <c r="AE277" s="235" t="s">
        <v>1330</v>
      </c>
      <c r="AF277" s="231">
        <v>0</v>
      </c>
      <c r="AG277" s="211">
        <f>Table1[[#This Row],[ADOPTED
Expenditures TOTAL]]*Table1[[#This Row],[
Percent Related to CAP]]</f>
        <v>0</v>
      </c>
      <c r="AH277" s="211">
        <f>Table1[[#This Row],[ADOPTED
Revenue TOTAL]]*Table1[[#This Row],[
Percent Related to CAP]]</f>
        <v>0</v>
      </c>
      <c r="AI277" s="217" t="s">
        <v>69</v>
      </c>
      <c r="AJ277" s="217" t="s">
        <v>69</v>
      </c>
      <c r="AK277" s="217" t="s">
        <v>69</v>
      </c>
      <c r="AL277" s="217" t="s">
        <v>69</v>
      </c>
      <c r="AM277" s="290"/>
      <c r="AN277" s="212"/>
      <c r="AO277" s="213"/>
      <c r="AP277" s="197" t="s">
        <v>70</v>
      </c>
      <c r="AQ277" s="197"/>
      <c r="AR277" s="197"/>
      <c r="AS277" s="219" t="s">
        <v>1326</v>
      </c>
      <c r="AT277" s="117" t="b">
        <f>IF(Table1[[#This Row],[PROPOSED
Form ID Name]]=Table1[[#This Row],[ADOPTED
Form ID Name]],TRUE,FALSE)</f>
        <v>1</v>
      </c>
      <c r="AU277" s="121" t="s">
        <v>1327</v>
      </c>
      <c r="AV277" s="220" t="b">
        <f>AND(Table1[[#This Row],[PROPOSED Adjustment Description]]=Table1[[#This Row],[ ADOPTED
Adjustment Description]],TRUE,FALSE)</f>
        <v>0</v>
      </c>
    </row>
    <row r="278" spans="1:48" s="214" customFormat="1" ht="35.25" customHeight="1" x14ac:dyDescent="0.15">
      <c r="A278" s="196">
        <v>100000</v>
      </c>
      <c r="B278" s="197" t="s">
        <v>57</v>
      </c>
      <c r="C278" s="198">
        <v>1716</v>
      </c>
      <c r="D278" s="197" t="s">
        <v>1290</v>
      </c>
      <c r="E278" s="197" t="s">
        <v>59</v>
      </c>
      <c r="F278" s="197" t="s">
        <v>622</v>
      </c>
      <c r="G278" s="197" t="s">
        <v>61</v>
      </c>
      <c r="H278" s="197" t="s">
        <v>853</v>
      </c>
      <c r="I278" s="226">
        <v>57138</v>
      </c>
      <c r="J278" s="227" t="s">
        <v>1331</v>
      </c>
      <c r="K278" s="188"/>
      <c r="L278" s="189"/>
      <c r="M278" s="189"/>
      <c r="N278" s="189"/>
      <c r="O278" s="189">
        <f>SUM(Table1[[#This Row],[Salaries and Wages]:[Variable Fringe]])</f>
        <v>0</v>
      </c>
      <c r="P278" s="189"/>
      <c r="Q278" s="189">
        <v>500000</v>
      </c>
      <c r="R278" s="189"/>
      <c r="S278" s="189"/>
      <c r="T278" s="189"/>
      <c r="U278" s="189"/>
      <c r="V278" s="189"/>
      <c r="W278" s="189"/>
      <c r="X278" s="189"/>
      <c r="Y278" s="189">
        <v>500000</v>
      </c>
      <c r="Z278" s="189"/>
      <c r="AA278" s="221" t="s">
        <v>1332</v>
      </c>
      <c r="AB278" s="210" t="s">
        <v>1333</v>
      </c>
      <c r="AC278" s="209" t="s">
        <v>1334</v>
      </c>
      <c r="AD278" s="197" t="s">
        <v>67</v>
      </c>
      <c r="AE278" s="234" t="s">
        <v>1335</v>
      </c>
      <c r="AF278" s="231">
        <v>0</v>
      </c>
      <c r="AG278" s="211">
        <f>Table1[[#This Row],[ADOPTED
Expenditures TOTAL]]*Table1[[#This Row],[
Percent Related to CAP]]</f>
        <v>0</v>
      </c>
      <c r="AH278" s="211">
        <f>Table1[[#This Row],[ADOPTED
Revenue TOTAL]]*Table1[[#This Row],[
Percent Related to CAP]]</f>
        <v>0</v>
      </c>
      <c r="AI278" s="217" t="s">
        <v>69</v>
      </c>
      <c r="AJ278" s="217" t="s">
        <v>69</v>
      </c>
      <c r="AK278" s="217" t="s">
        <v>69</v>
      </c>
      <c r="AL278" s="217" t="s">
        <v>69</v>
      </c>
      <c r="AM278" s="246"/>
      <c r="AN278" s="215"/>
      <c r="AO278" s="197"/>
      <c r="AP278" s="197"/>
      <c r="AQ278" s="197"/>
      <c r="AR278" s="197" t="s">
        <v>179</v>
      </c>
      <c r="AS278" s="219" t="s">
        <v>1331</v>
      </c>
      <c r="AT278" s="116" t="b">
        <f>IF(Table1[[#This Row],[PROPOSED
Form ID Name]]=Table1[[#This Row],[ADOPTED
Form ID Name]],TRUE,FALSE)</f>
        <v>1</v>
      </c>
      <c r="AU278" s="121" t="s">
        <v>1332</v>
      </c>
      <c r="AV278" s="220" t="b">
        <f>AND(Table1[[#This Row],[PROPOSED Adjustment Description]]=Table1[[#This Row],[ ADOPTED
Adjustment Description]],TRUE,FALSE)</f>
        <v>0</v>
      </c>
    </row>
    <row r="279" spans="1:48" s="214" customFormat="1" ht="35.25" customHeight="1" x14ac:dyDescent="0.15">
      <c r="A279" s="196">
        <v>100000</v>
      </c>
      <c r="B279" s="199" t="s">
        <v>57</v>
      </c>
      <c r="C279" s="198">
        <v>1716</v>
      </c>
      <c r="D279" s="199" t="s">
        <v>1290</v>
      </c>
      <c r="E279" s="199" t="s">
        <v>245</v>
      </c>
      <c r="F279" s="199" t="s">
        <v>622</v>
      </c>
      <c r="G279" s="199" t="s">
        <v>61</v>
      </c>
      <c r="H279" s="199" t="s">
        <v>853</v>
      </c>
      <c r="I279" s="226">
        <v>57139</v>
      </c>
      <c r="J279" s="228" t="s">
        <v>1336</v>
      </c>
      <c r="K279" s="190"/>
      <c r="L279" s="191"/>
      <c r="M279" s="191"/>
      <c r="N279" s="191"/>
      <c r="O279" s="191">
        <f>SUM(Table1[[#This Row],[Salaries and Wages]:[Variable Fringe]])</f>
        <v>0</v>
      </c>
      <c r="P279" s="191"/>
      <c r="Q279" s="191">
        <v>810000</v>
      </c>
      <c r="R279" s="191"/>
      <c r="S279" s="191"/>
      <c r="T279" s="191"/>
      <c r="U279" s="191"/>
      <c r="V279" s="191"/>
      <c r="W279" s="191"/>
      <c r="X279" s="191"/>
      <c r="Y279" s="191">
        <v>810000</v>
      </c>
      <c r="Z279" s="191"/>
      <c r="AA279" s="223" t="s">
        <v>1337</v>
      </c>
      <c r="AB279" s="210" t="s">
        <v>1338</v>
      </c>
      <c r="AC279" s="209" t="s">
        <v>1339</v>
      </c>
      <c r="AD279" s="199" t="s">
        <v>67</v>
      </c>
      <c r="AE279" s="235" t="s">
        <v>1340</v>
      </c>
      <c r="AF279" s="231">
        <v>0</v>
      </c>
      <c r="AG279" s="211">
        <f>Table1[[#This Row],[ADOPTED
Expenditures TOTAL]]*Table1[[#This Row],[
Percent Related to CAP]]</f>
        <v>0</v>
      </c>
      <c r="AH279" s="211">
        <f>Table1[[#This Row],[ADOPTED
Revenue TOTAL]]*Table1[[#This Row],[
Percent Related to CAP]]</f>
        <v>0</v>
      </c>
      <c r="AI279" s="217" t="s">
        <v>69</v>
      </c>
      <c r="AJ279" s="217" t="s">
        <v>69</v>
      </c>
      <c r="AK279" s="217" t="s">
        <v>69</v>
      </c>
      <c r="AL279" s="217" t="s">
        <v>69</v>
      </c>
      <c r="AM279" s="290"/>
      <c r="AN279" s="212"/>
      <c r="AO279" s="213"/>
      <c r="AP279" s="213"/>
      <c r="AQ279" s="213"/>
      <c r="AR279" s="197" t="s">
        <v>179</v>
      </c>
      <c r="AS279" s="219" t="s">
        <v>1336</v>
      </c>
      <c r="AT279" s="116" t="b">
        <f>IF(Table1[[#This Row],[PROPOSED
Form ID Name]]=Table1[[#This Row],[ADOPTED
Form ID Name]],TRUE,FALSE)</f>
        <v>1</v>
      </c>
      <c r="AU279" s="121" t="s">
        <v>1337</v>
      </c>
      <c r="AV279" s="220" t="b">
        <f>AND(Table1[[#This Row],[PROPOSED Adjustment Description]]=Table1[[#This Row],[ ADOPTED
Adjustment Description]],TRUE,FALSE)</f>
        <v>0</v>
      </c>
    </row>
    <row r="280" spans="1:48" s="214" customFormat="1" ht="35.25" customHeight="1" x14ac:dyDescent="0.15">
      <c r="A280" s="196">
        <v>100000</v>
      </c>
      <c r="B280" s="197" t="s">
        <v>57</v>
      </c>
      <c r="C280" s="198">
        <v>1716</v>
      </c>
      <c r="D280" s="197" t="s">
        <v>1290</v>
      </c>
      <c r="E280" s="197" t="s">
        <v>335</v>
      </c>
      <c r="F280" s="197" t="s">
        <v>622</v>
      </c>
      <c r="G280" s="197" t="s">
        <v>61</v>
      </c>
      <c r="H280" s="197" t="s">
        <v>853</v>
      </c>
      <c r="I280" s="226">
        <v>57140</v>
      </c>
      <c r="J280" s="227" t="s">
        <v>1341</v>
      </c>
      <c r="K280" s="188"/>
      <c r="L280" s="189"/>
      <c r="M280" s="189"/>
      <c r="N280" s="189"/>
      <c r="O280" s="189">
        <f>SUM(Table1[[#This Row],[Salaries and Wages]:[Variable Fringe]])</f>
        <v>0</v>
      </c>
      <c r="P280" s="189"/>
      <c r="Q280" s="189">
        <v>1209258</v>
      </c>
      <c r="R280" s="189"/>
      <c r="S280" s="189"/>
      <c r="T280" s="189"/>
      <c r="U280" s="189"/>
      <c r="V280" s="189"/>
      <c r="W280" s="189"/>
      <c r="X280" s="189"/>
      <c r="Y280" s="189">
        <v>1209258</v>
      </c>
      <c r="Z280" s="189"/>
      <c r="AA280" s="221" t="s">
        <v>1342</v>
      </c>
      <c r="AB280" s="210" t="s">
        <v>1343</v>
      </c>
      <c r="AC280" s="209" t="s">
        <v>1344</v>
      </c>
      <c r="AD280" s="197" t="s">
        <v>67</v>
      </c>
      <c r="AE280" s="235" t="s">
        <v>1345</v>
      </c>
      <c r="AF280" s="231">
        <v>0</v>
      </c>
      <c r="AG280" s="211">
        <f>Table1[[#This Row],[ADOPTED
Expenditures TOTAL]]*Table1[[#This Row],[
Percent Related to CAP]]</f>
        <v>0</v>
      </c>
      <c r="AH280" s="211">
        <f>Table1[[#This Row],[ADOPTED
Revenue TOTAL]]*Table1[[#This Row],[
Percent Related to CAP]]</f>
        <v>0</v>
      </c>
      <c r="AI280" s="217" t="s">
        <v>69</v>
      </c>
      <c r="AJ280" s="217" t="s">
        <v>69</v>
      </c>
      <c r="AK280" s="217" t="s">
        <v>69</v>
      </c>
      <c r="AL280" s="217" t="s">
        <v>69</v>
      </c>
      <c r="AM280" s="290"/>
      <c r="AN280" s="212"/>
      <c r="AO280" s="213"/>
      <c r="AP280" s="213"/>
      <c r="AQ280" s="213"/>
      <c r="AR280" s="197" t="s">
        <v>179</v>
      </c>
      <c r="AS280" s="219" t="s">
        <v>1341</v>
      </c>
      <c r="AT280" s="116" t="b">
        <f>IF(Table1[[#This Row],[PROPOSED
Form ID Name]]=Table1[[#This Row],[ADOPTED
Form ID Name]],TRUE,FALSE)</f>
        <v>1</v>
      </c>
      <c r="AU280" s="121" t="s">
        <v>1342</v>
      </c>
      <c r="AV280" s="220" t="b">
        <f>AND(Table1[[#This Row],[PROPOSED Adjustment Description]]=Table1[[#This Row],[ ADOPTED
Adjustment Description]],TRUE,FALSE)</f>
        <v>0</v>
      </c>
    </row>
    <row r="281" spans="1:48" s="214" customFormat="1" ht="35.25" customHeight="1" x14ac:dyDescent="0.15">
      <c r="A281" s="178">
        <v>100000</v>
      </c>
      <c r="B281" s="280" t="s">
        <v>57</v>
      </c>
      <c r="C281" s="180">
        <v>171412</v>
      </c>
      <c r="D281" s="280" t="s">
        <v>1287</v>
      </c>
      <c r="E281" s="280" t="s">
        <v>103</v>
      </c>
      <c r="F281" s="280" t="s">
        <v>60</v>
      </c>
      <c r="G281" s="280" t="s">
        <v>1249</v>
      </c>
      <c r="H281" s="280" t="s">
        <v>83</v>
      </c>
      <c r="I281" s="180">
        <v>57142</v>
      </c>
      <c r="J281" s="187" t="s">
        <v>1346</v>
      </c>
      <c r="K281" s="281">
        <v>2</v>
      </c>
      <c r="L281" s="191">
        <v>99610</v>
      </c>
      <c r="M281" s="191">
        <v>32349</v>
      </c>
      <c r="N281" s="191">
        <v>17890</v>
      </c>
      <c r="O281" s="282">
        <f>SUM(Table1[[#This Row],[Salaries and Wages]:[Variable Fringe]])</f>
        <v>149849</v>
      </c>
      <c r="P281" s="191"/>
      <c r="Q281" s="191">
        <v>90000</v>
      </c>
      <c r="R281" s="191"/>
      <c r="S281" s="191">
        <v>600</v>
      </c>
      <c r="T281" s="191"/>
      <c r="U281" s="191"/>
      <c r="V281" s="191"/>
      <c r="W281" s="191"/>
      <c r="X281" s="191"/>
      <c r="Y281" s="282">
        <v>240449</v>
      </c>
      <c r="Z281" s="282"/>
      <c r="AA281" s="283" t="s">
        <v>1347</v>
      </c>
      <c r="AB281" s="271" t="s">
        <v>1348</v>
      </c>
      <c r="AC281" s="183" t="s">
        <v>1349</v>
      </c>
      <c r="AD281" s="280" t="s">
        <v>67</v>
      </c>
      <c r="AE281" s="273" t="s">
        <v>1350</v>
      </c>
      <c r="AF281" s="233">
        <v>0.1</v>
      </c>
      <c r="AG281" s="184">
        <f>Table1[[#This Row],[ADOPTED
Expenditures TOTAL]]*Table1[[#This Row],[
Percent Related to CAP]]</f>
        <v>24044.9</v>
      </c>
      <c r="AH281" s="184">
        <f>Table1[[#This Row],[ADOPTED
Revenue TOTAL]]*Table1[[#This Row],[
Percent Related to CAP]]</f>
        <v>0</v>
      </c>
      <c r="AI281" s="229" t="s">
        <v>4336</v>
      </c>
      <c r="AJ281" s="229">
        <v>5.3</v>
      </c>
      <c r="AK281" s="229" t="s">
        <v>81</v>
      </c>
      <c r="AL281" s="229" t="s">
        <v>177</v>
      </c>
      <c r="AM281" s="292" t="s">
        <v>1351</v>
      </c>
      <c r="AN281" s="186"/>
      <c r="AO281" s="179"/>
      <c r="AP281" s="179"/>
      <c r="AQ281" s="179"/>
      <c r="AR281" s="179" t="s">
        <v>70</v>
      </c>
      <c r="AS281" s="274" t="s">
        <v>1346</v>
      </c>
      <c r="AT281" s="275" t="b">
        <f>IF(Table1[[#This Row],[PROPOSED
Form ID Name]]=Table1[[#This Row],[ADOPTED
Form ID Name]],TRUE,FALSE)</f>
        <v>1</v>
      </c>
      <c r="AU281" s="276" t="s">
        <v>1347</v>
      </c>
      <c r="AV281" s="277" t="b">
        <f>AND(Table1[[#This Row],[PROPOSED Adjustment Description]]=Table1[[#This Row],[ ADOPTED
Adjustment Description]],TRUE,FALSE)</f>
        <v>0</v>
      </c>
    </row>
    <row r="282" spans="1:48" s="214" customFormat="1" ht="35.25" customHeight="1" x14ac:dyDescent="0.15">
      <c r="A282" s="178">
        <v>100000</v>
      </c>
      <c r="B282" s="179" t="s">
        <v>57</v>
      </c>
      <c r="C282" s="180">
        <v>171412</v>
      </c>
      <c r="D282" s="179" t="s">
        <v>1287</v>
      </c>
      <c r="E282" s="179" t="s">
        <v>103</v>
      </c>
      <c r="F282" s="179" t="s">
        <v>60</v>
      </c>
      <c r="G282" s="179" t="s">
        <v>1249</v>
      </c>
      <c r="H282" s="179" t="s">
        <v>83</v>
      </c>
      <c r="I282" s="180">
        <v>57144</v>
      </c>
      <c r="J282" s="271" t="s">
        <v>1352</v>
      </c>
      <c r="K282" s="181">
        <v>1</v>
      </c>
      <c r="L282" s="189">
        <v>46583</v>
      </c>
      <c r="M282" s="189">
        <v>16612</v>
      </c>
      <c r="N282" s="189">
        <v>8857</v>
      </c>
      <c r="O282" s="182">
        <f>SUM(Table1[[#This Row],[Salaries and Wages]:[Variable Fringe]])</f>
        <v>72052</v>
      </c>
      <c r="P282" s="189">
        <v>11998</v>
      </c>
      <c r="Q282" s="189">
        <v>91041</v>
      </c>
      <c r="R282" s="189"/>
      <c r="S282" s="189">
        <v>15461</v>
      </c>
      <c r="T282" s="189"/>
      <c r="U282" s="189"/>
      <c r="V282" s="189"/>
      <c r="W282" s="189"/>
      <c r="X282" s="189"/>
      <c r="Y282" s="182">
        <v>190552</v>
      </c>
      <c r="Z282" s="182"/>
      <c r="AA282" s="271" t="s">
        <v>1353</v>
      </c>
      <c r="AB282" s="183" t="s">
        <v>1354</v>
      </c>
      <c r="AC282" s="183" t="s">
        <v>1355</v>
      </c>
      <c r="AD282" s="179" t="s">
        <v>67</v>
      </c>
      <c r="AE282" s="273" t="s">
        <v>1356</v>
      </c>
      <c r="AF282" s="233">
        <v>1</v>
      </c>
      <c r="AG282" s="184">
        <f>Table1[[#This Row],[ADOPTED
Expenditures TOTAL]]*Table1[[#This Row],[
Percent Related to CAP]]</f>
        <v>190552</v>
      </c>
      <c r="AH282" s="184">
        <f>Table1[[#This Row],[ADOPTED
Revenue TOTAL]]*Table1[[#This Row],[
Percent Related to CAP]]</f>
        <v>0</v>
      </c>
      <c r="AI282" s="229" t="s">
        <v>79</v>
      </c>
      <c r="AJ282" s="229">
        <v>3.5</v>
      </c>
      <c r="AK282" s="229" t="s">
        <v>81</v>
      </c>
      <c r="AL282" s="229" t="s">
        <v>177</v>
      </c>
      <c r="AM282" s="292" t="s">
        <v>1357</v>
      </c>
      <c r="AN282" s="186"/>
      <c r="AO282" s="179"/>
      <c r="AP282" s="179"/>
      <c r="AQ282" s="179"/>
      <c r="AR282" s="179" t="s">
        <v>70</v>
      </c>
      <c r="AS282" s="274" t="s">
        <v>1352</v>
      </c>
      <c r="AT282" s="275" t="b">
        <f>IF(Table1[[#This Row],[PROPOSED
Form ID Name]]=Table1[[#This Row],[ADOPTED
Form ID Name]],TRUE,FALSE)</f>
        <v>1</v>
      </c>
      <c r="AU282" s="276" t="s">
        <v>1353</v>
      </c>
      <c r="AV282" s="277" t="b">
        <f>AND(Table1[[#This Row],[PROPOSED Adjustment Description]]=Table1[[#This Row],[ ADOPTED
Adjustment Description]],TRUE,FALSE)</f>
        <v>0</v>
      </c>
    </row>
    <row r="283" spans="1:48" s="214" customFormat="1" ht="35.25" customHeight="1" x14ac:dyDescent="0.15">
      <c r="A283" s="196">
        <v>100000</v>
      </c>
      <c r="B283" s="199" t="s">
        <v>57</v>
      </c>
      <c r="C283" s="198">
        <v>171412</v>
      </c>
      <c r="D283" s="199" t="s">
        <v>1287</v>
      </c>
      <c r="E283" s="199" t="s">
        <v>103</v>
      </c>
      <c r="F283" s="199" t="s">
        <v>60</v>
      </c>
      <c r="G283" s="199" t="s">
        <v>1249</v>
      </c>
      <c r="H283" s="199" t="s">
        <v>83</v>
      </c>
      <c r="I283" s="226">
        <v>57145</v>
      </c>
      <c r="J283" s="228" t="s">
        <v>1358</v>
      </c>
      <c r="K283" s="190">
        <v>0.5</v>
      </c>
      <c r="L283" s="191">
        <v>21756</v>
      </c>
      <c r="M283" s="191">
        <v>11586</v>
      </c>
      <c r="N283" s="191">
        <v>8187</v>
      </c>
      <c r="O283" s="191">
        <f>SUM(Table1[[#This Row],[Salaries and Wages]:[Variable Fringe]])</f>
        <v>41529</v>
      </c>
      <c r="P283" s="191"/>
      <c r="Q283" s="191">
        <v>350000</v>
      </c>
      <c r="R283" s="191"/>
      <c r="S283" s="191"/>
      <c r="T283" s="191"/>
      <c r="U283" s="191"/>
      <c r="V283" s="191"/>
      <c r="W283" s="191"/>
      <c r="X283" s="191"/>
      <c r="Y283" s="191">
        <v>391529</v>
      </c>
      <c r="Z283" s="191"/>
      <c r="AA283" s="222" t="s">
        <v>1359</v>
      </c>
      <c r="AB283" s="210" t="s">
        <v>1360</v>
      </c>
      <c r="AC283" s="210" t="s">
        <v>1361</v>
      </c>
      <c r="AD283" s="199" t="s">
        <v>67</v>
      </c>
      <c r="AE283" s="234" t="s">
        <v>1356</v>
      </c>
      <c r="AF283" s="231">
        <v>1</v>
      </c>
      <c r="AG283" s="211">
        <f>Table1[[#This Row],[ADOPTED
Expenditures TOTAL]]*Table1[[#This Row],[
Percent Related to CAP]]</f>
        <v>391529</v>
      </c>
      <c r="AH283" s="211">
        <f>Table1[[#This Row],[ADOPTED
Revenue TOTAL]]*Table1[[#This Row],[
Percent Related to CAP]]</f>
        <v>0</v>
      </c>
      <c r="AI283" s="217" t="s">
        <v>79</v>
      </c>
      <c r="AJ283" s="217" t="s">
        <v>1255</v>
      </c>
      <c r="AK283" s="217" t="s">
        <v>81</v>
      </c>
      <c r="AL283" s="217" t="s">
        <v>177</v>
      </c>
      <c r="AM283" s="246"/>
      <c r="AN283" s="215"/>
      <c r="AO283" s="197"/>
      <c r="AP283" s="197"/>
      <c r="AQ283" s="197"/>
      <c r="AR283" s="197" t="s">
        <v>70</v>
      </c>
      <c r="AS283" s="219" t="s">
        <v>1358</v>
      </c>
      <c r="AT283" s="116" t="b">
        <f>IF(Table1[[#This Row],[PROPOSED
Form ID Name]]=Table1[[#This Row],[ADOPTED
Form ID Name]],TRUE,FALSE)</f>
        <v>1</v>
      </c>
      <c r="AU283" s="121" t="s">
        <v>1359</v>
      </c>
      <c r="AV283" s="220" t="b">
        <f>AND(Table1[[#This Row],[PROPOSED Adjustment Description]]=Table1[[#This Row],[ ADOPTED
Adjustment Description]],TRUE,FALSE)</f>
        <v>0</v>
      </c>
    </row>
    <row r="284" spans="1:48" s="214" customFormat="1" ht="35.25" customHeight="1" x14ac:dyDescent="0.15">
      <c r="A284" s="196">
        <v>100000</v>
      </c>
      <c r="B284" s="199" t="s">
        <v>57</v>
      </c>
      <c r="C284" s="198">
        <v>171412</v>
      </c>
      <c r="D284" s="199" t="s">
        <v>1287</v>
      </c>
      <c r="E284" s="199" t="s">
        <v>103</v>
      </c>
      <c r="F284" s="199" t="s">
        <v>60</v>
      </c>
      <c r="G284" s="199" t="s">
        <v>1249</v>
      </c>
      <c r="H284" s="199" t="s">
        <v>83</v>
      </c>
      <c r="I284" s="226">
        <v>57147</v>
      </c>
      <c r="J284" s="228" t="s">
        <v>1362</v>
      </c>
      <c r="K284" s="190"/>
      <c r="L284" s="191"/>
      <c r="M284" s="191"/>
      <c r="N284" s="191"/>
      <c r="O284" s="191">
        <f>SUM(Table1[[#This Row],[Salaries and Wages]:[Variable Fringe]])</f>
        <v>0</v>
      </c>
      <c r="P284" s="191"/>
      <c r="Q284" s="191">
        <v>125560</v>
      </c>
      <c r="R284" s="191"/>
      <c r="S284" s="191"/>
      <c r="T284" s="191"/>
      <c r="U284" s="191"/>
      <c r="V284" s="191"/>
      <c r="W284" s="191"/>
      <c r="X284" s="191"/>
      <c r="Y284" s="191">
        <v>125560</v>
      </c>
      <c r="Z284" s="191"/>
      <c r="AA284" s="223" t="s">
        <v>1363</v>
      </c>
      <c r="AB284" s="210" t="s">
        <v>1364</v>
      </c>
      <c r="AC284" s="210" t="s">
        <v>1365</v>
      </c>
      <c r="AD284" s="199" t="s">
        <v>94</v>
      </c>
      <c r="AE284" s="234" t="s">
        <v>1276</v>
      </c>
      <c r="AF284" s="231">
        <v>0</v>
      </c>
      <c r="AG284" s="211">
        <f>Table1[[#This Row],[ADOPTED
Expenditures TOTAL]]*Table1[[#This Row],[
Percent Related to CAP]]</f>
        <v>0</v>
      </c>
      <c r="AH284" s="211">
        <f>Table1[[#This Row],[ADOPTED
Revenue TOTAL]]*Table1[[#This Row],[
Percent Related to CAP]]</f>
        <v>0</v>
      </c>
      <c r="AI284" s="217" t="s">
        <v>69</v>
      </c>
      <c r="AJ284" s="217" t="s">
        <v>69</v>
      </c>
      <c r="AK284" s="217" t="s">
        <v>69</v>
      </c>
      <c r="AL284" s="217" t="s">
        <v>69</v>
      </c>
      <c r="AM284" s="246"/>
      <c r="AN284" s="215"/>
      <c r="AO284" s="197"/>
      <c r="AP284" s="197"/>
      <c r="AQ284" s="197"/>
      <c r="AR284" s="197" t="s">
        <v>70</v>
      </c>
      <c r="AS284" s="219" t="s">
        <v>1362</v>
      </c>
      <c r="AT284" s="116" t="b">
        <f>IF(Table1[[#This Row],[PROPOSED
Form ID Name]]=Table1[[#This Row],[ADOPTED
Form ID Name]],TRUE,FALSE)</f>
        <v>1</v>
      </c>
      <c r="AU284" s="121" t="s">
        <v>1363</v>
      </c>
      <c r="AV284" s="220" t="b">
        <f>AND(Table1[[#This Row],[PROPOSED Adjustment Description]]=Table1[[#This Row],[ ADOPTED
Adjustment Description]],TRUE,FALSE)</f>
        <v>0</v>
      </c>
    </row>
    <row r="285" spans="1:48" s="214" customFormat="1" ht="35.25" customHeight="1" x14ac:dyDescent="0.15">
      <c r="A285" s="196">
        <v>100000</v>
      </c>
      <c r="B285" s="199" t="s">
        <v>57</v>
      </c>
      <c r="C285" s="198">
        <v>171412</v>
      </c>
      <c r="D285" s="199" t="s">
        <v>1287</v>
      </c>
      <c r="E285" s="199" t="s">
        <v>103</v>
      </c>
      <c r="F285" s="199" t="s">
        <v>60</v>
      </c>
      <c r="G285" s="199" t="s">
        <v>1249</v>
      </c>
      <c r="H285" s="199" t="s">
        <v>83</v>
      </c>
      <c r="I285" s="226">
        <v>57148</v>
      </c>
      <c r="J285" s="228" t="s">
        <v>1366</v>
      </c>
      <c r="K285" s="190"/>
      <c r="L285" s="191"/>
      <c r="M285" s="191"/>
      <c r="N285" s="191"/>
      <c r="O285" s="191">
        <f>SUM(Table1[[#This Row],[Salaries and Wages]:[Variable Fringe]])</f>
        <v>0</v>
      </c>
      <c r="P285" s="191"/>
      <c r="Q285" s="191">
        <v>150000</v>
      </c>
      <c r="R285" s="191"/>
      <c r="S285" s="191"/>
      <c r="T285" s="191"/>
      <c r="U285" s="191"/>
      <c r="V285" s="191"/>
      <c r="W285" s="191"/>
      <c r="X285" s="191"/>
      <c r="Y285" s="191">
        <v>150000</v>
      </c>
      <c r="Z285" s="191"/>
      <c r="AA285" s="222" t="s">
        <v>1367</v>
      </c>
      <c r="AB285" s="210" t="s">
        <v>1364</v>
      </c>
      <c r="AC285" s="210" t="s">
        <v>1365</v>
      </c>
      <c r="AD285" s="199" t="s">
        <v>94</v>
      </c>
      <c r="AE285" s="234" t="s">
        <v>1276</v>
      </c>
      <c r="AF285" s="231">
        <v>0</v>
      </c>
      <c r="AG285" s="211">
        <f>Table1[[#This Row],[ADOPTED
Expenditures TOTAL]]*Table1[[#This Row],[
Percent Related to CAP]]</f>
        <v>0</v>
      </c>
      <c r="AH285" s="211">
        <f>Table1[[#This Row],[ADOPTED
Revenue TOTAL]]*Table1[[#This Row],[
Percent Related to CAP]]</f>
        <v>0</v>
      </c>
      <c r="AI285" s="217" t="s">
        <v>69</v>
      </c>
      <c r="AJ285" s="217" t="s">
        <v>69</v>
      </c>
      <c r="AK285" s="217" t="s">
        <v>69</v>
      </c>
      <c r="AL285" s="217" t="s">
        <v>69</v>
      </c>
      <c r="AM285" s="246"/>
      <c r="AN285" s="215"/>
      <c r="AO285" s="197"/>
      <c r="AP285" s="197"/>
      <c r="AQ285" s="197"/>
      <c r="AR285" s="197" t="s">
        <v>70</v>
      </c>
      <c r="AS285" s="219" t="s">
        <v>1366</v>
      </c>
      <c r="AT285" s="116" t="b">
        <f>IF(Table1[[#This Row],[PROPOSED
Form ID Name]]=Table1[[#This Row],[ADOPTED
Form ID Name]],TRUE,FALSE)</f>
        <v>1</v>
      </c>
      <c r="AU285" s="121" t="s">
        <v>1367</v>
      </c>
      <c r="AV285" s="220" t="b">
        <f>AND(Table1[[#This Row],[PROPOSED Adjustment Description]]=Table1[[#This Row],[ ADOPTED
Adjustment Description]],TRUE,FALSE)</f>
        <v>0</v>
      </c>
    </row>
    <row r="286" spans="1:48" s="214" customFormat="1" ht="35.25" customHeight="1" x14ac:dyDescent="0.15">
      <c r="A286" s="196">
        <v>100000</v>
      </c>
      <c r="B286" s="197" t="s">
        <v>57</v>
      </c>
      <c r="C286" s="198">
        <v>171412</v>
      </c>
      <c r="D286" s="197" t="s">
        <v>1287</v>
      </c>
      <c r="E286" s="197" t="s">
        <v>103</v>
      </c>
      <c r="F286" s="197" t="s">
        <v>60</v>
      </c>
      <c r="G286" s="197" t="s">
        <v>1249</v>
      </c>
      <c r="H286" s="197" t="s">
        <v>83</v>
      </c>
      <c r="I286" s="226">
        <v>57149</v>
      </c>
      <c r="J286" s="227" t="s">
        <v>1368</v>
      </c>
      <c r="K286" s="188">
        <v>1</v>
      </c>
      <c r="L286" s="189">
        <v>62941</v>
      </c>
      <c r="M286" s="189">
        <v>16276</v>
      </c>
      <c r="N286" s="189">
        <v>9299</v>
      </c>
      <c r="O286" s="189">
        <f>SUM(Table1[[#This Row],[Salaries and Wages]:[Variable Fringe]])</f>
        <v>88516</v>
      </c>
      <c r="P286" s="189">
        <v>2078</v>
      </c>
      <c r="Q286" s="189">
        <v>98706</v>
      </c>
      <c r="R286" s="189"/>
      <c r="S286" s="189">
        <v>19695</v>
      </c>
      <c r="T286" s="189"/>
      <c r="U286" s="189"/>
      <c r="V286" s="189"/>
      <c r="W286" s="189"/>
      <c r="X286" s="189"/>
      <c r="Y286" s="189">
        <v>208995</v>
      </c>
      <c r="Z286" s="189"/>
      <c r="AA286" s="221" t="s">
        <v>1369</v>
      </c>
      <c r="AB286" s="210" t="s">
        <v>1370</v>
      </c>
      <c r="AC286" s="210" t="s">
        <v>1371</v>
      </c>
      <c r="AD286" s="197" t="s">
        <v>94</v>
      </c>
      <c r="AE286" s="234" t="s">
        <v>1276</v>
      </c>
      <c r="AF286" s="231">
        <v>0</v>
      </c>
      <c r="AG286" s="211">
        <f>Table1[[#This Row],[ADOPTED
Expenditures TOTAL]]*Table1[[#This Row],[
Percent Related to CAP]]</f>
        <v>0</v>
      </c>
      <c r="AH286" s="211">
        <f>Table1[[#This Row],[ADOPTED
Revenue TOTAL]]*Table1[[#This Row],[
Percent Related to CAP]]</f>
        <v>0</v>
      </c>
      <c r="AI286" s="217" t="s">
        <v>69</v>
      </c>
      <c r="AJ286" s="217" t="s">
        <v>69</v>
      </c>
      <c r="AK286" s="217" t="s">
        <v>69</v>
      </c>
      <c r="AL286" s="217" t="s">
        <v>69</v>
      </c>
      <c r="AM286" s="246"/>
      <c r="AN286" s="215"/>
      <c r="AO286" s="197"/>
      <c r="AP286" s="197"/>
      <c r="AQ286" s="197"/>
      <c r="AR286" s="197" t="s">
        <v>70</v>
      </c>
      <c r="AS286" s="219" t="s">
        <v>1368</v>
      </c>
      <c r="AT286" s="116" t="b">
        <f>IF(Table1[[#This Row],[PROPOSED
Form ID Name]]=Table1[[#This Row],[ADOPTED
Form ID Name]],TRUE,FALSE)</f>
        <v>1</v>
      </c>
      <c r="AU286" s="121" t="s">
        <v>1369</v>
      </c>
      <c r="AV286" s="220" t="b">
        <f>AND(Table1[[#This Row],[PROPOSED Adjustment Description]]=Table1[[#This Row],[ ADOPTED
Adjustment Description]],TRUE,FALSE)</f>
        <v>0</v>
      </c>
    </row>
    <row r="287" spans="1:48" s="214" customFormat="1" ht="35.25" customHeight="1" x14ac:dyDescent="0.15">
      <c r="A287" s="196">
        <v>100000</v>
      </c>
      <c r="B287" s="199" t="s">
        <v>57</v>
      </c>
      <c r="C287" s="198">
        <v>171412</v>
      </c>
      <c r="D287" s="199" t="s">
        <v>1287</v>
      </c>
      <c r="E287" s="199" t="s">
        <v>103</v>
      </c>
      <c r="F287" s="199" t="s">
        <v>60</v>
      </c>
      <c r="G287" s="199" t="s">
        <v>1249</v>
      </c>
      <c r="H287" s="199" t="s">
        <v>83</v>
      </c>
      <c r="I287" s="226">
        <v>57150</v>
      </c>
      <c r="J287" s="228" t="s">
        <v>1372</v>
      </c>
      <c r="K287" s="190">
        <v>0.5</v>
      </c>
      <c r="L287" s="191">
        <v>21756</v>
      </c>
      <c r="M287" s="191">
        <v>11586</v>
      </c>
      <c r="N287" s="191">
        <v>8187</v>
      </c>
      <c r="O287" s="191">
        <f>SUM(Table1[[#This Row],[Salaries and Wages]:[Variable Fringe]])</f>
        <v>41529</v>
      </c>
      <c r="P287" s="191">
        <v>15724</v>
      </c>
      <c r="Q287" s="191">
        <v>49968</v>
      </c>
      <c r="R287" s="191"/>
      <c r="S287" s="191">
        <v>35850</v>
      </c>
      <c r="T287" s="191"/>
      <c r="U287" s="191"/>
      <c r="V287" s="191"/>
      <c r="W287" s="191"/>
      <c r="X287" s="191"/>
      <c r="Y287" s="191">
        <v>143071</v>
      </c>
      <c r="Z287" s="191"/>
      <c r="AA287" s="223" t="s">
        <v>1373</v>
      </c>
      <c r="AB287" s="210" t="s">
        <v>1374</v>
      </c>
      <c r="AC287" s="210" t="s">
        <v>1375</v>
      </c>
      <c r="AD287" s="199" t="s">
        <v>94</v>
      </c>
      <c r="AE287" s="234" t="s">
        <v>1276</v>
      </c>
      <c r="AF287" s="231">
        <v>0</v>
      </c>
      <c r="AG287" s="211">
        <f>Table1[[#This Row],[ADOPTED
Expenditures TOTAL]]*Table1[[#This Row],[
Percent Related to CAP]]</f>
        <v>0</v>
      </c>
      <c r="AH287" s="211">
        <f>Table1[[#This Row],[ADOPTED
Revenue TOTAL]]*Table1[[#This Row],[
Percent Related to CAP]]</f>
        <v>0</v>
      </c>
      <c r="AI287" s="217" t="s">
        <v>69</v>
      </c>
      <c r="AJ287" s="217" t="s">
        <v>69</v>
      </c>
      <c r="AK287" s="217" t="s">
        <v>69</v>
      </c>
      <c r="AL287" s="217" t="s">
        <v>69</v>
      </c>
      <c r="AM287" s="246"/>
      <c r="AN287" s="215"/>
      <c r="AO287" s="197"/>
      <c r="AP287" s="197"/>
      <c r="AQ287" s="197"/>
      <c r="AR287" s="197" t="s">
        <v>70</v>
      </c>
      <c r="AS287" s="219" t="s">
        <v>1372</v>
      </c>
      <c r="AT287" s="116" t="b">
        <f>IF(Table1[[#This Row],[PROPOSED
Form ID Name]]=Table1[[#This Row],[ADOPTED
Form ID Name]],TRUE,FALSE)</f>
        <v>1</v>
      </c>
      <c r="AU287" s="121" t="s">
        <v>1373</v>
      </c>
      <c r="AV287" s="220" t="b">
        <f>AND(Table1[[#This Row],[PROPOSED Adjustment Description]]=Table1[[#This Row],[ ADOPTED
Adjustment Description]],TRUE,FALSE)</f>
        <v>0</v>
      </c>
    </row>
    <row r="288" spans="1:48" s="214" customFormat="1" ht="35.25" customHeight="1" x14ac:dyDescent="0.15">
      <c r="A288" s="196">
        <v>200205</v>
      </c>
      <c r="B288" s="197" t="s">
        <v>96</v>
      </c>
      <c r="C288" s="198">
        <v>1413</v>
      </c>
      <c r="D288" s="197" t="s">
        <v>1282</v>
      </c>
      <c r="E288" s="197" t="s">
        <v>72</v>
      </c>
      <c r="F288" s="197" t="s">
        <v>127</v>
      </c>
      <c r="G288" s="197" t="s">
        <v>61</v>
      </c>
      <c r="H288" s="197" t="s">
        <v>83</v>
      </c>
      <c r="I288" s="226">
        <v>57153</v>
      </c>
      <c r="J288" s="227" t="s">
        <v>1376</v>
      </c>
      <c r="K288" s="188"/>
      <c r="L288" s="189"/>
      <c r="M288" s="189"/>
      <c r="N288" s="189"/>
      <c r="O288" s="189">
        <f>SUM(Table1[[#This Row],[Salaries and Wages]:[Variable Fringe]])</f>
        <v>0</v>
      </c>
      <c r="P288" s="189"/>
      <c r="Q288" s="189">
        <v>123000</v>
      </c>
      <c r="R288" s="189"/>
      <c r="S288" s="189"/>
      <c r="T288" s="189"/>
      <c r="U288" s="189"/>
      <c r="V288" s="189"/>
      <c r="W288" s="189"/>
      <c r="X288" s="189"/>
      <c r="Y288" s="189">
        <v>123000</v>
      </c>
      <c r="Z288" s="189"/>
      <c r="AA288" s="221" t="s">
        <v>1377</v>
      </c>
      <c r="AB288" s="210" t="s">
        <v>1378</v>
      </c>
      <c r="AC288" s="210" t="s">
        <v>1379</v>
      </c>
      <c r="AD288" s="197" t="s">
        <v>67</v>
      </c>
      <c r="AE288" s="235" t="s">
        <v>1380</v>
      </c>
      <c r="AF288" s="231">
        <v>0</v>
      </c>
      <c r="AG288" s="211">
        <f>Table1[[#This Row],[ADOPTED
Expenditures TOTAL]]*Table1[[#This Row],[
Percent Related to CAP]]</f>
        <v>0</v>
      </c>
      <c r="AH288" s="211">
        <f>Table1[[#This Row],[ADOPTED
Revenue TOTAL]]*Table1[[#This Row],[
Percent Related to CAP]]</f>
        <v>0</v>
      </c>
      <c r="AI288" s="217" t="s">
        <v>69</v>
      </c>
      <c r="AJ288" s="217" t="s">
        <v>69</v>
      </c>
      <c r="AK288" s="217" t="s">
        <v>69</v>
      </c>
      <c r="AL288" s="217" t="s">
        <v>69</v>
      </c>
      <c r="AM288" s="290"/>
      <c r="AN288" s="212"/>
      <c r="AO288" s="213"/>
      <c r="AP288" s="197" t="s">
        <v>70</v>
      </c>
      <c r="AQ288" s="197"/>
      <c r="AR288" s="197"/>
      <c r="AS288" s="219" t="s">
        <v>1376</v>
      </c>
      <c r="AT288" s="117" t="b">
        <f>IF(Table1[[#This Row],[PROPOSED
Form ID Name]]=Table1[[#This Row],[ADOPTED
Form ID Name]],TRUE,FALSE)</f>
        <v>1</v>
      </c>
      <c r="AU288" s="121" t="s">
        <v>1377</v>
      </c>
      <c r="AV288" s="220" t="b">
        <f>AND(Table1[[#This Row],[PROPOSED Adjustment Description]]=Table1[[#This Row],[ ADOPTED
Adjustment Description]],TRUE,FALSE)</f>
        <v>0</v>
      </c>
    </row>
    <row r="289" spans="1:48" s="214" customFormat="1" ht="35.25" customHeight="1" x14ac:dyDescent="0.15">
      <c r="A289" s="196">
        <v>100000</v>
      </c>
      <c r="B289" s="197" t="s">
        <v>57</v>
      </c>
      <c r="C289" s="198">
        <v>1716</v>
      </c>
      <c r="D289" s="197" t="s">
        <v>1290</v>
      </c>
      <c r="E289" s="197" t="s">
        <v>465</v>
      </c>
      <c r="F289" s="197" t="s">
        <v>622</v>
      </c>
      <c r="G289" s="197" t="s">
        <v>104</v>
      </c>
      <c r="H289" s="197" t="s">
        <v>853</v>
      </c>
      <c r="I289" s="226">
        <v>57154</v>
      </c>
      <c r="J289" s="227" t="s">
        <v>1381</v>
      </c>
      <c r="K289" s="188"/>
      <c r="L289" s="189"/>
      <c r="M289" s="189"/>
      <c r="N289" s="189"/>
      <c r="O289" s="189">
        <f>SUM(Table1[[#This Row],[Salaries and Wages]:[Variable Fringe]])</f>
        <v>0</v>
      </c>
      <c r="P289" s="189"/>
      <c r="Q289" s="189">
        <v>2622070</v>
      </c>
      <c r="R289" s="189"/>
      <c r="S289" s="189"/>
      <c r="T289" s="189"/>
      <c r="U289" s="189"/>
      <c r="V289" s="189"/>
      <c r="W289" s="189"/>
      <c r="X289" s="189"/>
      <c r="Y289" s="189">
        <v>2622070</v>
      </c>
      <c r="Z289" s="189"/>
      <c r="AA289" s="221" t="s">
        <v>1382</v>
      </c>
      <c r="AB289" s="210" t="s">
        <v>1383</v>
      </c>
      <c r="AC289" s="209" t="s">
        <v>1384</v>
      </c>
      <c r="AD289" s="197" t="s">
        <v>67</v>
      </c>
      <c r="AE289" s="234" t="s">
        <v>1385</v>
      </c>
      <c r="AF289" s="231">
        <v>0</v>
      </c>
      <c r="AG289" s="211">
        <f>Table1[[#This Row],[ADOPTED
Expenditures TOTAL]]*Table1[[#This Row],[
Percent Related to CAP]]</f>
        <v>0</v>
      </c>
      <c r="AH289" s="211">
        <f>Table1[[#This Row],[ADOPTED
Revenue TOTAL]]*Table1[[#This Row],[
Percent Related to CAP]]</f>
        <v>0</v>
      </c>
      <c r="AI289" s="217" t="s">
        <v>69</v>
      </c>
      <c r="AJ289" s="217" t="s">
        <v>69</v>
      </c>
      <c r="AK289" s="217" t="s">
        <v>69</v>
      </c>
      <c r="AL289" s="217" t="s">
        <v>69</v>
      </c>
      <c r="AM289" s="246"/>
      <c r="AN289" s="215"/>
      <c r="AO289" s="197"/>
      <c r="AP289" s="197"/>
      <c r="AQ289" s="197"/>
      <c r="AR289" s="197" t="s">
        <v>179</v>
      </c>
      <c r="AS289" s="219" t="s">
        <v>1381</v>
      </c>
      <c r="AT289" s="116" t="b">
        <f>IF(Table1[[#This Row],[PROPOSED
Form ID Name]]=Table1[[#This Row],[ADOPTED
Form ID Name]],TRUE,FALSE)</f>
        <v>1</v>
      </c>
      <c r="AU289" s="121" t="s">
        <v>1382</v>
      </c>
      <c r="AV289" s="220" t="b">
        <f>AND(Table1[[#This Row],[PROPOSED Adjustment Description]]=Table1[[#This Row],[ ADOPTED
Adjustment Description]],TRUE,FALSE)</f>
        <v>0</v>
      </c>
    </row>
    <row r="290" spans="1:48" s="214" customFormat="1" ht="35.25" customHeight="1" x14ac:dyDescent="0.15">
      <c r="A290" s="196">
        <v>100000</v>
      </c>
      <c r="B290" s="197" t="s">
        <v>57</v>
      </c>
      <c r="C290" s="198">
        <v>1716</v>
      </c>
      <c r="D290" s="197" t="s">
        <v>1290</v>
      </c>
      <c r="E290" s="197" t="s">
        <v>465</v>
      </c>
      <c r="F290" s="197" t="s">
        <v>622</v>
      </c>
      <c r="G290" s="197" t="s">
        <v>104</v>
      </c>
      <c r="H290" s="197" t="s">
        <v>853</v>
      </c>
      <c r="I290" s="226">
        <v>57156</v>
      </c>
      <c r="J290" s="227" t="s">
        <v>1386</v>
      </c>
      <c r="K290" s="188"/>
      <c r="L290" s="189"/>
      <c r="M290" s="189"/>
      <c r="N290" s="189"/>
      <c r="O290" s="189">
        <f>SUM(Table1[[#This Row],[Salaries and Wages]:[Variable Fringe]])</f>
        <v>0</v>
      </c>
      <c r="P290" s="189"/>
      <c r="Q290" s="189">
        <v>112997</v>
      </c>
      <c r="R290" s="189"/>
      <c r="S290" s="189"/>
      <c r="T290" s="189"/>
      <c r="U290" s="189"/>
      <c r="V290" s="189"/>
      <c r="W290" s="189"/>
      <c r="X290" s="189"/>
      <c r="Y290" s="189">
        <v>112997</v>
      </c>
      <c r="Z290" s="189"/>
      <c r="AA290" s="221" t="s">
        <v>1387</v>
      </c>
      <c r="AB290" s="210" t="s">
        <v>1383</v>
      </c>
      <c r="AC290" s="209" t="s">
        <v>1384</v>
      </c>
      <c r="AD290" s="197" t="s">
        <v>67</v>
      </c>
      <c r="AE290" s="234" t="s">
        <v>1385</v>
      </c>
      <c r="AF290" s="231">
        <v>0</v>
      </c>
      <c r="AG290" s="211">
        <f>Table1[[#This Row],[ADOPTED
Expenditures TOTAL]]*Table1[[#This Row],[
Percent Related to CAP]]</f>
        <v>0</v>
      </c>
      <c r="AH290" s="211">
        <f>Table1[[#This Row],[ADOPTED
Revenue TOTAL]]*Table1[[#This Row],[
Percent Related to CAP]]</f>
        <v>0</v>
      </c>
      <c r="AI290" s="217" t="s">
        <v>69</v>
      </c>
      <c r="AJ290" s="217" t="s">
        <v>69</v>
      </c>
      <c r="AK290" s="217" t="s">
        <v>69</v>
      </c>
      <c r="AL290" s="217" t="s">
        <v>69</v>
      </c>
      <c r="AM290" s="246"/>
      <c r="AN290" s="215"/>
      <c r="AO290" s="197"/>
      <c r="AP290" s="197"/>
      <c r="AQ290" s="197"/>
      <c r="AR290" s="197" t="s">
        <v>179</v>
      </c>
      <c r="AS290" s="219" t="s">
        <v>1386</v>
      </c>
      <c r="AT290" s="116" t="b">
        <f>IF(Table1[[#This Row],[PROPOSED
Form ID Name]]=Table1[[#This Row],[ADOPTED
Form ID Name]],TRUE,FALSE)</f>
        <v>1</v>
      </c>
      <c r="AU290" s="121" t="s">
        <v>1387</v>
      </c>
      <c r="AV290" s="220" t="b">
        <f>AND(Table1[[#This Row],[PROPOSED Adjustment Description]]=Table1[[#This Row],[ ADOPTED
Adjustment Description]],TRUE,FALSE)</f>
        <v>0</v>
      </c>
    </row>
    <row r="291" spans="1:48" s="214" customFormat="1" ht="35.25" customHeight="1" x14ac:dyDescent="0.15">
      <c r="A291" s="196">
        <v>100000</v>
      </c>
      <c r="B291" s="197" t="s">
        <v>57</v>
      </c>
      <c r="C291" s="198">
        <v>1623</v>
      </c>
      <c r="D291" s="197" t="s">
        <v>1388</v>
      </c>
      <c r="E291" s="197" t="s">
        <v>103</v>
      </c>
      <c r="F291" s="197" t="s">
        <v>83</v>
      </c>
      <c r="G291" s="197" t="s">
        <v>61</v>
      </c>
      <c r="H291" s="197" t="s">
        <v>83</v>
      </c>
      <c r="I291" s="226">
        <v>57160</v>
      </c>
      <c r="J291" s="227" t="s">
        <v>1389</v>
      </c>
      <c r="K291" s="188">
        <v>1</v>
      </c>
      <c r="L291" s="189">
        <v>147000</v>
      </c>
      <c r="M291" s="189">
        <v>27552</v>
      </c>
      <c r="N291" s="189">
        <v>11570</v>
      </c>
      <c r="O291" s="189">
        <f>SUM(Table1[[#This Row],[Salaries and Wages]:[Variable Fringe]])</f>
        <v>186122</v>
      </c>
      <c r="P291" s="189"/>
      <c r="Q291" s="189"/>
      <c r="R291" s="189"/>
      <c r="S291" s="189"/>
      <c r="T291" s="189"/>
      <c r="U291" s="189"/>
      <c r="V291" s="189"/>
      <c r="W291" s="189"/>
      <c r="X291" s="189"/>
      <c r="Y291" s="189">
        <v>186122</v>
      </c>
      <c r="Z291" s="189"/>
      <c r="AA291" s="221" t="s">
        <v>1390</v>
      </c>
      <c r="AB291" s="210" t="s">
        <v>1391</v>
      </c>
      <c r="AC291" s="209" t="s">
        <v>1392</v>
      </c>
      <c r="AD291" s="197" t="s">
        <v>67</v>
      </c>
      <c r="AE291" s="235" t="s">
        <v>1393</v>
      </c>
      <c r="AF291" s="231">
        <v>0</v>
      </c>
      <c r="AG291" s="211">
        <f>Table1[[#This Row],[ADOPTED
Expenditures TOTAL]]*Table1[[#This Row],[
Percent Related to CAP]]</f>
        <v>0</v>
      </c>
      <c r="AH291" s="211">
        <f>Table1[[#This Row],[ADOPTED
Revenue TOTAL]]*Table1[[#This Row],[
Percent Related to CAP]]</f>
        <v>0</v>
      </c>
      <c r="AI291" s="217" t="s">
        <v>69</v>
      </c>
      <c r="AJ291" s="217" t="s">
        <v>69</v>
      </c>
      <c r="AK291" s="217" t="s">
        <v>69</v>
      </c>
      <c r="AL291" s="217" t="s">
        <v>69</v>
      </c>
      <c r="AM291" s="290"/>
      <c r="AN291" s="212"/>
      <c r="AO291" s="213"/>
      <c r="AP291" s="213"/>
      <c r="AQ291" s="213"/>
      <c r="AR291" s="197" t="s">
        <v>70</v>
      </c>
      <c r="AS291" s="219" t="s">
        <v>1389</v>
      </c>
      <c r="AT291" s="116" t="b">
        <f>IF(Table1[[#This Row],[PROPOSED
Form ID Name]]=Table1[[#This Row],[ADOPTED
Form ID Name]],TRUE,FALSE)</f>
        <v>1</v>
      </c>
      <c r="AU291" s="121" t="s">
        <v>1390</v>
      </c>
      <c r="AV291" s="220" t="b">
        <f>AND(Table1[[#This Row],[PROPOSED Adjustment Description]]=Table1[[#This Row],[ ADOPTED
Adjustment Description]],TRUE,FALSE)</f>
        <v>0</v>
      </c>
    </row>
    <row r="292" spans="1:48" s="214" customFormat="1" ht="35.25" customHeight="1" x14ac:dyDescent="0.15">
      <c r="A292" s="196">
        <v>100000</v>
      </c>
      <c r="B292" s="199" t="s">
        <v>57</v>
      </c>
      <c r="C292" s="198">
        <v>171412</v>
      </c>
      <c r="D292" s="199" t="s">
        <v>1287</v>
      </c>
      <c r="E292" s="199" t="s">
        <v>103</v>
      </c>
      <c r="F292" s="199" t="s">
        <v>60</v>
      </c>
      <c r="G292" s="199" t="s">
        <v>1249</v>
      </c>
      <c r="H292" s="199" t="s">
        <v>83</v>
      </c>
      <c r="I292" s="226">
        <v>57161</v>
      </c>
      <c r="J292" s="228" t="s">
        <v>1394</v>
      </c>
      <c r="K292" s="190">
        <v>0.5</v>
      </c>
      <c r="L292" s="191">
        <v>21756</v>
      </c>
      <c r="M292" s="191">
        <v>11586</v>
      </c>
      <c r="N292" s="191">
        <v>8187</v>
      </c>
      <c r="O292" s="191">
        <f>SUM(Table1[[#This Row],[Salaries and Wages]:[Variable Fringe]])</f>
        <v>41529</v>
      </c>
      <c r="P292" s="191">
        <v>4156</v>
      </c>
      <c r="Q292" s="191">
        <v>55413</v>
      </c>
      <c r="R292" s="191"/>
      <c r="S292" s="191">
        <v>39390</v>
      </c>
      <c r="T292" s="191"/>
      <c r="U292" s="191"/>
      <c r="V292" s="191"/>
      <c r="W292" s="191"/>
      <c r="X292" s="191"/>
      <c r="Y292" s="191">
        <v>140488</v>
      </c>
      <c r="Z292" s="191"/>
      <c r="AA292" s="222" t="s">
        <v>1395</v>
      </c>
      <c r="AB292" s="210" t="s">
        <v>1396</v>
      </c>
      <c r="AC292" s="210" t="s">
        <v>1397</v>
      </c>
      <c r="AD292" s="199" t="s">
        <v>94</v>
      </c>
      <c r="AE292" s="234" t="s">
        <v>1276</v>
      </c>
      <c r="AF292" s="231">
        <v>0</v>
      </c>
      <c r="AG292" s="211">
        <f>Table1[[#This Row],[ADOPTED
Expenditures TOTAL]]*Table1[[#This Row],[
Percent Related to CAP]]</f>
        <v>0</v>
      </c>
      <c r="AH292" s="211">
        <f>Table1[[#This Row],[ADOPTED
Revenue TOTAL]]*Table1[[#This Row],[
Percent Related to CAP]]</f>
        <v>0</v>
      </c>
      <c r="AI292" s="217" t="s">
        <v>69</v>
      </c>
      <c r="AJ292" s="217" t="s">
        <v>69</v>
      </c>
      <c r="AK292" s="217" t="s">
        <v>69</v>
      </c>
      <c r="AL292" s="217" t="s">
        <v>69</v>
      </c>
      <c r="AM292" s="246"/>
      <c r="AN292" s="215"/>
      <c r="AO292" s="197"/>
      <c r="AP292" s="197"/>
      <c r="AQ292" s="197"/>
      <c r="AR292" s="197" t="s">
        <v>70</v>
      </c>
      <c r="AS292" s="219" t="s">
        <v>1394</v>
      </c>
      <c r="AT292" s="116" t="b">
        <f>IF(Table1[[#This Row],[PROPOSED
Form ID Name]]=Table1[[#This Row],[ADOPTED
Form ID Name]],TRUE,FALSE)</f>
        <v>1</v>
      </c>
      <c r="AU292" s="121" t="s">
        <v>1395</v>
      </c>
      <c r="AV292" s="220" t="b">
        <f>AND(Table1[[#This Row],[PROPOSED Adjustment Description]]=Table1[[#This Row],[ ADOPTED
Adjustment Description]],TRUE,FALSE)</f>
        <v>0</v>
      </c>
    </row>
    <row r="293" spans="1:48" s="214" customFormat="1" ht="35.25" customHeight="1" x14ac:dyDescent="0.15">
      <c r="A293" s="196">
        <v>720048</v>
      </c>
      <c r="B293" s="199" t="s">
        <v>115</v>
      </c>
      <c r="C293" s="198">
        <v>1515</v>
      </c>
      <c r="D293" s="199" t="s">
        <v>116</v>
      </c>
      <c r="E293" s="199" t="s">
        <v>103</v>
      </c>
      <c r="F293" s="199" t="s">
        <v>60</v>
      </c>
      <c r="G293" s="199" t="s">
        <v>61</v>
      </c>
      <c r="H293" s="199" t="s">
        <v>83</v>
      </c>
      <c r="I293" s="226">
        <v>57165</v>
      </c>
      <c r="J293" s="228" t="s">
        <v>1398</v>
      </c>
      <c r="K293" s="190">
        <v>1</v>
      </c>
      <c r="L293" s="191">
        <v>49778</v>
      </c>
      <c r="M293" s="191">
        <v>14307</v>
      </c>
      <c r="N293" s="191">
        <v>8944</v>
      </c>
      <c r="O293" s="191">
        <f>SUM(Table1[[#This Row],[Salaries and Wages]:[Variable Fringe]])</f>
        <v>73029</v>
      </c>
      <c r="P293" s="191"/>
      <c r="Q293" s="191">
        <v>500</v>
      </c>
      <c r="R293" s="191"/>
      <c r="S293" s="191"/>
      <c r="T293" s="191"/>
      <c r="U293" s="191"/>
      <c r="V293" s="191"/>
      <c r="W293" s="191"/>
      <c r="X293" s="191"/>
      <c r="Y293" s="191">
        <v>73529</v>
      </c>
      <c r="Z293" s="191"/>
      <c r="AA293" s="223" t="s">
        <v>1399</v>
      </c>
      <c r="AB293" s="210" t="s">
        <v>1400</v>
      </c>
      <c r="AC293" s="209" t="s">
        <v>1401</v>
      </c>
      <c r="AD293" s="199" t="s">
        <v>67</v>
      </c>
      <c r="AE293" s="234" t="s">
        <v>1402</v>
      </c>
      <c r="AF293" s="231">
        <v>0</v>
      </c>
      <c r="AG293" s="211">
        <f>Table1[[#This Row],[ADOPTED
Expenditures TOTAL]]*Table1[[#This Row],[
Percent Related to CAP]]</f>
        <v>0</v>
      </c>
      <c r="AH293" s="211">
        <f>Table1[[#This Row],[ADOPTED
Revenue TOTAL]]*Table1[[#This Row],[
Percent Related to CAP]]</f>
        <v>0</v>
      </c>
      <c r="AI293" s="217" t="s">
        <v>69</v>
      </c>
      <c r="AJ293" s="217" t="s">
        <v>69</v>
      </c>
      <c r="AK293" s="217" t="s">
        <v>69</v>
      </c>
      <c r="AL293" s="217" t="s">
        <v>69</v>
      </c>
      <c r="AM293" s="246"/>
      <c r="AN293" s="215"/>
      <c r="AO293" s="197"/>
      <c r="AP293" s="197"/>
      <c r="AQ293" s="197" t="s">
        <v>70</v>
      </c>
      <c r="AR293" s="197"/>
      <c r="AS293" s="219" t="s">
        <v>1398</v>
      </c>
      <c r="AT293" s="117" t="b">
        <f>IF(Table1[[#This Row],[PROPOSED
Form ID Name]]=Table1[[#This Row],[ADOPTED
Form ID Name]],TRUE,FALSE)</f>
        <v>1</v>
      </c>
      <c r="AU293" s="121" t="s">
        <v>1399</v>
      </c>
      <c r="AV293" s="220" t="b">
        <f>AND(Table1[[#This Row],[PROPOSED Adjustment Description]]=Table1[[#This Row],[ ADOPTED
Adjustment Description]],TRUE,FALSE)</f>
        <v>0</v>
      </c>
    </row>
    <row r="294" spans="1:48" s="185" customFormat="1" ht="35.25" customHeight="1" x14ac:dyDescent="0.15">
      <c r="A294" s="196">
        <v>100000</v>
      </c>
      <c r="B294" s="197" t="s">
        <v>57</v>
      </c>
      <c r="C294" s="198">
        <v>171413</v>
      </c>
      <c r="D294" s="197" t="s">
        <v>1403</v>
      </c>
      <c r="E294" s="197" t="s">
        <v>599</v>
      </c>
      <c r="F294" s="197" t="s">
        <v>60</v>
      </c>
      <c r="G294" s="197" t="s">
        <v>61</v>
      </c>
      <c r="H294" s="197" t="s">
        <v>83</v>
      </c>
      <c r="I294" s="226">
        <v>57176</v>
      </c>
      <c r="J294" s="227" t="s">
        <v>1404</v>
      </c>
      <c r="K294" s="188"/>
      <c r="L294" s="189"/>
      <c r="M294" s="189"/>
      <c r="N294" s="189"/>
      <c r="O294" s="189">
        <f>SUM(Table1[[#This Row],[Salaries and Wages]:[Variable Fringe]])</f>
        <v>0</v>
      </c>
      <c r="P294" s="189"/>
      <c r="Q294" s="189">
        <v>3834150</v>
      </c>
      <c r="R294" s="189"/>
      <c r="S294" s="189"/>
      <c r="T294" s="189"/>
      <c r="U294" s="189"/>
      <c r="V294" s="189"/>
      <c r="W294" s="189"/>
      <c r="X294" s="189"/>
      <c r="Y294" s="189">
        <v>3834150</v>
      </c>
      <c r="Z294" s="189"/>
      <c r="AA294" s="221" t="s">
        <v>1405</v>
      </c>
      <c r="AB294" s="210" t="s">
        <v>1406</v>
      </c>
      <c r="AC294" s="209" t="s">
        <v>1407</v>
      </c>
      <c r="AD294" s="197" t="s">
        <v>67</v>
      </c>
      <c r="AE294" s="235" t="s">
        <v>1408</v>
      </c>
      <c r="AF294" s="231">
        <v>0</v>
      </c>
      <c r="AG294" s="211">
        <f>Table1[[#This Row],[ADOPTED
Expenditures TOTAL]]*Table1[[#This Row],[
Percent Related to CAP]]</f>
        <v>0</v>
      </c>
      <c r="AH294" s="211">
        <f>Table1[[#This Row],[ADOPTED
Revenue TOTAL]]*Table1[[#This Row],[
Percent Related to CAP]]</f>
        <v>0</v>
      </c>
      <c r="AI294" s="217" t="s">
        <v>69</v>
      </c>
      <c r="AJ294" s="217" t="s">
        <v>69</v>
      </c>
      <c r="AK294" s="217" t="s">
        <v>69</v>
      </c>
      <c r="AL294" s="217" t="s">
        <v>69</v>
      </c>
      <c r="AM294" s="290"/>
      <c r="AN294" s="212"/>
      <c r="AO294" s="213"/>
      <c r="AP294" s="213"/>
      <c r="AQ294" s="213"/>
      <c r="AR294" s="197" t="s">
        <v>70</v>
      </c>
      <c r="AS294" s="219" t="s">
        <v>1404</v>
      </c>
      <c r="AT294" s="116" t="b">
        <f>IF(Table1[[#This Row],[PROPOSED
Form ID Name]]=Table1[[#This Row],[ADOPTED
Form ID Name]],TRUE,FALSE)</f>
        <v>1</v>
      </c>
      <c r="AU294" s="121" t="s">
        <v>1405</v>
      </c>
      <c r="AV294" s="220" t="b">
        <f>AND(Table1[[#This Row],[PROPOSED Adjustment Description]]=Table1[[#This Row],[ ADOPTED
Adjustment Description]],TRUE,FALSE)</f>
        <v>0</v>
      </c>
    </row>
    <row r="295" spans="1:48" s="185" customFormat="1" ht="35.25" customHeight="1" x14ac:dyDescent="0.15">
      <c r="A295" s="196">
        <v>100000</v>
      </c>
      <c r="B295" s="197" t="s">
        <v>57</v>
      </c>
      <c r="C295" s="198">
        <v>1713</v>
      </c>
      <c r="D295" s="197" t="s">
        <v>875</v>
      </c>
      <c r="E295" s="197" t="s">
        <v>245</v>
      </c>
      <c r="F295" s="197" t="s">
        <v>127</v>
      </c>
      <c r="G295" s="197" t="s">
        <v>61</v>
      </c>
      <c r="H295" s="197" t="s">
        <v>83</v>
      </c>
      <c r="I295" s="226">
        <v>57182</v>
      </c>
      <c r="J295" s="227" t="s">
        <v>1409</v>
      </c>
      <c r="K295" s="188">
        <v>9.5</v>
      </c>
      <c r="L295" s="189">
        <v>526463</v>
      </c>
      <c r="M295" s="189">
        <v>171172</v>
      </c>
      <c r="N295" s="189">
        <v>113013</v>
      </c>
      <c r="O295" s="189">
        <f>SUM(Table1[[#This Row],[Salaries and Wages]:[Variable Fringe]])</f>
        <v>810648</v>
      </c>
      <c r="P295" s="189">
        <v>3000</v>
      </c>
      <c r="Q295" s="189">
        <v>86585</v>
      </c>
      <c r="R295" s="189"/>
      <c r="S295" s="189">
        <v>41900</v>
      </c>
      <c r="T295" s="189"/>
      <c r="U295" s="189"/>
      <c r="V295" s="189"/>
      <c r="W295" s="189"/>
      <c r="X295" s="189"/>
      <c r="Y295" s="189">
        <v>942133</v>
      </c>
      <c r="Z295" s="189"/>
      <c r="AA295" s="221" t="s">
        <v>1410</v>
      </c>
      <c r="AB295" s="210" t="s">
        <v>1411</v>
      </c>
      <c r="AC295" s="210" t="s">
        <v>1412</v>
      </c>
      <c r="AD295" s="197" t="s">
        <v>94</v>
      </c>
      <c r="AE295" s="234" t="s">
        <v>69</v>
      </c>
      <c r="AF295" s="231" t="s">
        <v>1413</v>
      </c>
      <c r="AG295" s="211">
        <f>Table1[[#This Row],[ADOPTED
Expenditures TOTAL]]*Table1[[#This Row],[
Percent Related to CAP]]</f>
        <v>94213.3</v>
      </c>
      <c r="AH295" s="211">
        <f>Table1[[#This Row],[ADOPTED
Revenue TOTAL]]*Table1[[#This Row],[
Percent Related to CAP]]</f>
        <v>0</v>
      </c>
      <c r="AI295" s="217" t="s">
        <v>79</v>
      </c>
      <c r="AJ295" s="217" t="s">
        <v>1414</v>
      </c>
      <c r="AK295" s="217" t="s">
        <v>156</v>
      </c>
      <c r="AL295" s="217" t="s">
        <v>177</v>
      </c>
      <c r="AM295" s="246" t="s">
        <v>1415</v>
      </c>
      <c r="AN295" s="215"/>
      <c r="AO295" s="197"/>
      <c r="AP295" s="197"/>
      <c r="AQ295" s="197"/>
      <c r="AR295" s="197" t="s">
        <v>277</v>
      </c>
      <c r="AS295" s="219" t="s">
        <v>1409</v>
      </c>
      <c r="AT295" s="116" t="b">
        <f>IF(Table1[[#This Row],[PROPOSED
Form ID Name]]=Table1[[#This Row],[ADOPTED
Form ID Name]],TRUE,FALSE)</f>
        <v>1</v>
      </c>
      <c r="AU295" s="121" t="s">
        <v>1410</v>
      </c>
      <c r="AV295" s="220" t="b">
        <f>AND(Table1[[#This Row],[PROPOSED Adjustment Description]]=Table1[[#This Row],[ ADOPTED
Adjustment Description]],TRUE,FALSE)</f>
        <v>0</v>
      </c>
    </row>
    <row r="296" spans="1:48" s="214" customFormat="1" ht="35.25" customHeight="1" x14ac:dyDescent="0.15">
      <c r="A296" s="196">
        <v>100000</v>
      </c>
      <c r="B296" s="197" t="s">
        <v>57</v>
      </c>
      <c r="C296" s="198">
        <v>2115</v>
      </c>
      <c r="D296" s="197" t="s">
        <v>898</v>
      </c>
      <c r="E296" s="197" t="s">
        <v>335</v>
      </c>
      <c r="F296" s="197" t="s">
        <v>307</v>
      </c>
      <c r="G296" s="197" t="s">
        <v>128</v>
      </c>
      <c r="H296" s="197" t="s">
        <v>83</v>
      </c>
      <c r="I296" s="226">
        <v>57184</v>
      </c>
      <c r="J296" s="227" t="s">
        <v>1416</v>
      </c>
      <c r="K296" s="188">
        <v>1</v>
      </c>
      <c r="L296" s="189">
        <v>79973</v>
      </c>
      <c r="M296" s="189">
        <v>25191</v>
      </c>
      <c r="N296" s="189">
        <v>9760</v>
      </c>
      <c r="O296" s="189">
        <f>SUM(Table1[[#This Row],[Salaries and Wages]:[Variable Fringe]])</f>
        <v>114924</v>
      </c>
      <c r="P296" s="189"/>
      <c r="Q296" s="189">
        <v>85000</v>
      </c>
      <c r="R296" s="189"/>
      <c r="S296" s="189"/>
      <c r="T296" s="189"/>
      <c r="U296" s="189"/>
      <c r="V296" s="189"/>
      <c r="W296" s="189"/>
      <c r="X296" s="189"/>
      <c r="Y296" s="189">
        <v>199924</v>
      </c>
      <c r="Z296" s="189"/>
      <c r="AA296" s="221" t="s">
        <v>1417</v>
      </c>
      <c r="AB296" s="210" t="s">
        <v>999</v>
      </c>
      <c r="AC296" s="210" t="s">
        <v>1000</v>
      </c>
      <c r="AD296" s="197" t="s">
        <v>67</v>
      </c>
      <c r="AE296" s="235" t="s">
        <v>1418</v>
      </c>
      <c r="AF296" s="231">
        <v>1</v>
      </c>
      <c r="AG296" s="211">
        <f>Table1[[#This Row],[ADOPTED
Expenditures TOTAL]]*Table1[[#This Row],[
Percent Related to CAP]]</f>
        <v>199924</v>
      </c>
      <c r="AH296" s="211">
        <f>Table1[[#This Row],[ADOPTED
Revenue TOTAL]]*Table1[[#This Row],[
Percent Related to CAP]]</f>
        <v>0</v>
      </c>
      <c r="AI296" s="217" t="s">
        <v>904</v>
      </c>
      <c r="AJ296" s="217" t="s">
        <v>905</v>
      </c>
      <c r="AK296" s="217" t="s">
        <v>81</v>
      </c>
      <c r="AL296" s="217" t="s">
        <v>269</v>
      </c>
      <c r="AM296" s="290" t="s">
        <v>906</v>
      </c>
      <c r="AN296" s="212"/>
      <c r="AO296" s="213"/>
      <c r="AP296" s="213"/>
      <c r="AQ296" s="213"/>
      <c r="AR296" s="197" t="s">
        <v>70</v>
      </c>
      <c r="AS296" s="219" t="s">
        <v>1416</v>
      </c>
      <c r="AT296" s="116" t="b">
        <f>IF(Table1[[#This Row],[PROPOSED
Form ID Name]]=Table1[[#This Row],[ADOPTED
Form ID Name]],TRUE,FALSE)</f>
        <v>1</v>
      </c>
      <c r="AU296" s="121" t="s">
        <v>1417</v>
      </c>
      <c r="AV296" s="220" t="b">
        <f>AND(Table1[[#This Row],[PROPOSED Adjustment Description]]=Table1[[#This Row],[ ADOPTED
Adjustment Description]],TRUE,FALSE)</f>
        <v>0</v>
      </c>
    </row>
    <row r="297" spans="1:48" s="214" customFormat="1" ht="35.25" customHeight="1" x14ac:dyDescent="0.15">
      <c r="A297" s="196">
        <v>700000</v>
      </c>
      <c r="B297" s="199" t="s">
        <v>1169</v>
      </c>
      <c r="C297" s="198">
        <v>2000</v>
      </c>
      <c r="D297" s="199" t="s">
        <v>393</v>
      </c>
      <c r="E297" s="199" t="s">
        <v>411</v>
      </c>
      <c r="F297" s="199" t="s">
        <v>83</v>
      </c>
      <c r="G297" s="199" t="s">
        <v>142</v>
      </c>
      <c r="H297" s="199" t="s">
        <v>284</v>
      </c>
      <c r="I297" s="226">
        <v>57195</v>
      </c>
      <c r="J297" s="228" t="s">
        <v>1419</v>
      </c>
      <c r="K297" s="190"/>
      <c r="L297" s="191"/>
      <c r="M297" s="191"/>
      <c r="N297" s="191"/>
      <c r="O297" s="191">
        <f>SUM(Table1[[#This Row],[Salaries and Wages]:[Variable Fringe]])</f>
        <v>0</v>
      </c>
      <c r="P297" s="191"/>
      <c r="Q297" s="191"/>
      <c r="R297" s="191">
        <v>186163</v>
      </c>
      <c r="S297" s="191"/>
      <c r="T297" s="191"/>
      <c r="U297" s="191"/>
      <c r="V297" s="191"/>
      <c r="W297" s="191"/>
      <c r="X297" s="191"/>
      <c r="Y297" s="191">
        <v>186163</v>
      </c>
      <c r="Z297" s="191"/>
      <c r="AA297" s="223" t="s">
        <v>1420</v>
      </c>
      <c r="AB297" s="210" t="s">
        <v>1421</v>
      </c>
      <c r="AC297" s="210" t="s">
        <v>1420</v>
      </c>
      <c r="AD297" s="199" t="s">
        <v>94</v>
      </c>
      <c r="AE297" s="236" t="s">
        <v>69</v>
      </c>
      <c r="AF297" s="231">
        <v>0</v>
      </c>
      <c r="AG297" s="211">
        <f>Table1[[#This Row],[ADOPTED
Expenditures TOTAL]]*Table1[[#This Row],[
Percent Related to CAP]]</f>
        <v>0</v>
      </c>
      <c r="AH297" s="211">
        <f>Table1[[#This Row],[ADOPTED
Revenue TOTAL]]*Table1[[#This Row],[
Percent Related to CAP]]</f>
        <v>0</v>
      </c>
      <c r="AI297" s="217" t="s">
        <v>69</v>
      </c>
      <c r="AJ297" s="217" t="s">
        <v>69</v>
      </c>
      <c r="AK297" s="217" t="s">
        <v>69</v>
      </c>
      <c r="AL297" s="217" t="s">
        <v>69</v>
      </c>
      <c r="AM297" s="291"/>
      <c r="AN297" s="215" t="s">
        <v>83</v>
      </c>
      <c r="AO297" s="197"/>
      <c r="AP297" s="197"/>
      <c r="AQ297" s="216"/>
      <c r="AR297" s="216"/>
      <c r="AS297" s="219" t="s">
        <v>1419</v>
      </c>
      <c r="AT297" s="117" t="b">
        <f>IF(Table1[[#This Row],[PROPOSED
Form ID Name]]=Table1[[#This Row],[ADOPTED
Form ID Name]],TRUE,FALSE)</f>
        <v>1</v>
      </c>
      <c r="AU297" s="121" t="s">
        <v>1420</v>
      </c>
      <c r="AV297" s="220" t="b">
        <f>AND(Table1[[#This Row],[PROPOSED Adjustment Description]]=Table1[[#This Row],[ ADOPTED
Adjustment Description]],TRUE,FALSE)</f>
        <v>0</v>
      </c>
    </row>
    <row r="298" spans="1:48" s="214" customFormat="1" ht="35.25" customHeight="1" x14ac:dyDescent="0.15">
      <c r="A298" s="196">
        <v>700001</v>
      </c>
      <c r="B298" s="199" t="s">
        <v>1179</v>
      </c>
      <c r="C298" s="198">
        <v>2000</v>
      </c>
      <c r="D298" s="199" t="s">
        <v>393</v>
      </c>
      <c r="E298" s="199" t="s">
        <v>411</v>
      </c>
      <c r="F298" s="199" t="s">
        <v>83</v>
      </c>
      <c r="G298" s="199" t="s">
        <v>142</v>
      </c>
      <c r="H298" s="199" t="s">
        <v>284</v>
      </c>
      <c r="I298" s="226">
        <v>57199</v>
      </c>
      <c r="J298" s="228" t="s">
        <v>1422</v>
      </c>
      <c r="K298" s="190"/>
      <c r="L298" s="191"/>
      <c r="M298" s="191"/>
      <c r="N298" s="191"/>
      <c r="O298" s="191">
        <f>SUM(Table1[[#This Row],[Salaries and Wages]:[Variable Fringe]])</f>
        <v>0</v>
      </c>
      <c r="P298" s="191"/>
      <c r="Q298" s="191"/>
      <c r="R298" s="191">
        <v>1811929</v>
      </c>
      <c r="S298" s="191"/>
      <c r="T298" s="191"/>
      <c r="U298" s="191"/>
      <c r="V298" s="191"/>
      <c r="W298" s="191"/>
      <c r="X298" s="191"/>
      <c r="Y298" s="191">
        <v>1811929</v>
      </c>
      <c r="Z298" s="191"/>
      <c r="AA298" s="223" t="s">
        <v>1423</v>
      </c>
      <c r="AB298" s="210" t="s">
        <v>1424</v>
      </c>
      <c r="AC298" s="210" t="s">
        <v>1423</v>
      </c>
      <c r="AD298" s="199" t="s">
        <v>94</v>
      </c>
      <c r="AE298" s="236" t="s">
        <v>69</v>
      </c>
      <c r="AF298" s="231">
        <v>0</v>
      </c>
      <c r="AG298" s="211">
        <f>Table1[[#This Row],[ADOPTED
Expenditures TOTAL]]*Table1[[#This Row],[
Percent Related to CAP]]</f>
        <v>0</v>
      </c>
      <c r="AH298" s="211">
        <f>Table1[[#This Row],[ADOPTED
Revenue TOTAL]]*Table1[[#This Row],[
Percent Related to CAP]]</f>
        <v>0</v>
      </c>
      <c r="AI298" s="217" t="s">
        <v>69</v>
      </c>
      <c r="AJ298" s="217" t="s">
        <v>69</v>
      </c>
      <c r="AK298" s="217" t="s">
        <v>69</v>
      </c>
      <c r="AL298" s="217" t="s">
        <v>69</v>
      </c>
      <c r="AM298" s="291"/>
      <c r="AN298" s="215" t="s">
        <v>83</v>
      </c>
      <c r="AO298" s="197"/>
      <c r="AP298" s="197"/>
      <c r="AQ298" s="216"/>
      <c r="AR298" s="216"/>
      <c r="AS298" s="219" t="s">
        <v>1422</v>
      </c>
      <c r="AT298" s="117" t="b">
        <f>IF(Table1[[#This Row],[PROPOSED
Form ID Name]]=Table1[[#This Row],[ADOPTED
Form ID Name]],TRUE,FALSE)</f>
        <v>1</v>
      </c>
      <c r="AU298" s="121" t="s">
        <v>1423</v>
      </c>
      <c r="AV298" s="220" t="b">
        <f>AND(Table1[[#This Row],[PROPOSED Adjustment Description]]=Table1[[#This Row],[ ADOPTED
Adjustment Description]],TRUE,FALSE)</f>
        <v>0</v>
      </c>
    </row>
    <row r="299" spans="1:48" s="214" customFormat="1" ht="35.25" customHeight="1" x14ac:dyDescent="0.15">
      <c r="A299" s="196">
        <v>700011</v>
      </c>
      <c r="B299" s="199" t="s">
        <v>392</v>
      </c>
      <c r="C299" s="198">
        <v>2000</v>
      </c>
      <c r="D299" s="199" t="s">
        <v>393</v>
      </c>
      <c r="E299" s="199" t="s">
        <v>411</v>
      </c>
      <c r="F299" s="199" t="s">
        <v>83</v>
      </c>
      <c r="G299" s="199" t="s">
        <v>142</v>
      </c>
      <c r="H299" s="199" t="s">
        <v>284</v>
      </c>
      <c r="I299" s="226">
        <v>57200</v>
      </c>
      <c r="J299" s="228" t="s">
        <v>1425</v>
      </c>
      <c r="K299" s="190"/>
      <c r="L299" s="191"/>
      <c r="M299" s="191"/>
      <c r="N299" s="191"/>
      <c r="O299" s="191">
        <f>SUM(Table1[[#This Row],[Salaries and Wages]:[Variable Fringe]])</f>
        <v>0</v>
      </c>
      <c r="P299" s="191"/>
      <c r="Q299" s="191"/>
      <c r="R299" s="191">
        <v>8501254</v>
      </c>
      <c r="S299" s="191"/>
      <c r="T299" s="191"/>
      <c r="U299" s="191"/>
      <c r="V299" s="191"/>
      <c r="W299" s="191"/>
      <c r="X299" s="191"/>
      <c r="Y299" s="191">
        <v>8501254</v>
      </c>
      <c r="Z299" s="191"/>
      <c r="AA299" s="223" t="s">
        <v>1423</v>
      </c>
      <c r="AB299" s="210" t="s">
        <v>1421</v>
      </c>
      <c r="AC299" s="210" t="s">
        <v>1423</v>
      </c>
      <c r="AD299" s="199" t="s">
        <v>94</v>
      </c>
      <c r="AE299" s="236" t="s">
        <v>69</v>
      </c>
      <c r="AF299" s="231">
        <v>0</v>
      </c>
      <c r="AG299" s="211">
        <f>Table1[[#This Row],[ADOPTED
Expenditures TOTAL]]*Table1[[#This Row],[
Percent Related to CAP]]</f>
        <v>0</v>
      </c>
      <c r="AH299" s="211">
        <f>Table1[[#This Row],[ADOPTED
Revenue TOTAL]]*Table1[[#This Row],[
Percent Related to CAP]]</f>
        <v>0</v>
      </c>
      <c r="AI299" s="217" t="s">
        <v>69</v>
      </c>
      <c r="AJ299" s="217" t="s">
        <v>69</v>
      </c>
      <c r="AK299" s="217" t="s">
        <v>69</v>
      </c>
      <c r="AL299" s="217" t="s">
        <v>69</v>
      </c>
      <c r="AM299" s="291"/>
      <c r="AN299" s="215" t="s">
        <v>83</v>
      </c>
      <c r="AO299" s="197"/>
      <c r="AP299" s="197"/>
      <c r="AQ299" s="216"/>
      <c r="AR299" s="216"/>
      <c r="AS299" s="219" t="s">
        <v>1425</v>
      </c>
      <c r="AT299" s="117" t="b">
        <f>IF(Table1[[#This Row],[PROPOSED
Form ID Name]]=Table1[[#This Row],[ADOPTED
Form ID Name]],TRUE,FALSE)</f>
        <v>1</v>
      </c>
      <c r="AU299" s="121" t="s">
        <v>1423</v>
      </c>
      <c r="AV299" s="220" t="b">
        <f>AND(Table1[[#This Row],[PROPOSED Adjustment Description]]=Table1[[#This Row],[ ADOPTED
Adjustment Description]],TRUE,FALSE)</f>
        <v>0</v>
      </c>
    </row>
    <row r="300" spans="1:48" s="214" customFormat="1" ht="35.25" customHeight="1" x14ac:dyDescent="0.15">
      <c r="A300" s="196">
        <v>720048</v>
      </c>
      <c r="B300" s="199" t="s">
        <v>115</v>
      </c>
      <c r="C300" s="198">
        <v>1515</v>
      </c>
      <c r="D300" s="199" t="s">
        <v>116</v>
      </c>
      <c r="E300" s="199" t="s">
        <v>238</v>
      </c>
      <c r="F300" s="199" t="s">
        <v>83</v>
      </c>
      <c r="G300" s="199" t="s">
        <v>61</v>
      </c>
      <c r="H300" s="199" t="s">
        <v>83</v>
      </c>
      <c r="I300" s="226">
        <v>57203</v>
      </c>
      <c r="J300" s="228" t="s">
        <v>1426</v>
      </c>
      <c r="K300" s="190">
        <v>3</v>
      </c>
      <c r="L300" s="191">
        <v>241266</v>
      </c>
      <c r="M300" s="191">
        <v>56097</v>
      </c>
      <c r="N300" s="191">
        <v>29313</v>
      </c>
      <c r="O300" s="191">
        <f>SUM(Table1[[#This Row],[Salaries and Wages]:[Variable Fringe]])</f>
        <v>326676</v>
      </c>
      <c r="P300" s="191"/>
      <c r="Q300" s="191">
        <v>1500</v>
      </c>
      <c r="R300" s="191"/>
      <c r="S300" s="191"/>
      <c r="T300" s="191"/>
      <c r="U300" s="191"/>
      <c r="V300" s="191"/>
      <c r="W300" s="191"/>
      <c r="X300" s="191"/>
      <c r="Y300" s="191">
        <v>328176</v>
      </c>
      <c r="Z300" s="191"/>
      <c r="AA300" s="223" t="s">
        <v>1427</v>
      </c>
      <c r="AB300" s="210" t="s">
        <v>1400</v>
      </c>
      <c r="AC300" s="209" t="s">
        <v>1428</v>
      </c>
      <c r="AD300" s="199" t="s">
        <v>67</v>
      </c>
      <c r="AE300" s="234" t="s">
        <v>1429</v>
      </c>
      <c r="AF300" s="231">
        <v>0</v>
      </c>
      <c r="AG300" s="211">
        <f>Table1[[#This Row],[ADOPTED
Expenditures TOTAL]]*Table1[[#This Row],[
Percent Related to CAP]]</f>
        <v>0</v>
      </c>
      <c r="AH300" s="211">
        <f>Table1[[#This Row],[ADOPTED
Revenue TOTAL]]*Table1[[#This Row],[
Percent Related to CAP]]</f>
        <v>0</v>
      </c>
      <c r="AI300" s="217" t="s">
        <v>69</v>
      </c>
      <c r="AJ300" s="217" t="s">
        <v>69</v>
      </c>
      <c r="AK300" s="217" t="s">
        <v>69</v>
      </c>
      <c r="AL300" s="217" t="s">
        <v>69</v>
      </c>
      <c r="AM300" s="246"/>
      <c r="AN300" s="215"/>
      <c r="AO300" s="197"/>
      <c r="AP300" s="197"/>
      <c r="AQ300" s="197" t="s">
        <v>70</v>
      </c>
      <c r="AR300" s="197"/>
      <c r="AS300" s="219" t="s">
        <v>1426</v>
      </c>
      <c r="AT300" s="117" t="b">
        <f>IF(Table1[[#This Row],[PROPOSED
Form ID Name]]=Table1[[#This Row],[ADOPTED
Form ID Name]],TRUE,FALSE)</f>
        <v>1</v>
      </c>
      <c r="AU300" s="121" t="s">
        <v>1427</v>
      </c>
      <c r="AV300" s="220" t="b">
        <f>AND(Table1[[#This Row],[PROPOSED Adjustment Description]]=Table1[[#This Row],[ ADOPTED
Adjustment Description]],TRUE,FALSE)</f>
        <v>0</v>
      </c>
    </row>
    <row r="301" spans="1:48" s="214" customFormat="1" ht="35.25" customHeight="1" x14ac:dyDescent="0.15">
      <c r="A301" s="196">
        <v>720048</v>
      </c>
      <c r="B301" s="199" t="s">
        <v>115</v>
      </c>
      <c r="C301" s="198">
        <v>1515</v>
      </c>
      <c r="D301" s="199" t="s">
        <v>116</v>
      </c>
      <c r="E301" s="199" t="s">
        <v>72</v>
      </c>
      <c r="F301" s="199" t="s">
        <v>83</v>
      </c>
      <c r="G301" s="199" t="s">
        <v>61</v>
      </c>
      <c r="H301" s="199" t="s">
        <v>83</v>
      </c>
      <c r="I301" s="226">
        <v>57211</v>
      </c>
      <c r="J301" s="228" t="s">
        <v>1430</v>
      </c>
      <c r="K301" s="190">
        <v>1</v>
      </c>
      <c r="L301" s="191">
        <v>124847</v>
      </c>
      <c r="M301" s="191">
        <v>25062</v>
      </c>
      <c r="N301" s="191">
        <v>10970</v>
      </c>
      <c r="O301" s="191">
        <f>SUM(Table1[[#This Row],[Salaries and Wages]:[Variable Fringe]])</f>
        <v>160879</v>
      </c>
      <c r="P301" s="191"/>
      <c r="Q301" s="191">
        <v>500</v>
      </c>
      <c r="R301" s="191"/>
      <c r="S301" s="191"/>
      <c r="T301" s="191"/>
      <c r="U301" s="191"/>
      <c r="V301" s="191"/>
      <c r="W301" s="191"/>
      <c r="X301" s="191"/>
      <c r="Y301" s="191">
        <v>161379</v>
      </c>
      <c r="Z301" s="191"/>
      <c r="AA301" s="223" t="s">
        <v>1431</v>
      </c>
      <c r="AB301" s="210" t="s">
        <v>1400</v>
      </c>
      <c r="AC301" s="209" t="s">
        <v>1432</v>
      </c>
      <c r="AD301" s="199" t="s">
        <v>67</v>
      </c>
      <c r="AE301" s="234" t="s">
        <v>1433</v>
      </c>
      <c r="AF301" s="231">
        <v>0</v>
      </c>
      <c r="AG301" s="211">
        <f>Table1[[#This Row],[ADOPTED
Expenditures TOTAL]]*Table1[[#This Row],[
Percent Related to CAP]]</f>
        <v>0</v>
      </c>
      <c r="AH301" s="211">
        <f>Table1[[#This Row],[ADOPTED
Revenue TOTAL]]*Table1[[#This Row],[
Percent Related to CAP]]</f>
        <v>0</v>
      </c>
      <c r="AI301" s="217" t="s">
        <v>69</v>
      </c>
      <c r="AJ301" s="217" t="s">
        <v>69</v>
      </c>
      <c r="AK301" s="217" t="s">
        <v>69</v>
      </c>
      <c r="AL301" s="217" t="s">
        <v>69</v>
      </c>
      <c r="AM301" s="246"/>
      <c r="AN301" s="215"/>
      <c r="AO301" s="197"/>
      <c r="AP301" s="197"/>
      <c r="AQ301" s="197" t="s">
        <v>277</v>
      </c>
      <c r="AR301" s="197"/>
      <c r="AS301" s="219" t="s">
        <v>1430</v>
      </c>
      <c r="AT301" s="117" t="b">
        <f>IF(Table1[[#This Row],[PROPOSED
Form ID Name]]=Table1[[#This Row],[ADOPTED
Form ID Name]],TRUE,FALSE)</f>
        <v>1</v>
      </c>
      <c r="AU301" s="121" t="s">
        <v>1431</v>
      </c>
      <c r="AV301" s="220" t="b">
        <f>AND(Table1[[#This Row],[PROPOSED Adjustment Description]]=Table1[[#This Row],[ ADOPTED
Adjustment Description]],TRUE,FALSE)</f>
        <v>0</v>
      </c>
    </row>
    <row r="302" spans="1:48" s="214" customFormat="1" ht="35.25" customHeight="1" x14ac:dyDescent="0.15">
      <c r="A302" s="196">
        <v>200111</v>
      </c>
      <c r="B302" s="199" t="s">
        <v>1434</v>
      </c>
      <c r="C302" s="198">
        <v>171417</v>
      </c>
      <c r="D302" s="199" t="s">
        <v>1435</v>
      </c>
      <c r="E302" s="199" t="s">
        <v>103</v>
      </c>
      <c r="F302" s="199" t="s">
        <v>83</v>
      </c>
      <c r="G302" s="199" t="s">
        <v>128</v>
      </c>
      <c r="H302" s="199" t="s">
        <v>83</v>
      </c>
      <c r="I302" s="226">
        <v>57217</v>
      </c>
      <c r="J302" s="228" t="s">
        <v>1436</v>
      </c>
      <c r="K302" s="190"/>
      <c r="L302" s="191"/>
      <c r="M302" s="191"/>
      <c r="N302" s="191"/>
      <c r="O302" s="191">
        <f>SUM(Table1[[#This Row],[Salaries and Wages]:[Variable Fringe]])</f>
        <v>0</v>
      </c>
      <c r="P302" s="191"/>
      <c r="Q302" s="191"/>
      <c r="R302" s="191"/>
      <c r="S302" s="191"/>
      <c r="T302" s="191"/>
      <c r="U302" s="191"/>
      <c r="V302" s="191"/>
      <c r="W302" s="191">
        <v>5740</v>
      </c>
      <c r="X302" s="191"/>
      <c r="Y302" s="191">
        <v>5740</v>
      </c>
      <c r="Z302" s="191"/>
      <c r="AA302" s="223" t="s">
        <v>1437</v>
      </c>
      <c r="AB302" s="210" t="s">
        <v>1438</v>
      </c>
      <c r="AC302" s="210" t="s">
        <v>1439</v>
      </c>
      <c r="AD302" s="199" t="s">
        <v>94</v>
      </c>
      <c r="AE302" s="236" t="s">
        <v>69</v>
      </c>
      <c r="AF302" s="231">
        <v>0</v>
      </c>
      <c r="AG302" s="211">
        <f>Table1[[#This Row],[ADOPTED
Expenditures TOTAL]]*Table1[[#This Row],[
Percent Related to CAP]]</f>
        <v>0</v>
      </c>
      <c r="AH302" s="211">
        <f>Table1[[#This Row],[ADOPTED
Revenue TOTAL]]*Table1[[#This Row],[
Percent Related to CAP]]</f>
        <v>0</v>
      </c>
      <c r="AI302" s="217" t="s">
        <v>69</v>
      </c>
      <c r="AJ302" s="217" t="s">
        <v>69</v>
      </c>
      <c r="AK302" s="217" t="s">
        <v>69</v>
      </c>
      <c r="AL302" s="217" t="s">
        <v>69</v>
      </c>
      <c r="AM302" s="291"/>
      <c r="AN302" s="215" t="s">
        <v>83</v>
      </c>
      <c r="AO302" s="197"/>
      <c r="AP302" s="197"/>
      <c r="AQ302" s="216"/>
      <c r="AR302" s="216"/>
      <c r="AS302" s="219" t="s">
        <v>1436</v>
      </c>
      <c r="AT302" s="117" t="b">
        <f>IF(Table1[[#This Row],[PROPOSED
Form ID Name]]=Table1[[#This Row],[ADOPTED
Form ID Name]],TRUE,FALSE)</f>
        <v>1</v>
      </c>
      <c r="AU302" s="121" t="s">
        <v>1437</v>
      </c>
      <c r="AV302" s="220" t="b">
        <f>AND(Table1[[#This Row],[PROPOSED Adjustment Description]]=Table1[[#This Row],[ ADOPTED
Adjustment Description]],TRUE,FALSE)</f>
        <v>0</v>
      </c>
    </row>
    <row r="303" spans="1:48" s="214" customFormat="1" ht="35.25" customHeight="1" x14ac:dyDescent="0.15">
      <c r="A303" s="196">
        <v>700033</v>
      </c>
      <c r="B303" s="197" t="s">
        <v>798</v>
      </c>
      <c r="C303" s="198">
        <v>2111</v>
      </c>
      <c r="D303" s="197" t="s">
        <v>799</v>
      </c>
      <c r="E303" s="197" t="s">
        <v>126</v>
      </c>
      <c r="F303" s="197" t="s">
        <v>127</v>
      </c>
      <c r="G303" s="197" t="s">
        <v>61</v>
      </c>
      <c r="H303" s="197" t="s">
        <v>62</v>
      </c>
      <c r="I303" s="226">
        <v>57218</v>
      </c>
      <c r="J303" s="227" t="s">
        <v>1440</v>
      </c>
      <c r="K303" s="188"/>
      <c r="L303" s="189"/>
      <c r="M303" s="189"/>
      <c r="N303" s="189"/>
      <c r="O303" s="189">
        <f>SUM(Table1[[#This Row],[Salaries and Wages]:[Variable Fringe]])</f>
        <v>0</v>
      </c>
      <c r="P303" s="189"/>
      <c r="Q303" s="189">
        <v>664950</v>
      </c>
      <c r="R303" s="189"/>
      <c r="S303" s="189"/>
      <c r="T303" s="189"/>
      <c r="U303" s="189"/>
      <c r="V303" s="189"/>
      <c r="W303" s="189"/>
      <c r="X303" s="189"/>
      <c r="Y303" s="189">
        <v>664950</v>
      </c>
      <c r="Z303" s="189"/>
      <c r="AA303" s="221" t="s">
        <v>1441</v>
      </c>
      <c r="AB303" s="210" t="s">
        <v>1047</v>
      </c>
      <c r="AC303" s="210" t="s">
        <v>1442</v>
      </c>
      <c r="AD303" s="197" t="s">
        <v>67</v>
      </c>
      <c r="AE303" s="234" t="s">
        <v>1443</v>
      </c>
      <c r="AF303" s="259">
        <v>0</v>
      </c>
      <c r="AG303" s="211">
        <f>Table1[[#This Row],[ADOPTED
Expenditures TOTAL]]*Table1[[#This Row],[
Percent Related to CAP]]</f>
        <v>0</v>
      </c>
      <c r="AH303" s="211">
        <f>Table1[[#This Row],[ADOPTED
Revenue TOTAL]]*Table1[[#This Row],[
Percent Related to CAP]]</f>
        <v>0</v>
      </c>
      <c r="AI303" s="251" t="s">
        <v>69</v>
      </c>
      <c r="AJ303" s="251" t="s">
        <v>69</v>
      </c>
      <c r="AK303" s="251" t="s">
        <v>69</v>
      </c>
      <c r="AL303" s="251" t="s">
        <v>69</v>
      </c>
      <c r="AM303" s="246"/>
      <c r="AN303" s="215" t="s">
        <v>179</v>
      </c>
      <c r="AO303" s="197"/>
      <c r="AP303" s="197"/>
      <c r="AQ303" s="216"/>
      <c r="AR303" s="216"/>
      <c r="AS303" s="219" t="s">
        <v>1440</v>
      </c>
      <c r="AT303" s="117" t="b">
        <f>IF(Table1[[#This Row],[PROPOSED
Form ID Name]]=Table1[[#This Row],[ADOPTED
Form ID Name]],TRUE,FALSE)</f>
        <v>1</v>
      </c>
      <c r="AU303" s="121" t="s">
        <v>1441</v>
      </c>
      <c r="AV303" s="220" t="b">
        <f>AND(Table1[[#This Row],[PROPOSED Adjustment Description]]=Table1[[#This Row],[ ADOPTED
Adjustment Description]],TRUE,FALSE)</f>
        <v>0</v>
      </c>
    </row>
    <row r="304" spans="1:48" s="214" customFormat="1" ht="35.25" customHeight="1" x14ac:dyDescent="0.15">
      <c r="A304" s="196">
        <v>720048</v>
      </c>
      <c r="B304" s="197" t="s">
        <v>115</v>
      </c>
      <c r="C304" s="198">
        <v>1515</v>
      </c>
      <c r="D304" s="197" t="s">
        <v>116</v>
      </c>
      <c r="E304" s="197" t="s">
        <v>126</v>
      </c>
      <c r="F304" s="197" t="s">
        <v>83</v>
      </c>
      <c r="G304" s="197" t="s">
        <v>61</v>
      </c>
      <c r="H304" s="197" t="s">
        <v>83</v>
      </c>
      <c r="I304" s="226">
        <v>57219</v>
      </c>
      <c r="J304" s="227" t="s">
        <v>1444</v>
      </c>
      <c r="K304" s="188">
        <v>1</v>
      </c>
      <c r="L304" s="189">
        <v>124847</v>
      </c>
      <c r="M304" s="189">
        <v>25062</v>
      </c>
      <c r="N304" s="189">
        <v>10970</v>
      </c>
      <c r="O304" s="189">
        <f>SUM(Table1[[#This Row],[Salaries and Wages]:[Variable Fringe]])</f>
        <v>160879</v>
      </c>
      <c r="P304" s="189"/>
      <c r="Q304" s="189">
        <v>500</v>
      </c>
      <c r="R304" s="189"/>
      <c r="S304" s="189"/>
      <c r="T304" s="189"/>
      <c r="U304" s="189"/>
      <c r="V304" s="189"/>
      <c r="W304" s="189"/>
      <c r="X304" s="189"/>
      <c r="Y304" s="189">
        <v>161379</v>
      </c>
      <c r="Z304" s="189"/>
      <c r="AA304" s="224" t="s">
        <v>1445</v>
      </c>
      <c r="AB304" s="210" t="s">
        <v>1400</v>
      </c>
      <c r="AC304" s="209" t="s">
        <v>1446</v>
      </c>
      <c r="AD304" s="197" t="s">
        <v>67</v>
      </c>
      <c r="AE304" s="235" t="s">
        <v>1447</v>
      </c>
      <c r="AF304" s="259">
        <v>0</v>
      </c>
      <c r="AG304" s="211">
        <f>Table1[[#This Row],[ADOPTED
Expenditures TOTAL]]*Table1[[#This Row],[
Percent Related to CAP]]</f>
        <v>0</v>
      </c>
      <c r="AH304" s="211">
        <f>Table1[[#This Row],[ADOPTED
Revenue TOTAL]]*Table1[[#This Row],[
Percent Related to CAP]]</f>
        <v>0</v>
      </c>
      <c r="AI304" s="251" t="s">
        <v>69</v>
      </c>
      <c r="AJ304" s="251" t="s">
        <v>69</v>
      </c>
      <c r="AK304" s="251" t="s">
        <v>69</v>
      </c>
      <c r="AL304" s="251" t="s">
        <v>69</v>
      </c>
      <c r="AM304" s="290"/>
      <c r="AN304" s="212"/>
      <c r="AO304" s="213"/>
      <c r="AP304" s="213"/>
      <c r="AQ304" s="197" t="s">
        <v>70</v>
      </c>
      <c r="AR304" s="197"/>
      <c r="AS304" s="219" t="s">
        <v>1444</v>
      </c>
      <c r="AT304" s="117" t="b">
        <f>IF(Table1[[#This Row],[PROPOSED
Form ID Name]]=Table1[[#This Row],[ADOPTED
Form ID Name]],TRUE,FALSE)</f>
        <v>1</v>
      </c>
      <c r="AU304" s="121" t="s">
        <v>1445</v>
      </c>
      <c r="AV304" s="220" t="b">
        <f>AND(Table1[[#This Row],[PROPOSED Adjustment Description]]=Table1[[#This Row],[ ADOPTED
Adjustment Description]],TRUE,FALSE)</f>
        <v>0</v>
      </c>
    </row>
    <row r="305" spans="1:48" s="214" customFormat="1" ht="35.25" customHeight="1" x14ac:dyDescent="0.15">
      <c r="A305" s="196">
        <v>700033</v>
      </c>
      <c r="B305" s="197" t="s">
        <v>798</v>
      </c>
      <c r="C305" s="198">
        <v>2111</v>
      </c>
      <c r="D305" s="197" t="s">
        <v>799</v>
      </c>
      <c r="E305" s="197" t="s">
        <v>103</v>
      </c>
      <c r="F305" s="197" t="s">
        <v>127</v>
      </c>
      <c r="G305" s="197" t="s">
        <v>160</v>
      </c>
      <c r="H305" s="197" t="s">
        <v>284</v>
      </c>
      <c r="I305" s="226">
        <v>57220</v>
      </c>
      <c r="J305" s="227" t="s">
        <v>1448</v>
      </c>
      <c r="K305" s="188"/>
      <c r="L305" s="189"/>
      <c r="M305" s="189"/>
      <c r="N305" s="189"/>
      <c r="O305" s="189">
        <f>SUM(Table1[[#This Row],[Salaries and Wages]:[Variable Fringe]])</f>
        <v>0</v>
      </c>
      <c r="P305" s="189"/>
      <c r="Q305" s="189"/>
      <c r="R305" s="189">
        <v>125000</v>
      </c>
      <c r="S305" s="189"/>
      <c r="T305" s="189"/>
      <c r="U305" s="189"/>
      <c r="V305" s="189"/>
      <c r="W305" s="189"/>
      <c r="X305" s="189"/>
      <c r="Y305" s="189">
        <v>125000</v>
      </c>
      <c r="Z305" s="189"/>
      <c r="AA305" s="221" t="s">
        <v>1449</v>
      </c>
      <c r="AB305" s="210" t="s">
        <v>1450</v>
      </c>
      <c r="AC305" s="210" t="s">
        <v>1451</v>
      </c>
      <c r="AD305" s="197" t="s">
        <v>94</v>
      </c>
      <c r="AE305" s="234" t="s">
        <v>69</v>
      </c>
      <c r="AF305" s="259">
        <v>0</v>
      </c>
      <c r="AG305" s="211">
        <f>Table1[[#This Row],[ADOPTED
Expenditures TOTAL]]*Table1[[#This Row],[
Percent Related to CAP]]</f>
        <v>0</v>
      </c>
      <c r="AH305" s="211">
        <f>Table1[[#This Row],[ADOPTED
Revenue TOTAL]]*Table1[[#This Row],[
Percent Related to CAP]]</f>
        <v>0</v>
      </c>
      <c r="AI305" s="251" t="s">
        <v>69</v>
      </c>
      <c r="AJ305" s="251" t="s">
        <v>69</v>
      </c>
      <c r="AK305" s="251" t="s">
        <v>69</v>
      </c>
      <c r="AL305" s="251" t="s">
        <v>69</v>
      </c>
      <c r="AM305" s="246"/>
      <c r="AN305" s="215" t="s">
        <v>133</v>
      </c>
      <c r="AO305" s="197"/>
      <c r="AP305" s="197"/>
      <c r="AQ305" s="216"/>
      <c r="AR305" s="216"/>
      <c r="AS305" s="219" t="s">
        <v>1448</v>
      </c>
      <c r="AT305" s="117" t="b">
        <f>IF(Table1[[#This Row],[PROPOSED
Form ID Name]]=Table1[[#This Row],[ADOPTED
Form ID Name]],TRUE,FALSE)</f>
        <v>1</v>
      </c>
      <c r="AU305" s="121" t="s">
        <v>1449</v>
      </c>
      <c r="AV305" s="220" t="b">
        <f>AND(Table1[[#This Row],[PROPOSED Adjustment Description]]=Table1[[#This Row],[ ADOPTED
Adjustment Description]],TRUE,FALSE)</f>
        <v>0</v>
      </c>
    </row>
    <row r="306" spans="1:48" s="214" customFormat="1" ht="35.25" customHeight="1" x14ac:dyDescent="0.15">
      <c r="A306" s="196">
        <v>100000</v>
      </c>
      <c r="B306" s="199" t="s">
        <v>57</v>
      </c>
      <c r="C306" s="198">
        <v>171415</v>
      </c>
      <c r="D306" s="199" t="s">
        <v>1271</v>
      </c>
      <c r="E306" s="199" t="s">
        <v>1452</v>
      </c>
      <c r="F306" s="199" t="s">
        <v>83</v>
      </c>
      <c r="G306" s="199" t="s">
        <v>279</v>
      </c>
      <c r="H306" s="199" t="s">
        <v>83</v>
      </c>
      <c r="I306" s="226">
        <v>57221</v>
      </c>
      <c r="J306" s="228" t="s">
        <v>1453</v>
      </c>
      <c r="K306" s="190">
        <v>4</v>
      </c>
      <c r="L306" s="191">
        <v>170547</v>
      </c>
      <c r="M306" s="191">
        <v>11157</v>
      </c>
      <c r="N306" s="191">
        <v>9690</v>
      </c>
      <c r="O306" s="191">
        <f>SUM(Table1[[#This Row],[Salaries and Wages]:[Variable Fringe]])</f>
        <v>191394</v>
      </c>
      <c r="P306" s="191"/>
      <c r="Q306" s="191"/>
      <c r="R306" s="191"/>
      <c r="S306" s="191"/>
      <c r="T306" s="191"/>
      <c r="U306" s="191"/>
      <c r="V306" s="191"/>
      <c r="W306" s="191"/>
      <c r="X306" s="191"/>
      <c r="Y306" s="191">
        <v>191394</v>
      </c>
      <c r="Z306" s="191"/>
      <c r="AA306" s="223" t="s">
        <v>1454</v>
      </c>
      <c r="AB306" s="210" t="s">
        <v>242</v>
      </c>
      <c r="AC306" s="210" t="s">
        <v>431</v>
      </c>
      <c r="AD306" s="199" t="s">
        <v>94</v>
      </c>
      <c r="AE306" s="234" t="s">
        <v>1276</v>
      </c>
      <c r="AF306" s="231">
        <v>0</v>
      </c>
      <c r="AG306" s="211">
        <f>Table1[[#This Row],[ADOPTED
Expenditures TOTAL]]*Table1[[#This Row],[
Percent Related to CAP]]</f>
        <v>0</v>
      </c>
      <c r="AH306" s="211">
        <f>Table1[[#This Row],[ADOPTED
Revenue TOTAL]]*Table1[[#This Row],[
Percent Related to CAP]]</f>
        <v>0</v>
      </c>
      <c r="AI306" s="217" t="s">
        <v>69</v>
      </c>
      <c r="AJ306" s="217" t="s">
        <v>69</v>
      </c>
      <c r="AK306" s="217" t="s">
        <v>69</v>
      </c>
      <c r="AL306" s="217" t="s">
        <v>69</v>
      </c>
      <c r="AM306" s="246"/>
      <c r="AN306" s="215"/>
      <c r="AO306" s="197"/>
      <c r="AP306" s="197"/>
      <c r="AQ306" s="197"/>
      <c r="AR306" s="197" t="s">
        <v>83</v>
      </c>
      <c r="AS306" s="219" t="s">
        <v>1453</v>
      </c>
      <c r="AT306" s="116" t="b">
        <f>IF(Table1[[#This Row],[PROPOSED
Form ID Name]]=Table1[[#This Row],[ADOPTED
Form ID Name]],TRUE,FALSE)</f>
        <v>1</v>
      </c>
      <c r="AU306" s="121" t="s">
        <v>1454</v>
      </c>
      <c r="AV306" s="220" t="b">
        <f>AND(Table1[[#This Row],[PROPOSED Adjustment Description]]=Table1[[#This Row],[ ADOPTED
Adjustment Description]],TRUE,FALSE)</f>
        <v>0</v>
      </c>
    </row>
    <row r="307" spans="1:48" s="214" customFormat="1" ht="35.25" customHeight="1" x14ac:dyDescent="0.15">
      <c r="A307" s="196">
        <v>100000</v>
      </c>
      <c r="B307" s="199" t="s">
        <v>57</v>
      </c>
      <c r="C307" s="198">
        <v>171413</v>
      </c>
      <c r="D307" s="199" t="s">
        <v>1403</v>
      </c>
      <c r="E307" s="199" t="s">
        <v>83</v>
      </c>
      <c r="F307" s="199" t="s">
        <v>60</v>
      </c>
      <c r="G307" s="199" t="s">
        <v>239</v>
      </c>
      <c r="H307" s="199" t="s">
        <v>83</v>
      </c>
      <c r="I307" s="226">
        <v>57224</v>
      </c>
      <c r="J307" s="228" t="s">
        <v>1455</v>
      </c>
      <c r="K307" s="190">
        <v>70.709999999999994</v>
      </c>
      <c r="L307" s="191">
        <v>2967462</v>
      </c>
      <c r="M307" s="191">
        <v>70535</v>
      </c>
      <c r="N307" s="191">
        <v>221076</v>
      </c>
      <c r="O307" s="191">
        <f>SUM(Table1[[#This Row],[Salaries and Wages]:[Variable Fringe]])</f>
        <v>3259073</v>
      </c>
      <c r="P307" s="191"/>
      <c r="Q307" s="191"/>
      <c r="R307" s="191"/>
      <c r="S307" s="191"/>
      <c r="T307" s="191"/>
      <c r="U307" s="191"/>
      <c r="V307" s="191"/>
      <c r="W307" s="191"/>
      <c r="X307" s="191"/>
      <c r="Y307" s="191">
        <v>3259073</v>
      </c>
      <c r="Z307" s="191"/>
      <c r="AA307" s="223" t="s">
        <v>1456</v>
      </c>
      <c r="AB307" s="210" t="s">
        <v>242</v>
      </c>
      <c r="AC307" s="210" t="s">
        <v>431</v>
      </c>
      <c r="AD307" s="199" t="s">
        <v>94</v>
      </c>
      <c r="AE307" s="234" t="s">
        <v>1276</v>
      </c>
      <c r="AF307" s="231">
        <v>0</v>
      </c>
      <c r="AG307" s="211">
        <f>Table1[[#This Row],[ADOPTED
Expenditures TOTAL]]*Table1[[#This Row],[
Percent Related to CAP]]</f>
        <v>0</v>
      </c>
      <c r="AH307" s="211">
        <f>Table1[[#This Row],[ADOPTED
Revenue TOTAL]]*Table1[[#This Row],[
Percent Related to CAP]]</f>
        <v>0</v>
      </c>
      <c r="AI307" s="217" t="s">
        <v>69</v>
      </c>
      <c r="AJ307" s="217" t="s">
        <v>69</v>
      </c>
      <c r="AK307" s="217" t="s">
        <v>69</v>
      </c>
      <c r="AL307" s="217" t="s">
        <v>69</v>
      </c>
      <c r="AM307" s="246"/>
      <c r="AN307" s="215"/>
      <c r="AO307" s="197"/>
      <c r="AP307" s="197"/>
      <c r="AQ307" s="197"/>
      <c r="AR307" s="197" t="s">
        <v>70</v>
      </c>
      <c r="AS307" s="219" t="s">
        <v>1455</v>
      </c>
      <c r="AT307" s="116" t="b">
        <f>IF(Table1[[#This Row],[PROPOSED
Form ID Name]]=Table1[[#This Row],[ADOPTED
Form ID Name]],TRUE,FALSE)</f>
        <v>1</v>
      </c>
      <c r="AU307" s="121" t="s">
        <v>1456</v>
      </c>
      <c r="AV307" s="220" t="b">
        <f>AND(Table1[[#This Row],[PROPOSED Adjustment Description]]=Table1[[#This Row],[ ADOPTED
Adjustment Description]],TRUE,FALSE)</f>
        <v>0</v>
      </c>
    </row>
    <row r="308" spans="1:48" s="214" customFormat="1" ht="35.25" customHeight="1" x14ac:dyDescent="0.15">
      <c r="A308" s="196">
        <v>100000</v>
      </c>
      <c r="B308" s="197" t="s">
        <v>57</v>
      </c>
      <c r="C308" s="198">
        <v>1623</v>
      </c>
      <c r="D308" s="197" t="s">
        <v>1388</v>
      </c>
      <c r="E308" s="197" t="s">
        <v>72</v>
      </c>
      <c r="F308" s="197" t="s">
        <v>73</v>
      </c>
      <c r="G308" s="197" t="s">
        <v>61</v>
      </c>
      <c r="H308" s="197" t="s">
        <v>493</v>
      </c>
      <c r="I308" s="226">
        <v>57238</v>
      </c>
      <c r="J308" s="227" t="s">
        <v>1457</v>
      </c>
      <c r="K308" s="188">
        <v>1</v>
      </c>
      <c r="L308" s="189">
        <v>116027</v>
      </c>
      <c r="M308" s="189">
        <v>23785</v>
      </c>
      <c r="N308" s="189">
        <v>10732</v>
      </c>
      <c r="O308" s="189">
        <f>SUM(Table1[[#This Row],[Salaries and Wages]:[Variable Fringe]])</f>
        <v>150544</v>
      </c>
      <c r="P308" s="189"/>
      <c r="Q308" s="189">
        <v>228</v>
      </c>
      <c r="R308" s="189">
        <v>2100</v>
      </c>
      <c r="S308" s="189"/>
      <c r="T308" s="189"/>
      <c r="U308" s="189"/>
      <c r="V308" s="189"/>
      <c r="W308" s="189"/>
      <c r="X308" s="189"/>
      <c r="Y308" s="189">
        <v>152872</v>
      </c>
      <c r="Z308" s="189"/>
      <c r="AA308" s="221" t="s">
        <v>1458</v>
      </c>
      <c r="AB308" s="210" t="s">
        <v>1459</v>
      </c>
      <c r="AC308" s="209" t="s">
        <v>1460</v>
      </c>
      <c r="AD308" s="197" t="s">
        <v>67</v>
      </c>
      <c r="AE308" s="235" t="s">
        <v>1461</v>
      </c>
      <c r="AF308" s="231">
        <v>0</v>
      </c>
      <c r="AG308" s="211">
        <f>Table1[[#This Row],[ADOPTED
Expenditures TOTAL]]*Table1[[#This Row],[
Percent Related to CAP]]</f>
        <v>0</v>
      </c>
      <c r="AH308" s="211">
        <f>Table1[[#This Row],[ADOPTED
Revenue TOTAL]]*Table1[[#This Row],[
Percent Related to CAP]]</f>
        <v>0</v>
      </c>
      <c r="AI308" s="217" t="s">
        <v>69</v>
      </c>
      <c r="AJ308" s="217" t="s">
        <v>69</v>
      </c>
      <c r="AK308" s="217" t="s">
        <v>69</v>
      </c>
      <c r="AL308" s="217" t="s">
        <v>69</v>
      </c>
      <c r="AM308" s="290"/>
      <c r="AN308" s="212"/>
      <c r="AO308" s="213"/>
      <c r="AP308" s="213"/>
      <c r="AQ308" s="213"/>
      <c r="AR308" s="197" t="s">
        <v>133</v>
      </c>
      <c r="AS308" s="219" t="s">
        <v>1457</v>
      </c>
      <c r="AT308" s="116" t="b">
        <f>IF(Table1[[#This Row],[PROPOSED
Form ID Name]]=Table1[[#This Row],[ADOPTED
Form ID Name]],TRUE,FALSE)</f>
        <v>1</v>
      </c>
      <c r="AU308" s="121" t="s">
        <v>1458</v>
      </c>
      <c r="AV308" s="220" t="b">
        <f>AND(Table1[[#This Row],[PROPOSED Adjustment Description]]=Table1[[#This Row],[ ADOPTED
Adjustment Description]],TRUE,FALSE)</f>
        <v>0</v>
      </c>
    </row>
    <row r="309" spans="1:48" s="214" customFormat="1" ht="35.25" customHeight="1" x14ac:dyDescent="0.15">
      <c r="A309" s="196">
        <v>700043</v>
      </c>
      <c r="B309" s="199" t="s">
        <v>1125</v>
      </c>
      <c r="C309" s="198">
        <v>171416</v>
      </c>
      <c r="D309" s="199" t="s">
        <v>1126</v>
      </c>
      <c r="E309" s="199" t="s">
        <v>238</v>
      </c>
      <c r="F309" s="199" t="s">
        <v>83</v>
      </c>
      <c r="G309" s="199" t="s">
        <v>104</v>
      </c>
      <c r="H309" s="199" t="s">
        <v>83</v>
      </c>
      <c r="I309" s="226">
        <v>57240</v>
      </c>
      <c r="J309" s="228" t="s">
        <v>1462</v>
      </c>
      <c r="K309" s="190"/>
      <c r="L309" s="191"/>
      <c r="M309" s="191"/>
      <c r="N309" s="191"/>
      <c r="O309" s="191">
        <f>SUM(Table1[[#This Row],[Salaries and Wages]:[Variable Fringe]])</f>
        <v>0</v>
      </c>
      <c r="P309" s="191"/>
      <c r="Q309" s="191">
        <v>1181699</v>
      </c>
      <c r="R309" s="191"/>
      <c r="S309" s="191"/>
      <c r="T309" s="191"/>
      <c r="U309" s="191"/>
      <c r="V309" s="191"/>
      <c r="W309" s="191"/>
      <c r="X309" s="191"/>
      <c r="Y309" s="191">
        <v>1181699</v>
      </c>
      <c r="Z309" s="191"/>
      <c r="AA309" s="222" t="s">
        <v>1463</v>
      </c>
      <c r="AB309" s="210" t="s">
        <v>1464</v>
      </c>
      <c r="AC309" s="209" t="s">
        <v>1465</v>
      </c>
      <c r="AD309" s="199" t="s">
        <v>94</v>
      </c>
      <c r="AE309" s="236" t="s">
        <v>69</v>
      </c>
      <c r="AF309" s="231">
        <v>0</v>
      </c>
      <c r="AG309" s="211">
        <f>Table1[[#This Row],[ADOPTED
Expenditures TOTAL]]*Table1[[#This Row],[
Percent Related to CAP]]</f>
        <v>0</v>
      </c>
      <c r="AH309" s="211">
        <f>Table1[[#This Row],[ADOPTED
Revenue TOTAL]]*Table1[[#This Row],[
Percent Related to CAP]]</f>
        <v>0</v>
      </c>
      <c r="AI309" s="217" t="s">
        <v>69</v>
      </c>
      <c r="AJ309" s="217" t="s">
        <v>69</v>
      </c>
      <c r="AK309" s="217" t="s">
        <v>69</v>
      </c>
      <c r="AL309" s="217" t="s">
        <v>69</v>
      </c>
      <c r="AM309" s="291"/>
      <c r="AN309" s="215" t="s">
        <v>83</v>
      </c>
      <c r="AO309" s="197"/>
      <c r="AP309" s="197"/>
      <c r="AQ309" s="216"/>
      <c r="AR309" s="216"/>
      <c r="AS309" s="219" t="s">
        <v>1462</v>
      </c>
      <c r="AT309" s="117" t="b">
        <f>IF(Table1[[#This Row],[PROPOSED
Form ID Name]]=Table1[[#This Row],[ADOPTED
Form ID Name]],TRUE,FALSE)</f>
        <v>1</v>
      </c>
      <c r="AU309" s="121" t="s">
        <v>1463</v>
      </c>
      <c r="AV309" s="220" t="b">
        <f>AND(Table1[[#This Row],[PROPOSED Adjustment Description]]=Table1[[#This Row],[ ADOPTED
Adjustment Description]],TRUE,FALSE)</f>
        <v>0</v>
      </c>
    </row>
    <row r="310" spans="1:48" s="214" customFormat="1" ht="26.25" customHeight="1" x14ac:dyDescent="0.15">
      <c r="A310" s="196">
        <v>720048</v>
      </c>
      <c r="B310" s="197" t="s">
        <v>115</v>
      </c>
      <c r="C310" s="198">
        <v>1515</v>
      </c>
      <c r="D310" s="197" t="s">
        <v>116</v>
      </c>
      <c r="E310" s="197" t="s">
        <v>59</v>
      </c>
      <c r="F310" s="197" t="s">
        <v>127</v>
      </c>
      <c r="G310" s="197" t="s">
        <v>61</v>
      </c>
      <c r="H310" s="197" t="s">
        <v>83</v>
      </c>
      <c r="I310" s="226">
        <v>57243</v>
      </c>
      <c r="J310" s="227" t="s">
        <v>1466</v>
      </c>
      <c r="K310" s="188">
        <v>1</v>
      </c>
      <c r="L310" s="189">
        <v>82066</v>
      </c>
      <c r="M310" s="189">
        <v>18940</v>
      </c>
      <c r="N310" s="189">
        <v>9816</v>
      </c>
      <c r="O310" s="189">
        <f>SUM(Table1[[#This Row],[Salaries and Wages]:[Variable Fringe]])</f>
        <v>110822</v>
      </c>
      <c r="P310" s="189"/>
      <c r="Q310" s="189">
        <v>500</v>
      </c>
      <c r="R310" s="189">
        <v>2500</v>
      </c>
      <c r="S310" s="189"/>
      <c r="T310" s="189"/>
      <c r="U310" s="189"/>
      <c r="V310" s="189"/>
      <c r="W310" s="189"/>
      <c r="X310" s="189"/>
      <c r="Y310" s="189">
        <v>113822</v>
      </c>
      <c r="Z310" s="189">
        <v>79000</v>
      </c>
      <c r="AA310" s="224" t="s">
        <v>1467</v>
      </c>
      <c r="AB310" s="210" t="s">
        <v>1468</v>
      </c>
      <c r="AC310" s="209" t="s">
        <v>1469</v>
      </c>
      <c r="AD310" s="197" t="s">
        <v>67</v>
      </c>
      <c r="AE310" s="234" t="s">
        <v>1470</v>
      </c>
      <c r="AF310" s="231">
        <v>0</v>
      </c>
      <c r="AG310" s="211">
        <f>Table1[[#This Row],[ADOPTED
Expenditures TOTAL]]*Table1[[#This Row],[
Percent Related to CAP]]</f>
        <v>0</v>
      </c>
      <c r="AH310" s="211">
        <f>Table1[[#This Row],[ADOPTED
Revenue TOTAL]]*Table1[[#This Row],[
Percent Related to CAP]]</f>
        <v>0</v>
      </c>
      <c r="AI310" s="217" t="s">
        <v>69</v>
      </c>
      <c r="AJ310" s="217" t="s">
        <v>69</v>
      </c>
      <c r="AK310" s="217" t="s">
        <v>69</v>
      </c>
      <c r="AL310" s="217" t="s">
        <v>69</v>
      </c>
      <c r="AM310" s="246"/>
      <c r="AN310" s="215"/>
      <c r="AO310" s="197"/>
      <c r="AP310" s="197"/>
      <c r="AQ310" s="197" t="s">
        <v>179</v>
      </c>
      <c r="AR310" s="197"/>
      <c r="AS310" s="219" t="s">
        <v>1466</v>
      </c>
      <c r="AT310" s="117" t="b">
        <f>IF(Table1[[#This Row],[PROPOSED
Form ID Name]]=Table1[[#This Row],[ADOPTED
Form ID Name]],TRUE,FALSE)</f>
        <v>1</v>
      </c>
      <c r="AU310" s="121" t="s">
        <v>1467</v>
      </c>
      <c r="AV310" s="220" t="b">
        <f>AND(Table1[[#This Row],[PROPOSED Adjustment Description]]=Table1[[#This Row],[ ADOPTED
Adjustment Description]],TRUE,FALSE)</f>
        <v>0</v>
      </c>
    </row>
    <row r="311" spans="1:48" s="214" customFormat="1" ht="35.25" customHeight="1" x14ac:dyDescent="0.15">
      <c r="A311" s="196">
        <v>100000</v>
      </c>
      <c r="B311" s="197" t="s">
        <v>57</v>
      </c>
      <c r="C311" s="198">
        <v>1517</v>
      </c>
      <c r="D311" s="197" t="s">
        <v>347</v>
      </c>
      <c r="E311" s="197" t="s">
        <v>238</v>
      </c>
      <c r="F311" s="197" t="s">
        <v>83</v>
      </c>
      <c r="G311" s="197" t="s">
        <v>134</v>
      </c>
      <c r="H311" s="197" t="s">
        <v>83</v>
      </c>
      <c r="I311" s="226">
        <v>57245</v>
      </c>
      <c r="J311" s="227" t="s">
        <v>1471</v>
      </c>
      <c r="K311" s="188"/>
      <c r="L311" s="189"/>
      <c r="M311" s="189"/>
      <c r="N311" s="189"/>
      <c r="O311" s="189">
        <f>SUM(Table1[[#This Row],[Salaries and Wages]:[Variable Fringe]])</f>
        <v>0</v>
      </c>
      <c r="P311" s="189"/>
      <c r="Q311" s="189"/>
      <c r="R311" s="189"/>
      <c r="S311" s="189"/>
      <c r="T311" s="189"/>
      <c r="U311" s="189"/>
      <c r="V311" s="189"/>
      <c r="W311" s="189"/>
      <c r="X311" s="189"/>
      <c r="Y311" s="189"/>
      <c r="Z311" s="194">
        <v>-84272</v>
      </c>
      <c r="AA311" s="221" t="s">
        <v>1472</v>
      </c>
      <c r="AB311" s="210" t="s">
        <v>1473</v>
      </c>
      <c r="AC311" s="209" t="s">
        <v>1474</v>
      </c>
      <c r="AD311" s="197" t="s">
        <v>94</v>
      </c>
      <c r="AE311" s="234" t="s">
        <v>1475</v>
      </c>
      <c r="AF311" s="231">
        <v>0</v>
      </c>
      <c r="AG311" s="211">
        <f>Table1[[#This Row],[ADOPTED
Expenditures TOTAL]]*Table1[[#This Row],[
Percent Related to CAP]]</f>
        <v>0</v>
      </c>
      <c r="AH311" s="217" t="s">
        <v>69</v>
      </c>
      <c r="AI311" s="217" t="s">
        <v>69</v>
      </c>
      <c r="AJ311" s="217" t="s">
        <v>69</v>
      </c>
      <c r="AK311" s="217" t="s">
        <v>69</v>
      </c>
      <c r="AL311" s="217" t="s">
        <v>69</v>
      </c>
      <c r="AM311" s="246"/>
      <c r="AN311" s="215"/>
      <c r="AO311" s="197"/>
      <c r="AP311" s="197"/>
      <c r="AQ311" s="197"/>
      <c r="AR311" s="197" t="s">
        <v>133</v>
      </c>
      <c r="AS311" s="219" t="s">
        <v>1471</v>
      </c>
      <c r="AT311" s="116" t="b">
        <f>IF(Table1[[#This Row],[PROPOSED
Form ID Name]]=Table1[[#This Row],[ADOPTED
Form ID Name]],TRUE,FALSE)</f>
        <v>1</v>
      </c>
      <c r="AU311" s="121" t="s">
        <v>1472</v>
      </c>
      <c r="AV311" s="220" t="b">
        <f>AND(Table1[[#This Row],[PROPOSED Adjustment Description]]=Table1[[#This Row],[ ADOPTED
Adjustment Description]],TRUE,FALSE)</f>
        <v>0</v>
      </c>
    </row>
    <row r="312" spans="1:48" s="214" customFormat="1" ht="35.25" customHeight="1" x14ac:dyDescent="0.15">
      <c r="A312" s="196">
        <v>100000</v>
      </c>
      <c r="B312" s="197" t="s">
        <v>57</v>
      </c>
      <c r="C312" s="198">
        <v>1623</v>
      </c>
      <c r="D312" s="197" t="s">
        <v>1388</v>
      </c>
      <c r="E312" s="197" t="s">
        <v>59</v>
      </c>
      <c r="F312" s="197" t="s">
        <v>83</v>
      </c>
      <c r="G312" s="197" t="s">
        <v>134</v>
      </c>
      <c r="H312" s="197" t="s">
        <v>83</v>
      </c>
      <c r="I312" s="226">
        <v>57248</v>
      </c>
      <c r="J312" s="227" t="s">
        <v>1476</v>
      </c>
      <c r="K312" s="188"/>
      <c r="L312" s="189"/>
      <c r="M312" s="189"/>
      <c r="N312" s="189"/>
      <c r="O312" s="189">
        <f>SUM(Table1[[#This Row],[Salaries and Wages]:[Variable Fringe]])</f>
        <v>0</v>
      </c>
      <c r="P312" s="189"/>
      <c r="Q312" s="189"/>
      <c r="R312" s="189"/>
      <c r="S312" s="189"/>
      <c r="T312" s="189"/>
      <c r="U312" s="189"/>
      <c r="V312" s="189"/>
      <c r="W312" s="189"/>
      <c r="X312" s="189"/>
      <c r="Y312" s="189"/>
      <c r="Z312" s="194">
        <v>-1273363</v>
      </c>
      <c r="AA312" s="221" t="s">
        <v>1477</v>
      </c>
      <c r="AB312" s="210" t="s">
        <v>1478</v>
      </c>
      <c r="AC312" s="210" t="s">
        <v>1479</v>
      </c>
      <c r="AD312" s="197" t="s">
        <v>94</v>
      </c>
      <c r="AE312" s="234" t="s">
        <v>352</v>
      </c>
      <c r="AF312" s="231">
        <v>0</v>
      </c>
      <c r="AG312" s="211">
        <f>Table1[[#This Row],[ADOPTED
Expenditures TOTAL]]*Table1[[#This Row],[
Percent Related to CAP]]</f>
        <v>0</v>
      </c>
      <c r="AH312" s="211">
        <f>Table1[[#This Row],[ADOPTED
Revenue TOTAL]]*Table1[[#This Row],[
Percent Related to CAP]]</f>
        <v>0</v>
      </c>
      <c r="AI312" s="217" t="s">
        <v>69</v>
      </c>
      <c r="AJ312" s="217" t="s">
        <v>69</v>
      </c>
      <c r="AK312" s="217" t="s">
        <v>69</v>
      </c>
      <c r="AL312" s="217" t="s">
        <v>69</v>
      </c>
      <c r="AM312" s="246"/>
      <c r="AN312" s="215"/>
      <c r="AO312" s="197"/>
      <c r="AP312" s="197"/>
      <c r="AQ312" s="197"/>
      <c r="AR312" s="197" t="s">
        <v>83</v>
      </c>
      <c r="AS312" s="219" t="s">
        <v>1476</v>
      </c>
      <c r="AT312" s="116" t="b">
        <f>IF(Table1[[#This Row],[PROPOSED
Form ID Name]]=Table1[[#This Row],[ADOPTED
Form ID Name]],TRUE,FALSE)</f>
        <v>1</v>
      </c>
      <c r="AU312" s="121" t="s">
        <v>1477</v>
      </c>
      <c r="AV312" s="220" t="b">
        <f>AND(Table1[[#This Row],[PROPOSED Adjustment Description]]=Table1[[#This Row],[ ADOPTED
Adjustment Description]],TRUE,FALSE)</f>
        <v>0</v>
      </c>
    </row>
    <row r="313" spans="1:48" s="214" customFormat="1" ht="35.25" customHeight="1" x14ac:dyDescent="0.15">
      <c r="A313" s="196">
        <v>100000</v>
      </c>
      <c r="B313" s="199" t="s">
        <v>57</v>
      </c>
      <c r="C313" s="198">
        <v>171413</v>
      </c>
      <c r="D313" s="199" t="s">
        <v>1403</v>
      </c>
      <c r="E313" s="199" t="s">
        <v>103</v>
      </c>
      <c r="F313" s="199" t="s">
        <v>60</v>
      </c>
      <c r="G313" s="199" t="s">
        <v>1249</v>
      </c>
      <c r="H313" s="199" t="s">
        <v>83</v>
      </c>
      <c r="I313" s="226">
        <v>57249</v>
      </c>
      <c r="J313" s="228" t="s">
        <v>1480</v>
      </c>
      <c r="K313" s="190"/>
      <c r="L313" s="191"/>
      <c r="M313" s="191"/>
      <c r="N313" s="191"/>
      <c r="O313" s="191">
        <f>SUM(Table1[[#This Row],[Salaries and Wages]:[Variable Fringe]])</f>
        <v>0</v>
      </c>
      <c r="P313" s="191"/>
      <c r="Q313" s="191">
        <v>125000</v>
      </c>
      <c r="R313" s="191"/>
      <c r="S313" s="191"/>
      <c r="T313" s="191"/>
      <c r="U313" s="191"/>
      <c r="V313" s="191"/>
      <c r="W313" s="191"/>
      <c r="X313" s="191"/>
      <c r="Y313" s="191">
        <v>125000</v>
      </c>
      <c r="Z313" s="191"/>
      <c r="AA313" s="223" t="s">
        <v>1481</v>
      </c>
      <c r="AB313" s="210" t="s">
        <v>1482</v>
      </c>
      <c r="AC313" s="210" t="s">
        <v>1483</v>
      </c>
      <c r="AD313" s="199" t="s">
        <v>67</v>
      </c>
      <c r="AE313" s="234" t="s">
        <v>1356</v>
      </c>
      <c r="AF313" s="231">
        <v>1</v>
      </c>
      <c r="AG313" s="211">
        <f>Table1[[#This Row],[ADOPTED
Expenditures TOTAL]]*Table1[[#This Row],[
Percent Related to CAP]]</f>
        <v>125000</v>
      </c>
      <c r="AH313" s="211">
        <f>Table1[[#This Row],[ADOPTED
Revenue TOTAL]]*Table1[[#This Row],[
Percent Related to CAP]]</f>
        <v>0</v>
      </c>
      <c r="AI313" s="217" t="s">
        <v>79</v>
      </c>
      <c r="AJ313" s="217" t="s">
        <v>1255</v>
      </c>
      <c r="AK313" s="217" t="s">
        <v>81</v>
      </c>
      <c r="AL313" s="217" t="s">
        <v>177</v>
      </c>
      <c r="AM313" s="246"/>
      <c r="AN313" s="215"/>
      <c r="AO313" s="197"/>
      <c r="AP313" s="197"/>
      <c r="AQ313" s="197"/>
      <c r="AR313" s="197" t="s">
        <v>70</v>
      </c>
      <c r="AS313" s="219" t="s">
        <v>1480</v>
      </c>
      <c r="AT313" s="116" t="b">
        <f>IF(Table1[[#This Row],[PROPOSED
Form ID Name]]=Table1[[#This Row],[ADOPTED
Form ID Name]],TRUE,FALSE)</f>
        <v>1</v>
      </c>
      <c r="AU313" s="121" t="s">
        <v>1481</v>
      </c>
      <c r="AV313" s="220" t="b">
        <f>AND(Table1[[#This Row],[PROPOSED Adjustment Description]]=Table1[[#This Row],[ ADOPTED
Adjustment Description]],TRUE,FALSE)</f>
        <v>0</v>
      </c>
    </row>
    <row r="314" spans="1:48" s="214" customFormat="1" ht="35.25" customHeight="1" x14ac:dyDescent="0.15">
      <c r="A314" s="196">
        <v>100000</v>
      </c>
      <c r="B314" s="199" t="s">
        <v>57</v>
      </c>
      <c r="C314" s="198">
        <v>171413</v>
      </c>
      <c r="D314" s="199" t="s">
        <v>1403</v>
      </c>
      <c r="E314" s="199" t="s">
        <v>103</v>
      </c>
      <c r="F314" s="199" t="s">
        <v>60</v>
      </c>
      <c r="G314" s="199" t="s">
        <v>1249</v>
      </c>
      <c r="H314" s="199" t="s">
        <v>83</v>
      </c>
      <c r="I314" s="226">
        <v>57250</v>
      </c>
      <c r="J314" s="228" t="s">
        <v>1484</v>
      </c>
      <c r="K314" s="190"/>
      <c r="L314" s="191"/>
      <c r="M314" s="191"/>
      <c r="N314" s="191"/>
      <c r="O314" s="191">
        <f>SUM(Table1[[#This Row],[Salaries and Wages]:[Variable Fringe]])</f>
        <v>0</v>
      </c>
      <c r="P314" s="191"/>
      <c r="Q314" s="191">
        <v>125000</v>
      </c>
      <c r="R314" s="191"/>
      <c r="S314" s="191"/>
      <c r="T314" s="191"/>
      <c r="U314" s="191"/>
      <c r="V314" s="191"/>
      <c r="W314" s="191"/>
      <c r="X314" s="191"/>
      <c r="Y314" s="191">
        <v>125000</v>
      </c>
      <c r="Z314" s="191"/>
      <c r="AA314" s="223" t="s">
        <v>1485</v>
      </c>
      <c r="AB314" s="210" t="s">
        <v>1486</v>
      </c>
      <c r="AC314" s="210" t="s">
        <v>1487</v>
      </c>
      <c r="AD314" s="199" t="s">
        <v>67</v>
      </c>
      <c r="AE314" s="234" t="s">
        <v>1356</v>
      </c>
      <c r="AF314" s="231">
        <v>1</v>
      </c>
      <c r="AG314" s="211">
        <f>Table1[[#This Row],[ADOPTED
Expenditures TOTAL]]*Table1[[#This Row],[
Percent Related to CAP]]</f>
        <v>125000</v>
      </c>
      <c r="AH314" s="211">
        <f>Table1[[#This Row],[ADOPTED
Revenue TOTAL]]*Table1[[#This Row],[
Percent Related to CAP]]</f>
        <v>0</v>
      </c>
      <c r="AI314" s="217" t="s">
        <v>79</v>
      </c>
      <c r="AJ314" s="217" t="s">
        <v>1255</v>
      </c>
      <c r="AK314" s="217" t="s">
        <v>81</v>
      </c>
      <c r="AL314" s="217" t="s">
        <v>177</v>
      </c>
      <c r="AM314" s="246"/>
      <c r="AN314" s="215"/>
      <c r="AO314" s="197"/>
      <c r="AP314" s="197"/>
      <c r="AQ314" s="197"/>
      <c r="AR314" s="197" t="s">
        <v>70</v>
      </c>
      <c r="AS314" s="219" t="s">
        <v>1484</v>
      </c>
      <c r="AT314" s="116" t="b">
        <f>IF(Table1[[#This Row],[PROPOSED
Form ID Name]]=Table1[[#This Row],[ADOPTED
Form ID Name]],TRUE,FALSE)</f>
        <v>1</v>
      </c>
      <c r="AU314" s="121" t="s">
        <v>1485</v>
      </c>
      <c r="AV314" s="220" t="b">
        <f>AND(Table1[[#This Row],[PROPOSED Adjustment Description]]=Table1[[#This Row],[ ADOPTED
Adjustment Description]],TRUE,FALSE)</f>
        <v>0</v>
      </c>
    </row>
    <row r="315" spans="1:48" s="214" customFormat="1" ht="35.25" customHeight="1" x14ac:dyDescent="0.15">
      <c r="A315" s="196">
        <v>700043</v>
      </c>
      <c r="B315" s="197" t="s">
        <v>1125</v>
      </c>
      <c r="C315" s="198">
        <v>171416</v>
      </c>
      <c r="D315" s="197" t="s">
        <v>1126</v>
      </c>
      <c r="E315" s="197" t="s">
        <v>72</v>
      </c>
      <c r="F315" s="197" t="s">
        <v>83</v>
      </c>
      <c r="G315" s="197" t="s">
        <v>61</v>
      </c>
      <c r="H315" s="197" t="s">
        <v>83</v>
      </c>
      <c r="I315" s="226">
        <v>57251</v>
      </c>
      <c r="J315" s="227" t="s">
        <v>1488</v>
      </c>
      <c r="K315" s="188"/>
      <c r="L315" s="189"/>
      <c r="M315" s="189"/>
      <c r="N315" s="189"/>
      <c r="O315" s="189">
        <f>SUM(Table1[[#This Row],[Salaries and Wages]:[Variable Fringe]])</f>
        <v>0</v>
      </c>
      <c r="P315" s="189"/>
      <c r="Q315" s="189">
        <v>23000</v>
      </c>
      <c r="R315" s="189"/>
      <c r="S315" s="189"/>
      <c r="T315" s="189"/>
      <c r="U315" s="189"/>
      <c r="V315" s="189">
        <v>87000</v>
      </c>
      <c r="W315" s="189"/>
      <c r="X315" s="189"/>
      <c r="Y315" s="189">
        <v>110000</v>
      </c>
      <c r="Z315" s="189"/>
      <c r="AA315" s="221" t="s">
        <v>1489</v>
      </c>
      <c r="AB315" s="210" t="s">
        <v>1490</v>
      </c>
      <c r="AC315" s="210" t="s">
        <v>1491</v>
      </c>
      <c r="AD315" s="197" t="s">
        <v>67</v>
      </c>
      <c r="AE315" s="235" t="s">
        <v>1492</v>
      </c>
      <c r="AF315" s="231">
        <v>0</v>
      </c>
      <c r="AG315" s="211">
        <f>Table1[[#This Row],[ADOPTED
Expenditures TOTAL]]*Table1[[#This Row],[
Percent Related to CAP]]</f>
        <v>0</v>
      </c>
      <c r="AH315" s="211">
        <f>Table1[[#This Row],[ADOPTED
Revenue TOTAL]]*Table1[[#This Row],[
Percent Related to CAP]]</f>
        <v>0</v>
      </c>
      <c r="AI315" s="217" t="s">
        <v>69</v>
      </c>
      <c r="AJ315" s="217" t="s">
        <v>69</v>
      </c>
      <c r="AK315" s="217" t="s">
        <v>69</v>
      </c>
      <c r="AL315" s="217" t="s">
        <v>69</v>
      </c>
      <c r="AM315" s="290"/>
      <c r="AN315" s="215" t="s">
        <v>70</v>
      </c>
      <c r="AO315" s="197"/>
      <c r="AP315" s="197"/>
      <c r="AQ315" s="216"/>
      <c r="AR315" s="216"/>
      <c r="AS315" s="219" t="s">
        <v>1488</v>
      </c>
      <c r="AT315" s="117" t="b">
        <f>IF(Table1[[#This Row],[PROPOSED
Form ID Name]]=Table1[[#This Row],[ADOPTED
Form ID Name]],TRUE,FALSE)</f>
        <v>1</v>
      </c>
      <c r="AU315" s="121" t="s">
        <v>1489</v>
      </c>
      <c r="AV315" s="220" t="b">
        <f>AND(Table1[[#This Row],[PROPOSED Adjustment Description]]=Table1[[#This Row],[ ADOPTED
Adjustment Description]],TRUE,FALSE)</f>
        <v>0</v>
      </c>
    </row>
    <row r="316" spans="1:48" s="214" customFormat="1" ht="35.25" customHeight="1" x14ac:dyDescent="0.15">
      <c r="A316" s="196">
        <v>200214</v>
      </c>
      <c r="B316" s="197" t="s">
        <v>1493</v>
      </c>
      <c r="C316" s="198">
        <v>1413</v>
      </c>
      <c r="D316" s="197" t="s">
        <v>1282</v>
      </c>
      <c r="E316" s="197" t="s">
        <v>103</v>
      </c>
      <c r="F316" s="197" t="s">
        <v>83</v>
      </c>
      <c r="G316" s="197" t="s">
        <v>84</v>
      </c>
      <c r="H316" s="197" t="s">
        <v>83</v>
      </c>
      <c r="I316" s="226">
        <v>57252</v>
      </c>
      <c r="J316" s="227" t="s">
        <v>1494</v>
      </c>
      <c r="K316" s="188"/>
      <c r="L316" s="189"/>
      <c r="M316" s="189"/>
      <c r="N316" s="189"/>
      <c r="O316" s="189">
        <f>SUM(Table1[[#This Row],[Salaries and Wages]:[Variable Fringe]])</f>
        <v>0</v>
      </c>
      <c r="P316" s="189"/>
      <c r="Q316" s="189"/>
      <c r="R316" s="189"/>
      <c r="S316" s="189"/>
      <c r="T316" s="189"/>
      <c r="U316" s="189"/>
      <c r="V316" s="189"/>
      <c r="W316" s="189"/>
      <c r="X316" s="189"/>
      <c r="Y316" s="189"/>
      <c r="Z316" s="189">
        <v>150000</v>
      </c>
      <c r="AA316" s="221" t="s">
        <v>1495</v>
      </c>
      <c r="AB316" s="210" t="s">
        <v>1496</v>
      </c>
      <c r="AC316" s="210" t="s">
        <v>1497</v>
      </c>
      <c r="AD316" s="197" t="s">
        <v>67</v>
      </c>
      <c r="AE316" s="235" t="s">
        <v>1498</v>
      </c>
      <c r="AF316" s="231">
        <v>0</v>
      </c>
      <c r="AG316" s="211">
        <f>Table1[[#This Row],[ADOPTED
Expenditures TOTAL]]*Table1[[#This Row],[
Percent Related to CAP]]</f>
        <v>0</v>
      </c>
      <c r="AH316" s="211">
        <f>Table1[[#This Row],[ADOPTED
Revenue TOTAL]]*Table1[[#This Row],[
Percent Related to CAP]]</f>
        <v>0</v>
      </c>
      <c r="AI316" s="217" t="s">
        <v>69</v>
      </c>
      <c r="AJ316" s="217" t="s">
        <v>69</v>
      </c>
      <c r="AK316" s="217" t="s">
        <v>69</v>
      </c>
      <c r="AL316" s="217" t="s">
        <v>69</v>
      </c>
      <c r="AM316" s="290"/>
      <c r="AN316" s="215" t="s">
        <v>70</v>
      </c>
      <c r="AO316" s="197"/>
      <c r="AP316" s="197"/>
      <c r="AQ316" s="216"/>
      <c r="AR316" s="216"/>
      <c r="AS316" s="219" t="s">
        <v>1494</v>
      </c>
      <c r="AT316" s="117" t="b">
        <f>IF(Table1[[#This Row],[PROPOSED
Form ID Name]]=Table1[[#This Row],[ADOPTED
Form ID Name]],TRUE,FALSE)</f>
        <v>1</v>
      </c>
      <c r="AU316" s="121" t="s">
        <v>1495</v>
      </c>
      <c r="AV316" s="220" t="b">
        <f>AND(Table1[[#This Row],[PROPOSED Adjustment Description]]=Table1[[#This Row],[ ADOPTED
Adjustment Description]],TRUE,FALSE)</f>
        <v>0</v>
      </c>
    </row>
    <row r="317" spans="1:48" s="214" customFormat="1" ht="35.25" customHeight="1" x14ac:dyDescent="0.15">
      <c r="A317" s="196">
        <v>700043</v>
      </c>
      <c r="B317" s="197" t="s">
        <v>1125</v>
      </c>
      <c r="C317" s="198">
        <v>171416</v>
      </c>
      <c r="D317" s="197" t="s">
        <v>1126</v>
      </c>
      <c r="E317" s="197" t="s">
        <v>126</v>
      </c>
      <c r="F317" s="197" t="s">
        <v>83</v>
      </c>
      <c r="G317" s="197" t="s">
        <v>61</v>
      </c>
      <c r="H317" s="197" t="s">
        <v>83</v>
      </c>
      <c r="I317" s="226">
        <v>57253</v>
      </c>
      <c r="J317" s="227" t="s">
        <v>1499</v>
      </c>
      <c r="K317" s="188"/>
      <c r="L317" s="189"/>
      <c r="M317" s="189"/>
      <c r="N317" s="189"/>
      <c r="O317" s="189">
        <f>SUM(Table1[[#This Row],[Salaries and Wages]:[Variable Fringe]])</f>
        <v>0</v>
      </c>
      <c r="P317" s="189">
        <v>40000</v>
      </c>
      <c r="Q317" s="189"/>
      <c r="R317" s="189"/>
      <c r="S317" s="189"/>
      <c r="T317" s="189"/>
      <c r="U317" s="189"/>
      <c r="V317" s="189"/>
      <c r="W317" s="189"/>
      <c r="X317" s="189"/>
      <c r="Y317" s="189">
        <v>40000</v>
      </c>
      <c r="Z317" s="189"/>
      <c r="AA317" s="221" t="s">
        <v>1500</v>
      </c>
      <c r="AB317" s="210" t="s">
        <v>1501</v>
      </c>
      <c r="AC317" s="209" t="s">
        <v>1502</v>
      </c>
      <c r="AD317" s="197" t="s">
        <v>94</v>
      </c>
      <c r="AE317" s="234" t="s">
        <v>69</v>
      </c>
      <c r="AF317" s="231">
        <v>0</v>
      </c>
      <c r="AG317" s="211">
        <f>Table1[[#This Row],[ADOPTED
Expenditures TOTAL]]*Table1[[#This Row],[
Percent Related to CAP]]</f>
        <v>0</v>
      </c>
      <c r="AH317" s="211">
        <f>Table1[[#This Row],[ADOPTED
Revenue TOTAL]]*Table1[[#This Row],[
Percent Related to CAP]]</f>
        <v>0</v>
      </c>
      <c r="AI317" s="217" t="s">
        <v>69</v>
      </c>
      <c r="AJ317" s="217" t="s">
        <v>69</v>
      </c>
      <c r="AK317" s="217" t="s">
        <v>69</v>
      </c>
      <c r="AL317" s="217" t="s">
        <v>69</v>
      </c>
      <c r="AM317" s="246"/>
      <c r="AN317" s="215" t="s">
        <v>83</v>
      </c>
      <c r="AO317" s="197"/>
      <c r="AP317" s="197"/>
      <c r="AQ317" s="216"/>
      <c r="AR317" s="216"/>
      <c r="AS317" s="219" t="s">
        <v>1499</v>
      </c>
      <c r="AT317" s="117" t="b">
        <f>IF(Table1[[#This Row],[PROPOSED
Form ID Name]]=Table1[[#This Row],[ADOPTED
Form ID Name]],TRUE,FALSE)</f>
        <v>1</v>
      </c>
      <c r="AU317" s="121" t="s">
        <v>1500</v>
      </c>
      <c r="AV317" s="220" t="b">
        <f>AND(Table1[[#This Row],[PROPOSED Adjustment Description]]=Table1[[#This Row],[ ADOPTED
Adjustment Description]],TRUE,FALSE)</f>
        <v>0</v>
      </c>
    </row>
    <row r="318" spans="1:48" s="214" customFormat="1" ht="35.25" customHeight="1" x14ac:dyDescent="0.15">
      <c r="A318" s="196">
        <v>700043</v>
      </c>
      <c r="B318" s="199" t="s">
        <v>1125</v>
      </c>
      <c r="C318" s="198">
        <v>171416</v>
      </c>
      <c r="D318" s="199" t="s">
        <v>1126</v>
      </c>
      <c r="E318" s="199" t="s">
        <v>449</v>
      </c>
      <c r="F318" s="199" t="s">
        <v>83</v>
      </c>
      <c r="G318" s="199" t="s">
        <v>61</v>
      </c>
      <c r="H318" s="199" t="s">
        <v>83</v>
      </c>
      <c r="I318" s="226">
        <v>57254</v>
      </c>
      <c r="J318" s="228" t="s">
        <v>1503</v>
      </c>
      <c r="K318" s="190"/>
      <c r="L318" s="191"/>
      <c r="M318" s="191"/>
      <c r="N318" s="191"/>
      <c r="O318" s="191">
        <f>SUM(Table1[[#This Row],[Salaries and Wages]:[Variable Fringe]])</f>
        <v>0</v>
      </c>
      <c r="P318" s="191"/>
      <c r="Q318" s="191">
        <v>25000</v>
      </c>
      <c r="R318" s="191"/>
      <c r="S318" s="191"/>
      <c r="T318" s="191"/>
      <c r="U318" s="191"/>
      <c r="V318" s="191"/>
      <c r="W318" s="191"/>
      <c r="X318" s="191"/>
      <c r="Y318" s="191">
        <v>25000</v>
      </c>
      <c r="Z318" s="191"/>
      <c r="AA318" s="222" t="s">
        <v>1504</v>
      </c>
      <c r="AB318" s="210" t="s">
        <v>1505</v>
      </c>
      <c r="AC318" s="209" t="s">
        <v>1506</v>
      </c>
      <c r="AD318" s="199" t="s">
        <v>94</v>
      </c>
      <c r="AE318" s="236" t="s">
        <v>69</v>
      </c>
      <c r="AF318" s="231">
        <v>0</v>
      </c>
      <c r="AG318" s="211">
        <f>Table1[[#This Row],[ADOPTED
Expenditures TOTAL]]*Table1[[#This Row],[
Percent Related to CAP]]</f>
        <v>0</v>
      </c>
      <c r="AH318" s="211">
        <f>Table1[[#This Row],[ADOPTED
Revenue TOTAL]]*Table1[[#This Row],[
Percent Related to CAP]]</f>
        <v>0</v>
      </c>
      <c r="AI318" s="217" t="s">
        <v>69</v>
      </c>
      <c r="AJ318" s="217" t="s">
        <v>69</v>
      </c>
      <c r="AK318" s="217" t="s">
        <v>69</v>
      </c>
      <c r="AL318" s="217" t="s">
        <v>69</v>
      </c>
      <c r="AM318" s="291"/>
      <c r="AN318" s="215" t="s">
        <v>83</v>
      </c>
      <c r="AO318" s="197"/>
      <c r="AP318" s="197"/>
      <c r="AQ318" s="216"/>
      <c r="AR318" s="216"/>
      <c r="AS318" s="219" t="s">
        <v>1503</v>
      </c>
      <c r="AT318" s="117" t="b">
        <f>IF(Table1[[#This Row],[PROPOSED
Form ID Name]]=Table1[[#This Row],[ADOPTED
Form ID Name]],TRUE,FALSE)</f>
        <v>1</v>
      </c>
      <c r="AU318" s="121" t="s">
        <v>1504</v>
      </c>
      <c r="AV318" s="220" t="b">
        <f>AND(Table1[[#This Row],[PROPOSED Adjustment Description]]=Table1[[#This Row],[ ADOPTED
Adjustment Description]],TRUE,FALSE)</f>
        <v>0</v>
      </c>
    </row>
    <row r="319" spans="1:48" s="214" customFormat="1" ht="35.25" customHeight="1" x14ac:dyDescent="0.15">
      <c r="A319" s="196">
        <v>700043</v>
      </c>
      <c r="B319" s="199" t="s">
        <v>1125</v>
      </c>
      <c r="C319" s="198">
        <v>171416</v>
      </c>
      <c r="D319" s="199" t="s">
        <v>1126</v>
      </c>
      <c r="E319" s="199" t="s">
        <v>59</v>
      </c>
      <c r="F319" s="199" t="s">
        <v>83</v>
      </c>
      <c r="G319" s="199" t="s">
        <v>61</v>
      </c>
      <c r="H319" s="199" t="s">
        <v>284</v>
      </c>
      <c r="I319" s="226">
        <v>57255</v>
      </c>
      <c r="J319" s="228" t="s">
        <v>1507</v>
      </c>
      <c r="K319" s="190"/>
      <c r="L319" s="191"/>
      <c r="M319" s="191"/>
      <c r="N319" s="191"/>
      <c r="O319" s="191">
        <f>SUM(Table1[[#This Row],[Salaries and Wages]:[Variable Fringe]])</f>
        <v>0</v>
      </c>
      <c r="P319" s="191"/>
      <c r="Q319" s="191"/>
      <c r="R319" s="191">
        <v>15000</v>
      </c>
      <c r="S319" s="191"/>
      <c r="T319" s="191"/>
      <c r="U319" s="191"/>
      <c r="V319" s="191"/>
      <c r="W319" s="191"/>
      <c r="X319" s="191"/>
      <c r="Y319" s="191">
        <v>15000</v>
      </c>
      <c r="Z319" s="191"/>
      <c r="AA319" s="222" t="s">
        <v>1508</v>
      </c>
      <c r="AB319" s="210" t="s">
        <v>1509</v>
      </c>
      <c r="AC319" s="210" t="s">
        <v>1510</v>
      </c>
      <c r="AD319" s="199" t="s">
        <v>94</v>
      </c>
      <c r="AE319" s="236" t="s">
        <v>69</v>
      </c>
      <c r="AF319" s="231">
        <v>0</v>
      </c>
      <c r="AG319" s="211">
        <f>Table1[[#This Row],[ADOPTED
Expenditures TOTAL]]*Table1[[#This Row],[
Percent Related to CAP]]</f>
        <v>0</v>
      </c>
      <c r="AH319" s="211">
        <f>Table1[[#This Row],[ADOPTED
Revenue TOTAL]]*Table1[[#This Row],[
Percent Related to CAP]]</f>
        <v>0</v>
      </c>
      <c r="AI319" s="217" t="s">
        <v>69</v>
      </c>
      <c r="AJ319" s="217" t="s">
        <v>69</v>
      </c>
      <c r="AK319" s="217" t="s">
        <v>69</v>
      </c>
      <c r="AL319" s="217" t="s">
        <v>69</v>
      </c>
      <c r="AM319" s="291"/>
      <c r="AN319" s="215" t="s">
        <v>83</v>
      </c>
      <c r="AO319" s="197"/>
      <c r="AP319" s="197"/>
      <c r="AQ319" s="216"/>
      <c r="AR319" s="216"/>
      <c r="AS319" s="219" t="s">
        <v>1507</v>
      </c>
      <c r="AT319" s="117" t="b">
        <f>IF(Table1[[#This Row],[PROPOSED
Form ID Name]]=Table1[[#This Row],[ADOPTED
Form ID Name]],TRUE,FALSE)</f>
        <v>1</v>
      </c>
      <c r="AU319" s="121" t="s">
        <v>1508</v>
      </c>
      <c r="AV319" s="220" t="b">
        <f>AND(Table1[[#This Row],[PROPOSED Adjustment Description]]=Table1[[#This Row],[ ADOPTED
Adjustment Description]],TRUE,FALSE)</f>
        <v>0</v>
      </c>
    </row>
    <row r="320" spans="1:48" s="214" customFormat="1" ht="35.25" customHeight="1" x14ac:dyDescent="0.15">
      <c r="A320" s="196">
        <v>700043</v>
      </c>
      <c r="B320" s="199" t="s">
        <v>1125</v>
      </c>
      <c r="C320" s="198">
        <v>171416</v>
      </c>
      <c r="D320" s="199" t="s">
        <v>1126</v>
      </c>
      <c r="E320" s="199" t="s">
        <v>245</v>
      </c>
      <c r="F320" s="199" t="s">
        <v>60</v>
      </c>
      <c r="G320" s="199" t="s">
        <v>83</v>
      </c>
      <c r="H320" s="199" t="s">
        <v>83</v>
      </c>
      <c r="I320" s="226">
        <v>57256</v>
      </c>
      <c r="J320" s="228" t="s">
        <v>1511</v>
      </c>
      <c r="K320" s="190"/>
      <c r="L320" s="191"/>
      <c r="M320" s="191"/>
      <c r="N320" s="191"/>
      <c r="O320" s="191">
        <f>SUM(Table1[[#This Row],[Salaries and Wages]:[Variable Fringe]])</f>
        <v>0</v>
      </c>
      <c r="P320" s="191">
        <v>35000</v>
      </c>
      <c r="Q320" s="191"/>
      <c r="R320" s="191"/>
      <c r="S320" s="191"/>
      <c r="T320" s="191"/>
      <c r="U320" s="191"/>
      <c r="V320" s="191"/>
      <c r="W320" s="191"/>
      <c r="X320" s="191"/>
      <c r="Y320" s="191">
        <v>35000</v>
      </c>
      <c r="Z320" s="191"/>
      <c r="AA320" s="223" t="s">
        <v>1512</v>
      </c>
      <c r="AB320" s="210" t="s">
        <v>1513</v>
      </c>
      <c r="AC320" s="210" t="s">
        <v>1514</v>
      </c>
      <c r="AD320" s="199" t="s">
        <v>67</v>
      </c>
      <c r="AE320" s="237" t="s">
        <v>1515</v>
      </c>
      <c r="AF320" s="231">
        <v>0</v>
      </c>
      <c r="AG320" s="211">
        <f>Table1[[#This Row],[ADOPTED
Expenditures TOTAL]]*Table1[[#This Row],[
Percent Related to CAP]]</f>
        <v>0</v>
      </c>
      <c r="AH320" s="211">
        <f>Table1[[#This Row],[ADOPTED
Revenue TOTAL]]*Table1[[#This Row],[
Percent Related to CAP]]</f>
        <v>0</v>
      </c>
      <c r="AI320" s="217" t="s">
        <v>69</v>
      </c>
      <c r="AJ320" s="217" t="s">
        <v>69</v>
      </c>
      <c r="AK320" s="217" t="s">
        <v>69</v>
      </c>
      <c r="AL320" s="217" t="s">
        <v>69</v>
      </c>
      <c r="AM320" s="293"/>
      <c r="AN320" s="215" t="s">
        <v>179</v>
      </c>
      <c r="AO320" s="197"/>
      <c r="AP320" s="197"/>
      <c r="AQ320" s="216"/>
      <c r="AR320" s="216"/>
      <c r="AS320" s="219" t="s">
        <v>1511</v>
      </c>
      <c r="AT320" s="117" t="b">
        <f>IF(Table1[[#This Row],[PROPOSED
Form ID Name]]=Table1[[#This Row],[ADOPTED
Form ID Name]],TRUE,FALSE)</f>
        <v>1</v>
      </c>
      <c r="AU320" s="121" t="s">
        <v>1512</v>
      </c>
      <c r="AV320" s="220" t="b">
        <f>AND(Table1[[#This Row],[PROPOSED Adjustment Description]]=Table1[[#This Row],[ ADOPTED
Adjustment Description]],TRUE,FALSE)</f>
        <v>0</v>
      </c>
    </row>
    <row r="321" spans="1:48" s="214" customFormat="1" ht="35.25" customHeight="1" x14ac:dyDescent="0.15">
      <c r="A321" s="196">
        <v>700043</v>
      </c>
      <c r="B321" s="197" t="s">
        <v>1125</v>
      </c>
      <c r="C321" s="198">
        <v>171416</v>
      </c>
      <c r="D321" s="197" t="s">
        <v>1126</v>
      </c>
      <c r="E321" s="197" t="s">
        <v>335</v>
      </c>
      <c r="F321" s="197" t="s">
        <v>83</v>
      </c>
      <c r="G321" s="197" t="s">
        <v>89</v>
      </c>
      <c r="H321" s="197" t="s">
        <v>83</v>
      </c>
      <c r="I321" s="226">
        <v>57257</v>
      </c>
      <c r="J321" s="227" t="s">
        <v>1516</v>
      </c>
      <c r="K321" s="188"/>
      <c r="L321" s="189"/>
      <c r="M321" s="189"/>
      <c r="N321" s="189"/>
      <c r="O321" s="189">
        <f>SUM(Table1[[#This Row],[Salaries and Wages]:[Variable Fringe]])</f>
        <v>0</v>
      </c>
      <c r="P321" s="189"/>
      <c r="Q321" s="189"/>
      <c r="R321" s="189"/>
      <c r="S321" s="189"/>
      <c r="T321" s="189"/>
      <c r="U321" s="189"/>
      <c r="V321" s="189"/>
      <c r="W321" s="189"/>
      <c r="X321" s="189"/>
      <c r="Y321" s="189"/>
      <c r="Z321" s="189">
        <v>1310000</v>
      </c>
      <c r="AA321" s="221" t="s">
        <v>1517</v>
      </c>
      <c r="AB321" s="210" t="s">
        <v>1518</v>
      </c>
      <c r="AC321" s="210" t="s">
        <v>1519</v>
      </c>
      <c r="AD321" s="197" t="s">
        <v>94</v>
      </c>
      <c r="AE321" s="234" t="s">
        <v>69</v>
      </c>
      <c r="AF321" s="231">
        <v>0</v>
      </c>
      <c r="AG321" s="211">
        <f>Table1[[#This Row],[ADOPTED
Expenditures TOTAL]]*Table1[[#This Row],[
Percent Related to CAP]]</f>
        <v>0</v>
      </c>
      <c r="AH321" s="211">
        <f>Table1[[#This Row],[ADOPTED
Revenue TOTAL]]*Table1[[#This Row],[
Percent Related to CAP]]</f>
        <v>0</v>
      </c>
      <c r="AI321" s="217" t="s">
        <v>69</v>
      </c>
      <c r="AJ321" s="217" t="s">
        <v>69</v>
      </c>
      <c r="AK321" s="217" t="s">
        <v>69</v>
      </c>
      <c r="AL321" s="217" t="s">
        <v>69</v>
      </c>
      <c r="AM321" s="246"/>
      <c r="AN321" s="215" t="s">
        <v>83</v>
      </c>
      <c r="AO321" s="197"/>
      <c r="AP321" s="197"/>
      <c r="AQ321" s="216"/>
      <c r="AR321" s="216"/>
      <c r="AS321" s="219" t="s">
        <v>1516</v>
      </c>
      <c r="AT321" s="117" t="b">
        <f>IF(Table1[[#This Row],[PROPOSED
Form ID Name]]=Table1[[#This Row],[ADOPTED
Form ID Name]],TRUE,FALSE)</f>
        <v>1</v>
      </c>
      <c r="AU321" s="121" t="s">
        <v>1517</v>
      </c>
      <c r="AV321" s="220" t="b">
        <f>AND(Table1[[#This Row],[PROPOSED Adjustment Description]]=Table1[[#This Row],[ ADOPTED
Adjustment Description]],TRUE,FALSE)</f>
        <v>0</v>
      </c>
    </row>
    <row r="322" spans="1:48" s="214" customFormat="1" ht="35.25" customHeight="1" x14ac:dyDescent="0.15">
      <c r="A322" s="196">
        <v>700043</v>
      </c>
      <c r="B322" s="199" t="s">
        <v>1125</v>
      </c>
      <c r="C322" s="198">
        <v>171416</v>
      </c>
      <c r="D322" s="199" t="s">
        <v>1126</v>
      </c>
      <c r="E322" s="199" t="s">
        <v>465</v>
      </c>
      <c r="F322" s="199" t="s">
        <v>83</v>
      </c>
      <c r="G322" s="199" t="s">
        <v>239</v>
      </c>
      <c r="H322" s="199" t="s">
        <v>83</v>
      </c>
      <c r="I322" s="226">
        <v>57258</v>
      </c>
      <c r="J322" s="228" t="s">
        <v>1520</v>
      </c>
      <c r="K322" s="190">
        <v>7.17</v>
      </c>
      <c r="L322" s="191">
        <v>353381</v>
      </c>
      <c r="M322" s="191">
        <v>6086</v>
      </c>
      <c r="N322" s="191">
        <v>26328</v>
      </c>
      <c r="O322" s="191">
        <f>SUM(Table1[[#This Row],[Salaries and Wages]:[Variable Fringe]])</f>
        <v>385795</v>
      </c>
      <c r="P322" s="191"/>
      <c r="Q322" s="191"/>
      <c r="R322" s="191"/>
      <c r="S322" s="191"/>
      <c r="T322" s="191"/>
      <c r="U322" s="191"/>
      <c r="V322" s="191"/>
      <c r="W322" s="191"/>
      <c r="X322" s="191"/>
      <c r="Y322" s="191">
        <v>385795</v>
      </c>
      <c r="Z322" s="191"/>
      <c r="AA322" s="223" t="s">
        <v>1521</v>
      </c>
      <c r="AB322" s="210" t="s">
        <v>242</v>
      </c>
      <c r="AC322" s="210" t="s">
        <v>431</v>
      </c>
      <c r="AD322" s="199" t="s">
        <v>94</v>
      </c>
      <c r="AE322" s="236" t="s">
        <v>69</v>
      </c>
      <c r="AF322" s="231">
        <v>0</v>
      </c>
      <c r="AG322" s="211">
        <f>Table1[[#This Row],[ADOPTED
Expenditures TOTAL]]*Table1[[#This Row],[
Percent Related to CAP]]</f>
        <v>0</v>
      </c>
      <c r="AH322" s="211">
        <f>Table1[[#This Row],[ADOPTED
Revenue TOTAL]]*Table1[[#This Row],[
Percent Related to CAP]]</f>
        <v>0</v>
      </c>
      <c r="AI322" s="217" t="s">
        <v>69</v>
      </c>
      <c r="AJ322" s="217" t="s">
        <v>69</v>
      </c>
      <c r="AK322" s="217" t="s">
        <v>69</v>
      </c>
      <c r="AL322" s="217" t="s">
        <v>69</v>
      </c>
      <c r="AM322" s="291"/>
      <c r="AN322" s="215" t="s">
        <v>83</v>
      </c>
      <c r="AO322" s="197"/>
      <c r="AP322" s="197"/>
      <c r="AQ322" s="216"/>
      <c r="AR322" s="216"/>
      <c r="AS322" s="219" t="s">
        <v>1520</v>
      </c>
      <c r="AT322" s="117" t="b">
        <f>IF(Table1[[#This Row],[PROPOSED
Form ID Name]]=Table1[[#This Row],[ADOPTED
Form ID Name]],TRUE,FALSE)</f>
        <v>1</v>
      </c>
      <c r="AU322" s="121" t="s">
        <v>1521</v>
      </c>
      <c r="AV322" s="220" t="b">
        <f>AND(Table1[[#This Row],[PROPOSED Adjustment Description]]=Table1[[#This Row],[ ADOPTED
Adjustment Description]],TRUE,FALSE)</f>
        <v>0</v>
      </c>
    </row>
    <row r="323" spans="1:48" s="214" customFormat="1" ht="35.25" customHeight="1" x14ac:dyDescent="0.15">
      <c r="A323" s="196">
        <v>100000</v>
      </c>
      <c r="B323" s="199" t="s">
        <v>57</v>
      </c>
      <c r="C323" s="198">
        <v>171413</v>
      </c>
      <c r="D323" s="199" t="s">
        <v>1403</v>
      </c>
      <c r="E323" s="199" t="s">
        <v>103</v>
      </c>
      <c r="F323" s="199" t="s">
        <v>60</v>
      </c>
      <c r="G323" s="199" t="s">
        <v>1249</v>
      </c>
      <c r="H323" s="199" t="s">
        <v>83</v>
      </c>
      <c r="I323" s="226">
        <v>57259</v>
      </c>
      <c r="J323" s="228" t="s">
        <v>1522</v>
      </c>
      <c r="K323" s="190">
        <v>3.5</v>
      </c>
      <c r="L323" s="191">
        <v>174075</v>
      </c>
      <c r="M323" s="191">
        <v>56614</v>
      </c>
      <c r="N323" s="191">
        <v>31300</v>
      </c>
      <c r="O323" s="191">
        <f>SUM(Table1[[#This Row],[Salaries and Wages]:[Variable Fringe]])</f>
        <v>261989</v>
      </c>
      <c r="P323" s="191">
        <v>31433</v>
      </c>
      <c r="Q323" s="191">
        <v>329792</v>
      </c>
      <c r="R323" s="191"/>
      <c r="S323" s="191">
        <v>82867</v>
      </c>
      <c r="T323" s="191"/>
      <c r="U323" s="191"/>
      <c r="V323" s="191"/>
      <c r="W323" s="191"/>
      <c r="X323" s="191"/>
      <c r="Y323" s="191">
        <v>706081</v>
      </c>
      <c r="Z323" s="191"/>
      <c r="AA323" s="223" t="s">
        <v>1523</v>
      </c>
      <c r="AB323" s="209" t="s">
        <v>1524</v>
      </c>
      <c r="AC323" s="210" t="s">
        <v>1525</v>
      </c>
      <c r="AD323" s="199" t="s">
        <v>67</v>
      </c>
      <c r="AE323" s="234" t="s">
        <v>1526</v>
      </c>
      <c r="AF323" s="231">
        <v>1</v>
      </c>
      <c r="AG323" s="211">
        <f>Table1[[#This Row],[ADOPTED
Expenditures TOTAL]]*Table1[[#This Row],[
Percent Related to CAP]]</f>
        <v>706081</v>
      </c>
      <c r="AH323" s="211">
        <f>Table1[[#This Row],[ADOPTED
Revenue TOTAL]]*Table1[[#This Row],[
Percent Related to CAP]]</f>
        <v>0</v>
      </c>
      <c r="AI323" s="217" t="s">
        <v>79</v>
      </c>
      <c r="AJ323" s="217" t="s">
        <v>1255</v>
      </c>
      <c r="AK323" s="217" t="s">
        <v>81</v>
      </c>
      <c r="AL323" s="217" t="s">
        <v>177</v>
      </c>
      <c r="AM323" s="246"/>
      <c r="AN323" s="215"/>
      <c r="AO323" s="197"/>
      <c r="AP323" s="197"/>
      <c r="AQ323" s="197"/>
      <c r="AR323" s="197" t="s">
        <v>70</v>
      </c>
      <c r="AS323" s="219" t="s">
        <v>1522</v>
      </c>
      <c r="AT323" s="116" t="b">
        <f>IF(Table1[[#This Row],[PROPOSED
Form ID Name]]=Table1[[#This Row],[ADOPTED
Form ID Name]],TRUE,FALSE)</f>
        <v>1</v>
      </c>
      <c r="AU323" s="121" t="s">
        <v>1523</v>
      </c>
      <c r="AV323" s="220" t="b">
        <f>AND(Table1[[#This Row],[PROPOSED Adjustment Description]]=Table1[[#This Row],[ ADOPTED
Adjustment Description]],TRUE,FALSE)</f>
        <v>0</v>
      </c>
    </row>
    <row r="324" spans="1:48" s="214" customFormat="1" ht="35.25" customHeight="1" x14ac:dyDescent="0.15">
      <c r="A324" s="196">
        <v>100000</v>
      </c>
      <c r="B324" s="199" t="s">
        <v>57</v>
      </c>
      <c r="C324" s="198">
        <v>171413</v>
      </c>
      <c r="D324" s="199" t="s">
        <v>1403</v>
      </c>
      <c r="E324" s="199" t="s">
        <v>103</v>
      </c>
      <c r="F324" s="199" t="s">
        <v>60</v>
      </c>
      <c r="G324" s="199" t="s">
        <v>1249</v>
      </c>
      <c r="H324" s="199" t="s">
        <v>83</v>
      </c>
      <c r="I324" s="226">
        <v>57260</v>
      </c>
      <c r="J324" s="228" t="s">
        <v>1527</v>
      </c>
      <c r="K324" s="190">
        <v>5</v>
      </c>
      <c r="L324" s="191">
        <v>245287</v>
      </c>
      <c r="M324" s="191">
        <v>59086</v>
      </c>
      <c r="N324" s="191">
        <v>38860</v>
      </c>
      <c r="O324" s="191">
        <f>SUM(Table1[[#This Row],[Salaries and Wages]:[Variable Fringe]])</f>
        <v>343233</v>
      </c>
      <c r="P324" s="191">
        <v>13500</v>
      </c>
      <c r="Q324" s="191">
        <v>6500</v>
      </c>
      <c r="R324" s="191"/>
      <c r="S324" s="191">
        <v>30000</v>
      </c>
      <c r="T324" s="191"/>
      <c r="U324" s="191"/>
      <c r="V324" s="191"/>
      <c r="W324" s="191"/>
      <c r="X324" s="191"/>
      <c r="Y324" s="191">
        <v>393233</v>
      </c>
      <c r="Z324" s="191">
        <v>8750</v>
      </c>
      <c r="AA324" s="223" t="s">
        <v>1528</v>
      </c>
      <c r="AB324" s="210" t="s">
        <v>1529</v>
      </c>
      <c r="AC324" s="209" t="s">
        <v>1530</v>
      </c>
      <c r="AD324" s="199" t="s">
        <v>67</v>
      </c>
      <c r="AE324" s="235" t="s">
        <v>1531</v>
      </c>
      <c r="AF324" s="231">
        <v>0</v>
      </c>
      <c r="AG324" s="211">
        <f>Table1[[#This Row],[ADOPTED
Expenditures TOTAL]]*Table1[[#This Row],[
Percent Related to CAP]]</f>
        <v>0</v>
      </c>
      <c r="AH324" s="211">
        <f>Table1[[#This Row],[ADOPTED
Revenue TOTAL]]*Table1[[#This Row],[
Percent Related to CAP]]</f>
        <v>0</v>
      </c>
      <c r="AI324" s="217" t="s">
        <v>69</v>
      </c>
      <c r="AJ324" s="217" t="s">
        <v>69</v>
      </c>
      <c r="AK324" s="217" t="s">
        <v>69</v>
      </c>
      <c r="AL324" s="217" t="s">
        <v>69</v>
      </c>
      <c r="AM324" s="290"/>
      <c r="AN324" s="212"/>
      <c r="AO324" s="213"/>
      <c r="AP324" s="213"/>
      <c r="AQ324" s="213"/>
      <c r="AR324" s="197" t="s">
        <v>70</v>
      </c>
      <c r="AS324" s="219" t="s">
        <v>1527</v>
      </c>
      <c r="AT324" s="116" t="b">
        <f>IF(Table1[[#This Row],[PROPOSED
Form ID Name]]=Table1[[#This Row],[ADOPTED
Form ID Name]],TRUE,FALSE)</f>
        <v>1</v>
      </c>
      <c r="AU324" s="121" t="s">
        <v>1528</v>
      </c>
      <c r="AV324" s="220" t="b">
        <f>AND(Table1[[#This Row],[PROPOSED Adjustment Description]]=Table1[[#This Row],[ ADOPTED
Adjustment Description]],TRUE,FALSE)</f>
        <v>0</v>
      </c>
    </row>
    <row r="325" spans="1:48" s="214" customFormat="1" ht="35.25" customHeight="1" x14ac:dyDescent="0.15">
      <c r="A325" s="196">
        <v>720057</v>
      </c>
      <c r="B325" s="199" t="s">
        <v>149</v>
      </c>
      <c r="C325" s="198">
        <v>2118</v>
      </c>
      <c r="D325" s="200" t="s">
        <v>1532</v>
      </c>
      <c r="E325" s="199" t="s">
        <v>72</v>
      </c>
      <c r="F325" s="199" t="s">
        <v>83</v>
      </c>
      <c r="G325" s="199" t="s">
        <v>61</v>
      </c>
      <c r="H325" s="199" t="s">
        <v>83</v>
      </c>
      <c r="I325" s="226">
        <v>57261</v>
      </c>
      <c r="J325" s="228" t="s">
        <v>1533</v>
      </c>
      <c r="K325" s="190"/>
      <c r="L325" s="191"/>
      <c r="M325" s="191"/>
      <c r="N325" s="191"/>
      <c r="O325" s="191">
        <f>SUM(Table1[[#This Row],[Salaries and Wages]:[Variable Fringe]])</f>
        <v>0</v>
      </c>
      <c r="P325" s="191"/>
      <c r="Q325" s="191"/>
      <c r="R325" s="191">
        <v>1056</v>
      </c>
      <c r="S325" s="191"/>
      <c r="T325" s="191"/>
      <c r="U325" s="191"/>
      <c r="V325" s="191"/>
      <c r="W325" s="191"/>
      <c r="X325" s="191"/>
      <c r="Y325" s="191">
        <v>1056</v>
      </c>
      <c r="Z325" s="191"/>
      <c r="AA325" s="223" t="s">
        <v>1534</v>
      </c>
      <c r="AB325" s="210" t="s">
        <v>287</v>
      </c>
      <c r="AC325" s="210" t="s">
        <v>1535</v>
      </c>
      <c r="AD325" s="199" t="s">
        <v>94</v>
      </c>
      <c r="AE325" s="236" t="s">
        <v>83</v>
      </c>
      <c r="AF325" s="259">
        <v>0</v>
      </c>
      <c r="AG325" s="211">
        <f>Table1[[#This Row],[ADOPTED
Expenditures TOTAL]]*Table1[[#This Row],[
Percent Related to CAP]]</f>
        <v>0</v>
      </c>
      <c r="AH325" s="211">
        <f>Table1[[#This Row],[ADOPTED
Revenue TOTAL]]*Table1[[#This Row],[
Percent Related to CAP]]</f>
        <v>0</v>
      </c>
      <c r="AI325" s="251" t="s">
        <v>69</v>
      </c>
      <c r="AJ325" s="251" t="s">
        <v>69</v>
      </c>
      <c r="AK325" s="251" t="s">
        <v>69</v>
      </c>
      <c r="AL325" s="251" t="s">
        <v>69</v>
      </c>
      <c r="AM325" s="291"/>
      <c r="AN325" s="215" t="s">
        <v>83</v>
      </c>
      <c r="AO325" s="197"/>
      <c r="AP325" s="197"/>
      <c r="AQ325" s="216"/>
      <c r="AR325" s="216"/>
      <c r="AS325" s="219" t="s">
        <v>1533</v>
      </c>
      <c r="AT325" s="117" t="b">
        <f>IF(Table1[[#This Row],[PROPOSED
Form ID Name]]=Table1[[#This Row],[ADOPTED
Form ID Name]],TRUE,FALSE)</f>
        <v>1</v>
      </c>
      <c r="AU325" s="121" t="s">
        <v>1534</v>
      </c>
      <c r="AV325" s="220" t="b">
        <f>AND(Table1[[#This Row],[PROPOSED Adjustment Description]]=Table1[[#This Row],[ ADOPTED
Adjustment Description]],TRUE,FALSE)</f>
        <v>0</v>
      </c>
    </row>
    <row r="326" spans="1:48" s="214" customFormat="1" ht="35.25" customHeight="1" x14ac:dyDescent="0.15">
      <c r="A326" s="196">
        <v>100000</v>
      </c>
      <c r="B326" s="197" t="s">
        <v>57</v>
      </c>
      <c r="C326" s="198">
        <v>1152</v>
      </c>
      <c r="D326" s="197" t="s">
        <v>1536</v>
      </c>
      <c r="E326" s="197" t="s">
        <v>103</v>
      </c>
      <c r="F326" s="197" t="s">
        <v>83</v>
      </c>
      <c r="G326" s="197" t="s">
        <v>61</v>
      </c>
      <c r="H326" s="197" t="s">
        <v>284</v>
      </c>
      <c r="I326" s="226">
        <v>57263</v>
      </c>
      <c r="J326" s="227" t="s">
        <v>1537</v>
      </c>
      <c r="K326" s="188"/>
      <c r="L326" s="189"/>
      <c r="M326" s="189"/>
      <c r="N326" s="189"/>
      <c r="O326" s="189">
        <f>SUM(Table1[[#This Row],[Salaries and Wages]:[Variable Fringe]])</f>
        <v>0</v>
      </c>
      <c r="P326" s="189"/>
      <c r="Q326" s="189"/>
      <c r="R326" s="189">
        <v>20000</v>
      </c>
      <c r="S326" s="189"/>
      <c r="T326" s="189"/>
      <c r="U326" s="189"/>
      <c r="V326" s="189"/>
      <c r="W326" s="189"/>
      <c r="X326" s="189"/>
      <c r="Y326" s="189">
        <v>20000</v>
      </c>
      <c r="Z326" s="189"/>
      <c r="AA326" s="221" t="s">
        <v>1538</v>
      </c>
      <c r="AB326" s="210" t="s">
        <v>1539</v>
      </c>
      <c r="AC326" s="209" t="s">
        <v>1540</v>
      </c>
      <c r="AD326" s="197" t="s">
        <v>67</v>
      </c>
      <c r="AE326" s="235" t="s">
        <v>1541</v>
      </c>
      <c r="AF326" s="259">
        <v>0</v>
      </c>
      <c r="AG326" s="211">
        <f>Table1[[#This Row],[ADOPTED
Expenditures TOTAL]]*Table1[[#This Row],[
Percent Related to CAP]]</f>
        <v>0</v>
      </c>
      <c r="AH326" s="211">
        <f>Table1[[#This Row],[ADOPTED
Revenue TOTAL]]*Table1[[#This Row],[
Percent Related to CAP]]</f>
        <v>0</v>
      </c>
      <c r="AI326" s="251" t="s">
        <v>69</v>
      </c>
      <c r="AJ326" s="251" t="s">
        <v>69</v>
      </c>
      <c r="AK326" s="251" t="s">
        <v>69</v>
      </c>
      <c r="AL326" s="251" t="s">
        <v>69</v>
      </c>
      <c r="AM326" s="290"/>
      <c r="AN326" s="212"/>
      <c r="AO326" s="213"/>
      <c r="AP326" s="213"/>
      <c r="AQ326" s="213"/>
      <c r="AR326" s="197" t="s">
        <v>83</v>
      </c>
      <c r="AS326" s="219" t="s">
        <v>1537</v>
      </c>
      <c r="AT326" s="116" t="b">
        <f>IF(Table1[[#This Row],[PROPOSED
Form ID Name]]=Table1[[#This Row],[ADOPTED
Form ID Name]],TRUE,FALSE)</f>
        <v>1</v>
      </c>
      <c r="AU326" s="121" t="s">
        <v>1538</v>
      </c>
      <c r="AV326" s="220" t="b">
        <f>AND(Table1[[#This Row],[PROPOSED Adjustment Description]]=Table1[[#This Row],[ ADOPTED
Adjustment Description]],TRUE,FALSE)</f>
        <v>0</v>
      </c>
    </row>
    <row r="327" spans="1:48" s="214" customFormat="1" ht="35.25" customHeight="1" x14ac:dyDescent="0.15">
      <c r="A327" s="196">
        <v>720057</v>
      </c>
      <c r="B327" s="199" t="s">
        <v>149</v>
      </c>
      <c r="C327" s="198">
        <v>2118</v>
      </c>
      <c r="D327" s="199" t="s">
        <v>1532</v>
      </c>
      <c r="E327" s="199" t="s">
        <v>238</v>
      </c>
      <c r="F327" s="199" t="s">
        <v>83</v>
      </c>
      <c r="G327" s="199" t="s">
        <v>61</v>
      </c>
      <c r="H327" s="199" t="s">
        <v>83</v>
      </c>
      <c r="I327" s="226">
        <v>57266</v>
      </c>
      <c r="J327" s="228" t="s">
        <v>1542</v>
      </c>
      <c r="K327" s="190"/>
      <c r="L327" s="191"/>
      <c r="M327" s="191"/>
      <c r="N327" s="191"/>
      <c r="O327" s="191">
        <f>SUM(Table1[[#This Row],[Salaries and Wages]:[Variable Fringe]])</f>
        <v>0</v>
      </c>
      <c r="P327" s="191"/>
      <c r="Q327" s="191"/>
      <c r="R327" s="191">
        <v>1120</v>
      </c>
      <c r="S327" s="191"/>
      <c r="T327" s="191"/>
      <c r="U327" s="191"/>
      <c r="V327" s="191"/>
      <c r="W327" s="191"/>
      <c r="X327" s="191"/>
      <c r="Y327" s="191">
        <v>1120</v>
      </c>
      <c r="Z327" s="191"/>
      <c r="AA327" s="223" t="s">
        <v>1543</v>
      </c>
      <c r="AB327" s="210" t="s">
        <v>1544</v>
      </c>
      <c r="AC327" s="210" t="s">
        <v>1545</v>
      </c>
      <c r="AD327" s="199" t="s">
        <v>94</v>
      </c>
      <c r="AE327" s="236" t="s">
        <v>83</v>
      </c>
      <c r="AF327" s="259">
        <v>0</v>
      </c>
      <c r="AG327" s="211">
        <f>Table1[[#This Row],[ADOPTED
Expenditures TOTAL]]*Table1[[#This Row],[
Percent Related to CAP]]</f>
        <v>0</v>
      </c>
      <c r="AH327" s="211">
        <f>Table1[[#This Row],[ADOPTED
Revenue TOTAL]]*Table1[[#This Row],[
Percent Related to CAP]]</f>
        <v>0</v>
      </c>
      <c r="AI327" s="251" t="s">
        <v>69</v>
      </c>
      <c r="AJ327" s="251" t="s">
        <v>69</v>
      </c>
      <c r="AK327" s="251" t="s">
        <v>69</v>
      </c>
      <c r="AL327" s="251" t="s">
        <v>69</v>
      </c>
      <c r="AM327" s="291"/>
      <c r="AN327" s="215" t="s">
        <v>83</v>
      </c>
      <c r="AO327" s="197"/>
      <c r="AP327" s="197"/>
      <c r="AQ327" s="216"/>
      <c r="AR327" s="216"/>
      <c r="AS327" s="219" t="s">
        <v>1542</v>
      </c>
      <c r="AT327" s="117" t="b">
        <f>IF(Table1[[#This Row],[PROPOSED
Form ID Name]]=Table1[[#This Row],[ADOPTED
Form ID Name]],TRUE,FALSE)</f>
        <v>1</v>
      </c>
      <c r="AU327" s="121" t="s">
        <v>1543</v>
      </c>
      <c r="AV327" s="220" t="b">
        <f>AND(Table1[[#This Row],[PROPOSED Adjustment Description]]=Table1[[#This Row],[ ADOPTED
Adjustment Description]],TRUE,FALSE)</f>
        <v>0</v>
      </c>
    </row>
    <row r="328" spans="1:48" s="214" customFormat="1" ht="35.25" customHeight="1" x14ac:dyDescent="0.15">
      <c r="A328" s="196">
        <v>100000</v>
      </c>
      <c r="B328" s="197" t="s">
        <v>57</v>
      </c>
      <c r="C328" s="198">
        <v>1312</v>
      </c>
      <c r="D328" s="197" t="s">
        <v>1546</v>
      </c>
      <c r="E328" s="197" t="s">
        <v>103</v>
      </c>
      <c r="F328" s="197" t="s">
        <v>127</v>
      </c>
      <c r="G328" s="197" t="s">
        <v>61</v>
      </c>
      <c r="H328" s="197" t="s">
        <v>83</v>
      </c>
      <c r="I328" s="226">
        <v>57268</v>
      </c>
      <c r="J328" s="227" t="s">
        <v>1547</v>
      </c>
      <c r="K328" s="188"/>
      <c r="L328" s="189"/>
      <c r="M328" s="189"/>
      <c r="N328" s="189"/>
      <c r="O328" s="189">
        <f>SUM(Table1[[#This Row],[Salaries and Wages]:[Variable Fringe]])</f>
        <v>0</v>
      </c>
      <c r="P328" s="189"/>
      <c r="Q328" s="189"/>
      <c r="R328" s="189">
        <v>150000</v>
      </c>
      <c r="S328" s="189"/>
      <c r="T328" s="189"/>
      <c r="U328" s="189"/>
      <c r="V328" s="189"/>
      <c r="W328" s="189"/>
      <c r="X328" s="189"/>
      <c r="Y328" s="189">
        <v>150000</v>
      </c>
      <c r="Z328" s="189"/>
      <c r="AA328" s="224" t="s">
        <v>1548</v>
      </c>
      <c r="AB328" s="210" t="s">
        <v>1549</v>
      </c>
      <c r="AC328" s="209" t="s">
        <v>1550</v>
      </c>
      <c r="AD328" s="197" t="s">
        <v>67</v>
      </c>
      <c r="AE328" s="235" t="s">
        <v>1551</v>
      </c>
      <c r="AF328" s="259">
        <v>0</v>
      </c>
      <c r="AG328" s="211">
        <f>Table1[[#This Row],[ADOPTED
Expenditures TOTAL]]*Table1[[#This Row],[
Percent Related to CAP]]</f>
        <v>0</v>
      </c>
      <c r="AH328" s="211">
        <f>Table1[[#This Row],[ADOPTED
Revenue TOTAL]]*Table1[[#This Row],[
Percent Related to CAP]]</f>
        <v>0</v>
      </c>
      <c r="AI328" s="251" t="s">
        <v>69</v>
      </c>
      <c r="AJ328" s="251" t="s">
        <v>69</v>
      </c>
      <c r="AK328" s="251" t="s">
        <v>69</v>
      </c>
      <c r="AL328" s="251" t="s">
        <v>69</v>
      </c>
      <c r="AM328" s="290"/>
      <c r="AN328" s="212"/>
      <c r="AO328" s="213"/>
      <c r="AP328" s="213"/>
      <c r="AQ328" s="213"/>
      <c r="AR328" s="197" t="s">
        <v>70</v>
      </c>
      <c r="AS328" s="219" t="s">
        <v>1547</v>
      </c>
      <c r="AT328" s="116" t="b">
        <f>IF(Table1[[#This Row],[PROPOSED
Form ID Name]]=Table1[[#This Row],[ADOPTED
Form ID Name]],TRUE,FALSE)</f>
        <v>1</v>
      </c>
      <c r="AU328" s="121" t="s">
        <v>1548</v>
      </c>
      <c r="AV328" s="220" t="b">
        <f>AND(Table1[[#This Row],[PROPOSED Adjustment Description]]=Table1[[#This Row],[ ADOPTED
Adjustment Description]],TRUE,FALSE)</f>
        <v>0</v>
      </c>
    </row>
    <row r="329" spans="1:48" s="214" customFormat="1" ht="35.25" customHeight="1" x14ac:dyDescent="0.15">
      <c r="A329" s="196">
        <v>200638</v>
      </c>
      <c r="B329" s="199" t="s">
        <v>1552</v>
      </c>
      <c r="C329" s="198">
        <v>9913</v>
      </c>
      <c r="D329" s="199" t="s">
        <v>1553</v>
      </c>
      <c r="E329" s="199" t="s">
        <v>83</v>
      </c>
      <c r="F329" s="199" t="s">
        <v>83</v>
      </c>
      <c r="G329" s="199" t="s">
        <v>61</v>
      </c>
      <c r="H329" s="199" t="s">
        <v>83</v>
      </c>
      <c r="I329" s="226">
        <v>57269</v>
      </c>
      <c r="J329" s="228" t="s">
        <v>1554</v>
      </c>
      <c r="K329" s="190"/>
      <c r="L329" s="191"/>
      <c r="M329" s="191"/>
      <c r="N329" s="191"/>
      <c r="O329" s="191">
        <f>SUM(Table1[[#This Row],[Salaries and Wages]:[Variable Fringe]])</f>
        <v>0</v>
      </c>
      <c r="P329" s="191"/>
      <c r="Q329" s="191"/>
      <c r="R329" s="191"/>
      <c r="S329" s="191"/>
      <c r="T329" s="191"/>
      <c r="U329" s="191"/>
      <c r="V329" s="191"/>
      <c r="W329" s="191">
        <v>1729561</v>
      </c>
      <c r="X329" s="191"/>
      <c r="Y329" s="191">
        <v>1729561</v>
      </c>
      <c r="Z329" s="191">
        <v>1729561</v>
      </c>
      <c r="AA329" s="223" t="s">
        <v>1555</v>
      </c>
      <c r="AB329" s="210" t="s">
        <v>1556</v>
      </c>
      <c r="AC329" s="210" t="s">
        <v>1557</v>
      </c>
      <c r="AD329" s="199" t="s">
        <v>94</v>
      </c>
      <c r="AE329" s="236" t="s">
        <v>69</v>
      </c>
      <c r="AF329" s="231">
        <v>0</v>
      </c>
      <c r="AG329" s="211">
        <f>Table1[[#This Row],[ADOPTED
Expenditures TOTAL]]*Table1[[#This Row],[
Percent Related to CAP]]</f>
        <v>0</v>
      </c>
      <c r="AH329" s="211">
        <f>Table1[[#This Row],[ADOPTED
Revenue TOTAL]]*Table1[[#This Row],[
Percent Related to CAP]]</f>
        <v>0</v>
      </c>
      <c r="AI329" s="217" t="s">
        <v>69</v>
      </c>
      <c r="AJ329" s="217" t="s">
        <v>69</v>
      </c>
      <c r="AK329" s="217" t="s">
        <v>69</v>
      </c>
      <c r="AL329" s="217" t="s">
        <v>69</v>
      </c>
      <c r="AM329" s="291"/>
      <c r="AN329" s="215" t="s">
        <v>83</v>
      </c>
      <c r="AO329" s="197"/>
      <c r="AP329" s="197"/>
      <c r="AQ329" s="216"/>
      <c r="AR329" s="216"/>
      <c r="AS329" s="219" t="s">
        <v>1554</v>
      </c>
      <c r="AT329" s="117" t="b">
        <f>IF(Table1[[#This Row],[PROPOSED
Form ID Name]]=Table1[[#This Row],[ADOPTED
Form ID Name]],TRUE,FALSE)</f>
        <v>1</v>
      </c>
      <c r="AU329" s="121" t="s">
        <v>1555</v>
      </c>
      <c r="AV329" s="220" t="b">
        <f>AND(Table1[[#This Row],[PROPOSED Adjustment Description]]=Table1[[#This Row],[ ADOPTED
Adjustment Description]],TRUE,FALSE)</f>
        <v>0</v>
      </c>
    </row>
    <row r="330" spans="1:48" s="214" customFormat="1" ht="35.25" customHeight="1" x14ac:dyDescent="0.15">
      <c r="A330" s="196">
        <v>100000</v>
      </c>
      <c r="B330" s="197" t="s">
        <v>57</v>
      </c>
      <c r="C330" s="198">
        <v>211613</v>
      </c>
      <c r="D330" s="197" t="s">
        <v>686</v>
      </c>
      <c r="E330" s="197" t="s">
        <v>83</v>
      </c>
      <c r="F330" s="197" t="s">
        <v>60</v>
      </c>
      <c r="G330" s="197" t="s">
        <v>279</v>
      </c>
      <c r="H330" s="197" t="s">
        <v>62</v>
      </c>
      <c r="I330" s="226">
        <v>57271</v>
      </c>
      <c r="J330" s="227" t="s">
        <v>1558</v>
      </c>
      <c r="K330" s="188">
        <v>0.5</v>
      </c>
      <c r="L330" s="189">
        <v>18245</v>
      </c>
      <c r="M330" s="189">
        <v>313</v>
      </c>
      <c r="N330" s="189">
        <v>1360</v>
      </c>
      <c r="O330" s="189">
        <f>SUM(Table1[[#This Row],[Salaries and Wages]:[Variable Fringe]])</f>
        <v>19918</v>
      </c>
      <c r="P330" s="189"/>
      <c r="Q330" s="189"/>
      <c r="R330" s="189"/>
      <c r="S330" s="189"/>
      <c r="T330" s="189"/>
      <c r="U330" s="189"/>
      <c r="V330" s="189"/>
      <c r="W330" s="189"/>
      <c r="X330" s="189"/>
      <c r="Y330" s="189">
        <v>19918</v>
      </c>
      <c r="Z330" s="189"/>
      <c r="AA330" s="221" t="s">
        <v>1559</v>
      </c>
      <c r="AB330" s="210" t="s">
        <v>242</v>
      </c>
      <c r="AC330" s="210" t="s">
        <v>1560</v>
      </c>
      <c r="AD330" s="197" t="s">
        <v>94</v>
      </c>
      <c r="AE330" s="235" t="s">
        <v>1561</v>
      </c>
      <c r="AF330" s="231">
        <v>0</v>
      </c>
      <c r="AG330" s="211">
        <f>Table1[[#This Row],[ADOPTED
Expenditures TOTAL]]*Table1[[#This Row],[
Percent Related to CAP]]</f>
        <v>0</v>
      </c>
      <c r="AH330" s="211">
        <f>Table1[[#This Row],[ADOPTED
Revenue TOTAL]]*Table1[[#This Row],[
Percent Related to CAP]]</f>
        <v>0</v>
      </c>
      <c r="AI330" s="251" t="s">
        <v>69</v>
      </c>
      <c r="AJ330" s="251" t="s">
        <v>69</v>
      </c>
      <c r="AK330" s="251" t="s">
        <v>69</v>
      </c>
      <c r="AL330" s="217" t="s">
        <v>69</v>
      </c>
      <c r="AM330" s="290"/>
      <c r="AN330" s="212"/>
      <c r="AO330" s="213"/>
      <c r="AP330" s="213"/>
      <c r="AQ330" s="213"/>
      <c r="AR330" s="197" t="s">
        <v>70</v>
      </c>
      <c r="AS330" s="219" t="s">
        <v>1558</v>
      </c>
      <c r="AT330" s="116" t="b">
        <f>IF(Table1[[#This Row],[PROPOSED
Form ID Name]]=Table1[[#This Row],[ADOPTED
Form ID Name]],TRUE,FALSE)</f>
        <v>1</v>
      </c>
      <c r="AU330" s="121" t="s">
        <v>1559</v>
      </c>
      <c r="AV330" s="220" t="b">
        <f>AND(Table1[[#This Row],[PROPOSED Adjustment Description]]=Table1[[#This Row],[ ADOPTED
Adjustment Description]],TRUE,FALSE)</f>
        <v>0</v>
      </c>
    </row>
    <row r="331" spans="1:48" s="214" customFormat="1" ht="35.25" customHeight="1" x14ac:dyDescent="0.15">
      <c r="A331" s="196">
        <v>100000</v>
      </c>
      <c r="B331" s="197" t="s">
        <v>57</v>
      </c>
      <c r="C331" s="198">
        <v>9912</v>
      </c>
      <c r="D331" s="197" t="s">
        <v>102</v>
      </c>
      <c r="E331" s="197" t="s">
        <v>411</v>
      </c>
      <c r="F331" s="197" t="s">
        <v>83</v>
      </c>
      <c r="G331" s="197" t="s">
        <v>142</v>
      </c>
      <c r="H331" s="197" t="s">
        <v>83</v>
      </c>
      <c r="I331" s="226">
        <v>57272</v>
      </c>
      <c r="J331" s="227" t="s">
        <v>1562</v>
      </c>
      <c r="K331" s="188"/>
      <c r="L331" s="189"/>
      <c r="M331" s="189"/>
      <c r="N331" s="189"/>
      <c r="O331" s="189">
        <f>SUM(Table1[[#This Row],[Salaries and Wages]:[Variable Fringe]])</f>
        <v>0</v>
      </c>
      <c r="P331" s="189"/>
      <c r="Q331" s="189"/>
      <c r="R331" s="189"/>
      <c r="S331" s="189"/>
      <c r="T331" s="189"/>
      <c r="U331" s="189"/>
      <c r="V331" s="189"/>
      <c r="W331" s="194">
        <v>-1580000</v>
      </c>
      <c r="X331" s="189"/>
      <c r="Y331" s="194">
        <v>-1580000</v>
      </c>
      <c r="Z331" s="189"/>
      <c r="AA331" s="221" t="s">
        <v>1563</v>
      </c>
      <c r="AB331" s="209" t="s">
        <v>1564</v>
      </c>
      <c r="AC331" s="210" t="s">
        <v>1565</v>
      </c>
      <c r="AD331" s="197" t="s">
        <v>94</v>
      </c>
      <c r="AE331" s="234" t="s">
        <v>69</v>
      </c>
      <c r="AF331" s="231">
        <v>1</v>
      </c>
      <c r="AG331" s="211">
        <f>Table1[[#This Row],[ADOPTED
Expenditures TOTAL]]*Table1[[#This Row],[
Percent Related to CAP]]</f>
        <v>-1580000</v>
      </c>
      <c r="AH331" s="211">
        <f>Table1[[#This Row],[ADOPTED
Revenue TOTAL]]*Table1[[#This Row],[
Percent Related to CAP]]</f>
        <v>0</v>
      </c>
      <c r="AI331" s="217" t="s">
        <v>382</v>
      </c>
      <c r="AJ331" s="217" t="s">
        <v>382</v>
      </c>
      <c r="AK331" s="217" t="s">
        <v>156</v>
      </c>
      <c r="AL331" s="217" t="s">
        <v>177</v>
      </c>
      <c r="AM331" s="246"/>
      <c r="AN331" s="215"/>
      <c r="AO331" s="197"/>
      <c r="AP331" s="197"/>
      <c r="AQ331" s="197"/>
      <c r="AR331" s="197" t="s">
        <v>83</v>
      </c>
      <c r="AS331" s="219" t="s">
        <v>1562</v>
      </c>
      <c r="AT331" s="116" t="b">
        <f>IF(Table1[[#This Row],[PROPOSED
Form ID Name]]=Table1[[#This Row],[ADOPTED
Form ID Name]],TRUE,FALSE)</f>
        <v>1</v>
      </c>
      <c r="AU331" s="121" t="s">
        <v>1563</v>
      </c>
      <c r="AV331" s="220" t="b">
        <f>AND(Table1[[#This Row],[PROPOSED Adjustment Description]]=Table1[[#This Row],[ ADOPTED
Adjustment Description]],TRUE,FALSE)</f>
        <v>0</v>
      </c>
    </row>
    <row r="332" spans="1:48" s="214" customFormat="1" ht="35.25" customHeight="1" x14ac:dyDescent="0.15">
      <c r="A332" s="196">
        <v>100000</v>
      </c>
      <c r="B332" s="197" t="s">
        <v>57</v>
      </c>
      <c r="C332" s="198">
        <v>9912</v>
      </c>
      <c r="D332" s="197" t="s">
        <v>102</v>
      </c>
      <c r="E332" s="197" t="s">
        <v>449</v>
      </c>
      <c r="F332" s="197" t="s">
        <v>83</v>
      </c>
      <c r="G332" s="197" t="s">
        <v>104</v>
      </c>
      <c r="H332" s="197" t="s">
        <v>83</v>
      </c>
      <c r="I332" s="226">
        <v>57273</v>
      </c>
      <c r="J332" s="227" t="s">
        <v>1566</v>
      </c>
      <c r="K332" s="188"/>
      <c r="L332" s="189"/>
      <c r="M332" s="189"/>
      <c r="N332" s="189"/>
      <c r="O332" s="189">
        <f>SUM(Table1[[#This Row],[Salaries and Wages]:[Variable Fringe]])</f>
        <v>0</v>
      </c>
      <c r="P332" s="189"/>
      <c r="Q332" s="189">
        <v>1925674</v>
      </c>
      <c r="R332" s="189"/>
      <c r="S332" s="189"/>
      <c r="T332" s="189"/>
      <c r="U332" s="189"/>
      <c r="V332" s="189"/>
      <c r="W332" s="189"/>
      <c r="X332" s="189"/>
      <c r="Y332" s="189">
        <v>1925674</v>
      </c>
      <c r="Z332" s="189"/>
      <c r="AA332" s="221" t="s">
        <v>1567</v>
      </c>
      <c r="AB332" s="210" t="s">
        <v>1568</v>
      </c>
      <c r="AC332" s="210" t="s">
        <v>1569</v>
      </c>
      <c r="AD332" s="197" t="s">
        <v>67</v>
      </c>
      <c r="AE332" s="235" t="s">
        <v>1570</v>
      </c>
      <c r="AF332" s="231">
        <v>0</v>
      </c>
      <c r="AG332" s="211">
        <f>Table1[[#This Row],[ADOPTED
Expenditures TOTAL]]*Table1[[#This Row],[
Percent Related to CAP]]</f>
        <v>0</v>
      </c>
      <c r="AH332" s="211">
        <f>Table1[[#This Row],[ADOPTED
Revenue TOTAL]]*Table1[[#This Row],[
Percent Related to CAP]]</f>
        <v>0</v>
      </c>
      <c r="AI332" s="217" t="s">
        <v>69</v>
      </c>
      <c r="AJ332" s="217" t="s">
        <v>69</v>
      </c>
      <c r="AK332" s="217" t="s">
        <v>69</v>
      </c>
      <c r="AL332" s="217" t="s">
        <v>69</v>
      </c>
      <c r="AM332" s="290"/>
      <c r="AN332" s="212"/>
      <c r="AO332" s="213"/>
      <c r="AP332" s="213"/>
      <c r="AQ332" s="213"/>
      <c r="AR332" s="197" t="s">
        <v>83</v>
      </c>
      <c r="AS332" s="219" t="s">
        <v>1566</v>
      </c>
      <c r="AT332" s="116" t="b">
        <f>IF(Table1[[#This Row],[PROPOSED
Form ID Name]]=Table1[[#This Row],[ADOPTED
Form ID Name]],TRUE,FALSE)</f>
        <v>1</v>
      </c>
      <c r="AU332" s="121" t="s">
        <v>1567</v>
      </c>
      <c r="AV332" s="220" t="b">
        <f>AND(Table1[[#This Row],[PROPOSED Adjustment Description]]=Table1[[#This Row],[ ADOPTED
Adjustment Description]],TRUE,FALSE)</f>
        <v>0</v>
      </c>
    </row>
    <row r="333" spans="1:48" s="214" customFormat="1" ht="35.25" customHeight="1" x14ac:dyDescent="0.15">
      <c r="A333" s="196">
        <v>100000</v>
      </c>
      <c r="B333" s="197" t="s">
        <v>57</v>
      </c>
      <c r="C333" s="198">
        <v>9912</v>
      </c>
      <c r="D333" s="197" t="s">
        <v>102</v>
      </c>
      <c r="E333" s="197" t="s">
        <v>422</v>
      </c>
      <c r="F333" s="197" t="s">
        <v>307</v>
      </c>
      <c r="G333" s="197" t="s">
        <v>142</v>
      </c>
      <c r="H333" s="197" t="s">
        <v>62</v>
      </c>
      <c r="I333" s="226">
        <v>57274</v>
      </c>
      <c r="J333" s="227" t="s">
        <v>1571</v>
      </c>
      <c r="K333" s="188"/>
      <c r="L333" s="189"/>
      <c r="M333" s="189"/>
      <c r="N333" s="189"/>
      <c r="O333" s="189">
        <f>SUM(Table1[[#This Row],[Salaries and Wages]:[Variable Fringe]])</f>
        <v>0</v>
      </c>
      <c r="P333" s="189"/>
      <c r="Q333" s="189"/>
      <c r="R333" s="189"/>
      <c r="S333" s="189"/>
      <c r="T333" s="189"/>
      <c r="U333" s="189"/>
      <c r="V333" s="189"/>
      <c r="W333" s="194">
        <v>-606364</v>
      </c>
      <c r="X333" s="189"/>
      <c r="Y333" s="194">
        <v>-606364</v>
      </c>
      <c r="Z333" s="189"/>
      <c r="AA333" s="221" t="s">
        <v>1572</v>
      </c>
      <c r="AB333" s="210" t="s">
        <v>1573</v>
      </c>
      <c r="AC333" s="210" t="s">
        <v>1574</v>
      </c>
      <c r="AD333" s="197" t="s">
        <v>94</v>
      </c>
      <c r="AE333" s="234" t="s">
        <v>69</v>
      </c>
      <c r="AF333" s="231">
        <v>1</v>
      </c>
      <c r="AG333" s="211">
        <f>Table1[[#This Row],[ADOPTED
Expenditures TOTAL]]*Table1[[#This Row],[
Percent Related to CAP]]</f>
        <v>-606364</v>
      </c>
      <c r="AH333" s="211">
        <f>Table1[[#This Row],[ADOPTED
Revenue TOTAL]]*Table1[[#This Row],[
Percent Related to CAP]]</f>
        <v>0</v>
      </c>
      <c r="AI333" s="217" t="s">
        <v>382</v>
      </c>
      <c r="AJ333" s="217" t="s">
        <v>382</v>
      </c>
      <c r="AK333" s="217" t="s">
        <v>156</v>
      </c>
      <c r="AL333" s="217" t="s">
        <v>177</v>
      </c>
      <c r="AM333" s="246"/>
      <c r="AN333" s="215"/>
      <c r="AO333" s="197"/>
      <c r="AP333" s="197"/>
      <c r="AQ333" s="197"/>
      <c r="AR333" s="197" t="s">
        <v>83</v>
      </c>
      <c r="AS333" s="219" t="s">
        <v>1571</v>
      </c>
      <c r="AT333" s="116" t="b">
        <f>IF(Table1[[#This Row],[PROPOSED
Form ID Name]]=Table1[[#This Row],[ADOPTED
Form ID Name]],TRUE,FALSE)</f>
        <v>1</v>
      </c>
      <c r="AU333" s="121" t="s">
        <v>1572</v>
      </c>
      <c r="AV333" s="220" t="b">
        <f>AND(Table1[[#This Row],[PROPOSED Adjustment Description]]=Table1[[#This Row],[ ADOPTED
Adjustment Description]],TRUE,FALSE)</f>
        <v>0</v>
      </c>
    </row>
    <row r="334" spans="1:48" s="214" customFormat="1" ht="35.25" customHeight="1" x14ac:dyDescent="0.15">
      <c r="A334" s="196">
        <v>720057</v>
      </c>
      <c r="B334" s="199" t="s">
        <v>149</v>
      </c>
      <c r="C334" s="198">
        <v>2112</v>
      </c>
      <c r="D334" s="199" t="s">
        <v>150</v>
      </c>
      <c r="E334" s="199" t="s">
        <v>465</v>
      </c>
      <c r="F334" s="199" t="s">
        <v>83</v>
      </c>
      <c r="G334" s="199" t="s">
        <v>61</v>
      </c>
      <c r="H334" s="199" t="s">
        <v>83</v>
      </c>
      <c r="I334" s="226">
        <v>57275</v>
      </c>
      <c r="J334" s="228" t="s">
        <v>1575</v>
      </c>
      <c r="K334" s="190">
        <v>7.4</v>
      </c>
      <c r="L334" s="191">
        <v>270558</v>
      </c>
      <c r="M334" s="191">
        <v>4956</v>
      </c>
      <c r="N334" s="191">
        <v>17363</v>
      </c>
      <c r="O334" s="191">
        <f>SUM(Table1[[#This Row],[Salaries and Wages]:[Variable Fringe]])</f>
        <v>292877</v>
      </c>
      <c r="P334" s="191"/>
      <c r="Q334" s="191"/>
      <c r="R334" s="191"/>
      <c r="S334" s="191"/>
      <c r="T334" s="191"/>
      <c r="U334" s="191"/>
      <c r="V334" s="191"/>
      <c r="W334" s="191"/>
      <c r="X334" s="191"/>
      <c r="Y334" s="191">
        <v>292877</v>
      </c>
      <c r="Z334" s="191"/>
      <c r="AA334" s="222" t="s">
        <v>1576</v>
      </c>
      <c r="AB334" s="210" t="s">
        <v>242</v>
      </c>
      <c r="AC334" s="210" t="s">
        <v>1577</v>
      </c>
      <c r="AD334" s="199" t="s">
        <v>94</v>
      </c>
      <c r="AE334" s="236" t="s">
        <v>69</v>
      </c>
      <c r="AF334" s="259">
        <v>0</v>
      </c>
      <c r="AG334" s="211">
        <f>Table1[[#This Row],[ADOPTED
Expenditures TOTAL]]*Table1[[#This Row],[
Percent Related to CAP]]</f>
        <v>0</v>
      </c>
      <c r="AH334" s="211">
        <f>Table1[[#This Row],[ADOPTED
Revenue TOTAL]]*Table1[[#This Row],[
Percent Related to CAP]]</f>
        <v>0</v>
      </c>
      <c r="AI334" s="251" t="s">
        <v>69</v>
      </c>
      <c r="AJ334" s="251" t="s">
        <v>69</v>
      </c>
      <c r="AK334" s="251" t="s">
        <v>69</v>
      </c>
      <c r="AL334" s="251" t="s">
        <v>69</v>
      </c>
      <c r="AM334" s="291"/>
      <c r="AN334" s="215" t="s">
        <v>83</v>
      </c>
      <c r="AO334" s="197"/>
      <c r="AP334" s="197"/>
      <c r="AQ334" s="216"/>
      <c r="AR334" s="216"/>
      <c r="AS334" s="219" t="s">
        <v>1575</v>
      </c>
      <c r="AT334" s="117" t="b">
        <f>IF(Table1[[#This Row],[PROPOSED
Form ID Name]]=Table1[[#This Row],[ADOPTED
Form ID Name]],TRUE,FALSE)</f>
        <v>1</v>
      </c>
      <c r="AU334" s="121" t="s">
        <v>1576</v>
      </c>
      <c r="AV334" s="220" t="b">
        <f>AND(Table1[[#This Row],[PROPOSED Adjustment Description]]=Table1[[#This Row],[ ADOPTED
Adjustment Description]],TRUE,FALSE)</f>
        <v>0</v>
      </c>
    </row>
    <row r="335" spans="1:48" s="214" customFormat="1" ht="35.25" customHeight="1" x14ac:dyDescent="0.15">
      <c r="A335" s="196">
        <v>100000</v>
      </c>
      <c r="B335" s="199" t="s">
        <v>57</v>
      </c>
      <c r="C335" s="198">
        <v>171413</v>
      </c>
      <c r="D335" s="199" t="s">
        <v>1403</v>
      </c>
      <c r="E335" s="199" t="s">
        <v>103</v>
      </c>
      <c r="F335" s="199" t="s">
        <v>60</v>
      </c>
      <c r="G335" s="199" t="s">
        <v>1249</v>
      </c>
      <c r="H335" s="199" t="s">
        <v>83</v>
      </c>
      <c r="I335" s="226">
        <v>57276</v>
      </c>
      <c r="J335" s="228" t="s">
        <v>1578</v>
      </c>
      <c r="K335" s="190">
        <v>3</v>
      </c>
      <c r="L335" s="191">
        <v>172264</v>
      </c>
      <c r="M335" s="191">
        <v>47187</v>
      </c>
      <c r="N335" s="191">
        <v>27451</v>
      </c>
      <c r="O335" s="191">
        <f>SUM(Table1[[#This Row],[Salaries and Wages]:[Variable Fringe]])</f>
        <v>246902</v>
      </c>
      <c r="P335" s="191"/>
      <c r="Q335" s="191">
        <v>146100</v>
      </c>
      <c r="R335" s="191"/>
      <c r="S335" s="191"/>
      <c r="T335" s="191"/>
      <c r="U335" s="191"/>
      <c r="V335" s="191"/>
      <c r="W335" s="191"/>
      <c r="X335" s="191"/>
      <c r="Y335" s="191">
        <v>393002</v>
      </c>
      <c r="Z335" s="191"/>
      <c r="AA335" s="223" t="s">
        <v>1579</v>
      </c>
      <c r="AB335" s="210" t="s">
        <v>1580</v>
      </c>
      <c r="AC335" s="210" t="s">
        <v>1581</v>
      </c>
      <c r="AD335" s="199" t="s">
        <v>67</v>
      </c>
      <c r="AE335" s="234" t="s">
        <v>1582</v>
      </c>
      <c r="AF335" s="231">
        <v>0</v>
      </c>
      <c r="AG335" s="211">
        <f>Table1[[#This Row],[ADOPTED
Expenditures TOTAL]]*Table1[[#This Row],[
Percent Related to CAP]]</f>
        <v>0</v>
      </c>
      <c r="AH335" s="211">
        <f>Table1[[#This Row],[ADOPTED
Revenue TOTAL]]*Table1[[#This Row],[
Percent Related to CAP]]</f>
        <v>0</v>
      </c>
      <c r="AI335" s="217" t="s">
        <v>69</v>
      </c>
      <c r="AJ335" s="217" t="s">
        <v>69</v>
      </c>
      <c r="AK335" s="217" t="s">
        <v>69</v>
      </c>
      <c r="AL335" s="217" t="s">
        <v>69</v>
      </c>
      <c r="AM335" s="246"/>
      <c r="AN335" s="215"/>
      <c r="AO335" s="197"/>
      <c r="AP335" s="197"/>
      <c r="AQ335" s="197"/>
      <c r="AR335" s="197" t="s">
        <v>70</v>
      </c>
      <c r="AS335" s="219" t="s">
        <v>1578</v>
      </c>
      <c r="AT335" s="116" t="b">
        <f>IF(Table1[[#This Row],[PROPOSED
Form ID Name]]=Table1[[#This Row],[ADOPTED
Form ID Name]],TRUE,FALSE)</f>
        <v>1</v>
      </c>
      <c r="AU335" s="121" t="s">
        <v>1579</v>
      </c>
      <c r="AV335" s="220" t="b">
        <f>AND(Table1[[#This Row],[PROPOSED Adjustment Description]]=Table1[[#This Row],[ ADOPTED
Adjustment Description]],TRUE,FALSE)</f>
        <v>0</v>
      </c>
    </row>
    <row r="336" spans="1:48" s="214" customFormat="1" ht="35.25" customHeight="1" x14ac:dyDescent="0.15">
      <c r="A336" s="196">
        <v>100000</v>
      </c>
      <c r="B336" s="199" t="s">
        <v>57</v>
      </c>
      <c r="C336" s="198">
        <v>1313</v>
      </c>
      <c r="D336" s="199" t="s">
        <v>1583</v>
      </c>
      <c r="E336" s="199" t="s">
        <v>329</v>
      </c>
      <c r="F336" s="199" t="s">
        <v>83</v>
      </c>
      <c r="G336" s="199" t="s">
        <v>134</v>
      </c>
      <c r="H336" s="199" t="s">
        <v>83</v>
      </c>
      <c r="I336" s="226">
        <v>57278</v>
      </c>
      <c r="J336" s="228" t="s">
        <v>1584</v>
      </c>
      <c r="K336" s="190"/>
      <c r="L336" s="191"/>
      <c r="M336" s="191"/>
      <c r="N336" s="191"/>
      <c r="O336" s="191">
        <f>SUM(Table1[[#This Row],[Salaries and Wages]:[Variable Fringe]])</f>
        <v>0</v>
      </c>
      <c r="P336" s="191"/>
      <c r="Q336" s="191"/>
      <c r="R336" s="191"/>
      <c r="S336" s="191"/>
      <c r="T336" s="191"/>
      <c r="U336" s="191"/>
      <c r="V336" s="191"/>
      <c r="W336" s="191"/>
      <c r="X336" s="191"/>
      <c r="Y336" s="191"/>
      <c r="Z336" s="193">
        <v>-500000</v>
      </c>
      <c r="AA336" s="222" t="s">
        <v>1585</v>
      </c>
      <c r="AB336" s="210" t="s">
        <v>1586</v>
      </c>
      <c r="AC336" s="210" t="s">
        <v>1586</v>
      </c>
      <c r="AD336" s="199" t="s">
        <v>94</v>
      </c>
      <c r="AE336" s="234" t="s">
        <v>1587</v>
      </c>
      <c r="AF336" s="231">
        <v>0</v>
      </c>
      <c r="AG336" s="211">
        <f>Table1[[#This Row],[ADOPTED
Expenditures TOTAL]]*Table1[[#This Row],[
Percent Related to CAP]]</f>
        <v>0</v>
      </c>
      <c r="AH336" s="211">
        <f>Table1[[#This Row],[ADOPTED
Revenue TOTAL]]*Table1[[#This Row],[
Percent Related to CAP]]</f>
        <v>0</v>
      </c>
      <c r="AI336" s="217" t="s">
        <v>69</v>
      </c>
      <c r="AJ336" s="217" t="s">
        <v>69</v>
      </c>
      <c r="AK336" s="217" t="s">
        <v>69</v>
      </c>
      <c r="AL336" s="217" t="s">
        <v>69</v>
      </c>
      <c r="AM336" s="246"/>
      <c r="AN336" s="215"/>
      <c r="AO336" s="197"/>
      <c r="AP336" s="197"/>
      <c r="AQ336" s="197"/>
      <c r="AR336" s="197" t="s">
        <v>83</v>
      </c>
      <c r="AS336" s="219" t="s">
        <v>1584</v>
      </c>
      <c r="AT336" s="116" t="b">
        <f>IF(Table1[[#This Row],[PROPOSED
Form ID Name]]=Table1[[#This Row],[ADOPTED
Form ID Name]],TRUE,FALSE)</f>
        <v>1</v>
      </c>
      <c r="AU336" s="121" t="s">
        <v>1585</v>
      </c>
      <c r="AV336" s="220" t="b">
        <f>AND(Table1[[#This Row],[PROPOSED Adjustment Description]]=Table1[[#This Row],[ ADOPTED
Adjustment Description]],TRUE,FALSE)</f>
        <v>0</v>
      </c>
    </row>
    <row r="337" spans="1:48" s="214" customFormat="1" ht="35.25" customHeight="1" x14ac:dyDescent="0.15">
      <c r="A337" s="196">
        <v>100000</v>
      </c>
      <c r="B337" s="197" t="s">
        <v>57</v>
      </c>
      <c r="C337" s="198">
        <v>1152</v>
      </c>
      <c r="D337" s="197" t="s">
        <v>1536</v>
      </c>
      <c r="E337" s="197" t="s">
        <v>103</v>
      </c>
      <c r="F337" s="197" t="s">
        <v>83</v>
      </c>
      <c r="G337" s="197" t="s">
        <v>61</v>
      </c>
      <c r="H337" s="197" t="s">
        <v>284</v>
      </c>
      <c r="I337" s="226">
        <v>57279</v>
      </c>
      <c r="J337" s="227" t="s">
        <v>1588</v>
      </c>
      <c r="K337" s="188"/>
      <c r="L337" s="189"/>
      <c r="M337" s="189"/>
      <c r="N337" s="189"/>
      <c r="O337" s="189">
        <f>SUM(Table1[[#This Row],[Salaries and Wages]:[Variable Fringe]])</f>
        <v>0</v>
      </c>
      <c r="P337" s="189"/>
      <c r="Q337" s="189"/>
      <c r="R337" s="189">
        <v>43650</v>
      </c>
      <c r="S337" s="189"/>
      <c r="T337" s="189"/>
      <c r="U337" s="189"/>
      <c r="V337" s="189"/>
      <c r="W337" s="189"/>
      <c r="X337" s="189"/>
      <c r="Y337" s="189">
        <v>43650</v>
      </c>
      <c r="Z337" s="189"/>
      <c r="AA337" s="221" t="s">
        <v>1589</v>
      </c>
      <c r="AB337" s="210" t="s">
        <v>1539</v>
      </c>
      <c r="AC337" s="209" t="s">
        <v>1540</v>
      </c>
      <c r="AD337" s="197" t="s">
        <v>94</v>
      </c>
      <c r="AE337" s="234" t="s">
        <v>69</v>
      </c>
      <c r="AF337" s="259">
        <v>0</v>
      </c>
      <c r="AG337" s="211">
        <f>Table1[[#This Row],[ADOPTED
Expenditures TOTAL]]*Table1[[#This Row],[
Percent Related to CAP]]</f>
        <v>0</v>
      </c>
      <c r="AH337" s="211">
        <f>Table1[[#This Row],[ADOPTED
Revenue TOTAL]]*Table1[[#This Row],[
Percent Related to CAP]]</f>
        <v>0</v>
      </c>
      <c r="AI337" s="251" t="s">
        <v>69</v>
      </c>
      <c r="AJ337" s="251" t="s">
        <v>69</v>
      </c>
      <c r="AK337" s="251" t="s">
        <v>69</v>
      </c>
      <c r="AL337" s="251" t="s">
        <v>69</v>
      </c>
      <c r="AM337" s="246"/>
      <c r="AN337" s="215"/>
      <c r="AO337" s="197"/>
      <c r="AP337" s="197"/>
      <c r="AQ337" s="197"/>
      <c r="AR337" s="197" t="s">
        <v>83</v>
      </c>
      <c r="AS337" s="219" t="s">
        <v>1588</v>
      </c>
      <c r="AT337" s="116" t="b">
        <f>IF(Table1[[#This Row],[PROPOSED
Form ID Name]]=Table1[[#This Row],[ADOPTED
Form ID Name]],TRUE,FALSE)</f>
        <v>1</v>
      </c>
      <c r="AU337" s="121" t="s">
        <v>1589</v>
      </c>
      <c r="AV337" s="220" t="b">
        <f>AND(Table1[[#This Row],[PROPOSED Adjustment Description]]=Table1[[#This Row],[ ADOPTED
Adjustment Description]],TRUE,FALSE)</f>
        <v>0</v>
      </c>
    </row>
    <row r="338" spans="1:48" s="218" customFormat="1" ht="35.25" customHeight="1" x14ac:dyDescent="0.15">
      <c r="A338" s="196">
        <v>100000</v>
      </c>
      <c r="B338" s="199" t="s">
        <v>57</v>
      </c>
      <c r="C338" s="198">
        <v>9912</v>
      </c>
      <c r="D338" s="199" t="s">
        <v>102</v>
      </c>
      <c r="E338" s="199" t="s">
        <v>278</v>
      </c>
      <c r="F338" s="199" t="s">
        <v>83</v>
      </c>
      <c r="G338" s="199" t="s">
        <v>142</v>
      </c>
      <c r="H338" s="199" t="s">
        <v>83</v>
      </c>
      <c r="I338" s="226">
        <v>57280</v>
      </c>
      <c r="J338" s="228" t="s">
        <v>1590</v>
      </c>
      <c r="K338" s="190"/>
      <c r="L338" s="191"/>
      <c r="M338" s="191"/>
      <c r="N338" s="191"/>
      <c r="O338" s="191">
        <f>SUM(Table1[[#This Row],[Salaries and Wages]:[Variable Fringe]])</f>
        <v>0</v>
      </c>
      <c r="P338" s="191"/>
      <c r="Q338" s="191"/>
      <c r="R338" s="191"/>
      <c r="S338" s="191"/>
      <c r="T338" s="191"/>
      <c r="U338" s="191"/>
      <c r="V338" s="191"/>
      <c r="W338" s="193">
        <v>-6416718</v>
      </c>
      <c r="X338" s="191"/>
      <c r="Y338" s="193">
        <v>-6416718</v>
      </c>
      <c r="Z338" s="191"/>
      <c r="AA338" s="222" t="s">
        <v>1591</v>
      </c>
      <c r="AB338" s="210" t="s">
        <v>1592</v>
      </c>
      <c r="AC338" s="210" t="s">
        <v>1593</v>
      </c>
      <c r="AD338" s="199" t="s">
        <v>94</v>
      </c>
      <c r="AE338" s="234" t="s">
        <v>1594</v>
      </c>
      <c r="AF338" s="231">
        <v>0</v>
      </c>
      <c r="AG338" s="211">
        <f>Table1[[#This Row],[ADOPTED
Expenditures TOTAL]]*Table1[[#This Row],[
Percent Related to CAP]]</f>
        <v>0</v>
      </c>
      <c r="AH338" s="211">
        <f>Table1[[#This Row],[ADOPTED
Revenue TOTAL]]*Table1[[#This Row],[
Percent Related to CAP]]</f>
        <v>0</v>
      </c>
      <c r="AI338" s="217" t="s">
        <v>69</v>
      </c>
      <c r="AJ338" s="217" t="s">
        <v>69</v>
      </c>
      <c r="AK338" s="217" t="s">
        <v>69</v>
      </c>
      <c r="AL338" s="217" t="s">
        <v>69</v>
      </c>
      <c r="AM338" s="246"/>
      <c r="AN338" s="215"/>
      <c r="AO338" s="197"/>
      <c r="AP338" s="197"/>
      <c r="AQ338" s="197"/>
      <c r="AR338" s="197" t="s">
        <v>83</v>
      </c>
      <c r="AS338" s="219" t="s">
        <v>1590</v>
      </c>
      <c r="AT338" s="116" t="b">
        <f>IF(Table1[[#This Row],[PROPOSED
Form ID Name]]=Table1[[#This Row],[ADOPTED
Form ID Name]],TRUE,FALSE)</f>
        <v>1</v>
      </c>
      <c r="AU338" s="121" t="s">
        <v>1591</v>
      </c>
      <c r="AV338" s="220" t="b">
        <f>AND(Table1[[#This Row],[PROPOSED Adjustment Description]]=Table1[[#This Row],[ ADOPTED
Adjustment Description]],TRUE,FALSE)</f>
        <v>0</v>
      </c>
    </row>
    <row r="339" spans="1:48" s="214" customFormat="1" ht="35.25" customHeight="1" x14ac:dyDescent="0.15">
      <c r="A339" s="196">
        <v>100000</v>
      </c>
      <c r="B339" s="199" t="s">
        <v>57</v>
      </c>
      <c r="C339" s="198">
        <v>171413</v>
      </c>
      <c r="D339" s="199" t="s">
        <v>1403</v>
      </c>
      <c r="E339" s="199" t="s">
        <v>103</v>
      </c>
      <c r="F339" s="199" t="s">
        <v>60</v>
      </c>
      <c r="G339" s="199" t="s">
        <v>1249</v>
      </c>
      <c r="H339" s="199" t="s">
        <v>83</v>
      </c>
      <c r="I339" s="226">
        <v>57282</v>
      </c>
      <c r="J339" s="228" t="s">
        <v>1595</v>
      </c>
      <c r="K339" s="190">
        <v>3</v>
      </c>
      <c r="L339" s="191">
        <v>169561</v>
      </c>
      <c r="M339" s="191">
        <v>50330</v>
      </c>
      <c r="N339" s="191">
        <v>27379</v>
      </c>
      <c r="O339" s="191">
        <f>SUM(Table1[[#This Row],[Salaries and Wages]:[Variable Fringe]])</f>
        <v>247270</v>
      </c>
      <c r="P339" s="191">
        <v>28100</v>
      </c>
      <c r="Q339" s="191">
        <v>117000</v>
      </c>
      <c r="R339" s="191"/>
      <c r="S339" s="191"/>
      <c r="T339" s="191"/>
      <c r="U339" s="191"/>
      <c r="V339" s="191"/>
      <c r="W339" s="191"/>
      <c r="X339" s="191"/>
      <c r="Y339" s="191">
        <v>392370</v>
      </c>
      <c r="Z339" s="191"/>
      <c r="AA339" s="222" t="s">
        <v>1596</v>
      </c>
      <c r="AB339" s="209" t="s">
        <v>1597</v>
      </c>
      <c r="AC339" s="210" t="s">
        <v>1598</v>
      </c>
      <c r="AD339" s="199" t="s">
        <v>67</v>
      </c>
      <c r="AE339" s="235" t="s">
        <v>1599</v>
      </c>
      <c r="AF339" s="231">
        <v>0</v>
      </c>
      <c r="AG339" s="211">
        <f>Table1[[#This Row],[ADOPTED
Expenditures TOTAL]]*Table1[[#This Row],[
Percent Related to CAP]]</f>
        <v>0</v>
      </c>
      <c r="AH339" s="211">
        <f>Table1[[#This Row],[ADOPTED
Revenue TOTAL]]*Table1[[#This Row],[
Percent Related to CAP]]</f>
        <v>0</v>
      </c>
      <c r="AI339" s="217" t="s">
        <v>69</v>
      </c>
      <c r="AJ339" s="217" t="s">
        <v>69</v>
      </c>
      <c r="AK339" s="217" t="s">
        <v>69</v>
      </c>
      <c r="AL339" s="217" t="s">
        <v>69</v>
      </c>
      <c r="AM339" s="290"/>
      <c r="AN339" s="212"/>
      <c r="AO339" s="213"/>
      <c r="AP339" s="213"/>
      <c r="AQ339" s="213"/>
      <c r="AR339" s="197" t="s">
        <v>70</v>
      </c>
      <c r="AS339" s="219" t="s">
        <v>1595</v>
      </c>
      <c r="AT339" s="116" t="b">
        <f>IF(Table1[[#This Row],[PROPOSED
Form ID Name]]=Table1[[#This Row],[ADOPTED
Form ID Name]],TRUE,FALSE)</f>
        <v>1</v>
      </c>
      <c r="AU339" s="121" t="s">
        <v>1596</v>
      </c>
      <c r="AV339" s="220" t="b">
        <f>AND(Table1[[#This Row],[PROPOSED Adjustment Description]]=Table1[[#This Row],[ ADOPTED
Adjustment Description]],TRUE,FALSE)</f>
        <v>0</v>
      </c>
    </row>
    <row r="340" spans="1:48" s="214" customFormat="1" ht="35.25" customHeight="1" x14ac:dyDescent="0.15">
      <c r="A340" s="196">
        <v>100000</v>
      </c>
      <c r="B340" s="199" t="s">
        <v>57</v>
      </c>
      <c r="C340" s="198">
        <v>171413</v>
      </c>
      <c r="D340" s="199" t="s">
        <v>1403</v>
      </c>
      <c r="E340" s="199" t="s">
        <v>103</v>
      </c>
      <c r="F340" s="199" t="s">
        <v>60</v>
      </c>
      <c r="G340" s="199" t="s">
        <v>1249</v>
      </c>
      <c r="H340" s="199" t="s">
        <v>83</v>
      </c>
      <c r="I340" s="226">
        <v>57283</v>
      </c>
      <c r="J340" s="228" t="s">
        <v>1600</v>
      </c>
      <c r="K340" s="190">
        <v>1</v>
      </c>
      <c r="L340" s="191">
        <v>47464</v>
      </c>
      <c r="M340" s="191">
        <v>17033</v>
      </c>
      <c r="N340" s="191">
        <v>8882</v>
      </c>
      <c r="O340" s="191">
        <f>SUM(Table1[[#This Row],[Salaries and Wages]:[Variable Fringe]])</f>
        <v>73379</v>
      </c>
      <c r="P340" s="191">
        <v>8375</v>
      </c>
      <c r="Q340" s="191">
        <v>103825</v>
      </c>
      <c r="R340" s="191"/>
      <c r="S340" s="191">
        <v>78780</v>
      </c>
      <c r="T340" s="191"/>
      <c r="U340" s="191"/>
      <c r="V340" s="191"/>
      <c r="W340" s="191"/>
      <c r="X340" s="191"/>
      <c r="Y340" s="191">
        <v>264359</v>
      </c>
      <c r="Z340" s="191"/>
      <c r="AA340" s="223" t="s">
        <v>1601</v>
      </c>
      <c r="AB340" s="210" t="s">
        <v>1602</v>
      </c>
      <c r="AC340" s="210" t="s">
        <v>1603</v>
      </c>
      <c r="AD340" s="199" t="s">
        <v>67</v>
      </c>
      <c r="AE340" s="234" t="s">
        <v>1604</v>
      </c>
      <c r="AF340" s="231">
        <v>1</v>
      </c>
      <c r="AG340" s="211">
        <f>Table1[[#This Row],[ADOPTED
Expenditures TOTAL]]*Table1[[#This Row],[
Percent Related to CAP]]</f>
        <v>264359</v>
      </c>
      <c r="AH340" s="211">
        <f>Table1[[#This Row],[ADOPTED
Revenue TOTAL]]*Table1[[#This Row],[
Percent Related to CAP]]</f>
        <v>0</v>
      </c>
      <c r="AI340" s="217" t="s">
        <v>79</v>
      </c>
      <c r="AJ340" s="217" t="s">
        <v>1255</v>
      </c>
      <c r="AK340" s="217" t="s">
        <v>81</v>
      </c>
      <c r="AL340" s="217" t="s">
        <v>177</v>
      </c>
      <c r="AM340" s="246"/>
      <c r="AN340" s="215"/>
      <c r="AO340" s="197"/>
      <c r="AP340" s="197"/>
      <c r="AQ340" s="197"/>
      <c r="AR340" s="197" t="s">
        <v>70</v>
      </c>
      <c r="AS340" s="219" t="s">
        <v>1600</v>
      </c>
      <c r="AT340" s="116" t="b">
        <f>IF(Table1[[#This Row],[PROPOSED
Form ID Name]]=Table1[[#This Row],[ADOPTED
Form ID Name]],TRUE,FALSE)</f>
        <v>1</v>
      </c>
      <c r="AU340" s="121" t="s">
        <v>1601</v>
      </c>
      <c r="AV340" s="220" t="b">
        <f>AND(Table1[[#This Row],[PROPOSED Adjustment Description]]=Table1[[#This Row],[ ADOPTED
Adjustment Description]],TRUE,FALSE)</f>
        <v>0</v>
      </c>
    </row>
    <row r="341" spans="1:48" s="214" customFormat="1" ht="35.25" customHeight="1" x14ac:dyDescent="0.15">
      <c r="A341" s="196">
        <v>100000</v>
      </c>
      <c r="B341" s="199" t="s">
        <v>57</v>
      </c>
      <c r="C341" s="198">
        <v>171413</v>
      </c>
      <c r="D341" s="199" t="s">
        <v>1403</v>
      </c>
      <c r="E341" s="199" t="s">
        <v>103</v>
      </c>
      <c r="F341" s="199" t="s">
        <v>60</v>
      </c>
      <c r="G341" s="199" t="s">
        <v>1249</v>
      </c>
      <c r="H341" s="199" t="s">
        <v>83</v>
      </c>
      <c r="I341" s="226">
        <v>57284</v>
      </c>
      <c r="J341" s="228" t="s">
        <v>1605</v>
      </c>
      <c r="K341" s="190">
        <v>0.5</v>
      </c>
      <c r="L341" s="191">
        <v>23732</v>
      </c>
      <c r="M341" s="191">
        <v>8517</v>
      </c>
      <c r="N341" s="191">
        <v>4440</v>
      </c>
      <c r="O341" s="191">
        <f>SUM(Table1[[#This Row],[Salaries and Wages]:[Variable Fringe]])</f>
        <v>36689</v>
      </c>
      <c r="P341" s="191">
        <v>7777</v>
      </c>
      <c r="Q341" s="191">
        <v>52596</v>
      </c>
      <c r="R341" s="191"/>
      <c r="S341" s="191">
        <v>4432</v>
      </c>
      <c r="T341" s="191"/>
      <c r="U341" s="191"/>
      <c r="V341" s="191"/>
      <c r="W341" s="191"/>
      <c r="X341" s="191"/>
      <c r="Y341" s="191">
        <v>101494</v>
      </c>
      <c r="Z341" s="191"/>
      <c r="AA341" s="223" t="s">
        <v>1606</v>
      </c>
      <c r="AB341" s="210" t="s">
        <v>1607</v>
      </c>
      <c r="AC341" s="210" t="s">
        <v>1608</v>
      </c>
      <c r="AD341" s="199" t="s">
        <v>67</v>
      </c>
      <c r="AE341" s="234" t="s">
        <v>1609</v>
      </c>
      <c r="AF341" s="231">
        <v>1</v>
      </c>
      <c r="AG341" s="211">
        <f>Table1[[#This Row],[ADOPTED
Expenditures TOTAL]]*Table1[[#This Row],[
Percent Related to CAP]]</f>
        <v>101494</v>
      </c>
      <c r="AH341" s="211">
        <f>Table1[[#This Row],[ADOPTED
Revenue TOTAL]]*Table1[[#This Row],[
Percent Related to CAP]]</f>
        <v>0</v>
      </c>
      <c r="AI341" s="217" t="s">
        <v>79</v>
      </c>
      <c r="AJ341" s="217" t="s">
        <v>1255</v>
      </c>
      <c r="AK341" s="217" t="s">
        <v>81</v>
      </c>
      <c r="AL341" s="217" t="s">
        <v>177</v>
      </c>
      <c r="AM341" s="246"/>
      <c r="AN341" s="215"/>
      <c r="AO341" s="197"/>
      <c r="AP341" s="197"/>
      <c r="AQ341" s="197"/>
      <c r="AR341" s="197" t="s">
        <v>70</v>
      </c>
      <c r="AS341" s="219" t="s">
        <v>1605</v>
      </c>
      <c r="AT341" s="116" t="b">
        <f>IF(Table1[[#This Row],[PROPOSED
Form ID Name]]=Table1[[#This Row],[ADOPTED
Form ID Name]],TRUE,FALSE)</f>
        <v>1</v>
      </c>
      <c r="AU341" s="121" t="s">
        <v>1606</v>
      </c>
      <c r="AV341" s="220" t="b">
        <f>AND(Table1[[#This Row],[PROPOSED Adjustment Description]]=Table1[[#This Row],[ ADOPTED
Adjustment Description]],TRUE,FALSE)</f>
        <v>0</v>
      </c>
    </row>
    <row r="342" spans="1:48" s="214" customFormat="1" ht="35.25" customHeight="1" x14ac:dyDescent="0.15">
      <c r="A342" s="196">
        <v>100000</v>
      </c>
      <c r="B342" s="197" t="s">
        <v>57</v>
      </c>
      <c r="C342" s="198">
        <v>1152</v>
      </c>
      <c r="D342" s="197" t="s">
        <v>1536</v>
      </c>
      <c r="E342" s="197" t="s">
        <v>103</v>
      </c>
      <c r="F342" s="197" t="s">
        <v>83</v>
      </c>
      <c r="G342" s="197" t="s">
        <v>61</v>
      </c>
      <c r="H342" s="197" t="s">
        <v>284</v>
      </c>
      <c r="I342" s="226">
        <v>57286</v>
      </c>
      <c r="J342" s="227" t="s">
        <v>1610</v>
      </c>
      <c r="K342" s="188"/>
      <c r="L342" s="189"/>
      <c r="M342" s="189"/>
      <c r="N342" s="189"/>
      <c r="O342" s="189">
        <f>SUM(Table1[[#This Row],[Salaries and Wages]:[Variable Fringe]])</f>
        <v>0</v>
      </c>
      <c r="P342" s="189"/>
      <c r="Q342" s="189"/>
      <c r="R342" s="189">
        <v>6000</v>
      </c>
      <c r="S342" s="189"/>
      <c r="T342" s="189"/>
      <c r="U342" s="189"/>
      <c r="V342" s="189"/>
      <c r="W342" s="189"/>
      <c r="X342" s="189"/>
      <c r="Y342" s="189">
        <v>6000</v>
      </c>
      <c r="Z342" s="189"/>
      <c r="AA342" s="221" t="s">
        <v>1611</v>
      </c>
      <c r="AB342" s="210" t="s">
        <v>1539</v>
      </c>
      <c r="AC342" s="209" t="s">
        <v>1540</v>
      </c>
      <c r="AD342" s="197" t="s">
        <v>94</v>
      </c>
      <c r="AE342" s="234" t="s">
        <v>69</v>
      </c>
      <c r="AF342" s="259">
        <v>0</v>
      </c>
      <c r="AG342" s="211">
        <f>Table1[[#This Row],[ADOPTED
Expenditures TOTAL]]*Table1[[#This Row],[
Percent Related to CAP]]</f>
        <v>0</v>
      </c>
      <c r="AH342" s="211">
        <f>Table1[[#This Row],[ADOPTED
Revenue TOTAL]]*Table1[[#This Row],[
Percent Related to CAP]]</f>
        <v>0</v>
      </c>
      <c r="AI342" s="251" t="s">
        <v>69</v>
      </c>
      <c r="AJ342" s="251" t="s">
        <v>69</v>
      </c>
      <c r="AK342" s="251" t="s">
        <v>69</v>
      </c>
      <c r="AL342" s="251" t="s">
        <v>69</v>
      </c>
      <c r="AM342" s="246"/>
      <c r="AN342" s="215"/>
      <c r="AO342" s="197"/>
      <c r="AP342" s="197"/>
      <c r="AQ342" s="197"/>
      <c r="AR342" s="197" t="s">
        <v>83</v>
      </c>
      <c r="AS342" s="219" t="s">
        <v>1610</v>
      </c>
      <c r="AT342" s="116" t="b">
        <f>IF(Table1[[#This Row],[PROPOSED
Form ID Name]]=Table1[[#This Row],[ADOPTED
Form ID Name]],TRUE,FALSE)</f>
        <v>1</v>
      </c>
      <c r="AU342" s="121" t="s">
        <v>1611</v>
      </c>
      <c r="AV342" s="220" t="b">
        <f>AND(Table1[[#This Row],[PROPOSED Adjustment Description]]=Table1[[#This Row],[ ADOPTED
Adjustment Description]],TRUE,FALSE)</f>
        <v>0</v>
      </c>
    </row>
    <row r="343" spans="1:48" s="214" customFormat="1" ht="35.25" customHeight="1" x14ac:dyDescent="0.15">
      <c r="A343" s="196">
        <v>100000</v>
      </c>
      <c r="B343" s="199" t="s">
        <v>57</v>
      </c>
      <c r="C343" s="198">
        <v>1313</v>
      </c>
      <c r="D343" s="199" t="s">
        <v>1583</v>
      </c>
      <c r="E343" s="199" t="s">
        <v>238</v>
      </c>
      <c r="F343" s="199" t="s">
        <v>127</v>
      </c>
      <c r="G343" s="199" t="s">
        <v>61</v>
      </c>
      <c r="H343" s="199" t="s">
        <v>83</v>
      </c>
      <c r="I343" s="226">
        <v>57288</v>
      </c>
      <c r="J343" s="228" t="s">
        <v>1612</v>
      </c>
      <c r="K343" s="190">
        <v>2</v>
      </c>
      <c r="L343" s="191">
        <v>242508</v>
      </c>
      <c r="M343" s="191">
        <v>49084</v>
      </c>
      <c r="N343" s="191">
        <v>21748</v>
      </c>
      <c r="O343" s="191">
        <f>SUM(Table1[[#This Row],[Salaries and Wages]:[Variable Fringe]])</f>
        <v>313340</v>
      </c>
      <c r="P343" s="191"/>
      <c r="Q343" s="191"/>
      <c r="R343" s="191"/>
      <c r="S343" s="191"/>
      <c r="T343" s="191"/>
      <c r="U343" s="191"/>
      <c r="V343" s="191"/>
      <c r="W343" s="191"/>
      <c r="X343" s="191"/>
      <c r="Y343" s="191">
        <v>313340</v>
      </c>
      <c r="Z343" s="191"/>
      <c r="AA343" s="223" t="s">
        <v>1613</v>
      </c>
      <c r="AB343" s="210" t="s">
        <v>1614</v>
      </c>
      <c r="AC343" s="210" t="s">
        <v>1614</v>
      </c>
      <c r="AD343" s="199" t="s">
        <v>67</v>
      </c>
      <c r="AE343" s="235" t="s">
        <v>1615</v>
      </c>
      <c r="AF343" s="231">
        <v>0</v>
      </c>
      <c r="AG343" s="211">
        <f>Table1[[#This Row],[ADOPTED
Expenditures TOTAL]]*Table1[[#This Row],[
Percent Related to CAP]]</f>
        <v>0</v>
      </c>
      <c r="AH343" s="211">
        <f>Table1[[#This Row],[ADOPTED
Revenue TOTAL]]*Table1[[#This Row],[
Percent Related to CAP]]</f>
        <v>0</v>
      </c>
      <c r="AI343" s="217" t="s">
        <v>69</v>
      </c>
      <c r="AJ343" s="217" t="s">
        <v>69</v>
      </c>
      <c r="AK343" s="217" t="s">
        <v>69</v>
      </c>
      <c r="AL343" s="217" t="s">
        <v>69</v>
      </c>
      <c r="AM343" s="290"/>
      <c r="AN343" s="212"/>
      <c r="AO343" s="213"/>
      <c r="AP343" s="213"/>
      <c r="AQ343" s="213"/>
      <c r="AR343" s="197" t="s">
        <v>179</v>
      </c>
      <c r="AS343" s="219" t="s">
        <v>1612</v>
      </c>
      <c r="AT343" s="116" t="b">
        <f>IF(Table1[[#This Row],[PROPOSED
Form ID Name]]=Table1[[#This Row],[ADOPTED
Form ID Name]],TRUE,FALSE)</f>
        <v>1</v>
      </c>
      <c r="AU343" s="121" t="s">
        <v>1613</v>
      </c>
      <c r="AV343" s="220" t="b">
        <f>AND(Table1[[#This Row],[PROPOSED Adjustment Description]]=Table1[[#This Row],[ ADOPTED
Adjustment Description]],TRUE,FALSE)</f>
        <v>0</v>
      </c>
    </row>
    <row r="344" spans="1:48" s="214" customFormat="1" ht="35.25" customHeight="1" x14ac:dyDescent="0.15">
      <c r="A344" s="196">
        <v>100000</v>
      </c>
      <c r="B344" s="199" t="s">
        <v>57</v>
      </c>
      <c r="C344" s="198">
        <v>1313</v>
      </c>
      <c r="D344" s="199" t="s">
        <v>1583</v>
      </c>
      <c r="E344" s="199" t="s">
        <v>103</v>
      </c>
      <c r="F344" s="199" t="s">
        <v>127</v>
      </c>
      <c r="G344" s="199" t="s">
        <v>61</v>
      </c>
      <c r="H344" s="199" t="s">
        <v>83</v>
      </c>
      <c r="I344" s="226">
        <v>57290</v>
      </c>
      <c r="J344" s="228" t="s">
        <v>1616</v>
      </c>
      <c r="K344" s="190">
        <v>1</v>
      </c>
      <c r="L344" s="191">
        <v>138000</v>
      </c>
      <c r="M344" s="191">
        <v>26292</v>
      </c>
      <c r="N344" s="191">
        <v>11326</v>
      </c>
      <c r="O344" s="191">
        <f>SUM(Table1[[#This Row],[Salaries and Wages]:[Variable Fringe]])</f>
        <v>175618</v>
      </c>
      <c r="P344" s="191"/>
      <c r="Q344" s="191"/>
      <c r="R344" s="191"/>
      <c r="S344" s="191"/>
      <c r="T344" s="191"/>
      <c r="U344" s="191"/>
      <c r="V344" s="191"/>
      <c r="W344" s="191"/>
      <c r="X344" s="191"/>
      <c r="Y344" s="191">
        <v>175618</v>
      </c>
      <c r="Z344" s="191"/>
      <c r="AA344" s="223" t="s">
        <v>1617</v>
      </c>
      <c r="AB344" s="210" t="s">
        <v>1614</v>
      </c>
      <c r="AC344" s="210" t="s">
        <v>1618</v>
      </c>
      <c r="AD344" s="199" t="s">
        <v>67</v>
      </c>
      <c r="AE344" s="235" t="s">
        <v>1619</v>
      </c>
      <c r="AF344" s="231">
        <v>0</v>
      </c>
      <c r="AG344" s="211">
        <f>Table1[[#This Row],[ADOPTED
Expenditures TOTAL]]*Table1[[#This Row],[
Percent Related to CAP]]</f>
        <v>0</v>
      </c>
      <c r="AH344" s="211">
        <f>Table1[[#This Row],[ADOPTED
Revenue TOTAL]]*Table1[[#This Row],[
Percent Related to CAP]]</f>
        <v>0</v>
      </c>
      <c r="AI344" s="217" t="s">
        <v>69</v>
      </c>
      <c r="AJ344" s="217" t="s">
        <v>69</v>
      </c>
      <c r="AK344" s="217" t="s">
        <v>69</v>
      </c>
      <c r="AL344" s="217" t="s">
        <v>69</v>
      </c>
      <c r="AM344" s="290"/>
      <c r="AN344" s="212"/>
      <c r="AO344" s="213"/>
      <c r="AP344" s="213"/>
      <c r="AQ344" s="213"/>
      <c r="AR344" s="197" t="s">
        <v>179</v>
      </c>
      <c r="AS344" s="219" t="s">
        <v>1616</v>
      </c>
      <c r="AT344" s="116" t="b">
        <f>IF(Table1[[#This Row],[PROPOSED
Form ID Name]]=Table1[[#This Row],[ADOPTED
Form ID Name]],TRUE,FALSE)</f>
        <v>1</v>
      </c>
      <c r="AU344" s="121" t="s">
        <v>1617</v>
      </c>
      <c r="AV344" s="220" t="b">
        <f>AND(Table1[[#This Row],[PROPOSED Adjustment Description]]=Table1[[#This Row],[ ADOPTED
Adjustment Description]],TRUE,FALSE)</f>
        <v>0</v>
      </c>
    </row>
    <row r="345" spans="1:48" s="214" customFormat="1" ht="35.25" customHeight="1" x14ac:dyDescent="0.15">
      <c r="A345" s="196">
        <v>200219</v>
      </c>
      <c r="B345" s="199" t="s">
        <v>1620</v>
      </c>
      <c r="C345" s="198">
        <v>9913</v>
      </c>
      <c r="D345" s="199" t="s">
        <v>1553</v>
      </c>
      <c r="E345" s="199" t="s">
        <v>83</v>
      </c>
      <c r="F345" s="199" t="s">
        <v>83</v>
      </c>
      <c r="G345" s="199" t="s">
        <v>61</v>
      </c>
      <c r="H345" s="199" t="s">
        <v>83</v>
      </c>
      <c r="I345" s="226">
        <v>57291</v>
      </c>
      <c r="J345" s="228" t="s">
        <v>1621</v>
      </c>
      <c r="K345" s="190"/>
      <c r="L345" s="191"/>
      <c r="M345" s="191"/>
      <c r="N345" s="191"/>
      <c r="O345" s="191">
        <f>SUM(Table1[[#This Row],[Salaries and Wages]:[Variable Fringe]])</f>
        <v>0</v>
      </c>
      <c r="P345" s="191"/>
      <c r="Q345" s="191">
        <v>1628253</v>
      </c>
      <c r="R345" s="191"/>
      <c r="S345" s="191"/>
      <c r="T345" s="191"/>
      <c r="U345" s="191"/>
      <c r="V345" s="191"/>
      <c r="W345" s="191"/>
      <c r="X345" s="191"/>
      <c r="Y345" s="191">
        <v>1628253</v>
      </c>
      <c r="Z345" s="191">
        <v>1628253</v>
      </c>
      <c r="AA345" s="222" t="s">
        <v>1622</v>
      </c>
      <c r="AB345" s="210" t="s">
        <v>1623</v>
      </c>
      <c r="AC345" s="210" t="s">
        <v>1624</v>
      </c>
      <c r="AD345" s="199" t="s">
        <v>94</v>
      </c>
      <c r="AE345" s="236" t="s">
        <v>69</v>
      </c>
      <c r="AF345" s="231">
        <v>0</v>
      </c>
      <c r="AG345" s="211">
        <f>Table1[[#This Row],[ADOPTED
Expenditures TOTAL]]*Table1[[#This Row],[
Percent Related to CAP]]</f>
        <v>0</v>
      </c>
      <c r="AH345" s="211">
        <f>Table1[[#This Row],[ADOPTED
Revenue TOTAL]]*Table1[[#This Row],[
Percent Related to CAP]]</f>
        <v>0</v>
      </c>
      <c r="AI345" s="217" t="s">
        <v>69</v>
      </c>
      <c r="AJ345" s="217" t="s">
        <v>69</v>
      </c>
      <c r="AK345" s="217" t="s">
        <v>69</v>
      </c>
      <c r="AL345" s="217" t="s">
        <v>69</v>
      </c>
      <c r="AM345" s="291"/>
      <c r="AN345" s="215" t="s">
        <v>83</v>
      </c>
      <c r="AO345" s="197"/>
      <c r="AP345" s="197"/>
      <c r="AQ345" s="216"/>
      <c r="AR345" s="216"/>
      <c r="AS345" s="219" t="s">
        <v>1621</v>
      </c>
      <c r="AT345" s="117" t="b">
        <f>IF(Table1[[#This Row],[PROPOSED
Form ID Name]]=Table1[[#This Row],[ADOPTED
Form ID Name]],TRUE,FALSE)</f>
        <v>1</v>
      </c>
      <c r="AU345" s="121" t="s">
        <v>1622</v>
      </c>
      <c r="AV345" s="220" t="b">
        <f>AND(Table1[[#This Row],[PROPOSED Adjustment Description]]=Table1[[#This Row],[ ADOPTED
Adjustment Description]],TRUE,FALSE)</f>
        <v>0</v>
      </c>
    </row>
    <row r="346" spans="1:48" s="214" customFormat="1" ht="35.25" customHeight="1" x14ac:dyDescent="0.15">
      <c r="A346" s="196">
        <v>200228</v>
      </c>
      <c r="B346" s="199" t="s">
        <v>1625</v>
      </c>
      <c r="C346" s="198">
        <v>9913</v>
      </c>
      <c r="D346" s="199" t="s">
        <v>1553</v>
      </c>
      <c r="E346" s="199" t="s">
        <v>83</v>
      </c>
      <c r="F346" s="199" t="s">
        <v>83</v>
      </c>
      <c r="G346" s="199" t="s">
        <v>89</v>
      </c>
      <c r="H346" s="199" t="s">
        <v>83</v>
      </c>
      <c r="I346" s="226">
        <v>57293</v>
      </c>
      <c r="J346" s="228" t="s">
        <v>1626</v>
      </c>
      <c r="K346" s="190"/>
      <c r="L346" s="191"/>
      <c r="M346" s="191"/>
      <c r="N346" s="191"/>
      <c r="O346" s="191">
        <f>SUM(Table1[[#This Row],[Salaries and Wages]:[Variable Fringe]])</f>
        <v>0</v>
      </c>
      <c r="P346" s="191"/>
      <c r="Q346" s="191"/>
      <c r="R346" s="191"/>
      <c r="S346" s="191"/>
      <c r="T346" s="191"/>
      <c r="U346" s="191"/>
      <c r="V346" s="191"/>
      <c r="W346" s="191"/>
      <c r="X346" s="191"/>
      <c r="Y346" s="191"/>
      <c r="Z346" s="191">
        <v>2000</v>
      </c>
      <c r="AA346" s="223" t="s">
        <v>1627</v>
      </c>
      <c r="AB346" s="210" t="s">
        <v>1628</v>
      </c>
      <c r="AC346" s="210" t="s">
        <v>1629</v>
      </c>
      <c r="AD346" s="199" t="s">
        <v>94</v>
      </c>
      <c r="AE346" s="236" t="s">
        <v>69</v>
      </c>
      <c r="AF346" s="231">
        <v>0</v>
      </c>
      <c r="AG346" s="211">
        <f>Table1[[#This Row],[ADOPTED
Expenditures TOTAL]]*Table1[[#This Row],[
Percent Related to CAP]]</f>
        <v>0</v>
      </c>
      <c r="AH346" s="211">
        <f>Table1[[#This Row],[ADOPTED
Revenue TOTAL]]*Table1[[#This Row],[
Percent Related to CAP]]</f>
        <v>0</v>
      </c>
      <c r="AI346" s="217" t="s">
        <v>69</v>
      </c>
      <c r="AJ346" s="217" t="s">
        <v>69</v>
      </c>
      <c r="AK346" s="217" t="s">
        <v>69</v>
      </c>
      <c r="AL346" s="217" t="s">
        <v>69</v>
      </c>
      <c r="AM346" s="291"/>
      <c r="AN346" s="215" t="s">
        <v>83</v>
      </c>
      <c r="AO346" s="197"/>
      <c r="AP346" s="197"/>
      <c r="AQ346" s="216"/>
      <c r="AR346" s="216"/>
      <c r="AS346" s="219" t="s">
        <v>1626</v>
      </c>
      <c r="AT346" s="117" t="b">
        <f>IF(Table1[[#This Row],[PROPOSED
Form ID Name]]=Table1[[#This Row],[ADOPTED
Form ID Name]],TRUE,FALSE)</f>
        <v>1</v>
      </c>
      <c r="AU346" s="121" t="s">
        <v>1627</v>
      </c>
      <c r="AV346" s="220" t="b">
        <f>AND(Table1[[#This Row],[PROPOSED Adjustment Description]]=Table1[[#This Row],[ ADOPTED
Adjustment Description]],TRUE,FALSE)</f>
        <v>0</v>
      </c>
    </row>
    <row r="347" spans="1:48" s="214" customFormat="1" ht="35.25" customHeight="1" x14ac:dyDescent="0.15">
      <c r="A347" s="196">
        <v>100000</v>
      </c>
      <c r="B347" s="197" t="s">
        <v>57</v>
      </c>
      <c r="C347" s="198">
        <v>211611</v>
      </c>
      <c r="D347" s="197" t="s">
        <v>71</v>
      </c>
      <c r="E347" s="197" t="s">
        <v>341</v>
      </c>
      <c r="F347" s="197" t="s">
        <v>83</v>
      </c>
      <c r="G347" s="197" t="s">
        <v>160</v>
      </c>
      <c r="H347" s="197" t="s">
        <v>83</v>
      </c>
      <c r="I347" s="226">
        <v>57294</v>
      </c>
      <c r="J347" s="227" t="s">
        <v>1630</v>
      </c>
      <c r="K347" s="188"/>
      <c r="L347" s="189"/>
      <c r="M347" s="189"/>
      <c r="N347" s="189"/>
      <c r="O347" s="189">
        <f>SUM(Table1[[#This Row],[Salaries and Wages]:[Variable Fringe]])</f>
        <v>0</v>
      </c>
      <c r="P347" s="189">
        <v>275642</v>
      </c>
      <c r="Q347" s="189"/>
      <c r="R347" s="189"/>
      <c r="S347" s="189"/>
      <c r="T347" s="189"/>
      <c r="U347" s="189"/>
      <c r="V347" s="189"/>
      <c r="W347" s="189"/>
      <c r="X347" s="189"/>
      <c r="Y347" s="189">
        <v>275642</v>
      </c>
      <c r="Z347" s="189"/>
      <c r="AA347" s="221" t="s">
        <v>1631</v>
      </c>
      <c r="AB347" s="210" t="s">
        <v>1632</v>
      </c>
      <c r="AC347" s="210" t="s">
        <v>1633</v>
      </c>
      <c r="AD347" s="197" t="s">
        <v>94</v>
      </c>
      <c r="AE347" s="234" t="s">
        <v>1634</v>
      </c>
      <c r="AF347" s="231">
        <v>0</v>
      </c>
      <c r="AG347" s="211">
        <f>Table1[[#This Row],[ADOPTED
Expenditures TOTAL]]*Table1[[#This Row],[
Percent Related to CAP]]</f>
        <v>0</v>
      </c>
      <c r="AH347" s="211">
        <f>Table1[[#This Row],[ADOPTED
Revenue TOTAL]]*Table1[[#This Row],[
Percent Related to CAP]]</f>
        <v>0</v>
      </c>
      <c r="AI347" s="217" t="s">
        <v>69</v>
      </c>
      <c r="AJ347" s="217" t="s">
        <v>69</v>
      </c>
      <c r="AK347" s="217" t="s">
        <v>69</v>
      </c>
      <c r="AL347" s="217" t="s">
        <v>69</v>
      </c>
      <c r="AM347" s="246"/>
      <c r="AN347" s="215"/>
      <c r="AO347" s="197"/>
      <c r="AP347" s="197"/>
      <c r="AQ347" s="197"/>
      <c r="AR347" s="197" t="s">
        <v>83</v>
      </c>
      <c r="AS347" s="219" t="s">
        <v>1630</v>
      </c>
      <c r="AT347" s="116" t="b">
        <f>IF(Table1[[#This Row],[PROPOSED
Form ID Name]]=Table1[[#This Row],[ADOPTED
Form ID Name]],TRUE,FALSE)</f>
        <v>1</v>
      </c>
      <c r="AU347" s="121" t="s">
        <v>1631</v>
      </c>
      <c r="AV347" s="220" t="b">
        <f>AND(Table1[[#This Row],[PROPOSED Adjustment Description]]=Table1[[#This Row],[ ADOPTED
Adjustment Description]],TRUE,FALSE)</f>
        <v>0</v>
      </c>
    </row>
    <row r="348" spans="1:48" s="214" customFormat="1" ht="35.25" customHeight="1" x14ac:dyDescent="0.15">
      <c r="A348" s="196">
        <v>100000</v>
      </c>
      <c r="B348" s="199" t="s">
        <v>57</v>
      </c>
      <c r="C348" s="198">
        <v>171413</v>
      </c>
      <c r="D348" s="199" t="s">
        <v>1403</v>
      </c>
      <c r="E348" s="199" t="s">
        <v>103</v>
      </c>
      <c r="F348" s="199" t="s">
        <v>60</v>
      </c>
      <c r="G348" s="199" t="s">
        <v>1249</v>
      </c>
      <c r="H348" s="199" t="s">
        <v>83</v>
      </c>
      <c r="I348" s="226">
        <v>57296</v>
      </c>
      <c r="J348" s="228" t="s">
        <v>1635</v>
      </c>
      <c r="K348" s="190"/>
      <c r="L348" s="191"/>
      <c r="M348" s="191"/>
      <c r="N348" s="191"/>
      <c r="O348" s="191">
        <f>SUM(Table1[[#This Row],[Salaries and Wages]:[Variable Fringe]])</f>
        <v>0</v>
      </c>
      <c r="P348" s="191"/>
      <c r="Q348" s="191">
        <v>105420</v>
      </c>
      <c r="R348" s="191"/>
      <c r="S348" s="191"/>
      <c r="T348" s="191"/>
      <c r="U348" s="191"/>
      <c r="V348" s="191"/>
      <c r="W348" s="191"/>
      <c r="X348" s="191"/>
      <c r="Y348" s="191">
        <v>105420</v>
      </c>
      <c r="Z348" s="191"/>
      <c r="AA348" s="223" t="s">
        <v>1636</v>
      </c>
      <c r="AB348" s="210" t="s">
        <v>1364</v>
      </c>
      <c r="AC348" s="210" t="s">
        <v>1637</v>
      </c>
      <c r="AD348" s="199" t="s">
        <v>94</v>
      </c>
      <c r="AE348" s="234" t="s">
        <v>1638</v>
      </c>
      <c r="AF348" s="231">
        <v>0</v>
      </c>
      <c r="AG348" s="211">
        <f>Table1[[#This Row],[ADOPTED
Expenditures TOTAL]]*Table1[[#This Row],[
Percent Related to CAP]]</f>
        <v>0</v>
      </c>
      <c r="AH348" s="211">
        <f>Table1[[#This Row],[ADOPTED
Revenue TOTAL]]*Table1[[#This Row],[
Percent Related to CAP]]</f>
        <v>0</v>
      </c>
      <c r="AI348" s="217" t="s">
        <v>69</v>
      </c>
      <c r="AJ348" s="217" t="s">
        <v>69</v>
      </c>
      <c r="AK348" s="217" t="s">
        <v>69</v>
      </c>
      <c r="AL348" s="217" t="s">
        <v>69</v>
      </c>
      <c r="AM348" s="246"/>
      <c r="AN348" s="215"/>
      <c r="AO348" s="197"/>
      <c r="AP348" s="197"/>
      <c r="AQ348" s="197"/>
      <c r="AR348" s="197" t="s">
        <v>70</v>
      </c>
      <c r="AS348" s="219" t="s">
        <v>1635</v>
      </c>
      <c r="AT348" s="116" t="b">
        <f>IF(Table1[[#This Row],[PROPOSED
Form ID Name]]=Table1[[#This Row],[ADOPTED
Form ID Name]],TRUE,FALSE)</f>
        <v>1</v>
      </c>
      <c r="AU348" s="121" t="s">
        <v>1636</v>
      </c>
      <c r="AV348" s="220" t="b">
        <f>AND(Table1[[#This Row],[PROPOSED Adjustment Description]]=Table1[[#This Row],[ ADOPTED
Adjustment Description]],TRUE,FALSE)</f>
        <v>0</v>
      </c>
    </row>
    <row r="349" spans="1:48" s="214" customFormat="1" ht="35.25" customHeight="1" x14ac:dyDescent="0.15">
      <c r="A349" s="196">
        <v>200217</v>
      </c>
      <c r="B349" s="199" t="s">
        <v>1266</v>
      </c>
      <c r="C349" s="198">
        <v>211600</v>
      </c>
      <c r="D349" s="199" t="s">
        <v>58</v>
      </c>
      <c r="E349" s="199" t="s">
        <v>83</v>
      </c>
      <c r="F349" s="199" t="s">
        <v>83</v>
      </c>
      <c r="G349" s="199" t="s">
        <v>89</v>
      </c>
      <c r="H349" s="199" t="s">
        <v>83</v>
      </c>
      <c r="I349" s="226">
        <v>57300</v>
      </c>
      <c r="J349" s="228" t="s">
        <v>1639</v>
      </c>
      <c r="K349" s="190"/>
      <c r="L349" s="191"/>
      <c r="M349" s="191"/>
      <c r="N349" s="191"/>
      <c r="O349" s="191">
        <f>SUM(Table1[[#This Row],[Salaries and Wages]:[Variable Fringe]])</f>
        <v>0</v>
      </c>
      <c r="P349" s="191"/>
      <c r="Q349" s="191"/>
      <c r="R349" s="191"/>
      <c r="S349" s="191"/>
      <c r="T349" s="191"/>
      <c r="U349" s="191"/>
      <c r="V349" s="191"/>
      <c r="W349" s="191"/>
      <c r="X349" s="191"/>
      <c r="Y349" s="191"/>
      <c r="Z349" s="191">
        <v>349501</v>
      </c>
      <c r="AA349" s="223" t="s">
        <v>1640</v>
      </c>
      <c r="AB349" s="210" t="s">
        <v>1641</v>
      </c>
      <c r="AC349" s="210" t="s">
        <v>1642</v>
      </c>
      <c r="AD349" s="199" t="s">
        <v>94</v>
      </c>
      <c r="AE349" s="236" t="s">
        <v>1643</v>
      </c>
      <c r="AF349" s="231">
        <v>0</v>
      </c>
      <c r="AG349" s="211">
        <f>Table1[[#This Row],[ADOPTED
Expenditures TOTAL]]*Table1[[#This Row],[
Percent Related to CAP]]</f>
        <v>0</v>
      </c>
      <c r="AH349" s="211">
        <f>Table1[[#This Row],[ADOPTED
Revenue TOTAL]]*Table1[[#This Row],[
Percent Related to CAP]]</f>
        <v>0</v>
      </c>
      <c r="AI349" s="217" t="s">
        <v>69</v>
      </c>
      <c r="AJ349" s="217" t="s">
        <v>69</v>
      </c>
      <c r="AK349" s="217" t="s">
        <v>69</v>
      </c>
      <c r="AL349" s="217" t="s">
        <v>69</v>
      </c>
      <c r="AM349" s="291"/>
      <c r="AN349" s="215" t="s">
        <v>83</v>
      </c>
      <c r="AO349" s="197"/>
      <c r="AP349" s="197"/>
      <c r="AQ349" s="216"/>
      <c r="AR349" s="216"/>
      <c r="AS349" s="219" t="s">
        <v>1639</v>
      </c>
      <c r="AT349" s="117" t="b">
        <f>IF(Table1[[#This Row],[PROPOSED
Form ID Name]]=Table1[[#This Row],[ADOPTED
Form ID Name]],TRUE,FALSE)</f>
        <v>1</v>
      </c>
      <c r="AU349" s="121" t="s">
        <v>1640</v>
      </c>
      <c r="AV349" s="220" t="b">
        <f>AND(Table1[[#This Row],[PROPOSED Adjustment Description]]=Table1[[#This Row],[ ADOPTED
Adjustment Description]],TRUE,FALSE)</f>
        <v>0</v>
      </c>
    </row>
    <row r="350" spans="1:48" s="214" customFormat="1" ht="35.25" customHeight="1" x14ac:dyDescent="0.15">
      <c r="A350" s="196">
        <v>720048</v>
      </c>
      <c r="B350" s="197" t="s">
        <v>115</v>
      </c>
      <c r="C350" s="198">
        <v>1515</v>
      </c>
      <c r="D350" s="197" t="s">
        <v>116</v>
      </c>
      <c r="E350" s="197" t="s">
        <v>465</v>
      </c>
      <c r="F350" s="197" t="s">
        <v>83</v>
      </c>
      <c r="G350" s="197" t="s">
        <v>160</v>
      </c>
      <c r="H350" s="197" t="s">
        <v>83</v>
      </c>
      <c r="I350" s="226">
        <v>57301</v>
      </c>
      <c r="J350" s="227" t="s">
        <v>1644</v>
      </c>
      <c r="K350" s="188"/>
      <c r="L350" s="189"/>
      <c r="M350" s="189"/>
      <c r="N350" s="189"/>
      <c r="O350" s="189">
        <f>SUM(Table1[[#This Row],[Salaries and Wages]:[Variable Fringe]])</f>
        <v>0</v>
      </c>
      <c r="P350" s="189"/>
      <c r="Q350" s="189"/>
      <c r="R350" s="189">
        <v>4746</v>
      </c>
      <c r="S350" s="189"/>
      <c r="T350" s="189"/>
      <c r="U350" s="189"/>
      <c r="V350" s="189"/>
      <c r="W350" s="189"/>
      <c r="X350" s="189"/>
      <c r="Y350" s="189">
        <v>4746</v>
      </c>
      <c r="Z350" s="189"/>
      <c r="AA350" s="221" t="s">
        <v>1645</v>
      </c>
      <c r="AB350" s="210" t="s">
        <v>1646</v>
      </c>
      <c r="AC350" s="209" t="s">
        <v>1647</v>
      </c>
      <c r="AD350" s="197" t="s">
        <v>94</v>
      </c>
      <c r="AE350" s="234" t="s">
        <v>1648</v>
      </c>
      <c r="AF350" s="231">
        <v>0</v>
      </c>
      <c r="AG350" s="211">
        <f>Table1[[#This Row],[ADOPTED
Expenditures TOTAL]]*Table1[[#This Row],[
Percent Related to CAP]]</f>
        <v>0</v>
      </c>
      <c r="AH350" s="211">
        <f>Table1[[#This Row],[ADOPTED
Revenue TOTAL]]*Table1[[#This Row],[
Percent Related to CAP]]</f>
        <v>0</v>
      </c>
      <c r="AI350" s="217" t="s">
        <v>69</v>
      </c>
      <c r="AJ350" s="217" t="s">
        <v>69</v>
      </c>
      <c r="AK350" s="217" t="s">
        <v>69</v>
      </c>
      <c r="AL350" s="217" t="s">
        <v>69</v>
      </c>
      <c r="AM350" s="246"/>
      <c r="AN350" s="215"/>
      <c r="AO350" s="197"/>
      <c r="AP350" s="197"/>
      <c r="AQ350" s="197" t="s">
        <v>70</v>
      </c>
      <c r="AR350" s="197"/>
      <c r="AS350" s="219" t="s">
        <v>1644</v>
      </c>
      <c r="AT350" s="117" t="b">
        <f>IF(Table1[[#This Row],[PROPOSED
Form ID Name]]=Table1[[#This Row],[ADOPTED
Form ID Name]],TRUE,FALSE)</f>
        <v>1</v>
      </c>
      <c r="AU350" s="121" t="s">
        <v>1645</v>
      </c>
      <c r="AV350" s="220" t="b">
        <f>AND(Table1[[#This Row],[PROPOSED Adjustment Description]]=Table1[[#This Row],[ ADOPTED
Adjustment Description]],TRUE,FALSE)</f>
        <v>0</v>
      </c>
    </row>
    <row r="351" spans="1:48" s="214" customFormat="1" ht="35.25" customHeight="1" x14ac:dyDescent="0.15">
      <c r="A351" s="196">
        <v>100000</v>
      </c>
      <c r="B351" s="197" t="s">
        <v>57</v>
      </c>
      <c r="C351" s="198">
        <v>9912</v>
      </c>
      <c r="D351" s="197" t="s">
        <v>102</v>
      </c>
      <c r="E351" s="197" t="s">
        <v>335</v>
      </c>
      <c r="F351" s="197" t="s">
        <v>83</v>
      </c>
      <c r="G351" s="197" t="s">
        <v>61</v>
      </c>
      <c r="H351" s="197" t="s">
        <v>83</v>
      </c>
      <c r="I351" s="226">
        <v>57302</v>
      </c>
      <c r="J351" s="227" t="s">
        <v>1649</v>
      </c>
      <c r="K351" s="188"/>
      <c r="L351" s="189"/>
      <c r="M351" s="189"/>
      <c r="N351" s="189"/>
      <c r="O351" s="189">
        <f>SUM(Table1[[#This Row],[Salaries and Wages]:[Variable Fringe]])</f>
        <v>0</v>
      </c>
      <c r="P351" s="189"/>
      <c r="Q351" s="189"/>
      <c r="R351" s="189"/>
      <c r="S351" s="189"/>
      <c r="T351" s="189">
        <v>67118</v>
      </c>
      <c r="U351" s="189"/>
      <c r="V351" s="189"/>
      <c r="W351" s="189"/>
      <c r="X351" s="189"/>
      <c r="Y351" s="189">
        <v>67118</v>
      </c>
      <c r="Z351" s="189"/>
      <c r="AA351" s="221" t="s">
        <v>1650</v>
      </c>
      <c r="AB351" s="210" t="s">
        <v>1651</v>
      </c>
      <c r="AC351" s="210" t="s">
        <v>1652</v>
      </c>
      <c r="AD351" s="197" t="s">
        <v>94</v>
      </c>
      <c r="AE351" s="234" t="s">
        <v>69</v>
      </c>
      <c r="AF351" s="231">
        <v>0</v>
      </c>
      <c r="AG351" s="211">
        <f>Table1[[#This Row],[ADOPTED
Expenditures TOTAL]]*Table1[[#This Row],[
Percent Related to CAP]]</f>
        <v>0</v>
      </c>
      <c r="AH351" s="211">
        <f>Table1[[#This Row],[ADOPTED
Revenue TOTAL]]*Table1[[#This Row],[
Percent Related to CAP]]</f>
        <v>0</v>
      </c>
      <c r="AI351" s="217" t="s">
        <v>69</v>
      </c>
      <c r="AJ351" s="217" t="s">
        <v>69</v>
      </c>
      <c r="AK351" s="217" t="s">
        <v>69</v>
      </c>
      <c r="AL351" s="217" t="s">
        <v>69</v>
      </c>
      <c r="AM351" s="246"/>
      <c r="AN351" s="215"/>
      <c r="AO351" s="197"/>
      <c r="AP351" s="197"/>
      <c r="AQ351" s="197"/>
      <c r="AR351" s="197" t="s">
        <v>83</v>
      </c>
      <c r="AS351" s="219" t="s">
        <v>1649</v>
      </c>
      <c r="AT351" s="116" t="b">
        <f>IF(Table1[[#This Row],[PROPOSED
Form ID Name]]=Table1[[#This Row],[ADOPTED
Form ID Name]],TRUE,FALSE)</f>
        <v>1</v>
      </c>
      <c r="AU351" s="121" t="s">
        <v>1650</v>
      </c>
      <c r="AV351" s="220" t="b">
        <f>AND(Table1[[#This Row],[PROPOSED Adjustment Description]]=Table1[[#This Row],[ ADOPTED
Adjustment Description]],TRUE,FALSE)</f>
        <v>0</v>
      </c>
    </row>
    <row r="352" spans="1:48" s="214" customFormat="1" ht="35.25" customHeight="1" x14ac:dyDescent="0.15">
      <c r="A352" s="196">
        <v>720048</v>
      </c>
      <c r="B352" s="197" t="s">
        <v>115</v>
      </c>
      <c r="C352" s="198">
        <v>1515</v>
      </c>
      <c r="D352" s="197" t="s">
        <v>116</v>
      </c>
      <c r="E352" s="197" t="s">
        <v>335</v>
      </c>
      <c r="F352" s="197" t="s">
        <v>83</v>
      </c>
      <c r="G352" s="197" t="s">
        <v>61</v>
      </c>
      <c r="H352" s="197" t="s">
        <v>284</v>
      </c>
      <c r="I352" s="226">
        <v>57303</v>
      </c>
      <c r="J352" s="227" t="s">
        <v>1653</v>
      </c>
      <c r="K352" s="188"/>
      <c r="L352" s="189"/>
      <c r="M352" s="189"/>
      <c r="N352" s="189"/>
      <c r="O352" s="189">
        <f>SUM(Table1[[#This Row],[Salaries and Wages]:[Variable Fringe]])</f>
        <v>0</v>
      </c>
      <c r="P352" s="189"/>
      <c r="Q352" s="189"/>
      <c r="R352" s="189">
        <v>61588</v>
      </c>
      <c r="S352" s="189"/>
      <c r="T352" s="189"/>
      <c r="U352" s="189"/>
      <c r="V352" s="189"/>
      <c r="W352" s="189"/>
      <c r="X352" s="189"/>
      <c r="Y352" s="189">
        <v>61588</v>
      </c>
      <c r="Z352" s="189"/>
      <c r="AA352" s="221" t="s">
        <v>1654</v>
      </c>
      <c r="AB352" s="210" t="s">
        <v>1655</v>
      </c>
      <c r="AC352" s="209" t="s">
        <v>1656</v>
      </c>
      <c r="AD352" s="197" t="s">
        <v>67</v>
      </c>
      <c r="AE352" s="235" t="s">
        <v>1657</v>
      </c>
      <c r="AF352" s="231">
        <v>0</v>
      </c>
      <c r="AG352" s="211">
        <f>Table1[[#This Row],[ADOPTED
Expenditures TOTAL]]*Table1[[#This Row],[
Percent Related to CAP]]</f>
        <v>0</v>
      </c>
      <c r="AH352" s="211">
        <f>Table1[[#This Row],[ADOPTED
Revenue TOTAL]]*Table1[[#This Row],[
Percent Related to CAP]]</f>
        <v>0</v>
      </c>
      <c r="AI352" s="217" t="s">
        <v>69</v>
      </c>
      <c r="AJ352" s="217" t="s">
        <v>69</v>
      </c>
      <c r="AK352" s="217" t="s">
        <v>69</v>
      </c>
      <c r="AL352" s="217" t="s">
        <v>69</v>
      </c>
      <c r="AM352" s="290"/>
      <c r="AN352" s="212"/>
      <c r="AO352" s="213"/>
      <c r="AP352" s="213"/>
      <c r="AQ352" s="197" t="s">
        <v>277</v>
      </c>
      <c r="AR352" s="197"/>
      <c r="AS352" s="219" t="s">
        <v>1653</v>
      </c>
      <c r="AT352" s="117" t="b">
        <f>IF(Table1[[#This Row],[PROPOSED
Form ID Name]]=Table1[[#This Row],[ADOPTED
Form ID Name]],TRUE,FALSE)</f>
        <v>1</v>
      </c>
      <c r="AU352" s="121" t="s">
        <v>1654</v>
      </c>
      <c r="AV352" s="220" t="b">
        <f>AND(Table1[[#This Row],[PROPOSED Adjustment Description]]=Table1[[#This Row],[ ADOPTED
Adjustment Description]],TRUE,FALSE)</f>
        <v>0</v>
      </c>
    </row>
    <row r="353" spans="1:48" s="214" customFormat="1" ht="35.25" customHeight="1" x14ac:dyDescent="0.15">
      <c r="A353" s="196">
        <v>200111</v>
      </c>
      <c r="B353" s="199" t="s">
        <v>1434</v>
      </c>
      <c r="C353" s="198">
        <v>171417</v>
      </c>
      <c r="D353" s="199" t="s">
        <v>1435</v>
      </c>
      <c r="E353" s="199" t="s">
        <v>83</v>
      </c>
      <c r="F353" s="199" t="s">
        <v>83</v>
      </c>
      <c r="G353" s="199" t="s">
        <v>89</v>
      </c>
      <c r="H353" s="199" t="s">
        <v>83</v>
      </c>
      <c r="I353" s="226">
        <v>57304</v>
      </c>
      <c r="J353" s="228" t="s">
        <v>1658</v>
      </c>
      <c r="K353" s="190"/>
      <c r="L353" s="191"/>
      <c r="M353" s="191"/>
      <c r="N353" s="191"/>
      <c r="O353" s="191">
        <f>SUM(Table1[[#This Row],[Salaries and Wages]:[Variable Fringe]])</f>
        <v>0</v>
      </c>
      <c r="P353" s="191"/>
      <c r="Q353" s="191"/>
      <c r="R353" s="191"/>
      <c r="S353" s="191"/>
      <c r="T353" s="191"/>
      <c r="U353" s="191"/>
      <c r="V353" s="191"/>
      <c r="W353" s="191"/>
      <c r="X353" s="191"/>
      <c r="Y353" s="191"/>
      <c r="Z353" s="191">
        <v>715152</v>
      </c>
      <c r="AA353" s="223" t="s">
        <v>1659</v>
      </c>
      <c r="AB353" s="210" t="s">
        <v>1660</v>
      </c>
      <c r="AC353" s="210" t="s">
        <v>1661</v>
      </c>
      <c r="AD353" s="199" t="s">
        <v>94</v>
      </c>
      <c r="AE353" s="236" t="s">
        <v>1276</v>
      </c>
      <c r="AF353" s="231">
        <v>0</v>
      </c>
      <c r="AG353" s="211">
        <f>Table1[[#This Row],[ADOPTED
Expenditures TOTAL]]*Table1[[#This Row],[
Percent Related to CAP]]</f>
        <v>0</v>
      </c>
      <c r="AH353" s="211">
        <f>Table1[[#This Row],[ADOPTED
Revenue TOTAL]]*Table1[[#This Row],[
Percent Related to CAP]]</f>
        <v>0</v>
      </c>
      <c r="AI353" s="217" t="s">
        <v>69</v>
      </c>
      <c r="AJ353" s="217" t="s">
        <v>69</v>
      </c>
      <c r="AK353" s="217" t="s">
        <v>69</v>
      </c>
      <c r="AL353" s="217" t="s">
        <v>69</v>
      </c>
      <c r="AM353" s="291"/>
      <c r="AN353" s="215" t="s">
        <v>83</v>
      </c>
      <c r="AO353" s="197"/>
      <c r="AP353" s="197"/>
      <c r="AQ353" s="216"/>
      <c r="AR353" s="216"/>
      <c r="AS353" s="219" t="s">
        <v>1658</v>
      </c>
      <c r="AT353" s="117" t="b">
        <f>IF(Table1[[#This Row],[PROPOSED
Form ID Name]]=Table1[[#This Row],[ADOPTED
Form ID Name]],TRUE,FALSE)</f>
        <v>1</v>
      </c>
      <c r="AU353" s="121" t="s">
        <v>1659</v>
      </c>
      <c r="AV353" s="220" t="b">
        <f>AND(Table1[[#This Row],[PROPOSED Adjustment Description]]=Table1[[#This Row],[ ADOPTED
Adjustment Description]],TRUE,FALSE)</f>
        <v>0</v>
      </c>
    </row>
    <row r="354" spans="1:48" s="214" customFormat="1" ht="35.25" customHeight="1" x14ac:dyDescent="0.15">
      <c r="A354" s="196">
        <v>100000</v>
      </c>
      <c r="B354" s="199" t="s">
        <v>57</v>
      </c>
      <c r="C354" s="198">
        <v>9912</v>
      </c>
      <c r="D354" s="199" t="s">
        <v>102</v>
      </c>
      <c r="E354" s="199" t="s">
        <v>465</v>
      </c>
      <c r="F354" s="199" t="s">
        <v>83</v>
      </c>
      <c r="G354" s="199" t="s">
        <v>61</v>
      </c>
      <c r="H354" s="199" t="s">
        <v>83</v>
      </c>
      <c r="I354" s="226">
        <v>57305</v>
      </c>
      <c r="J354" s="228" t="s">
        <v>1662</v>
      </c>
      <c r="K354" s="190"/>
      <c r="L354" s="191"/>
      <c r="M354" s="191"/>
      <c r="N354" s="191"/>
      <c r="O354" s="191">
        <f>SUM(Table1[[#This Row],[Salaries and Wages]:[Variable Fringe]])</f>
        <v>0</v>
      </c>
      <c r="P354" s="191"/>
      <c r="Q354" s="191">
        <v>300195</v>
      </c>
      <c r="R354" s="191"/>
      <c r="S354" s="191"/>
      <c r="T354" s="191"/>
      <c r="U354" s="191"/>
      <c r="V354" s="191"/>
      <c r="W354" s="191"/>
      <c r="X354" s="191"/>
      <c r="Y354" s="191">
        <v>300195</v>
      </c>
      <c r="Z354" s="191"/>
      <c r="AA354" s="223" t="s">
        <v>1663</v>
      </c>
      <c r="AB354" s="210" t="s">
        <v>1664</v>
      </c>
      <c r="AC354" s="210" t="s">
        <v>1665</v>
      </c>
      <c r="AD354" s="199" t="s">
        <v>94</v>
      </c>
      <c r="AE354" s="234" t="s">
        <v>69</v>
      </c>
      <c r="AF354" s="231">
        <v>0</v>
      </c>
      <c r="AG354" s="211">
        <f>Table1[[#This Row],[ADOPTED
Expenditures TOTAL]]*Table1[[#This Row],[
Percent Related to CAP]]</f>
        <v>0</v>
      </c>
      <c r="AH354" s="211">
        <f>Table1[[#This Row],[ADOPTED
Revenue TOTAL]]*Table1[[#This Row],[
Percent Related to CAP]]</f>
        <v>0</v>
      </c>
      <c r="AI354" s="217" t="s">
        <v>69</v>
      </c>
      <c r="AJ354" s="217" t="s">
        <v>69</v>
      </c>
      <c r="AK354" s="217" t="s">
        <v>69</v>
      </c>
      <c r="AL354" s="217" t="s">
        <v>69</v>
      </c>
      <c r="AM354" s="246"/>
      <c r="AN354" s="215"/>
      <c r="AO354" s="197"/>
      <c r="AP354" s="197"/>
      <c r="AQ354" s="197"/>
      <c r="AR354" s="197" t="s">
        <v>83</v>
      </c>
      <c r="AS354" s="219" t="s">
        <v>1662</v>
      </c>
      <c r="AT354" s="116" t="b">
        <f>IF(Table1[[#This Row],[PROPOSED
Form ID Name]]=Table1[[#This Row],[ADOPTED
Form ID Name]],TRUE,FALSE)</f>
        <v>1</v>
      </c>
      <c r="AU354" s="121" t="s">
        <v>1663</v>
      </c>
      <c r="AV354" s="220" t="b">
        <f>AND(Table1[[#This Row],[PROPOSED Adjustment Description]]=Table1[[#This Row],[ ADOPTED
Adjustment Description]],TRUE,FALSE)</f>
        <v>0</v>
      </c>
    </row>
    <row r="355" spans="1:48" s="214" customFormat="1" ht="35.25" customHeight="1" x14ac:dyDescent="0.15">
      <c r="A355" s="196">
        <v>200111</v>
      </c>
      <c r="B355" s="199" t="s">
        <v>1434</v>
      </c>
      <c r="C355" s="198">
        <v>171417</v>
      </c>
      <c r="D355" s="199" t="s">
        <v>1435</v>
      </c>
      <c r="E355" s="199" t="s">
        <v>83</v>
      </c>
      <c r="F355" s="199" t="s">
        <v>83</v>
      </c>
      <c r="G355" s="199" t="s">
        <v>89</v>
      </c>
      <c r="H355" s="199" t="s">
        <v>83</v>
      </c>
      <c r="I355" s="226">
        <v>57306</v>
      </c>
      <c r="J355" s="228" t="s">
        <v>1666</v>
      </c>
      <c r="K355" s="190"/>
      <c r="L355" s="191"/>
      <c r="M355" s="191"/>
      <c r="N355" s="191"/>
      <c r="O355" s="191">
        <f>SUM(Table1[[#This Row],[Salaries and Wages]:[Variable Fringe]])</f>
        <v>0</v>
      </c>
      <c r="P355" s="191"/>
      <c r="Q355" s="191"/>
      <c r="R355" s="191"/>
      <c r="S355" s="191"/>
      <c r="T355" s="191"/>
      <c r="U355" s="191"/>
      <c r="V355" s="191"/>
      <c r="W355" s="191"/>
      <c r="X355" s="191"/>
      <c r="Y355" s="191"/>
      <c r="Z355" s="191">
        <v>30575</v>
      </c>
      <c r="AA355" s="223" t="s">
        <v>1667</v>
      </c>
      <c r="AB355" s="210" t="s">
        <v>1668</v>
      </c>
      <c r="AC355" s="210" t="s">
        <v>1669</v>
      </c>
      <c r="AD355" s="199" t="s">
        <v>94</v>
      </c>
      <c r="AE355" s="236" t="s">
        <v>1276</v>
      </c>
      <c r="AF355" s="231">
        <v>0</v>
      </c>
      <c r="AG355" s="211">
        <f>Table1[[#This Row],[ADOPTED
Expenditures TOTAL]]*Table1[[#This Row],[
Percent Related to CAP]]</f>
        <v>0</v>
      </c>
      <c r="AH355" s="211">
        <f>Table1[[#This Row],[ADOPTED
Revenue TOTAL]]*Table1[[#This Row],[
Percent Related to CAP]]</f>
        <v>0</v>
      </c>
      <c r="AI355" s="217" t="s">
        <v>69</v>
      </c>
      <c r="AJ355" s="217" t="s">
        <v>69</v>
      </c>
      <c r="AK355" s="217" t="s">
        <v>69</v>
      </c>
      <c r="AL355" s="217" t="s">
        <v>177</v>
      </c>
      <c r="AM355" s="291"/>
      <c r="AN355" s="215" t="s">
        <v>83</v>
      </c>
      <c r="AO355" s="197"/>
      <c r="AP355" s="197"/>
      <c r="AQ355" s="216"/>
      <c r="AR355" s="216"/>
      <c r="AS355" s="219" t="s">
        <v>1666</v>
      </c>
      <c r="AT355" s="117" t="b">
        <f>IF(Table1[[#This Row],[PROPOSED
Form ID Name]]=Table1[[#This Row],[ADOPTED
Form ID Name]],TRUE,FALSE)</f>
        <v>1</v>
      </c>
      <c r="AU355" s="121" t="s">
        <v>1667</v>
      </c>
      <c r="AV355" s="220" t="b">
        <f>AND(Table1[[#This Row],[PROPOSED Adjustment Description]]=Table1[[#This Row],[ ADOPTED
Adjustment Description]],TRUE,FALSE)</f>
        <v>0</v>
      </c>
    </row>
    <row r="356" spans="1:48" s="214" customFormat="1" ht="35.25" customHeight="1" x14ac:dyDescent="0.15">
      <c r="A356" s="196">
        <v>200109</v>
      </c>
      <c r="B356" s="199" t="s">
        <v>1670</v>
      </c>
      <c r="C356" s="198">
        <v>171418</v>
      </c>
      <c r="D356" s="199" t="s">
        <v>1671</v>
      </c>
      <c r="E356" s="199" t="s">
        <v>83</v>
      </c>
      <c r="F356" s="199" t="s">
        <v>83</v>
      </c>
      <c r="G356" s="199" t="s">
        <v>89</v>
      </c>
      <c r="H356" s="199" t="s">
        <v>83</v>
      </c>
      <c r="I356" s="226">
        <v>57308</v>
      </c>
      <c r="J356" s="228" t="s">
        <v>1672</v>
      </c>
      <c r="K356" s="190"/>
      <c r="L356" s="191"/>
      <c r="M356" s="191"/>
      <c r="N356" s="191"/>
      <c r="O356" s="191">
        <f>SUM(Table1[[#This Row],[Salaries and Wages]:[Variable Fringe]])</f>
        <v>0</v>
      </c>
      <c r="P356" s="191"/>
      <c r="Q356" s="191"/>
      <c r="R356" s="191"/>
      <c r="S356" s="191"/>
      <c r="T356" s="191"/>
      <c r="U356" s="191"/>
      <c r="V356" s="191"/>
      <c r="W356" s="191"/>
      <c r="X356" s="191"/>
      <c r="Y356" s="191"/>
      <c r="Z356" s="191">
        <v>1430302</v>
      </c>
      <c r="AA356" s="223" t="s">
        <v>1659</v>
      </c>
      <c r="AB356" s="210" t="s">
        <v>1660</v>
      </c>
      <c r="AC356" s="210" t="s">
        <v>1659</v>
      </c>
      <c r="AD356" s="199" t="s">
        <v>94</v>
      </c>
      <c r="AE356" s="236" t="s">
        <v>1276</v>
      </c>
      <c r="AF356" s="231">
        <v>0</v>
      </c>
      <c r="AG356" s="211">
        <f>Table1[[#This Row],[ADOPTED
Expenditures TOTAL]]*Table1[[#This Row],[
Percent Related to CAP]]</f>
        <v>0</v>
      </c>
      <c r="AH356" s="211">
        <f>Table1[[#This Row],[ADOPTED
Revenue TOTAL]]*Table1[[#This Row],[
Percent Related to CAP]]</f>
        <v>0</v>
      </c>
      <c r="AI356" s="217" t="s">
        <v>69</v>
      </c>
      <c r="AJ356" s="217" t="s">
        <v>69</v>
      </c>
      <c r="AK356" s="217" t="s">
        <v>69</v>
      </c>
      <c r="AL356" s="217" t="s">
        <v>177</v>
      </c>
      <c r="AM356" s="291"/>
      <c r="AN356" s="215" t="s">
        <v>83</v>
      </c>
      <c r="AO356" s="197"/>
      <c r="AP356" s="197"/>
      <c r="AQ356" s="216"/>
      <c r="AR356" s="216"/>
      <c r="AS356" s="219" t="s">
        <v>1672</v>
      </c>
      <c r="AT356" s="117" t="b">
        <f>IF(Table1[[#This Row],[PROPOSED
Form ID Name]]=Table1[[#This Row],[ADOPTED
Form ID Name]],TRUE,FALSE)</f>
        <v>1</v>
      </c>
      <c r="AU356" s="121" t="s">
        <v>1659</v>
      </c>
      <c r="AV356" s="220" t="b">
        <f>AND(Table1[[#This Row],[PROPOSED Adjustment Description]]=Table1[[#This Row],[ ADOPTED
Adjustment Description]],TRUE,FALSE)</f>
        <v>0</v>
      </c>
    </row>
    <row r="357" spans="1:48" s="214" customFormat="1" ht="35.25" customHeight="1" x14ac:dyDescent="0.15">
      <c r="A357" s="196">
        <v>200109</v>
      </c>
      <c r="B357" s="199" t="s">
        <v>1670</v>
      </c>
      <c r="C357" s="198">
        <v>171418</v>
      </c>
      <c r="D357" s="199" t="s">
        <v>1671</v>
      </c>
      <c r="E357" s="199" t="s">
        <v>83</v>
      </c>
      <c r="F357" s="199" t="s">
        <v>83</v>
      </c>
      <c r="G357" s="199" t="s">
        <v>89</v>
      </c>
      <c r="H357" s="199" t="s">
        <v>83</v>
      </c>
      <c r="I357" s="226">
        <v>57310</v>
      </c>
      <c r="J357" s="228" t="s">
        <v>1673</v>
      </c>
      <c r="K357" s="190"/>
      <c r="L357" s="191"/>
      <c r="M357" s="191"/>
      <c r="N357" s="191"/>
      <c r="O357" s="191">
        <f>SUM(Table1[[#This Row],[Salaries and Wages]:[Variable Fringe]])</f>
        <v>0</v>
      </c>
      <c r="P357" s="191"/>
      <c r="Q357" s="191"/>
      <c r="R357" s="191"/>
      <c r="S357" s="191"/>
      <c r="T357" s="191"/>
      <c r="U357" s="191"/>
      <c r="V357" s="191"/>
      <c r="W357" s="191"/>
      <c r="X357" s="191"/>
      <c r="Y357" s="191"/>
      <c r="Z357" s="191">
        <v>61149</v>
      </c>
      <c r="AA357" s="223" t="s">
        <v>1667</v>
      </c>
      <c r="AB357" s="210" t="s">
        <v>1668</v>
      </c>
      <c r="AC357" s="210" t="s">
        <v>1669</v>
      </c>
      <c r="AD357" s="199" t="s">
        <v>94</v>
      </c>
      <c r="AE357" s="236" t="s">
        <v>1276</v>
      </c>
      <c r="AF357" s="231">
        <v>0</v>
      </c>
      <c r="AG357" s="211">
        <f>Table1[[#This Row],[ADOPTED
Expenditures TOTAL]]*Table1[[#This Row],[
Percent Related to CAP]]</f>
        <v>0</v>
      </c>
      <c r="AH357" s="211">
        <f>Table1[[#This Row],[ADOPTED
Revenue TOTAL]]*Table1[[#This Row],[
Percent Related to CAP]]</f>
        <v>0</v>
      </c>
      <c r="AI357" s="217" t="s">
        <v>69</v>
      </c>
      <c r="AJ357" s="217" t="s">
        <v>69</v>
      </c>
      <c r="AK357" s="217" t="s">
        <v>69</v>
      </c>
      <c r="AL357" s="217" t="s">
        <v>177</v>
      </c>
      <c r="AM357" s="291"/>
      <c r="AN357" s="215" t="s">
        <v>83</v>
      </c>
      <c r="AO357" s="197"/>
      <c r="AP357" s="197"/>
      <c r="AQ357" s="216"/>
      <c r="AR357" s="216"/>
      <c r="AS357" s="219" t="s">
        <v>1673</v>
      </c>
      <c r="AT357" s="117" t="b">
        <f>IF(Table1[[#This Row],[PROPOSED
Form ID Name]]=Table1[[#This Row],[ADOPTED
Form ID Name]],TRUE,FALSE)</f>
        <v>1</v>
      </c>
      <c r="AU357" s="121" t="s">
        <v>1667</v>
      </c>
      <c r="AV357" s="220" t="b">
        <f>AND(Table1[[#This Row],[PROPOSED Adjustment Description]]=Table1[[#This Row],[ ADOPTED
Adjustment Description]],TRUE,FALSE)</f>
        <v>0</v>
      </c>
    </row>
    <row r="358" spans="1:48" s="214" customFormat="1" ht="35.25" customHeight="1" x14ac:dyDescent="0.15">
      <c r="A358" s="196">
        <v>100000</v>
      </c>
      <c r="B358" s="197" t="s">
        <v>57</v>
      </c>
      <c r="C358" s="198">
        <v>1212</v>
      </c>
      <c r="D358" s="197" t="s">
        <v>1674</v>
      </c>
      <c r="E358" s="197" t="s">
        <v>103</v>
      </c>
      <c r="F358" s="197" t="s">
        <v>83</v>
      </c>
      <c r="G358" s="197" t="s">
        <v>160</v>
      </c>
      <c r="H358" s="197" t="s">
        <v>284</v>
      </c>
      <c r="I358" s="226">
        <v>57311</v>
      </c>
      <c r="J358" s="227" t="s">
        <v>1675</v>
      </c>
      <c r="K358" s="188"/>
      <c r="L358" s="189"/>
      <c r="M358" s="189"/>
      <c r="N358" s="189"/>
      <c r="O358" s="189">
        <f>SUM(Table1[[#This Row],[Salaries and Wages]:[Variable Fringe]])</f>
        <v>0</v>
      </c>
      <c r="P358" s="189"/>
      <c r="Q358" s="189"/>
      <c r="R358" s="189">
        <v>6983</v>
      </c>
      <c r="S358" s="189"/>
      <c r="T358" s="189"/>
      <c r="U358" s="189"/>
      <c r="V358" s="189"/>
      <c r="W358" s="189"/>
      <c r="X358" s="189"/>
      <c r="Y358" s="189">
        <v>6983</v>
      </c>
      <c r="Z358" s="189"/>
      <c r="AA358" s="221" t="s">
        <v>1676</v>
      </c>
      <c r="AB358" s="210" t="s">
        <v>1677</v>
      </c>
      <c r="AC358" s="209" t="s">
        <v>1678</v>
      </c>
      <c r="AD358" s="197" t="s">
        <v>94</v>
      </c>
      <c r="AE358" s="234" t="s">
        <v>69</v>
      </c>
      <c r="AF358" s="259">
        <v>0</v>
      </c>
      <c r="AG358" s="211">
        <f>Table1[[#This Row],[ADOPTED
Expenditures TOTAL]]*Table1[[#This Row],[
Percent Related to CAP]]</f>
        <v>0</v>
      </c>
      <c r="AH358" s="211">
        <f>Table1[[#This Row],[ADOPTED
Revenue TOTAL]]*Table1[[#This Row],[
Percent Related to CAP]]</f>
        <v>0</v>
      </c>
      <c r="AI358" s="251" t="s">
        <v>69</v>
      </c>
      <c r="AJ358" s="251" t="s">
        <v>69</v>
      </c>
      <c r="AK358" s="251" t="s">
        <v>69</v>
      </c>
      <c r="AL358" s="251" t="s">
        <v>69</v>
      </c>
      <c r="AM358" s="246"/>
      <c r="AN358" s="215"/>
      <c r="AO358" s="197"/>
      <c r="AP358" s="197"/>
      <c r="AQ358" s="197"/>
      <c r="AR358" s="197" t="s">
        <v>83</v>
      </c>
      <c r="AS358" s="219" t="s">
        <v>1675</v>
      </c>
      <c r="AT358" s="116" t="b">
        <f>IF(Table1[[#This Row],[PROPOSED
Form ID Name]]=Table1[[#This Row],[ADOPTED
Form ID Name]],TRUE,FALSE)</f>
        <v>1</v>
      </c>
      <c r="AU358" s="121" t="s">
        <v>1676</v>
      </c>
      <c r="AV358" s="220" t="b">
        <f>AND(Table1[[#This Row],[PROPOSED Adjustment Description]]=Table1[[#This Row],[ ADOPTED
Adjustment Description]],TRUE,FALSE)</f>
        <v>0</v>
      </c>
    </row>
    <row r="359" spans="1:48" s="214" customFormat="1" ht="35.25" customHeight="1" x14ac:dyDescent="0.15">
      <c r="A359" s="196">
        <v>100000</v>
      </c>
      <c r="B359" s="199" t="s">
        <v>57</v>
      </c>
      <c r="C359" s="198">
        <v>171414</v>
      </c>
      <c r="D359" s="199" t="s">
        <v>1248</v>
      </c>
      <c r="E359" s="199" t="s">
        <v>83</v>
      </c>
      <c r="F359" s="199" t="s">
        <v>60</v>
      </c>
      <c r="G359" s="199" t="s">
        <v>239</v>
      </c>
      <c r="H359" s="199" t="s">
        <v>83</v>
      </c>
      <c r="I359" s="226">
        <v>57312</v>
      </c>
      <c r="J359" s="228" t="s">
        <v>1679</v>
      </c>
      <c r="K359" s="190">
        <v>20</v>
      </c>
      <c r="L359" s="191">
        <v>805958</v>
      </c>
      <c r="M359" s="191">
        <v>56258</v>
      </c>
      <c r="N359" s="191">
        <v>41909</v>
      </c>
      <c r="O359" s="191">
        <f>SUM(Table1[[#This Row],[Salaries and Wages]:[Variable Fringe]])</f>
        <v>904125</v>
      </c>
      <c r="P359" s="191"/>
      <c r="Q359" s="191"/>
      <c r="R359" s="191"/>
      <c r="S359" s="191"/>
      <c r="T359" s="191"/>
      <c r="U359" s="191"/>
      <c r="V359" s="191"/>
      <c r="W359" s="191"/>
      <c r="X359" s="191"/>
      <c r="Y359" s="191">
        <v>904125</v>
      </c>
      <c r="Z359" s="191"/>
      <c r="AA359" s="223" t="s">
        <v>431</v>
      </c>
      <c r="AB359" s="210" t="s">
        <v>242</v>
      </c>
      <c r="AC359" s="210" t="s">
        <v>431</v>
      </c>
      <c r="AD359" s="199" t="s">
        <v>94</v>
      </c>
      <c r="AE359" s="234" t="s">
        <v>1276</v>
      </c>
      <c r="AF359" s="231">
        <v>0</v>
      </c>
      <c r="AG359" s="211">
        <f>Table1[[#This Row],[ADOPTED
Expenditures TOTAL]]*Table1[[#This Row],[
Percent Related to CAP]]</f>
        <v>0</v>
      </c>
      <c r="AH359" s="211">
        <f>Table1[[#This Row],[ADOPTED
Revenue TOTAL]]*Table1[[#This Row],[
Percent Related to CAP]]</f>
        <v>0</v>
      </c>
      <c r="AI359" s="217" t="s">
        <v>69</v>
      </c>
      <c r="AJ359" s="217" t="s">
        <v>69</v>
      </c>
      <c r="AK359" s="217" t="s">
        <v>69</v>
      </c>
      <c r="AL359" s="217" t="s">
        <v>69</v>
      </c>
      <c r="AM359" s="246"/>
      <c r="AN359" s="215"/>
      <c r="AO359" s="197"/>
      <c r="AP359" s="197"/>
      <c r="AQ359" s="197"/>
      <c r="AR359" s="197" t="s">
        <v>70</v>
      </c>
      <c r="AS359" s="219" t="s">
        <v>1679</v>
      </c>
      <c r="AT359" s="116" t="b">
        <f>IF(Table1[[#This Row],[PROPOSED
Form ID Name]]=Table1[[#This Row],[ADOPTED
Form ID Name]],TRUE,FALSE)</f>
        <v>1</v>
      </c>
      <c r="AU359" s="121" t="s">
        <v>431</v>
      </c>
      <c r="AV359" s="220" t="b">
        <f>AND(Table1[[#This Row],[PROPOSED Adjustment Description]]=Table1[[#This Row],[ ADOPTED
Adjustment Description]],TRUE,FALSE)</f>
        <v>0</v>
      </c>
    </row>
    <row r="360" spans="1:48" s="214" customFormat="1" ht="35.25" customHeight="1" x14ac:dyDescent="0.15">
      <c r="A360" s="196">
        <v>720048</v>
      </c>
      <c r="B360" s="199" t="s">
        <v>115</v>
      </c>
      <c r="C360" s="198">
        <v>1515</v>
      </c>
      <c r="D360" s="199" t="s">
        <v>116</v>
      </c>
      <c r="E360" s="199" t="s">
        <v>293</v>
      </c>
      <c r="F360" s="199" t="s">
        <v>83</v>
      </c>
      <c r="G360" s="199" t="s">
        <v>160</v>
      </c>
      <c r="H360" s="199" t="s">
        <v>83</v>
      </c>
      <c r="I360" s="226">
        <v>57313</v>
      </c>
      <c r="J360" s="228" t="s">
        <v>1680</v>
      </c>
      <c r="K360" s="190"/>
      <c r="L360" s="191"/>
      <c r="M360" s="191"/>
      <c r="N360" s="191"/>
      <c r="O360" s="191">
        <f>SUM(Table1[[#This Row],[Salaries and Wages]:[Variable Fringe]])</f>
        <v>0</v>
      </c>
      <c r="P360" s="191"/>
      <c r="Q360" s="191">
        <v>1989</v>
      </c>
      <c r="R360" s="191"/>
      <c r="S360" s="191"/>
      <c r="T360" s="191"/>
      <c r="U360" s="191"/>
      <c r="V360" s="191"/>
      <c r="W360" s="191"/>
      <c r="X360" s="191"/>
      <c r="Y360" s="191">
        <v>1989</v>
      </c>
      <c r="Z360" s="191"/>
      <c r="AA360" s="223" t="s">
        <v>1681</v>
      </c>
      <c r="AB360" s="210" t="s">
        <v>1646</v>
      </c>
      <c r="AC360" s="210" t="s">
        <v>1681</v>
      </c>
      <c r="AD360" s="199" t="s">
        <v>94</v>
      </c>
      <c r="AE360" s="234" t="s">
        <v>1682</v>
      </c>
      <c r="AF360" s="231">
        <v>0</v>
      </c>
      <c r="AG360" s="211">
        <f>Table1[[#This Row],[ADOPTED
Expenditures TOTAL]]*Table1[[#This Row],[
Percent Related to CAP]]</f>
        <v>0</v>
      </c>
      <c r="AH360" s="211">
        <f>Table1[[#This Row],[ADOPTED
Revenue TOTAL]]*Table1[[#This Row],[
Percent Related to CAP]]</f>
        <v>0</v>
      </c>
      <c r="AI360" s="217" t="s">
        <v>69</v>
      </c>
      <c r="AJ360" s="217" t="s">
        <v>69</v>
      </c>
      <c r="AK360" s="217" t="s">
        <v>69</v>
      </c>
      <c r="AL360" s="217" t="s">
        <v>69</v>
      </c>
      <c r="AM360" s="246"/>
      <c r="AN360" s="215"/>
      <c r="AO360" s="197"/>
      <c r="AP360" s="197"/>
      <c r="AQ360" s="197" t="s">
        <v>133</v>
      </c>
      <c r="AR360" s="197"/>
      <c r="AS360" s="219" t="s">
        <v>1680</v>
      </c>
      <c r="AT360" s="117" t="b">
        <f>IF(Table1[[#This Row],[PROPOSED
Form ID Name]]=Table1[[#This Row],[ADOPTED
Form ID Name]],TRUE,FALSE)</f>
        <v>1</v>
      </c>
      <c r="AU360" s="121" t="s">
        <v>1681</v>
      </c>
      <c r="AV360" s="220" t="b">
        <f>AND(Table1[[#This Row],[PROPOSED Adjustment Description]]=Table1[[#This Row],[ ADOPTED
Adjustment Description]],TRUE,FALSE)</f>
        <v>0</v>
      </c>
    </row>
    <row r="361" spans="1:48" s="214" customFormat="1" ht="35.25" customHeight="1" x14ac:dyDescent="0.15">
      <c r="A361" s="196">
        <v>720048</v>
      </c>
      <c r="B361" s="197" t="s">
        <v>115</v>
      </c>
      <c r="C361" s="198">
        <v>1515</v>
      </c>
      <c r="D361" s="197" t="s">
        <v>116</v>
      </c>
      <c r="E361" s="197" t="s">
        <v>302</v>
      </c>
      <c r="F361" s="197" t="s">
        <v>83</v>
      </c>
      <c r="G361" s="197" t="s">
        <v>61</v>
      </c>
      <c r="H361" s="197" t="s">
        <v>284</v>
      </c>
      <c r="I361" s="226">
        <v>57314</v>
      </c>
      <c r="J361" s="227" t="s">
        <v>1683</v>
      </c>
      <c r="K361" s="188"/>
      <c r="L361" s="189"/>
      <c r="M361" s="189"/>
      <c r="N361" s="189"/>
      <c r="O361" s="189">
        <f>SUM(Table1[[#This Row],[Salaries and Wages]:[Variable Fringe]])</f>
        <v>0</v>
      </c>
      <c r="P361" s="189"/>
      <c r="Q361" s="189"/>
      <c r="R361" s="189">
        <v>25000</v>
      </c>
      <c r="S361" s="189"/>
      <c r="T361" s="189"/>
      <c r="U361" s="189"/>
      <c r="V361" s="189"/>
      <c r="W361" s="189"/>
      <c r="X361" s="189"/>
      <c r="Y361" s="189">
        <v>25000</v>
      </c>
      <c r="Z361" s="189"/>
      <c r="AA361" s="221" t="s">
        <v>1684</v>
      </c>
      <c r="AB361" s="210" t="s">
        <v>1655</v>
      </c>
      <c r="AC361" s="209" t="s">
        <v>1685</v>
      </c>
      <c r="AD361" s="197" t="s">
        <v>67</v>
      </c>
      <c r="AE361" s="235" t="s">
        <v>1686</v>
      </c>
      <c r="AF361" s="231">
        <v>0</v>
      </c>
      <c r="AG361" s="211">
        <f>Table1[[#This Row],[ADOPTED
Expenditures TOTAL]]*Table1[[#This Row],[
Percent Related to CAP]]</f>
        <v>0</v>
      </c>
      <c r="AH361" s="211">
        <f>Table1[[#This Row],[ADOPTED
Revenue TOTAL]]*Table1[[#This Row],[
Percent Related to CAP]]</f>
        <v>0</v>
      </c>
      <c r="AI361" s="217" t="s">
        <v>69</v>
      </c>
      <c r="AJ361" s="217" t="s">
        <v>69</v>
      </c>
      <c r="AK361" s="217" t="s">
        <v>69</v>
      </c>
      <c r="AL361" s="217" t="s">
        <v>69</v>
      </c>
      <c r="AM361" s="290"/>
      <c r="AN361" s="212"/>
      <c r="AO361" s="213"/>
      <c r="AP361" s="213"/>
      <c r="AQ361" s="197" t="s">
        <v>70</v>
      </c>
      <c r="AR361" s="197"/>
      <c r="AS361" s="219" t="s">
        <v>1683</v>
      </c>
      <c r="AT361" s="117" t="b">
        <f>IF(Table1[[#This Row],[PROPOSED
Form ID Name]]=Table1[[#This Row],[ADOPTED
Form ID Name]],TRUE,FALSE)</f>
        <v>1</v>
      </c>
      <c r="AU361" s="121" t="s">
        <v>1684</v>
      </c>
      <c r="AV361" s="220" t="b">
        <f>AND(Table1[[#This Row],[PROPOSED Adjustment Description]]=Table1[[#This Row],[ ADOPTED
Adjustment Description]],TRUE,FALSE)</f>
        <v>0</v>
      </c>
    </row>
    <row r="362" spans="1:48" s="214" customFormat="1" ht="35.25" customHeight="1" x14ac:dyDescent="0.15">
      <c r="A362" s="196">
        <v>200205</v>
      </c>
      <c r="B362" s="197" t="s">
        <v>96</v>
      </c>
      <c r="C362" s="198">
        <v>9913</v>
      </c>
      <c r="D362" s="197" t="s">
        <v>1553</v>
      </c>
      <c r="E362" s="197" t="s">
        <v>83</v>
      </c>
      <c r="F362" s="197" t="s">
        <v>83</v>
      </c>
      <c r="G362" s="197" t="s">
        <v>89</v>
      </c>
      <c r="H362" s="197" t="s">
        <v>83</v>
      </c>
      <c r="I362" s="226">
        <v>57316</v>
      </c>
      <c r="J362" s="227" t="s">
        <v>1687</v>
      </c>
      <c r="K362" s="188"/>
      <c r="L362" s="189"/>
      <c r="M362" s="189"/>
      <c r="N362" s="189"/>
      <c r="O362" s="189">
        <f>SUM(Table1[[#This Row],[Salaries and Wages]:[Variable Fringe]])</f>
        <v>0</v>
      </c>
      <c r="P362" s="189"/>
      <c r="Q362" s="189"/>
      <c r="R362" s="189"/>
      <c r="S362" s="189"/>
      <c r="T362" s="189"/>
      <c r="U362" s="189"/>
      <c r="V362" s="189"/>
      <c r="W362" s="189"/>
      <c r="X362" s="189"/>
      <c r="Y362" s="189"/>
      <c r="Z362" s="189">
        <v>24410515</v>
      </c>
      <c r="AA362" s="221" t="s">
        <v>1688</v>
      </c>
      <c r="AB362" s="210" t="s">
        <v>207</v>
      </c>
      <c r="AC362" s="210" t="s">
        <v>1689</v>
      </c>
      <c r="AD362" s="197" t="s">
        <v>94</v>
      </c>
      <c r="AE362" s="234" t="s">
        <v>69</v>
      </c>
      <c r="AF362" s="231">
        <v>0</v>
      </c>
      <c r="AG362" s="211">
        <f>Table1[[#This Row],[ADOPTED
Expenditures TOTAL]]*Table1[[#This Row],[
Percent Related to CAP]]</f>
        <v>0</v>
      </c>
      <c r="AH362" s="211">
        <f>Table1[[#This Row],[ADOPTED
Revenue TOTAL]]*Table1[[#This Row],[
Percent Related to CAP]]</f>
        <v>0</v>
      </c>
      <c r="AI362" s="217" t="s">
        <v>69</v>
      </c>
      <c r="AJ362" s="217" t="s">
        <v>69</v>
      </c>
      <c r="AK362" s="217" t="s">
        <v>69</v>
      </c>
      <c r="AL362" s="217" t="s">
        <v>69</v>
      </c>
      <c r="AM362" s="246"/>
      <c r="AN362" s="215"/>
      <c r="AO362" s="197"/>
      <c r="AP362" s="197" t="s">
        <v>83</v>
      </c>
      <c r="AQ362" s="197"/>
      <c r="AR362" s="197"/>
      <c r="AS362" s="219" t="s">
        <v>1687</v>
      </c>
      <c r="AT362" s="117" t="b">
        <f>IF(Table1[[#This Row],[PROPOSED
Form ID Name]]=Table1[[#This Row],[ADOPTED
Form ID Name]],TRUE,FALSE)</f>
        <v>1</v>
      </c>
      <c r="AU362" s="121" t="s">
        <v>1688</v>
      </c>
      <c r="AV362" s="220" t="b">
        <f>AND(Table1[[#This Row],[PROPOSED Adjustment Description]]=Table1[[#This Row],[ ADOPTED
Adjustment Description]],TRUE,FALSE)</f>
        <v>0</v>
      </c>
    </row>
    <row r="363" spans="1:48" s="214" customFormat="1" ht="35.25" customHeight="1" x14ac:dyDescent="0.15">
      <c r="A363" s="196">
        <v>200205</v>
      </c>
      <c r="B363" s="197" t="s">
        <v>96</v>
      </c>
      <c r="C363" s="198">
        <v>1414</v>
      </c>
      <c r="D363" s="197" t="s">
        <v>97</v>
      </c>
      <c r="E363" s="197" t="s">
        <v>83</v>
      </c>
      <c r="F363" s="197" t="s">
        <v>127</v>
      </c>
      <c r="G363" s="197" t="s">
        <v>61</v>
      </c>
      <c r="H363" s="197" t="s">
        <v>83</v>
      </c>
      <c r="I363" s="226">
        <v>57320</v>
      </c>
      <c r="J363" s="227" t="s">
        <v>1690</v>
      </c>
      <c r="K363" s="188"/>
      <c r="L363" s="189"/>
      <c r="M363" s="189"/>
      <c r="N363" s="189"/>
      <c r="O363" s="189">
        <f>SUM(Table1[[#This Row],[Salaries and Wages]:[Variable Fringe]])</f>
        <v>0</v>
      </c>
      <c r="P363" s="189"/>
      <c r="Q363" s="189">
        <v>500000</v>
      </c>
      <c r="R363" s="189"/>
      <c r="S363" s="189"/>
      <c r="T363" s="189"/>
      <c r="U363" s="189"/>
      <c r="V363" s="189"/>
      <c r="W363" s="189"/>
      <c r="X363" s="189"/>
      <c r="Y363" s="189">
        <v>500000</v>
      </c>
      <c r="Z363" s="189"/>
      <c r="AA363" s="221" t="s">
        <v>1691</v>
      </c>
      <c r="AB363" s="210" t="s">
        <v>1692</v>
      </c>
      <c r="AC363" s="210" t="s">
        <v>1693</v>
      </c>
      <c r="AD363" s="197" t="s">
        <v>67</v>
      </c>
      <c r="AE363" s="235" t="s">
        <v>1694</v>
      </c>
      <c r="AF363" s="231">
        <v>0.1</v>
      </c>
      <c r="AG363" s="211">
        <f>Table1[[#This Row],[ADOPTED
Expenditures TOTAL]]*Table1[[#This Row],[
Percent Related to CAP]]</f>
        <v>50000</v>
      </c>
      <c r="AH363" s="211">
        <f>Table1[[#This Row],[ADOPTED
Revenue TOTAL]]*Table1[[#This Row],[
Percent Related to CAP]]</f>
        <v>0</v>
      </c>
      <c r="AI363" s="217" t="s">
        <v>382</v>
      </c>
      <c r="AJ363" s="217" t="s">
        <v>382</v>
      </c>
      <c r="AK363" s="217" t="s">
        <v>156</v>
      </c>
      <c r="AL363" s="217" t="s">
        <v>177</v>
      </c>
      <c r="AM363" s="290"/>
      <c r="AN363" s="212"/>
      <c r="AO363" s="213"/>
      <c r="AP363" s="197" t="s">
        <v>83</v>
      </c>
      <c r="AQ363" s="197"/>
      <c r="AR363" s="197"/>
      <c r="AS363" s="219" t="s">
        <v>1690</v>
      </c>
      <c r="AT363" s="117" t="b">
        <f>IF(Table1[[#This Row],[PROPOSED
Form ID Name]]=Table1[[#This Row],[ADOPTED
Form ID Name]],TRUE,FALSE)</f>
        <v>1</v>
      </c>
      <c r="AU363" s="121" t="s">
        <v>1691</v>
      </c>
      <c r="AV363" s="220" t="b">
        <f>AND(Table1[[#This Row],[PROPOSED Adjustment Description]]=Table1[[#This Row],[ ADOPTED
Adjustment Description]],TRUE,FALSE)</f>
        <v>0</v>
      </c>
    </row>
    <row r="364" spans="1:48" s="214" customFormat="1" ht="35.25" customHeight="1" x14ac:dyDescent="0.15">
      <c r="A364" s="196">
        <v>100000</v>
      </c>
      <c r="B364" s="199" t="s">
        <v>57</v>
      </c>
      <c r="C364" s="198">
        <v>1313</v>
      </c>
      <c r="D364" s="199" t="s">
        <v>1583</v>
      </c>
      <c r="E364" s="199" t="s">
        <v>126</v>
      </c>
      <c r="F364" s="199" t="s">
        <v>127</v>
      </c>
      <c r="G364" s="199" t="s">
        <v>61</v>
      </c>
      <c r="H364" s="199" t="s">
        <v>83</v>
      </c>
      <c r="I364" s="226">
        <v>57323</v>
      </c>
      <c r="J364" s="228" t="s">
        <v>1695</v>
      </c>
      <c r="K364" s="190"/>
      <c r="L364" s="191"/>
      <c r="M364" s="191"/>
      <c r="N364" s="191"/>
      <c r="O364" s="191">
        <f>SUM(Table1[[#This Row],[Salaries and Wages]:[Variable Fringe]])</f>
        <v>0</v>
      </c>
      <c r="P364" s="191"/>
      <c r="Q364" s="191">
        <v>97000</v>
      </c>
      <c r="R364" s="191"/>
      <c r="S364" s="191"/>
      <c r="T364" s="191"/>
      <c r="U364" s="191"/>
      <c r="V364" s="191"/>
      <c r="W364" s="191"/>
      <c r="X364" s="191"/>
      <c r="Y364" s="191">
        <v>97000</v>
      </c>
      <c r="Z364" s="191"/>
      <c r="AA364" s="223" t="s">
        <v>1696</v>
      </c>
      <c r="AB364" s="210" t="s">
        <v>1697</v>
      </c>
      <c r="AC364" s="210" t="s">
        <v>1697</v>
      </c>
      <c r="AD364" s="199" t="s">
        <v>67</v>
      </c>
      <c r="AE364" s="235" t="s">
        <v>1698</v>
      </c>
      <c r="AF364" s="231">
        <v>0</v>
      </c>
      <c r="AG364" s="211">
        <f>Table1[[#This Row],[ADOPTED
Expenditures TOTAL]]*Table1[[#This Row],[
Percent Related to CAP]]</f>
        <v>0</v>
      </c>
      <c r="AH364" s="211">
        <f>Table1[[#This Row],[ADOPTED
Revenue TOTAL]]*Table1[[#This Row],[
Percent Related to CAP]]</f>
        <v>0</v>
      </c>
      <c r="AI364" s="217" t="s">
        <v>69</v>
      </c>
      <c r="AJ364" s="217" t="s">
        <v>69</v>
      </c>
      <c r="AK364" s="217" t="s">
        <v>69</v>
      </c>
      <c r="AL364" s="217" t="s">
        <v>69</v>
      </c>
      <c r="AM364" s="290"/>
      <c r="AN364" s="212"/>
      <c r="AO364" s="213"/>
      <c r="AP364" s="213"/>
      <c r="AQ364" s="213"/>
      <c r="AR364" s="197" t="s">
        <v>133</v>
      </c>
      <c r="AS364" s="219" t="s">
        <v>1695</v>
      </c>
      <c r="AT364" s="116" t="b">
        <f>IF(Table1[[#This Row],[PROPOSED
Form ID Name]]=Table1[[#This Row],[ADOPTED
Form ID Name]],TRUE,FALSE)</f>
        <v>1</v>
      </c>
      <c r="AU364" s="121" t="s">
        <v>1696</v>
      </c>
      <c r="AV364" s="220" t="b">
        <f>AND(Table1[[#This Row],[PROPOSED Adjustment Description]]=Table1[[#This Row],[ ADOPTED
Adjustment Description]],TRUE,FALSE)</f>
        <v>0</v>
      </c>
    </row>
    <row r="365" spans="1:48" s="214" customFormat="1" ht="35.25" customHeight="1" x14ac:dyDescent="0.15">
      <c r="A365" s="196">
        <v>100000</v>
      </c>
      <c r="B365" s="197" t="s">
        <v>57</v>
      </c>
      <c r="C365" s="198">
        <v>1152</v>
      </c>
      <c r="D365" s="197" t="s">
        <v>1536</v>
      </c>
      <c r="E365" s="197" t="s">
        <v>238</v>
      </c>
      <c r="F365" s="197" t="s">
        <v>83</v>
      </c>
      <c r="G365" s="197" t="s">
        <v>239</v>
      </c>
      <c r="H365" s="197" t="s">
        <v>83</v>
      </c>
      <c r="I365" s="226">
        <v>57324</v>
      </c>
      <c r="J365" s="227" t="s">
        <v>1699</v>
      </c>
      <c r="K365" s="188">
        <v>0.32</v>
      </c>
      <c r="L365" s="189">
        <v>16387</v>
      </c>
      <c r="M365" s="189">
        <v>445</v>
      </c>
      <c r="N365" s="189">
        <v>1221</v>
      </c>
      <c r="O365" s="189">
        <f>SUM(Table1[[#This Row],[Salaries and Wages]:[Variable Fringe]])</f>
        <v>18053</v>
      </c>
      <c r="P365" s="189"/>
      <c r="Q365" s="189"/>
      <c r="R365" s="189"/>
      <c r="S365" s="189"/>
      <c r="T365" s="189"/>
      <c r="U365" s="189"/>
      <c r="V365" s="189"/>
      <c r="W365" s="189"/>
      <c r="X365" s="189"/>
      <c r="Y365" s="189">
        <v>18053</v>
      </c>
      <c r="Z365" s="189"/>
      <c r="AA365" s="221" t="s">
        <v>1700</v>
      </c>
      <c r="AB365" s="210" t="s">
        <v>242</v>
      </c>
      <c r="AC365" s="210" t="s">
        <v>1701</v>
      </c>
      <c r="AD365" s="197" t="s">
        <v>94</v>
      </c>
      <c r="AE365" s="234" t="s">
        <v>69</v>
      </c>
      <c r="AF365" s="259">
        <v>0</v>
      </c>
      <c r="AG365" s="211">
        <f>Table1[[#This Row],[ADOPTED
Expenditures TOTAL]]*Table1[[#This Row],[
Percent Related to CAP]]</f>
        <v>0</v>
      </c>
      <c r="AH365" s="211">
        <f>Table1[[#This Row],[ADOPTED
Revenue TOTAL]]*Table1[[#This Row],[
Percent Related to CAP]]</f>
        <v>0</v>
      </c>
      <c r="AI365" s="251" t="s">
        <v>69</v>
      </c>
      <c r="AJ365" s="251" t="s">
        <v>69</v>
      </c>
      <c r="AK365" s="251" t="s">
        <v>69</v>
      </c>
      <c r="AL365" s="251" t="s">
        <v>69</v>
      </c>
      <c r="AM365" s="246"/>
      <c r="AN365" s="215"/>
      <c r="AO365" s="197"/>
      <c r="AP365" s="197"/>
      <c r="AQ365" s="197"/>
      <c r="AR365" s="197" t="s">
        <v>70</v>
      </c>
      <c r="AS365" s="219" t="s">
        <v>1699</v>
      </c>
      <c r="AT365" s="116" t="b">
        <f>IF(Table1[[#This Row],[PROPOSED
Form ID Name]]=Table1[[#This Row],[ADOPTED
Form ID Name]],TRUE,FALSE)</f>
        <v>1</v>
      </c>
      <c r="AU365" s="121" t="s">
        <v>1700</v>
      </c>
      <c r="AV365" s="220" t="b">
        <f>AND(Table1[[#This Row],[PROPOSED Adjustment Description]]=Table1[[#This Row],[ ADOPTED
Adjustment Description]],TRUE,FALSE)</f>
        <v>0</v>
      </c>
    </row>
    <row r="366" spans="1:48" s="214" customFormat="1" ht="35.25" customHeight="1" x14ac:dyDescent="0.15">
      <c r="A366" s="196">
        <v>100000</v>
      </c>
      <c r="B366" s="199" t="s">
        <v>57</v>
      </c>
      <c r="C366" s="198">
        <v>1313</v>
      </c>
      <c r="D366" s="199" t="s">
        <v>1583</v>
      </c>
      <c r="E366" s="199" t="s">
        <v>72</v>
      </c>
      <c r="F366" s="199" t="s">
        <v>127</v>
      </c>
      <c r="G366" s="199" t="s">
        <v>61</v>
      </c>
      <c r="H366" s="199" t="s">
        <v>83</v>
      </c>
      <c r="I366" s="226">
        <v>57325</v>
      </c>
      <c r="J366" s="228" t="s">
        <v>1702</v>
      </c>
      <c r="K366" s="190"/>
      <c r="L366" s="191"/>
      <c r="M366" s="191"/>
      <c r="N366" s="191"/>
      <c r="O366" s="191">
        <f>SUM(Table1[[#This Row],[Salaries and Wages]:[Variable Fringe]])</f>
        <v>0</v>
      </c>
      <c r="P366" s="191"/>
      <c r="Q366" s="191">
        <v>250000</v>
      </c>
      <c r="R366" s="191"/>
      <c r="S366" s="191"/>
      <c r="T366" s="191"/>
      <c r="U366" s="191"/>
      <c r="V366" s="191"/>
      <c r="W366" s="191"/>
      <c r="X366" s="191"/>
      <c r="Y366" s="191">
        <v>250000</v>
      </c>
      <c r="Z366" s="191"/>
      <c r="AA366" s="223" t="s">
        <v>1703</v>
      </c>
      <c r="AB366" s="210" t="s">
        <v>1614</v>
      </c>
      <c r="AC366" s="210" t="s">
        <v>1614</v>
      </c>
      <c r="AD366" s="199" t="s">
        <v>67</v>
      </c>
      <c r="AE366" s="235" t="s">
        <v>1704</v>
      </c>
      <c r="AF366" s="231">
        <v>0</v>
      </c>
      <c r="AG366" s="211">
        <f>Table1[[#This Row],[ADOPTED
Expenditures TOTAL]]*Table1[[#This Row],[
Percent Related to CAP]]</f>
        <v>0</v>
      </c>
      <c r="AH366" s="211">
        <f>Table1[[#This Row],[ADOPTED
Revenue TOTAL]]*Table1[[#This Row],[
Percent Related to CAP]]</f>
        <v>0</v>
      </c>
      <c r="AI366" s="217" t="s">
        <v>69</v>
      </c>
      <c r="AJ366" s="217" t="s">
        <v>69</v>
      </c>
      <c r="AK366" s="217" t="s">
        <v>69</v>
      </c>
      <c r="AL366" s="217" t="s">
        <v>69</v>
      </c>
      <c r="AM366" s="290"/>
      <c r="AN366" s="212"/>
      <c r="AO366" s="213"/>
      <c r="AP366" s="213"/>
      <c r="AQ366" s="213"/>
      <c r="AR366" s="197" t="s">
        <v>179</v>
      </c>
      <c r="AS366" s="219" t="s">
        <v>1702</v>
      </c>
      <c r="AT366" s="116" t="b">
        <f>IF(Table1[[#This Row],[PROPOSED
Form ID Name]]=Table1[[#This Row],[ADOPTED
Form ID Name]],TRUE,FALSE)</f>
        <v>1</v>
      </c>
      <c r="AU366" s="121" t="s">
        <v>1703</v>
      </c>
      <c r="AV366" s="220" t="b">
        <f>AND(Table1[[#This Row],[PROPOSED Adjustment Description]]=Table1[[#This Row],[ ADOPTED
Adjustment Description]],TRUE,FALSE)</f>
        <v>0</v>
      </c>
    </row>
    <row r="367" spans="1:48" s="214" customFormat="1" ht="35.25" customHeight="1" x14ac:dyDescent="0.15">
      <c r="A367" s="196">
        <v>200205</v>
      </c>
      <c r="B367" s="197" t="s">
        <v>96</v>
      </c>
      <c r="C367" s="198">
        <v>1412</v>
      </c>
      <c r="D367" s="197" t="s">
        <v>216</v>
      </c>
      <c r="E367" s="197" t="s">
        <v>72</v>
      </c>
      <c r="F367" s="197" t="s">
        <v>60</v>
      </c>
      <c r="G367" s="197" t="s">
        <v>61</v>
      </c>
      <c r="H367" s="197" t="s">
        <v>83</v>
      </c>
      <c r="I367" s="226">
        <v>57334</v>
      </c>
      <c r="J367" s="227" t="s">
        <v>1705</v>
      </c>
      <c r="K367" s="188"/>
      <c r="L367" s="189"/>
      <c r="M367" s="189"/>
      <c r="N367" s="189"/>
      <c r="O367" s="189">
        <f>SUM(Table1[[#This Row],[Salaries and Wages]:[Variable Fringe]])</f>
        <v>0</v>
      </c>
      <c r="P367" s="189"/>
      <c r="Q367" s="189">
        <v>100000</v>
      </c>
      <c r="R367" s="189"/>
      <c r="S367" s="189"/>
      <c r="T367" s="189"/>
      <c r="U367" s="189"/>
      <c r="V367" s="189"/>
      <c r="W367" s="189"/>
      <c r="X367" s="189"/>
      <c r="Y367" s="189">
        <v>100000</v>
      </c>
      <c r="Z367" s="189"/>
      <c r="AA367" s="221" t="s">
        <v>1706</v>
      </c>
      <c r="AB367" s="210" t="s">
        <v>1707</v>
      </c>
      <c r="AC367" s="209" t="s">
        <v>1708</v>
      </c>
      <c r="AD367" s="197" t="s">
        <v>67</v>
      </c>
      <c r="AE367" s="235" t="s">
        <v>1709</v>
      </c>
      <c r="AF367" s="231">
        <v>0</v>
      </c>
      <c r="AG367" s="211">
        <f>Table1[[#This Row],[ADOPTED
Expenditures TOTAL]]*Table1[[#This Row],[
Percent Related to CAP]]</f>
        <v>0</v>
      </c>
      <c r="AH367" s="211">
        <f>Table1[[#This Row],[ADOPTED
Revenue TOTAL]]*Table1[[#This Row],[
Percent Related to CAP]]</f>
        <v>0</v>
      </c>
      <c r="AI367" s="217" t="s">
        <v>69</v>
      </c>
      <c r="AJ367" s="217" t="s">
        <v>69</v>
      </c>
      <c r="AK367" s="217" t="s">
        <v>69</v>
      </c>
      <c r="AL367" s="217" t="s">
        <v>69</v>
      </c>
      <c r="AM367" s="290"/>
      <c r="AN367" s="212"/>
      <c r="AO367" s="213"/>
      <c r="AP367" s="197" t="s">
        <v>179</v>
      </c>
      <c r="AQ367" s="197"/>
      <c r="AR367" s="197"/>
      <c r="AS367" s="219" t="s">
        <v>1705</v>
      </c>
      <c r="AT367" s="117" t="b">
        <f>IF(Table1[[#This Row],[PROPOSED
Form ID Name]]=Table1[[#This Row],[ADOPTED
Form ID Name]],TRUE,FALSE)</f>
        <v>1</v>
      </c>
      <c r="AU367" s="121" t="s">
        <v>1706</v>
      </c>
      <c r="AV367" s="220" t="b">
        <f>AND(Table1[[#This Row],[PROPOSED Adjustment Description]]=Table1[[#This Row],[ ADOPTED
Adjustment Description]],TRUE,FALSE)</f>
        <v>0</v>
      </c>
    </row>
    <row r="368" spans="1:48" s="214" customFormat="1" ht="35.25" customHeight="1" x14ac:dyDescent="0.15">
      <c r="A368" s="196">
        <v>200002</v>
      </c>
      <c r="B368" s="197" t="s">
        <v>1710</v>
      </c>
      <c r="C368" s="198">
        <v>1412</v>
      </c>
      <c r="D368" s="197" t="s">
        <v>216</v>
      </c>
      <c r="E368" s="197" t="s">
        <v>126</v>
      </c>
      <c r="F368" s="197" t="s">
        <v>60</v>
      </c>
      <c r="G368" s="197" t="s">
        <v>61</v>
      </c>
      <c r="H368" s="197" t="s">
        <v>83</v>
      </c>
      <c r="I368" s="226">
        <v>57335</v>
      </c>
      <c r="J368" s="227" t="s">
        <v>1711</v>
      </c>
      <c r="K368" s="188"/>
      <c r="L368" s="189"/>
      <c r="M368" s="189"/>
      <c r="N368" s="189"/>
      <c r="O368" s="189">
        <f>SUM(Table1[[#This Row],[Salaries and Wages]:[Variable Fringe]])</f>
        <v>0</v>
      </c>
      <c r="P368" s="189"/>
      <c r="Q368" s="189">
        <v>75000</v>
      </c>
      <c r="R368" s="189"/>
      <c r="S368" s="189"/>
      <c r="T368" s="189"/>
      <c r="U368" s="189"/>
      <c r="V368" s="189"/>
      <c r="W368" s="189"/>
      <c r="X368" s="189"/>
      <c r="Y368" s="189">
        <v>75000</v>
      </c>
      <c r="Z368" s="189">
        <v>75000</v>
      </c>
      <c r="AA368" s="221" t="s">
        <v>1712</v>
      </c>
      <c r="AB368" s="210" t="s">
        <v>1713</v>
      </c>
      <c r="AC368" s="210" t="s">
        <v>1714</v>
      </c>
      <c r="AD368" s="197" t="s">
        <v>67</v>
      </c>
      <c r="AE368" s="235" t="s">
        <v>1715</v>
      </c>
      <c r="AF368" s="231">
        <v>0</v>
      </c>
      <c r="AG368" s="211">
        <f>Table1[[#This Row],[ADOPTED
Expenditures TOTAL]]*Table1[[#This Row],[
Percent Related to CAP]]</f>
        <v>0</v>
      </c>
      <c r="AH368" s="211">
        <f>Table1[[#This Row],[ADOPTED
Revenue TOTAL]]*Table1[[#This Row],[
Percent Related to CAP]]</f>
        <v>0</v>
      </c>
      <c r="AI368" s="217" t="s">
        <v>69</v>
      </c>
      <c r="AJ368" s="217" t="s">
        <v>69</v>
      </c>
      <c r="AK368" s="217" t="s">
        <v>69</v>
      </c>
      <c r="AL368" s="217" t="s">
        <v>69</v>
      </c>
      <c r="AM368" s="290"/>
      <c r="AN368" s="212"/>
      <c r="AO368" s="197" t="s">
        <v>70</v>
      </c>
      <c r="AP368" s="197"/>
      <c r="AQ368" s="197"/>
      <c r="AR368" s="216"/>
      <c r="AS368" s="219" t="s">
        <v>1711</v>
      </c>
      <c r="AT368" s="117" t="b">
        <f>IF(Table1[[#This Row],[PROPOSED
Form ID Name]]=Table1[[#This Row],[ADOPTED
Form ID Name]],TRUE,FALSE)</f>
        <v>1</v>
      </c>
      <c r="AU368" s="121" t="s">
        <v>1712</v>
      </c>
      <c r="AV368" s="220" t="b">
        <f>AND(Table1[[#This Row],[PROPOSED Adjustment Description]]=Table1[[#This Row],[ ADOPTED
Adjustment Description]],TRUE,FALSE)</f>
        <v>0</v>
      </c>
    </row>
    <row r="369" spans="1:48" s="214" customFormat="1" ht="35.25" customHeight="1" x14ac:dyDescent="0.15">
      <c r="A369" s="196">
        <v>200205</v>
      </c>
      <c r="B369" s="197" t="s">
        <v>96</v>
      </c>
      <c r="C369" s="198">
        <v>1414</v>
      </c>
      <c r="D369" s="197" t="s">
        <v>97</v>
      </c>
      <c r="E369" s="197" t="s">
        <v>83</v>
      </c>
      <c r="F369" s="197" t="s">
        <v>60</v>
      </c>
      <c r="G369" s="197" t="s">
        <v>61</v>
      </c>
      <c r="H369" s="197" t="s">
        <v>83</v>
      </c>
      <c r="I369" s="226">
        <v>57337</v>
      </c>
      <c r="J369" s="227" t="s">
        <v>1716</v>
      </c>
      <c r="K369" s="188"/>
      <c r="L369" s="189"/>
      <c r="M369" s="189"/>
      <c r="N369" s="189"/>
      <c r="O369" s="189">
        <f>SUM(Table1[[#This Row],[Salaries and Wages]:[Variable Fringe]])</f>
        <v>0</v>
      </c>
      <c r="P369" s="189"/>
      <c r="Q369" s="189">
        <v>1844408</v>
      </c>
      <c r="R369" s="189"/>
      <c r="S369" s="189"/>
      <c r="T369" s="189"/>
      <c r="U369" s="189"/>
      <c r="V369" s="189"/>
      <c r="W369" s="189"/>
      <c r="X369" s="189"/>
      <c r="Y369" s="189">
        <v>1844408</v>
      </c>
      <c r="Z369" s="189"/>
      <c r="AA369" s="221" t="s">
        <v>1717</v>
      </c>
      <c r="AB369" s="210" t="s">
        <v>1718</v>
      </c>
      <c r="AC369" s="210" t="s">
        <v>1719</v>
      </c>
      <c r="AD369" s="197" t="s">
        <v>67</v>
      </c>
      <c r="AE369" s="235" t="s">
        <v>1720</v>
      </c>
      <c r="AF369" s="231">
        <v>0</v>
      </c>
      <c r="AG369" s="211">
        <f>Table1[[#This Row],[ADOPTED
Expenditures TOTAL]]*Table1[[#This Row],[
Percent Related to CAP]]</f>
        <v>0</v>
      </c>
      <c r="AH369" s="211">
        <f>Table1[[#This Row],[ADOPTED
Revenue TOTAL]]*Table1[[#This Row],[
Percent Related to CAP]]</f>
        <v>0</v>
      </c>
      <c r="AI369" s="217" t="s">
        <v>69</v>
      </c>
      <c r="AJ369" s="217" t="s">
        <v>69</v>
      </c>
      <c r="AK369" s="217" t="s">
        <v>69</v>
      </c>
      <c r="AL369" s="217" t="s">
        <v>69</v>
      </c>
      <c r="AM369" s="290"/>
      <c r="AN369" s="212"/>
      <c r="AO369" s="213"/>
      <c r="AP369" s="197" t="s">
        <v>179</v>
      </c>
      <c r="AQ369" s="197"/>
      <c r="AR369" s="197"/>
      <c r="AS369" s="219" t="s">
        <v>1716</v>
      </c>
      <c r="AT369" s="117" t="b">
        <f>IF(Table1[[#This Row],[PROPOSED
Form ID Name]]=Table1[[#This Row],[ADOPTED
Form ID Name]],TRUE,FALSE)</f>
        <v>1</v>
      </c>
      <c r="AU369" s="121" t="s">
        <v>1717</v>
      </c>
      <c r="AV369" s="220" t="b">
        <f>AND(Table1[[#This Row],[PROPOSED Adjustment Description]]=Table1[[#This Row],[ ADOPTED
Adjustment Description]],TRUE,FALSE)</f>
        <v>0</v>
      </c>
    </row>
    <row r="370" spans="1:48" s="214" customFormat="1" ht="35.25" customHeight="1" x14ac:dyDescent="0.15">
      <c r="A370" s="196">
        <v>200205</v>
      </c>
      <c r="B370" s="197" t="s">
        <v>96</v>
      </c>
      <c r="C370" s="198">
        <v>1414</v>
      </c>
      <c r="D370" s="197" t="s">
        <v>97</v>
      </c>
      <c r="E370" s="197" t="s">
        <v>83</v>
      </c>
      <c r="F370" s="197" t="s">
        <v>60</v>
      </c>
      <c r="G370" s="197" t="s">
        <v>61</v>
      </c>
      <c r="H370" s="197" t="s">
        <v>83</v>
      </c>
      <c r="I370" s="226">
        <v>57338</v>
      </c>
      <c r="J370" s="227" t="s">
        <v>1721</v>
      </c>
      <c r="K370" s="188"/>
      <c r="L370" s="189"/>
      <c r="M370" s="189"/>
      <c r="N370" s="189"/>
      <c r="O370" s="189">
        <f>SUM(Table1[[#This Row],[Salaries and Wages]:[Variable Fringe]])</f>
        <v>0</v>
      </c>
      <c r="P370" s="189"/>
      <c r="Q370" s="189"/>
      <c r="R370" s="189"/>
      <c r="S370" s="189"/>
      <c r="T370" s="189"/>
      <c r="U370" s="189"/>
      <c r="V370" s="189"/>
      <c r="W370" s="189">
        <v>75000</v>
      </c>
      <c r="X370" s="189"/>
      <c r="Y370" s="189">
        <v>75000</v>
      </c>
      <c r="Z370" s="189"/>
      <c r="AA370" s="221" t="s">
        <v>1722</v>
      </c>
      <c r="AB370" s="210" t="s">
        <v>1723</v>
      </c>
      <c r="AC370" s="210" t="s">
        <v>1714</v>
      </c>
      <c r="AD370" s="197" t="s">
        <v>67</v>
      </c>
      <c r="AE370" s="235" t="s">
        <v>1724</v>
      </c>
      <c r="AF370" s="231">
        <v>0</v>
      </c>
      <c r="AG370" s="211">
        <f>Table1[[#This Row],[ADOPTED
Expenditures TOTAL]]*Table1[[#This Row],[
Percent Related to CAP]]</f>
        <v>0</v>
      </c>
      <c r="AH370" s="211">
        <f>Table1[[#This Row],[ADOPTED
Revenue TOTAL]]*Table1[[#This Row],[
Percent Related to CAP]]</f>
        <v>0</v>
      </c>
      <c r="AI370" s="217" t="s">
        <v>69</v>
      </c>
      <c r="AJ370" s="217" t="s">
        <v>69</v>
      </c>
      <c r="AK370" s="217" t="s">
        <v>69</v>
      </c>
      <c r="AL370" s="217" t="s">
        <v>69</v>
      </c>
      <c r="AM370" s="290"/>
      <c r="AN370" s="212"/>
      <c r="AO370" s="213"/>
      <c r="AP370" s="197" t="s">
        <v>70</v>
      </c>
      <c r="AQ370" s="197"/>
      <c r="AR370" s="197"/>
      <c r="AS370" s="219" t="s">
        <v>1721</v>
      </c>
      <c r="AT370" s="117" t="b">
        <f>IF(Table1[[#This Row],[PROPOSED
Form ID Name]]=Table1[[#This Row],[ADOPTED
Form ID Name]],TRUE,FALSE)</f>
        <v>1</v>
      </c>
      <c r="AU370" s="121" t="s">
        <v>1722</v>
      </c>
      <c r="AV370" s="220" t="b">
        <f>AND(Table1[[#This Row],[PROPOSED Adjustment Description]]=Table1[[#This Row],[ ADOPTED
Adjustment Description]],TRUE,FALSE)</f>
        <v>0</v>
      </c>
    </row>
    <row r="371" spans="1:48" s="185" customFormat="1" ht="35.25" customHeight="1" x14ac:dyDescent="0.15">
      <c r="A371" s="196">
        <v>200205</v>
      </c>
      <c r="B371" s="197" t="s">
        <v>96</v>
      </c>
      <c r="C371" s="198">
        <v>1414</v>
      </c>
      <c r="D371" s="197" t="s">
        <v>97</v>
      </c>
      <c r="E371" s="197" t="s">
        <v>83</v>
      </c>
      <c r="F371" s="197" t="s">
        <v>60</v>
      </c>
      <c r="G371" s="197" t="s">
        <v>61</v>
      </c>
      <c r="H371" s="197" t="s">
        <v>83</v>
      </c>
      <c r="I371" s="226">
        <v>57339</v>
      </c>
      <c r="J371" s="227" t="s">
        <v>1725</v>
      </c>
      <c r="K371" s="188"/>
      <c r="L371" s="189"/>
      <c r="M371" s="189"/>
      <c r="N371" s="189"/>
      <c r="O371" s="189">
        <f>SUM(Table1[[#This Row],[Salaries and Wages]:[Variable Fringe]])</f>
        <v>0</v>
      </c>
      <c r="P371" s="189"/>
      <c r="Q371" s="189">
        <v>905592</v>
      </c>
      <c r="R371" s="189"/>
      <c r="S371" s="189"/>
      <c r="T371" s="189"/>
      <c r="U371" s="189"/>
      <c r="V371" s="189"/>
      <c r="W371" s="189"/>
      <c r="X371" s="189"/>
      <c r="Y371" s="189">
        <v>905592</v>
      </c>
      <c r="Z371" s="189"/>
      <c r="AA371" s="221" t="s">
        <v>1726</v>
      </c>
      <c r="AB371" s="210" t="s">
        <v>1727</v>
      </c>
      <c r="AC371" s="210" t="s">
        <v>1728</v>
      </c>
      <c r="AD371" s="197" t="s">
        <v>67</v>
      </c>
      <c r="AE371" s="235" t="s">
        <v>1729</v>
      </c>
      <c r="AF371" s="231">
        <v>0</v>
      </c>
      <c r="AG371" s="211">
        <f>Table1[[#This Row],[ADOPTED
Expenditures TOTAL]]*Table1[[#This Row],[
Percent Related to CAP]]</f>
        <v>0</v>
      </c>
      <c r="AH371" s="211">
        <f>Table1[[#This Row],[ADOPTED
Revenue TOTAL]]*Table1[[#This Row],[
Percent Related to CAP]]</f>
        <v>0</v>
      </c>
      <c r="AI371" s="217" t="s">
        <v>69</v>
      </c>
      <c r="AJ371" s="217" t="s">
        <v>69</v>
      </c>
      <c r="AK371" s="217" t="s">
        <v>69</v>
      </c>
      <c r="AL371" s="217" t="s">
        <v>69</v>
      </c>
      <c r="AM371" s="290"/>
      <c r="AN371" s="212"/>
      <c r="AO371" s="213"/>
      <c r="AP371" s="197" t="s">
        <v>179</v>
      </c>
      <c r="AQ371" s="197"/>
      <c r="AR371" s="197"/>
      <c r="AS371" s="219" t="s">
        <v>1725</v>
      </c>
      <c r="AT371" s="117" t="b">
        <f>IF(Table1[[#This Row],[PROPOSED
Form ID Name]]=Table1[[#This Row],[ADOPTED
Form ID Name]],TRUE,FALSE)</f>
        <v>1</v>
      </c>
      <c r="AU371" s="121" t="s">
        <v>1726</v>
      </c>
      <c r="AV371" s="220" t="b">
        <f>AND(Table1[[#This Row],[PROPOSED Adjustment Description]]=Table1[[#This Row],[ ADOPTED
Adjustment Description]],TRUE,FALSE)</f>
        <v>0</v>
      </c>
    </row>
    <row r="372" spans="1:48" s="214" customFormat="1" ht="35.25" customHeight="1" x14ac:dyDescent="0.15">
      <c r="A372" s="196">
        <v>700001</v>
      </c>
      <c r="B372" s="197" t="s">
        <v>1179</v>
      </c>
      <c r="C372" s="198">
        <v>2000</v>
      </c>
      <c r="D372" s="197" t="s">
        <v>393</v>
      </c>
      <c r="E372" s="197" t="s">
        <v>293</v>
      </c>
      <c r="F372" s="197" t="s">
        <v>83</v>
      </c>
      <c r="G372" s="197" t="s">
        <v>160</v>
      </c>
      <c r="H372" s="197" t="s">
        <v>83</v>
      </c>
      <c r="I372" s="226">
        <v>57340</v>
      </c>
      <c r="J372" s="227" t="s">
        <v>1730</v>
      </c>
      <c r="K372" s="188"/>
      <c r="L372" s="189"/>
      <c r="M372" s="189"/>
      <c r="N372" s="189"/>
      <c r="O372" s="189">
        <f>SUM(Table1[[#This Row],[Salaries and Wages]:[Variable Fringe]])</f>
        <v>0</v>
      </c>
      <c r="P372" s="189">
        <v>10906231</v>
      </c>
      <c r="Q372" s="189"/>
      <c r="R372" s="189"/>
      <c r="S372" s="189"/>
      <c r="T372" s="189"/>
      <c r="U372" s="189"/>
      <c r="V372" s="189"/>
      <c r="W372" s="189"/>
      <c r="X372" s="189"/>
      <c r="Y372" s="189">
        <v>10906231</v>
      </c>
      <c r="Z372" s="189"/>
      <c r="AA372" s="221" t="s">
        <v>1731</v>
      </c>
      <c r="AB372" s="210" t="s">
        <v>1732</v>
      </c>
      <c r="AC372" s="210" t="s">
        <v>1733</v>
      </c>
      <c r="AD372" s="197" t="s">
        <v>94</v>
      </c>
      <c r="AE372" s="234" t="s">
        <v>69</v>
      </c>
      <c r="AF372" s="231">
        <v>0</v>
      </c>
      <c r="AG372" s="211">
        <f>Table1[[#This Row],[ADOPTED
Expenditures TOTAL]]*Table1[[#This Row],[
Percent Related to CAP]]</f>
        <v>0</v>
      </c>
      <c r="AH372" s="211">
        <f>Table1[[#This Row],[ADOPTED
Revenue TOTAL]]*Table1[[#This Row],[
Percent Related to CAP]]</f>
        <v>0</v>
      </c>
      <c r="AI372" s="217" t="s">
        <v>69</v>
      </c>
      <c r="AJ372" s="217" t="s">
        <v>69</v>
      </c>
      <c r="AK372" s="217" t="s">
        <v>69</v>
      </c>
      <c r="AL372" s="217" t="s">
        <v>69</v>
      </c>
      <c r="AM372" s="246"/>
      <c r="AN372" s="215" t="s">
        <v>83</v>
      </c>
      <c r="AO372" s="197"/>
      <c r="AP372" s="197"/>
      <c r="AQ372" s="216"/>
      <c r="AR372" s="216"/>
      <c r="AS372" s="219" t="s">
        <v>1730</v>
      </c>
      <c r="AT372" s="117" t="b">
        <f>IF(Table1[[#This Row],[PROPOSED
Form ID Name]]=Table1[[#This Row],[ADOPTED
Form ID Name]],TRUE,FALSE)</f>
        <v>1</v>
      </c>
      <c r="AU372" s="121" t="s">
        <v>1731</v>
      </c>
      <c r="AV372" s="220" t="b">
        <f>AND(Table1[[#This Row],[PROPOSED Adjustment Description]]=Table1[[#This Row],[ ADOPTED
Adjustment Description]],TRUE,FALSE)</f>
        <v>0</v>
      </c>
    </row>
    <row r="373" spans="1:48" s="214" customFormat="1" ht="35.25" customHeight="1" x14ac:dyDescent="0.15">
      <c r="A373" s="196">
        <v>700000</v>
      </c>
      <c r="B373" s="199" t="s">
        <v>1169</v>
      </c>
      <c r="C373" s="198">
        <v>2000</v>
      </c>
      <c r="D373" s="199" t="s">
        <v>393</v>
      </c>
      <c r="E373" s="199" t="s">
        <v>293</v>
      </c>
      <c r="F373" s="199" t="s">
        <v>83</v>
      </c>
      <c r="G373" s="199" t="s">
        <v>160</v>
      </c>
      <c r="H373" s="199" t="s">
        <v>83</v>
      </c>
      <c r="I373" s="226">
        <v>57341</v>
      </c>
      <c r="J373" s="228" t="s">
        <v>1734</v>
      </c>
      <c r="K373" s="190"/>
      <c r="L373" s="191"/>
      <c r="M373" s="191"/>
      <c r="N373" s="191"/>
      <c r="O373" s="191">
        <f>SUM(Table1[[#This Row],[Salaries and Wages]:[Variable Fringe]])</f>
        <v>0</v>
      </c>
      <c r="P373" s="191">
        <v>150800</v>
      </c>
      <c r="Q373" s="191"/>
      <c r="R373" s="191"/>
      <c r="S373" s="191"/>
      <c r="T373" s="191"/>
      <c r="U373" s="191"/>
      <c r="V373" s="191"/>
      <c r="W373" s="191"/>
      <c r="X373" s="191"/>
      <c r="Y373" s="191">
        <v>150800</v>
      </c>
      <c r="Z373" s="191"/>
      <c r="AA373" s="222" t="s">
        <v>1735</v>
      </c>
      <c r="AB373" s="210" t="s">
        <v>1736</v>
      </c>
      <c r="AC373" s="210" t="s">
        <v>1737</v>
      </c>
      <c r="AD373" s="199" t="s">
        <v>94</v>
      </c>
      <c r="AE373" s="236" t="s">
        <v>69</v>
      </c>
      <c r="AF373" s="231">
        <v>0</v>
      </c>
      <c r="AG373" s="211">
        <f>Table1[[#This Row],[ADOPTED
Expenditures TOTAL]]*Table1[[#This Row],[
Percent Related to CAP]]</f>
        <v>0</v>
      </c>
      <c r="AH373" s="211">
        <f>Table1[[#This Row],[ADOPTED
Revenue TOTAL]]*Table1[[#This Row],[
Percent Related to CAP]]</f>
        <v>0</v>
      </c>
      <c r="AI373" s="217" t="s">
        <v>69</v>
      </c>
      <c r="AJ373" s="217" t="s">
        <v>69</v>
      </c>
      <c r="AK373" s="217" t="s">
        <v>69</v>
      </c>
      <c r="AL373" s="217" t="s">
        <v>69</v>
      </c>
      <c r="AM373" s="291"/>
      <c r="AN373" s="215" t="s">
        <v>83</v>
      </c>
      <c r="AO373" s="197"/>
      <c r="AP373" s="197"/>
      <c r="AQ373" s="216"/>
      <c r="AR373" s="216"/>
      <c r="AS373" s="219" t="s">
        <v>1734</v>
      </c>
      <c r="AT373" s="117" t="b">
        <f>IF(Table1[[#This Row],[PROPOSED
Form ID Name]]=Table1[[#This Row],[ADOPTED
Form ID Name]],TRUE,FALSE)</f>
        <v>1</v>
      </c>
      <c r="AU373" s="121" t="s">
        <v>1735</v>
      </c>
      <c r="AV373" s="220" t="b">
        <f>AND(Table1[[#This Row],[PROPOSED Adjustment Description]]=Table1[[#This Row],[ ADOPTED
Adjustment Description]],TRUE,FALSE)</f>
        <v>0</v>
      </c>
    </row>
    <row r="374" spans="1:48" s="214" customFormat="1" ht="35.25" customHeight="1" x14ac:dyDescent="0.15">
      <c r="A374" s="196">
        <v>700001</v>
      </c>
      <c r="B374" s="197" t="s">
        <v>1179</v>
      </c>
      <c r="C374" s="198">
        <v>2000</v>
      </c>
      <c r="D374" s="197" t="s">
        <v>393</v>
      </c>
      <c r="E374" s="197" t="s">
        <v>302</v>
      </c>
      <c r="F374" s="197" t="s">
        <v>307</v>
      </c>
      <c r="G374" s="197" t="s">
        <v>262</v>
      </c>
      <c r="H374" s="197" t="s">
        <v>263</v>
      </c>
      <c r="I374" s="226">
        <v>57342</v>
      </c>
      <c r="J374" s="227" t="s">
        <v>1738</v>
      </c>
      <c r="K374" s="188"/>
      <c r="L374" s="189"/>
      <c r="M374" s="189"/>
      <c r="N374" s="189"/>
      <c r="O374" s="189">
        <f>SUM(Table1[[#This Row],[Salaries and Wages]:[Variable Fringe]])</f>
        <v>0</v>
      </c>
      <c r="P374" s="189"/>
      <c r="Q374" s="189">
        <v>500000</v>
      </c>
      <c r="R374" s="189"/>
      <c r="S374" s="189">
        <v>750000</v>
      </c>
      <c r="T374" s="189"/>
      <c r="U374" s="189"/>
      <c r="V374" s="189"/>
      <c r="W374" s="189"/>
      <c r="X374" s="189"/>
      <c r="Y374" s="189">
        <v>1250000</v>
      </c>
      <c r="Z374" s="189"/>
      <c r="AA374" s="221" t="s">
        <v>1739</v>
      </c>
      <c r="AB374" s="210" t="s">
        <v>1740</v>
      </c>
      <c r="AC374" s="210" t="s">
        <v>1741</v>
      </c>
      <c r="AD374" s="197" t="s">
        <v>67</v>
      </c>
      <c r="AE374" s="234"/>
      <c r="AF374" s="231">
        <v>1</v>
      </c>
      <c r="AG374" s="211">
        <f>Table1[[#This Row],[ADOPTED
Expenditures TOTAL]]*Table1[[#This Row],[
Percent Related to CAP]]</f>
        <v>1250000</v>
      </c>
      <c r="AH374" s="211">
        <f>Table1[[#This Row],[ADOPTED
Revenue TOTAL]]*Table1[[#This Row],[
Percent Related to CAP]]</f>
        <v>0</v>
      </c>
      <c r="AI374" s="217" t="s">
        <v>895</v>
      </c>
      <c r="AJ374" s="217" t="s">
        <v>1742</v>
      </c>
      <c r="AK374" s="217" t="s">
        <v>81</v>
      </c>
      <c r="AL374" s="217" t="s">
        <v>1743</v>
      </c>
      <c r="AM374" s="246"/>
      <c r="AN374" s="215" t="s">
        <v>70</v>
      </c>
      <c r="AO374" s="197"/>
      <c r="AP374" s="197"/>
      <c r="AQ374" s="216"/>
      <c r="AR374" s="216"/>
      <c r="AS374" s="219" t="s">
        <v>1738</v>
      </c>
      <c r="AT374" s="117" t="b">
        <f>IF(Table1[[#This Row],[PROPOSED
Form ID Name]]=Table1[[#This Row],[ADOPTED
Form ID Name]],TRUE,FALSE)</f>
        <v>1</v>
      </c>
      <c r="AU374" s="121" t="s">
        <v>1739</v>
      </c>
      <c r="AV374" s="220" t="b">
        <f>AND(Table1[[#This Row],[PROPOSED Adjustment Description]]=Table1[[#This Row],[ ADOPTED
Adjustment Description]],TRUE,FALSE)</f>
        <v>0</v>
      </c>
    </row>
    <row r="375" spans="1:48" s="214" customFormat="1" ht="35.25" customHeight="1" x14ac:dyDescent="0.15">
      <c r="A375" s="196">
        <v>700000</v>
      </c>
      <c r="B375" s="197" t="s">
        <v>1169</v>
      </c>
      <c r="C375" s="198">
        <v>2000</v>
      </c>
      <c r="D375" s="197" t="s">
        <v>393</v>
      </c>
      <c r="E375" s="197" t="s">
        <v>278</v>
      </c>
      <c r="F375" s="197" t="s">
        <v>83</v>
      </c>
      <c r="G375" s="197" t="s">
        <v>61</v>
      </c>
      <c r="H375" s="197" t="s">
        <v>83</v>
      </c>
      <c r="I375" s="226">
        <v>57344</v>
      </c>
      <c r="J375" s="227" t="s">
        <v>1744</v>
      </c>
      <c r="K375" s="188">
        <v>7.0000000000000007E-2</v>
      </c>
      <c r="L375" s="189">
        <v>6769</v>
      </c>
      <c r="M375" s="189">
        <v>1018</v>
      </c>
      <c r="N375" s="189">
        <v>259</v>
      </c>
      <c r="O375" s="189">
        <f>SUM(Table1[[#This Row],[Salaries and Wages]:[Variable Fringe]])</f>
        <v>8046</v>
      </c>
      <c r="P375" s="189"/>
      <c r="Q375" s="189"/>
      <c r="R375" s="189"/>
      <c r="S375" s="189"/>
      <c r="T375" s="189"/>
      <c r="U375" s="189"/>
      <c r="V375" s="189"/>
      <c r="W375" s="189"/>
      <c r="X375" s="189"/>
      <c r="Y375" s="189">
        <v>8046</v>
      </c>
      <c r="Z375" s="189"/>
      <c r="AA375" s="221" t="s">
        <v>1745</v>
      </c>
      <c r="AB375" s="210" t="s">
        <v>1746</v>
      </c>
      <c r="AC375" s="210" t="s">
        <v>1747</v>
      </c>
      <c r="AD375" s="197" t="s">
        <v>94</v>
      </c>
      <c r="AE375" s="234" t="s">
        <v>69</v>
      </c>
      <c r="AF375" s="231">
        <v>0</v>
      </c>
      <c r="AG375" s="211">
        <f>Table1[[#This Row],[ADOPTED
Expenditures TOTAL]]*Table1[[#This Row],[
Percent Related to CAP]]</f>
        <v>0</v>
      </c>
      <c r="AH375" s="211">
        <f>Table1[[#This Row],[ADOPTED
Revenue TOTAL]]*Table1[[#This Row],[
Percent Related to CAP]]</f>
        <v>0</v>
      </c>
      <c r="AI375" s="217" t="s">
        <v>69</v>
      </c>
      <c r="AJ375" s="217" t="s">
        <v>69</v>
      </c>
      <c r="AK375" s="217" t="s">
        <v>69</v>
      </c>
      <c r="AL375" s="217" t="s">
        <v>69</v>
      </c>
      <c r="AM375" s="246"/>
      <c r="AN375" s="215" t="s">
        <v>133</v>
      </c>
      <c r="AO375" s="197"/>
      <c r="AP375" s="197"/>
      <c r="AQ375" s="216"/>
      <c r="AR375" s="216"/>
      <c r="AS375" s="219" t="s">
        <v>1744</v>
      </c>
      <c r="AT375" s="117" t="b">
        <f>IF(Table1[[#This Row],[PROPOSED
Form ID Name]]=Table1[[#This Row],[ADOPTED
Form ID Name]],TRUE,FALSE)</f>
        <v>1</v>
      </c>
      <c r="AU375" s="121" t="s">
        <v>1745</v>
      </c>
      <c r="AV375" s="220" t="b">
        <f>AND(Table1[[#This Row],[PROPOSED Adjustment Description]]=Table1[[#This Row],[ ADOPTED
Adjustment Description]],TRUE,FALSE)</f>
        <v>0</v>
      </c>
    </row>
    <row r="376" spans="1:48" s="214" customFormat="1" ht="35.25" customHeight="1" x14ac:dyDescent="0.15">
      <c r="A376" s="196">
        <v>700001</v>
      </c>
      <c r="B376" s="197" t="s">
        <v>1179</v>
      </c>
      <c r="C376" s="198">
        <v>2000</v>
      </c>
      <c r="D376" s="197" t="s">
        <v>393</v>
      </c>
      <c r="E376" s="197" t="s">
        <v>278</v>
      </c>
      <c r="F376" s="197" t="s">
        <v>83</v>
      </c>
      <c r="G376" s="197" t="s">
        <v>83</v>
      </c>
      <c r="H376" s="197" t="s">
        <v>83</v>
      </c>
      <c r="I376" s="226">
        <v>57345</v>
      </c>
      <c r="J376" s="227" t="s">
        <v>1748</v>
      </c>
      <c r="K376" s="188">
        <v>0.06</v>
      </c>
      <c r="L376" s="189">
        <v>5802</v>
      </c>
      <c r="M376" s="189">
        <v>883</v>
      </c>
      <c r="N376" s="189">
        <v>233</v>
      </c>
      <c r="O376" s="189">
        <f>SUM(Table1[[#This Row],[Salaries and Wages]:[Variable Fringe]])</f>
        <v>6918</v>
      </c>
      <c r="P376" s="189"/>
      <c r="Q376" s="189"/>
      <c r="R376" s="189"/>
      <c r="S376" s="189"/>
      <c r="T376" s="189"/>
      <c r="U376" s="189"/>
      <c r="V376" s="189"/>
      <c r="W376" s="189"/>
      <c r="X376" s="189"/>
      <c r="Y376" s="189">
        <v>6918</v>
      </c>
      <c r="Z376" s="189"/>
      <c r="AA376" s="221" t="s">
        <v>1749</v>
      </c>
      <c r="AB376" s="210" t="s">
        <v>1750</v>
      </c>
      <c r="AC376" s="210" t="s">
        <v>1751</v>
      </c>
      <c r="AD376" s="197" t="s">
        <v>94</v>
      </c>
      <c r="AE376" s="234" t="s">
        <v>69</v>
      </c>
      <c r="AF376" s="231">
        <v>0</v>
      </c>
      <c r="AG376" s="211">
        <f>Table1[[#This Row],[ADOPTED
Expenditures TOTAL]]*Table1[[#This Row],[
Percent Related to CAP]]</f>
        <v>0</v>
      </c>
      <c r="AH376" s="211">
        <f>Table1[[#This Row],[ADOPTED
Revenue TOTAL]]*Table1[[#This Row],[
Percent Related to CAP]]</f>
        <v>0</v>
      </c>
      <c r="AI376" s="217" t="s">
        <v>69</v>
      </c>
      <c r="AJ376" s="217" t="s">
        <v>69</v>
      </c>
      <c r="AK376" s="217" t="s">
        <v>69</v>
      </c>
      <c r="AL376" s="217" t="s">
        <v>69</v>
      </c>
      <c r="AM376" s="246"/>
      <c r="AN376" s="215" t="s">
        <v>133</v>
      </c>
      <c r="AO376" s="197"/>
      <c r="AP376" s="197"/>
      <c r="AQ376" s="216"/>
      <c r="AR376" s="216"/>
      <c r="AS376" s="219" t="s">
        <v>1748</v>
      </c>
      <c r="AT376" s="117" t="b">
        <f>IF(Table1[[#This Row],[PROPOSED
Form ID Name]]=Table1[[#This Row],[ADOPTED
Form ID Name]],TRUE,FALSE)</f>
        <v>1</v>
      </c>
      <c r="AU376" s="121" t="s">
        <v>1749</v>
      </c>
      <c r="AV376" s="220" t="b">
        <f>AND(Table1[[#This Row],[PROPOSED Adjustment Description]]=Table1[[#This Row],[ ADOPTED
Adjustment Description]],TRUE,FALSE)</f>
        <v>0</v>
      </c>
    </row>
    <row r="377" spans="1:48" s="214" customFormat="1" ht="35.25" customHeight="1" x14ac:dyDescent="0.15">
      <c r="A377" s="196">
        <v>700011</v>
      </c>
      <c r="B377" s="197" t="s">
        <v>392</v>
      </c>
      <c r="C377" s="198">
        <v>2000</v>
      </c>
      <c r="D377" s="197" t="s">
        <v>393</v>
      </c>
      <c r="E377" s="197" t="s">
        <v>278</v>
      </c>
      <c r="F377" s="197" t="s">
        <v>83</v>
      </c>
      <c r="G377" s="197" t="s">
        <v>61</v>
      </c>
      <c r="H377" s="197" t="s">
        <v>83</v>
      </c>
      <c r="I377" s="226">
        <v>57346</v>
      </c>
      <c r="J377" s="227" t="s">
        <v>1752</v>
      </c>
      <c r="K377" s="188">
        <v>0.37</v>
      </c>
      <c r="L377" s="189">
        <v>35781</v>
      </c>
      <c r="M377" s="189">
        <v>5078</v>
      </c>
      <c r="N377" s="189">
        <v>1042</v>
      </c>
      <c r="O377" s="189">
        <f>SUM(Table1[[#This Row],[Salaries and Wages]:[Variable Fringe]])</f>
        <v>41901</v>
      </c>
      <c r="P377" s="189"/>
      <c r="Q377" s="189"/>
      <c r="R377" s="189"/>
      <c r="S377" s="189"/>
      <c r="T377" s="189"/>
      <c r="U377" s="189"/>
      <c r="V377" s="189"/>
      <c r="W377" s="189"/>
      <c r="X377" s="189"/>
      <c r="Y377" s="189">
        <v>41901</v>
      </c>
      <c r="Z377" s="189"/>
      <c r="AA377" s="221" t="s">
        <v>1749</v>
      </c>
      <c r="AB377" s="210" t="s">
        <v>1750</v>
      </c>
      <c r="AC377" s="210" t="s">
        <v>1751</v>
      </c>
      <c r="AD377" s="197" t="s">
        <v>94</v>
      </c>
      <c r="AE377" s="234" t="s">
        <v>69</v>
      </c>
      <c r="AF377" s="231">
        <v>0</v>
      </c>
      <c r="AG377" s="211">
        <f>Table1[[#This Row],[ADOPTED
Expenditures TOTAL]]*Table1[[#This Row],[
Percent Related to CAP]]</f>
        <v>0</v>
      </c>
      <c r="AH377" s="211">
        <f>Table1[[#This Row],[ADOPTED
Revenue TOTAL]]*Table1[[#This Row],[
Percent Related to CAP]]</f>
        <v>0</v>
      </c>
      <c r="AI377" s="217" t="s">
        <v>69</v>
      </c>
      <c r="AJ377" s="217" t="s">
        <v>69</v>
      </c>
      <c r="AK377" s="217" t="s">
        <v>69</v>
      </c>
      <c r="AL377" s="217" t="s">
        <v>69</v>
      </c>
      <c r="AM377" s="246"/>
      <c r="AN377" s="215" t="s">
        <v>133</v>
      </c>
      <c r="AO377" s="197"/>
      <c r="AP377" s="197"/>
      <c r="AQ377" s="216"/>
      <c r="AR377" s="216"/>
      <c r="AS377" s="219" t="s">
        <v>1752</v>
      </c>
      <c r="AT377" s="117" t="b">
        <f>IF(Table1[[#This Row],[PROPOSED
Form ID Name]]=Table1[[#This Row],[ADOPTED
Form ID Name]],TRUE,FALSE)</f>
        <v>1</v>
      </c>
      <c r="AU377" s="121" t="s">
        <v>1749</v>
      </c>
      <c r="AV377" s="220" t="b">
        <f>AND(Table1[[#This Row],[PROPOSED Adjustment Description]]=Table1[[#This Row],[ ADOPTED
Adjustment Description]],TRUE,FALSE)</f>
        <v>0</v>
      </c>
    </row>
    <row r="378" spans="1:48" s="214" customFormat="1" ht="35.25" customHeight="1" x14ac:dyDescent="0.15">
      <c r="A378" s="196">
        <v>700000</v>
      </c>
      <c r="B378" s="197" t="s">
        <v>1169</v>
      </c>
      <c r="C378" s="198">
        <v>2000</v>
      </c>
      <c r="D378" s="197" t="s">
        <v>393</v>
      </c>
      <c r="E378" s="197" t="s">
        <v>238</v>
      </c>
      <c r="F378" s="197" t="s">
        <v>83</v>
      </c>
      <c r="G378" s="197" t="s">
        <v>61</v>
      </c>
      <c r="H378" s="197" t="s">
        <v>83</v>
      </c>
      <c r="I378" s="226">
        <v>57347</v>
      </c>
      <c r="J378" s="227" t="s">
        <v>1753</v>
      </c>
      <c r="K378" s="188">
        <v>3.1</v>
      </c>
      <c r="L378" s="189">
        <v>351767</v>
      </c>
      <c r="M378" s="189">
        <v>72301</v>
      </c>
      <c r="N378" s="189">
        <v>33057</v>
      </c>
      <c r="O378" s="189">
        <f>SUM(Table1[[#This Row],[Salaries and Wages]:[Variable Fringe]])</f>
        <v>457125</v>
      </c>
      <c r="P378" s="189"/>
      <c r="Q378" s="189">
        <v>725000</v>
      </c>
      <c r="R378" s="189"/>
      <c r="S378" s="189"/>
      <c r="T378" s="189"/>
      <c r="U378" s="189"/>
      <c r="V378" s="189"/>
      <c r="W378" s="189"/>
      <c r="X378" s="189"/>
      <c r="Y378" s="189">
        <v>1182125</v>
      </c>
      <c r="Z378" s="189"/>
      <c r="AA378" s="221" t="s">
        <v>1754</v>
      </c>
      <c r="AB378" s="210" t="s">
        <v>1755</v>
      </c>
      <c r="AC378" s="210" t="s">
        <v>1756</v>
      </c>
      <c r="AD378" s="197" t="s">
        <v>67</v>
      </c>
      <c r="AE378" s="234"/>
      <c r="AF378" s="231">
        <v>0</v>
      </c>
      <c r="AG378" s="211">
        <f>Table1[[#This Row],[ADOPTED
Expenditures TOTAL]]*Table1[[#This Row],[
Percent Related to CAP]]</f>
        <v>0</v>
      </c>
      <c r="AH378" s="211">
        <f>Table1[[#This Row],[ADOPTED
Revenue TOTAL]]*Table1[[#This Row],[
Percent Related to CAP]]</f>
        <v>0</v>
      </c>
      <c r="AI378" s="217" t="s">
        <v>69</v>
      </c>
      <c r="AJ378" s="217" t="s">
        <v>69</v>
      </c>
      <c r="AK378" s="217" t="s">
        <v>69</v>
      </c>
      <c r="AL378" s="217" t="s">
        <v>69</v>
      </c>
      <c r="AM378" s="246"/>
      <c r="AN378" s="215" t="s">
        <v>70</v>
      </c>
      <c r="AO378" s="197"/>
      <c r="AP378" s="197"/>
      <c r="AQ378" s="216"/>
      <c r="AR378" s="216"/>
      <c r="AS378" s="219" t="s">
        <v>1753</v>
      </c>
      <c r="AT378" s="117" t="b">
        <f>IF(Table1[[#This Row],[PROPOSED
Form ID Name]]=Table1[[#This Row],[ADOPTED
Form ID Name]],TRUE,FALSE)</f>
        <v>1</v>
      </c>
      <c r="AU378" s="121" t="s">
        <v>1754</v>
      </c>
      <c r="AV378" s="220" t="b">
        <f>AND(Table1[[#This Row],[PROPOSED Adjustment Description]]=Table1[[#This Row],[ ADOPTED
Adjustment Description]],TRUE,FALSE)</f>
        <v>0</v>
      </c>
    </row>
    <row r="379" spans="1:48" s="214" customFormat="1" ht="35.25" customHeight="1" x14ac:dyDescent="0.15">
      <c r="A379" s="196">
        <v>700001</v>
      </c>
      <c r="B379" s="197" t="s">
        <v>1179</v>
      </c>
      <c r="C379" s="198">
        <v>2000</v>
      </c>
      <c r="D379" s="197" t="s">
        <v>393</v>
      </c>
      <c r="E379" s="197" t="s">
        <v>238</v>
      </c>
      <c r="F379" s="197" t="s">
        <v>83</v>
      </c>
      <c r="G379" s="197" t="s">
        <v>61</v>
      </c>
      <c r="H379" s="197" t="s">
        <v>83</v>
      </c>
      <c r="I379" s="226">
        <v>57348</v>
      </c>
      <c r="J379" s="227" t="s">
        <v>1757</v>
      </c>
      <c r="K379" s="188">
        <v>1.05</v>
      </c>
      <c r="L379" s="189">
        <v>106995</v>
      </c>
      <c r="M379" s="189">
        <v>22866</v>
      </c>
      <c r="N379" s="189">
        <v>10868</v>
      </c>
      <c r="O379" s="189">
        <f>SUM(Table1[[#This Row],[Salaries and Wages]:[Variable Fringe]])</f>
        <v>140729</v>
      </c>
      <c r="P379" s="189"/>
      <c r="Q379" s="189"/>
      <c r="R379" s="189"/>
      <c r="S379" s="189"/>
      <c r="T379" s="189"/>
      <c r="U379" s="189"/>
      <c r="V379" s="189"/>
      <c r="W379" s="189"/>
      <c r="X379" s="189"/>
      <c r="Y379" s="189">
        <v>140729</v>
      </c>
      <c r="Z379" s="189"/>
      <c r="AA379" s="221" t="s">
        <v>1758</v>
      </c>
      <c r="AB379" s="210" t="s">
        <v>1759</v>
      </c>
      <c r="AC379" s="210" t="s">
        <v>1756</v>
      </c>
      <c r="AD379" s="197" t="s">
        <v>67</v>
      </c>
      <c r="AE379" s="234"/>
      <c r="AF379" s="231">
        <v>0</v>
      </c>
      <c r="AG379" s="211">
        <f>Table1[[#This Row],[ADOPTED
Expenditures TOTAL]]*Table1[[#This Row],[
Percent Related to CAP]]</f>
        <v>0</v>
      </c>
      <c r="AH379" s="211">
        <f>Table1[[#This Row],[ADOPTED
Revenue TOTAL]]*Table1[[#This Row],[
Percent Related to CAP]]</f>
        <v>0</v>
      </c>
      <c r="AI379" s="217" t="s">
        <v>69</v>
      </c>
      <c r="AJ379" s="217" t="s">
        <v>69</v>
      </c>
      <c r="AK379" s="217" t="s">
        <v>69</v>
      </c>
      <c r="AL379" s="217" t="s">
        <v>69</v>
      </c>
      <c r="AM379" s="246"/>
      <c r="AN379" s="215" t="s">
        <v>70</v>
      </c>
      <c r="AO379" s="197"/>
      <c r="AP379" s="197"/>
      <c r="AQ379" s="216"/>
      <c r="AR379" s="216"/>
      <c r="AS379" s="219" t="s">
        <v>1757</v>
      </c>
      <c r="AT379" s="117" t="b">
        <f>IF(Table1[[#This Row],[PROPOSED
Form ID Name]]=Table1[[#This Row],[ADOPTED
Form ID Name]],TRUE,FALSE)</f>
        <v>1</v>
      </c>
      <c r="AU379" s="121" t="s">
        <v>1758</v>
      </c>
      <c r="AV379" s="220" t="b">
        <f>AND(Table1[[#This Row],[PROPOSED Adjustment Description]]=Table1[[#This Row],[ ADOPTED
Adjustment Description]],TRUE,FALSE)</f>
        <v>0</v>
      </c>
    </row>
    <row r="380" spans="1:48" s="214" customFormat="1" ht="35.25" customHeight="1" x14ac:dyDescent="0.15">
      <c r="A380" s="196">
        <v>700011</v>
      </c>
      <c r="B380" s="197" t="s">
        <v>392</v>
      </c>
      <c r="C380" s="198">
        <v>2000</v>
      </c>
      <c r="D380" s="197" t="s">
        <v>393</v>
      </c>
      <c r="E380" s="197" t="s">
        <v>238</v>
      </c>
      <c r="F380" s="197" t="s">
        <v>83</v>
      </c>
      <c r="G380" s="197" t="s">
        <v>61</v>
      </c>
      <c r="H380" s="197" t="s">
        <v>83</v>
      </c>
      <c r="I380" s="226">
        <v>57349</v>
      </c>
      <c r="J380" s="227" t="s">
        <v>1760</v>
      </c>
      <c r="K380" s="188">
        <v>3.85</v>
      </c>
      <c r="L380" s="189">
        <v>428192</v>
      </c>
      <c r="M380" s="189">
        <v>88638</v>
      </c>
      <c r="N380" s="189">
        <v>40822</v>
      </c>
      <c r="O380" s="189">
        <f>SUM(Table1[[#This Row],[Salaries and Wages]:[Variable Fringe]])</f>
        <v>557652</v>
      </c>
      <c r="P380" s="189"/>
      <c r="Q380" s="189">
        <v>725000</v>
      </c>
      <c r="R380" s="189"/>
      <c r="S380" s="189"/>
      <c r="T380" s="189"/>
      <c r="U380" s="189"/>
      <c r="V380" s="189"/>
      <c r="W380" s="189"/>
      <c r="X380" s="189"/>
      <c r="Y380" s="189">
        <v>1282652</v>
      </c>
      <c r="Z380" s="189"/>
      <c r="AA380" s="221" t="s">
        <v>1761</v>
      </c>
      <c r="AB380" s="210" t="s">
        <v>1759</v>
      </c>
      <c r="AC380" s="210" t="s">
        <v>1756</v>
      </c>
      <c r="AD380" s="197" t="s">
        <v>67</v>
      </c>
      <c r="AE380" s="234"/>
      <c r="AF380" s="231">
        <v>0</v>
      </c>
      <c r="AG380" s="211">
        <f>Table1[[#This Row],[ADOPTED
Expenditures TOTAL]]*Table1[[#This Row],[
Percent Related to CAP]]</f>
        <v>0</v>
      </c>
      <c r="AH380" s="211">
        <f>Table1[[#This Row],[ADOPTED
Revenue TOTAL]]*Table1[[#This Row],[
Percent Related to CAP]]</f>
        <v>0</v>
      </c>
      <c r="AI380" s="217" t="s">
        <v>69</v>
      </c>
      <c r="AJ380" s="217" t="s">
        <v>69</v>
      </c>
      <c r="AK380" s="217" t="s">
        <v>69</v>
      </c>
      <c r="AL380" s="217" t="s">
        <v>69</v>
      </c>
      <c r="AM380" s="246"/>
      <c r="AN380" s="215" t="s">
        <v>70</v>
      </c>
      <c r="AO380" s="197"/>
      <c r="AP380" s="197"/>
      <c r="AQ380" s="216"/>
      <c r="AR380" s="216"/>
      <c r="AS380" s="219" t="s">
        <v>1760</v>
      </c>
      <c r="AT380" s="117" t="b">
        <f>IF(Table1[[#This Row],[PROPOSED
Form ID Name]]=Table1[[#This Row],[ADOPTED
Form ID Name]],TRUE,FALSE)</f>
        <v>1</v>
      </c>
      <c r="AU380" s="121" t="s">
        <v>1761</v>
      </c>
      <c r="AV380" s="220" t="b">
        <f>AND(Table1[[#This Row],[PROPOSED Adjustment Description]]=Table1[[#This Row],[ ADOPTED
Adjustment Description]],TRUE,FALSE)</f>
        <v>0</v>
      </c>
    </row>
    <row r="381" spans="1:48" s="214" customFormat="1" ht="35.25" customHeight="1" x14ac:dyDescent="0.15">
      <c r="A381" s="196">
        <v>700000</v>
      </c>
      <c r="B381" s="199" t="s">
        <v>1169</v>
      </c>
      <c r="C381" s="198">
        <v>2000</v>
      </c>
      <c r="D381" s="199" t="s">
        <v>393</v>
      </c>
      <c r="E381" s="199" t="s">
        <v>335</v>
      </c>
      <c r="F381" s="199" t="s">
        <v>83</v>
      </c>
      <c r="G381" s="199" t="s">
        <v>61</v>
      </c>
      <c r="H381" s="199" t="s">
        <v>83</v>
      </c>
      <c r="I381" s="226">
        <v>57350</v>
      </c>
      <c r="J381" s="228" t="s">
        <v>1762</v>
      </c>
      <c r="K381" s="190">
        <v>0.46</v>
      </c>
      <c r="L381" s="191">
        <v>51047</v>
      </c>
      <c r="M381" s="191">
        <v>12149</v>
      </c>
      <c r="N381" s="191">
        <v>4874</v>
      </c>
      <c r="O381" s="191">
        <f>SUM(Table1[[#This Row],[Salaries and Wages]:[Variable Fringe]])</f>
        <v>68070</v>
      </c>
      <c r="P381" s="191"/>
      <c r="Q381" s="193">
        <v>-104190</v>
      </c>
      <c r="R381" s="191"/>
      <c r="S381" s="191"/>
      <c r="T381" s="191"/>
      <c r="U381" s="191"/>
      <c r="V381" s="191"/>
      <c r="W381" s="191"/>
      <c r="X381" s="191"/>
      <c r="Y381" s="193">
        <v>-36120</v>
      </c>
      <c r="Z381" s="191"/>
      <c r="AA381" s="223" t="s">
        <v>1763</v>
      </c>
      <c r="AB381" s="210" t="s">
        <v>1764</v>
      </c>
      <c r="AC381" s="210" t="s">
        <v>1765</v>
      </c>
      <c r="AD381" s="199" t="s">
        <v>94</v>
      </c>
      <c r="AE381" s="236" t="s">
        <v>69</v>
      </c>
      <c r="AF381" s="231">
        <v>0</v>
      </c>
      <c r="AG381" s="211">
        <f>Table1[[#This Row],[ADOPTED
Expenditures TOTAL]]*Table1[[#This Row],[
Percent Related to CAP]]</f>
        <v>0</v>
      </c>
      <c r="AH381" s="211">
        <f>Table1[[#This Row],[ADOPTED
Revenue TOTAL]]*Table1[[#This Row],[
Percent Related to CAP]]</f>
        <v>0</v>
      </c>
      <c r="AI381" s="217" t="s">
        <v>69</v>
      </c>
      <c r="AJ381" s="217" t="s">
        <v>69</v>
      </c>
      <c r="AK381" s="217" t="s">
        <v>69</v>
      </c>
      <c r="AL381" s="217" t="s">
        <v>69</v>
      </c>
      <c r="AM381" s="291"/>
      <c r="AN381" s="215" t="s">
        <v>277</v>
      </c>
      <c r="AO381" s="197"/>
      <c r="AP381" s="197"/>
      <c r="AQ381" s="216"/>
      <c r="AR381" s="216"/>
      <c r="AS381" s="219" t="s">
        <v>1762</v>
      </c>
      <c r="AT381" s="117" t="b">
        <f>IF(Table1[[#This Row],[PROPOSED
Form ID Name]]=Table1[[#This Row],[ADOPTED
Form ID Name]],TRUE,FALSE)</f>
        <v>1</v>
      </c>
      <c r="AU381" s="121" t="s">
        <v>1763</v>
      </c>
      <c r="AV381" s="220" t="b">
        <f>AND(Table1[[#This Row],[PROPOSED Adjustment Description]]=Table1[[#This Row],[ ADOPTED
Adjustment Description]],TRUE,FALSE)</f>
        <v>0</v>
      </c>
    </row>
    <row r="382" spans="1:48" s="214" customFormat="1" ht="35.25" customHeight="1" x14ac:dyDescent="0.15">
      <c r="A382" s="196">
        <v>700001</v>
      </c>
      <c r="B382" s="199" t="s">
        <v>1179</v>
      </c>
      <c r="C382" s="198">
        <v>2000</v>
      </c>
      <c r="D382" s="199" t="s">
        <v>393</v>
      </c>
      <c r="E382" s="199" t="s">
        <v>335</v>
      </c>
      <c r="F382" s="199" t="s">
        <v>83</v>
      </c>
      <c r="G382" s="199" t="s">
        <v>61</v>
      </c>
      <c r="H382" s="199" t="s">
        <v>83</v>
      </c>
      <c r="I382" s="226">
        <v>57351</v>
      </c>
      <c r="J382" s="228" t="s">
        <v>1766</v>
      </c>
      <c r="K382" s="190">
        <v>0.6</v>
      </c>
      <c r="L382" s="191">
        <v>66582</v>
      </c>
      <c r="M382" s="191">
        <v>15848</v>
      </c>
      <c r="N382" s="191">
        <v>6357</v>
      </c>
      <c r="O382" s="191">
        <f>SUM(Table1[[#This Row],[Salaries and Wages]:[Variable Fringe]])</f>
        <v>88787</v>
      </c>
      <c r="P382" s="191"/>
      <c r="Q382" s="193">
        <v>-135900</v>
      </c>
      <c r="R382" s="191"/>
      <c r="S382" s="191"/>
      <c r="T382" s="191"/>
      <c r="U382" s="191"/>
      <c r="V382" s="191"/>
      <c r="W382" s="191"/>
      <c r="X382" s="191"/>
      <c r="Y382" s="193">
        <v>-47113</v>
      </c>
      <c r="Z382" s="191"/>
      <c r="AA382" s="223" t="s">
        <v>1763</v>
      </c>
      <c r="AB382" s="210" t="s">
        <v>1767</v>
      </c>
      <c r="AC382" s="210" t="s">
        <v>1765</v>
      </c>
      <c r="AD382" s="199" t="s">
        <v>94</v>
      </c>
      <c r="AE382" s="236" t="s">
        <v>69</v>
      </c>
      <c r="AF382" s="231">
        <v>0</v>
      </c>
      <c r="AG382" s="211">
        <f>Table1[[#This Row],[ADOPTED
Expenditures TOTAL]]*Table1[[#This Row],[
Percent Related to CAP]]</f>
        <v>0</v>
      </c>
      <c r="AH382" s="211">
        <f>Table1[[#This Row],[ADOPTED
Revenue TOTAL]]*Table1[[#This Row],[
Percent Related to CAP]]</f>
        <v>0</v>
      </c>
      <c r="AI382" s="217" t="s">
        <v>69</v>
      </c>
      <c r="AJ382" s="217" t="s">
        <v>69</v>
      </c>
      <c r="AK382" s="217" t="s">
        <v>69</v>
      </c>
      <c r="AL382" s="217" t="s">
        <v>69</v>
      </c>
      <c r="AM382" s="291"/>
      <c r="AN382" s="215" t="s">
        <v>277</v>
      </c>
      <c r="AO382" s="197"/>
      <c r="AP382" s="197"/>
      <c r="AQ382" s="216"/>
      <c r="AR382" s="216"/>
      <c r="AS382" s="219" t="s">
        <v>1766</v>
      </c>
      <c r="AT382" s="117" t="b">
        <f>IF(Table1[[#This Row],[PROPOSED
Form ID Name]]=Table1[[#This Row],[ADOPTED
Form ID Name]],TRUE,FALSE)</f>
        <v>1</v>
      </c>
      <c r="AU382" s="121" t="s">
        <v>1763</v>
      </c>
      <c r="AV382" s="220" t="b">
        <f>AND(Table1[[#This Row],[PROPOSED Adjustment Description]]=Table1[[#This Row],[ ADOPTED
Adjustment Description]],TRUE,FALSE)</f>
        <v>0</v>
      </c>
    </row>
    <row r="383" spans="1:48" s="185" customFormat="1" ht="35.25" customHeight="1" x14ac:dyDescent="0.15">
      <c r="A383" s="196">
        <v>700011</v>
      </c>
      <c r="B383" s="199" t="s">
        <v>392</v>
      </c>
      <c r="C383" s="198">
        <v>2000</v>
      </c>
      <c r="D383" s="199" t="s">
        <v>393</v>
      </c>
      <c r="E383" s="199" t="s">
        <v>335</v>
      </c>
      <c r="F383" s="199" t="s">
        <v>83</v>
      </c>
      <c r="G383" s="199" t="s">
        <v>61</v>
      </c>
      <c r="H383" s="199" t="s">
        <v>83</v>
      </c>
      <c r="I383" s="226">
        <v>57352</v>
      </c>
      <c r="J383" s="228" t="s">
        <v>1768</v>
      </c>
      <c r="K383" s="190">
        <v>0.94</v>
      </c>
      <c r="L383" s="191">
        <v>104312</v>
      </c>
      <c r="M383" s="191">
        <v>24829</v>
      </c>
      <c r="N383" s="191">
        <v>9960</v>
      </c>
      <c r="O383" s="191">
        <f>SUM(Table1[[#This Row],[Salaries and Wages]:[Variable Fringe]])</f>
        <v>139101</v>
      </c>
      <c r="P383" s="191"/>
      <c r="Q383" s="193">
        <v>-212910</v>
      </c>
      <c r="R383" s="191"/>
      <c r="S383" s="191"/>
      <c r="T383" s="191"/>
      <c r="U383" s="191"/>
      <c r="V383" s="191"/>
      <c r="W383" s="191"/>
      <c r="X383" s="191"/>
      <c r="Y383" s="193">
        <v>-73809</v>
      </c>
      <c r="Z383" s="191"/>
      <c r="AA383" s="223" t="s">
        <v>1763</v>
      </c>
      <c r="AB383" s="210" t="s">
        <v>1764</v>
      </c>
      <c r="AC383" s="210" t="s">
        <v>1769</v>
      </c>
      <c r="AD383" s="199" t="s">
        <v>94</v>
      </c>
      <c r="AE383" s="236" t="s">
        <v>69</v>
      </c>
      <c r="AF383" s="231">
        <v>0</v>
      </c>
      <c r="AG383" s="211">
        <f>Table1[[#This Row],[ADOPTED
Expenditures TOTAL]]*Table1[[#This Row],[
Percent Related to CAP]]</f>
        <v>0</v>
      </c>
      <c r="AH383" s="211">
        <f>Table1[[#This Row],[ADOPTED
Revenue TOTAL]]*Table1[[#This Row],[
Percent Related to CAP]]</f>
        <v>0</v>
      </c>
      <c r="AI383" s="217" t="s">
        <v>69</v>
      </c>
      <c r="AJ383" s="217" t="s">
        <v>69</v>
      </c>
      <c r="AK383" s="217" t="s">
        <v>69</v>
      </c>
      <c r="AL383" s="217" t="s">
        <v>69</v>
      </c>
      <c r="AM383" s="291"/>
      <c r="AN383" s="215" t="s">
        <v>277</v>
      </c>
      <c r="AO383" s="197"/>
      <c r="AP383" s="197"/>
      <c r="AQ383" s="216"/>
      <c r="AR383" s="216"/>
      <c r="AS383" s="219" t="s">
        <v>1768</v>
      </c>
      <c r="AT383" s="117" t="b">
        <f>IF(Table1[[#This Row],[PROPOSED
Form ID Name]]=Table1[[#This Row],[ADOPTED
Form ID Name]],TRUE,FALSE)</f>
        <v>1</v>
      </c>
      <c r="AU383" s="121" t="s">
        <v>1763</v>
      </c>
      <c r="AV383" s="220" t="b">
        <f>AND(Table1[[#This Row],[PROPOSED Adjustment Description]]=Table1[[#This Row],[ ADOPTED
Adjustment Description]],TRUE,FALSE)</f>
        <v>0</v>
      </c>
    </row>
    <row r="384" spans="1:48" s="185" customFormat="1" ht="35.25" customHeight="1" x14ac:dyDescent="0.15">
      <c r="A384" s="196">
        <v>700001</v>
      </c>
      <c r="B384" s="197" t="s">
        <v>1179</v>
      </c>
      <c r="C384" s="198">
        <v>2000</v>
      </c>
      <c r="D384" s="197" t="s">
        <v>393</v>
      </c>
      <c r="E384" s="197" t="s">
        <v>72</v>
      </c>
      <c r="F384" s="197" t="s">
        <v>73</v>
      </c>
      <c r="G384" s="197" t="s">
        <v>61</v>
      </c>
      <c r="H384" s="197" t="s">
        <v>62</v>
      </c>
      <c r="I384" s="226">
        <v>57353</v>
      </c>
      <c r="J384" s="227" t="s">
        <v>1770</v>
      </c>
      <c r="K384" s="188">
        <v>1</v>
      </c>
      <c r="L384" s="189">
        <v>147391</v>
      </c>
      <c r="M384" s="189">
        <v>28102</v>
      </c>
      <c r="N384" s="189">
        <v>11580</v>
      </c>
      <c r="O384" s="189">
        <f>SUM(Table1[[#This Row],[Salaries and Wages]:[Variable Fringe]])</f>
        <v>187073</v>
      </c>
      <c r="P384" s="189"/>
      <c r="Q384" s="189">
        <v>1314125</v>
      </c>
      <c r="R384" s="189"/>
      <c r="S384" s="189"/>
      <c r="T384" s="189"/>
      <c r="U384" s="189"/>
      <c r="V384" s="189"/>
      <c r="W384" s="189"/>
      <c r="X384" s="189"/>
      <c r="Y384" s="189">
        <v>1501198</v>
      </c>
      <c r="Z384" s="189"/>
      <c r="AA384" s="221" t="s">
        <v>1771</v>
      </c>
      <c r="AB384" s="210" t="s">
        <v>1772</v>
      </c>
      <c r="AC384" s="210" t="s">
        <v>1773</v>
      </c>
      <c r="AD384" s="197" t="s">
        <v>94</v>
      </c>
      <c r="AE384" s="234" t="s">
        <v>69</v>
      </c>
      <c r="AF384" s="231">
        <v>0</v>
      </c>
      <c r="AG384" s="211">
        <f>Table1[[#This Row],[ADOPTED
Expenditures TOTAL]]*Table1[[#This Row],[
Percent Related to CAP]]</f>
        <v>0</v>
      </c>
      <c r="AH384" s="211">
        <f>Table1[[#This Row],[ADOPTED
Revenue TOTAL]]*Table1[[#This Row],[
Percent Related to CAP]]</f>
        <v>0</v>
      </c>
      <c r="AI384" s="217" t="s">
        <v>69</v>
      </c>
      <c r="AJ384" s="217" t="s">
        <v>69</v>
      </c>
      <c r="AK384" s="217" t="s">
        <v>69</v>
      </c>
      <c r="AL384" s="217" t="s">
        <v>69</v>
      </c>
      <c r="AM384" s="246"/>
      <c r="AN384" s="215" t="s">
        <v>70</v>
      </c>
      <c r="AO384" s="197"/>
      <c r="AP384" s="197"/>
      <c r="AQ384" s="216"/>
      <c r="AR384" s="216"/>
      <c r="AS384" s="219" t="s">
        <v>1770</v>
      </c>
      <c r="AT384" s="117" t="b">
        <f>IF(Table1[[#This Row],[PROPOSED
Form ID Name]]=Table1[[#This Row],[ADOPTED
Form ID Name]],TRUE,FALSE)</f>
        <v>1</v>
      </c>
      <c r="AU384" s="121" t="s">
        <v>1771</v>
      </c>
      <c r="AV384" s="220" t="b">
        <f>AND(Table1[[#This Row],[PROPOSED Adjustment Description]]=Table1[[#This Row],[ ADOPTED
Adjustment Description]],TRUE,FALSE)</f>
        <v>0</v>
      </c>
    </row>
    <row r="385" spans="1:48" s="214" customFormat="1" ht="35.25" customHeight="1" x14ac:dyDescent="0.15">
      <c r="A385" s="196">
        <v>700001</v>
      </c>
      <c r="B385" s="197" t="s">
        <v>1179</v>
      </c>
      <c r="C385" s="198">
        <v>2000</v>
      </c>
      <c r="D385" s="197" t="s">
        <v>393</v>
      </c>
      <c r="E385" s="197" t="s">
        <v>126</v>
      </c>
      <c r="F385" s="197" t="s">
        <v>307</v>
      </c>
      <c r="G385" s="197" t="s">
        <v>262</v>
      </c>
      <c r="H385" s="197" t="s">
        <v>263</v>
      </c>
      <c r="I385" s="226">
        <v>57354</v>
      </c>
      <c r="J385" s="227" t="s">
        <v>1774</v>
      </c>
      <c r="K385" s="188">
        <v>2.76</v>
      </c>
      <c r="L385" s="189">
        <v>274908</v>
      </c>
      <c r="M385" s="189">
        <v>60081</v>
      </c>
      <c r="N385" s="189">
        <v>28399</v>
      </c>
      <c r="O385" s="189">
        <f>SUM(Table1[[#This Row],[Salaries and Wages]:[Variable Fringe]])</f>
        <v>363388</v>
      </c>
      <c r="P385" s="189"/>
      <c r="Q385" s="189"/>
      <c r="R385" s="189"/>
      <c r="S385" s="189"/>
      <c r="T385" s="189"/>
      <c r="U385" s="189"/>
      <c r="V385" s="189"/>
      <c r="W385" s="189"/>
      <c r="X385" s="189"/>
      <c r="Y385" s="189">
        <v>363388</v>
      </c>
      <c r="Z385" s="189"/>
      <c r="AA385" s="221" t="s">
        <v>1775</v>
      </c>
      <c r="AB385" s="210" t="s">
        <v>1776</v>
      </c>
      <c r="AC385" s="210" t="s">
        <v>1777</v>
      </c>
      <c r="AD385" s="197" t="s">
        <v>94</v>
      </c>
      <c r="AE385" s="234" t="s">
        <v>69</v>
      </c>
      <c r="AF385" s="231">
        <v>1</v>
      </c>
      <c r="AG385" s="211">
        <f>Table1[[#This Row],[ADOPTED
Expenditures TOTAL]]*Table1[[#This Row],[
Percent Related to CAP]]</f>
        <v>363388</v>
      </c>
      <c r="AH385" s="211">
        <f>Table1[[#This Row],[ADOPTED
Revenue TOTAL]]*Table1[[#This Row],[
Percent Related to CAP]]</f>
        <v>0</v>
      </c>
      <c r="AI385" s="217" t="s">
        <v>895</v>
      </c>
      <c r="AJ385" s="217" t="s">
        <v>1778</v>
      </c>
      <c r="AK385" s="217" t="s">
        <v>81</v>
      </c>
      <c r="AL385" s="217" t="s">
        <v>269</v>
      </c>
      <c r="AM385" s="246" t="s">
        <v>1779</v>
      </c>
      <c r="AN385" s="215" t="s">
        <v>70</v>
      </c>
      <c r="AO385" s="197"/>
      <c r="AP385" s="197"/>
      <c r="AQ385" s="216"/>
      <c r="AR385" s="216"/>
      <c r="AS385" s="219" t="s">
        <v>1774</v>
      </c>
      <c r="AT385" s="117" t="b">
        <f>IF(Table1[[#This Row],[PROPOSED
Form ID Name]]=Table1[[#This Row],[ADOPTED
Form ID Name]],TRUE,FALSE)</f>
        <v>1</v>
      </c>
      <c r="AU385" s="121" t="s">
        <v>1775</v>
      </c>
      <c r="AV385" s="220" t="b">
        <f>AND(Table1[[#This Row],[PROPOSED Adjustment Description]]=Table1[[#This Row],[ ADOPTED
Adjustment Description]],TRUE,FALSE)</f>
        <v>0</v>
      </c>
    </row>
    <row r="386" spans="1:48" s="214" customFormat="1" ht="35.25" customHeight="1" x14ac:dyDescent="0.15">
      <c r="A386" s="196">
        <v>700011</v>
      </c>
      <c r="B386" s="197" t="s">
        <v>392</v>
      </c>
      <c r="C386" s="198">
        <v>2000</v>
      </c>
      <c r="D386" s="197" t="s">
        <v>393</v>
      </c>
      <c r="E386" s="197" t="s">
        <v>126</v>
      </c>
      <c r="F386" s="197" t="s">
        <v>307</v>
      </c>
      <c r="G386" s="197" t="s">
        <v>262</v>
      </c>
      <c r="H386" s="197" t="s">
        <v>263</v>
      </c>
      <c r="I386" s="226">
        <v>57355</v>
      </c>
      <c r="J386" s="227" t="s">
        <v>1780</v>
      </c>
      <c r="K386" s="188">
        <v>5.74</v>
      </c>
      <c r="L386" s="189">
        <v>608244</v>
      </c>
      <c r="M386" s="189">
        <v>116011</v>
      </c>
      <c r="N386" s="189">
        <v>48876</v>
      </c>
      <c r="O386" s="189">
        <f>SUM(Table1[[#This Row],[Salaries and Wages]:[Variable Fringe]])</f>
        <v>773131</v>
      </c>
      <c r="P386" s="189"/>
      <c r="Q386" s="189"/>
      <c r="R386" s="189"/>
      <c r="S386" s="189"/>
      <c r="T386" s="189"/>
      <c r="U386" s="189"/>
      <c r="V386" s="189"/>
      <c r="W386" s="189"/>
      <c r="X386" s="189"/>
      <c r="Y386" s="189">
        <v>773131</v>
      </c>
      <c r="Z386" s="189"/>
      <c r="AA386" s="221" t="s">
        <v>1781</v>
      </c>
      <c r="AB386" s="210" t="s">
        <v>1782</v>
      </c>
      <c r="AC386" s="210" t="s">
        <v>1777</v>
      </c>
      <c r="AD386" s="197" t="s">
        <v>94</v>
      </c>
      <c r="AE386" s="234" t="s">
        <v>69</v>
      </c>
      <c r="AF386" s="231">
        <v>1</v>
      </c>
      <c r="AG386" s="211">
        <f>Table1[[#This Row],[ADOPTED
Expenditures TOTAL]]*Table1[[#This Row],[
Percent Related to CAP]]</f>
        <v>773131</v>
      </c>
      <c r="AH386" s="211">
        <f>Table1[[#This Row],[ADOPTED
Revenue TOTAL]]*Table1[[#This Row],[
Percent Related to CAP]]</f>
        <v>0</v>
      </c>
      <c r="AI386" s="217" t="s">
        <v>895</v>
      </c>
      <c r="AJ386" s="217" t="s">
        <v>1778</v>
      </c>
      <c r="AK386" s="217" t="s">
        <v>81</v>
      </c>
      <c r="AL386" s="217" t="s">
        <v>269</v>
      </c>
      <c r="AM386" s="246" t="s">
        <v>1779</v>
      </c>
      <c r="AN386" s="215" t="s">
        <v>70</v>
      </c>
      <c r="AO386" s="197"/>
      <c r="AP386" s="197"/>
      <c r="AQ386" s="216"/>
      <c r="AR386" s="216"/>
      <c r="AS386" s="219" t="s">
        <v>1780</v>
      </c>
      <c r="AT386" s="117" t="b">
        <f>IF(Table1[[#This Row],[PROPOSED
Form ID Name]]=Table1[[#This Row],[ADOPTED
Form ID Name]],TRUE,FALSE)</f>
        <v>1</v>
      </c>
      <c r="AU386" s="121" t="s">
        <v>1781</v>
      </c>
      <c r="AV386" s="220" t="b">
        <f>AND(Table1[[#This Row],[PROPOSED Adjustment Description]]=Table1[[#This Row],[ ADOPTED
Adjustment Description]],TRUE,FALSE)</f>
        <v>0</v>
      </c>
    </row>
    <row r="387" spans="1:48" s="214" customFormat="1" ht="35.25" customHeight="1" x14ac:dyDescent="0.15">
      <c r="A387" s="196">
        <v>700000</v>
      </c>
      <c r="B387" s="197" t="s">
        <v>1169</v>
      </c>
      <c r="C387" s="198">
        <v>2000</v>
      </c>
      <c r="D387" s="197" t="s">
        <v>393</v>
      </c>
      <c r="E387" s="197" t="s">
        <v>449</v>
      </c>
      <c r="F387" s="197" t="s">
        <v>60</v>
      </c>
      <c r="G387" s="197" t="s">
        <v>128</v>
      </c>
      <c r="H387" s="197" t="s">
        <v>83</v>
      </c>
      <c r="I387" s="226">
        <v>57356</v>
      </c>
      <c r="J387" s="227" t="s">
        <v>1783</v>
      </c>
      <c r="K387" s="188">
        <v>0.51</v>
      </c>
      <c r="L387" s="189">
        <v>44406</v>
      </c>
      <c r="M387" s="189">
        <v>9905</v>
      </c>
      <c r="N387" s="189">
        <v>5074</v>
      </c>
      <c r="O387" s="189">
        <f>SUM(Table1[[#This Row],[Salaries and Wages]:[Variable Fringe]])</f>
        <v>59385</v>
      </c>
      <c r="P387" s="189"/>
      <c r="Q387" s="189"/>
      <c r="R387" s="189"/>
      <c r="S387" s="189"/>
      <c r="T387" s="189"/>
      <c r="U387" s="189"/>
      <c r="V387" s="189"/>
      <c r="W387" s="189"/>
      <c r="X387" s="189"/>
      <c r="Y387" s="189">
        <v>59385</v>
      </c>
      <c r="Z387" s="189"/>
      <c r="AA387" s="221" t="s">
        <v>1784</v>
      </c>
      <c r="AB387" s="210" t="s">
        <v>1785</v>
      </c>
      <c r="AC387" s="209" t="s">
        <v>1786</v>
      </c>
      <c r="AD387" s="197" t="s">
        <v>94</v>
      </c>
      <c r="AE387" s="234" t="s">
        <v>69</v>
      </c>
      <c r="AF387" s="231">
        <v>0</v>
      </c>
      <c r="AG387" s="211">
        <f>Table1[[#This Row],[ADOPTED
Expenditures TOTAL]]*Table1[[#This Row],[
Percent Related to CAP]]</f>
        <v>0</v>
      </c>
      <c r="AH387" s="211">
        <f>Table1[[#This Row],[ADOPTED
Revenue TOTAL]]*Table1[[#This Row],[
Percent Related to CAP]]</f>
        <v>0</v>
      </c>
      <c r="AI387" s="217" t="s">
        <v>69</v>
      </c>
      <c r="AJ387" s="217" t="s">
        <v>69</v>
      </c>
      <c r="AK387" s="217" t="s">
        <v>69</v>
      </c>
      <c r="AL387" s="217" t="s">
        <v>69</v>
      </c>
      <c r="AM387" s="246"/>
      <c r="AN387" s="215" t="s">
        <v>133</v>
      </c>
      <c r="AO387" s="197"/>
      <c r="AP387" s="197"/>
      <c r="AQ387" s="216"/>
      <c r="AR387" s="216"/>
      <c r="AS387" s="219" t="s">
        <v>1783</v>
      </c>
      <c r="AT387" s="117" t="b">
        <f>IF(Table1[[#This Row],[PROPOSED
Form ID Name]]=Table1[[#This Row],[ADOPTED
Form ID Name]],TRUE,FALSE)</f>
        <v>1</v>
      </c>
      <c r="AU387" s="121" t="s">
        <v>1784</v>
      </c>
      <c r="AV387" s="220" t="b">
        <f>AND(Table1[[#This Row],[PROPOSED Adjustment Description]]=Table1[[#This Row],[ ADOPTED
Adjustment Description]],TRUE,FALSE)</f>
        <v>0</v>
      </c>
    </row>
    <row r="388" spans="1:48" s="214" customFormat="1" ht="35.25" customHeight="1" x14ac:dyDescent="0.15">
      <c r="A388" s="196">
        <v>700001</v>
      </c>
      <c r="B388" s="197" t="s">
        <v>1179</v>
      </c>
      <c r="C388" s="198">
        <v>2000</v>
      </c>
      <c r="D388" s="197" t="s">
        <v>393</v>
      </c>
      <c r="E388" s="197" t="s">
        <v>449</v>
      </c>
      <c r="F388" s="197" t="s">
        <v>60</v>
      </c>
      <c r="G388" s="197" t="s">
        <v>128</v>
      </c>
      <c r="H388" s="197" t="s">
        <v>83</v>
      </c>
      <c r="I388" s="226">
        <v>57357</v>
      </c>
      <c r="J388" s="227" t="s">
        <v>1787</v>
      </c>
      <c r="K388" s="188">
        <v>1.99</v>
      </c>
      <c r="L388" s="189">
        <v>183219</v>
      </c>
      <c r="M388" s="189">
        <v>39829</v>
      </c>
      <c r="N388" s="189">
        <v>20070</v>
      </c>
      <c r="O388" s="189">
        <f>SUM(Table1[[#This Row],[Salaries and Wages]:[Variable Fringe]])</f>
        <v>243118</v>
      </c>
      <c r="P388" s="189"/>
      <c r="Q388" s="189"/>
      <c r="R388" s="189"/>
      <c r="S388" s="189"/>
      <c r="T388" s="189"/>
      <c r="U388" s="189"/>
      <c r="V388" s="189"/>
      <c r="W388" s="189"/>
      <c r="X388" s="189"/>
      <c r="Y388" s="189">
        <v>243118</v>
      </c>
      <c r="Z388" s="189"/>
      <c r="AA388" s="221" t="s">
        <v>1784</v>
      </c>
      <c r="AB388" s="209" t="s">
        <v>1788</v>
      </c>
      <c r="AC388" s="209" t="s">
        <v>1786</v>
      </c>
      <c r="AD388" s="197" t="s">
        <v>94</v>
      </c>
      <c r="AE388" s="234" t="s">
        <v>69</v>
      </c>
      <c r="AF388" s="231">
        <v>0</v>
      </c>
      <c r="AG388" s="211">
        <f>Table1[[#This Row],[ADOPTED
Expenditures TOTAL]]*Table1[[#This Row],[
Percent Related to CAP]]</f>
        <v>0</v>
      </c>
      <c r="AH388" s="211">
        <f>Table1[[#This Row],[ADOPTED
Revenue TOTAL]]*Table1[[#This Row],[
Percent Related to CAP]]</f>
        <v>0</v>
      </c>
      <c r="AI388" s="217" t="s">
        <v>69</v>
      </c>
      <c r="AJ388" s="217" t="s">
        <v>69</v>
      </c>
      <c r="AK388" s="217" t="s">
        <v>69</v>
      </c>
      <c r="AL388" s="217" t="s">
        <v>69</v>
      </c>
      <c r="AM388" s="246"/>
      <c r="AN388" s="215" t="s">
        <v>133</v>
      </c>
      <c r="AO388" s="197"/>
      <c r="AP388" s="197"/>
      <c r="AQ388" s="216"/>
      <c r="AR388" s="216"/>
      <c r="AS388" s="219" t="s">
        <v>1787</v>
      </c>
      <c r="AT388" s="117" t="b">
        <f>IF(Table1[[#This Row],[PROPOSED
Form ID Name]]=Table1[[#This Row],[ADOPTED
Form ID Name]],TRUE,FALSE)</f>
        <v>1</v>
      </c>
      <c r="AU388" s="121" t="s">
        <v>1784</v>
      </c>
      <c r="AV388" s="220" t="b">
        <f>AND(Table1[[#This Row],[PROPOSED Adjustment Description]]=Table1[[#This Row],[ ADOPTED
Adjustment Description]],TRUE,FALSE)</f>
        <v>0</v>
      </c>
    </row>
    <row r="389" spans="1:48" s="214" customFormat="1" ht="35.25" customHeight="1" x14ac:dyDescent="0.15">
      <c r="A389" s="196">
        <v>700011</v>
      </c>
      <c r="B389" s="197" t="s">
        <v>392</v>
      </c>
      <c r="C389" s="198">
        <v>2000</v>
      </c>
      <c r="D389" s="197" t="s">
        <v>393</v>
      </c>
      <c r="E389" s="197" t="s">
        <v>449</v>
      </c>
      <c r="F389" s="197" t="s">
        <v>60</v>
      </c>
      <c r="G389" s="197" t="s">
        <v>128</v>
      </c>
      <c r="H389" s="197" t="s">
        <v>83</v>
      </c>
      <c r="I389" s="226">
        <v>57358</v>
      </c>
      <c r="J389" s="227" t="s">
        <v>1789</v>
      </c>
      <c r="K389" s="188">
        <v>3.5</v>
      </c>
      <c r="L389" s="189">
        <v>210023</v>
      </c>
      <c r="M389" s="189">
        <v>56515</v>
      </c>
      <c r="N389" s="189">
        <v>32271</v>
      </c>
      <c r="O389" s="189">
        <f>SUM(Table1[[#This Row],[Salaries and Wages]:[Variable Fringe]])</f>
        <v>298809</v>
      </c>
      <c r="P389" s="189"/>
      <c r="Q389" s="189">
        <v>4650000</v>
      </c>
      <c r="R389" s="189"/>
      <c r="S389" s="189"/>
      <c r="T389" s="189"/>
      <c r="U389" s="189"/>
      <c r="V389" s="189">
        <v>940000</v>
      </c>
      <c r="W389" s="189"/>
      <c r="X389" s="189"/>
      <c r="Y389" s="189">
        <v>5888809</v>
      </c>
      <c r="Z389" s="189"/>
      <c r="AA389" s="221" t="s">
        <v>1790</v>
      </c>
      <c r="AB389" s="210" t="s">
        <v>1791</v>
      </c>
      <c r="AC389" s="209" t="s">
        <v>1786</v>
      </c>
      <c r="AD389" s="197" t="s">
        <v>94</v>
      </c>
      <c r="AE389" s="234" t="s">
        <v>69</v>
      </c>
      <c r="AF389" s="231">
        <v>0</v>
      </c>
      <c r="AG389" s="211">
        <f>Table1[[#This Row],[ADOPTED
Expenditures TOTAL]]*Table1[[#This Row],[
Percent Related to CAP]]</f>
        <v>0</v>
      </c>
      <c r="AH389" s="211">
        <f>Table1[[#This Row],[ADOPTED
Revenue TOTAL]]*Table1[[#This Row],[
Percent Related to CAP]]</f>
        <v>0</v>
      </c>
      <c r="AI389" s="217" t="s">
        <v>69</v>
      </c>
      <c r="AJ389" s="217" t="s">
        <v>69</v>
      </c>
      <c r="AK389" s="217" t="s">
        <v>69</v>
      </c>
      <c r="AL389" s="217" t="s">
        <v>69</v>
      </c>
      <c r="AM389" s="246"/>
      <c r="AN389" s="215" t="s">
        <v>133</v>
      </c>
      <c r="AO389" s="197"/>
      <c r="AP389" s="197"/>
      <c r="AQ389" s="216"/>
      <c r="AR389" s="216"/>
      <c r="AS389" s="219" t="s">
        <v>1789</v>
      </c>
      <c r="AT389" s="117" t="b">
        <f>IF(Table1[[#This Row],[PROPOSED
Form ID Name]]=Table1[[#This Row],[ADOPTED
Form ID Name]],TRUE,FALSE)</f>
        <v>1</v>
      </c>
      <c r="AU389" s="121" t="s">
        <v>1784</v>
      </c>
      <c r="AV389" s="220" t="b">
        <f>AND(Table1[[#This Row],[PROPOSED Adjustment Description]]=Table1[[#This Row],[ ADOPTED
Adjustment Description]],TRUE,FALSE)</f>
        <v>0</v>
      </c>
    </row>
    <row r="390" spans="1:48" s="214" customFormat="1" ht="35.25" customHeight="1" x14ac:dyDescent="0.15">
      <c r="A390" s="178">
        <v>700000</v>
      </c>
      <c r="B390" s="179" t="s">
        <v>1169</v>
      </c>
      <c r="C390" s="180">
        <v>2000</v>
      </c>
      <c r="D390" s="179" t="s">
        <v>393</v>
      </c>
      <c r="E390" s="179" t="s">
        <v>59</v>
      </c>
      <c r="F390" s="179" t="s">
        <v>73</v>
      </c>
      <c r="G390" s="179" t="s">
        <v>61</v>
      </c>
      <c r="H390" s="179" t="s">
        <v>62</v>
      </c>
      <c r="I390" s="180">
        <v>57359</v>
      </c>
      <c r="J390" s="271" t="s">
        <v>1792</v>
      </c>
      <c r="K390" s="181">
        <v>0.2</v>
      </c>
      <c r="L390" s="182">
        <v>21702</v>
      </c>
      <c r="M390" s="182">
        <v>4540</v>
      </c>
      <c r="N390" s="182">
        <v>2106</v>
      </c>
      <c r="O390" s="182">
        <f>SUM(Table1[[#This Row],[Salaries and Wages]:[Variable Fringe]])</f>
        <v>28348</v>
      </c>
      <c r="P390" s="182"/>
      <c r="Q390" s="182"/>
      <c r="R390" s="182"/>
      <c r="S390" s="182"/>
      <c r="T390" s="182"/>
      <c r="U390" s="182"/>
      <c r="V390" s="182"/>
      <c r="W390" s="182"/>
      <c r="X390" s="182"/>
      <c r="Y390" s="182">
        <v>28348</v>
      </c>
      <c r="Z390" s="182"/>
      <c r="AA390" s="271" t="s">
        <v>1793</v>
      </c>
      <c r="AB390" s="183" t="s">
        <v>1794</v>
      </c>
      <c r="AC390" s="271" t="s">
        <v>1795</v>
      </c>
      <c r="AD390" s="179" t="s">
        <v>67</v>
      </c>
      <c r="AE390" s="273"/>
      <c r="AF390" s="315">
        <v>1</v>
      </c>
      <c r="AG390" s="184">
        <f>Table1[[#This Row],[ADOPTED
Expenditures TOTAL]]*Table1[[#This Row],[
Percent Related to CAP]]</f>
        <v>28348</v>
      </c>
      <c r="AH390" s="184">
        <f>Table1[[#This Row],[ADOPTED
Revenue TOTAL]]*Table1[[#This Row],[
Percent Related to CAP]]</f>
        <v>0</v>
      </c>
      <c r="AI390" s="316" t="s">
        <v>895</v>
      </c>
      <c r="AJ390" s="316">
        <v>5.3</v>
      </c>
      <c r="AK390" s="316" t="s">
        <v>156</v>
      </c>
      <c r="AL390" s="316" t="s">
        <v>177</v>
      </c>
      <c r="AM390" s="305" t="s">
        <v>1796</v>
      </c>
      <c r="AN390" s="186" t="s">
        <v>70</v>
      </c>
      <c r="AO390" s="179"/>
      <c r="AP390" s="179"/>
      <c r="AQ390" s="187"/>
      <c r="AR390" s="187"/>
      <c r="AS390" s="274" t="s">
        <v>1792</v>
      </c>
      <c r="AT390" s="278" t="b">
        <f>IF(Table1[[#This Row],[PROPOSED
Form ID Name]]=Table1[[#This Row],[ADOPTED
Form ID Name]],TRUE,FALSE)</f>
        <v>1</v>
      </c>
      <c r="AU390" s="276" t="s">
        <v>1793</v>
      </c>
      <c r="AV390" s="277" t="b">
        <f>AND(Table1[[#This Row],[PROPOSED Adjustment Description]]=Table1[[#This Row],[ ADOPTED
Adjustment Description]],TRUE,FALSE)</f>
        <v>0</v>
      </c>
    </row>
    <row r="391" spans="1:48" s="214" customFormat="1" ht="35.25" customHeight="1" x14ac:dyDescent="0.15">
      <c r="A391" s="178">
        <v>700001</v>
      </c>
      <c r="B391" s="179" t="s">
        <v>1179</v>
      </c>
      <c r="C391" s="180">
        <v>2000</v>
      </c>
      <c r="D391" s="179" t="s">
        <v>393</v>
      </c>
      <c r="E391" s="179" t="s">
        <v>59</v>
      </c>
      <c r="F391" s="179" t="s">
        <v>73</v>
      </c>
      <c r="G391" s="179" t="s">
        <v>61</v>
      </c>
      <c r="H391" s="179" t="s">
        <v>62</v>
      </c>
      <c r="I391" s="180">
        <v>57360</v>
      </c>
      <c r="J391" s="271" t="s">
        <v>1797</v>
      </c>
      <c r="K391" s="181">
        <v>0.35</v>
      </c>
      <c r="L391" s="182">
        <v>37979</v>
      </c>
      <c r="M391" s="182">
        <v>7943</v>
      </c>
      <c r="N391" s="182">
        <v>3686</v>
      </c>
      <c r="O391" s="182">
        <f>SUM(Table1[[#This Row],[Salaries and Wages]:[Variable Fringe]])</f>
        <v>49608</v>
      </c>
      <c r="P391" s="182"/>
      <c r="Q391" s="182"/>
      <c r="R391" s="182"/>
      <c r="S391" s="182"/>
      <c r="T391" s="182"/>
      <c r="U391" s="182"/>
      <c r="V391" s="182"/>
      <c r="W391" s="182"/>
      <c r="X391" s="182"/>
      <c r="Y391" s="182">
        <v>49608</v>
      </c>
      <c r="Z391" s="182"/>
      <c r="AA391" s="271" t="s">
        <v>1793</v>
      </c>
      <c r="AB391" s="183" t="s">
        <v>1798</v>
      </c>
      <c r="AC391" s="271" t="s">
        <v>1795</v>
      </c>
      <c r="AD391" s="179" t="s">
        <v>67</v>
      </c>
      <c r="AE391" s="273"/>
      <c r="AF391" s="232">
        <v>1</v>
      </c>
      <c r="AG391" s="279">
        <f>Table1[[#This Row],[ADOPTED
Expenditures TOTAL]]*Table1[[#This Row],[
Percent Related to CAP]]</f>
        <v>49608</v>
      </c>
      <c r="AH391" s="279">
        <f>Table1[[#This Row],[ADOPTED
Revenue TOTAL]]*Table1[[#This Row],[
Percent Related to CAP]]</f>
        <v>0</v>
      </c>
      <c r="AI391" s="230" t="s">
        <v>895</v>
      </c>
      <c r="AJ391" s="230">
        <v>5.3</v>
      </c>
      <c r="AK391" s="230" t="s">
        <v>156</v>
      </c>
      <c r="AL391" s="230" t="s">
        <v>177</v>
      </c>
      <c r="AM391" s="292" t="s">
        <v>1799</v>
      </c>
      <c r="AN391" s="186" t="s">
        <v>70</v>
      </c>
      <c r="AO391" s="179"/>
      <c r="AP391" s="179"/>
      <c r="AQ391" s="187"/>
      <c r="AR391" s="187"/>
      <c r="AS391" s="274" t="s">
        <v>1797</v>
      </c>
      <c r="AT391" s="278" t="b">
        <f>IF(Table1[[#This Row],[PROPOSED
Form ID Name]]=Table1[[#This Row],[ADOPTED
Form ID Name]],TRUE,FALSE)</f>
        <v>1</v>
      </c>
      <c r="AU391" s="276" t="s">
        <v>1793</v>
      </c>
      <c r="AV391" s="277" t="b">
        <f>AND(Table1[[#This Row],[PROPOSED Adjustment Description]]=Table1[[#This Row],[ ADOPTED
Adjustment Description]],TRUE,FALSE)</f>
        <v>0</v>
      </c>
    </row>
    <row r="392" spans="1:48" s="185" customFormat="1" ht="35.25" customHeight="1" x14ac:dyDescent="0.15">
      <c r="A392" s="178">
        <v>700011</v>
      </c>
      <c r="B392" s="179" t="s">
        <v>392</v>
      </c>
      <c r="C392" s="180">
        <v>2000</v>
      </c>
      <c r="D392" s="179" t="s">
        <v>393</v>
      </c>
      <c r="E392" s="179" t="s">
        <v>59</v>
      </c>
      <c r="F392" s="179" t="s">
        <v>73</v>
      </c>
      <c r="G392" s="179" t="s">
        <v>61</v>
      </c>
      <c r="H392" s="179" t="s">
        <v>62</v>
      </c>
      <c r="I392" s="180">
        <v>57361</v>
      </c>
      <c r="J392" s="271" t="s">
        <v>1800</v>
      </c>
      <c r="K392" s="181">
        <v>7.45</v>
      </c>
      <c r="L392" s="182">
        <v>527253</v>
      </c>
      <c r="M392" s="182">
        <v>158565</v>
      </c>
      <c r="N392" s="182">
        <v>70856</v>
      </c>
      <c r="O392" s="182">
        <f>SUM(Table1[[#This Row],[Salaries and Wages]:[Variable Fringe]])</f>
        <v>756674</v>
      </c>
      <c r="P392" s="182"/>
      <c r="Q392" s="182"/>
      <c r="R392" s="182"/>
      <c r="S392" s="182"/>
      <c r="T392" s="182"/>
      <c r="U392" s="182"/>
      <c r="V392" s="182"/>
      <c r="W392" s="182"/>
      <c r="X392" s="182"/>
      <c r="Y392" s="182">
        <v>756674</v>
      </c>
      <c r="Z392" s="182"/>
      <c r="AA392" s="271" t="s">
        <v>1793</v>
      </c>
      <c r="AB392" s="183" t="s">
        <v>1801</v>
      </c>
      <c r="AC392" s="271" t="s">
        <v>1795</v>
      </c>
      <c r="AD392" s="179" t="s">
        <v>67</v>
      </c>
      <c r="AE392" s="273"/>
      <c r="AF392" s="232">
        <v>1</v>
      </c>
      <c r="AG392" s="279">
        <f>Table1[[#This Row],[ADOPTED
Expenditures TOTAL]]*Table1[[#This Row],[
Percent Related to CAP]]</f>
        <v>756674</v>
      </c>
      <c r="AH392" s="279">
        <f>Table1[[#This Row],[ADOPTED
Revenue TOTAL]]*Table1[[#This Row],[
Percent Related to CAP]]</f>
        <v>0</v>
      </c>
      <c r="AI392" s="230" t="s">
        <v>895</v>
      </c>
      <c r="AJ392" s="230">
        <v>5.3</v>
      </c>
      <c r="AK392" s="230" t="s">
        <v>156</v>
      </c>
      <c r="AL392" s="230" t="s">
        <v>177</v>
      </c>
      <c r="AM392" s="292" t="s">
        <v>1799</v>
      </c>
      <c r="AN392" s="186" t="s">
        <v>70</v>
      </c>
      <c r="AO392" s="179"/>
      <c r="AP392" s="179"/>
      <c r="AQ392" s="187"/>
      <c r="AR392" s="187"/>
      <c r="AS392" s="274" t="s">
        <v>1800</v>
      </c>
      <c r="AT392" s="278" t="b">
        <f>IF(Table1[[#This Row],[PROPOSED
Form ID Name]]=Table1[[#This Row],[ADOPTED
Form ID Name]],TRUE,FALSE)</f>
        <v>1</v>
      </c>
      <c r="AU392" s="276" t="s">
        <v>1793</v>
      </c>
      <c r="AV392" s="277" t="b">
        <f>AND(Table1[[#This Row],[PROPOSED Adjustment Description]]=Table1[[#This Row],[ ADOPTED
Adjustment Description]],TRUE,FALSE)</f>
        <v>0</v>
      </c>
    </row>
    <row r="393" spans="1:48" s="214" customFormat="1" ht="35.25" customHeight="1" x14ac:dyDescent="0.15">
      <c r="A393" s="196">
        <v>700011</v>
      </c>
      <c r="B393" s="199" t="s">
        <v>392</v>
      </c>
      <c r="C393" s="198">
        <v>2000</v>
      </c>
      <c r="D393" s="199" t="s">
        <v>393</v>
      </c>
      <c r="E393" s="199" t="s">
        <v>245</v>
      </c>
      <c r="F393" s="199" t="s">
        <v>83</v>
      </c>
      <c r="G393" s="199" t="s">
        <v>160</v>
      </c>
      <c r="H393" s="199" t="s">
        <v>83</v>
      </c>
      <c r="I393" s="226">
        <v>57362</v>
      </c>
      <c r="J393" s="228" t="s">
        <v>1802</v>
      </c>
      <c r="K393" s="190"/>
      <c r="L393" s="191"/>
      <c r="M393" s="191"/>
      <c r="N393" s="191"/>
      <c r="O393" s="191">
        <f>SUM(Table1[[#This Row],[Salaries and Wages]:[Variable Fringe]])</f>
        <v>0</v>
      </c>
      <c r="P393" s="191">
        <v>31000000</v>
      </c>
      <c r="Q393" s="191">
        <v>2000000</v>
      </c>
      <c r="R393" s="191"/>
      <c r="S393" s="191"/>
      <c r="T393" s="191">
        <v>175000</v>
      </c>
      <c r="U393" s="191"/>
      <c r="V393" s="191"/>
      <c r="W393" s="191"/>
      <c r="X393" s="191"/>
      <c r="Y393" s="191">
        <v>33175000</v>
      </c>
      <c r="Z393" s="191"/>
      <c r="AA393" s="223" t="s">
        <v>1803</v>
      </c>
      <c r="AB393" s="210" t="s">
        <v>1804</v>
      </c>
      <c r="AC393" s="210" t="s">
        <v>1805</v>
      </c>
      <c r="AD393" s="199" t="s">
        <v>94</v>
      </c>
      <c r="AE393" s="236" t="s">
        <v>69</v>
      </c>
      <c r="AF393" s="231">
        <v>0</v>
      </c>
      <c r="AG393" s="211">
        <f>Table1[[#This Row],[ADOPTED
Expenditures TOTAL]]*Table1[[#This Row],[
Percent Related to CAP]]</f>
        <v>0</v>
      </c>
      <c r="AH393" s="211">
        <f>Table1[[#This Row],[ADOPTED
Revenue TOTAL]]*Table1[[#This Row],[
Percent Related to CAP]]</f>
        <v>0</v>
      </c>
      <c r="AI393" s="217" t="s">
        <v>69</v>
      </c>
      <c r="AJ393" s="217" t="s">
        <v>69</v>
      </c>
      <c r="AK393" s="217" t="s">
        <v>69</v>
      </c>
      <c r="AL393" s="217" t="s">
        <v>69</v>
      </c>
      <c r="AM393" s="291"/>
      <c r="AN393" s="215" t="s">
        <v>83</v>
      </c>
      <c r="AO393" s="197"/>
      <c r="AP393" s="197"/>
      <c r="AQ393" s="216"/>
      <c r="AR393" s="216"/>
      <c r="AS393" s="219" t="s">
        <v>1802</v>
      </c>
      <c r="AT393" s="117" t="b">
        <f>IF(Table1[[#This Row],[PROPOSED
Form ID Name]]=Table1[[#This Row],[ADOPTED
Form ID Name]],TRUE,FALSE)</f>
        <v>1</v>
      </c>
      <c r="AU393" s="121" t="s">
        <v>1803</v>
      </c>
      <c r="AV393" s="220" t="b">
        <f>AND(Table1[[#This Row],[PROPOSED Adjustment Description]]=Table1[[#This Row],[ ADOPTED
Adjustment Description]],TRUE,FALSE)</f>
        <v>0</v>
      </c>
    </row>
    <row r="394" spans="1:48" s="214" customFormat="1" ht="35.25" customHeight="1" x14ac:dyDescent="0.15">
      <c r="A394" s="196">
        <v>100000</v>
      </c>
      <c r="B394" s="197" t="s">
        <v>57</v>
      </c>
      <c r="C394" s="198">
        <v>1713</v>
      </c>
      <c r="D394" s="197" t="s">
        <v>875</v>
      </c>
      <c r="E394" s="197" t="s">
        <v>329</v>
      </c>
      <c r="F394" s="197" t="s">
        <v>127</v>
      </c>
      <c r="G394" s="197" t="s">
        <v>84</v>
      </c>
      <c r="H394" s="197" t="s">
        <v>83</v>
      </c>
      <c r="I394" s="226">
        <v>57363</v>
      </c>
      <c r="J394" s="227" t="s">
        <v>1806</v>
      </c>
      <c r="K394" s="188"/>
      <c r="L394" s="189"/>
      <c r="M394" s="189"/>
      <c r="N394" s="189"/>
      <c r="O394" s="189">
        <f>SUM(Table1[[#This Row],[Salaries and Wages]:[Variable Fringe]])</f>
        <v>0</v>
      </c>
      <c r="P394" s="189"/>
      <c r="Q394" s="189"/>
      <c r="R394" s="189"/>
      <c r="S394" s="189"/>
      <c r="T394" s="189"/>
      <c r="U394" s="189"/>
      <c r="V394" s="189"/>
      <c r="W394" s="189"/>
      <c r="X394" s="189"/>
      <c r="Y394" s="189"/>
      <c r="Z394" s="189">
        <v>415602</v>
      </c>
      <c r="AA394" s="221" t="s">
        <v>1807</v>
      </c>
      <c r="AB394" s="210" t="s">
        <v>1808</v>
      </c>
      <c r="AC394" s="210" t="s">
        <v>1809</v>
      </c>
      <c r="AD394" s="197" t="s">
        <v>94</v>
      </c>
      <c r="AE394" s="234" t="s">
        <v>69</v>
      </c>
      <c r="AF394" s="231">
        <v>0</v>
      </c>
      <c r="AG394" s="211">
        <f>Table1[[#This Row],[ADOPTED
Expenditures TOTAL]]*Table1[[#This Row],[
Percent Related to CAP]]</f>
        <v>0</v>
      </c>
      <c r="AH394" s="211">
        <f>Table1[[#This Row],[ADOPTED
Revenue TOTAL]]*Table1[[#This Row],[
Percent Related to CAP]]</f>
        <v>0</v>
      </c>
      <c r="AI394" s="217" t="s">
        <v>69</v>
      </c>
      <c r="AJ394" s="217" t="s">
        <v>69</v>
      </c>
      <c r="AK394" s="217" t="s">
        <v>69</v>
      </c>
      <c r="AL394" s="217" t="s">
        <v>69</v>
      </c>
      <c r="AM394" s="246"/>
      <c r="AN394" s="215"/>
      <c r="AO394" s="197"/>
      <c r="AP394" s="197"/>
      <c r="AQ394" s="197"/>
      <c r="AR394" s="197" t="s">
        <v>277</v>
      </c>
      <c r="AS394" s="219" t="s">
        <v>1806</v>
      </c>
      <c r="AT394" s="116" t="b">
        <f>IF(Table1[[#This Row],[PROPOSED
Form ID Name]]=Table1[[#This Row],[ADOPTED
Form ID Name]],TRUE,FALSE)</f>
        <v>1</v>
      </c>
      <c r="AU394" s="121" t="s">
        <v>1807</v>
      </c>
      <c r="AV394" s="220" t="b">
        <f>AND(Table1[[#This Row],[PROPOSED Adjustment Description]]=Table1[[#This Row],[ ADOPTED
Adjustment Description]],TRUE,FALSE)</f>
        <v>0</v>
      </c>
    </row>
    <row r="395" spans="1:48" s="185" customFormat="1" ht="35.25" customHeight="1" x14ac:dyDescent="0.15">
      <c r="A395" s="196">
        <v>200205</v>
      </c>
      <c r="B395" s="199" t="s">
        <v>96</v>
      </c>
      <c r="C395" s="198">
        <v>1414</v>
      </c>
      <c r="D395" s="199" t="s">
        <v>97</v>
      </c>
      <c r="E395" s="199" t="s">
        <v>83</v>
      </c>
      <c r="F395" s="199" t="s">
        <v>83</v>
      </c>
      <c r="G395" s="199" t="s">
        <v>61</v>
      </c>
      <c r="H395" s="199" t="s">
        <v>83</v>
      </c>
      <c r="I395" s="226">
        <v>57371</v>
      </c>
      <c r="J395" s="228" t="s">
        <v>1810</v>
      </c>
      <c r="K395" s="190"/>
      <c r="L395" s="191"/>
      <c r="M395" s="191"/>
      <c r="N395" s="191"/>
      <c r="O395" s="191">
        <f>SUM(Table1[[#This Row],[Salaries and Wages]:[Variable Fringe]])</f>
        <v>0</v>
      </c>
      <c r="P395" s="191"/>
      <c r="Q395" s="191"/>
      <c r="R395" s="191"/>
      <c r="S395" s="191"/>
      <c r="T395" s="191"/>
      <c r="U395" s="191"/>
      <c r="V395" s="191"/>
      <c r="W395" s="193">
        <v>-1572796</v>
      </c>
      <c r="X395" s="191"/>
      <c r="Y395" s="193">
        <v>-1572796</v>
      </c>
      <c r="Z395" s="191"/>
      <c r="AA395" s="222" t="s">
        <v>1811</v>
      </c>
      <c r="AB395" s="209" t="s">
        <v>1812</v>
      </c>
      <c r="AC395" s="210" t="s">
        <v>1813</v>
      </c>
      <c r="AD395" s="199" t="s">
        <v>94</v>
      </c>
      <c r="AE395" s="234" t="s">
        <v>69</v>
      </c>
      <c r="AF395" s="231">
        <v>0</v>
      </c>
      <c r="AG395" s="211">
        <f>Table1[[#This Row],[ADOPTED
Expenditures TOTAL]]*Table1[[#This Row],[
Percent Related to CAP]]</f>
        <v>0</v>
      </c>
      <c r="AH395" s="211">
        <f>Table1[[#This Row],[ADOPTED
Revenue TOTAL]]*Table1[[#This Row],[
Percent Related to CAP]]</f>
        <v>0</v>
      </c>
      <c r="AI395" s="217" t="s">
        <v>69</v>
      </c>
      <c r="AJ395" s="217" t="s">
        <v>69</v>
      </c>
      <c r="AK395" s="217" t="s">
        <v>69</v>
      </c>
      <c r="AL395" s="217" t="s">
        <v>69</v>
      </c>
      <c r="AM395" s="246"/>
      <c r="AN395" s="215"/>
      <c r="AO395" s="197"/>
      <c r="AP395" s="197" t="s">
        <v>83</v>
      </c>
      <c r="AQ395" s="197"/>
      <c r="AR395" s="197"/>
      <c r="AS395" s="219" t="s">
        <v>1810</v>
      </c>
      <c r="AT395" s="117" t="b">
        <f>IF(Table1[[#This Row],[PROPOSED
Form ID Name]]=Table1[[#This Row],[ADOPTED
Form ID Name]],TRUE,FALSE)</f>
        <v>1</v>
      </c>
      <c r="AU395" s="121" t="s">
        <v>1811</v>
      </c>
      <c r="AV395" s="220" t="b">
        <f>AND(Table1[[#This Row],[PROPOSED Adjustment Description]]=Table1[[#This Row],[ ADOPTED
Adjustment Description]],TRUE,FALSE)</f>
        <v>0</v>
      </c>
    </row>
    <row r="396" spans="1:48" s="185" customFormat="1" ht="35.25" customHeight="1" x14ac:dyDescent="0.15">
      <c r="A396" s="196">
        <v>200205</v>
      </c>
      <c r="B396" s="197" t="s">
        <v>96</v>
      </c>
      <c r="C396" s="198">
        <v>1414</v>
      </c>
      <c r="D396" s="197" t="s">
        <v>97</v>
      </c>
      <c r="E396" s="197" t="s">
        <v>83</v>
      </c>
      <c r="F396" s="197" t="s">
        <v>83</v>
      </c>
      <c r="G396" s="197" t="s">
        <v>61</v>
      </c>
      <c r="H396" s="197" t="s">
        <v>83</v>
      </c>
      <c r="I396" s="226">
        <v>57372</v>
      </c>
      <c r="J396" s="227" t="s">
        <v>1814</v>
      </c>
      <c r="K396" s="188"/>
      <c r="L396" s="189"/>
      <c r="M396" s="189"/>
      <c r="N396" s="189"/>
      <c r="O396" s="189">
        <f>SUM(Table1[[#This Row],[Salaries and Wages]:[Variable Fringe]])</f>
        <v>0</v>
      </c>
      <c r="P396" s="189"/>
      <c r="Q396" s="194">
        <v>-6678460</v>
      </c>
      <c r="R396" s="189"/>
      <c r="S396" s="189"/>
      <c r="T396" s="189"/>
      <c r="U396" s="189"/>
      <c r="V396" s="189"/>
      <c r="W396" s="189"/>
      <c r="X396" s="189"/>
      <c r="Y396" s="194">
        <v>-6678460</v>
      </c>
      <c r="Z396" s="189"/>
      <c r="AA396" s="221" t="s">
        <v>1815</v>
      </c>
      <c r="AB396" s="210" t="s">
        <v>100</v>
      </c>
      <c r="AC396" s="210" t="s">
        <v>215</v>
      </c>
      <c r="AD396" s="197" t="s">
        <v>94</v>
      </c>
      <c r="AE396" s="234" t="s">
        <v>69</v>
      </c>
      <c r="AF396" s="231">
        <v>0</v>
      </c>
      <c r="AG396" s="211">
        <f>Table1[[#This Row],[ADOPTED
Expenditures TOTAL]]*Table1[[#This Row],[
Percent Related to CAP]]</f>
        <v>0</v>
      </c>
      <c r="AH396" s="211">
        <f>Table1[[#This Row],[ADOPTED
Revenue TOTAL]]*Table1[[#This Row],[
Percent Related to CAP]]</f>
        <v>0</v>
      </c>
      <c r="AI396" s="217" t="s">
        <v>69</v>
      </c>
      <c r="AJ396" s="217" t="s">
        <v>69</v>
      </c>
      <c r="AK396" s="217" t="s">
        <v>69</v>
      </c>
      <c r="AL396" s="217" t="s">
        <v>69</v>
      </c>
      <c r="AM396" s="246"/>
      <c r="AN396" s="215"/>
      <c r="AO396" s="197"/>
      <c r="AP396" s="197" t="s">
        <v>83</v>
      </c>
      <c r="AQ396" s="197"/>
      <c r="AR396" s="197"/>
      <c r="AS396" s="219" t="s">
        <v>1814</v>
      </c>
      <c r="AT396" s="117" t="b">
        <f>IF(Table1[[#This Row],[PROPOSED
Form ID Name]]=Table1[[#This Row],[ADOPTED
Form ID Name]],TRUE,FALSE)</f>
        <v>1</v>
      </c>
      <c r="AU396" s="121" t="s">
        <v>1816</v>
      </c>
      <c r="AV396" s="220" t="b">
        <f>AND(Table1[[#This Row],[PROPOSED Adjustment Description]]=Table1[[#This Row],[ ADOPTED
Adjustment Description]],TRUE,FALSE)</f>
        <v>0</v>
      </c>
    </row>
    <row r="397" spans="1:48" s="185" customFormat="1" ht="35.25" customHeight="1" x14ac:dyDescent="0.15">
      <c r="A397" s="196">
        <v>200205</v>
      </c>
      <c r="B397" s="199" t="s">
        <v>96</v>
      </c>
      <c r="C397" s="198">
        <v>1414</v>
      </c>
      <c r="D397" s="199" t="s">
        <v>97</v>
      </c>
      <c r="E397" s="199" t="s">
        <v>83</v>
      </c>
      <c r="F397" s="199" t="s">
        <v>83</v>
      </c>
      <c r="G397" s="199" t="s">
        <v>61</v>
      </c>
      <c r="H397" s="199" t="s">
        <v>83</v>
      </c>
      <c r="I397" s="226">
        <v>57373</v>
      </c>
      <c r="J397" s="228" t="s">
        <v>1817</v>
      </c>
      <c r="K397" s="190"/>
      <c r="L397" s="191"/>
      <c r="M397" s="191"/>
      <c r="N397" s="191"/>
      <c r="O397" s="191">
        <f>SUM(Table1[[#This Row],[Salaries and Wages]:[Variable Fringe]])</f>
        <v>0</v>
      </c>
      <c r="P397" s="191"/>
      <c r="Q397" s="191"/>
      <c r="R397" s="191"/>
      <c r="S397" s="191"/>
      <c r="T397" s="191"/>
      <c r="U397" s="191"/>
      <c r="V397" s="191"/>
      <c r="W397" s="191">
        <v>4882103</v>
      </c>
      <c r="X397" s="191"/>
      <c r="Y397" s="191">
        <v>4882103</v>
      </c>
      <c r="Z397" s="191"/>
      <c r="AA397" s="223" t="s">
        <v>1818</v>
      </c>
      <c r="AB397" s="210" t="s">
        <v>211</v>
      </c>
      <c r="AC397" s="210" t="s">
        <v>1819</v>
      </c>
      <c r="AD397" s="199" t="s">
        <v>94</v>
      </c>
      <c r="AE397" s="234" t="s">
        <v>69</v>
      </c>
      <c r="AF397" s="231">
        <v>0</v>
      </c>
      <c r="AG397" s="211">
        <f>Table1[[#This Row],[ADOPTED
Expenditures TOTAL]]*Table1[[#This Row],[
Percent Related to CAP]]</f>
        <v>0</v>
      </c>
      <c r="AH397" s="211">
        <f>Table1[[#This Row],[ADOPTED
Revenue TOTAL]]*Table1[[#This Row],[
Percent Related to CAP]]</f>
        <v>0</v>
      </c>
      <c r="AI397" s="217" t="s">
        <v>69</v>
      </c>
      <c r="AJ397" s="217" t="s">
        <v>69</v>
      </c>
      <c r="AK397" s="217" t="s">
        <v>69</v>
      </c>
      <c r="AL397" s="217" t="s">
        <v>69</v>
      </c>
      <c r="AM397" s="246"/>
      <c r="AN397" s="215"/>
      <c r="AO397" s="197"/>
      <c r="AP397" s="197" t="s">
        <v>83</v>
      </c>
      <c r="AQ397" s="197"/>
      <c r="AR397" s="197"/>
      <c r="AS397" s="219" t="s">
        <v>1817</v>
      </c>
      <c r="AT397" s="117" t="b">
        <f>IF(Table1[[#This Row],[PROPOSED
Form ID Name]]=Table1[[#This Row],[ADOPTED
Form ID Name]],TRUE,FALSE)</f>
        <v>1</v>
      </c>
      <c r="AU397" s="121" t="s">
        <v>1818</v>
      </c>
      <c r="AV397" s="220" t="b">
        <f>AND(Table1[[#This Row],[PROPOSED Adjustment Description]]=Table1[[#This Row],[ ADOPTED
Adjustment Description]],TRUE,FALSE)</f>
        <v>0</v>
      </c>
    </row>
    <row r="398" spans="1:48" s="214" customFormat="1" ht="35.25" customHeight="1" x14ac:dyDescent="0.15">
      <c r="A398" s="196">
        <v>200114</v>
      </c>
      <c r="B398" s="199" t="s">
        <v>1820</v>
      </c>
      <c r="C398" s="198">
        <v>9913</v>
      </c>
      <c r="D398" s="199" t="s">
        <v>1553</v>
      </c>
      <c r="E398" s="199" t="s">
        <v>83</v>
      </c>
      <c r="F398" s="199" t="s">
        <v>83</v>
      </c>
      <c r="G398" s="199" t="s">
        <v>134</v>
      </c>
      <c r="H398" s="199" t="s">
        <v>83</v>
      </c>
      <c r="I398" s="226">
        <v>57374</v>
      </c>
      <c r="J398" s="228" t="s">
        <v>1821</v>
      </c>
      <c r="K398" s="190"/>
      <c r="L398" s="191"/>
      <c r="M398" s="191"/>
      <c r="N398" s="191"/>
      <c r="O398" s="191">
        <f>SUM(Table1[[#This Row],[Salaries and Wages]:[Variable Fringe]])</f>
        <v>0</v>
      </c>
      <c r="P398" s="191"/>
      <c r="Q398" s="191"/>
      <c r="R398" s="191"/>
      <c r="S398" s="191"/>
      <c r="T398" s="191"/>
      <c r="U398" s="191"/>
      <c r="V398" s="191"/>
      <c r="W398" s="191"/>
      <c r="X398" s="191"/>
      <c r="Y398" s="191"/>
      <c r="Z398" s="193">
        <v>-1060875</v>
      </c>
      <c r="AA398" s="223" t="s">
        <v>1822</v>
      </c>
      <c r="AB398" s="210" t="s">
        <v>1823</v>
      </c>
      <c r="AC398" s="210" t="s">
        <v>1824</v>
      </c>
      <c r="AD398" s="199" t="s">
        <v>94</v>
      </c>
      <c r="AE398" s="236" t="s">
        <v>69</v>
      </c>
      <c r="AF398" s="231">
        <v>0</v>
      </c>
      <c r="AG398" s="211">
        <f>Table1[[#This Row],[ADOPTED
Expenditures TOTAL]]*Table1[[#This Row],[
Percent Related to CAP]]</f>
        <v>0</v>
      </c>
      <c r="AH398" s="211">
        <f>Table1[[#This Row],[ADOPTED
Revenue TOTAL]]*Table1[[#This Row],[
Percent Related to CAP]]</f>
        <v>0</v>
      </c>
      <c r="AI398" s="217" t="s">
        <v>69</v>
      </c>
      <c r="AJ398" s="217" t="s">
        <v>69</v>
      </c>
      <c r="AK398" s="217" t="s">
        <v>69</v>
      </c>
      <c r="AL398" s="217" t="s">
        <v>69</v>
      </c>
      <c r="AM398" s="291"/>
      <c r="AN398" s="215" t="s">
        <v>83</v>
      </c>
      <c r="AO398" s="197"/>
      <c r="AP398" s="197"/>
      <c r="AQ398" s="216"/>
      <c r="AR398" s="216"/>
      <c r="AS398" s="219" t="s">
        <v>1821</v>
      </c>
      <c r="AT398" s="117" t="b">
        <f>IF(Table1[[#This Row],[PROPOSED
Form ID Name]]=Table1[[#This Row],[ADOPTED
Form ID Name]],TRUE,FALSE)</f>
        <v>1</v>
      </c>
      <c r="AU398" s="121" t="s">
        <v>1822</v>
      </c>
      <c r="AV398" s="220" t="b">
        <f>AND(Table1[[#This Row],[PROPOSED Adjustment Description]]=Table1[[#This Row],[ ADOPTED
Adjustment Description]],TRUE,FALSE)</f>
        <v>0</v>
      </c>
    </row>
    <row r="399" spans="1:48" s="214" customFormat="1" ht="35.25" customHeight="1" x14ac:dyDescent="0.15">
      <c r="A399" s="196">
        <v>200213</v>
      </c>
      <c r="B399" s="199" t="s">
        <v>1825</v>
      </c>
      <c r="C399" s="198">
        <v>9913</v>
      </c>
      <c r="D399" s="199" t="s">
        <v>1553</v>
      </c>
      <c r="E399" s="199" t="s">
        <v>83</v>
      </c>
      <c r="F399" s="199" t="s">
        <v>83</v>
      </c>
      <c r="G399" s="199" t="s">
        <v>89</v>
      </c>
      <c r="H399" s="199" t="s">
        <v>83</v>
      </c>
      <c r="I399" s="226">
        <v>57375</v>
      </c>
      <c r="J399" s="228" t="s">
        <v>1826</v>
      </c>
      <c r="K399" s="190"/>
      <c r="L399" s="191"/>
      <c r="M399" s="191"/>
      <c r="N399" s="191"/>
      <c r="O399" s="191">
        <f>SUM(Table1[[#This Row],[Salaries and Wages]:[Variable Fringe]])</f>
        <v>0</v>
      </c>
      <c r="P399" s="191"/>
      <c r="Q399" s="191"/>
      <c r="R399" s="191"/>
      <c r="S399" s="191"/>
      <c r="T399" s="191"/>
      <c r="U399" s="191"/>
      <c r="V399" s="191"/>
      <c r="W399" s="191"/>
      <c r="X399" s="191"/>
      <c r="Y399" s="191"/>
      <c r="Z399" s="191">
        <v>269447</v>
      </c>
      <c r="AA399" s="223" t="s">
        <v>1827</v>
      </c>
      <c r="AB399" s="210" t="s">
        <v>1828</v>
      </c>
      <c r="AC399" s="210" t="s">
        <v>1827</v>
      </c>
      <c r="AD399" s="199" t="s">
        <v>94</v>
      </c>
      <c r="AE399" s="236" t="s">
        <v>69</v>
      </c>
      <c r="AF399" s="231">
        <v>0</v>
      </c>
      <c r="AG399" s="211">
        <f>Table1[[#This Row],[ADOPTED
Expenditures TOTAL]]*Table1[[#This Row],[
Percent Related to CAP]]</f>
        <v>0</v>
      </c>
      <c r="AH399" s="211">
        <f>Table1[[#This Row],[ADOPTED
Revenue TOTAL]]*Table1[[#This Row],[
Percent Related to CAP]]</f>
        <v>0</v>
      </c>
      <c r="AI399" s="217" t="s">
        <v>69</v>
      </c>
      <c r="AJ399" s="217" t="s">
        <v>69</v>
      </c>
      <c r="AK399" s="217" t="s">
        <v>69</v>
      </c>
      <c r="AL399" s="217" t="s">
        <v>69</v>
      </c>
      <c r="AM399" s="291"/>
      <c r="AN399" s="215" t="s">
        <v>83</v>
      </c>
      <c r="AO399" s="197"/>
      <c r="AP399" s="197"/>
      <c r="AQ399" s="216"/>
      <c r="AR399" s="216"/>
      <c r="AS399" s="219" t="s">
        <v>1826</v>
      </c>
      <c r="AT399" s="117" t="b">
        <f>IF(Table1[[#This Row],[PROPOSED
Form ID Name]]=Table1[[#This Row],[ADOPTED
Form ID Name]],TRUE,FALSE)</f>
        <v>1</v>
      </c>
      <c r="AU399" s="121" t="s">
        <v>1827</v>
      </c>
      <c r="AV399" s="220" t="b">
        <f>AND(Table1[[#This Row],[PROPOSED Adjustment Description]]=Table1[[#This Row],[ ADOPTED
Adjustment Description]],TRUE,FALSE)</f>
        <v>0</v>
      </c>
    </row>
    <row r="400" spans="1:48" s="214" customFormat="1" ht="35.25" customHeight="1" x14ac:dyDescent="0.15">
      <c r="A400" s="196">
        <v>200216</v>
      </c>
      <c r="B400" s="199" t="s">
        <v>1829</v>
      </c>
      <c r="C400" s="198">
        <v>9913</v>
      </c>
      <c r="D400" s="199" t="s">
        <v>1553</v>
      </c>
      <c r="E400" s="199" t="s">
        <v>83</v>
      </c>
      <c r="F400" s="199" t="s">
        <v>83</v>
      </c>
      <c r="G400" s="199" t="s">
        <v>89</v>
      </c>
      <c r="H400" s="199" t="s">
        <v>83</v>
      </c>
      <c r="I400" s="226">
        <v>57376</v>
      </c>
      <c r="J400" s="228" t="s">
        <v>1830</v>
      </c>
      <c r="K400" s="190"/>
      <c r="L400" s="191"/>
      <c r="M400" s="191"/>
      <c r="N400" s="191"/>
      <c r="O400" s="191">
        <f>SUM(Table1[[#This Row],[Salaries and Wages]:[Variable Fringe]])</f>
        <v>0</v>
      </c>
      <c r="P400" s="191"/>
      <c r="Q400" s="191"/>
      <c r="R400" s="191"/>
      <c r="S400" s="191"/>
      <c r="T400" s="191"/>
      <c r="U400" s="191"/>
      <c r="V400" s="191"/>
      <c r="W400" s="191"/>
      <c r="X400" s="191"/>
      <c r="Y400" s="191"/>
      <c r="Z400" s="191">
        <v>79650</v>
      </c>
      <c r="AA400" s="223" t="s">
        <v>1827</v>
      </c>
      <c r="AB400" s="210" t="s">
        <v>1828</v>
      </c>
      <c r="AC400" s="210" t="s">
        <v>1827</v>
      </c>
      <c r="AD400" s="199" t="s">
        <v>94</v>
      </c>
      <c r="AE400" s="236" t="s">
        <v>69</v>
      </c>
      <c r="AF400" s="231">
        <v>0</v>
      </c>
      <c r="AG400" s="211">
        <f>Table1[[#This Row],[ADOPTED
Expenditures TOTAL]]*Table1[[#This Row],[
Percent Related to CAP]]</f>
        <v>0</v>
      </c>
      <c r="AH400" s="211">
        <f>Table1[[#This Row],[ADOPTED
Revenue TOTAL]]*Table1[[#This Row],[
Percent Related to CAP]]</f>
        <v>0</v>
      </c>
      <c r="AI400" s="217" t="s">
        <v>69</v>
      </c>
      <c r="AJ400" s="217" t="s">
        <v>69</v>
      </c>
      <c r="AK400" s="217" t="s">
        <v>69</v>
      </c>
      <c r="AL400" s="217" t="s">
        <v>69</v>
      </c>
      <c r="AM400" s="291"/>
      <c r="AN400" s="215" t="s">
        <v>83</v>
      </c>
      <c r="AO400" s="197"/>
      <c r="AP400" s="197"/>
      <c r="AQ400" s="216"/>
      <c r="AR400" s="216"/>
      <c r="AS400" s="219" t="s">
        <v>1830</v>
      </c>
      <c r="AT400" s="117" t="b">
        <f>IF(Table1[[#This Row],[PROPOSED
Form ID Name]]=Table1[[#This Row],[ADOPTED
Form ID Name]],TRUE,FALSE)</f>
        <v>1</v>
      </c>
      <c r="AU400" s="121" t="s">
        <v>1827</v>
      </c>
      <c r="AV400" s="220" t="b">
        <f>AND(Table1[[#This Row],[PROPOSED Adjustment Description]]=Table1[[#This Row],[ ADOPTED
Adjustment Description]],TRUE,FALSE)</f>
        <v>0</v>
      </c>
    </row>
    <row r="401" spans="1:48" s="214" customFormat="1" ht="35.25" customHeight="1" x14ac:dyDescent="0.15">
      <c r="A401" s="196">
        <v>200216</v>
      </c>
      <c r="B401" s="199" t="s">
        <v>1829</v>
      </c>
      <c r="C401" s="198">
        <v>9913</v>
      </c>
      <c r="D401" s="199" t="s">
        <v>1553</v>
      </c>
      <c r="E401" s="199" t="s">
        <v>83</v>
      </c>
      <c r="F401" s="199" t="s">
        <v>83</v>
      </c>
      <c r="G401" s="199" t="s">
        <v>61</v>
      </c>
      <c r="H401" s="199" t="s">
        <v>83</v>
      </c>
      <c r="I401" s="226">
        <v>57377</v>
      </c>
      <c r="J401" s="228" t="s">
        <v>1831</v>
      </c>
      <c r="K401" s="190"/>
      <c r="L401" s="191"/>
      <c r="M401" s="191"/>
      <c r="N401" s="191"/>
      <c r="O401" s="191">
        <f>SUM(Table1[[#This Row],[Salaries and Wages]:[Variable Fringe]])</f>
        <v>0</v>
      </c>
      <c r="P401" s="191"/>
      <c r="Q401" s="191">
        <v>79650</v>
      </c>
      <c r="R401" s="191"/>
      <c r="S401" s="191"/>
      <c r="T401" s="191"/>
      <c r="U401" s="191"/>
      <c r="V401" s="191"/>
      <c r="W401" s="191"/>
      <c r="X401" s="191"/>
      <c r="Y401" s="191">
        <v>79650</v>
      </c>
      <c r="Z401" s="191"/>
      <c r="AA401" s="222" t="s">
        <v>1832</v>
      </c>
      <c r="AB401" s="210" t="s">
        <v>1833</v>
      </c>
      <c r="AC401" s="209" t="s">
        <v>1834</v>
      </c>
      <c r="AD401" s="199" t="s">
        <v>94</v>
      </c>
      <c r="AE401" s="236" t="s">
        <v>69</v>
      </c>
      <c r="AF401" s="231">
        <v>0</v>
      </c>
      <c r="AG401" s="211">
        <f>Table1[[#This Row],[ADOPTED
Expenditures TOTAL]]*Table1[[#This Row],[
Percent Related to CAP]]</f>
        <v>0</v>
      </c>
      <c r="AH401" s="211">
        <f>Table1[[#This Row],[ADOPTED
Revenue TOTAL]]*Table1[[#This Row],[
Percent Related to CAP]]</f>
        <v>0</v>
      </c>
      <c r="AI401" s="217" t="s">
        <v>69</v>
      </c>
      <c r="AJ401" s="217" t="s">
        <v>69</v>
      </c>
      <c r="AK401" s="217" t="s">
        <v>69</v>
      </c>
      <c r="AL401" s="217" t="s">
        <v>69</v>
      </c>
      <c r="AM401" s="291"/>
      <c r="AN401" s="215" t="s">
        <v>83</v>
      </c>
      <c r="AO401" s="197"/>
      <c r="AP401" s="197"/>
      <c r="AQ401" s="216"/>
      <c r="AR401" s="216"/>
      <c r="AS401" s="219" t="s">
        <v>1831</v>
      </c>
      <c r="AT401" s="117" t="b">
        <f>IF(Table1[[#This Row],[PROPOSED
Form ID Name]]=Table1[[#This Row],[ADOPTED
Form ID Name]],TRUE,FALSE)</f>
        <v>1</v>
      </c>
      <c r="AU401" s="121" t="s">
        <v>1832</v>
      </c>
      <c r="AV401" s="220" t="b">
        <f>AND(Table1[[#This Row],[PROPOSED Adjustment Description]]=Table1[[#This Row],[ ADOPTED
Adjustment Description]],TRUE,FALSE)</f>
        <v>0</v>
      </c>
    </row>
    <row r="402" spans="1:48" s="214" customFormat="1" ht="35.25" customHeight="1" x14ac:dyDescent="0.15">
      <c r="A402" s="196">
        <v>200206</v>
      </c>
      <c r="B402" s="199" t="s">
        <v>1835</v>
      </c>
      <c r="C402" s="198">
        <v>9913</v>
      </c>
      <c r="D402" s="199" t="s">
        <v>1553</v>
      </c>
      <c r="E402" s="199" t="s">
        <v>83</v>
      </c>
      <c r="F402" s="199" t="s">
        <v>83</v>
      </c>
      <c r="G402" s="199" t="s">
        <v>134</v>
      </c>
      <c r="H402" s="199" t="s">
        <v>83</v>
      </c>
      <c r="I402" s="226">
        <v>57378</v>
      </c>
      <c r="J402" s="228" t="s">
        <v>1836</v>
      </c>
      <c r="K402" s="190"/>
      <c r="L402" s="191"/>
      <c r="M402" s="191"/>
      <c r="N402" s="191"/>
      <c r="O402" s="191">
        <f>SUM(Table1[[#This Row],[Salaries and Wages]:[Variable Fringe]])</f>
        <v>0</v>
      </c>
      <c r="P402" s="191"/>
      <c r="Q402" s="191"/>
      <c r="R402" s="191"/>
      <c r="S402" s="191"/>
      <c r="T402" s="191"/>
      <c r="U402" s="191"/>
      <c r="V402" s="191"/>
      <c r="W402" s="191"/>
      <c r="X402" s="191"/>
      <c r="Y402" s="191"/>
      <c r="Z402" s="193">
        <v>-2406</v>
      </c>
      <c r="AA402" s="223" t="s">
        <v>1837</v>
      </c>
      <c r="AB402" s="210" t="s">
        <v>1838</v>
      </c>
      <c r="AC402" s="210" t="s">
        <v>1837</v>
      </c>
      <c r="AD402" s="199" t="s">
        <v>94</v>
      </c>
      <c r="AE402" s="236" t="s">
        <v>69</v>
      </c>
      <c r="AF402" s="231">
        <v>0</v>
      </c>
      <c r="AG402" s="211">
        <f>Table1[[#This Row],[ADOPTED
Expenditures TOTAL]]*Table1[[#This Row],[
Percent Related to CAP]]</f>
        <v>0</v>
      </c>
      <c r="AH402" s="211">
        <f>Table1[[#This Row],[ADOPTED
Revenue TOTAL]]*Table1[[#This Row],[
Percent Related to CAP]]</f>
        <v>0</v>
      </c>
      <c r="AI402" s="217" t="s">
        <v>69</v>
      </c>
      <c r="AJ402" s="217" t="s">
        <v>69</v>
      </c>
      <c r="AK402" s="217" t="s">
        <v>69</v>
      </c>
      <c r="AL402" s="217" t="s">
        <v>69</v>
      </c>
      <c r="AM402" s="291"/>
      <c r="AN402" s="215" t="s">
        <v>83</v>
      </c>
      <c r="AO402" s="197"/>
      <c r="AP402" s="197"/>
      <c r="AQ402" s="216"/>
      <c r="AR402" s="216"/>
      <c r="AS402" s="219" t="s">
        <v>1836</v>
      </c>
      <c r="AT402" s="117" t="b">
        <f>IF(Table1[[#This Row],[PROPOSED
Form ID Name]]=Table1[[#This Row],[ADOPTED
Form ID Name]],TRUE,FALSE)</f>
        <v>1</v>
      </c>
      <c r="AU402" s="121" t="s">
        <v>1837</v>
      </c>
      <c r="AV402" s="220" t="b">
        <f>AND(Table1[[#This Row],[PROPOSED Adjustment Description]]=Table1[[#This Row],[ ADOPTED
Adjustment Description]],TRUE,FALSE)</f>
        <v>0</v>
      </c>
    </row>
    <row r="403" spans="1:48" s="214" customFormat="1" ht="35.25" customHeight="1" x14ac:dyDescent="0.15">
      <c r="A403" s="196">
        <v>100000</v>
      </c>
      <c r="B403" s="199" t="s">
        <v>57</v>
      </c>
      <c r="C403" s="198">
        <v>1611</v>
      </c>
      <c r="D403" s="199" t="s">
        <v>504</v>
      </c>
      <c r="E403" s="199" t="s">
        <v>83</v>
      </c>
      <c r="F403" s="199" t="s">
        <v>83</v>
      </c>
      <c r="G403" s="199" t="s">
        <v>134</v>
      </c>
      <c r="H403" s="199" t="s">
        <v>83</v>
      </c>
      <c r="I403" s="226">
        <v>57389</v>
      </c>
      <c r="J403" s="228" t="s">
        <v>1839</v>
      </c>
      <c r="K403" s="190"/>
      <c r="L403" s="191"/>
      <c r="M403" s="191"/>
      <c r="N403" s="191"/>
      <c r="O403" s="191">
        <f>SUM(Table1[[#This Row],[Salaries and Wages]:[Variable Fringe]])</f>
        <v>0</v>
      </c>
      <c r="P403" s="191"/>
      <c r="Q403" s="191"/>
      <c r="R403" s="191"/>
      <c r="S403" s="191"/>
      <c r="T403" s="191"/>
      <c r="U403" s="191"/>
      <c r="V403" s="191"/>
      <c r="W403" s="191"/>
      <c r="X403" s="191"/>
      <c r="Y403" s="191"/>
      <c r="Z403" s="193">
        <v>-128219</v>
      </c>
      <c r="AA403" s="222" t="s">
        <v>1840</v>
      </c>
      <c r="AB403" s="210" t="s">
        <v>1841</v>
      </c>
      <c r="AC403" s="210" t="s">
        <v>1842</v>
      </c>
      <c r="AD403" s="199" t="s">
        <v>94</v>
      </c>
      <c r="AE403" s="234" t="s">
        <v>1843</v>
      </c>
      <c r="AF403" s="231">
        <v>0</v>
      </c>
      <c r="AG403" s="211">
        <f>Table1[[#This Row],[ADOPTED
Expenditures TOTAL]]*Table1[[#This Row],[
Percent Related to CAP]]</f>
        <v>0</v>
      </c>
      <c r="AH403" s="211">
        <f>Table1[[#This Row],[ADOPTED
Revenue TOTAL]]*Table1[[#This Row],[
Percent Related to CAP]]</f>
        <v>0</v>
      </c>
      <c r="AI403" s="217" t="s">
        <v>69</v>
      </c>
      <c r="AJ403" s="217" t="s">
        <v>69</v>
      </c>
      <c r="AK403" s="217" t="s">
        <v>69</v>
      </c>
      <c r="AL403" s="217" t="s">
        <v>69</v>
      </c>
      <c r="AM403" s="246"/>
      <c r="AN403" s="215"/>
      <c r="AO403" s="197"/>
      <c r="AP403" s="197"/>
      <c r="AQ403" s="197"/>
      <c r="AR403" s="197" t="s">
        <v>83</v>
      </c>
      <c r="AS403" s="219" t="s">
        <v>1839</v>
      </c>
      <c r="AT403" s="116" t="b">
        <f>IF(Table1[[#This Row],[PROPOSED
Form ID Name]]=Table1[[#This Row],[ADOPTED
Form ID Name]],TRUE,FALSE)</f>
        <v>1</v>
      </c>
      <c r="AU403" s="121" t="s">
        <v>1840</v>
      </c>
      <c r="AV403" s="220" t="b">
        <f>AND(Table1[[#This Row],[PROPOSED Adjustment Description]]=Table1[[#This Row],[ ADOPTED
Adjustment Description]],TRUE,FALSE)</f>
        <v>0</v>
      </c>
    </row>
    <row r="404" spans="1:48" s="214" customFormat="1" ht="35.25" customHeight="1" x14ac:dyDescent="0.15">
      <c r="A404" s="196">
        <v>100000</v>
      </c>
      <c r="B404" s="197" t="s">
        <v>57</v>
      </c>
      <c r="C404" s="198">
        <v>2114</v>
      </c>
      <c r="D404" s="197" t="s">
        <v>88</v>
      </c>
      <c r="E404" s="197" t="s">
        <v>103</v>
      </c>
      <c r="F404" s="197" t="s">
        <v>60</v>
      </c>
      <c r="G404" s="197" t="s">
        <v>128</v>
      </c>
      <c r="H404" s="197" t="s">
        <v>479</v>
      </c>
      <c r="I404" s="226">
        <v>57391</v>
      </c>
      <c r="J404" s="227" t="s">
        <v>1844</v>
      </c>
      <c r="K404" s="188"/>
      <c r="L404" s="189"/>
      <c r="M404" s="189"/>
      <c r="N404" s="189"/>
      <c r="O404" s="189">
        <f>SUM(Table1[[#This Row],[Salaries and Wages]:[Variable Fringe]])</f>
        <v>0</v>
      </c>
      <c r="P404" s="189"/>
      <c r="Q404" s="189">
        <v>2500000</v>
      </c>
      <c r="R404" s="189"/>
      <c r="S404" s="189"/>
      <c r="T404" s="189"/>
      <c r="U404" s="189"/>
      <c r="V404" s="189"/>
      <c r="W404" s="189"/>
      <c r="X404" s="189"/>
      <c r="Y404" s="189">
        <v>2500000</v>
      </c>
      <c r="Z404" s="189"/>
      <c r="AA404" s="221" t="s">
        <v>1845</v>
      </c>
      <c r="AB404" s="210" t="s">
        <v>1846</v>
      </c>
      <c r="AC404" s="209" t="s">
        <v>1847</v>
      </c>
      <c r="AD404" s="197" t="s">
        <v>67</v>
      </c>
      <c r="AE404" s="235" t="s">
        <v>1848</v>
      </c>
      <c r="AF404" s="259">
        <v>0</v>
      </c>
      <c r="AG404" s="211">
        <f>Table1[[#This Row],[ADOPTED
Expenditures TOTAL]]*Table1[[#This Row],[
Percent Related to CAP]]</f>
        <v>0</v>
      </c>
      <c r="AH404" s="211">
        <f>Table1[[#This Row],[ADOPTED
Revenue TOTAL]]*Table1[[#This Row],[
Percent Related to CAP]]</f>
        <v>0</v>
      </c>
      <c r="AI404" s="251" t="s">
        <v>69</v>
      </c>
      <c r="AJ404" s="251" t="s">
        <v>69</v>
      </c>
      <c r="AK404" s="251" t="s">
        <v>69</v>
      </c>
      <c r="AL404" s="251" t="s">
        <v>69</v>
      </c>
      <c r="AM404" s="290"/>
      <c r="AN404" s="212"/>
      <c r="AO404" s="213"/>
      <c r="AP404" s="213"/>
      <c r="AQ404" s="213"/>
      <c r="AR404" s="197" t="s">
        <v>133</v>
      </c>
      <c r="AS404" s="219" t="s">
        <v>1844</v>
      </c>
      <c r="AT404" s="116" t="b">
        <f>IF(Table1[[#This Row],[PROPOSED
Form ID Name]]=Table1[[#This Row],[ADOPTED
Form ID Name]],TRUE,FALSE)</f>
        <v>1</v>
      </c>
      <c r="AU404" s="121" t="s">
        <v>1845</v>
      </c>
      <c r="AV404" s="220" t="b">
        <f>AND(Table1[[#This Row],[PROPOSED Adjustment Description]]=Table1[[#This Row],[ ADOPTED
Adjustment Description]],TRUE,FALSE)</f>
        <v>0</v>
      </c>
    </row>
    <row r="405" spans="1:48" s="214" customFormat="1" ht="35.25" customHeight="1" x14ac:dyDescent="0.15">
      <c r="A405" s="196">
        <v>100000</v>
      </c>
      <c r="B405" s="199" t="s">
        <v>57</v>
      </c>
      <c r="C405" s="198">
        <v>171412</v>
      </c>
      <c r="D405" s="199" t="s">
        <v>1287</v>
      </c>
      <c r="E405" s="199" t="s">
        <v>83</v>
      </c>
      <c r="F405" s="199" t="s">
        <v>83</v>
      </c>
      <c r="G405" s="199" t="s">
        <v>239</v>
      </c>
      <c r="H405" s="199" t="s">
        <v>83</v>
      </c>
      <c r="I405" s="226">
        <v>57394</v>
      </c>
      <c r="J405" s="228" t="s">
        <v>1849</v>
      </c>
      <c r="K405" s="190">
        <v>12.67</v>
      </c>
      <c r="L405" s="191">
        <v>465213</v>
      </c>
      <c r="M405" s="191">
        <v>14907</v>
      </c>
      <c r="N405" s="191">
        <v>34659</v>
      </c>
      <c r="O405" s="191">
        <f>SUM(Table1[[#This Row],[Salaries and Wages]:[Variable Fringe]])</f>
        <v>514779</v>
      </c>
      <c r="P405" s="191"/>
      <c r="Q405" s="191"/>
      <c r="R405" s="191"/>
      <c r="S405" s="191"/>
      <c r="T405" s="191"/>
      <c r="U405" s="191"/>
      <c r="V405" s="191"/>
      <c r="W405" s="191"/>
      <c r="X405" s="191"/>
      <c r="Y405" s="191">
        <v>514779</v>
      </c>
      <c r="Z405" s="191"/>
      <c r="AA405" s="223" t="s">
        <v>431</v>
      </c>
      <c r="AB405" s="210" t="s">
        <v>242</v>
      </c>
      <c r="AC405" s="210" t="s">
        <v>431</v>
      </c>
      <c r="AD405" s="199" t="s">
        <v>94</v>
      </c>
      <c r="AE405" s="234" t="s">
        <v>1276</v>
      </c>
      <c r="AF405" s="231">
        <v>0</v>
      </c>
      <c r="AG405" s="211">
        <f>Table1[[#This Row],[ADOPTED
Expenditures TOTAL]]*Table1[[#This Row],[
Percent Related to CAP]]</f>
        <v>0</v>
      </c>
      <c r="AH405" s="211">
        <f>Table1[[#This Row],[ADOPTED
Revenue TOTAL]]*Table1[[#This Row],[
Percent Related to CAP]]</f>
        <v>0</v>
      </c>
      <c r="AI405" s="217" t="s">
        <v>69</v>
      </c>
      <c r="AJ405" s="217" t="s">
        <v>69</v>
      </c>
      <c r="AK405" s="217" t="s">
        <v>69</v>
      </c>
      <c r="AL405" s="217" t="s">
        <v>69</v>
      </c>
      <c r="AM405" s="246"/>
      <c r="AN405" s="215"/>
      <c r="AO405" s="197"/>
      <c r="AP405" s="197"/>
      <c r="AQ405" s="197"/>
      <c r="AR405" s="197" t="s">
        <v>83</v>
      </c>
      <c r="AS405" s="219" t="s">
        <v>1849</v>
      </c>
      <c r="AT405" s="116" t="b">
        <f>IF(Table1[[#This Row],[PROPOSED
Form ID Name]]=Table1[[#This Row],[ADOPTED
Form ID Name]],TRUE,FALSE)</f>
        <v>1</v>
      </c>
      <c r="AU405" s="121" t="s">
        <v>431</v>
      </c>
      <c r="AV405" s="220" t="b">
        <f>AND(Table1[[#This Row],[PROPOSED Adjustment Description]]=Table1[[#This Row],[ ADOPTED
Adjustment Description]],TRUE,FALSE)</f>
        <v>0</v>
      </c>
    </row>
    <row r="406" spans="1:48" s="214" customFormat="1" ht="35.25" customHeight="1" x14ac:dyDescent="0.15">
      <c r="A406" s="196">
        <v>100000</v>
      </c>
      <c r="B406" s="197" t="s">
        <v>57</v>
      </c>
      <c r="C406" s="198">
        <v>1912</v>
      </c>
      <c r="D406" s="197" t="s">
        <v>471</v>
      </c>
      <c r="E406" s="197" t="s">
        <v>353</v>
      </c>
      <c r="F406" s="197" t="s">
        <v>83</v>
      </c>
      <c r="G406" s="197" t="s">
        <v>61</v>
      </c>
      <c r="H406" s="197" t="s">
        <v>83</v>
      </c>
      <c r="I406" s="226">
        <v>57396</v>
      </c>
      <c r="J406" s="227" t="s">
        <v>1850</v>
      </c>
      <c r="K406" s="188"/>
      <c r="L406" s="189"/>
      <c r="M406" s="189"/>
      <c r="N406" s="189"/>
      <c r="O406" s="189">
        <f>SUM(Table1[[#This Row],[Salaries and Wages]:[Variable Fringe]])</f>
        <v>0</v>
      </c>
      <c r="P406" s="189"/>
      <c r="Q406" s="189">
        <v>161340</v>
      </c>
      <c r="R406" s="189"/>
      <c r="S406" s="189"/>
      <c r="T406" s="189"/>
      <c r="U406" s="189"/>
      <c r="V406" s="189"/>
      <c r="W406" s="189"/>
      <c r="X406" s="189"/>
      <c r="Y406" s="189">
        <v>161340</v>
      </c>
      <c r="Z406" s="189"/>
      <c r="AA406" s="221" t="s">
        <v>1851</v>
      </c>
      <c r="AB406" s="209" t="s">
        <v>468</v>
      </c>
      <c r="AC406" s="210" t="s">
        <v>1852</v>
      </c>
      <c r="AD406" s="197" t="s">
        <v>94</v>
      </c>
      <c r="AE406" s="234" t="s">
        <v>69</v>
      </c>
      <c r="AF406" s="231">
        <v>0</v>
      </c>
      <c r="AG406" s="211">
        <f>Table1[[#This Row],[ADOPTED
Expenditures TOTAL]]*Table1[[#This Row],[
Percent Related to CAP]]</f>
        <v>0</v>
      </c>
      <c r="AH406" s="211">
        <f>Table1[[#This Row],[ADOPTED
Revenue TOTAL]]*Table1[[#This Row],[
Percent Related to CAP]]</f>
        <v>0</v>
      </c>
      <c r="AI406" s="217" t="s">
        <v>69</v>
      </c>
      <c r="AJ406" s="217" t="s">
        <v>69</v>
      </c>
      <c r="AK406" s="217" t="s">
        <v>69</v>
      </c>
      <c r="AL406" s="217" t="s">
        <v>69</v>
      </c>
      <c r="AM406" s="246"/>
      <c r="AN406" s="215"/>
      <c r="AO406" s="197"/>
      <c r="AP406" s="197"/>
      <c r="AQ406" s="197"/>
      <c r="AR406" s="197" t="s">
        <v>83</v>
      </c>
      <c r="AS406" s="219" t="s">
        <v>1850</v>
      </c>
      <c r="AT406" s="116" t="b">
        <f>IF(Table1[[#This Row],[PROPOSED
Form ID Name]]=Table1[[#This Row],[ADOPTED
Form ID Name]],TRUE,FALSE)</f>
        <v>1</v>
      </c>
      <c r="AU406" s="121" t="s">
        <v>1851</v>
      </c>
      <c r="AV406" s="220" t="b">
        <f>AND(Table1[[#This Row],[PROPOSED Adjustment Description]]=Table1[[#This Row],[ ADOPTED
Adjustment Description]],TRUE,FALSE)</f>
        <v>0</v>
      </c>
    </row>
    <row r="407" spans="1:48" s="214" customFormat="1" ht="35.25" customHeight="1" x14ac:dyDescent="0.15">
      <c r="A407" s="196">
        <v>100000</v>
      </c>
      <c r="B407" s="199" t="s">
        <v>57</v>
      </c>
      <c r="C407" s="198">
        <v>1912</v>
      </c>
      <c r="D407" s="199" t="s">
        <v>471</v>
      </c>
      <c r="E407" s="199" t="s">
        <v>83</v>
      </c>
      <c r="F407" s="199" t="s">
        <v>83</v>
      </c>
      <c r="G407" s="199" t="s">
        <v>89</v>
      </c>
      <c r="H407" s="199" t="s">
        <v>83</v>
      </c>
      <c r="I407" s="226">
        <v>57397</v>
      </c>
      <c r="J407" s="228" t="s">
        <v>1853</v>
      </c>
      <c r="K407" s="190"/>
      <c r="L407" s="191"/>
      <c r="M407" s="191"/>
      <c r="N407" s="191"/>
      <c r="O407" s="191">
        <f>SUM(Table1[[#This Row],[Salaries and Wages]:[Variable Fringe]])</f>
        <v>0</v>
      </c>
      <c r="P407" s="191"/>
      <c r="Q407" s="191"/>
      <c r="R407" s="191"/>
      <c r="S407" s="191"/>
      <c r="T407" s="191"/>
      <c r="U407" s="191"/>
      <c r="V407" s="191"/>
      <c r="W407" s="191"/>
      <c r="X407" s="191"/>
      <c r="Y407" s="191"/>
      <c r="Z407" s="191">
        <v>863780</v>
      </c>
      <c r="AA407" s="222" t="s">
        <v>1854</v>
      </c>
      <c r="AB407" s="210" t="s">
        <v>1855</v>
      </c>
      <c r="AC407" s="210" t="s">
        <v>1856</v>
      </c>
      <c r="AD407" s="199" t="s">
        <v>94</v>
      </c>
      <c r="AE407" s="234" t="s">
        <v>69</v>
      </c>
      <c r="AF407" s="231">
        <v>0</v>
      </c>
      <c r="AG407" s="211">
        <f>Table1[[#This Row],[ADOPTED
Expenditures TOTAL]]*Table1[[#This Row],[
Percent Related to CAP]]</f>
        <v>0</v>
      </c>
      <c r="AH407" s="211">
        <f>Table1[[#This Row],[ADOPTED
Revenue TOTAL]]*Table1[[#This Row],[
Percent Related to CAP]]</f>
        <v>0</v>
      </c>
      <c r="AI407" s="217" t="s">
        <v>69</v>
      </c>
      <c r="AJ407" s="217" t="s">
        <v>69</v>
      </c>
      <c r="AK407" s="217" t="s">
        <v>69</v>
      </c>
      <c r="AL407" s="217" t="s">
        <v>69</v>
      </c>
      <c r="AM407" s="246"/>
      <c r="AN407" s="215"/>
      <c r="AO407" s="197"/>
      <c r="AP407" s="197"/>
      <c r="AQ407" s="197"/>
      <c r="AR407" s="197" t="s">
        <v>83</v>
      </c>
      <c r="AS407" s="219" t="s">
        <v>1853</v>
      </c>
      <c r="AT407" s="116" t="b">
        <f>IF(Table1[[#This Row],[PROPOSED
Form ID Name]]=Table1[[#This Row],[ADOPTED
Form ID Name]],TRUE,FALSE)</f>
        <v>1</v>
      </c>
      <c r="AU407" s="121" t="s">
        <v>1854</v>
      </c>
      <c r="AV407" s="220" t="b">
        <f>AND(Table1[[#This Row],[PROPOSED Adjustment Description]]=Table1[[#This Row],[ ADOPTED
Adjustment Description]],TRUE,FALSE)</f>
        <v>0</v>
      </c>
    </row>
    <row r="408" spans="1:48" s="214" customFormat="1" ht="35.25" customHeight="1" x14ac:dyDescent="0.15">
      <c r="A408" s="178">
        <v>100015</v>
      </c>
      <c r="B408" s="179" t="s">
        <v>1857</v>
      </c>
      <c r="C408" s="180">
        <v>1621</v>
      </c>
      <c r="D408" s="179" t="s">
        <v>432</v>
      </c>
      <c r="E408" s="179" t="s">
        <v>238</v>
      </c>
      <c r="F408" s="179" t="s">
        <v>83</v>
      </c>
      <c r="G408" s="179" t="s">
        <v>89</v>
      </c>
      <c r="H408" s="179" t="s">
        <v>62</v>
      </c>
      <c r="I408" s="180">
        <v>57398</v>
      </c>
      <c r="J408" s="271" t="s">
        <v>1858</v>
      </c>
      <c r="K408" s="181"/>
      <c r="L408" s="189"/>
      <c r="M408" s="189"/>
      <c r="N408" s="189"/>
      <c r="O408" s="182">
        <f>SUM(Table1[[#This Row],[Salaries and Wages]:[Variable Fringe]])</f>
        <v>0</v>
      </c>
      <c r="P408" s="189"/>
      <c r="Q408" s="189"/>
      <c r="R408" s="189"/>
      <c r="S408" s="189"/>
      <c r="T408" s="189"/>
      <c r="U408" s="189"/>
      <c r="V408" s="189"/>
      <c r="W408" s="189"/>
      <c r="X408" s="189"/>
      <c r="Y408" s="182"/>
      <c r="Z408" s="182">
        <v>1500000</v>
      </c>
      <c r="AA408" s="271" t="s">
        <v>1859</v>
      </c>
      <c r="AB408" s="183" t="s">
        <v>1860</v>
      </c>
      <c r="AC408" s="183" t="s">
        <v>1861</v>
      </c>
      <c r="AD408" s="179" t="s">
        <v>67</v>
      </c>
      <c r="AE408" s="273" t="s">
        <v>1862</v>
      </c>
      <c r="AF408" s="232">
        <v>1</v>
      </c>
      <c r="AG408" s="279">
        <f>Table1[[#This Row],[ADOPTED
Expenditures TOTAL]]*Table1[[#This Row],[
Percent Related to CAP]]</f>
        <v>0</v>
      </c>
      <c r="AH408" s="279">
        <f>Table1[[#This Row],[ADOPTED
Revenue TOTAL]]*Table1[[#This Row],[
Percent Related to CAP]]</f>
        <v>1500000</v>
      </c>
      <c r="AI408" s="230" t="s">
        <v>382</v>
      </c>
      <c r="AJ408" s="230" t="s">
        <v>382</v>
      </c>
      <c r="AK408" s="230" t="s">
        <v>156</v>
      </c>
      <c r="AL408" s="230" t="s">
        <v>177</v>
      </c>
      <c r="AM408" s="297" t="s">
        <v>1863</v>
      </c>
      <c r="AN408" s="186" t="s">
        <v>83</v>
      </c>
      <c r="AO408" s="179"/>
      <c r="AP408" s="179"/>
      <c r="AQ408" s="179"/>
      <c r="AR408" s="187"/>
      <c r="AS408" s="274" t="s">
        <v>1858</v>
      </c>
      <c r="AT408" s="278" t="b">
        <f>IF(Table1[[#This Row],[PROPOSED
Form ID Name]]=Table1[[#This Row],[ADOPTED
Form ID Name]],TRUE,FALSE)</f>
        <v>1</v>
      </c>
      <c r="AU408" s="276" t="s">
        <v>1859</v>
      </c>
      <c r="AV408" s="277" t="b">
        <f>AND(Table1[[#This Row],[PROPOSED Adjustment Description]]=Table1[[#This Row],[ ADOPTED
Adjustment Description]],TRUE,FALSE)</f>
        <v>0</v>
      </c>
    </row>
    <row r="409" spans="1:48" s="214" customFormat="1" ht="35.25" customHeight="1" x14ac:dyDescent="0.15">
      <c r="A409" s="196">
        <v>100000</v>
      </c>
      <c r="B409" s="199" t="s">
        <v>57</v>
      </c>
      <c r="C409" s="198">
        <v>1212</v>
      </c>
      <c r="D409" s="199" t="s">
        <v>1674</v>
      </c>
      <c r="E409" s="199" t="s">
        <v>83</v>
      </c>
      <c r="F409" s="199" t="s">
        <v>83</v>
      </c>
      <c r="G409" s="199" t="s">
        <v>239</v>
      </c>
      <c r="H409" s="199" t="s">
        <v>83</v>
      </c>
      <c r="I409" s="226">
        <v>57400</v>
      </c>
      <c r="J409" s="228" t="s">
        <v>1864</v>
      </c>
      <c r="K409" s="190">
        <v>2.99</v>
      </c>
      <c r="L409" s="191">
        <v>112196</v>
      </c>
      <c r="M409" s="191">
        <v>1590</v>
      </c>
      <c r="N409" s="191">
        <v>8359</v>
      </c>
      <c r="O409" s="191">
        <f>SUM(Table1[[#This Row],[Salaries and Wages]:[Variable Fringe]])</f>
        <v>122145</v>
      </c>
      <c r="P409" s="191"/>
      <c r="Q409" s="191"/>
      <c r="R409" s="191"/>
      <c r="S409" s="191"/>
      <c r="T409" s="191"/>
      <c r="U409" s="191"/>
      <c r="V409" s="191"/>
      <c r="W409" s="191"/>
      <c r="X409" s="191"/>
      <c r="Y409" s="191">
        <v>122145</v>
      </c>
      <c r="Z409" s="191"/>
      <c r="AA409" s="223" t="s">
        <v>1865</v>
      </c>
      <c r="AB409" s="210" t="s">
        <v>242</v>
      </c>
      <c r="AC409" s="210" t="s">
        <v>1866</v>
      </c>
      <c r="AD409" s="199" t="s">
        <v>94</v>
      </c>
      <c r="AE409" s="234" t="s">
        <v>69</v>
      </c>
      <c r="AF409" s="259">
        <v>0</v>
      </c>
      <c r="AG409" s="211">
        <f>Table1[[#This Row],[ADOPTED
Expenditures TOTAL]]*Table1[[#This Row],[
Percent Related to CAP]]</f>
        <v>0</v>
      </c>
      <c r="AH409" s="211">
        <f>Table1[[#This Row],[ADOPTED
Revenue TOTAL]]*Table1[[#This Row],[
Percent Related to CAP]]</f>
        <v>0</v>
      </c>
      <c r="AI409" s="251" t="s">
        <v>69</v>
      </c>
      <c r="AJ409" s="251" t="s">
        <v>69</v>
      </c>
      <c r="AK409" s="251" t="s">
        <v>69</v>
      </c>
      <c r="AL409" s="251" t="s">
        <v>69</v>
      </c>
      <c r="AM409" s="246"/>
      <c r="AN409" s="215"/>
      <c r="AO409" s="197"/>
      <c r="AP409" s="197"/>
      <c r="AQ409" s="197"/>
      <c r="AR409" s="197" t="s">
        <v>83</v>
      </c>
      <c r="AS409" s="219" t="s">
        <v>1864</v>
      </c>
      <c r="AT409" s="116" t="b">
        <f>IF(Table1[[#This Row],[PROPOSED
Form ID Name]]=Table1[[#This Row],[ADOPTED
Form ID Name]],TRUE,FALSE)</f>
        <v>1</v>
      </c>
      <c r="AU409" s="121" t="s">
        <v>1865</v>
      </c>
      <c r="AV409" s="220" t="b">
        <f>AND(Table1[[#This Row],[PROPOSED Adjustment Description]]=Table1[[#This Row],[ ADOPTED
Adjustment Description]],TRUE,FALSE)</f>
        <v>0</v>
      </c>
    </row>
    <row r="410" spans="1:48" s="214" customFormat="1" ht="35.25" customHeight="1" x14ac:dyDescent="0.15">
      <c r="A410" s="196">
        <v>100000</v>
      </c>
      <c r="B410" s="199" t="s">
        <v>57</v>
      </c>
      <c r="C410" s="198">
        <v>9911</v>
      </c>
      <c r="D410" s="199" t="s">
        <v>82</v>
      </c>
      <c r="E410" s="199" t="s">
        <v>83</v>
      </c>
      <c r="F410" s="199" t="s">
        <v>83</v>
      </c>
      <c r="G410" s="199" t="s">
        <v>89</v>
      </c>
      <c r="H410" s="199" t="s">
        <v>83</v>
      </c>
      <c r="I410" s="226">
        <v>57402</v>
      </c>
      <c r="J410" s="228" t="s">
        <v>1867</v>
      </c>
      <c r="K410" s="190"/>
      <c r="L410" s="191"/>
      <c r="M410" s="191"/>
      <c r="N410" s="191"/>
      <c r="O410" s="191">
        <f>SUM(Table1[[#This Row],[Salaries and Wages]:[Variable Fringe]])</f>
        <v>0</v>
      </c>
      <c r="P410" s="191"/>
      <c r="Q410" s="191"/>
      <c r="R410" s="191"/>
      <c r="S410" s="191"/>
      <c r="T410" s="191"/>
      <c r="U410" s="191"/>
      <c r="V410" s="191"/>
      <c r="W410" s="191"/>
      <c r="X410" s="191"/>
      <c r="Y410" s="191"/>
      <c r="Z410" s="191">
        <v>10116214</v>
      </c>
      <c r="AA410" s="222" t="s">
        <v>1868</v>
      </c>
      <c r="AB410" s="210" t="s">
        <v>69</v>
      </c>
      <c r="AC410" s="210" t="s">
        <v>69</v>
      </c>
      <c r="AD410" s="199" t="s">
        <v>94</v>
      </c>
      <c r="AE410" s="234" t="s">
        <v>69</v>
      </c>
      <c r="AF410" s="259">
        <v>0</v>
      </c>
      <c r="AG410" s="211">
        <f>Table1[[#This Row],[ADOPTED
Expenditures TOTAL]]*Table1[[#This Row],[
Percent Related to CAP]]</f>
        <v>0</v>
      </c>
      <c r="AH410" s="211">
        <f>Table1[[#This Row],[ADOPTED
Revenue TOTAL]]*Table1[[#This Row],[
Percent Related to CAP]]</f>
        <v>0</v>
      </c>
      <c r="AI410" s="251" t="s">
        <v>69</v>
      </c>
      <c r="AJ410" s="251" t="s">
        <v>69</v>
      </c>
      <c r="AK410" s="251" t="s">
        <v>69</v>
      </c>
      <c r="AL410" s="251" t="s">
        <v>69</v>
      </c>
      <c r="AM410" s="246"/>
      <c r="AN410" s="215"/>
      <c r="AO410" s="197"/>
      <c r="AP410" s="197"/>
      <c r="AQ410" s="197"/>
      <c r="AR410" s="197" t="s">
        <v>83</v>
      </c>
      <c r="AS410" s="219" t="s">
        <v>1867</v>
      </c>
      <c r="AT410" s="116" t="b">
        <f>IF(Table1[[#This Row],[PROPOSED
Form ID Name]]=Table1[[#This Row],[ADOPTED
Form ID Name]],TRUE,FALSE)</f>
        <v>1</v>
      </c>
      <c r="AU410" s="121" t="s">
        <v>1868</v>
      </c>
      <c r="AV410" s="220" t="b">
        <f>AND(Table1[[#This Row],[PROPOSED Adjustment Description]]=Table1[[#This Row],[ ADOPTED
Adjustment Description]],TRUE,FALSE)</f>
        <v>0</v>
      </c>
    </row>
    <row r="411" spans="1:48" s="214" customFormat="1" ht="35.25" customHeight="1" x14ac:dyDescent="0.15">
      <c r="A411" s="196">
        <v>100000</v>
      </c>
      <c r="B411" s="197" t="s">
        <v>57</v>
      </c>
      <c r="C411" s="198">
        <v>9911</v>
      </c>
      <c r="D411" s="197" t="s">
        <v>82</v>
      </c>
      <c r="E411" s="197" t="s">
        <v>83</v>
      </c>
      <c r="F411" s="197" t="s">
        <v>83</v>
      </c>
      <c r="G411" s="197" t="s">
        <v>89</v>
      </c>
      <c r="H411" s="197" t="s">
        <v>83</v>
      </c>
      <c r="I411" s="226">
        <v>57403</v>
      </c>
      <c r="J411" s="227" t="s">
        <v>1869</v>
      </c>
      <c r="K411" s="188"/>
      <c r="L411" s="189"/>
      <c r="M411" s="189"/>
      <c r="N411" s="189"/>
      <c r="O411" s="189">
        <f>SUM(Table1[[#This Row],[Salaries and Wages]:[Variable Fringe]])</f>
        <v>0</v>
      </c>
      <c r="P411" s="189"/>
      <c r="Q411" s="189"/>
      <c r="R411" s="189"/>
      <c r="S411" s="189"/>
      <c r="T411" s="189"/>
      <c r="U411" s="189"/>
      <c r="V411" s="189"/>
      <c r="W411" s="189"/>
      <c r="X411" s="189"/>
      <c r="Y411" s="189"/>
      <c r="Z411" s="189">
        <v>31733669</v>
      </c>
      <c r="AA411" s="221" t="s">
        <v>1870</v>
      </c>
      <c r="AB411" s="210" t="s">
        <v>69</v>
      </c>
      <c r="AC411" s="210" t="s">
        <v>69</v>
      </c>
      <c r="AD411" s="197" t="s">
        <v>94</v>
      </c>
      <c r="AE411" s="234" t="s">
        <v>69</v>
      </c>
      <c r="AF411" s="259">
        <v>0</v>
      </c>
      <c r="AG411" s="211">
        <f>Table1[[#This Row],[ADOPTED
Expenditures TOTAL]]*Table1[[#This Row],[
Percent Related to CAP]]</f>
        <v>0</v>
      </c>
      <c r="AH411" s="211">
        <f>Table1[[#This Row],[ADOPTED
Revenue TOTAL]]*Table1[[#This Row],[
Percent Related to CAP]]</f>
        <v>0</v>
      </c>
      <c r="AI411" s="251" t="s">
        <v>69</v>
      </c>
      <c r="AJ411" s="251" t="s">
        <v>69</v>
      </c>
      <c r="AK411" s="251" t="s">
        <v>69</v>
      </c>
      <c r="AL411" s="251" t="s">
        <v>69</v>
      </c>
      <c r="AM411" s="246"/>
      <c r="AN411" s="215"/>
      <c r="AO411" s="197"/>
      <c r="AP411" s="197"/>
      <c r="AQ411" s="197"/>
      <c r="AR411" s="197" t="s">
        <v>83</v>
      </c>
      <c r="AS411" s="219" t="s">
        <v>1869</v>
      </c>
      <c r="AT411" s="116" t="b">
        <f>IF(Table1[[#This Row],[PROPOSED
Form ID Name]]=Table1[[#This Row],[ADOPTED
Form ID Name]],TRUE,FALSE)</f>
        <v>1</v>
      </c>
      <c r="AU411" s="121" t="s">
        <v>1870</v>
      </c>
      <c r="AV411" s="220" t="b">
        <f>AND(Table1[[#This Row],[PROPOSED Adjustment Description]]=Table1[[#This Row],[ ADOPTED
Adjustment Description]],TRUE,FALSE)</f>
        <v>0</v>
      </c>
    </row>
    <row r="412" spans="1:48" s="214" customFormat="1" ht="35.25" customHeight="1" x14ac:dyDescent="0.15">
      <c r="A412" s="196">
        <v>200205</v>
      </c>
      <c r="B412" s="199" t="s">
        <v>96</v>
      </c>
      <c r="C412" s="198">
        <v>1414</v>
      </c>
      <c r="D412" s="199" t="s">
        <v>97</v>
      </c>
      <c r="E412" s="199" t="s">
        <v>83</v>
      </c>
      <c r="F412" s="199" t="s">
        <v>83</v>
      </c>
      <c r="G412" s="199" t="s">
        <v>61</v>
      </c>
      <c r="H412" s="199" t="s">
        <v>83</v>
      </c>
      <c r="I412" s="226">
        <v>57404</v>
      </c>
      <c r="J412" s="228" t="s">
        <v>1871</v>
      </c>
      <c r="K412" s="190"/>
      <c r="L412" s="191"/>
      <c r="M412" s="191"/>
      <c r="N412" s="191"/>
      <c r="O412" s="191">
        <f>SUM(Table1[[#This Row],[Salaries and Wages]:[Variable Fringe]])</f>
        <v>0</v>
      </c>
      <c r="P412" s="191"/>
      <c r="Q412" s="191"/>
      <c r="R412" s="191"/>
      <c r="S412" s="191"/>
      <c r="T412" s="191"/>
      <c r="U412" s="191"/>
      <c r="V412" s="191"/>
      <c r="W412" s="191">
        <v>150000</v>
      </c>
      <c r="X412" s="191"/>
      <c r="Y412" s="191">
        <v>150000</v>
      </c>
      <c r="Z412" s="191"/>
      <c r="AA412" s="222" t="s">
        <v>1872</v>
      </c>
      <c r="AB412" s="209" t="s">
        <v>1812</v>
      </c>
      <c r="AC412" s="210" t="s">
        <v>1813</v>
      </c>
      <c r="AD412" s="199" t="s">
        <v>94</v>
      </c>
      <c r="AE412" s="234" t="s">
        <v>69</v>
      </c>
      <c r="AF412" s="231">
        <v>0</v>
      </c>
      <c r="AG412" s="211">
        <f>Table1[[#This Row],[ADOPTED
Expenditures TOTAL]]*Table1[[#This Row],[
Percent Related to CAP]]</f>
        <v>0</v>
      </c>
      <c r="AH412" s="211">
        <f>Table1[[#This Row],[ADOPTED
Revenue TOTAL]]*Table1[[#This Row],[
Percent Related to CAP]]</f>
        <v>0</v>
      </c>
      <c r="AI412" s="217" t="s">
        <v>69</v>
      </c>
      <c r="AJ412" s="217" t="s">
        <v>69</v>
      </c>
      <c r="AK412" s="217" t="s">
        <v>69</v>
      </c>
      <c r="AL412" s="217" t="s">
        <v>69</v>
      </c>
      <c r="AM412" s="246"/>
      <c r="AN412" s="215"/>
      <c r="AO412" s="197"/>
      <c r="AP412" s="197" t="s">
        <v>83</v>
      </c>
      <c r="AQ412" s="197"/>
      <c r="AR412" s="197"/>
      <c r="AS412" s="219" t="s">
        <v>1871</v>
      </c>
      <c r="AT412" s="117" t="b">
        <f>IF(Table1[[#This Row],[PROPOSED
Form ID Name]]=Table1[[#This Row],[ADOPTED
Form ID Name]],TRUE,FALSE)</f>
        <v>1</v>
      </c>
      <c r="AU412" s="121" t="s">
        <v>1872</v>
      </c>
      <c r="AV412" s="220" t="b">
        <f>AND(Table1[[#This Row],[PROPOSED Adjustment Description]]=Table1[[#This Row],[ ADOPTED
Adjustment Description]],TRUE,FALSE)</f>
        <v>0</v>
      </c>
    </row>
    <row r="413" spans="1:48" s="214" customFormat="1" ht="35.25" customHeight="1" x14ac:dyDescent="0.15">
      <c r="A413" s="196">
        <v>100000</v>
      </c>
      <c r="B413" s="199" t="s">
        <v>57</v>
      </c>
      <c r="C413" s="198">
        <v>1516</v>
      </c>
      <c r="D413" s="199" t="s">
        <v>710</v>
      </c>
      <c r="E413" s="199" t="s">
        <v>238</v>
      </c>
      <c r="F413" s="199" t="s">
        <v>83</v>
      </c>
      <c r="G413" s="199" t="s">
        <v>61</v>
      </c>
      <c r="H413" s="199" t="s">
        <v>83</v>
      </c>
      <c r="I413" s="226">
        <v>57406</v>
      </c>
      <c r="J413" s="228" t="s">
        <v>1873</v>
      </c>
      <c r="K413" s="190">
        <v>1</v>
      </c>
      <c r="L413" s="191">
        <v>87735</v>
      </c>
      <c r="M413" s="191">
        <v>19256</v>
      </c>
      <c r="N413" s="191">
        <v>9968</v>
      </c>
      <c r="O413" s="191">
        <f>SUM(Table1[[#This Row],[Salaries and Wages]:[Variable Fringe]])</f>
        <v>116959</v>
      </c>
      <c r="P413" s="191"/>
      <c r="Q413" s="191"/>
      <c r="R413" s="191"/>
      <c r="S413" s="191"/>
      <c r="T413" s="191"/>
      <c r="U413" s="191"/>
      <c r="V413" s="191"/>
      <c r="W413" s="191"/>
      <c r="X413" s="191"/>
      <c r="Y413" s="191">
        <v>116959</v>
      </c>
      <c r="Z413" s="191">
        <v>250000</v>
      </c>
      <c r="AA413" s="222" t="s">
        <v>1874</v>
      </c>
      <c r="AB413" s="210" t="s">
        <v>1875</v>
      </c>
      <c r="AC413" s="210" t="s">
        <v>1876</v>
      </c>
      <c r="AD413" s="199" t="s">
        <v>67</v>
      </c>
      <c r="AE413" s="235" t="s">
        <v>1877</v>
      </c>
      <c r="AF413" s="231">
        <v>0</v>
      </c>
      <c r="AG413" s="211">
        <f>Table1[[#This Row],[ADOPTED
Expenditures TOTAL]]*Table1[[#This Row],[
Percent Related to CAP]]</f>
        <v>0</v>
      </c>
      <c r="AH413" s="211">
        <f>Table1[[#This Row],[ADOPTED
Revenue TOTAL]]*Table1[[#This Row],[
Percent Related to CAP]]</f>
        <v>0</v>
      </c>
      <c r="AI413" s="217" t="s">
        <v>69</v>
      </c>
      <c r="AJ413" s="217" t="s">
        <v>69</v>
      </c>
      <c r="AK413" s="217" t="s">
        <v>69</v>
      </c>
      <c r="AL413" s="217" t="s">
        <v>69</v>
      </c>
      <c r="AM413" s="290"/>
      <c r="AN413" s="212"/>
      <c r="AO413" s="213"/>
      <c r="AP413" s="213"/>
      <c r="AQ413" s="213"/>
      <c r="AR413" s="197" t="s">
        <v>83</v>
      </c>
      <c r="AS413" s="219" t="s">
        <v>1873</v>
      </c>
      <c r="AT413" s="116" t="b">
        <f>IF(Table1[[#This Row],[PROPOSED
Form ID Name]]=Table1[[#This Row],[ADOPTED
Form ID Name]],TRUE,FALSE)</f>
        <v>1</v>
      </c>
      <c r="AU413" s="121" t="s">
        <v>1874</v>
      </c>
      <c r="AV413" s="220" t="b">
        <f>AND(Table1[[#This Row],[PROPOSED Adjustment Description]]=Table1[[#This Row],[ ADOPTED
Adjustment Description]],TRUE,FALSE)</f>
        <v>0</v>
      </c>
    </row>
    <row r="414" spans="1:48" s="214" customFormat="1" ht="35.25" customHeight="1" x14ac:dyDescent="0.15">
      <c r="A414" s="196">
        <v>400169</v>
      </c>
      <c r="B414" s="199" t="s">
        <v>1878</v>
      </c>
      <c r="C414" s="198">
        <v>9913</v>
      </c>
      <c r="D414" s="199" t="s">
        <v>1553</v>
      </c>
      <c r="E414" s="199" t="s">
        <v>83</v>
      </c>
      <c r="F414" s="199" t="s">
        <v>83</v>
      </c>
      <c r="G414" s="199" t="s">
        <v>89</v>
      </c>
      <c r="H414" s="199" t="s">
        <v>83</v>
      </c>
      <c r="I414" s="226">
        <v>57408</v>
      </c>
      <c r="J414" s="228" t="s">
        <v>1879</v>
      </c>
      <c r="K414" s="190"/>
      <c r="L414" s="191"/>
      <c r="M414" s="191"/>
      <c r="N414" s="191"/>
      <c r="O414" s="191">
        <f>SUM(Table1[[#This Row],[Salaries and Wages]:[Variable Fringe]])</f>
        <v>0</v>
      </c>
      <c r="P414" s="191"/>
      <c r="Q414" s="191"/>
      <c r="R414" s="191"/>
      <c r="S414" s="191"/>
      <c r="T414" s="191"/>
      <c r="U414" s="191"/>
      <c r="V414" s="191"/>
      <c r="W414" s="191"/>
      <c r="X414" s="191"/>
      <c r="Y414" s="191"/>
      <c r="Z414" s="193">
        <v>-310296</v>
      </c>
      <c r="AA414" s="223" t="s">
        <v>1880</v>
      </c>
      <c r="AB414" s="210" t="s">
        <v>1881</v>
      </c>
      <c r="AC414" s="210" t="s">
        <v>1882</v>
      </c>
      <c r="AD414" s="199" t="s">
        <v>94</v>
      </c>
      <c r="AE414" s="236" t="s">
        <v>69</v>
      </c>
      <c r="AF414" s="231">
        <v>0</v>
      </c>
      <c r="AG414" s="211">
        <f>Table1[[#This Row],[ADOPTED
Expenditures TOTAL]]*Table1[[#This Row],[
Percent Related to CAP]]</f>
        <v>0</v>
      </c>
      <c r="AH414" s="211">
        <f>Table1[[#This Row],[ADOPTED
Revenue TOTAL]]*Table1[[#This Row],[
Percent Related to CAP]]</f>
        <v>0</v>
      </c>
      <c r="AI414" s="217" t="s">
        <v>69</v>
      </c>
      <c r="AJ414" s="217" t="s">
        <v>69</v>
      </c>
      <c r="AK414" s="217" t="s">
        <v>69</v>
      </c>
      <c r="AL414" s="217" t="s">
        <v>69</v>
      </c>
      <c r="AM414" s="291"/>
      <c r="AN414" s="215" t="s">
        <v>83</v>
      </c>
      <c r="AO414" s="197"/>
      <c r="AP414" s="197"/>
      <c r="AQ414" s="216"/>
      <c r="AR414" s="216"/>
      <c r="AS414" s="219" t="s">
        <v>1879</v>
      </c>
      <c r="AT414" s="117" t="b">
        <f>IF(Table1[[#This Row],[PROPOSED
Form ID Name]]=Table1[[#This Row],[ADOPTED
Form ID Name]],TRUE,FALSE)</f>
        <v>1</v>
      </c>
      <c r="AU414" s="121" t="s">
        <v>1880</v>
      </c>
      <c r="AV414" s="220" t="b">
        <f>AND(Table1[[#This Row],[PROPOSED Adjustment Description]]=Table1[[#This Row],[ ADOPTED
Adjustment Description]],TRUE,FALSE)</f>
        <v>0</v>
      </c>
    </row>
    <row r="415" spans="1:48" s="214" customFormat="1" ht="35.25" customHeight="1" x14ac:dyDescent="0.15">
      <c r="A415" s="196">
        <v>100000</v>
      </c>
      <c r="B415" s="199" t="s">
        <v>57</v>
      </c>
      <c r="C415" s="198">
        <v>1001</v>
      </c>
      <c r="D415" s="199" t="s">
        <v>232</v>
      </c>
      <c r="E415" s="199" t="s">
        <v>103</v>
      </c>
      <c r="F415" s="199" t="s">
        <v>83</v>
      </c>
      <c r="G415" s="199" t="s">
        <v>279</v>
      </c>
      <c r="H415" s="199" t="s">
        <v>83</v>
      </c>
      <c r="I415" s="226">
        <v>57409</v>
      </c>
      <c r="J415" s="228" t="s">
        <v>1883</v>
      </c>
      <c r="K415" s="190">
        <v>0.35</v>
      </c>
      <c r="L415" s="191">
        <v>140460</v>
      </c>
      <c r="M415" s="191">
        <v>797</v>
      </c>
      <c r="N415" s="191">
        <v>7304</v>
      </c>
      <c r="O415" s="191">
        <f>SUM(Table1[[#This Row],[Salaries and Wages]:[Variable Fringe]])</f>
        <v>148561</v>
      </c>
      <c r="P415" s="191"/>
      <c r="Q415" s="191"/>
      <c r="R415" s="191"/>
      <c r="S415" s="191"/>
      <c r="T415" s="191"/>
      <c r="U415" s="191"/>
      <c r="V415" s="191"/>
      <c r="W415" s="191"/>
      <c r="X415" s="191"/>
      <c r="Y415" s="191">
        <v>148561</v>
      </c>
      <c r="Z415" s="191"/>
      <c r="AA415" s="223" t="s">
        <v>1884</v>
      </c>
      <c r="AB415" s="210" t="s">
        <v>242</v>
      </c>
      <c r="AC415" s="210" t="s">
        <v>1885</v>
      </c>
      <c r="AD415" s="199" t="s">
        <v>94</v>
      </c>
      <c r="AE415" s="234" t="s">
        <v>69</v>
      </c>
      <c r="AF415" s="231">
        <v>0</v>
      </c>
      <c r="AG415" s="211">
        <f>Table1[[#This Row],[ADOPTED
Expenditures TOTAL]]*Table1[[#This Row],[
Percent Related to CAP]]</f>
        <v>0</v>
      </c>
      <c r="AH415" s="211">
        <f>Table1[[#This Row],[ADOPTED
Revenue TOTAL]]*Table1[[#This Row],[
Percent Related to CAP]]</f>
        <v>0</v>
      </c>
      <c r="AI415" s="251" t="s">
        <v>69</v>
      </c>
      <c r="AJ415" s="251" t="s">
        <v>69</v>
      </c>
      <c r="AK415" s="251" t="s">
        <v>69</v>
      </c>
      <c r="AL415" s="217" t="s">
        <v>69</v>
      </c>
      <c r="AM415" s="246"/>
      <c r="AN415" s="215"/>
      <c r="AO415" s="197"/>
      <c r="AP415" s="197"/>
      <c r="AQ415" s="197"/>
      <c r="AR415" s="197" t="s">
        <v>83</v>
      </c>
      <c r="AS415" s="219" t="s">
        <v>1883</v>
      </c>
      <c r="AT415" s="116" t="b">
        <f>IF(Table1[[#This Row],[PROPOSED
Form ID Name]]=Table1[[#This Row],[ADOPTED
Form ID Name]],TRUE,FALSE)</f>
        <v>1</v>
      </c>
      <c r="AU415" s="121" t="s">
        <v>1884</v>
      </c>
      <c r="AV415" s="220" t="b">
        <f>AND(Table1[[#This Row],[PROPOSED Adjustment Description]]=Table1[[#This Row],[ ADOPTED
Adjustment Description]],TRUE,FALSE)</f>
        <v>0</v>
      </c>
    </row>
    <row r="416" spans="1:48" s="214" customFormat="1" ht="35.25" customHeight="1" x14ac:dyDescent="0.15">
      <c r="A416" s="196">
        <v>400170</v>
      </c>
      <c r="B416" s="199" t="s">
        <v>1886</v>
      </c>
      <c r="C416" s="198">
        <v>9913</v>
      </c>
      <c r="D416" s="199" t="s">
        <v>1553</v>
      </c>
      <c r="E416" s="199" t="s">
        <v>83</v>
      </c>
      <c r="F416" s="199" t="s">
        <v>83</v>
      </c>
      <c r="G416" s="199" t="s">
        <v>89</v>
      </c>
      <c r="H416" s="199" t="s">
        <v>83</v>
      </c>
      <c r="I416" s="226">
        <v>57410</v>
      </c>
      <c r="J416" s="228" t="s">
        <v>1887</v>
      </c>
      <c r="K416" s="190"/>
      <c r="L416" s="191"/>
      <c r="M416" s="191"/>
      <c r="N416" s="191"/>
      <c r="O416" s="191">
        <f>SUM(Table1[[#This Row],[Salaries and Wages]:[Variable Fringe]])</f>
        <v>0</v>
      </c>
      <c r="P416" s="191"/>
      <c r="Q416" s="191"/>
      <c r="R416" s="191"/>
      <c r="S416" s="191"/>
      <c r="T416" s="191"/>
      <c r="U416" s="191"/>
      <c r="V416" s="191"/>
      <c r="W416" s="191"/>
      <c r="X416" s="191"/>
      <c r="Y416" s="191"/>
      <c r="Z416" s="193">
        <v>-217701</v>
      </c>
      <c r="AA416" s="223" t="s">
        <v>1888</v>
      </c>
      <c r="AB416" s="210" t="s">
        <v>1881</v>
      </c>
      <c r="AC416" s="210" t="s">
        <v>1882</v>
      </c>
      <c r="AD416" s="199" t="s">
        <v>94</v>
      </c>
      <c r="AE416" s="236" t="s">
        <v>69</v>
      </c>
      <c r="AF416" s="231">
        <v>0</v>
      </c>
      <c r="AG416" s="211">
        <f>Table1[[#This Row],[ADOPTED
Expenditures TOTAL]]*Table1[[#This Row],[
Percent Related to CAP]]</f>
        <v>0</v>
      </c>
      <c r="AH416" s="211">
        <f>Table1[[#This Row],[ADOPTED
Revenue TOTAL]]*Table1[[#This Row],[
Percent Related to CAP]]</f>
        <v>0</v>
      </c>
      <c r="AI416" s="217" t="s">
        <v>69</v>
      </c>
      <c r="AJ416" s="217" t="s">
        <v>69</v>
      </c>
      <c r="AK416" s="217" t="s">
        <v>69</v>
      </c>
      <c r="AL416" s="217" t="s">
        <v>69</v>
      </c>
      <c r="AM416" s="291"/>
      <c r="AN416" s="215" t="s">
        <v>83</v>
      </c>
      <c r="AO416" s="197"/>
      <c r="AP416" s="197"/>
      <c r="AQ416" s="216"/>
      <c r="AR416" s="216"/>
      <c r="AS416" s="219" t="s">
        <v>1887</v>
      </c>
      <c r="AT416" s="117" t="b">
        <f>IF(Table1[[#This Row],[PROPOSED
Form ID Name]]=Table1[[#This Row],[ADOPTED
Form ID Name]],TRUE,FALSE)</f>
        <v>1</v>
      </c>
      <c r="AU416" s="121" t="s">
        <v>1888</v>
      </c>
      <c r="AV416" s="220" t="b">
        <f>AND(Table1[[#This Row],[PROPOSED Adjustment Description]]=Table1[[#This Row],[ ADOPTED
Adjustment Description]],TRUE,FALSE)</f>
        <v>0</v>
      </c>
    </row>
    <row r="417" spans="1:48" s="214" customFormat="1" ht="35.25" customHeight="1" x14ac:dyDescent="0.15">
      <c r="A417" s="196">
        <v>100000</v>
      </c>
      <c r="B417" s="199" t="s">
        <v>57</v>
      </c>
      <c r="C417" s="198">
        <v>171412</v>
      </c>
      <c r="D417" s="199" t="s">
        <v>1287</v>
      </c>
      <c r="E417" s="199" t="s">
        <v>83</v>
      </c>
      <c r="F417" s="199" t="s">
        <v>83</v>
      </c>
      <c r="G417" s="199" t="s">
        <v>142</v>
      </c>
      <c r="H417" s="199" t="s">
        <v>83</v>
      </c>
      <c r="I417" s="226">
        <v>57411</v>
      </c>
      <c r="J417" s="228" t="s">
        <v>1889</v>
      </c>
      <c r="K417" s="192">
        <v>-15</v>
      </c>
      <c r="L417" s="193">
        <v>-419750</v>
      </c>
      <c r="M417" s="193">
        <v>-70817</v>
      </c>
      <c r="N417" s="193">
        <v>-11592</v>
      </c>
      <c r="O417" s="193">
        <f>SUM(Table1[[#This Row],[Salaries and Wages]:[Variable Fringe]])</f>
        <v>-502159</v>
      </c>
      <c r="P417" s="191"/>
      <c r="Q417" s="191"/>
      <c r="R417" s="191"/>
      <c r="S417" s="191"/>
      <c r="T417" s="191"/>
      <c r="U417" s="191"/>
      <c r="V417" s="191"/>
      <c r="W417" s="191"/>
      <c r="X417" s="191"/>
      <c r="Y417" s="193">
        <v>-502159</v>
      </c>
      <c r="Z417" s="191"/>
      <c r="AA417" s="222" t="s">
        <v>1890</v>
      </c>
      <c r="AB417" s="210" t="s">
        <v>1891</v>
      </c>
      <c r="AC417" s="210" t="s">
        <v>1892</v>
      </c>
      <c r="AD417" s="199" t="s">
        <v>94</v>
      </c>
      <c r="AE417" s="234" t="s">
        <v>1276</v>
      </c>
      <c r="AF417" s="231">
        <v>0</v>
      </c>
      <c r="AG417" s="211">
        <f>Table1[[#This Row],[ADOPTED
Expenditures TOTAL]]*Table1[[#This Row],[
Percent Related to CAP]]</f>
        <v>0</v>
      </c>
      <c r="AH417" s="211">
        <f>Table1[[#This Row],[ADOPTED
Revenue TOTAL]]*Table1[[#This Row],[
Percent Related to CAP]]</f>
        <v>0</v>
      </c>
      <c r="AI417" s="217" t="s">
        <v>69</v>
      </c>
      <c r="AJ417" s="217" t="s">
        <v>69</v>
      </c>
      <c r="AK417" s="217" t="s">
        <v>69</v>
      </c>
      <c r="AL417" s="217" t="s">
        <v>69</v>
      </c>
      <c r="AM417" s="246"/>
      <c r="AN417" s="215"/>
      <c r="AO417" s="197"/>
      <c r="AP417" s="197"/>
      <c r="AQ417" s="197"/>
      <c r="AR417" s="197" t="s">
        <v>83</v>
      </c>
      <c r="AS417" s="219" t="s">
        <v>1889</v>
      </c>
      <c r="AT417" s="116" t="b">
        <f>IF(Table1[[#This Row],[PROPOSED
Form ID Name]]=Table1[[#This Row],[ADOPTED
Form ID Name]],TRUE,FALSE)</f>
        <v>1</v>
      </c>
      <c r="AU417" s="121" t="s">
        <v>1890</v>
      </c>
      <c r="AV417" s="220" t="b">
        <f>AND(Table1[[#This Row],[PROPOSED Adjustment Description]]=Table1[[#This Row],[ ADOPTED
Adjustment Description]],TRUE,FALSE)</f>
        <v>0</v>
      </c>
    </row>
    <row r="418" spans="1:48" s="214" customFormat="1" ht="35.25" customHeight="1" x14ac:dyDescent="0.15">
      <c r="A418" s="196">
        <v>200731</v>
      </c>
      <c r="B418" s="199" t="s">
        <v>1893</v>
      </c>
      <c r="C418" s="198">
        <v>9913</v>
      </c>
      <c r="D418" s="199" t="s">
        <v>1553</v>
      </c>
      <c r="E418" s="199" t="s">
        <v>83</v>
      </c>
      <c r="F418" s="199" t="s">
        <v>83</v>
      </c>
      <c r="G418" s="199" t="s">
        <v>89</v>
      </c>
      <c r="H418" s="199" t="s">
        <v>83</v>
      </c>
      <c r="I418" s="226">
        <v>57413</v>
      </c>
      <c r="J418" s="228" t="s">
        <v>1894</v>
      </c>
      <c r="K418" s="190"/>
      <c r="L418" s="191"/>
      <c r="M418" s="191"/>
      <c r="N418" s="191"/>
      <c r="O418" s="191">
        <f>SUM(Table1[[#This Row],[Salaries and Wages]:[Variable Fringe]])</f>
        <v>0</v>
      </c>
      <c r="P418" s="191"/>
      <c r="Q418" s="191"/>
      <c r="R418" s="191"/>
      <c r="S418" s="191"/>
      <c r="T418" s="191"/>
      <c r="U418" s="191"/>
      <c r="V418" s="191"/>
      <c r="W418" s="191"/>
      <c r="X418" s="191"/>
      <c r="Y418" s="191"/>
      <c r="Z418" s="191">
        <v>1960960</v>
      </c>
      <c r="AA418" s="223" t="s">
        <v>1895</v>
      </c>
      <c r="AB418" s="210" t="s">
        <v>1896</v>
      </c>
      <c r="AC418" s="210" t="s">
        <v>1897</v>
      </c>
      <c r="AD418" s="199" t="s">
        <v>94</v>
      </c>
      <c r="AE418" s="236" t="s">
        <v>69</v>
      </c>
      <c r="AF418" s="231">
        <v>0</v>
      </c>
      <c r="AG418" s="211">
        <f>Table1[[#This Row],[ADOPTED
Expenditures TOTAL]]*Table1[[#This Row],[
Percent Related to CAP]]</f>
        <v>0</v>
      </c>
      <c r="AH418" s="211">
        <f>Table1[[#This Row],[ADOPTED
Revenue TOTAL]]*Table1[[#This Row],[
Percent Related to CAP]]</f>
        <v>0</v>
      </c>
      <c r="AI418" s="217" t="s">
        <v>69</v>
      </c>
      <c r="AJ418" s="217" t="s">
        <v>69</v>
      </c>
      <c r="AK418" s="217" t="s">
        <v>69</v>
      </c>
      <c r="AL418" s="217" t="s">
        <v>69</v>
      </c>
      <c r="AM418" s="291"/>
      <c r="AN418" s="215" t="s">
        <v>83</v>
      </c>
      <c r="AO418" s="197"/>
      <c r="AP418" s="197"/>
      <c r="AQ418" s="216"/>
      <c r="AR418" s="216"/>
      <c r="AS418" s="219" t="s">
        <v>1894</v>
      </c>
      <c r="AT418" s="117" t="b">
        <f>IF(Table1[[#This Row],[PROPOSED
Form ID Name]]=Table1[[#This Row],[ADOPTED
Form ID Name]],TRUE,FALSE)</f>
        <v>1</v>
      </c>
      <c r="AU418" s="121" t="s">
        <v>1895</v>
      </c>
      <c r="AV418" s="220" t="b">
        <f>AND(Table1[[#This Row],[PROPOSED Adjustment Description]]=Table1[[#This Row],[ ADOPTED
Adjustment Description]],TRUE,FALSE)</f>
        <v>0</v>
      </c>
    </row>
    <row r="419" spans="1:48" s="214" customFormat="1" ht="35.25" customHeight="1" x14ac:dyDescent="0.15">
      <c r="A419" s="196">
        <v>200118</v>
      </c>
      <c r="B419" s="199" t="s">
        <v>1898</v>
      </c>
      <c r="C419" s="198">
        <v>9913</v>
      </c>
      <c r="D419" s="199" t="s">
        <v>1553</v>
      </c>
      <c r="E419" s="199" t="s">
        <v>83</v>
      </c>
      <c r="F419" s="199" t="s">
        <v>83</v>
      </c>
      <c r="G419" s="199" t="s">
        <v>134</v>
      </c>
      <c r="H419" s="199" t="s">
        <v>83</v>
      </c>
      <c r="I419" s="226">
        <v>57414</v>
      </c>
      <c r="J419" s="228" t="s">
        <v>1899</v>
      </c>
      <c r="K419" s="190"/>
      <c r="L419" s="191"/>
      <c r="M419" s="191"/>
      <c r="N419" s="191"/>
      <c r="O419" s="191">
        <f>SUM(Table1[[#This Row],[Salaries and Wages]:[Variable Fringe]])</f>
        <v>0</v>
      </c>
      <c r="P419" s="191"/>
      <c r="Q419" s="191"/>
      <c r="R419" s="191"/>
      <c r="S419" s="191"/>
      <c r="T419" s="191"/>
      <c r="U419" s="191"/>
      <c r="V419" s="191"/>
      <c r="W419" s="191"/>
      <c r="X419" s="191"/>
      <c r="Y419" s="191"/>
      <c r="Z419" s="193">
        <v>-1863498</v>
      </c>
      <c r="AA419" s="223" t="s">
        <v>1900</v>
      </c>
      <c r="AB419" s="210" t="s">
        <v>1901</v>
      </c>
      <c r="AC419" s="210" t="s">
        <v>1902</v>
      </c>
      <c r="AD419" s="199" t="s">
        <v>94</v>
      </c>
      <c r="AE419" s="236" t="s">
        <v>69</v>
      </c>
      <c r="AF419" s="231">
        <v>0</v>
      </c>
      <c r="AG419" s="211">
        <f>Table1[[#This Row],[ADOPTED
Expenditures TOTAL]]*Table1[[#This Row],[
Percent Related to CAP]]</f>
        <v>0</v>
      </c>
      <c r="AH419" s="211">
        <f>Table1[[#This Row],[ADOPTED
Revenue TOTAL]]*Table1[[#This Row],[
Percent Related to CAP]]</f>
        <v>0</v>
      </c>
      <c r="AI419" s="217" t="s">
        <v>69</v>
      </c>
      <c r="AJ419" s="217" t="s">
        <v>69</v>
      </c>
      <c r="AK419" s="217" t="s">
        <v>69</v>
      </c>
      <c r="AL419" s="217" t="s">
        <v>69</v>
      </c>
      <c r="AM419" s="291"/>
      <c r="AN419" s="215" t="s">
        <v>83</v>
      </c>
      <c r="AO419" s="197"/>
      <c r="AP419" s="197"/>
      <c r="AQ419" s="216"/>
      <c r="AR419" s="216"/>
      <c r="AS419" s="219" t="s">
        <v>1899</v>
      </c>
      <c r="AT419" s="117" t="b">
        <f>IF(Table1[[#This Row],[PROPOSED
Form ID Name]]=Table1[[#This Row],[ADOPTED
Form ID Name]],TRUE,FALSE)</f>
        <v>1</v>
      </c>
      <c r="AU419" s="121" t="s">
        <v>1900</v>
      </c>
      <c r="AV419" s="220" t="b">
        <f>AND(Table1[[#This Row],[PROPOSED Adjustment Description]]=Table1[[#This Row],[ ADOPTED
Adjustment Description]],TRUE,FALSE)</f>
        <v>0</v>
      </c>
    </row>
    <row r="420" spans="1:48" s="214" customFormat="1" ht="35.25" customHeight="1" x14ac:dyDescent="0.15">
      <c r="A420" s="178">
        <v>200118</v>
      </c>
      <c r="B420" s="280" t="s">
        <v>1898</v>
      </c>
      <c r="C420" s="180">
        <v>9913</v>
      </c>
      <c r="D420" s="280" t="s">
        <v>1553</v>
      </c>
      <c r="E420" s="280" t="s">
        <v>83</v>
      </c>
      <c r="F420" s="280" t="s">
        <v>83</v>
      </c>
      <c r="G420" s="280" t="s">
        <v>160</v>
      </c>
      <c r="H420" s="280" t="s">
        <v>83</v>
      </c>
      <c r="I420" s="180">
        <v>57415</v>
      </c>
      <c r="J420" s="187" t="s">
        <v>1903</v>
      </c>
      <c r="K420" s="281"/>
      <c r="L420" s="191"/>
      <c r="M420" s="191"/>
      <c r="N420" s="191"/>
      <c r="O420" s="282">
        <f>SUM(Table1[[#This Row],[Salaries and Wages]:[Variable Fringe]])</f>
        <v>0</v>
      </c>
      <c r="P420" s="191"/>
      <c r="Q420" s="191">
        <v>131613</v>
      </c>
      <c r="R420" s="191"/>
      <c r="S420" s="191"/>
      <c r="T420" s="191"/>
      <c r="U420" s="191"/>
      <c r="V420" s="191"/>
      <c r="W420" s="191"/>
      <c r="X420" s="191"/>
      <c r="Y420" s="282">
        <v>131613</v>
      </c>
      <c r="Z420" s="282"/>
      <c r="AA420" s="187" t="s">
        <v>1904</v>
      </c>
      <c r="AB420" s="183" t="s">
        <v>1901</v>
      </c>
      <c r="AC420" s="183" t="s">
        <v>1905</v>
      </c>
      <c r="AD420" s="280" t="s">
        <v>94</v>
      </c>
      <c r="AE420" s="284" t="s">
        <v>69</v>
      </c>
      <c r="AF420" s="233">
        <v>1</v>
      </c>
      <c r="AG420" s="184">
        <f>Table1[[#This Row],[ADOPTED
Expenditures TOTAL]]*Table1[[#This Row],[
Percent Related to CAP]]</f>
        <v>131613</v>
      </c>
      <c r="AH420" s="184">
        <f>Table1[[#This Row],[ADOPTED
Revenue TOTAL]]*Table1[[#This Row],[
Percent Related to CAP]]</f>
        <v>0</v>
      </c>
      <c r="AI420" s="229" t="s">
        <v>79</v>
      </c>
      <c r="AJ420" s="229" t="s">
        <v>1014</v>
      </c>
      <c r="AK420" s="229" t="s">
        <v>156</v>
      </c>
      <c r="AL420" s="229" t="s">
        <v>177</v>
      </c>
      <c r="AM420" s="302" t="s">
        <v>1906</v>
      </c>
      <c r="AN420" s="186" t="s">
        <v>83</v>
      </c>
      <c r="AO420" s="179"/>
      <c r="AP420" s="179"/>
      <c r="AQ420" s="187"/>
      <c r="AR420" s="187"/>
      <c r="AS420" s="274" t="s">
        <v>1903</v>
      </c>
      <c r="AT420" s="278" t="b">
        <f>IF(Table1[[#This Row],[PROPOSED
Form ID Name]]=Table1[[#This Row],[ADOPTED
Form ID Name]],TRUE,FALSE)</f>
        <v>1</v>
      </c>
      <c r="AU420" s="276" t="s">
        <v>1904</v>
      </c>
      <c r="AV420" s="277" t="b">
        <f>AND(Table1[[#This Row],[PROPOSED Adjustment Description]]=Table1[[#This Row],[ ADOPTED
Adjustment Description]],TRUE,FALSE)</f>
        <v>0</v>
      </c>
    </row>
    <row r="421" spans="1:48" s="214" customFormat="1" ht="35.25" customHeight="1" x14ac:dyDescent="0.15">
      <c r="A421" s="178">
        <v>200118</v>
      </c>
      <c r="B421" s="280" t="s">
        <v>1898</v>
      </c>
      <c r="C421" s="180">
        <v>9913</v>
      </c>
      <c r="D421" s="301" t="s">
        <v>1553</v>
      </c>
      <c r="E421" s="280" t="s">
        <v>83</v>
      </c>
      <c r="F421" s="280" t="s">
        <v>83</v>
      </c>
      <c r="G421" s="280" t="s">
        <v>160</v>
      </c>
      <c r="H421" s="280" t="s">
        <v>83</v>
      </c>
      <c r="I421" s="180">
        <v>57416</v>
      </c>
      <c r="J421" s="187" t="s">
        <v>1907</v>
      </c>
      <c r="K421" s="281"/>
      <c r="L421" s="191"/>
      <c r="M421" s="191"/>
      <c r="N421" s="191"/>
      <c r="O421" s="282">
        <f>SUM(Table1[[#This Row],[Salaries and Wages]:[Variable Fringe]])</f>
        <v>0</v>
      </c>
      <c r="P421" s="191">
        <v>9000</v>
      </c>
      <c r="Q421" s="191">
        <v>240918</v>
      </c>
      <c r="R421" s="191"/>
      <c r="S421" s="191">
        <v>12965</v>
      </c>
      <c r="T421" s="191"/>
      <c r="U421" s="191"/>
      <c r="V421" s="191"/>
      <c r="W421" s="191"/>
      <c r="X421" s="191"/>
      <c r="Y421" s="282">
        <v>262883</v>
      </c>
      <c r="Z421" s="282"/>
      <c r="AA421" s="187" t="s">
        <v>1908</v>
      </c>
      <c r="AB421" s="183" t="s">
        <v>1901</v>
      </c>
      <c r="AC421" s="183" t="s">
        <v>1905</v>
      </c>
      <c r="AD421" s="280" t="s">
        <v>94</v>
      </c>
      <c r="AE421" s="284" t="s">
        <v>69</v>
      </c>
      <c r="AF421" s="233">
        <v>1</v>
      </c>
      <c r="AG421" s="184">
        <f>Table1[[#This Row],[ADOPTED
Expenditures TOTAL]]*Table1[[#This Row],[
Percent Related to CAP]]</f>
        <v>262883</v>
      </c>
      <c r="AH421" s="184">
        <f>Table1[[#This Row],[ADOPTED
Revenue TOTAL]]*Table1[[#This Row],[
Percent Related to CAP]]</f>
        <v>0</v>
      </c>
      <c r="AI421" s="229" t="s">
        <v>895</v>
      </c>
      <c r="AJ421" s="229" t="s">
        <v>896</v>
      </c>
      <c r="AK421" s="229" t="s">
        <v>156</v>
      </c>
      <c r="AL421" s="229" t="s">
        <v>177</v>
      </c>
      <c r="AM421" s="302" t="s">
        <v>1906</v>
      </c>
      <c r="AN421" s="186" t="s">
        <v>83</v>
      </c>
      <c r="AO421" s="179"/>
      <c r="AP421" s="179"/>
      <c r="AQ421" s="187"/>
      <c r="AR421" s="187"/>
      <c r="AS421" s="274" t="s">
        <v>1907</v>
      </c>
      <c r="AT421" s="278" t="b">
        <f>IF(Table1[[#This Row],[PROPOSED
Form ID Name]]=Table1[[#This Row],[ADOPTED
Form ID Name]],TRUE,FALSE)</f>
        <v>1</v>
      </c>
      <c r="AU421" s="276" t="s">
        <v>1908</v>
      </c>
      <c r="AV421" s="277" t="b">
        <f>AND(Table1[[#This Row],[PROPOSED Adjustment Description]]=Table1[[#This Row],[ ADOPTED
Adjustment Description]],TRUE,FALSE)</f>
        <v>0</v>
      </c>
    </row>
    <row r="422" spans="1:48" s="214" customFormat="1" ht="35.25" customHeight="1" x14ac:dyDescent="0.15">
      <c r="A422" s="196">
        <v>100000</v>
      </c>
      <c r="B422" s="199" t="s">
        <v>57</v>
      </c>
      <c r="C422" s="198">
        <v>1912</v>
      </c>
      <c r="D422" s="199" t="s">
        <v>471</v>
      </c>
      <c r="E422" s="199" t="s">
        <v>83</v>
      </c>
      <c r="F422" s="199" t="s">
        <v>83</v>
      </c>
      <c r="G422" s="199" t="s">
        <v>134</v>
      </c>
      <c r="H422" s="199" t="s">
        <v>83</v>
      </c>
      <c r="I422" s="226">
        <v>57418</v>
      </c>
      <c r="J422" s="228" t="s">
        <v>1909</v>
      </c>
      <c r="K422" s="190"/>
      <c r="L422" s="191"/>
      <c r="M422" s="191"/>
      <c r="N422" s="191"/>
      <c r="O422" s="191">
        <f>SUM(Table1[[#This Row],[Salaries and Wages]:[Variable Fringe]])</f>
        <v>0</v>
      </c>
      <c r="P422" s="191"/>
      <c r="Q422" s="191"/>
      <c r="R422" s="191"/>
      <c r="S422" s="191"/>
      <c r="T422" s="191"/>
      <c r="U422" s="191"/>
      <c r="V422" s="191"/>
      <c r="W422" s="191"/>
      <c r="X422" s="191"/>
      <c r="Y422" s="191"/>
      <c r="Z422" s="193">
        <v>-28460</v>
      </c>
      <c r="AA422" s="223" t="s">
        <v>1910</v>
      </c>
      <c r="AB422" s="210" t="s">
        <v>92</v>
      </c>
      <c r="AC422" s="210" t="s">
        <v>1911</v>
      </c>
      <c r="AD422" s="199" t="s">
        <v>94</v>
      </c>
      <c r="AE422" s="234" t="s">
        <v>69</v>
      </c>
      <c r="AF422" s="231">
        <v>0</v>
      </c>
      <c r="AG422" s="211">
        <f>Table1[[#This Row],[ADOPTED
Expenditures TOTAL]]*Table1[[#This Row],[
Percent Related to CAP]]</f>
        <v>0</v>
      </c>
      <c r="AH422" s="211">
        <f>Table1[[#This Row],[ADOPTED
Revenue TOTAL]]*Table1[[#This Row],[
Percent Related to CAP]]</f>
        <v>0</v>
      </c>
      <c r="AI422" s="217" t="s">
        <v>69</v>
      </c>
      <c r="AJ422" s="217" t="s">
        <v>69</v>
      </c>
      <c r="AK422" s="217" t="s">
        <v>69</v>
      </c>
      <c r="AL422" s="217" t="s">
        <v>69</v>
      </c>
      <c r="AM422" s="246"/>
      <c r="AN422" s="215"/>
      <c r="AO422" s="197"/>
      <c r="AP422" s="197"/>
      <c r="AQ422" s="197"/>
      <c r="AR422" s="197" t="s">
        <v>83</v>
      </c>
      <c r="AS422" s="219" t="s">
        <v>1909</v>
      </c>
      <c r="AT422" s="116" t="b">
        <f>IF(Table1[[#This Row],[PROPOSED
Form ID Name]]=Table1[[#This Row],[ADOPTED
Form ID Name]],TRUE,FALSE)</f>
        <v>1</v>
      </c>
      <c r="AU422" s="121" t="s">
        <v>1910</v>
      </c>
      <c r="AV422" s="220" t="b">
        <f>AND(Table1[[#This Row],[PROPOSED Adjustment Description]]=Table1[[#This Row],[ ADOPTED
Adjustment Description]],TRUE,FALSE)</f>
        <v>0</v>
      </c>
    </row>
    <row r="423" spans="1:48" s="214" customFormat="1" ht="35.25" customHeight="1" x14ac:dyDescent="0.15">
      <c r="A423" s="196">
        <v>200386</v>
      </c>
      <c r="B423" s="199" t="s">
        <v>1912</v>
      </c>
      <c r="C423" s="198">
        <v>1620</v>
      </c>
      <c r="D423" s="200" t="s">
        <v>1913</v>
      </c>
      <c r="E423" s="199" t="s">
        <v>103</v>
      </c>
      <c r="F423" s="199" t="s">
        <v>127</v>
      </c>
      <c r="G423" s="199" t="s">
        <v>89</v>
      </c>
      <c r="H423" s="199" t="s">
        <v>62</v>
      </c>
      <c r="I423" s="226">
        <v>57420</v>
      </c>
      <c r="J423" s="228" t="s">
        <v>1914</v>
      </c>
      <c r="K423" s="190"/>
      <c r="L423" s="191"/>
      <c r="M423" s="191"/>
      <c r="N423" s="191"/>
      <c r="O423" s="191">
        <f>SUM(Table1[[#This Row],[Salaries and Wages]:[Variable Fringe]])</f>
        <v>0</v>
      </c>
      <c r="P423" s="191"/>
      <c r="Q423" s="191"/>
      <c r="R423" s="191"/>
      <c r="S423" s="191"/>
      <c r="T423" s="191"/>
      <c r="U423" s="191"/>
      <c r="V423" s="191"/>
      <c r="W423" s="191"/>
      <c r="X423" s="191"/>
      <c r="Y423" s="191"/>
      <c r="Z423" s="191">
        <v>4963727</v>
      </c>
      <c r="AA423" s="223" t="s">
        <v>1915</v>
      </c>
      <c r="AB423" s="210" t="s">
        <v>1916</v>
      </c>
      <c r="AC423" s="210" t="s">
        <v>1915</v>
      </c>
      <c r="AD423" s="199" t="s">
        <v>94</v>
      </c>
      <c r="AE423" s="236" t="s">
        <v>1915</v>
      </c>
      <c r="AF423" s="231">
        <v>0</v>
      </c>
      <c r="AG423" s="211">
        <f>Table1[[#This Row],[ADOPTED
Expenditures TOTAL]]*Table1[[#This Row],[
Percent Related to CAP]]</f>
        <v>0</v>
      </c>
      <c r="AH423" s="211">
        <f>Table1[[#This Row],[ADOPTED
Revenue TOTAL]]*Table1[[#This Row],[
Percent Related to CAP]]</f>
        <v>0</v>
      </c>
      <c r="AI423" s="217" t="s">
        <v>69</v>
      </c>
      <c r="AJ423" s="217" t="s">
        <v>69</v>
      </c>
      <c r="AK423" s="217" t="s">
        <v>69</v>
      </c>
      <c r="AL423" s="217" t="s">
        <v>69</v>
      </c>
      <c r="AM423" s="291"/>
      <c r="AN423" s="215" t="s">
        <v>83</v>
      </c>
      <c r="AO423" s="197"/>
      <c r="AP423" s="197"/>
      <c r="AQ423" s="216"/>
      <c r="AR423" s="216"/>
      <c r="AS423" s="219" t="s">
        <v>1914</v>
      </c>
      <c r="AT423" s="117" t="b">
        <f>IF(Table1[[#This Row],[PROPOSED
Form ID Name]]=Table1[[#This Row],[ADOPTED
Form ID Name]],TRUE,FALSE)</f>
        <v>1</v>
      </c>
      <c r="AU423" s="121" t="s">
        <v>1915</v>
      </c>
      <c r="AV423" s="220" t="b">
        <f>AND(Table1[[#This Row],[PROPOSED Adjustment Description]]=Table1[[#This Row],[ ADOPTED
Adjustment Description]],TRUE,FALSE)</f>
        <v>0</v>
      </c>
    </row>
    <row r="424" spans="1:48" s="214" customFormat="1" ht="35.25" customHeight="1" x14ac:dyDescent="0.15">
      <c r="A424" s="196">
        <v>100000</v>
      </c>
      <c r="B424" s="197" t="s">
        <v>57</v>
      </c>
      <c r="C424" s="198">
        <v>1212</v>
      </c>
      <c r="D424" s="197" t="s">
        <v>1674</v>
      </c>
      <c r="E424" s="197" t="s">
        <v>126</v>
      </c>
      <c r="F424" s="197" t="s">
        <v>83</v>
      </c>
      <c r="G424" s="197" t="s">
        <v>61</v>
      </c>
      <c r="H424" s="197" t="s">
        <v>83</v>
      </c>
      <c r="I424" s="226">
        <v>57423</v>
      </c>
      <c r="J424" s="227" t="s">
        <v>1917</v>
      </c>
      <c r="K424" s="188"/>
      <c r="L424" s="189"/>
      <c r="M424" s="189"/>
      <c r="N424" s="189"/>
      <c r="O424" s="189">
        <f>SUM(Table1[[#This Row],[Salaries and Wages]:[Variable Fringe]])</f>
        <v>0</v>
      </c>
      <c r="P424" s="189"/>
      <c r="Q424" s="189">
        <v>13476</v>
      </c>
      <c r="R424" s="189"/>
      <c r="S424" s="189"/>
      <c r="T424" s="189"/>
      <c r="U424" s="189"/>
      <c r="V424" s="189"/>
      <c r="W424" s="189"/>
      <c r="X424" s="189"/>
      <c r="Y424" s="189">
        <v>13476</v>
      </c>
      <c r="Z424" s="189"/>
      <c r="AA424" s="221" t="s">
        <v>1918</v>
      </c>
      <c r="AB424" s="210" t="s">
        <v>1919</v>
      </c>
      <c r="AC424" s="209" t="s">
        <v>1920</v>
      </c>
      <c r="AD424" s="197" t="s">
        <v>94</v>
      </c>
      <c r="AE424" s="234" t="s">
        <v>69</v>
      </c>
      <c r="AF424" s="259">
        <v>0</v>
      </c>
      <c r="AG424" s="211">
        <f>Table1[[#This Row],[ADOPTED
Expenditures TOTAL]]*Table1[[#This Row],[
Percent Related to CAP]]</f>
        <v>0</v>
      </c>
      <c r="AH424" s="211">
        <f>Table1[[#This Row],[ADOPTED
Revenue TOTAL]]*Table1[[#This Row],[
Percent Related to CAP]]</f>
        <v>0</v>
      </c>
      <c r="AI424" s="251" t="s">
        <v>69</v>
      </c>
      <c r="AJ424" s="251" t="s">
        <v>69</v>
      </c>
      <c r="AK424" s="251" t="s">
        <v>69</v>
      </c>
      <c r="AL424" s="251" t="s">
        <v>69</v>
      </c>
      <c r="AM424" s="246"/>
      <c r="AN424" s="215"/>
      <c r="AO424" s="197"/>
      <c r="AP424" s="197"/>
      <c r="AQ424" s="197"/>
      <c r="AR424" s="197" t="s">
        <v>83</v>
      </c>
      <c r="AS424" s="219" t="s">
        <v>1917</v>
      </c>
      <c r="AT424" s="116" t="b">
        <f>IF(Table1[[#This Row],[PROPOSED
Form ID Name]]=Table1[[#This Row],[ADOPTED
Form ID Name]],TRUE,FALSE)</f>
        <v>1</v>
      </c>
      <c r="AU424" s="121" t="s">
        <v>1918</v>
      </c>
      <c r="AV424" s="220" t="b">
        <f>AND(Table1[[#This Row],[PROPOSED Adjustment Description]]=Table1[[#This Row],[ ADOPTED
Adjustment Description]],TRUE,FALSE)</f>
        <v>0</v>
      </c>
    </row>
    <row r="425" spans="1:48" s="214" customFormat="1" ht="35.25" customHeight="1" x14ac:dyDescent="0.15">
      <c r="A425" s="196">
        <v>100000</v>
      </c>
      <c r="B425" s="199" t="s">
        <v>57</v>
      </c>
      <c r="C425" s="198">
        <v>9911</v>
      </c>
      <c r="D425" s="199" t="s">
        <v>82</v>
      </c>
      <c r="E425" s="199" t="s">
        <v>83</v>
      </c>
      <c r="F425" s="199" t="s">
        <v>83</v>
      </c>
      <c r="G425" s="199" t="s">
        <v>89</v>
      </c>
      <c r="H425" s="199" t="s">
        <v>83</v>
      </c>
      <c r="I425" s="226">
        <v>57424</v>
      </c>
      <c r="J425" s="228" t="s">
        <v>1921</v>
      </c>
      <c r="K425" s="190"/>
      <c r="L425" s="191"/>
      <c r="M425" s="191"/>
      <c r="N425" s="191"/>
      <c r="O425" s="191">
        <f>SUM(Table1[[#This Row],[Salaries and Wages]:[Variable Fringe]])</f>
        <v>0</v>
      </c>
      <c r="P425" s="191"/>
      <c r="Q425" s="191"/>
      <c r="R425" s="191"/>
      <c r="S425" s="191"/>
      <c r="T425" s="191"/>
      <c r="U425" s="191"/>
      <c r="V425" s="191"/>
      <c r="W425" s="191"/>
      <c r="X425" s="191"/>
      <c r="Y425" s="191"/>
      <c r="Z425" s="191">
        <v>51629972</v>
      </c>
      <c r="AA425" s="223" t="s">
        <v>1922</v>
      </c>
      <c r="AB425" s="210" t="s">
        <v>69</v>
      </c>
      <c r="AC425" s="210" t="s">
        <v>69</v>
      </c>
      <c r="AD425" s="199" t="s">
        <v>94</v>
      </c>
      <c r="AE425" s="234" t="s">
        <v>69</v>
      </c>
      <c r="AF425" s="259">
        <v>0</v>
      </c>
      <c r="AG425" s="211">
        <f>Table1[[#This Row],[ADOPTED
Expenditures TOTAL]]*Table1[[#This Row],[
Percent Related to CAP]]</f>
        <v>0</v>
      </c>
      <c r="AH425" s="211">
        <f>Table1[[#This Row],[ADOPTED
Revenue TOTAL]]*Table1[[#This Row],[
Percent Related to CAP]]</f>
        <v>0</v>
      </c>
      <c r="AI425" s="251" t="s">
        <v>69</v>
      </c>
      <c r="AJ425" s="251" t="s">
        <v>69</v>
      </c>
      <c r="AK425" s="251" t="s">
        <v>69</v>
      </c>
      <c r="AL425" s="251" t="s">
        <v>69</v>
      </c>
      <c r="AM425" s="246"/>
      <c r="AN425" s="215"/>
      <c r="AO425" s="197"/>
      <c r="AP425" s="197"/>
      <c r="AQ425" s="197"/>
      <c r="AR425" s="197" t="s">
        <v>83</v>
      </c>
      <c r="AS425" s="219" t="s">
        <v>1921</v>
      </c>
      <c r="AT425" s="116" t="b">
        <f>IF(Table1[[#This Row],[PROPOSED
Form ID Name]]=Table1[[#This Row],[ADOPTED
Form ID Name]],TRUE,FALSE)</f>
        <v>1</v>
      </c>
      <c r="AU425" s="121" t="s">
        <v>1922</v>
      </c>
      <c r="AV425" s="220" t="b">
        <f>AND(Table1[[#This Row],[PROPOSED Adjustment Description]]=Table1[[#This Row],[ ADOPTED
Adjustment Description]],TRUE,FALSE)</f>
        <v>0</v>
      </c>
    </row>
    <row r="426" spans="1:48" s="214" customFormat="1" ht="35.25" customHeight="1" x14ac:dyDescent="0.15">
      <c r="A426" s="196">
        <v>100000</v>
      </c>
      <c r="B426" s="199" t="s">
        <v>57</v>
      </c>
      <c r="C426" s="198">
        <v>9911</v>
      </c>
      <c r="D426" s="199" t="s">
        <v>82</v>
      </c>
      <c r="E426" s="199" t="s">
        <v>83</v>
      </c>
      <c r="F426" s="199" t="s">
        <v>83</v>
      </c>
      <c r="G426" s="199" t="s">
        <v>89</v>
      </c>
      <c r="H426" s="199" t="s">
        <v>83</v>
      </c>
      <c r="I426" s="226">
        <v>57425</v>
      </c>
      <c r="J426" s="228" t="s">
        <v>1923</v>
      </c>
      <c r="K426" s="190"/>
      <c r="L426" s="191"/>
      <c r="M426" s="191"/>
      <c r="N426" s="191"/>
      <c r="O426" s="191">
        <f>SUM(Table1[[#This Row],[Salaries and Wages]:[Variable Fringe]])</f>
        <v>0</v>
      </c>
      <c r="P426" s="191"/>
      <c r="Q426" s="191"/>
      <c r="R426" s="191"/>
      <c r="S426" s="191"/>
      <c r="T426" s="191"/>
      <c r="U426" s="191"/>
      <c r="V426" s="191"/>
      <c r="W426" s="191"/>
      <c r="X426" s="191"/>
      <c r="Y426" s="191"/>
      <c r="Z426" s="191">
        <v>1435849</v>
      </c>
      <c r="AA426" s="223" t="s">
        <v>1924</v>
      </c>
      <c r="AB426" s="210" t="s">
        <v>69</v>
      </c>
      <c r="AC426" s="210" t="s">
        <v>69</v>
      </c>
      <c r="AD426" s="199" t="s">
        <v>94</v>
      </c>
      <c r="AE426" s="234" t="s">
        <v>69</v>
      </c>
      <c r="AF426" s="259">
        <v>0</v>
      </c>
      <c r="AG426" s="211">
        <f>Table1[[#This Row],[ADOPTED
Expenditures TOTAL]]*Table1[[#This Row],[
Percent Related to CAP]]</f>
        <v>0</v>
      </c>
      <c r="AH426" s="211">
        <f>Table1[[#This Row],[ADOPTED
Revenue TOTAL]]*Table1[[#This Row],[
Percent Related to CAP]]</f>
        <v>0</v>
      </c>
      <c r="AI426" s="251" t="s">
        <v>69</v>
      </c>
      <c r="AJ426" s="251" t="s">
        <v>69</v>
      </c>
      <c r="AK426" s="251" t="s">
        <v>69</v>
      </c>
      <c r="AL426" s="251" t="s">
        <v>69</v>
      </c>
      <c r="AM426" s="246"/>
      <c r="AN426" s="215"/>
      <c r="AO426" s="197"/>
      <c r="AP426" s="197"/>
      <c r="AQ426" s="197"/>
      <c r="AR426" s="197" t="s">
        <v>83</v>
      </c>
      <c r="AS426" s="219" t="s">
        <v>1923</v>
      </c>
      <c r="AT426" s="116" t="b">
        <f>IF(Table1[[#This Row],[PROPOSED
Form ID Name]]=Table1[[#This Row],[ADOPTED
Form ID Name]],TRUE,FALSE)</f>
        <v>1</v>
      </c>
      <c r="AU426" s="121" t="s">
        <v>1924</v>
      </c>
      <c r="AV426" s="220" t="b">
        <f>AND(Table1[[#This Row],[PROPOSED Adjustment Description]]=Table1[[#This Row],[ ADOPTED
Adjustment Description]],TRUE,FALSE)</f>
        <v>0</v>
      </c>
    </row>
    <row r="427" spans="1:48" s="214" customFormat="1" ht="35.25" customHeight="1" x14ac:dyDescent="0.15">
      <c r="A427" s="196">
        <v>100000</v>
      </c>
      <c r="B427" s="199" t="s">
        <v>57</v>
      </c>
      <c r="C427" s="198">
        <v>9911</v>
      </c>
      <c r="D427" s="199" t="s">
        <v>82</v>
      </c>
      <c r="E427" s="199" t="s">
        <v>83</v>
      </c>
      <c r="F427" s="199" t="s">
        <v>83</v>
      </c>
      <c r="G427" s="199" t="s">
        <v>134</v>
      </c>
      <c r="H427" s="199" t="s">
        <v>83</v>
      </c>
      <c r="I427" s="226">
        <v>57426</v>
      </c>
      <c r="J427" s="228" t="s">
        <v>1925</v>
      </c>
      <c r="K427" s="190"/>
      <c r="L427" s="191"/>
      <c r="M427" s="191"/>
      <c r="N427" s="191"/>
      <c r="O427" s="191">
        <f>SUM(Table1[[#This Row],[Salaries and Wages]:[Variable Fringe]])</f>
        <v>0</v>
      </c>
      <c r="P427" s="191"/>
      <c r="Q427" s="191"/>
      <c r="R427" s="191"/>
      <c r="S427" s="191"/>
      <c r="T427" s="191"/>
      <c r="U427" s="191"/>
      <c r="V427" s="191"/>
      <c r="W427" s="191"/>
      <c r="X427" s="191"/>
      <c r="Y427" s="191"/>
      <c r="Z427" s="193">
        <v>-1059893</v>
      </c>
      <c r="AA427" s="223" t="s">
        <v>1926</v>
      </c>
      <c r="AB427" s="210" t="s">
        <v>69</v>
      </c>
      <c r="AC427" s="210" t="s">
        <v>69</v>
      </c>
      <c r="AD427" s="199" t="s">
        <v>94</v>
      </c>
      <c r="AE427" s="234" t="s">
        <v>69</v>
      </c>
      <c r="AF427" s="259">
        <v>0</v>
      </c>
      <c r="AG427" s="211">
        <f>Table1[[#This Row],[ADOPTED
Expenditures TOTAL]]*Table1[[#This Row],[
Percent Related to CAP]]</f>
        <v>0</v>
      </c>
      <c r="AH427" s="211">
        <f>Table1[[#This Row],[ADOPTED
Revenue TOTAL]]*Table1[[#This Row],[
Percent Related to CAP]]</f>
        <v>0</v>
      </c>
      <c r="AI427" s="251" t="s">
        <v>69</v>
      </c>
      <c r="AJ427" s="251" t="s">
        <v>69</v>
      </c>
      <c r="AK427" s="251" t="s">
        <v>69</v>
      </c>
      <c r="AL427" s="251" t="s">
        <v>69</v>
      </c>
      <c r="AM427" s="246"/>
      <c r="AN427" s="215"/>
      <c r="AO427" s="197"/>
      <c r="AP427" s="197"/>
      <c r="AQ427" s="197"/>
      <c r="AR427" s="197" t="s">
        <v>83</v>
      </c>
      <c r="AS427" s="219" t="s">
        <v>1925</v>
      </c>
      <c r="AT427" s="116" t="b">
        <f>IF(Table1[[#This Row],[PROPOSED
Form ID Name]]=Table1[[#This Row],[ADOPTED
Form ID Name]],TRUE,FALSE)</f>
        <v>1</v>
      </c>
      <c r="AU427" s="121" t="s">
        <v>1926</v>
      </c>
      <c r="AV427" s="220" t="b">
        <f>AND(Table1[[#This Row],[PROPOSED Adjustment Description]]=Table1[[#This Row],[ ADOPTED
Adjustment Description]],TRUE,FALSE)</f>
        <v>0</v>
      </c>
    </row>
    <row r="428" spans="1:48" s="214" customFormat="1" ht="35.25" customHeight="1" x14ac:dyDescent="0.15">
      <c r="A428" s="196">
        <v>100000</v>
      </c>
      <c r="B428" s="197" t="s">
        <v>57</v>
      </c>
      <c r="C428" s="198">
        <v>171413</v>
      </c>
      <c r="D428" s="197" t="s">
        <v>1403</v>
      </c>
      <c r="E428" s="197" t="s">
        <v>83</v>
      </c>
      <c r="F428" s="197" t="s">
        <v>83</v>
      </c>
      <c r="G428" s="197" t="s">
        <v>142</v>
      </c>
      <c r="H428" s="197" t="s">
        <v>83</v>
      </c>
      <c r="I428" s="226">
        <v>57427</v>
      </c>
      <c r="J428" s="227" t="s">
        <v>1927</v>
      </c>
      <c r="K428" s="195">
        <v>-17.5</v>
      </c>
      <c r="L428" s="194">
        <v>-638750</v>
      </c>
      <c r="M428" s="194">
        <v>-104095</v>
      </c>
      <c r="N428" s="194">
        <v>-17640</v>
      </c>
      <c r="O428" s="194">
        <f>SUM(Table1[[#This Row],[Salaries and Wages]:[Variable Fringe]])</f>
        <v>-760485</v>
      </c>
      <c r="P428" s="189"/>
      <c r="Q428" s="189"/>
      <c r="R428" s="189"/>
      <c r="S428" s="189"/>
      <c r="T428" s="189"/>
      <c r="U428" s="189"/>
      <c r="V428" s="189"/>
      <c r="W428" s="189"/>
      <c r="X428" s="189"/>
      <c r="Y428" s="194">
        <v>-760485</v>
      </c>
      <c r="Z428" s="189"/>
      <c r="AA428" s="221" t="s">
        <v>1928</v>
      </c>
      <c r="AB428" s="210" t="s">
        <v>1891</v>
      </c>
      <c r="AC428" s="210" t="s">
        <v>1892</v>
      </c>
      <c r="AD428" s="197" t="s">
        <v>94</v>
      </c>
      <c r="AE428" s="234" t="s">
        <v>1276</v>
      </c>
      <c r="AF428" s="231">
        <v>0</v>
      </c>
      <c r="AG428" s="211">
        <f>Table1[[#This Row],[ADOPTED
Expenditures TOTAL]]*Table1[[#This Row],[
Percent Related to CAP]]</f>
        <v>0</v>
      </c>
      <c r="AH428" s="211">
        <f>Table1[[#This Row],[ADOPTED
Revenue TOTAL]]*Table1[[#This Row],[
Percent Related to CAP]]</f>
        <v>0</v>
      </c>
      <c r="AI428" s="217" t="s">
        <v>69</v>
      </c>
      <c r="AJ428" s="217" t="s">
        <v>69</v>
      </c>
      <c r="AK428" s="217" t="s">
        <v>69</v>
      </c>
      <c r="AL428" s="217" t="s">
        <v>69</v>
      </c>
      <c r="AM428" s="246"/>
      <c r="AN428" s="215"/>
      <c r="AO428" s="197"/>
      <c r="AP428" s="197"/>
      <c r="AQ428" s="197"/>
      <c r="AR428" s="197" t="s">
        <v>83</v>
      </c>
      <c r="AS428" s="219" t="s">
        <v>1927</v>
      </c>
      <c r="AT428" s="116" t="b">
        <f>IF(Table1[[#This Row],[PROPOSED
Form ID Name]]=Table1[[#This Row],[ADOPTED
Form ID Name]],TRUE,FALSE)</f>
        <v>1</v>
      </c>
      <c r="AU428" s="121" t="s">
        <v>1928</v>
      </c>
      <c r="AV428" s="220" t="b">
        <f>AND(Table1[[#This Row],[PROPOSED Adjustment Description]]=Table1[[#This Row],[ ADOPTED
Adjustment Description]],TRUE,FALSE)</f>
        <v>0</v>
      </c>
    </row>
    <row r="429" spans="1:48" s="214" customFormat="1" ht="35.25" customHeight="1" x14ac:dyDescent="0.15">
      <c r="A429" s="178">
        <v>100015</v>
      </c>
      <c r="B429" s="179" t="s">
        <v>1857</v>
      </c>
      <c r="C429" s="180">
        <v>1621</v>
      </c>
      <c r="D429" s="179" t="s">
        <v>432</v>
      </c>
      <c r="E429" s="179" t="s">
        <v>103</v>
      </c>
      <c r="F429" s="179" t="s">
        <v>83</v>
      </c>
      <c r="G429" s="179" t="s">
        <v>134</v>
      </c>
      <c r="H429" s="179" t="s">
        <v>62</v>
      </c>
      <c r="I429" s="180">
        <v>57428</v>
      </c>
      <c r="J429" s="271" t="s">
        <v>1929</v>
      </c>
      <c r="K429" s="181"/>
      <c r="L429" s="189"/>
      <c r="M429" s="189"/>
      <c r="N429" s="189"/>
      <c r="O429" s="182">
        <f>SUM(Table1[[#This Row],[Salaries and Wages]:[Variable Fringe]])</f>
        <v>0</v>
      </c>
      <c r="P429" s="189"/>
      <c r="Q429" s="189"/>
      <c r="R429" s="189"/>
      <c r="S429" s="189"/>
      <c r="T429" s="189"/>
      <c r="U429" s="189"/>
      <c r="V429" s="189"/>
      <c r="W429" s="189"/>
      <c r="X429" s="189"/>
      <c r="Y429" s="182"/>
      <c r="Z429" s="182">
        <v>6397882</v>
      </c>
      <c r="AA429" s="271" t="s">
        <v>1930</v>
      </c>
      <c r="AB429" s="183" t="s">
        <v>1860</v>
      </c>
      <c r="AC429" s="183" t="s">
        <v>1861</v>
      </c>
      <c r="AD429" s="179" t="s">
        <v>67</v>
      </c>
      <c r="AE429" s="273" t="s">
        <v>1931</v>
      </c>
      <c r="AF429" s="232">
        <v>1</v>
      </c>
      <c r="AG429" s="279">
        <f>Table1[[#This Row],[ADOPTED
Expenditures TOTAL]]*Table1[[#This Row],[
Percent Related to CAP]]</f>
        <v>0</v>
      </c>
      <c r="AH429" s="279">
        <f>Table1[[#This Row],[ADOPTED
Revenue TOTAL]]*Table1[[#This Row],[
Percent Related to CAP]]</f>
        <v>6397882</v>
      </c>
      <c r="AI429" s="230" t="s">
        <v>382</v>
      </c>
      <c r="AJ429" s="230" t="s">
        <v>382</v>
      </c>
      <c r="AK429" s="230" t="s">
        <v>156</v>
      </c>
      <c r="AL429" s="230" t="s">
        <v>177</v>
      </c>
      <c r="AM429" s="297" t="s">
        <v>1932</v>
      </c>
      <c r="AN429" s="186" t="s">
        <v>83</v>
      </c>
      <c r="AO429" s="179"/>
      <c r="AP429" s="179"/>
      <c r="AQ429" s="179"/>
      <c r="AR429" s="187"/>
      <c r="AS429" s="274" t="s">
        <v>1929</v>
      </c>
      <c r="AT429" s="278" t="b">
        <f>IF(Table1[[#This Row],[PROPOSED
Form ID Name]]=Table1[[#This Row],[ADOPTED
Form ID Name]],TRUE,FALSE)</f>
        <v>1</v>
      </c>
      <c r="AU429" s="276" t="s">
        <v>1930</v>
      </c>
      <c r="AV429" s="277" t="b">
        <f>AND(Table1[[#This Row],[PROPOSED Adjustment Description]]=Table1[[#This Row],[ ADOPTED
Adjustment Description]],TRUE,FALSE)</f>
        <v>0</v>
      </c>
    </row>
    <row r="430" spans="1:48" s="214" customFormat="1" ht="35.25" customHeight="1" x14ac:dyDescent="0.15">
      <c r="A430" s="196">
        <v>100018</v>
      </c>
      <c r="B430" s="197" t="s">
        <v>691</v>
      </c>
      <c r="C430" s="198">
        <v>1621</v>
      </c>
      <c r="D430" s="197" t="s">
        <v>432</v>
      </c>
      <c r="E430" s="197" t="s">
        <v>103</v>
      </c>
      <c r="F430" s="197" t="s">
        <v>83</v>
      </c>
      <c r="G430" s="197" t="s">
        <v>89</v>
      </c>
      <c r="H430" s="197" t="s">
        <v>83</v>
      </c>
      <c r="I430" s="226">
        <v>57429</v>
      </c>
      <c r="J430" s="227" t="s">
        <v>1933</v>
      </c>
      <c r="K430" s="188"/>
      <c r="L430" s="189"/>
      <c r="M430" s="189"/>
      <c r="N430" s="189"/>
      <c r="O430" s="189">
        <f>SUM(Table1[[#This Row],[Salaries and Wages]:[Variable Fringe]])</f>
        <v>0</v>
      </c>
      <c r="P430" s="189"/>
      <c r="Q430" s="189"/>
      <c r="R430" s="189"/>
      <c r="S430" s="189"/>
      <c r="T430" s="189"/>
      <c r="U430" s="189"/>
      <c r="V430" s="189"/>
      <c r="W430" s="189"/>
      <c r="X430" s="189"/>
      <c r="Y430" s="189"/>
      <c r="Z430" s="189">
        <v>2244359</v>
      </c>
      <c r="AA430" s="221" t="s">
        <v>1934</v>
      </c>
      <c r="AB430" s="210" t="s">
        <v>1935</v>
      </c>
      <c r="AC430" s="210" t="s">
        <v>1936</v>
      </c>
      <c r="AD430" s="197" t="s">
        <v>67</v>
      </c>
      <c r="AE430" s="234" t="s">
        <v>1937</v>
      </c>
      <c r="AF430" s="231">
        <v>0</v>
      </c>
      <c r="AG430" s="211">
        <f>Table1[[#This Row],[ADOPTED
Expenditures TOTAL]]*Table1[[#This Row],[
Percent Related to CAP]]</f>
        <v>0</v>
      </c>
      <c r="AH430" s="211">
        <f>Table1[[#This Row],[ADOPTED
Revenue TOTAL]]*Table1[[#This Row],[
Percent Related to CAP]]</f>
        <v>0</v>
      </c>
      <c r="AI430" s="217" t="s">
        <v>69</v>
      </c>
      <c r="AJ430" s="217" t="s">
        <v>69</v>
      </c>
      <c r="AK430" s="217" t="s">
        <v>69</v>
      </c>
      <c r="AL430" s="217" t="s">
        <v>69</v>
      </c>
      <c r="AM430" s="246"/>
      <c r="AN430" s="215" t="s">
        <v>83</v>
      </c>
      <c r="AO430" s="197"/>
      <c r="AP430" s="197"/>
      <c r="AQ430" s="216"/>
      <c r="AR430" s="216"/>
      <c r="AS430" s="219" t="s">
        <v>1933</v>
      </c>
      <c r="AT430" s="117" t="b">
        <f>IF(Table1[[#This Row],[PROPOSED
Form ID Name]]=Table1[[#This Row],[ADOPTED
Form ID Name]],TRUE,FALSE)</f>
        <v>1</v>
      </c>
      <c r="AU430" s="121" t="s">
        <v>1934</v>
      </c>
      <c r="AV430" s="220" t="b">
        <f>AND(Table1[[#This Row],[PROPOSED Adjustment Description]]=Table1[[#This Row],[ ADOPTED
Adjustment Description]],TRUE,FALSE)</f>
        <v>0</v>
      </c>
    </row>
    <row r="431" spans="1:48" s="214" customFormat="1" ht="35.25" customHeight="1" x14ac:dyDescent="0.15">
      <c r="A431" s="196">
        <v>400171</v>
      </c>
      <c r="B431" s="199" t="s">
        <v>1938</v>
      </c>
      <c r="C431" s="198">
        <v>9913</v>
      </c>
      <c r="D431" s="199" t="s">
        <v>1553</v>
      </c>
      <c r="E431" s="199" t="s">
        <v>83</v>
      </c>
      <c r="F431" s="199" t="s">
        <v>83</v>
      </c>
      <c r="G431" s="199" t="s">
        <v>160</v>
      </c>
      <c r="H431" s="199" t="s">
        <v>83</v>
      </c>
      <c r="I431" s="226">
        <v>57430</v>
      </c>
      <c r="J431" s="228" t="s">
        <v>1939</v>
      </c>
      <c r="K431" s="190"/>
      <c r="L431" s="191"/>
      <c r="M431" s="191"/>
      <c r="N431" s="191"/>
      <c r="O431" s="191">
        <f>SUM(Table1[[#This Row],[Salaries and Wages]:[Variable Fringe]])</f>
        <v>0</v>
      </c>
      <c r="P431" s="191"/>
      <c r="Q431" s="193">
        <v>-7330</v>
      </c>
      <c r="R431" s="191"/>
      <c r="S431" s="191"/>
      <c r="T431" s="191"/>
      <c r="U431" s="191"/>
      <c r="V431" s="191"/>
      <c r="W431" s="191"/>
      <c r="X431" s="191"/>
      <c r="Y431" s="193">
        <v>-7330</v>
      </c>
      <c r="Z431" s="191"/>
      <c r="AA431" s="223" t="s">
        <v>1940</v>
      </c>
      <c r="AB431" s="210" t="s">
        <v>1881</v>
      </c>
      <c r="AC431" s="210" t="s">
        <v>1882</v>
      </c>
      <c r="AD431" s="199" t="s">
        <v>94</v>
      </c>
      <c r="AE431" s="236" t="s">
        <v>69</v>
      </c>
      <c r="AF431" s="231">
        <v>0</v>
      </c>
      <c r="AG431" s="211">
        <f>Table1[[#This Row],[ADOPTED
Expenditures TOTAL]]*Table1[[#This Row],[
Percent Related to CAP]]</f>
        <v>0</v>
      </c>
      <c r="AH431" s="211">
        <f>Table1[[#This Row],[ADOPTED
Revenue TOTAL]]*Table1[[#This Row],[
Percent Related to CAP]]</f>
        <v>0</v>
      </c>
      <c r="AI431" s="217" t="s">
        <v>69</v>
      </c>
      <c r="AJ431" s="217" t="s">
        <v>69</v>
      </c>
      <c r="AK431" s="217" t="s">
        <v>69</v>
      </c>
      <c r="AL431" s="217" t="s">
        <v>69</v>
      </c>
      <c r="AM431" s="291"/>
      <c r="AN431" s="215" t="s">
        <v>83</v>
      </c>
      <c r="AO431" s="197"/>
      <c r="AP431" s="197"/>
      <c r="AQ431" s="216"/>
      <c r="AR431" s="216"/>
      <c r="AS431" s="219" t="s">
        <v>1939</v>
      </c>
      <c r="AT431" s="117" t="b">
        <f>IF(Table1[[#This Row],[PROPOSED
Form ID Name]]=Table1[[#This Row],[ADOPTED
Form ID Name]],TRUE,FALSE)</f>
        <v>1</v>
      </c>
      <c r="AU431" s="121" t="s">
        <v>1940</v>
      </c>
      <c r="AV431" s="220" t="b">
        <f>AND(Table1[[#This Row],[PROPOSED Adjustment Description]]=Table1[[#This Row],[ ADOPTED
Adjustment Description]],TRUE,FALSE)</f>
        <v>0</v>
      </c>
    </row>
    <row r="432" spans="1:48" s="214" customFormat="1" ht="35.25" customHeight="1" x14ac:dyDescent="0.15">
      <c r="A432" s="196">
        <v>400171</v>
      </c>
      <c r="B432" s="199" t="s">
        <v>1938</v>
      </c>
      <c r="C432" s="198">
        <v>9913</v>
      </c>
      <c r="D432" s="199" t="s">
        <v>1553</v>
      </c>
      <c r="E432" s="199" t="s">
        <v>83</v>
      </c>
      <c r="F432" s="199" t="s">
        <v>83</v>
      </c>
      <c r="G432" s="199" t="s">
        <v>89</v>
      </c>
      <c r="H432" s="199" t="s">
        <v>83</v>
      </c>
      <c r="I432" s="226">
        <v>57431</v>
      </c>
      <c r="J432" s="228" t="s">
        <v>1941</v>
      </c>
      <c r="K432" s="190"/>
      <c r="L432" s="191"/>
      <c r="M432" s="191"/>
      <c r="N432" s="191"/>
      <c r="O432" s="191">
        <f>SUM(Table1[[#This Row],[Salaries and Wages]:[Variable Fringe]])</f>
        <v>0</v>
      </c>
      <c r="P432" s="191"/>
      <c r="Q432" s="191"/>
      <c r="R432" s="191"/>
      <c r="S432" s="191"/>
      <c r="T432" s="191"/>
      <c r="U432" s="191"/>
      <c r="V432" s="191"/>
      <c r="W432" s="191"/>
      <c r="X432" s="191"/>
      <c r="Y432" s="191"/>
      <c r="Z432" s="193">
        <v>-7330</v>
      </c>
      <c r="AA432" s="223" t="s">
        <v>1940</v>
      </c>
      <c r="AB432" s="210" t="s">
        <v>1881</v>
      </c>
      <c r="AC432" s="210" t="s">
        <v>1882</v>
      </c>
      <c r="AD432" s="199" t="s">
        <v>94</v>
      </c>
      <c r="AE432" s="236" t="s">
        <v>69</v>
      </c>
      <c r="AF432" s="231">
        <v>0</v>
      </c>
      <c r="AG432" s="211">
        <f>Table1[[#This Row],[ADOPTED
Expenditures TOTAL]]*Table1[[#This Row],[
Percent Related to CAP]]</f>
        <v>0</v>
      </c>
      <c r="AH432" s="211">
        <f>Table1[[#This Row],[ADOPTED
Revenue TOTAL]]*Table1[[#This Row],[
Percent Related to CAP]]</f>
        <v>0</v>
      </c>
      <c r="AI432" s="217" t="s">
        <v>69</v>
      </c>
      <c r="AJ432" s="217" t="s">
        <v>69</v>
      </c>
      <c r="AK432" s="217" t="s">
        <v>69</v>
      </c>
      <c r="AL432" s="217" t="s">
        <v>69</v>
      </c>
      <c r="AM432" s="291"/>
      <c r="AN432" s="215" t="s">
        <v>83</v>
      </c>
      <c r="AO432" s="197"/>
      <c r="AP432" s="197"/>
      <c r="AQ432" s="216"/>
      <c r="AR432" s="216"/>
      <c r="AS432" s="219" t="s">
        <v>1941</v>
      </c>
      <c r="AT432" s="117" t="b">
        <f>IF(Table1[[#This Row],[PROPOSED
Form ID Name]]=Table1[[#This Row],[ADOPTED
Form ID Name]],TRUE,FALSE)</f>
        <v>1</v>
      </c>
      <c r="AU432" s="121" t="s">
        <v>1940</v>
      </c>
      <c r="AV432" s="220" t="b">
        <f>AND(Table1[[#This Row],[PROPOSED Adjustment Description]]=Table1[[#This Row],[ ADOPTED
Adjustment Description]],TRUE,FALSE)</f>
        <v>0</v>
      </c>
    </row>
    <row r="433" spans="1:48" s="214" customFormat="1" ht="35.25" customHeight="1" x14ac:dyDescent="0.15">
      <c r="A433" s="196">
        <v>200731</v>
      </c>
      <c r="B433" s="199" t="s">
        <v>1893</v>
      </c>
      <c r="C433" s="198">
        <v>9913</v>
      </c>
      <c r="D433" s="199" t="s">
        <v>1553</v>
      </c>
      <c r="E433" s="199" t="s">
        <v>83</v>
      </c>
      <c r="F433" s="199" t="s">
        <v>83</v>
      </c>
      <c r="G433" s="199" t="s">
        <v>160</v>
      </c>
      <c r="H433" s="199" t="s">
        <v>83</v>
      </c>
      <c r="I433" s="226">
        <v>57433</v>
      </c>
      <c r="J433" s="228" t="s">
        <v>1942</v>
      </c>
      <c r="K433" s="190"/>
      <c r="L433" s="191"/>
      <c r="M433" s="191"/>
      <c r="N433" s="191"/>
      <c r="O433" s="191">
        <f>SUM(Table1[[#This Row],[Salaries and Wages]:[Variable Fringe]])</f>
        <v>0</v>
      </c>
      <c r="P433" s="191"/>
      <c r="Q433" s="191">
        <v>1960960</v>
      </c>
      <c r="R433" s="191"/>
      <c r="S433" s="191"/>
      <c r="T433" s="191"/>
      <c r="U433" s="191"/>
      <c r="V433" s="191"/>
      <c r="W433" s="191"/>
      <c r="X433" s="191"/>
      <c r="Y433" s="191">
        <v>1960960</v>
      </c>
      <c r="Z433" s="191"/>
      <c r="AA433" s="223" t="s">
        <v>1895</v>
      </c>
      <c r="AB433" s="210" t="s">
        <v>1896</v>
      </c>
      <c r="AC433" s="210" t="s">
        <v>1897</v>
      </c>
      <c r="AD433" s="199" t="s">
        <v>94</v>
      </c>
      <c r="AE433" s="236" t="s">
        <v>69</v>
      </c>
      <c r="AF433" s="231">
        <v>0</v>
      </c>
      <c r="AG433" s="211">
        <f>Table1[[#This Row],[ADOPTED
Expenditures TOTAL]]*Table1[[#This Row],[
Percent Related to CAP]]</f>
        <v>0</v>
      </c>
      <c r="AH433" s="211">
        <f>Table1[[#This Row],[ADOPTED
Revenue TOTAL]]*Table1[[#This Row],[
Percent Related to CAP]]</f>
        <v>0</v>
      </c>
      <c r="AI433" s="217" t="s">
        <v>69</v>
      </c>
      <c r="AJ433" s="217" t="s">
        <v>69</v>
      </c>
      <c r="AK433" s="217" t="s">
        <v>69</v>
      </c>
      <c r="AL433" s="217" t="s">
        <v>69</v>
      </c>
      <c r="AM433" s="291"/>
      <c r="AN433" s="215" t="s">
        <v>83</v>
      </c>
      <c r="AO433" s="197"/>
      <c r="AP433" s="197"/>
      <c r="AQ433" s="216"/>
      <c r="AR433" s="216"/>
      <c r="AS433" s="219" t="s">
        <v>1942</v>
      </c>
      <c r="AT433" s="117" t="b">
        <f>IF(Table1[[#This Row],[PROPOSED
Form ID Name]]=Table1[[#This Row],[ADOPTED
Form ID Name]],TRUE,FALSE)</f>
        <v>1</v>
      </c>
      <c r="AU433" s="121" t="s">
        <v>1895</v>
      </c>
      <c r="AV433" s="220" t="b">
        <f>AND(Table1[[#This Row],[PROPOSED Adjustment Description]]=Table1[[#This Row],[ ADOPTED
Adjustment Description]],TRUE,FALSE)</f>
        <v>0</v>
      </c>
    </row>
    <row r="434" spans="1:48" s="214" customFormat="1" ht="35.25" customHeight="1" x14ac:dyDescent="0.15">
      <c r="A434" s="196">
        <v>100000</v>
      </c>
      <c r="B434" s="199" t="s">
        <v>57</v>
      </c>
      <c r="C434" s="198">
        <v>1914</v>
      </c>
      <c r="D434" s="199" t="s">
        <v>318</v>
      </c>
      <c r="E434" s="199" t="s">
        <v>83</v>
      </c>
      <c r="F434" s="199" t="s">
        <v>83</v>
      </c>
      <c r="G434" s="199" t="s">
        <v>89</v>
      </c>
      <c r="H434" s="199" t="s">
        <v>83</v>
      </c>
      <c r="I434" s="226">
        <v>57434</v>
      </c>
      <c r="J434" s="228" t="s">
        <v>1943</v>
      </c>
      <c r="K434" s="190"/>
      <c r="L434" s="191"/>
      <c r="M434" s="191"/>
      <c r="N434" s="191"/>
      <c r="O434" s="191">
        <f>SUM(Table1[[#This Row],[Salaries and Wages]:[Variable Fringe]])</f>
        <v>0</v>
      </c>
      <c r="P434" s="191"/>
      <c r="Q434" s="191"/>
      <c r="R434" s="191"/>
      <c r="S434" s="191"/>
      <c r="T434" s="191"/>
      <c r="U434" s="191"/>
      <c r="V434" s="191"/>
      <c r="W434" s="191"/>
      <c r="X434" s="191"/>
      <c r="Y434" s="191"/>
      <c r="Z434" s="191">
        <v>887776</v>
      </c>
      <c r="AA434" s="223" t="s">
        <v>1944</v>
      </c>
      <c r="AB434" s="210" t="s">
        <v>1855</v>
      </c>
      <c r="AC434" s="210" t="s">
        <v>1945</v>
      </c>
      <c r="AD434" s="199" t="s">
        <v>94</v>
      </c>
      <c r="AE434" s="234" t="s">
        <v>69</v>
      </c>
      <c r="AF434" s="231">
        <v>0</v>
      </c>
      <c r="AG434" s="211">
        <f>Table1[[#This Row],[ADOPTED
Expenditures TOTAL]]*Table1[[#This Row],[
Percent Related to CAP]]</f>
        <v>0</v>
      </c>
      <c r="AH434" s="211">
        <f>Table1[[#This Row],[ADOPTED
Revenue TOTAL]]*Table1[[#This Row],[
Percent Related to CAP]]</f>
        <v>0</v>
      </c>
      <c r="AI434" s="217" t="s">
        <v>69</v>
      </c>
      <c r="AJ434" s="217" t="s">
        <v>69</v>
      </c>
      <c r="AK434" s="217" t="s">
        <v>69</v>
      </c>
      <c r="AL434" s="217" t="s">
        <v>69</v>
      </c>
      <c r="AM434" s="246"/>
      <c r="AN434" s="215"/>
      <c r="AO434" s="197"/>
      <c r="AP434" s="197"/>
      <c r="AQ434" s="197"/>
      <c r="AR434" s="197" t="s">
        <v>83</v>
      </c>
      <c r="AS434" s="219" t="s">
        <v>1943</v>
      </c>
      <c r="AT434" s="116" t="b">
        <f>IF(Table1[[#This Row],[PROPOSED
Form ID Name]]=Table1[[#This Row],[ADOPTED
Form ID Name]],TRUE,FALSE)</f>
        <v>1</v>
      </c>
      <c r="AU434" s="121" t="s">
        <v>1944</v>
      </c>
      <c r="AV434" s="220" t="b">
        <f>AND(Table1[[#This Row],[PROPOSED Adjustment Description]]=Table1[[#This Row],[ ADOPTED
Adjustment Description]],TRUE,FALSE)</f>
        <v>0</v>
      </c>
    </row>
    <row r="435" spans="1:48" s="214" customFormat="1" ht="35.25" customHeight="1" x14ac:dyDescent="0.15">
      <c r="A435" s="196">
        <v>100000</v>
      </c>
      <c r="B435" s="199" t="s">
        <v>57</v>
      </c>
      <c r="C435" s="198">
        <v>1914</v>
      </c>
      <c r="D435" s="199" t="s">
        <v>318</v>
      </c>
      <c r="E435" s="199" t="s">
        <v>83</v>
      </c>
      <c r="F435" s="199" t="s">
        <v>83</v>
      </c>
      <c r="G435" s="199" t="s">
        <v>89</v>
      </c>
      <c r="H435" s="199" t="s">
        <v>83</v>
      </c>
      <c r="I435" s="226">
        <v>57436</v>
      </c>
      <c r="J435" s="228" t="s">
        <v>1946</v>
      </c>
      <c r="K435" s="190"/>
      <c r="L435" s="191"/>
      <c r="M435" s="191"/>
      <c r="N435" s="191"/>
      <c r="O435" s="191">
        <f>SUM(Table1[[#This Row],[Salaries and Wages]:[Variable Fringe]])</f>
        <v>0</v>
      </c>
      <c r="P435" s="191"/>
      <c r="Q435" s="191"/>
      <c r="R435" s="191"/>
      <c r="S435" s="191"/>
      <c r="T435" s="191"/>
      <c r="U435" s="191"/>
      <c r="V435" s="191"/>
      <c r="W435" s="191"/>
      <c r="X435" s="191"/>
      <c r="Y435" s="191"/>
      <c r="Z435" s="191">
        <v>350000</v>
      </c>
      <c r="AA435" s="223" t="s">
        <v>1947</v>
      </c>
      <c r="AB435" s="210" t="s">
        <v>92</v>
      </c>
      <c r="AC435" s="210" t="s">
        <v>1911</v>
      </c>
      <c r="AD435" s="199" t="s">
        <v>94</v>
      </c>
      <c r="AE435" s="234" t="s">
        <v>69</v>
      </c>
      <c r="AF435" s="231">
        <v>0</v>
      </c>
      <c r="AG435" s="211">
        <f>Table1[[#This Row],[ADOPTED
Expenditures TOTAL]]*Table1[[#This Row],[
Percent Related to CAP]]</f>
        <v>0</v>
      </c>
      <c r="AH435" s="211">
        <f>Table1[[#This Row],[ADOPTED
Revenue TOTAL]]*Table1[[#This Row],[
Percent Related to CAP]]</f>
        <v>0</v>
      </c>
      <c r="AI435" s="217" t="s">
        <v>69</v>
      </c>
      <c r="AJ435" s="217" t="s">
        <v>69</v>
      </c>
      <c r="AK435" s="217" t="s">
        <v>69</v>
      </c>
      <c r="AL435" s="217" t="s">
        <v>69</v>
      </c>
      <c r="AM435" s="246"/>
      <c r="AN435" s="215"/>
      <c r="AO435" s="197"/>
      <c r="AP435" s="197"/>
      <c r="AQ435" s="197"/>
      <c r="AR435" s="197" t="s">
        <v>83</v>
      </c>
      <c r="AS435" s="219" t="s">
        <v>1946</v>
      </c>
      <c r="AT435" s="116" t="b">
        <f>IF(Table1[[#This Row],[PROPOSED
Form ID Name]]=Table1[[#This Row],[ADOPTED
Form ID Name]],TRUE,FALSE)</f>
        <v>1</v>
      </c>
      <c r="AU435" s="121" t="s">
        <v>1947</v>
      </c>
      <c r="AV435" s="220" t="b">
        <f>AND(Table1[[#This Row],[PROPOSED Adjustment Description]]=Table1[[#This Row],[ ADOPTED
Adjustment Description]],TRUE,FALSE)</f>
        <v>0</v>
      </c>
    </row>
    <row r="436" spans="1:48" s="214" customFormat="1" ht="35.25" customHeight="1" x14ac:dyDescent="0.15">
      <c r="A436" s="196">
        <v>200208</v>
      </c>
      <c r="B436" s="199" t="s">
        <v>1948</v>
      </c>
      <c r="C436" s="198">
        <v>1616</v>
      </c>
      <c r="D436" s="199" t="s">
        <v>1949</v>
      </c>
      <c r="E436" s="199" t="s">
        <v>83</v>
      </c>
      <c r="F436" s="199" t="s">
        <v>83</v>
      </c>
      <c r="G436" s="199" t="s">
        <v>134</v>
      </c>
      <c r="H436" s="199" t="s">
        <v>83</v>
      </c>
      <c r="I436" s="226">
        <v>57437</v>
      </c>
      <c r="J436" s="228" t="s">
        <v>1950</v>
      </c>
      <c r="K436" s="190"/>
      <c r="L436" s="191"/>
      <c r="M436" s="191"/>
      <c r="N436" s="191"/>
      <c r="O436" s="191">
        <f>SUM(Table1[[#This Row],[Salaries and Wages]:[Variable Fringe]])</f>
        <v>0</v>
      </c>
      <c r="P436" s="191"/>
      <c r="Q436" s="191"/>
      <c r="R436" s="191"/>
      <c r="S436" s="191"/>
      <c r="T436" s="191"/>
      <c r="U436" s="191"/>
      <c r="V436" s="191"/>
      <c r="W436" s="191"/>
      <c r="X436" s="191"/>
      <c r="Y436" s="191"/>
      <c r="Z436" s="193">
        <v>-298152</v>
      </c>
      <c r="AA436" s="223" t="s">
        <v>1951</v>
      </c>
      <c r="AB436" s="210" t="s">
        <v>1952</v>
      </c>
      <c r="AC436" s="210" t="s">
        <v>1953</v>
      </c>
      <c r="AD436" s="199" t="s">
        <v>94</v>
      </c>
      <c r="AE436" s="236" t="s">
        <v>69</v>
      </c>
      <c r="AF436" s="231">
        <v>0</v>
      </c>
      <c r="AG436" s="211">
        <f>Table1[[#This Row],[ADOPTED
Expenditures TOTAL]]*Table1[[#This Row],[
Percent Related to CAP]]</f>
        <v>0</v>
      </c>
      <c r="AH436" s="211">
        <f>Table1[[#This Row],[ADOPTED
Revenue TOTAL]]*Table1[[#This Row],[
Percent Related to CAP]]</f>
        <v>0</v>
      </c>
      <c r="AI436" s="217" t="s">
        <v>69</v>
      </c>
      <c r="AJ436" s="257" t="s">
        <v>69</v>
      </c>
      <c r="AK436" s="257" t="s">
        <v>69</v>
      </c>
      <c r="AL436" s="217" t="s">
        <v>69</v>
      </c>
      <c r="AM436" s="291"/>
      <c r="AN436" s="215" t="s">
        <v>83</v>
      </c>
      <c r="AO436" s="197"/>
      <c r="AP436" s="197"/>
      <c r="AQ436" s="216"/>
      <c r="AR436" s="216"/>
      <c r="AS436" s="219" t="s">
        <v>1950</v>
      </c>
      <c r="AT436" s="117" t="b">
        <f>IF(Table1[[#This Row],[PROPOSED
Form ID Name]]=Table1[[#This Row],[ADOPTED
Form ID Name]],TRUE,FALSE)</f>
        <v>1</v>
      </c>
      <c r="AU436" s="121" t="s">
        <v>1951</v>
      </c>
      <c r="AV436" s="220" t="b">
        <f>AND(Table1[[#This Row],[PROPOSED Adjustment Description]]=Table1[[#This Row],[ ADOPTED
Adjustment Description]],TRUE,FALSE)</f>
        <v>0</v>
      </c>
    </row>
    <row r="437" spans="1:48" s="214" customFormat="1" ht="35.25" customHeight="1" x14ac:dyDescent="0.15">
      <c r="A437" s="196">
        <v>400170</v>
      </c>
      <c r="B437" s="199" t="s">
        <v>1886</v>
      </c>
      <c r="C437" s="198">
        <v>9913</v>
      </c>
      <c r="D437" s="199" t="s">
        <v>1553</v>
      </c>
      <c r="E437" s="199" t="s">
        <v>83</v>
      </c>
      <c r="F437" s="199" t="s">
        <v>83</v>
      </c>
      <c r="G437" s="199" t="s">
        <v>160</v>
      </c>
      <c r="H437" s="199" t="s">
        <v>83</v>
      </c>
      <c r="I437" s="226">
        <v>57441</v>
      </c>
      <c r="J437" s="228" t="s">
        <v>1954</v>
      </c>
      <c r="K437" s="190"/>
      <c r="L437" s="191"/>
      <c r="M437" s="191"/>
      <c r="N437" s="191"/>
      <c r="O437" s="191">
        <f>SUM(Table1[[#This Row],[Salaries and Wages]:[Variable Fringe]])</f>
        <v>0</v>
      </c>
      <c r="P437" s="191"/>
      <c r="Q437" s="193">
        <v>-217701</v>
      </c>
      <c r="R437" s="191"/>
      <c r="S437" s="191"/>
      <c r="T437" s="191"/>
      <c r="U437" s="191"/>
      <c r="V437" s="191"/>
      <c r="W437" s="191"/>
      <c r="X437" s="191"/>
      <c r="Y437" s="193">
        <v>-217701</v>
      </c>
      <c r="Z437" s="191"/>
      <c r="AA437" s="223" t="s">
        <v>1888</v>
      </c>
      <c r="AB437" s="210" t="s">
        <v>1881</v>
      </c>
      <c r="AC437" s="210" t="s">
        <v>1882</v>
      </c>
      <c r="AD437" s="199" t="s">
        <v>94</v>
      </c>
      <c r="AE437" s="236" t="s">
        <v>69</v>
      </c>
      <c r="AF437" s="231">
        <v>0</v>
      </c>
      <c r="AG437" s="211">
        <f>Table1[[#This Row],[ADOPTED
Expenditures TOTAL]]*Table1[[#This Row],[
Percent Related to CAP]]</f>
        <v>0</v>
      </c>
      <c r="AH437" s="211">
        <f>Table1[[#This Row],[ADOPTED
Revenue TOTAL]]*Table1[[#This Row],[
Percent Related to CAP]]</f>
        <v>0</v>
      </c>
      <c r="AI437" s="217" t="s">
        <v>69</v>
      </c>
      <c r="AJ437" s="217" t="s">
        <v>69</v>
      </c>
      <c r="AK437" s="217" t="s">
        <v>69</v>
      </c>
      <c r="AL437" s="217" t="s">
        <v>69</v>
      </c>
      <c r="AM437" s="291"/>
      <c r="AN437" s="215" t="s">
        <v>83</v>
      </c>
      <c r="AO437" s="197"/>
      <c r="AP437" s="197"/>
      <c r="AQ437" s="216"/>
      <c r="AR437" s="216"/>
      <c r="AS437" s="219" t="s">
        <v>1954</v>
      </c>
      <c r="AT437" s="117" t="b">
        <f>IF(Table1[[#This Row],[PROPOSED
Form ID Name]]=Table1[[#This Row],[ADOPTED
Form ID Name]],TRUE,FALSE)</f>
        <v>1</v>
      </c>
      <c r="AU437" s="121" t="s">
        <v>1888</v>
      </c>
      <c r="AV437" s="220" t="b">
        <f>AND(Table1[[#This Row],[PROPOSED Adjustment Description]]=Table1[[#This Row],[ ADOPTED
Adjustment Description]],TRUE,FALSE)</f>
        <v>0</v>
      </c>
    </row>
    <row r="438" spans="1:48" s="214" customFormat="1" ht="35.25" customHeight="1" x14ac:dyDescent="0.15">
      <c r="A438" s="196">
        <v>200205</v>
      </c>
      <c r="B438" s="197" t="s">
        <v>96</v>
      </c>
      <c r="C438" s="198">
        <v>1414</v>
      </c>
      <c r="D438" s="197" t="s">
        <v>97</v>
      </c>
      <c r="E438" s="197" t="s">
        <v>83</v>
      </c>
      <c r="F438" s="197" t="s">
        <v>83</v>
      </c>
      <c r="G438" s="197" t="s">
        <v>61</v>
      </c>
      <c r="H438" s="197" t="s">
        <v>83</v>
      </c>
      <c r="I438" s="226">
        <v>57442</v>
      </c>
      <c r="J438" s="227" t="s">
        <v>1955</v>
      </c>
      <c r="K438" s="188"/>
      <c r="L438" s="189"/>
      <c r="M438" s="189"/>
      <c r="N438" s="189"/>
      <c r="O438" s="189">
        <f>SUM(Table1[[#This Row],[Salaries and Wages]:[Variable Fringe]])</f>
        <v>0</v>
      </c>
      <c r="P438" s="189"/>
      <c r="Q438" s="189">
        <v>31000000</v>
      </c>
      <c r="R438" s="189"/>
      <c r="S438" s="189"/>
      <c r="T438" s="189"/>
      <c r="U438" s="189"/>
      <c r="V438" s="189"/>
      <c r="W438" s="189"/>
      <c r="X438" s="189"/>
      <c r="Y438" s="189">
        <v>31000000</v>
      </c>
      <c r="Z438" s="189"/>
      <c r="AA438" s="221" t="s">
        <v>1956</v>
      </c>
      <c r="AB438" s="210" t="s">
        <v>100</v>
      </c>
      <c r="AC438" s="210" t="s">
        <v>215</v>
      </c>
      <c r="AD438" s="197" t="s">
        <v>94</v>
      </c>
      <c r="AE438" s="234" t="s">
        <v>69</v>
      </c>
      <c r="AF438" s="231">
        <v>0</v>
      </c>
      <c r="AG438" s="211">
        <f>Table1[[#This Row],[ADOPTED
Expenditures TOTAL]]*Table1[[#This Row],[
Percent Related to CAP]]</f>
        <v>0</v>
      </c>
      <c r="AH438" s="211">
        <f>Table1[[#This Row],[ADOPTED
Revenue TOTAL]]*Table1[[#This Row],[
Percent Related to CAP]]</f>
        <v>0</v>
      </c>
      <c r="AI438" s="217" t="s">
        <v>69</v>
      </c>
      <c r="AJ438" s="217" t="s">
        <v>69</v>
      </c>
      <c r="AK438" s="217" t="s">
        <v>69</v>
      </c>
      <c r="AL438" s="217" t="s">
        <v>69</v>
      </c>
      <c r="AM438" s="246"/>
      <c r="AN438" s="215"/>
      <c r="AO438" s="197"/>
      <c r="AP438" s="197" t="s">
        <v>83</v>
      </c>
      <c r="AQ438" s="197"/>
      <c r="AR438" s="197"/>
      <c r="AS438" s="219" t="s">
        <v>1955</v>
      </c>
      <c r="AT438" s="117" t="b">
        <f>IF(Table1[[#This Row],[PROPOSED
Form ID Name]]=Table1[[#This Row],[ADOPTED
Form ID Name]],TRUE,FALSE)</f>
        <v>1</v>
      </c>
      <c r="AU438" s="121" t="s">
        <v>1957</v>
      </c>
      <c r="AV438" s="220" t="b">
        <f>AND(Table1[[#This Row],[PROPOSED Adjustment Description]]=Table1[[#This Row],[ ADOPTED
Adjustment Description]],TRUE,FALSE)</f>
        <v>0</v>
      </c>
    </row>
    <row r="439" spans="1:48" s="214" customFormat="1" ht="35.25" customHeight="1" x14ac:dyDescent="0.15">
      <c r="A439" s="196">
        <v>200213</v>
      </c>
      <c r="B439" s="199" t="s">
        <v>1825</v>
      </c>
      <c r="C439" s="198">
        <v>9913</v>
      </c>
      <c r="D439" s="199" t="s">
        <v>1553</v>
      </c>
      <c r="E439" s="199" t="s">
        <v>83</v>
      </c>
      <c r="F439" s="199" t="s">
        <v>83</v>
      </c>
      <c r="G439" s="199" t="s">
        <v>61</v>
      </c>
      <c r="H439" s="199" t="s">
        <v>83</v>
      </c>
      <c r="I439" s="226">
        <v>57443</v>
      </c>
      <c r="J439" s="228" t="s">
        <v>1958</v>
      </c>
      <c r="K439" s="190"/>
      <c r="L439" s="191"/>
      <c r="M439" s="191"/>
      <c r="N439" s="191"/>
      <c r="O439" s="191">
        <f>SUM(Table1[[#This Row],[Salaries and Wages]:[Variable Fringe]])</f>
        <v>0</v>
      </c>
      <c r="P439" s="191"/>
      <c r="Q439" s="191">
        <v>242419</v>
      </c>
      <c r="R439" s="191"/>
      <c r="S439" s="191">
        <v>12406</v>
      </c>
      <c r="T439" s="191"/>
      <c r="U439" s="191"/>
      <c r="V439" s="191"/>
      <c r="W439" s="191"/>
      <c r="X439" s="191"/>
      <c r="Y439" s="191">
        <v>254825</v>
      </c>
      <c r="Z439" s="191"/>
      <c r="AA439" s="222" t="s">
        <v>1959</v>
      </c>
      <c r="AB439" s="210" t="s">
        <v>1960</v>
      </c>
      <c r="AC439" s="210" t="s">
        <v>1961</v>
      </c>
      <c r="AD439" s="199" t="s">
        <v>94</v>
      </c>
      <c r="AE439" s="236" t="s">
        <v>69</v>
      </c>
      <c r="AF439" s="231">
        <v>0</v>
      </c>
      <c r="AG439" s="211">
        <f>Table1[[#This Row],[ADOPTED
Expenditures TOTAL]]*Table1[[#This Row],[
Percent Related to CAP]]</f>
        <v>0</v>
      </c>
      <c r="AH439" s="211">
        <f>Table1[[#This Row],[ADOPTED
Revenue TOTAL]]*Table1[[#This Row],[
Percent Related to CAP]]</f>
        <v>0</v>
      </c>
      <c r="AI439" s="217" t="s">
        <v>69</v>
      </c>
      <c r="AJ439" s="217" t="s">
        <v>69</v>
      </c>
      <c r="AK439" s="217" t="s">
        <v>69</v>
      </c>
      <c r="AL439" s="217" t="s">
        <v>69</v>
      </c>
      <c r="AM439" s="291"/>
      <c r="AN439" s="215" t="s">
        <v>83</v>
      </c>
      <c r="AO439" s="197"/>
      <c r="AP439" s="197"/>
      <c r="AQ439" s="216"/>
      <c r="AR439" s="216"/>
      <c r="AS439" s="219" t="s">
        <v>1958</v>
      </c>
      <c r="AT439" s="117" t="b">
        <f>IF(Table1[[#This Row],[PROPOSED
Form ID Name]]=Table1[[#This Row],[ADOPTED
Form ID Name]],TRUE,FALSE)</f>
        <v>1</v>
      </c>
      <c r="AU439" s="121" t="s">
        <v>1959</v>
      </c>
      <c r="AV439" s="220" t="b">
        <f>AND(Table1[[#This Row],[PROPOSED Adjustment Description]]=Table1[[#This Row],[ ADOPTED
Adjustment Description]],TRUE,FALSE)</f>
        <v>0</v>
      </c>
    </row>
    <row r="440" spans="1:48" s="214" customFormat="1" ht="35.25" customHeight="1" x14ac:dyDescent="0.15">
      <c r="A440" s="196">
        <v>100000</v>
      </c>
      <c r="B440" s="199" t="s">
        <v>57</v>
      </c>
      <c r="C440" s="198">
        <v>1313</v>
      </c>
      <c r="D440" s="199" t="s">
        <v>1583</v>
      </c>
      <c r="E440" s="199" t="s">
        <v>411</v>
      </c>
      <c r="F440" s="199" t="s">
        <v>127</v>
      </c>
      <c r="G440" s="199" t="s">
        <v>279</v>
      </c>
      <c r="H440" s="199" t="s">
        <v>83</v>
      </c>
      <c r="I440" s="226">
        <v>57445</v>
      </c>
      <c r="J440" s="228" t="s">
        <v>1962</v>
      </c>
      <c r="K440" s="190">
        <v>7.5</v>
      </c>
      <c r="L440" s="191">
        <v>273669</v>
      </c>
      <c r="M440" s="191">
        <v>5383</v>
      </c>
      <c r="N440" s="191">
        <v>14231</v>
      </c>
      <c r="O440" s="191">
        <f>SUM(Table1[[#This Row],[Salaries and Wages]:[Variable Fringe]])</f>
        <v>293283</v>
      </c>
      <c r="P440" s="191"/>
      <c r="Q440" s="191"/>
      <c r="R440" s="191"/>
      <c r="S440" s="191"/>
      <c r="T440" s="191"/>
      <c r="U440" s="191"/>
      <c r="V440" s="191"/>
      <c r="W440" s="191"/>
      <c r="X440" s="191"/>
      <c r="Y440" s="191">
        <v>293283</v>
      </c>
      <c r="Z440" s="191">
        <v>272396</v>
      </c>
      <c r="AA440" s="223" t="s">
        <v>1963</v>
      </c>
      <c r="AB440" s="210" t="s">
        <v>242</v>
      </c>
      <c r="AC440" s="210" t="s">
        <v>1964</v>
      </c>
      <c r="AD440" s="199" t="s">
        <v>67</v>
      </c>
      <c r="AE440" s="234" t="s">
        <v>1965</v>
      </c>
      <c r="AF440" s="231">
        <v>0</v>
      </c>
      <c r="AG440" s="211">
        <f>Table1[[#This Row],[ADOPTED
Expenditures TOTAL]]*Table1[[#This Row],[
Percent Related to CAP]]</f>
        <v>0</v>
      </c>
      <c r="AH440" s="211">
        <f>Table1[[#This Row],[ADOPTED
Revenue TOTAL]]*Table1[[#This Row],[
Percent Related to CAP]]</f>
        <v>0</v>
      </c>
      <c r="AI440" s="217" t="s">
        <v>69</v>
      </c>
      <c r="AJ440" s="217" t="s">
        <v>69</v>
      </c>
      <c r="AK440" s="217" t="s">
        <v>69</v>
      </c>
      <c r="AL440" s="217" t="s">
        <v>69</v>
      </c>
      <c r="AM440" s="246"/>
      <c r="AN440" s="215"/>
      <c r="AO440" s="197"/>
      <c r="AP440" s="197"/>
      <c r="AQ440" s="197"/>
      <c r="AR440" s="197" t="s">
        <v>179</v>
      </c>
      <c r="AS440" s="219" t="s">
        <v>1962</v>
      </c>
      <c r="AT440" s="116" t="b">
        <f>IF(Table1[[#This Row],[PROPOSED
Form ID Name]]=Table1[[#This Row],[ADOPTED
Form ID Name]],TRUE,FALSE)</f>
        <v>1</v>
      </c>
      <c r="AU440" s="121" t="s">
        <v>1963</v>
      </c>
      <c r="AV440" s="220" t="b">
        <f>AND(Table1[[#This Row],[PROPOSED Adjustment Description]]=Table1[[#This Row],[ ADOPTED
Adjustment Description]],TRUE,FALSE)</f>
        <v>0</v>
      </c>
    </row>
    <row r="441" spans="1:48" s="214" customFormat="1" ht="35.25" customHeight="1" x14ac:dyDescent="0.15">
      <c r="A441" s="196">
        <v>720057</v>
      </c>
      <c r="B441" s="199" t="s">
        <v>149</v>
      </c>
      <c r="C441" s="198">
        <v>2112</v>
      </c>
      <c r="D441" s="199" t="s">
        <v>150</v>
      </c>
      <c r="E441" s="199" t="s">
        <v>411</v>
      </c>
      <c r="F441" s="199" t="s">
        <v>83</v>
      </c>
      <c r="G441" s="199" t="s">
        <v>83</v>
      </c>
      <c r="H441" s="199" t="s">
        <v>83</v>
      </c>
      <c r="I441" s="226">
        <v>57448</v>
      </c>
      <c r="J441" s="228" t="s">
        <v>1966</v>
      </c>
      <c r="K441" s="190"/>
      <c r="L441" s="191"/>
      <c r="M441" s="191"/>
      <c r="N441" s="191"/>
      <c r="O441" s="191">
        <f>SUM(Table1[[#This Row],[Salaries and Wages]:[Variable Fringe]])</f>
        <v>0</v>
      </c>
      <c r="P441" s="191"/>
      <c r="Q441" s="191"/>
      <c r="R441" s="191">
        <v>900</v>
      </c>
      <c r="S441" s="191"/>
      <c r="T441" s="191"/>
      <c r="U441" s="191"/>
      <c r="V441" s="191"/>
      <c r="W441" s="191"/>
      <c r="X441" s="191"/>
      <c r="Y441" s="191">
        <v>900</v>
      </c>
      <c r="Z441" s="191"/>
      <c r="AA441" s="223" t="s">
        <v>1967</v>
      </c>
      <c r="AB441" s="210" t="s">
        <v>1544</v>
      </c>
      <c r="AC441" s="209" t="s">
        <v>1968</v>
      </c>
      <c r="AD441" s="199" t="s">
        <v>94</v>
      </c>
      <c r="AE441" s="236" t="s">
        <v>69</v>
      </c>
      <c r="AF441" s="259">
        <v>0</v>
      </c>
      <c r="AG441" s="211">
        <f>Table1[[#This Row],[ADOPTED
Expenditures TOTAL]]*Table1[[#This Row],[
Percent Related to CAP]]</f>
        <v>0</v>
      </c>
      <c r="AH441" s="211">
        <f>Table1[[#This Row],[ADOPTED
Revenue TOTAL]]*Table1[[#This Row],[
Percent Related to CAP]]</f>
        <v>0</v>
      </c>
      <c r="AI441" s="251" t="s">
        <v>69</v>
      </c>
      <c r="AJ441" s="251" t="s">
        <v>69</v>
      </c>
      <c r="AK441" s="251" t="s">
        <v>69</v>
      </c>
      <c r="AL441" s="251" t="s">
        <v>69</v>
      </c>
      <c r="AM441" s="291"/>
      <c r="AN441" s="215" t="s">
        <v>83</v>
      </c>
      <c r="AO441" s="197"/>
      <c r="AP441" s="197"/>
      <c r="AQ441" s="216"/>
      <c r="AR441" s="216"/>
      <c r="AS441" s="219" t="s">
        <v>1966</v>
      </c>
      <c r="AT441" s="117" t="b">
        <f>IF(Table1[[#This Row],[PROPOSED
Form ID Name]]=Table1[[#This Row],[ADOPTED
Form ID Name]],TRUE,FALSE)</f>
        <v>1</v>
      </c>
      <c r="AU441" s="121" t="s">
        <v>1967</v>
      </c>
      <c r="AV441" s="220" t="b">
        <f>AND(Table1[[#This Row],[PROPOSED Adjustment Description]]=Table1[[#This Row],[ ADOPTED
Adjustment Description]],TRUE,FALSE)</f>
        <v>0</v>
      </c>
    </row>
    <row r="442" spans="1:48" s="214" customFormat="1" ht="35.25" customHeight="1" x14ac:dyDescent="0.15">
      <c r="A442" s="196">
        <v>200708</v>
      </c>
      <c r="B442" s="197" t="s">
        <v>1969</v>
      </c>
      <c r="C442" s="198">
        <v>2200</v>
      </c>
      <c r="D442" s="197" t="s">
        <v>1970</v>
      </c>
      <c r="E442" s="197" t="s">
        <v>103</v>
      </c>
      <c r="F442" s="197" t="s">
        <v>622</v>
      </c>
      <c r="G442" s="197" t="s">
        <v>134</v>
      </c>
      <c r="H442" s="197" t="s">
        <v>271</v>
      </c>
      <c r="I442" s="226">
        <v>57450</v>
      </c>
      <c r="J442" s="227" t="s">
        <v>1971</v>
      </c>
      <c r="K442" s="188"/>
      <c r="L442" s="189"/>
      <c r="M442" s="189"/>
      <c r="N442" s="189"/>
      <c r="O442" s="189">
        <f>SUM(Table1[[#This Row],[Salaries and Wages]:[Variable Fringe]])</f>
        <v>0</v>
      </c>
      <c r="P442" s="189"/>
      <c r="Q442" s="189"/>
      <c r="R442" s="189"/>
      <c r="S442" s="189"/>
      <c r="T442" s="189"/>
      <c r="U442" s="189"/>
      <c r="V442" s="189"/>
      <c r="W442" s="189"/>
      <c r="X442" s="189"/>
      <c r="Y442" s="189"/>
      <c r="Z442" s="194">
        <v>-16320</v>
      </c>
      <c r="AA442" s="224" t="s">
        <v>1972</v>
      </c>
      <c r="AB442" s="210" t="s">
        <v>1973</v>
      </c>
      <c r="AC442" s="210" t="s">
        <v>1974</v>
      </c>
      <c r="AD442" s="197" t="s">
        <v>67</v>
      </c>
      <c r="AE442" s="235" t="s">
        <v>1975</v>
      </c>
      <c r="AF442" s="259">
        <v>0</v>
      </c>
      <c r="AG442" s="211">
        <f>Table1[[#This Row],[ADOPTED
Expenditures TOTAL]]*Table1[[#This Row],[
Percent Related to CAP]]</f>
        <v>0</v>
      </c>
      <c r="AH442" s="211">
        <f>Table1[[#This Row],[ADOPTED
Revenue TOTAL]]*Table1[[#This Row],[
Percent Related to CAP]]</f>
        <v>0</v>
      </c>
      <c r="AI442" s="251" t="s">
        <v>69</v>
      </c>
      <c r="AJ442" s="251" t="s">
        <v>69</v>
      </c>
      <c r="AK442" s="251" t="s">
        <v>69</v>
      </c>
      <c r="AL442" s="251" t="s">
        <v>69</v>
      </c>
      <c r="AM442" s="290"/>
      <c r="AN442" s="215" t="s">
        <v>179</v>
      </c>
      <c r="AO442" s="197"/>
      <c r="AP442" s="197"/>
      <c r="AQ442" s="216"/>
      <c r="AR442" s="216"/>
      <c r="AS442" s="219" t="s">
        <v>1971</v>
      </c>
      <c r="AT442" s="117" t="b">
        <f>IF(Table1[[#This Row],[PROPOSED
Form ID Name]]=Table1[[#This Row],[ADOPTED
Form ID Name]],TRUE,FALSE)</f>
        <v>1</v>
      </c>
      <c r="AU442" s="121" t="s">
        <v>1972</v>
      </c>
      <c r="AV442" s="220" t="b">
        <f>AND(Table1[[#This Row],[PROPOSED Adjustment Description]]=Table1[[#This Row],[ ADOPTED
Adjustment Description]],TRUE,FALSE)</f>
        <v>0</v>
      </c>
    </row>
    <row r="443" spans="1:48" s="214" customFormat="1" ht="35.25" customHeight="1" x14ac:dyDescent="0.15">
      <c r="A443" s="196">
        <v>200391</v>
      </c>
      <c r="B443" s="199" t="s">
        <v>1976</v>
      </c>
      <c r="C443" s="198">
        <v>1620</v>
      </c>
      <c r="D443" s="199" t="s">
        <v>1913</v>
      </c>
      <c r="E443" s="199" t="s">
        <v>103</v>
      </c>
      <c r="F443" s="199" t="s">
        <v>127</v>
      </c>
      <c r="G443" s="199" t="s">
        <v>89</v>
      </c>
      <c r="H443" s="199" t="s">
        <v>62</v>
      </c>
      <c r="I443" s="226">
        <v>57451</v>
      </c>
      <c r="J443" s="228" t="s">
        <v>1977</v>
      </c>
      <c r="K443" s="190"/>
      <c r="L443" s="191"/>
      <c r="M443" s="191"/>
      <c r="N443" s="191"/>
      <c r="O443" s="191">
        <f>SUM(Table1[[#This Row],[Salaries and Wages]:[Variable Fringe]])</f>
        <v>0</v>
      </c>
      <c r="P443" s="191"/>
      <c r="Q443" s="191"/>
      <c r="R443" s="191"/>
      <c r="S443" s="191"/>
      <c r="T443" s="191"/>
      <c r="U443" s="191"/>
      <c r="V443" s="191"/>
      <c r="W443" s="191"/>
      <c r="X443" s="191"/>
      <c r="Y443" s="191"/>
      <c r="Z443" s="191">
        <v>2672776</v>
      </c>
      <c r="AA443" s="223" t="s">
        <v>1978</v>
      </c>
      <c r="AB443" s="210" t="s">
        <v>1979</v>
      </c>
      <c r="AC443" s="210" t="s">
        <v>1978</v>
      </c>
      <c r="AD443" s="199" t="s">
        <v>94</v>
      </c>
      <c r="AE443" s="236" t="s">
        <v>1978</v>
      </c>
      <c r="AF443" s="231">
        <v>0</v>
      </c>
      <c r="AG443" s="211">
        <f>Table1[[#This Row],[ADOPTED
Expenditures TOTAL]]*Table1[[#This Row],[
Percent Related to CAP]]</f>
        <v>0</v>
      </c>
      <c r="AH443" s="211">
        <f>Table1[[#This Row],[ADOPTED
Revenue TOTAL]]*Table1[[#This Row],[
Percent Related to CAP]]</f>
        <v>0</v>
      </c>
      <c r="AI443" s="217" t="s">
        <v>69</v>
      </c>
      <c r="AJ443" s="217" t="s">
        <v>69</v>
      </c>
      <c r="AK443" s="217" t="s">
        <v>69</v>
      </c>
      <c r="AL443" s="217" t="s">
        <v>69</v>
      </c>
      <c r="AM443" s="291"/>
      <c r="AN443" s="215" t="s">
        <v>83</v>
      </c>
      <c r="AO443" s="197"/>
      <c r="AP443" s="197"/>
      <c r="AQ443" s="216"/>
      <c r="AR443" s="216"/>
      <c r="AS443" s="219" t="s">
        <v>1977</v>
      </c>
      <c r="AT443" s="117" t="b">
        <f>IF(Table1[[#This Row],[PROPOSED
Form ID Name]]=Table1[[#This Row],[ADOPTED
Form ID Name]],TRUE,FALSE)</f>
        <v>1</v>
      </c>
      <c r="AU443" s="121" t="s">
        <v>1978</v>
      </c>
      <c r="AV443" s="220" t="b">
        <f>AND(Table1[[#This Row],[PROPOSED Adjustment Description]]=Table1[[#This Row],[ ADOPTED
Adjustment Description]],TRUE,FALSE)</f>
        <v>0</v>
      </c>
    </row>
    <row r="444" spans="1:48" s="214" customFormat="1" ht="35.25" customHeight="1" x14ac:dyDescent="0.15">
      <c r="A444" s="196">
        <v>100000</v>
      </c>
      <c r="B444" s="199" t="s">
        <v>57</v>
      </c>
      <c r="C444" s="198">
        <v>9911</v>
      </c>
      <c r="D444" s="199" t="s">
        <v>82</v>
      </c>
      <c r="E444" s="199" t="s">
        <v>83</v>
      </c>
      <c r="F444" s="199" t="s">
        <v>83</v>
      </c>
      <c r="G444" s="199" t="s">
        <v>134</v>
      </c>
      <c r="H444" s="199" t="s">
        <v>83</v>
      </c>
      <c r="I444" s="226">
        <v>57452</v>
      </c>
      <c r="J444" s="228" t="s">
        <v>1980</v>
      </c>
      <c r="K444" s="190"/>
      <c r="L444" s="191"/>
      <c r="M444" s="191"/>
      <c r="N444" s="191"/>
      <c r="O444" s="191">
        <f>SUM(Table1[[#This Row],[Salaries and Wages]:[Variable Fringe]])</f>
        <v>0</v>
      </c>
      <c r="P444" s="191"/>
      <c r="Q444" s="191"/>
      <c r="R444" s="191"/>
      <c r="S444" s="191"/>
      <c r="T444" s="191"/>
      <c r="U444" s="191"/>
      <c r="V444" s="191"/>
      <c r="W444" s="191"/>
      <c r="X444" s="191"/>
      <c r="Y444" s="191"/>
      <c r="Z444" s="193">
        <v>-162249</v>
      </c>
      <c r="AA444" s="223" t="s">
        <v>1981</v>
      </c>
      <c r="AB444" s="210" t="s">
        <v>69</v>
      </c>
      <c r="AC444" s="210" t="s">
        <v>69</v>
      </c>
      <c r="AD444" s="199" t="s">
        <v>94</v>
      </c>
      <c r="AE444" s="234" t="s">
        <v>69</v>
      </c>
      <c r="AF444" s="259">
        <v>0</v>
      </c>
      <c r="AG444" s="211">
        <f>Table1[[#This Row],[ADOPTED
Expenditures TOTAL]]*Table1[[#This Row],[
Percent Related to CAP]]</f>
        <v>0</v>
      </c>
      <c r="AH444" s="211">
        <f>Table1[[#This Row],[ADOPTED
Revenue TOTAL]]*Table1[[#This Row],[
Percent Related to CAP]]</f>
        <v>0</v>
      </c>
      <c r="AI444" s="251" t="s">
        <v>69</v>
      </c>
      <c r="AJ444" s="251" t="s">
        <v>69</v>
      </c>
      <c r="AK444" s="251" t="s">
        <v>69</v>
      </c>
      <c r="AL444" s="251" t="s">
        <v>69</v>
      </c>
      <c r="AM444" s="246"/>
      <c r="AN444" s="215"/>
      <c r="AO444" s="197"/>
      <c r="AP444" s="197"/>
      <c r="AQ444" s="197"/>
      <c r="AR444" s="197" t="s">
        <v>83</v>
      </c>
      <c r="AS444" s="219" t="s">
        <v>1980</v>
      </c>
      <c r="AT444" s="116" t="b">
        <f>IF(Table1[[#This Row],[PROPOSED
Form ID Name]]=Table1[[#This Row],[ADOPTED
Form ID Name]],TRUE,FALSE)</f>
        <v>1</v>
      </c>
      <c r="AU444" s="121" t="s">
        <v>1981</v>
      </c>
      <c r="AV444" s="220" t="b">
        <f>AND(Table1[[#This Row],[PROPOSED Adjustment Description]]=Table1[[#This Row],[ ADOPTED
Adjustment Description]],TRUE,FALSE)</f>
        <v>0</v>
      </c>
    </row>
    <row r="445" spans="1:48" s="214" customFormat="1" ht="35.25" customHeight="1" x14ac:dyDescent="0.15">
      <c r="A445" s="196">
        <v>100000</v>
      </c>
      <c r="B445" s="199" t="s">
        <v>57</v>
      </c>
      <c r="C445" s="198">
        <v>9911</v>
      </c>
      <c r="D445" s="199" t="s">
        <v>82</v>
      </c>
      <c r="E445" s="199" t="s">
        <v>83</v>
      </c>
      <c r="F445" s="199" t="s">
        <v>83</v>
      </c>
      <c r="G445" s="199" t="s">
        <v>89</v>
      </c>
      <c r="H445" s="199" t="s">
        <v>83</v>
      </c>
      <c r="I445" s="226">
        <v>57453</v>
      </c>
      <c r="J445" s="228" t="s">
        <v>1982</v>
      </c>
      <c r="K445" s="190"/>
      <c r="L445" s="191"/>
      <c r="M445" s="191"/>
      <c r="N445" s="191"/>
      <c r="O445" s="191">
        <f>SUM(Table1[[#This Row],[Salaries and Wages]:[Variable Fringe]])</f>
        <v>0</v>
      </c>
      <c r="P445" s="191"/>
      <c r="Q445" s="191"/>
      <c r="R445" s="191"/>
      <c r="S445" s="191"/>
      <c r="T445" s="191"/>
      <c r="U445" s="191"/>
      <c r="V445" s="191"/>
      <c r="W445" s="191"/>
      <c r="X445" s="191"/>
      <c r="Y445" s="191"/>
      <c r="Z445" s="191">
        <v>1988411</v>
      </c>
      <c r="AA445" s="223" t="s">
        <v>1983</v>
      </c>
      <c r="AB445" s="210" t="s">
        <v>69</v>
      </c>
      <c r="AC445" s="210" t="s">
        <v>69</v>
      </c>
      <c r="AD445" s="199" t="s">
        <v>94</v>
      </c>
      <c r="AE445" s="234" t="s">
        <v>69</v>
      </c>
      <c r="AF445" s="259">
        <v>0</v>
      </c>
      <c r="AG445" s="211">
        <f>Table1[[#This Row],[ADOPTED
Expenditures TOTAL]]*Table1[[#This Row],[
Percent Related to CAP]]</f>
        <v>0</v>
      </c>
      <c r="AH445" s="211">
        <f>Table1[[#This Row],[ADOPTED
Revenue TOTAL]]*Table1[[#This Row],[
Percent Related to CAP]]</f>
        <v>0</v>
      </c>
      <c r="AI445" s="251" t="s">
        <v>69</v>
      </c>
      <c r="AJ445" s="251" t="s">
        <v>69</v>
      </c>
      <c r="AK445" s="251" t="s">
        <v>69</v>
      </c>
      <c r="AL445" s="251" t="s">
        <v>69</v>
      </c>
      <c r="AM445" s="246"/>
      <c r="AN445" s="215"/>
      <c r="AO445" s="197"/>
      <c r="AP445" s="197"/>
      <c r="AQ445" s="197"/>
      <c r="AR445" s="197" t="s">
        <v>83</v>
      </c>
      <c r="AS445" s="219" t="s">
        <v>1982</v>
      </c>
      <c r="AT445" s="116" t="b">
        <f>IF(Table1[[#This Row],[PROPOSED
Form ID Name]]=Table1[[#This Row],[ADOPTED
Form ID Name]],TRUE,FALSE)</f>
        <v>1</v>
      </c>
      <c r="AU445" s="121" t="s">
        <v>1983</v>
      </c>
      <c r="AV445" s="220" t="b">
        <f>AND(Table1[[#This Row],[PROPOSED Adjustment Description]]=Table1[[#This Row],[ ADOPTED
Adjustment Description]],TRUE,FALSE)</f>
        <v>0</v>
      </c>
    </row>
    <row r="446" spans="1:48" s="214" customFormat="1" ht="35.25" customHeight="1" x14ac:dyDescent="0.15">
      <c r="A446" s="196">
        <v>100000</v>
      </c>
      <c r="B446" s="199" t="s">
        <v>57</v>
      </c>
      <c r="C446" s="198">
        <v>9911</v>
      </c>
      <c r="D446" s="199" t="s">
        <v>82</v>
      </c>
      <c r="E446" s="199" t="s">
        <v>83</v>
      </c>
      <c r="F446" s="199" t="s">
        <v>83</v>
      </c>
      <c r="G446" s="199" t="s">
        <v>89</v>
      </c>
      <c r="H446" s="199" t="s">
        <v>83</v>
      </c>
      <c r="I446" s="226">
        <v>57454</v>
      </c>
      <c r="J446" s="228" t="s">
        <v>1984</v>
      </c>
      <c r="K446" s="190"/>
      <c r="L446" s="191"/>
      <c r="M446" s="191"/>
      <c r="N446" s="191"/>
      <c r="O446" s="191">
        <f>SUM(Table1[[#This Row],[Salaries and Wages]:[Variable Fringe]])</f>
        <v>0</v>
      </c>
      <c r="P446" s="191"/>
      <c r="Q446" s="191"/>
      <c r="R446" s="191"/>
      <c r="S446" s="191"/>
      <c r="T446" s="191"/>
      <c r="U446" s="191"/>
      <c r="V446" s="191"/>
      <c r="W446" s="191"/>
      <c r="X446" s="191"/>
      <c r="Y446" s="191"/>
      <c r="Z446" s="191">
        <v>146000</v>
      </c>
      <c r="AA446" s="223" t="s">
        <v>1985</v>
      </c>
      <c r="AB446" s="210" t="s">
        <v>69</v>
      </c>
      <c r="AC446" s="210" t="s">
        <v>69</v>
      </c>
      <c r="AD446" s="199" t="s">
        <v>94</v>
      </c>
      <c r="AE446" s="234" t="s">
        <v>69</v>
      </c>
      <c r="AF446" s="259">
        <v>0</v>
      </c>
      <c r="AG446" s="211">
        <f>Table1[[#This Row],[ADOPTED
Expenditures TOTAL]]*Table1[[#This Row],[
Percent Related to CAP]]</f>
        <v>0</v>
      </c>
      <c r="AH446" s="211">
        <f>Table1[[#This Row],[ADOPTED
Revenue TOTAL]]*Table1[[#This Row],[
Percent Related to CAP]]</f>
        <v>0</v>
      </c>
      <c r="AI446" s="251" t="s">
        <v>69</v>
      </c>
      <c r="AJ446" s="251" t="s">
        <v>69</v>
      </c>
      <c r="AK446" s="251" t="s">
        <v>69</v>
      </c>
      <c r="AL446" s="251" t="s">
        <v>69</v>
      </c>
      <c r="AM446" s="246"/>
      <c r="AN446" s="215"/>
      <c r="AO446" s="197"/>
      <c r="AP446" s="197"/>
      <c r="AQ446" s="197"/>
      <c r="AR446" s="197" t="s">
        <v>83</v>
      </c>
      <c r="AS446" s="219" t="s">
        <v>1984</v>
      </c>
      <c r="AT446" s="116" t="b">
        <f>IF(Table1[[#This Row],[PROPOSED
Form ID Name]]=Table1[[#This Row],[ADOPTED
Form ID Name]],TRUE,FALSE)</f>
        <v>1</v>
      </c>
      <c r="AU446" s="121" t="s">
        <v>1985</v>
      </c>
      <c r="AV446" s="220" t="b">
        <f>AND(Table1[[#This Row],[PROPOSED Adjustment Description]]=Table1[[#This Row],[ ADOPTED
Adjustment Description]],TRUE,FALSE)</f>
        <v>0</v>
      </c>
    </row>
    <row r="447" spans="1:48" s="214" customFormat="1" ht="35.25" customHeight="1" x14ac:dyDescent="0.15">
      <c r="A447" s="196">
        <v>100000</v>
      </c>
      <c r="B447" s="197" t="s">
        <v>57</v>
      </c>
      <c r="C447" s="198">
        <v>9912</v>
      </c>
      <c r="D447" s="197" t="s">
        <v>102</v>
      </c>
      <c r="E447" s="197" t="s">
        <v>126</v>
      </c>
      <c r="F447" s="197" t="s">
        <v>60</v>
      </c>
      <c r="G447" s="197" t="s">
        <v>104</v>
      </c>
      <c r="H447" s="197" t="s">
        <v>62</v>
      </c>
      <c r="I447" s="226">
        <v>57455</v>
      </c>
      <c r="J447" s="227" t="s">
        <v>1986</v>
      </c>
      <c r="K447" s="188"/>
      <c r="L447" s="189"/>
      <c r="M447" s="189"/>
      <c r="N447" s="189"/>
      <c r="O447" s="189">
        <f>SUM(Table1[[#This Row],[Salaries and Wages]:[Variable Fringe]])</f>
        <v>0</v>
      </c>
      <c r="P447" s="189"/>
      <c r="Q447" s="189"/>
      <c r="R447" s="189"/>
      <c r="S447" s="189"/>
      <c r="T447" s="189"/>
      <c r="U447" s="189"/>
      <c r="V447" s="189"/>
      <c r="W447" s="189">
        <v>18781054</v>
      </c>
      <c r="X447" s="189"/>
      <c r="Y447" s="189">
        <v>18781054</v>
      </c>
      <c r="Z447" s="189"/>
      <c r="AA447" s="221" t="s">
        <v>1987</v>
      </c>
      <c r="AB447" s="210" t="s">
        <v>1988</v>
      </c>
      <c r="AC447" s="210" t="s">
        <v>1989</v>
      </c>
      <c r="AD447" s="197" t="s">
        <v>94</v>
      </c>
      <c r="AE447" s="234" t="s">
        <v>69</v>
      </c>
      <c r="AF447" s="231">
        <v>0</v>
      </c>
      <c r="AG447" s="211">
        <f>Table1[[#This Row],[ADOPTED
Expenditures TOTAL]]*Table1[[#This Row],[
Percent Related to CAP]]</f>
        <v>0</v>
      </c>
      <c r="AH447" s="211">
        <f>Table1[[#This Row],[ADOPTED
Revenue TOTAL]]*Table1[[#This Row],[
Percent Related to CAP]]</f>
        <v>0</v>
      </c>
      <c r="AI447" s="217" t="s">
        <v>69</v>
      </c>
      <c r="AJ447" s="217" t="s">
        <v>69</v>
      </c>
      <c r="AK447" s="217" t="s">
        <v>69</v>
      </c>
      <c r="AL447" s="217" t="s">
        <v>69</v>
      </c>
      <c r="AM447" s="246"/>
      <c r="AN447" s="215"/>
      <c r="AO447" s="197"/>
      <c r="AP447" s="197"/>
      <c r="AQ447" s="197"/>
      <c r="AR447" s="197" t="s">
        <v>83</v>
      </c>
      <c r="AS447" s="219" t="s">
        <v>1986</v>
      </c>
      <c r="AT447" s="116" t="b">
        <f>IF(Table1[[#This Row],[PROPOSED
Form ID Name]]=Table1[[#This Row],[ADOPTED
Form ID Name]],TRUE,FALSE)</f>
        <v>1</v>
      </c>
      <c r="AU447" s="121" t="s">
        <v>1987</v>
      </c>
      <c r="AV447" s="220" t="b">
        <f>AND(Table1[[#This Row],[PROPOSED Adjustment Description]]=Table1[[#This Row],[ ADOPTED
Adjustment Description]],TRUE,FALSE)</f>
        <v>0</v>
      </c>
    </row>
    <row r="448" spans="1:48" s="214" customFormat="1" ht="35.25" customHeight="1" x14ac:dyDescent="0.15">
      <c r="A448" s="196">
        <v>200723</v>
      </c>
      <c r="B448" s="199" t="s">
        <v>1990</v>
      </c>
      <c r="C448" s="198">
        <v>2200</v>
      </c>
      <c r="D448" s="199" t="s">
        <v>1970</v>
      </c>
      <c r="E448" s="199" t="s">
        <v>103</v>
      </c>
      <c r="F448" s="199" t="s">
        <v>60</v>
      </c>
      <c r="G448" s="199" t="s">
        <v>134</v>
      </c>
      <c r="H448" s="199" t="s">
        <v>83</v>
      </c>
      <c r="I448" s="226">
        <v>57456</v>
      </c>
      <c r="J448" s="228" t="s">
        <v>1991</v>
      </c>
      <c r="K448" s="190"/>
      <c r="L448" s="191"/>
      <c r="M448" s="191"/>
      <c r="N448" s="191"/>
      <c r="O448" s="191">
        <f>SUM(Table1[[#This Row],[Salaries and Wages]:[Variable Fringe]])</f>
        <v>0</v>
      </c>
      <c r="P448" s="191"/>
      <c r="Q448" s="191"/>
      <c r="R448" s="191"/>
      <c r="S448" s="191"/>
      <c r="T448" s="191"/>
      <c r="U448" s="191"/>
      <c r="V448" s="191"/>
      <c r="W448" s="191"/>
      <c r="X448" s="191"/>
      <c r="Y448" s="191"/>
      <c r="Z448" s="193">
        <v>-111506</v>
      </c>
      <c r="AA448" s="223" t="s">
        <v>1992</v>
      </c>
      <c r="AB448" s="210" t="s">
        <v>1993</v>
      </c>
      <c r="AC448" s="210" t="s">
        <v>1689</v>
      </c>
      <c r="AD448" s="199" t="s">
        <v>67</v>
      </c>
      <c r="AE448" s="236" t="s">
        <v>1994</v>
      </c>
      <c r="AF448" s="259">
        <v>0</v>
      </c>
      <c r="AG448" s="211">
        <f>Table1[[#This Row],[ADOPTED
Expenditures TOTAL]]*Table1[[#This Row],[
Percent Related to CAP]]</f>
        <v>0</v>
      </c>
      <c r="AH448" s="211">
        <f>Table1[[#This Row],[ADOPTED
Revenue TOTAL]]*Table1[[#This Row],[
Percent Related to CAP]]</f>
        <v>0</v>
      </c>
      <c r="AI448" s="251" t="s">
        <v>69</v>
      </c>
      <c r="AJ448" s="251" t="s">
        <v>69</v>
      </c>
      <c r="AK448" s="251" t="s">
        <v>69</v>
      </c>
      <c r="AL448" s="251" t="s">
        <v>69</v>
      </c>
      <c r="AM448" s="291"/>
      <c r="AN448" s="215" t="s">
        <v>179</v>
      </c>
      <c r="AO448" s="197"/>
      <c r="AP448" s="197"/>
      <c r="AQ448" s="216"/>
      <c r="AR448" s="216"/>
      <c r="AS448" s="219" t="s">
        <v>1991</v>
      </c>
      <c r="AT448" s="117" t="b">
        <f>IF(Table1[[#This Row],[PROPOSED
Form ID Name]]=Table1[[#This Row],[ADOPTED
Form ID Name]],TRUE,FALSE)</f>
        <v>1</v>
      </c>
      <c r="AU448" s="121" t="s">
        <v>1992</v>
      </c>
      <c r="AV448" s="220" t="b">
        <f>AND(Table1[[#This Row],[PROPOSED Adjustment Description]]=Table1[[#This Row],[ ADOPTED
Adjustment Description]],TRUE,FALSE)</f>
        <v>0</v>
      </c>
    </row>
    <row r="449" spans="1:48" s="214" customFormat="1" ht="35.25" customHeight="1" x14ac:dyDescent="0.15">
      <c r="A449" s="196">
        <v>100000</v>
      </c>
      <c r="B449" s="197" t="s">
        <v>57</v>
      </c>
      <c r="C449" s="198">
        <v>9912</v>
      </c>
      <c r="D449" s="197" t="s">
        <v>102</v>
      </c>
      <c r="E449" s="197" t="s">
        <v>59</v>
      </c>
      <c r="F449" s="197" t="s">
        <v>83</v>
      </c>
      <c r="G449" s="197" t="s">
        <v>61</v>
      </c>
      <c r="H449" s="197" t="s">
        <v>83</v>
      </c>
      <c r="I449" s="226">
        <v>57457</v>
      </c>
      <c r="J449" s="227" t="s">
        <v>1995</v>
      </c>
      <c r="K449" s="188"/>
      <c r="L449" s="189"/>
      <c r="M449" s="189"/>
      <c r="N449" s="189"/>
      <c r="O449" s="189">
        <f>SUM(Table1[[#This Row],[Salaries and Wages]:[Variable Fringe]])</f>
        <v>0</v>
      </c>
      <c r="P449" s="189"/>
      <c r="Q449" s="189">
        <v>504491</v>
      </c>
      <c r="R449" s="189"/>
      <c r="S449" s="189"/>
      <c r="T449" s="189"/>
      <c r="U449" s="189"/>
      <c r="V449" s="189"/>
      <c r="W449" s="189"/>
      <c r="X449" s="189"/>
      <c r="Y449" s="189">
        <v>504491</v>
      </c>
      <c r="Z449" s="189"/>
      <c r="AA449" s="221" t="s">
        <v>1996</v>
      </c>
      <c r="AB449" s="210" t="s">
        <v>1997</v>
      </c>
      <c r="AC449" s="210" t="s">
        <v>1998</v>
      </c>
      <c r="AD449" s="197" t="s">
        <v>94</v>
      </c>
      <c r="AE449" s="234" t="s">
        <v>69</v>
      </c>
      <c r="AF449" s="231">
        <v>0</v>
      </c>
      <c r="AG449" s="211">
        <f>Table1[[#This Row],[ADOPTED
Expenditures TOTAL]]*Table1[[#This Row],[
Percent Related to CAP]]</f>
        <v>0</v>
      </c>
      <c r="AH449" s="211">
        <f>Table1[[#This Row],[ADOPTED
Revenue TOTAL]]*Table1[[#This Row],[
Percent Related to CAP]]</f>
        <v>0</v>
      </c>
      <c r="AI449" s="217" t="s">
        <v>69</v>
      </c>
      <c r="AJ449" s="217" t="s">
        <v>69</v>
      </c>
      <c r="AK449" s="217" t="s">
        <v>69</v>
      </c>
      <c r="AL449" s="217" t="s">
        <v>69</v>
      </c>
      <c r="AM449" s="246"/>
      <c r="AN449" s="215"/>
      <c r="AO449" s="197"/>
      <c r="AP449" s="197"/>
      <c r="AQ449" s="197"/>
      <c r="AR449" s="197" t="s">
        <v>83</v>
      </c>
      <c r="AS449" s="219" t="s">
        <v>1995</v>
      </c>
      <c r="AT449" s="116" t="b">
        <f>IF(Table1[[#This Row],[PROPOSED
Form ID Name]]=Table1[[#This Row],[ADOPTED
Form ID Name]],TRUE,FALSE)</f>
        <v>1</v>
      </c>
      <c r="AU449" s="121" t="s">
        <v>1996</v>
      </c>
      <c r="AV449" s="220" t="b">
        <f>AND(Table1[[#This Row],[PROPOSED Adjustment Description]]=Table1[[#This Row],[ ADOPTED
Adjustment Description]],TRUE,FALSE)</f>
        <v>0</v>
      </c>
    </row>
    <row r="450" spans="1:48" s="214" customFormat="1" ht="35.25" customHeight="1" x14ac:dyDescent="0.15">
      <c r="A450" s="196">
        <v>100000</v>
      </c>
      <c r="B450" s="197" t="s">
        <v>57</v>
      </c>
      <c r="C450" s="198">
        <v>9912</v>
      </c>
      <c r="D450" s="197" t="s">
        <v>102</v>
      </c>
      <c r="E450" s="197" t="s">
        <v>72</v>
      </c>
      <c r="F450" s="197" t="s">
        <v>83</v>
      </c>
      <c r="G450" s="197" t="s">
        <v>104</v>
      </c>
      <c r="H450" s="197" t="s">
        <v>83</v>
      </c>
      <c r="I450" s="226">
        <v>57458</v>
      </c>
      <c r="J450" s="227" t="s">
        <v>1999</v>
      </c>
      <c r="K450" s="188"/>
      <c r="L450" s="189"/>
      <c r="M450" s="189"/>
      <c r="N450" s="189"/>
      <c r="O450" s="189">
        <f>SUM(Table1[[#This Row],[Salaries and Wages]:[Variable Fringe]])</f>
        <v>0</v>
      </c>
      <c r="P450" s="189"/>
      <c r="Q450" s="189"/>
      <c r="R450" s="189"/>
      <c r="S450" s="189"/>
      <c r="T450" s="189"/>
      <c r="U450" s="189"/>
      <c r="V450" s="189"/>
      <c r="W450" s="189">
        <v>8036191</v>
      </c>
      <c r="X450" s="189"/>
      <c r="Y450" s="189">
        <v>8036191</v>
      </c>
      <c r="Z450" s="189"/>
      <c r="AA450" s="221" t="s">
        <v>2000</v>
      </c>
      <c r="AB450" s="210" t="s">
        <v>2001</v>
      </c>
      <c r="AC450" s="210" t="s">
        <v>2002</v>
      </c>
      <c r="AD450" s="197" t="s">
        <v>94</v>
      </c>
      <c r="AE450" s="234" t="s">
        <v>1276</v>
      </c>
      <c r="AF450" s="231">
        <v>0</v>
      </c>
      <c r="AG450" s="211">
        <f>Table1[[#This Row],[ADOPTED
Expenditures TOTAL]]*Table1[[#This Row],[
Percent Related to CAP]]</f>
        <v>0</v>
      </c>
      <c r="AH450" s="211">
        <f>Table1[[#This Row],[ADOPTED
Revenue TOTAL]]*Table1[[#This Row],[
Percent Related to CAP]]</f>
        <v>0</v>
      </c>
      <c r="AI450" s="217" t="s">
        <v>69</v>
      </c>
      <c r="AJ450" s="217" t="s">
        <v>69</v>
      </c>
      <c r="AK450" s="217" t="s">
        <v>69</v>
      </c>
      <c r="AL450" s="217" t="s">
        <v>69</v>
      </c>
      <c r="AM450" s="246"/>
      <c r="AN450" s="215"/>
      <c r="AO450" s="197"/>
      <c r="AP450" s="197"/>
      <c r="AQ450" s="197"/>
      <c r="AR450" s="197" t="s">
        <v>83</v>
      </c>
      <c r="AS450" s="219" t="s">
        <v>1999</v>
      </c>
      <c r="AT450" s="116" t="b">
        <f>IF(Table1[[#This Row],[PROPOSED
Form ID Name]]=Table1[[#This Row],[ADOPTED
Form ID Name]],TRUE,FALSE)</f>
        <v>1</v>
      </c>
      <c r="AU450" s="121" t="s">
        <v>2000</v>
      </c>
      <c r="AV450" s="220" t="b">
        <f>AND(Table1[[#This Row],[PROPOSED Adjustment Description]]=Table1[[#This Row],[ ADOPTED
Adjustment Description]],TRUE,FALSE)</f>
        <v>0</v>
      </c>
    </row>
    <row r="451" spans="1:48" s="214" customFormat="1" ht="35.25" customHeight="1" x14ac:dyDescent="0.15">
      <c r="A451" s="196">
        <v>100000</v>
      </c>
      <c r="B451" s="197" t="s">
        <v>57</v>
      </c>
      <c r="C451" s="198">
        <v>9912</v>
      </c>
      <c r="D451" s="197" t="s">
        <v>102</v>
      </c>
      <c r="E451" s="197" t="s">
        <v>238</v>
      </c>
      <c r="F451" s="197" t="s">
        <v>622</v>
      </c>
      <c r="G451" s="197" t="s">
        <v>104</v>
      </c>
      <c r="H451" s="197" t="s">
        <v>271</v>
      </c>
      <c r="I451" s="226">
        <v>57459</v>
      </c>
      <c r="J451" s="227" t="s">
        <v>2003</v>
      </c>
      <c r="K451" s="188"/>
      <c r="L451" s="189"/>
      <c r="M451" s="189"/>
      <c r="N451" s="189"/>
      <c r="O451" s="189">
        <f>SUM(Table1[[#This Row],[Salaries and Wages]:[Variable Fringe]])</f>
        <v>0</v>
      </c>
      <c r="P451" s="189"/>
      <c r="Q451" s="189"/>
      <c r="R451" s="189"/>
      <c r="S451" s="189"/>
      <c r="T451" s="189"/>
      <c r="U451" s="189"/>
      <c r="V451" s="189"/>
      <c r="W451" s="189">
        <v>5847660</v>
      </c>
      <c r="X451" s="189"/>
      <c r="Y451" s="189">
        <v>5847660</v>
      </c>
      <c r="Z451" s="189"/>
      <c r="AA451" s="221" t="s">
        <v>2004</v>
      </c>
      <c r="AB451" s="210" t="s">
        <v>2005</v>
      </c>
      <c r="AC451" s="210" t="s">
        <v>2006</v>
      </c>
      <c r="AD451" s="197" t="s">
        <v>94</v>
      </c>
      <c r="AE451" s="234" t="s">
        <v>1594</v>
      </c>
      <c r="AF451" s="231">
        <v>0</v>
      </c>
      <c r="AG451" s="211">
        <f>Table1[[#This Row],[ADOPTED
Expenditures TOTAL]]*Table1[[#This Row],[
Percent Related to CAP]]</f>
        <v>0</v>
      </c>
      <c r="AH451" s="211">
        <f>Table1[[#This Row],[ADOPTED
Revenue TOTAL]]*Table1[[#This Row],[
Percent Related to CAP]]</f>
        <v>0</v>
      </c>
      <c r="AI451" s="217" t="s">
        <v>69</v>
      </c>
      <c r="AJ451" s="217" t="s">
        <v>69</v>
      </c>
      <c r="AK451" s="217" t="s">
        <v>69</v>
      </c>
      <c r="AL451" s="217" t="s">
        <v>69</v>
      </c>
      <c r="AM451" s="246"/>
      <c r="AN451" s="215"/>
      <c r="AO451" s="197"/>
      <c r="AP451" s="197"/>
      <c r="AQ451" s="197"/>
      <c r="AR451" s="197" t="s">
        <v>83</v>
      </c>
      <c r="AS451" s="219" t="s">
        <v>2003</v>
      </c>
      <c r="AT451" s="116" t="b">
        <f>IF(Table1[[#This Row],[PROPOSED
Form ID Name]]=Table1[[#This Row],[ADOPTED
Form ID Name]],TRUE,FALSE)</f>
        <v>1</v>
      </c>
      <c r="AU451" s="121" t="s">
        <v>2004</v>
      </c>
      <c r="AV451" s="220" t="b">
        <f>AND(Table1[[#This Row],[PROPOSED Adjustment Description]]=Table1[[#This Row],[ ADOPTED
Adjustment Description]],TRUE,FALSE)</f>
        <v>0</v>
      </c>
    </row>
    <row r="452" spans="1:48" s="214" customFormat="1" ht="35.25" customHeight="1" x14ac:dyDescent="0.15">
      <c r="A452" s="196">
        <v>200301</v>
      </c>
      <c r="B452" s="199" t="s">
        <v>2007</v>
      </c>
      <c r="C452" s="198">
        <v>2114</v>
      </c>
      <c r="D452" s="199" t="s">
        <v>88</v>
      </c>
      <c r="E452" s="199" t="s">
        <v>83</v>
      </c>
      <c r="F452" s="199" t="s">
        <v>83</v>
      </c>
      <c r="G452" s="199" t="s">
        <v>142</v>
      </c>
      <c r="H452" s="199" t="s">
        <v>83</v>
      </c>
      <c r="I452" s="226">
        <v>57473</v>
      </c>
      <c r="J452" s="228" t="s">
        <v>2008</v>
      </c>
      <c r="K452" s="190"/>
      <c r="L452" s="191"/>
      <c r="M452" s="191"/>
      <c r="N452" s="191"/>
      <c r="O452" s="191">
        <f>SUM(Table1[[#This Row],[Salaries and Wages]:[Variable Fringe]])</f>
        <v>0</v>
      </c>
      <c r="P452" s="191"/>
      <c r="Q452" s="193">
        <v>-75955</v>
      </c>
      <c r="R452" s="191"/>
      <c r="S452" s="191"/>
      <c r="T452" s="191"/>
      <c r="U452" s="191"/>
      <c r="V452" s="191"/>
      <c r="W452" s="191"/>
      <c r="X452" s="191"/>
      <c r="Y452" s="193">
        <v>-75955</v>
      </c>
      <c r="Z452" s="191"/>
      <c r="AA452" s="223" t="s">
        <v>2009</v>
      </c>
      <c r="AB452" s="210" t="s">
        <v>2010</v>
      </c>
      <c r="AC452" s="210" t="s">
        <v>2011</v>
      </c>
      <c r="AD452" s="199" t="s">
        <v>94</v>
      </c>
      <c r="AE452" s="236" t="s">
        <v>69</v>
      </c>
      <c r="AF452" s="259">
        <v>0</v>
      </c>
      <c r="AG452" s="211">
        <f>Table1[[#This Row],[ADOPTED
Expenditures TOTAL]]*Table1[[#This Row],[
Percent Related to CAP]]</f>
        <v>0</v>
      </c>
      <c r="AH452" s="211">
        <f>Table1[[#This Row],[ADOPTED
Revenue TOTAL]]*Table1[[#This Row],[
Percent Related to CAP]]</f>
        <v>0</v>
      </c>
      <c r="AI452" s="251" t="s">
        <v>69</v>
      </c>
      <c r="AJ452" s="251" t="s">
        <v>69</v>
      </c>
      <c r="AK452" s="251" t="s">
        <v>69</v>
      </c>
      <c r="AL452" s="251" t="s">
        <v>69</v>
      </c>
      <c r="AM452" s="291"/>
      <c r="AN452" s="215" t="s">
        <v>83</v>
      </c>
      <c r="AO452" s="197"/>
      <c r="AP452" s="197"/>
      <c r="AQ452" s="216"/>
      <c r="AR452" s="216"/>
      <c r="AS452" s="219" t="s">
        <v>2008</v>
      </c>
      <c r="AT452" s="117" t="b">
        <f>IF(Table1[[#This Row],[PROPOSED
Form ID Name]]=Table1[[#This Row],[ADOPTED
Form ID Name]],TRUE,FALSE)</f>
        <v>1</v>
      </c>
      <c r="AU452" s="121" t="s">
        <v>2009</v>
      </c>
      <c r="AV452" s="220" t="b">
        <f>AND(Table1[[#This Row],[PROPOSED Adjustment Description]]=Table1[[#This Row],[ ADOPTED
Adjustment Description]],TRUE,FALSE)</f>
        <v>0</v>
      </c>
    </row>
    <row r="453" spans="1:48" s="214" customFormat="1" ht="35.25" customHeight="1" x14ac:dyDescent="0.15">
      <c r="A453" s="196">
        <v>700002</v>
      </c>
      <c r="B453" s="199" t="s">
        <v>2012</v>
      </c>
      <c r="C453" s="198">
        <v>2000</v>
      </c>
      <c r="D453" s="199" t="s">
        <v>393</v>
      </c>
      <c r="E453" s="199" t="s">
        <v>103</v>
      </c>
      <c r="F453" s="199" t="s">
        <v>83</v>
      </c>
      <c r="G453" s="199" t="s">
        <v>89</v>
      </c>
      <c r="H453" s="199" t="s">
        <v>83</v>
      </c>
      <c r="I453" s="226">
        <v>57475</v>
      </c>
      <c r="J453" s="228" t="s">
        <v>2013</v>
      </c>
      <c r="K453" s="190"/>
      <c r="L453" s="191"/>
      <c r="M453" s="191"/>
      <c r="N453" s="191"/>
      <c r="O453" s="191">
        <f>SUM(Table1[[#This Row],[Salaries and Wages]:[Variable Fringe]])</f>
        <v>0</v>
      </c>
      <c r="P453" s="191"/>
      <c r="Q453" s="191"/>
      <c r="R453" s="191"/>
      <c r="S453" s="191"/>
      <c r="T453" s="191"/>
      <c r="U453" s="191"/>
      <c r="V453" s="191"/>
      <c r="W453" s="191"/>
      <c r="X453" s="191"/>
      <c r="Y453" s="191"/>
      <c r="Z453" s="191">
        <v>800000</v>
      </c>
      <c r="AA453" s="223" t="s">
        <v>2014</v>
      </c>
      <c r="AB453" s="210" t="s">
        <v>2015</v>
      </c>
      <c r="AC453" s="210" t="s">
        <v>2016</v>
      </c>
      <c r="AD453" s="199" t="s">
        <v>94</v>
      </c>
      <c r="AE453" s="236" t="s">
        <v>69</v>
      </c>
      <c r="AF453" s="231">
        <v>0</v>
      </c>
      <c r="AG453" s="211">
        <f>Table1[[#This Row],[ADOPTED
Expenditures TOTAL]]*Table1[[#This Row],[
Percent Related to CAP]]</f>
        <v>0</v>
      </c>
      <c r="AH453" s="211">
        <f>Table1[[#This Row],[ADOPTED
Revenue TOTAL]]*Table1[[#This Row],[
Percent Related to CAP]]</f>
        <v>0</v>
      </c>
      <c r="AI453" s="217" t="s">
        <v>69</v>
      </c>
      <c r="AJ453" s="217" t="s">
        <v>69</v>
      </c>
      <c r="AK453" s="217" t="s">
        <v>69</v>
      </c>
      <c r="AL453" s="217" t="s">
        <v>69</v>
      </c>
      <c r="AM453" s="291"/>
      <c r="AN453" s="215" t="s">
        <v>83</v>
      </c>
      <c r="AO453" s="197"/>
      <c r="AP453" s="197"/>
      <c r="AQ453" s="216"/>
      <c r="AR453" s="216"/>
      <c r="AS453" s="219" t="s">
        <v>2013</v>
      </c>
      <c r="AT453" s="117" t="b">
        <f>IF(Table1[[#This Row],[PROPOSED
Form ID Name]]=Table1[[#This Row],[ADOPTED
Form ID Name]],TRUE,FALSE)</f>
        <v>1</v>
      </c>
      <c r="AU453" s="121" t="s">
        <v>2014</v>
      </c>
      <c r="AV453" s="220" t="b">
        <f>AND(Table1[[#This Row],[PROPOSED Adjustment Description]]=Table1[[#This Row],[ ADOPTED
Adjustment Description]],TRUE,FALSE)</f>
        <v>0</v>
      </c>
    </row>
    <row r="454" spans="1:48" s="214" customFormat="1" ht="35.25" customHeight="1" x14ac:dyDescent="0.15">
      <c r="A454" s="196">
        <v>700012</v>
      </c>
      <c r="B454" s="199" t="s">
        <v>2017</v>
      </c>
      <c r="C454" s="198">
        <v>2000</v>
      </c>
      <c r="D454" s="199" t="s">
        <v>393</v>
      </c>
      <c r="E454" s="199" t="s">
        <v>103</v>
      </c>
      <c r="F454" s="199" t="s">
        <v>83</v>
      </c>
      <c r="G454" s="199" t="s">
        <v>89</v>
      </c>
      <c r="H454" s="199" t="s">
        <v>83</v>
      </c>
      <c r="I454" s="226">
        <v>57476</v>
      </c>
      <c r="J454" s="228" t="s">
        <v>2018</v>
      </c>
      <c r="K454" s="190"/>
      <c r="L454" s="191"/>
      <c r="M454" s="191"/>
      <c r="N454" s="191"/>
      <c r="O454" s="191">
        <f>SUM(Table1[[#This Row],[Salaries and Wages]:[Variable Fringe]])</f>
        <v>0</v>
      </c>
      <c r="P454" s="191"/>
      <c r="Q454" s="191"/>
      <c r="R454" s="191"/>
      <c r="S454" s="191"/>
      <c r="T454" s="191"/>
      <c r="U454" s="191"/>
      <c r="V454" s="191"/>
      <c r="W454" s="191"/>
      <c r="X454" s="191"/>
      <c r="Y454" s="191"/>
      <c r="Z454" s="191">
        <v>1500000</v>
      </c>
      <c r="AA454" s="223" t="s">
        <v>2019</v>
      </c>
      <c r="AB454" s="210" t="s">
        <v>2015</v>
      </c>
      <c r="AC454" s="210" t="s">
        <v>2020</v>
      </c>
      <c r="AD454" s="199" t="s">
        <v>94</v>
      </c>
      <c r="AE454" s="236" t="s">
        <v>69</v>
      </c>
      <c r="AF454" s="231">
        <v>0</v>
      </c>
      <c r="AG454" s="211">
        <f>Table1[[#This Row],[ADOPTED
Expenditures TOTAL]]*Table1[[#This Row],[
Percent Related to CAP]]</f>
        <v>0</v>
      </c>
      <c r="AH454" s="211">
        <f>Table1[[#This Row],[ADOPTED
Revenue TOTAL]]*Table1[[#This Row],[
Percent Related to CAP]]</f>
        <v>0</v>
      </c>
      <c r="AI454" s="217" t="s">
        <v>69</v>
      </c>
      <c r="AJ454" s="217" t="s">
        <v>69</v>
      </c>
      <c r="AK454" s="217" t="s">
        <v>69</v>
      </c>
      <c r="AL454" s="217" t="s">
        <v>69</v>
      </c>
      <c r="AM454" s="291"/>
      <c r="AN454" s="215" t="s">
        <v>83</v>
      </c>
      <c r="AO454" s="197"/>
      <c r="AP454" s="197"/>
      <c r="AQ454" s="216"/>
      <c r="AR454" s="216"/>
      <c r="AS454" s="219" t="s">
        <v>2018</v>
      </c>
      <c r="AT454" s="117" t="b">
        <f>IF(Table1[[#This Row],[PROPOSED
Form ID Name]]=Table1[[#This Row],[ADOPTED
Form ID Name]],TRUE,FALSE)</f>
        <v>1</v>
      </c>
      <c r="AU454" s="121" t="s">
        <v>2019</v>
      </c>
      <c r="AV454" s="220" t="b">
        <f>AND(Table1[[#This Row],[PROPOSED Adjustment Description]]=Table1[[#This Row],[ ADOPTED
Adjustment Description]],TRUE,FALSE)</f>
        <v>0</v>
      </c>
    </row>
    <row r="455" spans="1:48" s="214" customFormat="1" ht="35.25" customHeight="1" x14ac:dyDescent="0.15">
      <c r="A455" s="196">
        <v>100000</v>
      </c>
      <c r="B455" s="199" t="s">
        <v>57</v>
      </c>
      <c r="C455" s="198">
        <v>9911</v>
      </c>
      <c r="D455" s="199" t="s">
        <v>82</v>
      </c>
      <c r="E455" s="199" t="s">
        <v>83</v>
      </c>
      <c r="F455" s="199" t="s">
        <v>83</v>
      </c>
      <c r="G455" s="199" t="s">
        <v>134</v>
      </c>
      <c r="H455" s="199" t="s">
        <v>83</v>
      </c>
      <c r="I455" s="226">
        <v>57477</v>
      </c>
      <c r="J455" s="228" t="s">
        <v>2021</v>
      </c>
      <c r="K455" s="190"/>
      <c r="L455" s="191"/>
      <c r="M455" s="191"/>
      <c r="N455" s="191"/>
      <c r="O455" s="191">
        <f>SUM(Table1[[#This Row],[Salaries and Wages]:[Variable Fringe]])</f>
        <v>0</v>
      </c>
      <c r="P455" s="191"/>
      <c r="Q455" s="191"/>
      <c r="R455" s="191"/>
      <c r="S455" s="191"/>
      <c r="T455" s="191"/>
      <c r="U455" s="191"/>
      <c r="V455" s="191"/>
      <c r="W455" s="191"/>
      <c r="X455" s="191"/>
      <c r="Y455" s="191"/>
      <c r="Z455" s="193">
        <v>-1608893</v>
      </c>
      <c r="AA455" s="223" t="s">
        <v>2022</v>
      </c>
      <c r="AB455" s="210" t="s">
        <v>69</v>
      </c>
      <c r="AC455" s="210" t="s">
        <v>69</v>
      </c>
      <c r="AD455" s="199" t="s">
        <v>94</v>
      </c>
      <c r="AE455" s="234" t="s">
        <v>69</v>
      </c>
      <c r="AF455" s="259">
        <v>0</v>
      </c>
      <c r="AG455" s="211">
        <f>Table1[[#This Row],[ADOPTED
Expenditures TOTAL]]*Table1[[#This Row],[
Percent Related to CAP]]</f>
        <v>0</v>
      </c>
      <c r="AH455" s="211">
        <f>Table1[[#This Row],[ADOPTED
Revenue TOTAL]]*Table1[[#This Row],[
Percent Related to CAP]]</f>
        <v>0</v>
      </c>
      <c r="AI455" s="251" t="s">
        <v>69</v>
      </c>
      <c r="AJ455" s="251" t="s">
        <v>69</v>
      </c>
      <c r="AK455" s="251" t="s">
        <v>69</v>
      </c>
      <c r="AL455" s="251" t="s">
        <v>69</v>
      </c>
      <c r="AM455" s="246"/>
      <c r="AN455" s="215"/>
      <c r="AO455" s="197"/>
      <c r="AP455" s="197"/>
      <c r="AQ455" s="197"/>
      <c r="AR455" s="197" t="s">
        <v>83</v>
      </c>
      <c r="AS455" s="219" t="s">
        <v>2021</v>
      </c>
      <c r="AT455" s="116" t="b">
        <f>IF(Table1[[#This Row],[PROPOSED
Form ID Name]]=Table1[[#This Row],[ADOPTED
Form ID Name]],TRUE,FALSE)</f>
        <v>1</v>
      </c>
      <c r="AU455" s="121" t="s">
        <v>2022</v>
      </c>
      <c r="AV455" s="220" t="b">
        <f>AND(Table1[[#This Row],[PROPOSED Adjustment Description]]=Table1[[#This Row],[ ADOPTED
Adjustment Description]],TRUE,FALSE)</f>
        <v>0</v>
      </c>
    </row>
    <row r="456" spans="1:48" s="214" customFormat="1" ht="35.25" customHeight="1" x14ac:dyDescent="0.15">
      <c r="A456" s="196">
        <v>200205</v>
      </c>
      <c r="B456" s="197" t="s">
        <v>96</v>
      </c>
      <c r="C456" s="198">
        <v>1413</v>
      </c>
      <c r="D456" s="197" t="s">
        <v>1282</v>
      </c>
      <c r="E456" s="197" t="s">
        <v>449</v>
      </c>
      <c r="F456" s="197" t="s">
        <v>83</v>
      </c>
      <c r="G456" s="197" t="s">
        <v>89</v>
      </c>
      <c r="H456" s="197" t="s">
        <v>83</v>
      </c>
      <c r="I456" s="226">
        <v>57478</v>
      </c>
      <c r="J456" s="227" t="s">
        <v>2023</v>
      </c>
      <c r="K456" s="188"/>
      <c r="L456" s="189"/>
      <c r="M456" s="189"/>
      <c r="N456" s="189"/>
      <c r="O456" s="189">
        <f>SUM(Table1[[#This Row],[Salaries and Wages]:[Variable Fringe]])</f>
        <v>0</v>
      </c>
      <c r="P456" s="189"/>
      <c r="Q456" s="189"/>
      <c r="R456" s="189"/>
      <c r="S456" s="189"/>
      <c r="T456" s="189"/>
      <c r="U456" s="189"/>
      <c r="V456" s="189"/>
      <c r="W456" s="189"/>
      <c r="X456" s="189"/>
      <c r="Y456" s="189"/>
      <c r="Z456" s="189">
        <v>45000</v>
      </c>
      <c r="AA456" s="221" t="s">
        <v>2024</v>
      </c>
      <c r="AB456" s="210" t="s">
        <v>1993</v>
      </c>
      <c r="AC456" s="210" t="s">
        <v>2025</v>
      </c>
      <c r="AD456" s="197" t="s">
        <v>94</v>
      </c>
      <c r="AE456" s="234" t="s">
        <v>2026</v>
      </c>
      <c r="AF456" s="231">
        <v>0</v>
      </c>
      <c r="AG456" s="211">
        <f>Table1[[#This Row],[ADOPTED
Expenditures TOTAL]]*Table1[[#This Row],[
Percent Related to CAP]]</f>
        <v>0</v>
      </c>
      <c r="AH456" s="211">
        <f>Table1[[#This Row],[ADOPTED
Revenue TOTAL]]*Table1[[#This Row],[
Percent Related to CAP]]</f>
        <v>0</v>
      </c>
      <c r="AI456" s="217" t="s">
        <v>69</v>
      </c>
      <c r="AJ456" s="217" t="s">
        <v>69</v>
      </c>
      <c r="AK456" s="217" t="s">
        <v>69</v>
      </c>
      <c r="AL456" s="217" t="s">
        <v>69</v>
      </c>
      <c r="AM456" s="246"/>
      <c r="AN456" s="215"/>
      <c r="AO456" s="197"/>
      <c r="AP456" s="197" t="s">
        <v>70</v>
      </c>
      <c r="AQ456" s="197"/>
      <c r="AR456" s="197"/>
      <c r="AS456" s="219" t="s">
        <v>2023</v>
      </c>
      <c r="AT456" s="117" t="b">
        <f>IF(Table1[[#This Row],[PROPOSED
Form ID Name]]=Table1[[#This Row],[ADOPTED
Form ID Name]],TRUE,FALSE)</f>
        <v>1</v>
      </c>
      <c r="AU456" s="121" t="s">
        <v>2024</v>
      </c>
      <c r="AV456" s="220" t="b">
        <f>AND(Table1[[#This Row],[PROPOSED Adjustment Description]]=Table1[[#This Row],[ ADOPTED
Adjustment Description]],TRUE,FALSE)</f>
        <v>0</v>
      </c>
    </row>
    <row r="457" spans="1:48" s="214" customFormat="1" ht="35.25" customHeight="1" x14ac:dyDescent="0.15">
      <c r="A457" s="196">
        <v>100012</v>
      </c>
      <c r="B457" s="199" t="s">
        <v>2027</v>
      </c>
      <c r="C457" s="198">
        <v>9913</v>
      </c>
      <c r="D457" s="200" t="s">
        <v>1553</v>
      </c>
      <c r="E457" s="199" t="s">
        <v>83</v>
      </c>
      <c r="F457" s="199" t="s">
        <v>83</v>
      </c>
      <c r="G457" s="199" t="s">
        <v>89</v>
      </c>
      <c r="H457" s="199" t="s">
        <v>62</v>
      </c>
      <c r="I457" s="226">
        <v>57479</v>
      </c>
      <c r="J457" s="228" t="s">
        <v>2028</v>
      </c>
      <c r="K457" s="190"/>
      <c r="L457" s="191"/>
      <c r="M457" s="191"/>
      <c r="N457" s="191"/>
      <c r="O457" s="191">
        <f>SUM(Table1[[#This Row],[Salaries and Wages]:[Variable Fringe]])</f>
        <v>0</v>
      </c>
      <c r="P457" s="191"/>
      <c r="Q457" s="191"/>
      <c r="R457" s="191"/>
      <c r="S457" s="191"/>
      <c r="T457" s="191"/>
      <c r="U457" s="191"/>
      <c r="V457" s="191"/>
      <c r="W457" s="191"/>
      <c r="X457" s="191"/>
      <c r="Y457" s="191"/>
      <c r="Z457" s="191">
        <v>21545888</v>
      </c>
      <c r="AA457" s="223" t="s">
        <v>2029</v>
      </c>
      <c r="AB457" s="210" t="s">
        <v>2030</v>
      </c>
      <c r="AC457" s="210" t="s">
        <v>2031</v>
      </c>
      <c r="AD457" s="199"/>
      <c r="AE457" s="236"/>
      <c r="AF457" s="231">
        <v>0</v>
      </c>
      <c r="AG457" s="211">
        <f>Table1[[#This Row],[ADOPTED
Expenditures TOTAL]]*Table1[[#This Row],[
Percent Related to CAP]]</f>
        <v>0</v>
      </c>
      <c r="AH457" s="211">
        <f>Table1[[#This Row],[ADOPTED
Revenue TOTAL]]*Table1[[#This Row],[
Percent Related to CAP]]</f>
        <v>0</v>
      </c>
      <c r="AI457" s="217" t="s">
        <v>69</v>
      </c>
      <c r="AJ457" s="217" t="s">
        <v>69</v>
      </c>
      <c r="AK457" s="217" t="s">
        <v>69</v>
      </c>
      <c r="AL457" s="217" t="s">
        <v>69</v>
      </c>
      <c r="AM457" s="291"/>
      <c r="AN457" s="215" t="s">
        <v>83</v>
      </c>
      <c r="AO457" s="197"/>
      <c r="AP457" s="197"/>
      <c r="AQ457" s="216"/>
      <c r="AR457" s="216"/>
      <c r="AS457" s="219" t="s">
        <v>2028</v>
      </c>
      <c r="AT457" s="117" t="b">
        <f>IF(Table1[[#This Row],[PROPOSED
Form ID Name]]=Table1[[#This Row],[ADOPTED
Form ID Name]],TRUE,FALSE)</f>
        <v>1</v>
      </c>
      <c r="AU457" s="121" t="s">
        <v>2029</v>
      </c>
      <c r="AV457" s="220" t="b">
        <f>AND(Table1[[#This Row],[PROPOSED Adjustment Description]]=Table1[[#This Row],[ ADOPTED
Adjustment Description]],TRUE,FALSE)</f>
        <v>0</v>
      </c>
    </row>
    <row r="458" spans="1:48" s="214" customFormat="1" ht="35.25" customHeight="1" x14ac:dyDescent="0.15">
      <c r="A458" s="196">
        <v>200723</v>
      </c>
      <c r="B458" s="199" t="s">
        <v>1990</v>
      </c>
      <c r="C458" s="198">
        <v>2200</v>
      </c>
      <c r="D458" s="199" t="s">
        <v>1970</v>
      </c>
      <c r="E458" s="199" t="s">
        <v>103</v>
      </c>
      <c r="F458" s="199" t="s">
        <v>60</v>
      </c>
      <c r="G458" s="199" t="s">
        <v>61</v>
      </c>
      <c r="H458" s="199" t="s">
        <v>83</v>
      </c>
      <c r="I458" s="226">
        <v>57481</v>
      </c>
      <c r="J458" s="228" t="s">
        <v>2032</v>
      </c>
      <c r="K458" s="190"/>
      <c r="L458" s="191"/>
      <c r="M458" s="191"/>
      <c r="N458" s="191"/>
      <c r="O458" s="191">
        <f>SUM(Table1[[#This Row],[Salaries and Wages]:[Variable Fringe]])</f>
        <v>0</v>
      </c>
      <c r="P458" s="191"/>
      <c r="Q458" s="191">
        <v>423270</v>
      </c>
      <c r="R458" s="191"/>
      <c r="S458" s="191"/>
      <c r="T458" s="191"/>
      <c r="U458" s="191"/>
      <c r="V458" s="191"/>
      <c r="W458" s="191"/>
      <c r="X458" s="191"/>
      <c r="Y458" s="191">
        <v>423270</v>
      </c>
      <c r="Z458" s="191"/>
      <c r="AA458" s="223" t="s">
        <v>2033</v>
      </c>
      <c r="AB458" s="210" t="s">
        <v>2034</v>
      </c>
      <c r="AC458" s="210" t="s">
        <v>2035</v>
      </c>
      <c r="AD458" s="199" t="s">
        <v>67</v>
      </c>
      <c r="AE458" s="237" t="s">
        <v>2036</v>
      </c>
      <c r="AF458" s="259">
        <v>0</v>
      </c>
      <c r="AG458" s="211">
        <f>Table1[[#This Row],[ADOPTED
Expenditures TOTAL]]*Table1[[#This Row],[
Percent Related to CAP]]</f>
        <v>0</v>
      </c>
      <c r="AH458" s="211">
        <f>Table1[[#This Row],[ADOPTED
Revenue TOTAL]]*Table1[[#This Row],[
Percent Related to CAP]]</f>
        <v>0</v>
      </c>
      <c r="AI458" s="251" t="s">
        <v>69</v>
      </c>
      <c r="AJ458" s="251" t="s">
        <v>69</v>
      </c>
      <c r="AK458" s="251" t="s">
        <v>69</v>
      </c>
      <c r="AL458" s="251" t="s">
        <v>69</v>
      </c>
      <c r="AM458" s="293"/>
      <c r="AN458" s="215" t="s">
        <v>179</v>
      </c>
      <c r="AO458" s="197"/>
      <c r="AP458" s="197"/>
      <c r="AQ458" s="216"/>
      <c r="AR458" s="216"/>
      <c r="AS458" s="219" t="s">
        <v>2032</v>
      </c>
      <c r="AT458" s="117" t="b">
        <f>IF(Table1[[#This Row],[PROPOSED
Form ID Name]]=Table1[[#This Row],[ADOPTED
Form ID Name]],TRUE,FALSE)</f>
        <v>1</v>
      </c>
      <c r="AU458" s="121" t="s">
        <v>2033</v>
      </c>
      <c r="AV458" s="220" t="b">
        <f>AND(Table1[[#This Row],[PROPOSED Adjustment Description]]=Table1[[#This Row],[ ADOPTED
Adjustment Description]],TRUE,FALSE)</f>
        <v>0</v>
      </c>
    </row>
    <row r="459" spans="1:48" s="214" customFormat="1" ht="35.25" customHeight="1" x14ac:dyDescent="0.15">
      <c r="A459" s="196">
        <v>200723</v>
      </c>
      <c r="B459" s="199" t="s">
        <v>1990</v>
      </c>
      <c r="C459" s="198">
        <v>2200</v>
      </c>
      <c r="D459" s="200" t="s">
        <v>1970</v>
      </c>
      <c r="E459" s="199" t="s">
        <v>238</v>
      </c>
      <c r="F459" s="199" t="s">
        <v>60</v>
      </c>
      <c r="G459" s="199" t="s">
        <v>142</v>
      </c>
      <c r="H459" s="199" t="s">
        <v>83</v>
      </c>
      <c r="I459" s="226">
        <v>57482</v>
      </c>
      <c r="J459" s="228" t="s">
        <v>2037</v>
      </c>
      <c r="K459" s="190"/>
      <c r="L459" s="191"/>
      <c r="M459" s="191"/>
      <c r="N459" s="191"/>
      <c r="O459" s="191">
        <f>SUM(Table1[[#This Row],[Salaries and Wages]:[Variable Fringe]])</f>
        <v>0</v>
      </c>
      <c r="P459" s="191"/>
      <c r="Q459" s="193">
        <v>-58200</v>
      </c>
      <c r="R459" s="191"/>
      <c r="S459" s="191"/>
      <c r="T459" s="191"/>
      <c r="U459" s="191"/>
      <c r="V459" s="191"/>
      <c r="W459" s="191"/>
      <c r="X459" s="191"/>
      <c r="Y459" s="193">
        <v>-58200</v>
      </c>
      <c r="Z459" s="191"/>
      <c r="AA459" s="223" t="s">
        <v>2038</v>
      </c>
      <c r="AB459" s="210" t="s">
        <v>2034</v>
      </c>
      <c r="AC459" s="210" t="s">
        <v>2039</v>
      </c>
      <c r="AD459" s="199" t="s">
        <v>67</v>
      </c>
      <c r="AE459" s="237" t="s">
        <v>2040</v>
      </c>
      <c r="AF459" s="259">
        <v>0</v>
      </c>
      <c r="AG459" s="211">
        <f>Table1[[#This Row],[ADOPTED
Expenditures TOTAL]]*Table1[[#This Row],[
Percent Related to CAP]]</f>
        <v>0</v>
      </c>
      <c r="AH459" s="211">
        <f>Table1[[#This Row],[ADOPTED
Revenue TOTAL]]*Table1[[#This Row],[
Percent Related to CAP]]</f>
        <v>0</v>
      </c>
      <c r="AI459" s="251" t="s">
        <v>69</v>
      </c>
      <c r="AJ459" s="251" t="s">
        <v>69</v>
      </c>
      <c r="AK459" s="251" t="s">
        <v>69</v>
      </c>
      <c r="AL459" s="251" t="s">
        <v>69</v>
      </c>
      <c r="AM459" s="293"/>
      <c r="AN459" s="215" t="s">
        <v>179</v>
      </c>
      <c r="AO459" s="197"/>
      <c r="AP459" s="197"/>
      <c r="AQ459" s="216"/>
      <c r="AR459" s="216"/>
      <c r="AS459" s="219" t="s">
        <v>2037</v>
      </c>
      <c r="AT459" s="117" t="b">
        <f>IF(Table1[[#This Row],[PROPOSED
Form ID Name]]=Table1[[#This Row],[ADOPTED
Form ID Name]],TRUE,FALSE)</f>
        <v>1</v>
      </c>
      <c r="AU459" s="121" t="s">
        <v>2038</v>
      </c>
      <c r="AV459" s="220" t="b">
        <f>AND(Table1[[#This Row],[PROPOSED Adjustment Description]]=Table1[[#This Row],[ ADOPTED
Adjustment Description]],TRUE,FALSE)</f>
        <v>0</v>
      </c>
    </row>
    <row r="460" spans="1:48" s="214" customFormat="1" ht="35.25" customHeight="1" x14ac:dyDescent="0.15">
      <c r="A460" s="196">
        <v>100000</v>
      </c>
      <c r="B460" s="197" t="s">
        <v>57</v>
      </c>
      <c r="C460" s="198">
        <v>9911</v>
      </c>
      <c r="D460" s="197" t="s">
        <v>82</v>
      </c>
      <c r="E460" s="197" t="s">
        <v>83</v>
      </c>
      <c r="F460" s="197" t="s">
        <v>83</v>
      </c>
      <c r="G460" s="197" t="s">
        <v>89</v>
      </c>
      <c r="H460" s="197" t="s">
        <v>83</v>
      </c>
      <c r="I460" s="226">
        <v>57484</v>
      </c>
      <c r="J460" s="227" t="s">
        <v>2041</v>
      </c>
      <c r="K460" s="188"/>
      <c r="L460" s="189"/>
      <c r="M460" s="189"/>
      <c r="N460" s="189"/>
      <c r="O460" s="189">
        <f>SUM(Table1[[#This Row],[Salaries and Wages]:[Variable Fringe]])</f>
        <v>0</v>
      </c>
      <c r="P460" s="189"/>
      <c r="Q460" s="189"/>
      <c r="R460" s="189"/>
      <c r="S460" s="189"/>
      <c r="T460" s="189"/>
      <c r="U460" s="189"/>
      <c r="V460" s="189"/>
      <c r="W460" s="189"/>
      <c r="X460" s="189"/>
      <c r="Y460" s="189"/>
      <c r="Z460" s="189">
        <v>52066296</v>
      </c>
      <c r="AA460" s="221" t="s">
        <v>2042</v>
      </c>
      <c r="AB460" s="210" t="s">
        <v>69</v>
      </c>
      <c r="AC460" s="210" t="s">
        <v>69</v>
      </c>
      <c r="AD460" s="197" t="s">
        <v>94</v>
      </c>
      <c r="AE460" s="234" t="s">
        <v>69</v>
      </c>
      <c r="AF460" s="259">
        <v>0</v>
      </c>
      <c r="AG460" s="211">
        <f>Table1[[#This Row],[ADOPTED
Expenditures TOTAL]]*Table1[[#This Row],[
Percent Related to CAP]]</f>
        <v>0</v>
      </c>
      <c r="AH460" s="211">
        <f>Table1[[#This Row],[ADOPTED
Revenue TOTAL]]*Table1[[#This Row],[
Percent Related to CAP]]</f>
        <v>0</v>
      </c>
      <c r="AI460" s="251" t="s">
        <v>69</v>
      </c>
      <c r="AJ460" s="251" t="s">
        <v>69</v>
      </c>
      <c r="AK460" s="251" t="s">
        <v>69</v>
      </c>
      <c r="AL460" s="251" t="s">
        <v>69</v>
      </c>
      <c r="AM460" s="246"/>
      <c r="AN460" s="215"/>
      <c r="AO460" s="197"/>
      <c r="AP460" s="197"/>
      <c r="AQ460" s="197"/>
      <c r="AR460" s="197" t="s">
        <v>83</v>
      </c>
      <c r="AS460" s="219" t="s">
        <v>2041</v>
      </c>
      <c r="AT460" s="116" t="b">
        <f>IF(Table1[[#This Row],[PROPOSED
Form ID Name]]=Table1[[#This Row],[ADOPTED
Form ID Name]],TRUE,FALSE)</f>
        <v>1</v>
      </c>
      <c r="AU460" s="121" t="s">
        <v>2042</v>
      </c>
      <c r="AV460" s="220" t="b">
        <f>AND(Table1[[#This Row],[PROPOSED Adjustment Description]]=Table1[[#This Row],[ ADOPTED
Adjustment Description]],TRUE,FALSE)</f>
        <v>0</v>
      </c>
    </row>
    <row r="461" spans="1:48" s="214" customFormat="1" ht="35.25" customHeight="1" x14ac:dyDescent="0.15">
      <c r="A461" s="196">
        <v>100000</v>
      </c>
      <c r="B461" s="199" t="s">
        <v>57</v>
      </c>
      <c r="C461" s="198">
        <v>1216</v>
      </c>
      <c r="D461" s="199" t="s">
        <v>1277</v>
      </c>
      <c r="E461" s="199" t="s">
        <v>103</v>
      </c>
      <c r="F461" s="199" t="s">
        <v>83</v>
      </c>
      <c r="G461" s="199" t="s">
        <v>104</v>
      </c>
      <c r="H461" s="199" t="s">
        <v>83</v>
      </c>
      <c r="I461" s="226">
        <v>57488</v>
      </c>
      <c r="J461" s="228" t="s">
        <v>2043</v>
      </c>
      <c r="K461" s="190">
        <v>0.5</v>
      </c>
      <c r="L461" s="191">
        <v>80881</v>
      </c>
      <c r="M461" s="191">
        <v>15204</v>
      </c>
      <c r="N461" s="191">
        <v>5984</v>
      </c>
      <c r="O461" s="191">
        <f>SUM(Table1[[#This Row],[Salaries and Wages]:[Variable Fringe]])</f>
        <v>102069</v>
      </c>
      <c r="P461" s="191"/>
      <c r="Q461" s="191"/>
      <c r="R461" s="191"/>
      <c r="S461" s="191"/>
      <c r="T461" s="191"/>
      <c r="U461" s="191"/>
      <c r="V461" s="191"/>
      <c r="W461" s="191"/>
      <c r="X461" s="191"/>
      <c r="Y461" s="191">
        <v>102069</v>
      </c>
      <c r="Z461" s="191"/>
      <c r="AA461" s="222" t="s">
        <v>2044</v>
      </c>
      <c r="AB461" s="210" t="s">
        <v>2045</v>
      </c>
      <c r="AC461" s="210" t="s">
        <v>2046</v>
      </c>
      <c r="AD461" s="199" t="s">
        <v>94</v>
      </c>
      <c r="AE461" s="234" t="s">
        <v>69</v>
      </c>
      <c r="AF461" s="231">
        <v>0</v>
      </c>
      <c r="AG461" s="211">
        <f>Table1[[#This Row],[ADOPTED
Expenditures TOTAL]]*Table1[[#This Row],[
Percent Related to CAP]]</f>
        <v>0</v>
      </c>
      <c r="AH461" s="211">
        <f>Table1[[#This Row],[ADOPTED
Revenue TOTAL]]*Table1[[#This Row],[
Percent Related to CAP]]</f>
        <v>0</v>
      </c>
      <c r="AI461" s="217" t="s">
        <v>69</v>
      </c>
      <c r="AJ461" s="217" t="s">
        <v>69</v>
      </c>
      <c r="AK461" s="217" t="s">
        <v>69</v>
      </c>
      <c r="AL461" s="217" t="s">
        <v>69</v>
      </c>
      <c r="AM461" s="246"/>
      <c r="AN461" s="215"/>
      <c r="AO461" s="197"/>
      <c r="AP461" s="197"/>
      <c r="AQ461" s="197"/>
      <c r="AR461" s="197" t="s">
        <v>83</v>
      </c>
      <c r="AS461" s="219" t="s">
        <v>2043</v>
      </c>
      <c r="AT461" s="116" t="b">
        <f>IF(Table1[[#This Row],[PROPOSED
Form ID Name]]=Table1[[#This Row],[ADOPTED
Form ID Name]],TRUE,FALSE)</f>
        <v>1</v>
      </c>
      <c r="AU461" s="121" t="s">
        <v>2044</v>
      </c>
      <c r="AV461" s="220" t="b">
        <f>AND(Table1[[#This Row],[PROPOSED Adjustment Description]]=Table1[[#This Row],[ ADOPTED
Adjustment Description]],TRUE,FALSE)</f>
        <v>0</v>
      </c>
    </row>
    <row r="462" spans="1:48" s="214" customFormat="1" ht="35.25" customHeight="1" x14ac:dyDescent="0.15">
      <c r="A462" s="196">
        <v>200228</v>
      </c>
      <c r="B462" s="199" t="s">
        <v>1625</v>
      </c>
      <c r="C462" s="198">
        <v>9913</v>
      </c>
      <c r="D462" s="199" t="s">
        <v>1553</v>
      </c>
      <c r="E462" s="199" t="s">
        <v>83</v>
      </c>
      <c r="F462" s="199" t="s">
        <v>83</v>
      </c>
      <c r="G462" s="199" t="s">
        <v>142</v>
      </c>
      <c r="H462" s="199" t="s">
        <v>83</v>
      </c>
      <c r="I462" s="226">
        <v>57489</v>
      </c>
      <c r="J462" s="228" t="s">
        <v>2047</v>
      </c>
      <c r="K462" s="190"/>
      <c r="L462" s="191"/>
      <c r="M462" s="191"/>
      <c r="N462" s="191"/>
      <c r="O462" s="191">
        <f>SUM(Table1[[#This Row],[Salaries and Wages]:[Variable Fringe]])</f>
        <v>0</v>
      </c>
      <c r="P462" s="191"/>
      <c r="Q462" s="193">
        <v>-5212</v>
      </c>
      <c r="R462" s="191"/>
      <c r="S462" s="191"/>
      <c r="T462" s="191"/>
      <c r="U462" s="191"/>
      <c r="V462" s="191"/>
      <c r="W462" s="191"/>
      <c r="X462" s="191"/>
      <c r="Y462" s="193">
        <v>-5212</v>
      </c>
      <c r="Z462" s="191"/>
      <c r="AA462" s="223" t="s">
        <v>2048</v>
      </c>
      <c r="AB462" s="210" t="s">
        <v>2049</v>
      </c>
      <c r="AC462" s="210" t="s">
        <v>2050</v>
      </c>
      <c r="AD462" s="199" t="s">
        <v>94</v>
      </c>
      <c r="AE462" s="236"/>
      <c r="AF462" s="231">
        <v>0</v>
      </c>
      <c r="AG462" s="211">
        <f>Table1[[#This Row],[ADOPTED
Expenditures TOTAL]]*Table1[[#This Row],[
Percent Related to CAP]]</f>
        <v>0</v>
      </c>
      <c r="AH462" s="211">
        <f>Table1[[#This Row],[ADOPTED
Revenue TOTAL]]*Table1[[#This Row],[
Percent Related to CAP]]</f>
        <v>0</v>
      </c>
      <c r="AI462" s="217" t="s">
        <v>69</v>
      </c>
      <c r="AJ462" s="217" t="s">
        <v>69</v>
      </c>
      <c r="AK462" s="217" t="s">
        <v>69</v>
      </c>
      <c r="AL462" s="217" t="s">
        <v>69</v>
      </c>
      <c r="AM462" s="291"/>
      <c r="AN462" s="215" t="s">
        <v>83</v>
      </c>
      <c r="AO462" s="197"/>
      <c r="AP462" s="197"/>
      <c r="AQ462" s="216"/>
      <c r="AR462" s="216"/>
      <c r="AS462" s="219" t="s">
        <v>2047</v>
      </c>
      <c r="AT462" s="117" t="b">
        <f>IF(Table1[[#This Row],[PROPOSED
Form ID Name]]=Table1[[#This Row],[ADOPTED
Form ID Name]],TRUE,FALSE)</f>
        <v>1</v>
      </c>
      <c r="AU462" s="121" t="s">
        <v>2048</v>
      </c>
      <c r="AV462" s="220" t="b">
        <f>AND(Table1[[#This Row],[PROPOSED Adjustment Description]]=Table1[[#This Row],[ ADOPTED
Adjustment Description]],TRUE,FALSE)</f>
        <v>0</v>
      </c>
    </row>
    <row r="463" spans="1:48" s="214" customFormat="1" ht="35.25" customHeight="1" x14ac:dyDescent="0.15">
      <c r="A463" s="196">
        <v>100000</v>
      </c>
      <c r="B463" s="199" t="s">
        <v>57</v>
      </c>
      <c r="C463" s="198">
        <v>1001</v>
      </c>
      <c r="D463" s="199" t="s">
        <v>232</v>
      </c>
      <c r="E463" s="199" t="s">
        <v>103</v>
      </c>
      <c r="F463" s="199" t="s">
        <v>83</v>
      </c>
      <c r="G463" s="199" t="s">
        <v>478</v>
      </c>
      <c r="H463" s="199" t="s">
        <v>83</v>
      </c>
      <c r="I463" s="226">
        <v>57490</v>
      </c>
      <c r="J463" s="228" t="s">
        <v>2051</v>
      </c>
      <c r="K463" s="192">
        <v>-1</v>
      </c>
      <c r="L463" s="193">
        <v>-82066</v>
      </c>
      <c r="M463" s="193">
        <v>-19063</v>
      </c>
      <c r="N463" s="193">
        <v>-9816</v>
      </c>
      <c r="O463" s="193">
        <f>SUM(Table1[[#This Row],[Salaries and Wages]:[Variable Fringe]])</f>
        <v>-110945</v>
      </c>
      <c r="P463" s="191"/>
      <c r="Q463" s="191"/>
      <c r="R463" s="191"/>
      <c r="S463" s="191"/>
      <c r="T463" s="191"/>
      <c r="U463" s="191"/>
      <c r="V463" s="191"/>
      <c r="W463" s="191"/>
      <c r="X463" s="191"/>
      <c r="Y463" s="193">
        <v>-110945</v>
      </c>
      <c r="Z463" s="191"/>
      <c r="AA463" s="223" t="s">
        <v>2052</v>
      </c>
      <c r="AB463" s="210" t="s">
        <v>2053</v>
      </c>
      <c r="AC463" s="210" t="s">
        <v>2054</v>
      </c>
      <c r="AD463" s="199" t="s">
        <v>94</v>
      </c>
      <c r="AE463" s="234" t="s">
        <v>69</v>
      </c>
      <c r="AF463" s="231">
        <v>0</v>
      </c>
      <c r="AG463" s="211">
        <f>Table1[[#This Row],[ADOPTED
Expenditures TOTAL]]*Table1[[#This Row],[
Percent Related to CAP]]</f>
        <v>0</v>
      </c>
      <c r="AH463" s="211">
        <f>Table1[[#This Row],[ADOPTED
Revenue TOTAL]]*Table1[[#This Row],[
Percent Related to CAP]]</f>
        <v>0</v>
      </c>
      <c r="AI463" s="251" t="s">
        <v>69</v>
      </c>
      <c r="AJ463" s="251" t="s">
        <v>69</v>
      </c>
      <c r="AK463" s="251" t="s">
        <v>69</v>
      </c>
      <c r="AL463" s="217" t="s">
        <v>69</v>
      </c>
      <c r="AM463" s="246"/>
      <c r="AN463" s="215"/>
      <c r="AO463" s="197"/>
      <c r="AP463" s="197"/>
      <c r="AQ463" s="197"/>
      <c r="AR463" s="197" t="s">
        <v>83</v>
      </c>
      <c r="AS463" s="219" t="s">
        <v>2051</v>
      </c>
      <c r="AT463" s="116" t="b">
        <f>IF(Table1[[#This Row],[PROPOSED
Form ID Name]]=Table1[[#This Row],[ADOPTED
Form ID Name]],TRUE,FALSE)</f>
        <v>1</v>
      </c>
      <c r="AU463" s="121" t="s">
        <v>2052</v>
      </c>
      <c r="AV463" s="220" t="b">
        <f>AND(Table1[[#This Row],[PROPOSED Adjustment Description]]=Table1[[#This Row],[ ADOPTED
Adjustment Description]],TRUE,FALSE)</f>
        <v>0</v>
      </c>
    </row>
    <row r="464" spans="1:48" s="214" customFormat="1" ht="35.25" customHeight="1" x14ac:dyDescent="0.15">
      <c r="A464" s="196">
        <v>100000</v>
      </c>
      <c r="B464" s="197" t="s">
        <v>57</v>
      </c>
      <c r="C464" s="198">
        <v>1314</v>
      </c>
      <c r="D464" s="197" t="s">
        <v>261</v>
      </c>
      <c r="E464" s="197" t="s">
        <v>59</v>
      </c>
      <c r="F464" s="197" t="s">
        <v>60</v>
      </c>
      <c r="G464" s="197" t="s">
        <v>61</v>
      </c>
      <c r="H464" s="197" t="s">
        <v>263</v>
      </c>
      <c r="I464" s="226">
        <v>57491</v>
      </c>
      <c r="J464" s="227" t="s">
        <v>2055</v>
      </c>
      <c r="K464" s="188">
        <v>3</v>
      </c>
      <c r="L464" s="189">
        <v>228579</v>
      </c>
      <c r="M464" s="189">
        <v>54249</v>
      </c>
      <c r="N464" s="189">
        <v>28971</v>
      </c>
      <c r="O464" s="189">
        <f>SUM(Table1[[#This Row],[Salaries and Wages]:[Variable Fringe]])</f>
        <v>311799</v>
      </c>
      <c r="P464" s="189"/>
      <c r="Q464" s="189"/>
      <c r="R464" s="189">
        <v>15000</v>
      </c>
      <c r="S464" s="189"/>
      <c r="T464" s="189"/>
      <c r="U464" s="189"/>
      <c r="V464" s="189"/>
      <c r="W464" s="189"/>
      <c r="X464" s="189"/>
      <c r="Y464" s="189">
        <v>326799</v>
      </c>
      <c r="Z464" s="189">
        <v>263127</v>
      </c>
      <c r="AA464" s="221" t="s">
        <v>2056</v>
      </c>
      <c r="AB464" s="210" t="s">
        <v>2057</v>
      </c>
      <c r="AC464" s="209" t="s">
        <v>2058</v>
      </c>
      <c r="AD464" s="197" t="s">
        <v>67</v>
      </c>
      <c r="AE464" s="235" t="s">
        <v>2059</v>
      </c>
      <c r="AF464" s="231">
        <v>1</v>
      </c>
      <c r="AG464" s="211">
        <f>Table1[[#This Row],[ADOPTED
Expenditures TOTAL]]*Table1[[#This Row],[
Percent Related to CAP]]</f>
        <v>326799</v>
      </c>
      <c r="AH464" s="211">
        <f>Table1[[#This Row],[ADOPTED
Revenue TOTAL]]*Table1[[#This Row],[
Percent Related to CAP]]</f>
        <v>263127</v>
      </c>
      <c r="AI464" s="217" t="s">
        <v>79</v>
      </c>
      <c r="AJ464" s="217">
        <v>3.3</v>
      </c>
      <c r="AK464" s="217" t="s">
        <v>81</v>
      </c>
      <c r="AL464" s="217" t="s">
        <v>269</v>
      </c>
      <c r="AM464" s="290"/>
      <c r="AN464" s="212"/>
      <c r="AO464" s="213"/>
      <c r="AP464" s="213"/>
      <c r="AQ464" s="213"/>
      <c r="AR464" s="197" t="s">
        <v>179</v>
      </c>
      <c r="AS464" s="219" t="s">
        <v>2055</v>
      </c>
      <c r="AT464" s="116" t="b">
        <f>IF(Table1[[#This Row],[PROPOSED
Form ID Name]]=Table1[[#This Row],[ADOPTED
Form ID Name]],TRUE,FALSE)</f>
        <v>1</v>
      </c>
      <c r="AU464" s="121" t="s">
        <v>2056</v>
      </c>
      <c r="AV464" s="220" t="b">
        <f>AND(Table1[[#This Row],[PROPOSED Adjustment Description]]=Table1[[#This Row],[ ADOPTED
Adjustment Description]],TRUE,FALSE)</f>
        <v>0</v>
      </c>
    </row>
    <row r="465" spans="1:48" s="214" customFormat="1" ht="35.25" customHeight="1" x14ac:dyDescent="0.15">
      <c r="A465" s="196">
        <v>200708</v>
      </c>
      <c r="B465" s="197" t="s">
        <v>1969</v>
      </c>
      <c r="C465" s="198">
        <v>2200</v>
      </c>
      <c r="D465" s="197" t="s">
        <v>1970</v>
      </c>
      <c r="E465" s="197" t="s">
        <v>103</v>
      </c>
      <c r="F465" s="197" t="s">
        <v>622</v>
      </c>
      <c r="G465" s="197" t="s">
        <v>61</v>
      </c>
      <c r="H465" s="197" t="s">
        <v>271</v>
      </c>
      <c r="I465" s="226">
        <v>57494</v>
      </c>
      <c r="J465" s="227" t="s">
        <v>2060</v>
      </c>
      <c r="K465" s="188"/>
      <c r="L465" s="189"/>
      <c r="M465" s="189"/>
      <c r="N465" s="189"/>
      <c r="O465" s="189">
        <f>SUM(Table1[[#This Row],[Salaries and Wages]:[Variable Fringe]])</f>
        <v>0</v>
      </c>
      <c r="P465" s="189"/>
      <c r="Q465" s="194">
        <v>-420000</v>
      </c>
      <c r="R465" s="189"/>
      <c r="S465" s="189"/>
      <c r="T465" s="189"/>
      <c r="U465" s="189"/>
      <c r="V465" s="189"/>
      <c r="W465" s="189"/>
      <c r="X465" s="189"/>
      <c r="Y465" s="194">
        <v>-420000</v>
      </c>
      <c r="Z465" s="189"/>
      <c r="AA465" s="221" t="s">
        <v>2061</v>
      </c>
      <c r="AB465" s="210" t="s">
        <v>2062</v>
      </c>
      <c r="AC465" s="210" t="s">
        <v>2063</v>
      </c>
      <c r="AD465" s="197" t="s">
        <v>67</v>
      </c>
      <c r="AE465" s="235" t="s">
        <v>2064</v>
      </c>
      <c r="AF465" s="259">
        <v>0</v>
      </c>
      <c r="AG465" s="211">
        <f>Table1[[#This Row],[ADOPTED
Expenditures TOTAL]]*Table1[[#This Row],[
Percent Related to CAP]]</f>
        <v>0</v>
      </c>
      <c r="AH465" s="211">
        <f>Table1[[#This Row],[ADOPTED
Revenue TOTAL]]*Table1[[#This Row],[
Percent Related to CAP]]</f>
        <v>0</v>
      </c>
      <c r="AI465" s="251" t="s">
        <v>69</v>
      </c>
      <c r="AJ465" s="251" t="s">
        <v>69</v>
      </c>
      <c r="AK465" s="251" t="s">
        <v>69</v>
      </c>
      <c r="AL465" s="251" t="s">
        <v>69</v>
      </c>
      <c r="AM465" s="290"/>
      <c r="AN465" s="215" t="s">
        <v>179</v>
      </c>
      <c r="AO465" s="197"/>
      <c r="AP465" s="197"/>
      <c r="AQ465" s="216"/>
      <c r="AR465" s="216"/>
      <c r="AS465" s="219" t="s">
        <v>2060</v>
      </c>
      <c r="AT465" s="117" t="b">
        <f>IF(Table1[[#This Row],[PROPOSED
Form ID Name]]=Table1[[#This Row],[ADOPTED
Form ID Name]],TRUE,FALSE)</f>
        <v>1</v>
      </c>
      <c r="AU465" s="121" t="s">
        <v>2061</v>
      </c>
      <c r="AV465" s="220" t="b">
        <f>AND(Table1[[#This Row],[PROPOSED Adjustment Description]]=Table1[[#This Row],[ ADOPTED
Adjustment Description]],TRUE,FALSE)</f>
        <v>0</v>
      </c>
    </row>
    <row r="466" spans="1:48" s="214" customFormat="1" ht="35.25" customHeight="1" x14ac:dyDescent="0.15">
      <c r="A466" s="196">
        <v>200708</v>
      </c>
      <c r="B466" s="197" t="s">
        <v>1969</v>
      </c>
      <c r="C466" s="198">
        <v>2200</v>
      </c>
      <c r="D466" s="197" t="s">
        <v>1970</v>
      </c>
      <c r="E466" s="197" t="s">
        <v>238</v>
      </c>
      <c r="F466" s="197" t="s">
        <v>622</v>
      </c>
      <c r="G466" s="197" t="s">
        <v>61</v>
      </c>
      <c r="H466" s="197" t="s">
        <v>271</v>
      </c>
      <c r="I466" s="226">
        <v>57495</v>
      </c>
      <c r="J466" s="227" t="s">
        <v>2065</v>
      </c>
      <c r="K466" s="188"/>
      <c r="L466" s="189"/>
      <c r="M466" s="189"/>
      <c r="N466" s="189"/>
      <c r="O466" s="189">
        <f>SUM(Table1[[#This Row],[Salaries and Wages]:[Variable Fringe]])</f>
        <v>0</v>
      </c>
      <c r="P466" s="189"/>
      <c r="Q466" s="189">
        <v>510000</v>
      </c>
      <c r="R466" s="189"/>
      <c r="S466" s="189"/>
      <c r="T466" s="189"/>
      <c r="U466" s="189"/>
      <c r="V466" s="189"/>
      <c r="W466" s="189"/>
      <c r="X466" s="189"/>
      <c r="Y466" s="189">
        <v>510000</v>
      </c>
      <c r="Z466" s="189"/>
      <c r="AA466" s="221" t="s">
        <v>2066</v>
      </c>
      <c r="AB466" s="210" t="s">
        <v>2067</v>
      </c>
      <c r="AC466" s="210" t="s">
        <v>2068</v>
      </c>
      <c r="AD466" s="197" t="s">
        <v>67</v>
      </c>
      <c r="AE466" s="235" t="s">
        <v>1975</v>
      </c>
      <c r="AF466" s="259">
        <v>0</v>
      </c>
      <c r="AG466" s="211">
        <f>Table1[[#This Row],[ADOPTED
Expenditures TOTAL]]*Table1[[#This Row],[
Percent Related to CAP]]</f>
        <v>0</v>
      </c>
      <c r="AH466" s="211">
        <f>Table1[[#This Row],[ADOPTED
Revenue TOTAL]]*Table1[[#This Row],[
Percent Related to CAP]]</f>
        <v>0</v>
      </c>
      <c r="AI466" s="251" t="s">
        <v>69</v>
      </c>
      <c r="AJ466" s="251" t="s">
        <v>69</v>
      </c>
      <c r="AK466" s="251" t="s">
        <v>69</v>
      </c>
      <c r="AL466" s="251" t="s">
        <v>69</v>
      </c>
      <c r="AM466" s="290"/>
      <c r="AN466" s="215" t="s">
        <v>179</v>
      </c>
      <c r="AO466" s="197"/>
      <c r="AP466" s="197"/>
      <c r="AQ466" s="216"/>
      <c r="AR466" s="216"/>
      <c r="AS466" s="219" t="s">
        <v>2065</v>
      </c>
      <c r="AT466" s="117" t="b">
        <f>IF(Table1[[#This Row],[PROPOSED
Form ID Name]]=Table1[[#This Row],[ADOPTED
Form ID Name]],TRUE,FALSE)</f>
        <v>1</v>
      </c>
      <c r="AU466" s="121" t="s">
        <v>2066</v>
      </c>
      <c r="AV466" s="220" t="b">
        <f>AND(Table1[[#This Row],[PROPOSED Adjustment Description]]=Table1[[#This Row],[ ADOPTED
Adjustment Description]],TRUE,FALSE)</f>
        <v>0</v>
      </c>
    </row>
    <row r="467" spans="1:48" s="214" customFormat="1" ht="35.25" customHeight="1" x14ac:dyDescent="0.15">
      <c r="A467" s="196">
        <v>200708</v>
      </c>
      <c r="B467" s="197" t="s">
        <v>1969</v>
      </c>
      <c r="C467" s="198">
        <v>2200</v>
      </c>
      <c r="D467" s="197" t="s">
        <v>1970</v>
      </c>
      <c r="E467" s="197" t="s">
        <v>72</v>
      </c>
      <c r="F467" s="197" t="s">
        <v>622</v>
      </c>
      <c r="G467" s="197" t="s">
        <v>142</v>
      </c>
      <c r="H467" s="197" t="s">
        <v>271</v>
      </c>
      <c r="I467" s="226">
        <v>57496</v>
      </c>
      <c r="J467" s="227" t="s">
        <v>2069</v>
      </c>
      <c r="K467" s="188"/>
      <c r="L467" s="189"/>
      <c r="M467" s="189"/>
      <c r="N467" s="189"/>
      <c r="O467" s="189">
        <f>SUM(Table1[[#This Row],[Salaries and Wages]:[Variable Fringe]])</f>
        <v>0</v>
      </c>
      <c r="P467" s="189"/>
      <c r="Q467" s="194">
        <v>-4418845</v>
      </c>
      <c r="R467" s="189"/>
      <c r="S467" s="189"/>
      <c r="T467" s="189"/>
      <c r="U467" s="189"/>
      <c r="V467" s="189"/>
      <c r="W467" s="189"/>
      <c r="X467" s="189"/>
      <c r="Y467" s="194">
        <v>-4418845</v>
      </c>
      <c r="Z467" s="189"/>
      <c r="AA467" s="221" t="s">
        <v>2070</v>
      </c>
      <c r="AB467" s="210" t="s">
        <v>2071</v>
      </c>
      <c r="AC467" s="210" t="s">
        <v>2072</v>
      </c>
      <c r="AD467" s="197" t="s">
        <v>67</v>
      </c>
      <c r="AE467" s="235" t="s">
        <v>1975</v>
      </c>
      <c r="AF467" s="259">
        <v>0</v>
      </c>
      <c r="AG467" s="211">
        <f>Table1[[#This Row],[ADOPTED
Expenditures TOTAL]]*Table1[[#This Row],[
Percent Related to CAP]]</f>
        <v>0</v>
      </c>
      <c r="AH467" s="211">
        <f>Table1[[#This Row],[ADOPTED
Revenue TOTAL]]*Table1[[#This Row],[
Percent Related to CAP]]</f>
        <v>0</v>
      </c>
      <c r="AI467" s="251" t="s">
        <v>69</v>
      </c>
      <c r="AJ467" s="251" t="s">
        <v>69</v>
      </c>
      <c r="AK467" s="251" t="s">
        <v>69</v>
      </c>
      <c r="AL467" s="251" t="s">
        <v>69</v>
      </c>
      <c r="AM467" s="290"/>
      <c r="AN467" s="215" t="s">
        <v>179</v>
      </c>
      <c r="AO467" s="197"/>
      <c r="AP467" s="197"/>
      <c r="AQ467" s="216"/>
      <c r="AR467" s="216"/>
      <c r="AS467" s="219" t="s">
        <v>2069</v>
      </c>
      <c r="AT467" s="117" t="b">
        <f>IF(Table1[[#This Row],[PROPOSED
Form ID Name]]=Table1[[#This Row],[ADOPTED
Form ID Name]],TRUE,FALSE)</f>
        <v>1</v>
      </c>
      <c r="AU467" s="121" t="s">
        <v>2070</v>
      </c>
      <c r="AV467" s="220" t="b">
        <f>AND(Table1[[#This Row],[PROPOSED Adjustment Description]]=Table1[[#This Row],[ ADOPTED
Adjustment Description]],TRUE,FALSE)</f>
        <v>0</v>
      </c>
    </row>
    <row r="468" spans="1:48" s="214" customFormat="1" ht="35.25" customHeight="1" x14ac:dyDescent="0.15">
      <c r="A468" s="196">
        <v>700001</v>
      </c>
      <c r="B468" s="199" t="s">
        <v>1179</v>
      </c>
      <c r="C468" s="198">
        <v>2000</v>
      </c>
      <c r="D468" s="199" t="s">
        <v>393</v>
      </c>
      <c r="E468" s="199" t="s">
        <v>83</v>
      </c>
      <c r="F468" s="199" t="s">
        <v>83</v>
      </c>
      <c r="G468" s="199" t="s">
        <v>134</v>
      </c>
      <c r="H468" s="199" t="s">
        <v>83</v>
      </c>
      <c r="I468" s="226">
        <v>57497</v>
      </c>
      <c r="J468" s="228" t="s">
        <v>2073</v>
      </c>
      <c r="K468" s="190"/>
      <c r="L468" s="191"/>
      <c r="M468" s="191"/>
      <c r="N468" s="191"/>
      <c r="O468" s="191">
        <f>SUM(Table1[[#This Row],[Salaries and Wages]:[Variable Fringe]])</f>
        <v>0</v>
      </c>
      <c r="P468" s="191"/>
      <c r="Q468" s="191"/>
      <c r="R468" s="191"/>
      <c r="S468" s="191"/>
      <c r="T468" s="191"/>
      <c r="U468" s="191"/>
      <c r="V468" s="191"/>
      <c r="W468" s="191"/>
      <c r="X468" s="191"/>
      <c r="Y468" s="191"/>
      <c r="Z468" s="191">
        <v>-74000000</v>
      </c>
      <c r="AA468" s="223" t="s">
        <v>2074</v>
      </c>
      <c r="AB468" s="210" t="s">
        <v>2075</v>
      </c>
      <c r="AC468" s="210" t="s">
        <v>2076</v>
      </c>
      <c r="AD468" s="199" t="s">
        <v>94</v>
      </c>
      <c r="AE468" s="236" t="s">
        <v>69</v>
      </c>
      <c r="AF468" s="231">
        <v>0</v>
      </c>
      <c r="AG468" s="211">
        <f>Table1[[#This Row],[ADOPTED
Expenditures TOTAL]]*Table1[[#This Row],[
Percent Related to CAP]]</f>
        <v>0</v>
      </c>
      <c r="AH468" s="211">
        <f>Table1[[#This Row],[ADOPTED
Revenue TOTAL]]*Table1[[#This Row],[
Percent Related to CAP]]</f>
        <v>0</v>
      </c>
      <c r="AI468" s="217" t="s">
        <v>69</v>
      </c>
      <c r="AJ468" s="217" t="s">
        <v>69</v>
      </c>
      <c r="AK468" s="217" t="s">
        <v>69</v>
      </c>
      <c r="AL468" s="217" t="s">
        <v>69</v>
      </c>
      <c r="AM468" s="291"/>
      <c r="AN468" s="215" t="s">
        <v>83</v>
      </c>
      <c r="AO468" s="197"/>
      <c r="AP468" s="197"/>
      <c r="AQ468" s="216"/>
      <c r="AR468" s="216"/>
      <c r="AS468" s="219" t="s">
        <v>2073</v>
      </c>
      <c r="AT468" s="117" t="b">
        <f>IF(Table1[[#This Row],[PROPOSED
Form ID Name]]=Table1[[#This Row],[ADOPTED
Form ID Name]],TRUE,FALSE)</f>
        <v>1</v>
      </c>
      <c r="AU468" s="121" t="s">
        <v>2074</v>
      </c>
      <c r="AV468" s="220" t="b">
        <f>AND(Table1[[#This Row],[PROPOSED Adjustment Description]]=Table1[[#This Row],[ ADOPTED
Adjustment Description]],TRUE,FALSE)</f>
        <v>0</v>
      </c>
    </row>
    <row r="469" spans="1:48" s="214" customFormat="1" ht="35.25" customHeight="1" x14ac:dyDescent="0.15">
      <c r="A469" s="196">
        <v>700000</v>
      </c>
      <c r="B469" s="199" t="s">
        <v>1169</v>
      </c>
      <c r="C469" s="198">
        <v>2000</v>
      </c>
      <c r="D469" s="199" t="s">
        <v>393</v>
      </c>
      <c r="E469" s="199" t="s">
        <v>83</v>
      </c>
      <c r="F469" s="199" t="s">
        <v>83</v>
      </c>
      <c r="G469" s="199" t="s">
        <v>89</v>
      </c>
      <c r="H469" s="199" t="s">
        <v>83</v>
      </c>
      <c r="I469" s="226">
        <v>57498</v>
      </c>
      <c r="J469" s="228" t="s">
        <v>2077</v>
      </c>
      <c r="K469" s="190"/>
      <c r="L469" s="191"/>
      <c r="M469" s="191"/>
      <c r="N469" s="191"/>
      <c r="O469" s="191">
        <f>SUM(Table1[[#This Row],[Salaries and Wages]:[Variable Fringe]])</f>
        <v>0</v>
      </c>
      <c r="P469" s="191"/>
      <c r="Q469" s="191"/>
      <c r="R469" s="191"/>
      <c r="S469" s="191"/>
      <c r="T469" s="191"/>
      <c r="U469" s="191"/>
      <c r="V469" s="191"/>
      <c r="W469" s="191"/>
      <c r="X469" s="191"/>
      <c r="Y469" s="191"/>
      <c r="Z469" s="191">
        <v>72000000</v>
      </c>
      <c r="AA469" s="223" t="s">
        <v>2078</v>
      </c>
      <c r="AB469" s="210" t="s">
        <v>2075</v>
      </c>
      <c r="AC469" s="210" t="s">
        <v>2079</v>
      </c>
      <c r="AD469" s="199" t="s">
        <v>94</v>
      </c>
      <c r="AE469" s="236" t="s">
        <v>69</v>
      </c>
      <c r="AF469" s="231">
        <v>0</v>
      </c>
      <c r="AG469" s="211">
        <f>Table1[[#This Row],[ADOPTED
Expenditures TOTAL]]*Table1[[#This Row],[
Percent Related to CAP]]</f>
        <v>0</v>
      </c>
      <c r="AH469" s="211">
        <f>Table1[[#This Row],[ADOPTED
Revenue TOTAL]]*Table1[[#This Row],[
Percent Related to CAP]]</f>
        <v>0</v>
      </c>
      <c r="AI469" s="217" t="s">
        <v>69</v>
      </c>
      <c r="AJ469" s="217" t="s">
        <v>69</v>
      </c>
      <c r="AK469" s="217" t="s">
        <v>69</v>
      </c>
      <c r="AL469" s="217" t="s">
        <v>69</v>
      </c>
      <c r="AM469" s="291"/>
      <c r="AN469" s="215" t="s">
        <v>83</v>
      </c>
      <c r="AO469" s="197"/>
      <c r="AP469" s="197"/>
      <c r="AQ469" s="216"/>
      <c r="AR469" s="216"/>
      <c r="AS469" s="219" t="s">
        <v>2077</v>
      </c>
      <c r="AT469" s="117" t="b">
        <f>IF(Table1[[#This Row],[PROPOSED
Form ID Name]]=Table1[[#This Row],[ADOPTED
Form ID Name]],TRUE,FALSE)</f>
        <v>1</v>
      </c>
      <c r="AU469" s="121" t="s">
        <v>2078</v>
      </c>
      <c r="AV469" s="220" t="b">
        <f>AND(Table1[[#This Row],[PROPOSED Adjustment Description]]=Table1[[#This Row],[ ADOPTED
Adjustment Description]],TRUE,FALSE)</f>
        <v>0</v>
      </c>
    </row>
    <row r="470" spans="1:48" s="214" customFormat="1" ht="35.25" customHeight="1" x14ac:dyDescent="0.15">
      <c r="A470" s="196">
        <v>700011</v>
      </c>
      <c r="B470" s="199" t="s">
        <v>392</v>
      </c>
      <c r="C470" s="198">
        <v>2000</v>
      </c>
      <c r="D470" s="199" t="s">
        <v>393</v>
      </c>
      <c r="E470" s="199" t="s">
        <v>83</v>
      </c>
      <c r="F470" s="199" t="s">
        <v>83</v>
      </c>
      <c r="G470" s="199" t="s">
        <v>134</v>
      </c>
      <c r="H470" s="199" t="s">
        <v>83</v>
      </c>
      <c r="I470" s="226">
        <v>57499</v>
      </c>
      <c r="J470" s="228" t="s">
        <v>2080</v>
      </c>
      <c r="K470" s="190"/>
      <c r="L470" s="191"/>
      <c r="M470" s="191"/>
      <c r="N470" s="191"/>
      <c r="O470" s="191">
        <f>SUM(Table1[[#This Row],[Salaries and Wages]:[Variable Fringe]])</f>
        <v>0</v>
      </c>
      <c r="P470" s="191"/>
      <c r="Q470" s="191"/>
      <c r="R470" s="191"/>
      <c r="S470" s="191"/>
      <c r="T470" s="191"/>
      <c r="U470" s="191"/>
      <c r="V470" s="191"/>
      <c r="W470" s="191"/>
      <c r="X470" s="191"/>
      <c r="Y470" s="191"/>
      <c r="Z470" s="193">
        <v>-182000000</v>
      </c>
      <c r="AA470" s="222" t="s">
        <v>2081</v>
      </c>
      <c r="AB470" s="210" t="s">
        <v>2082</v>
      </c>
      <c r="AC470" s="210" t="s">
        <v>2083</v>
      </c>
      <c r="AD470" s="199" t="s">
        <v>94</v>
      </c>
      <c r="AE470" s="236" t="s">
        <v>69</v>
      </c>
      <c r="AF470" s="231">
        <v>0</v>
      </c>
      <c r="AG470" s="211">
        <f>Table1[[#This Row],[ADOPTED
Expenditures TOTAL]]*Table1[[#This Row],[
Percent Related to CAP]]</f>
        <v>0</v>
      </c>
      <c r="AH470" s="211">
        <f>Table1[[#This Row],[ADOPTED
Revenue TOTAL]]*Table1[[#This Row],[
Percent Related to CAP]]</f>
        <v>0</v>
      </c>
      <c r="AI470" s="217" t="s">
        <v>69</v>
      </c>
      <c r="AJ470" s="217" t="s">
        <v>69</v>
      </c>
      <c r="AK470" s="217" t="s">
        <v>69</v>
      </c>
      <c r="AL470" s="217" t="s">
        <v>69</v>
      </c>
      <c r="AM470" s="291"/>
      <c r="AN470" s="215" t="s">
        <v>83</v>
      </c>
      <c r="AO470" s="197"/>
      <c r="AP470" s="197"/>
      <c r="AQ470" s="216"/>
      <c r="AR470" s="216"/>
      <c r="AS470" s="219" t="s">
        <v>2080</v>
      </c>
      <c r="AT470" s="117" t="b">
        <f>IF(Table1[[#This Row],[PROPOSED
Form ID Name]]=Table1[[#This Row],[ADOPTED
Form ID Name]],TRUE,FALSE)</f>
        <v>1</v>
      </c>
      <c r="AU470" s="121" t="s">
        <v>2081</v>
      </c>
      <c r="AV470" s="220" t="b">
        <f>AND(Table1[[#This Row],[PROPOSED Adjustment Description]]=Table1[[#This Row],[ ADOPTED
Adjustment Description]],TRUE,FALSE)</f>
        <v>0</v>
      </c>
    </row>
    <row r="471" spans="1:48" s="214" customFormat="1" ht="35.25" customHeight="1" x14ac:dyDescent="0.15">
      <c r="A471" s="196">
        <v>720040</v>
      </c>
      <c r="B471" s="199" t="s">
        <v>2084</v>
      </c>
      <c r="C471" s="198">
        <v>1514</v>
      </c>
      <c r="D471" s="199" t="s">
        <v>2085</v>
      </c>
      <c r="E471" s="199" t="s">
        <v>103</v>
      </c>
      <c r="F471" s="199" t="s">
        <v>83</v>
      </c>
      <c r="G471" s="199" t="s">
        <v>61</v>
      </c>
      <c r="H471" s="199" t="s">
        <v>83</v>
      </c>
      <c r="I471" s="226">
        <v>57500</v>
      </c>
      <c r="J471" s="228" t="s">
        <v>2086</v>
      </c>
      <c r="K471" s="190"/>
      <c r="L471" s="191"/>
      <c r="M471" s="191"/>
      <c r="N471" s="191"/>
      <c r="O471" s="191">
        <f>SUM(Table1[[#This Row],[Salaries and Wages]:[Variable Fringe]])</f>
        <v>0</v>
      </c>
      <c r="P471" s="191"/>
      <c r="Q471" s="191"/>
      <c r="R471" s="191">
        <v>200000</v>
      </c>
      <c r="S471" s="191"/>
      <c r="T471" s="191"/>
      <c r="U471" s="191"/>
      <c r="V471" s="191"/>
      <c r="W471" s="191"/>
      <c r="X471" s="191"/>
      <c r="Y471" s="191">
        <v>200000</v>
      </c>
      <c r="Z471" s="191"/>
      <c r="AA471" s="223" t="s">
        <v>2087</v>
      </c>
      <c r="AB471" s="210" t="s">
        <v>2088</v>
      </c>
      <c r="AC471" s="209" t="s">
        <v>2089</v>
      </c>
      <c r="AD471" s="199" t="s">
        <v>67</v>
      </c>
      <c r="AE471" s="237" t="s">
        <v>2090</v>
      </c>
      <c r="AF471" s="231">
        <v>0</v>
      </c>
      <c r="AG471" s="211">
        <f>Table1[[#This Row],[ADOPTED
Expenditures TOTAL]]*Table1[[#This Row],[
Percent Related to CAP]]</f>
        <v>0</v>
      </c>
      <c r="AH471" s="211">
        <f>Table1[[#This Row],[ADOPTED
Revenue TOTAL]]*Table1[[#This Row],[
Percent Related to CAP]]</f>
        <v>0</v>
      </c>
      <c r="AI471" s="217" t="s">
        <v>69</v>
      </c>
      <c r="AJ471" s="217" t="s">
        <v>69</v>
      </c>
      <c r="AK471" s="217" t="s">
        <v>69</v>
      </c>
      <c r="AL471" s="217" t="s">
        <v>69</v>
      </c>
      <c r="AM471" s="293"/>
      <c r="AN471" s="215" t="s">
        <v>83</v>
      </c>
      <c r="AO471" s="197"/>
      <c r="AP471" s="197"/>
      <c r="AQ471" s="197"/>
      <c r="AR471" s="216"/>
      <c r="AS471" s="219" t="s">
        <v>2086</v>
      </c>
      <c r="AT471" s="117" t="b">
        <f>IF(Table1[[#This Row],[PROPOSED
Form ID Name]]=Table1[[#This Row],[ADOPTED
Form ID Name]],TRUE,FALSE)</f>
        <v>1</v>
      </c>
      <c r="AU471" s="121" t="s">
        <v>2087</v>
      </c>
      <c r="AV471" s="220" t="b">
        <f>AND(Table1[[#This Row],[PROPOSED Adjustment Description]]=Table1[[#This Row],[ ADOPTED
Adjustment Description]],TRUE,FALSE)</f>
        <v>0</v>
      </c>
    </row>
    <row r="472" spans="1:48" s="214" customFormat="1" ht="35.25" customHeight="1" x14ac:dyDescent="0.15">
      <c r="A472" s="196">
        <v>100000</v>
      </c>
      <c r="B472" s="199" t="s">
        <v>57</v>
      </c>
      <c r="C472" s="198">
        <v>1419</v>
      </c>
      <c r="D472" s="199" t="s">
        <v>2091</v>
      </c>
      <c r="E472" s="199" t="s">
        <v>103</v>
      </c>
      <c r="F472" s="199" t="s">
        <v>83</v>
      </c>
      <c r="G472" s="199" t="s">
        <v>478</v>
      </c>
      <c r="H472" s="199" t="s">
        <v>83</v>
      </c>
      <c r="I472" s="226">
        <v>57501</v>
      </c>
      <c r="J472" s="228" t="s">
        <v>2092</v>
      </c>
      <c r="K472" s="190"/>
      <c r="L472" s="191"/>
      <c r="M472" s="191"/>
      <c r="N472" s="191"/>
      <c r="O472" s="191">
        <f>SUM(Table1[[#This Row],[Salaries and Wages]:[Variable Fringe]])</f>
        <v>0</v>
      </c>
      <c r="P472" s="191"/>
      <c r="Q472" s="193">
        <v>-30166</v>
      </c>
      <c r="R472" s="191"/>
      <c r="S472" s="191"/>
      <c r="T472" s="191"/>
      <c r="U472" s="191"/>
      <c r="V472" s="191"/>
      <c r="W472" s="191"/>
      <c r="X472" s="191"/>
      <c r="Y472" s="193">
        <v>-30166</v>
      </c>
      <c r="Z472" s="191"/>
      <c r="AA472" s="222" t="s">
        <v>2093</v>
      </c>
      <c r="AB472" s="210" t="s">
        <v>2094</v>
      </c>
      <c r="AC472" s="210" t="s">
        <v>2095</v>
      </c>
      <c r="AD472" s="199" t="s">
        <v>94</v>
      </c>
      <c r="AE472" s="234" t="s">
        <v>69</v>
      </c>
      <c r="AF472" s="231">
        <v>0</v>
      </c>
      <c r="AG472" s="211">
        <f>Table1[[#This Row],[ADOPTED
Expenditures TOTAL]]*Table1[[#This Row],[
Percent Related to CAP]]</f>
        <v>0</v>
      </c>
      <c r="AH472" s="211">
        <f>Table1[[#This Row],[ADOPTED
Revenue TOTAL]]*Table1[[#This Row],[
Percent Related to CAP]]</f>
        <v>0</v>
      </c>
      <c r="AI472" s="217" t="s">
        <v>69</v>
      </c>
      <c r="AJ472" s="217" t="s">
        <v>69</v>
      </c>
      <c r="AK472" s="217" t="s">
        <v>69</v>
      </c>
      <c r="AL472" s="217" t="s">
        <v>69</v>
      </c>
      <c r="AM472" s="246"/>
      <c r="AN472" s="215"/>
      <c r="AO472" s="197"/>
      <c r="AP472" s="197"/>
      <c r="AQ472" s="197"/>
      <c r="AR472" s="197" t="s">
        <v>83</v>
      </c>
      <c r="AS472" s="219" t="s">
        <v>2092</v>
      </c>
      <c r="AT472" s="116" t="b">
        <f>IF(Table1[[#This Row],[PROPOSED
Form ID Name]]=Table1[[#This Row],[ADOPTED
Form ID Name]],TRUE,FALSE)</f>
        <v>1</v>
      </c>
      <c r="AU472" s="121" t="s">
        <v>2093</v>
      </c>
      <c r="AV472" s="220" t="b">
        <f>AND(Table1[[#This Row],[PROPOSED Adjustment Description]]=Table1[[#This Row],[ ADOPTED
Adjustment Description]],TRUE,FALSE)</f>
        <v>0</v>
      </c>
    </row>
    <row r="473" spans="1:48" s="214" customFormat="1" ht="35.25" customHeight="1" x14ac:dyDescent="0.15">
      <c r="A473" s="196">
        <v>100000</v>
      </c>
      <c r="B473" s="199" t="s">
        <v>57</v>
      </c>
      <c r="C473" s="198">
        <v>171415</v>
      </c>
      <c r="D473" s="199" t="s">
        <v>1271</v>
      </c>
      <c r="E473" s="199" t="s">
        <v>83</v>
      </c>
      <c r="F473" s="199" t="s">
        <v>83</v>
      </c>
      <c r="G473" s="199" t="s">
        <v>239</v>
      </c>
      <c r="H473" s="199" t="s">
        <v>83</v>
      </c>
      <c r="I473" s="226">
        <v>57502</v>
      </c>
      <c r="J473" s="228" t="s">
        <v>2096</v>
      </c>
      <c r="K473" s="190">
        <v>2.3199999999999998</v>
      </c>
      <c r="L473" s="191">
        <v>84656</v>
      </c>
      <c r="M473" s="191">
        <v>1664</v>
      </c>
      <c r="N473" s="191">
        <v>4404</v>
      </c>
      <c r="O473" s="191">
        <f>SUM(Table1[[#This Row],[Salaries and Wages]:[Variable Fringe]])</f>
        <v>90724</v>
      </c>
      <c r="P473" s="191"/>
      <c r="Q473" s="191"/>
      <c r="R473" s="191"/>
      <c r="S473" s="191"/>
      <c r="T473" s="191"/>
      <c r="U473" s="191"/>
      <c r="V473" s="191"/>
      <c r="W473" s="191"/>
      <c r="X473" s="191"/>
      <c r="Y473" s="191">
        <v>90724</v>
      </c>
      <c r="Z473" s="191"/>
      <c r="AA473" s="223" t="s">
        <v>1454</v>
      </c>
      <c r="AB473" s="210" t="s">
        <v>242</v>
      </c>
      <c r="AC473" s="210" t="s">
        <v>431</v>
      </c>
      <c r="AD473" s="199" t="s">
        <v>94</v>
      </c>
      <c r="AE473" s="234" t="s">
        <v>1276</v>
      </c>
      <c r="AF473" s="231">
        <v>0</v>
      </c>
      <c r="AG473" s="211">
        <f>Table1[[#This Row],[ADOPTED
Expenditures TOTAL]]*Table1[[#This Row],[
Percent Related to CAP]]</f>
        <v>0</v>
      </c>
      <c r="AH473" s="211">
        <f>Table1[[#This Row],[ADOPTED
Revenue TOTAL]]*Table1[[#This Row],[
Percent Related to CAP]]</f>
        <v>0</v>
      </c>
      <c r="AI473" s="217" t="s">
        <v>69</v>
      </c>
      <c r="AJ473" s="217" t="s">
        <v>69</v>
      </c>
      <c r="AK473" s="217" t="s">
        <v>69</v>
      </c>
      <c r="AL473" s="217" t="s">
        <v>69</v>
      </c>
      <c r="AM473" s="246"/>
      <c r="AN473" s="215"/>
      <c r="AO473" s="197"/>
      <c r="AP473" s="197"/>
      <c r="AQ473" s="197"/>
      <c r="AR473" s="197" t="s">
        <v>83</v>
      </c>
      <c r="AS473" s="219" t="s">
        <v>2096</v>
      </c>
      <c r="AT473" s="116" t="b">
        <f>IF(Table1[[#This Row],[PROPOSED
Form ID Name]]=Table1[[#This Row],[ADOPTED
Form ID Name]],TRUE,FALSE)</f>
        <v>1</v>
      </c>
      <c r="AU473" s="121" t="s">
        <v>1454</v>
      </c>
      <c r="AV473" s="220" t="b">
        <f>AND(Table1[[#This Row],[PROPOSED Adjustment Description]]=Table1[[#This Row],[ ADOPTED
Adjustment Description]],TRUE,FALSE)</f>
        <v>0</v>
      </c>
    </row>
    <row r="474" spans="1:48" s="214" customFormat="1" ht="35.25" customHeight="1" x14ac:dyDescent="0.15">
      <c r="A474" s="196">
        <v>200109</v>
      </c>
      <c r="B474" s="199" t="s">
        <v>1670</v>
      </c>
      <c r="C474" s="198">
        <v>171418</v>
      </c>
      <c r="D474" s="199" t="s">
        <v>1671</v>
      </c>
      <c r="E474" s="199" t="s">
        <v>83</v>
      </c>
      <c r="F474" s="199" t="s">
        <v>83</v>
      </c>
      <c r="G474" s="199" t="s">
        <v>83</v>
      </c>
      <c r="H474" s="199" t="s">
        <v>83</v>
      </c>
      <c r="I474" s="226">
        <v>57504</v>
      </c>
      <c r="J474" s="228" t="s">
        <v>2097</v>
      </c>
      <c r="K474" s="190"/>
      <c r="L474" s="191"/>
      <c r="M474" s="191"/>
      <c r="N474" s="191"/>
      <c r="O474" s="191">
        <f>SUM(Table1[[#This Row],[Salaries and Wages]:[Variable Fringe]])</f>
        <v>0</v>
      </c>
      <c r="P474" s="191"/>
      <c r="Q474" s="191"/>
      <c r="R474" s="191"/>
      <c r="S474" s="191"/>
      <c r="T474" s="191"/>
      <c r="U474" s="191"/>
      <c r="V474" s="191"/>
      <c r="W474" s="191">
        <v>3964777</v>
      </c>
      <c r="X474" s="191"/>
      <c r="Y474" s="191">
        <v>3964777</v>
      </c>
      <c r="Z474" s="191"/>
      <c r="AA474" s="223" t="s">
        <v>2098</v>
      </c>
      <c r="AB474" s="210" t="s">
        <v>2099</v>
      </c>
      <c r="AC474" s="210" t="s">
        <v>2100</v>
      </c>
      <c r="AD474" s="199" t="s">
        <v>94</v>
      </c>
      <c r="AE474" s="236" t="s">
        <v>1276</v>
      </c>
      <c r="AF474" s="231">
        <v>0</v>
      </c>
      <c r="AG474" s="211">
        <f>Table1[[#This Row],[ADOPTED
Expenditures TOTAL]]*Table1[[#This Row],[
Percent Related to CAP]]</f>
        <v>0</v>
      </c>
      <c r="AH474" s="211">
        <f>Table1[[#This Row],[ADOPTED
Revenue TOTAL]]*Table1[[#This Row],[
Percent Related to CAP]]</f>
        <v>0</v>
      </c>
      <c r="AI474" s="217" t="s">
        <v>69</v>
      </c>
      <c r="AJ474" s="217" t="s">
        <v>69</v>
      </c>
      <c r="AK474" s="217" t="s">
        <v>69</v>
      </c>
      <c r="AL474" s="217" t="s">
        <v>69</v>
      </c>
      <c r="AM474" s="291"/>
      <c r="AN474" s="215" t="s">
        <v>83</v>
      </c>
      <c r="AO474" s="197"/>
      <c r="AP474" s="197"/>
      <c r="AQ474" s="216"/>
      <c r="AR474" s="216"/>
      <c r="AS474" s="219" t="s">
        <v>2097</v>
      </c>
      <c r="AT474" s="117" t="b">
        <f>IF(Table1[[#This Row],[PROPOSED
Form ID Name]]=Table1[[#This Row],[ADOPTED
Form ID Name]],TRUE,FALSE)</f>
        <v>1</v>
      </c>
      <c r="AU474" s="121" t="s">
        <v>2098</v>
      </c>
      <c r="AV474" s="220" t="b">
        <f>AND(Table1[[#This Row],[PROPOSED Adjustment Description]]=Table1[[#This Row],[ ADOPTED
Adjustment Description]],TRUE,FALSE)</f>
        <v>0</v>
      </c>
    </row>
    <row r="475" spans="1:48" s="214" customFormat="1" ht="35.25" customHeight="1" x14ac:dyDescent="0.15">
      <c r="A475" s="196">
        <v>200111</v>
      </c>
      <c r="B475" s="199" t="s">
        <v>1434</v>
      </c>
      <c r="C475" s="198">
        <v>171417</v>
      </c>
      <c r="D475" s="199" t="s">
        <v>1435</v>
      </c>
      <c r="E475" s="199" t="s">
        <v>83</v>
      </c>
      <c r="F475" s="199" t="s">
        <v>83</v>
      </c>
      <c r="G475" s="199" t="s">
        <v>83</v>
      </c>
      <c r="H475" s="199" t="s">
        <v>83</v>
      </c>
      <c r="I475" s="226">
        <v>57505</v>
      </c>
      <c r="J475" s="228" t="s">
        <v>2101</v>
      </c>
      <c r="K475" s="190"/>
      <c r="L475" s="191"/>
      <c r="M475" s="191"/>
      <c r="N475" s="191"/>
      <c r="O475" s="191">
        <f>SUM(Table1[[#This Row],[Salaries and Wages]:[Variable Fringe]])</f>
        <v>0</v>
      </c>
      <c r="P475" s="191"/>
      <c r="Q475" s="191"/>
      <c r="R475" s="191"/>
      <c r="S475" s="191"/>
      <c r="T475" s="191"/>
      <c r="U475" s="191"/>
      <c r="V475" s="191"/>
      <c r="W475" s="191">
        <v>548485</v>
      </c>
      <c r="X475" s="191"/>
      <c r="Y475" s="191">
        <v>548485</v>
      </c>
      <c r="Z475" s="191"/>
      <c r="AA475" s="223" t="s">
        <v>2098</v>
      </c>
      <c r="AB475" s="210" t="s">
        <v>2099</v>
      </c>
      <c r="AC475" s="210" t="s">
        <v>2102</v>
      </c>
      <c r="AD475" s="199" t="s">
        <v>94</v>
      </c>
      <c r="AE475" s="236" t="s">
        <v>1276</v>
      </c>
      <c r="AF475" s="231">
        <v>0</v>
      </c>
      <c r="AG475" s="211">
        <f>Table1[[#This Row],[ADOPTED
Expenditures TOTAL]]*Table1[[#This Row],[
Percent Related to CAP]]</f>
        <v>0</v>
      </c>
      <c r="AH475" s="211">
        <f>Table1[[#This Row],[ADOPTED
Revenue TOTAL]]*Table1[[#This Row],[
Percent Related to CAP]]</f>
        <v>0</v>
      </c>
      <c r="AI475" s="217" t="s">
        <v>69</v>
      </c>
      <c r="AJ475" s="217" t="s">
        <v>69</v>
      </c>
      <c r="AK475" s="217" t="s">
        <v>69</v>
      </c>
      <c r="AL475" s="217" t="s">
        <v>69</v>
      </c>
      <c r="AM475" s="291"/>
      <c r="AN475" s="215" t="s">
        <v>83</v>
      </c>
      <c r="AO475" s="197"/>
      <c r="AP475" s="197"/>
      <c r="AQ475" s="216"/>
      <c r="AR475" s="216"/>
      <c r="AS475" s="219" t="s">
        <v>2101</v>
      </c>
      <c r="AT475" s="117" t="b">
        <f>IF(Table1[[#This Row],[PROPOSED
Form ID Name]]=Table1[[#This Row],[ADOPTED
Form ID Name]],TRUE,FALSE)</f>
        <v>1</v>
      </c>
      <c r="AU475" s="121" t="s">
        <v>2098</v>
      </c>
      <c r="AV475" s="220" t="b">
        <f>AND(Table1[[#This Row],[PROPOSED Adjustment Description]]=Table1[[#This Row],[ ADOPTED
Adjustment Description]],TRUE,FALSE)</f>
        <v>0</v>
      </c>
    </row>
    <row r="476" spans="1:48" s="214" customFormat="1" ht="35.25" customHeight="1" x14ac:dyDescent="0.15">
      <c r="A476" s="196">
        <v>100000</v>
      </c>
      <c r="B476" s="199" t="s">
        <v>57</v>
      </c>
      <c r="C476" s="198">
        <v>1514</v>
      </c>
      <c r="D476" s="199" t="s">
        <v>2085</v>
      </c>
      <c r="E476" s="199" t="s">
        <v>238</v>
      </c>
      <c r="F476" s="199" t="s">
        <v>83</v>
      </c>
      <c r="G476" s="199" t="s">
        <v>61</v>
      </c>
      <c r="H476" s="199" t="s">
        <v>83</v>
      </c>
      <c r="I476" s="226">
        <v>57512</v>
      </c>
      <c r="J476" s="228" t="s">
        <v>2103</v>
      </c>
      <c r="K476" s="190">
        <v>1</v>
      </c>
      <c r="L476" s="191">
        <v>119138</v>
      </c>
      <c r="M476" s="191">
        <v>23747</v>
      </c>
      <c r="N476" s="191">
        <v>10817</v>
      </c>
      <c r="O476" s="191">
        <f>SUM(Table1[[#This Row],[Salaries and Wages]:[Variable Fringe]])</f>
        <v>153702</v>
      </c>
      <c r="P476" s="191"/>
      <c r="Q476" s="191"/>
      <c r="R476" s="191"/>
      <c r="S476" s="191"/>
      <c r="T476" s="191"/>
      <c r="U476" s="191"/>
      <c r="V476" s="191"/>
      <c r="W476" s="191"/>
      <c r="X476" s="191"/>
      <c r="Y476" s="191">
        <v>153702</v>
      </c>
      <c r="Z476" s="191"/>
      <c r="AA476" s="223" t="s">
        <v>2104</v>
      </c>
      <c r="AB476" s="210" t="s">
        <v>2105</v>
      </c>
      <c r="AC476" s="209" t="s">
        <v>2106</v>
      </c>
      <c r="AD476" s="199" t="s">
        <v>67</v>
      </c>
      <c r="AE476" s="235" t="s">
        <v>2107</v>
      </c>
      <c r="AF476" s="231">
        <v>0</v>
      </c>
      <c r="AG476" s="211">
        <f>Table1[[#This Row],[ADOPTED
Expenditures TOTAL]]*Table1[[#This Row],[
Percent Related to CAP]]</f>
        <v>0</v>
      </c>
      <c r="AH476" s="211">
        <f>Table1[[#This Row],[ADOPTED
Revenue TOTAL]]*Table1[[#This Row],[
Percent Related to CAP]]</f>
        <v>0</v>
      </c>
      <c r="AI476" s="217" t="s">
        <v>69</v>
      </c>
      <c r="AJ476" s="217" t="s">
        <v>69</v>
      </c>
      <c r="AK476" s="217" t="s">
        <v>69</v>
      </c>
      <c r="AL476" s="217" t="s">
        <v>69</v>
      </c>
      <c r="AM476" s="290"/>
      <c r="AN476" s="212"/>
      <c r="AO476" s="213"/>
      <c r="AP476" s="213"/>
      <c r="AQ476" s="213"/>
      <c r="AR476" s="197" t="s">
        <v>83</v>
      </c>
      <c r="AS476" s="219" t="s">
        <v>2103</v>
      </c>
      <c r="AT476" s="116" t="b">
        <f>IF(Table1[[#This Row],[PROPOSED
Form ID Name]]=Table1[[#This Row],[ADOPTED
Form ID Name]],TRUE,FALSE)</f>
        <v>1</v>
      </c>
      <c r="AU476" s="121" t="s">
        <v>2104</v>
      </c>
      <c r="AV476" s="220" t="b">
        <f>AND(Table1[[#This Row],[PROPOSED Adjustment Description]]=Table1[[#This Row],[ ADOPTED
Adjustment Description]],TRUE,FALSE)</f>
        <v>0</v>
      </c>
    </row>
    <row r="477" spans="1:48" s="214" customFormat="1" ht="35.25" customHeight="1" x14ac:dyDescent="0.15">
      <c r="A477" s="196">
        <v>100000</v>
      </c>
      <c r="B477" s="199" t="s">
        <v>57</v>
      </c>
      <c r="C477" s="198">
        <v>1101</v>
      </c>
      <c r="D477" s="199" t="s">
        <v>2108</v>
      </c>
      <c r="E477" s="199" t="s">
        <v>103</v>
      </c>
      <c r="F477" s="199" t="s">
        <v>83</v>
      </c>
      <c r="G477" s="199" t="s">
        <v>83</v>
      </c>
      <c r="H477" s="199" t="s">
        <v>83</v>
      </c>
      <c r="I477" s="226">
        <v>57514</v>
      </c>
      <c r="J477" s="228" t="s">
        <v>2109</v>
      </c>
      <c r="K477" s="190"/>
      <c r="L477" s="191">
        <v>5500</v>
      </c>
      <c r="M477" s="191"/>
      <c r="N477" s="191"/>
      <c r="O477" s="191">
        <f>SUM(Table1[[#This Row],[Salaries and Wages]:[Variable Fringe]])</f>
        <v>5500</v>
      </c>
      <c r="P477" s="191"/>
      <c r="Q477" s="191"/>
      <c r="R477" s="191"/>
      <c r="S477" s="191"/>
      <c r="T477" s="191"/>
      <c r="U477" s="191"/>
      <c r="V477" s="191"/>
      <c r="W477" s="191"/>
      <c r="X477" s="191"/>
      <c r="Y477" s="191">
        <v>5500</v>
      </c>
      <c r="Z477" s="191"/>
      <c r="AA477" s="222" t="s">
        <v>2110</v>
      </c>
      <c r="AB477" s="210" t="s">
        <v>2111</v>
      </c>
      <c r="AC477" s="210" t="s">
        <v>2112</v>
      </c>
      <c r="AD477" s="199" t="s">
        <v>94</v>
      </c>
      <c r="AE477" s="234" t="s">
        <v>69</v>
      </c>
      <c r="AF477" s="231">
        <v>0</v>
      </c>
      <c r="AG477" s="211">
        <f>Table1[[#This Row],[ADOPTED
Expenditures TOTAL]]*Table1[[#This Row],[
Percent Related to CAP]]</f>
        <v>0</v>
      </c>
      <c r="AH477" s="211">
        <f>Table1[[#This Row],[ADOPTED
Revenue TOTAL]]*Table1[[#This Row],[
Percent Related to CAP]]</f>
        <v>0</v>
      </c>
      <c r="AI477" s="217" t="s">
        <v>69</v>
      </c>
      <c r="AJ477" s="217" t="s">
        <v>69</v>
      </c>
      <c r="AK477" s="217" t="s">
        <v>69</v>
      </c>
      <c r="AL477" s="217" t="s">
        <v>69</v>
      </c>
      <c r="AM477" s="246"/>
      <c r="AN477" s="215"/>
      <c r="AO477" s="197"/>
      <c r="AP477" s="197"/>
      <c r="AQ477" s="197"/>
      <c r="AR477" s="197" t="s">
        <v>83</v>
      </c>
      <c r="AS477" s="219" t="s">
        <v>2109</v>
      </c>
      <c r="AT477" s="116" t="b">
        <f>IF(Table1[[#This Row],[PROPOSED
Form ID Name]]=Table1[[#This Row],[ADOPTED
Form ID Name]],TRUE,FALSE)</f>
        <v>1</v>
      </c>
      <c r="AU477" s="121" t="s">
        <v>2110</v>
      </c>
      <c r="AV477" s="220" t="b">
        <f>AND(Table1[[#This Row],[PROPOSED Adjustment Description]]=Table1[[#This Row],[ ADOPTED
Adjustment Description]],TRUE,FALSE)</f>
        <v>0</v>
      </c>
    </row>
    <row r="478" spans="1:48" s="214" customFormat="1" ht="35.25" customHeight="1" x14ac:dyDescent="0.15">
      <c r="A478" s="196">
        <v>100000</v>
      </c>
      <c r="B478" s="199" t="s">
        <v>57</v>
      </c>
      <c r="C478" s="198">
        <v>1102</v>
      </c>
      <c r="D478" s="199" t="s">
        <v>2113</v>
      </c>
      <c r="E478" s="199" t="s">
        <v>103</v>
      </c>
      <c r="F478" s="199" t="s">
        <v>83</v>
      </c>
      <c r="G478" s="199" t="s">
        <v>83</v>
      </c>
      <c r="H478" s="199" t="s">
        <v>83</v>
      </c>
      <c r="I478" s="226">
        <v>57515</v>
      </c>
      <c r="J478" s="228" t="s">
        <v>2114</v>
      </c>
      <c r="K478" s="190"/>
      <c r="L478" s="191">
        <v>1714</v>
      </c>
      <c r="M478" s="191"/>
      <c r="N478" s="191"/>
      <c r="O478" s="191">
        <f>SUM(Table1[[#This Row],[Salaries and Wages]:[Variable Fringe]])</f>
        <v>1714</v>
      </c>
      <c r="P478" s="191"/>
      <c r="Q478" s="191"/>
      <c r="R478" s="191"/>
      <c r="S478" s="191"/>
      <c r="T478" s="191"/>
      <c r="U478" s="191"/>
      <c r="V478" s="191"/>
      <c r="W478" s="191"/>
      <c r="X478" s="191"/>
      <c r="Y478" s="191">
        <v>1714</v>
      </c>
      <c r="Z478" s="191"/>
      <c r="AA478" s="222" t="s">
        <v>2110</v>
      </c>
      <c r="AB478" s="210" t="s">
        <v>2111</v>
      </c>
      <c r="AC478" s="210" t="s">
        <v>2112</v>
      </c>
      <c r="AD478" s="199" t="s">
        <v>94</v>
      </c>
      <c r="AE478" s="234" t="s">
        <v>69</v>
      </c>
      <c r="AF478" s="231">
        <v>0</v>
      </c>
      <c r="AG478" s="211">
        <f>Table1[[#This Row],[ADOPTED
Expenditures TOTAL]]*Table1[[#This Row],[
Percent Related to CAP]]</f>
        <v>0</v>
      </c>
      <c r="AH478" s="211">
        <f>Table1[[#This Row],[ADOPTED
Revenue TOTAL]]*Table1[[#This Row],[
Percent Related to CAP]]</f>
        <v>0</v>
      </c>
      <c r="AI478" s="217" t="s">
        <v>69</v>
      </c>
      <c r="AJ478" s="217" t="s">
        <v>69</v>
      </c>
      <c r="AK478" s="217" t="s">
        <v>69</v>
      </c>
      <c r="AL478" s="217" t="s">
        <v>69</v>
      </c>
      <c r="AM478" s="246"/>
      <c r="AN478" s="215"/>
      <c r="AO478" s="197"/>
      <c r="AP478" s="197"/>
      <c r="AQ478" s="197"/>
      <c r="AR478" s="197" t="s">
        <v>83</v>
      </c>
      <c r="AS478" s="219" t="s">
        <v>2114</v>
      </c>
      <c r="AT478" s="116" t="b">
        <f>IF(Table1[[#This Row],[PROPOSED
Form ID Name]]=Table1[[#This Row],[ADOPTED
Form ID Name]],TRUE,FALSE)</f>
        <v>1</v>
      </c>
      <c r="AU478" s="121" t="s">
        <v>2110</v>
      </c>
      <c r="AV478" s="220" t="b">
        <f>AND(Table1[[#This Row],[PROPOSED Adjustment Description]]=Table1[[#This Row],[ ADOPTED
Adjustment Description]],TRUE,FALSE)</f>
        <v>0</v>
      </c>
    </row>
    <row r="479" spans="1:48" s="214" customFormat="1" ht="35.25" customHeight="1" x14ac:dyDescent="0.15">
      <c r="A479" s="196">
        <v>100000</v>
      </c>
      <c r="B479" s="199" t="s">
        <v>57</v>
      </c>
      <c r="C479" s="198">
        <v>1103</v>
      </c>
      <c r="D479" s="199" t="s">
        <v>2115</v>
      </c>
      <c r="E479" s="199" t="s">
        <v>103</v>
      </c>
      <c r="F479" s="199" t="s">
        <v>83</v>
      </c>
      <c r="G479" s="199" t="s">
        <v>83</v>
      </c>
      <c r="H479" s="199" t="s">
        <v>83</v>
      </c>
      <c r="I479" s="226">
        <v>57516</v>
      </c>
      <c r="J479" s="228" t="s">
        <v>2116</v>
      </c>
      <c r="K479" s="190"/>
      <c r="L479" s="191">
        <v>1233</v>
      </c>
      <c r="M479" s="191"/>
      <c r="N479" s="191"/>
      <c r="O479" s="191">
        <f>SUM(Table1[[#This Row],[Salaries and Wages]:[Variable Fringe]])</f>
        <v>1233</v>
      </c>
      <c r="P479" s="191"/>
      <c r="Q479" s="191"/>
      <c r="R479" s="191"/>
      <c r="S479" s="191"/>
      <c r="T479" s="191"/>
      <c r="U479" s="191"/>
      <c r="V479" s="191"/>
      <c r="W479" s="191"/>
      <c r="X479" s="191"/>
      <c r="Y479" s="191">
        <v>1233</v>
      </c>
      <c r="Z479" s="191"/>
      <c r="AA479" s="222" t="s">
        <v>2117</v>
      </c>
      <c r="AB479" s="210" t="s">
        <v>2111</v>
      </c>
      <c r="AC479" s="210" t="s">
        <v>2112</v>
      </c>
      <c r="AD479" s="199" t="s">
        <v>94</v>
      </c>
      <c r="AE479" s="234" t="s">
        <v>69</v>
      </c>
      <c r="AF479" s="231">
        <v>0</v>
      </c>
      <c r="AG479" s="211">
        <f>Table1[[#This Row],[ADOPTED
Expenditures TOTAL]]*Table1[[#This Row],[
Percent Related to CAP]]</f>
        <v>0</v>
      </c>
      <c r="AH479" s="211">
        <f>Table1[[#This Row],[ADOPTED
Revenue TOTAL]]*Table1[[#This Row],[
Percent Related to CAP]]</f>
        <v>0</v>
      </c>
      <c r="AI479" s="217" t="s">
        <v>69</v>
      </c>
      <c r="AJ479" s="217" t="s">
        <v>69</v>
      </c>
      <c r="AK479" s="217" t="s">
        <v>69</v>
      </c>
      <c r="AL479" s="217" t="s">
        <v>69</v>
      </c>
      <c r="AM479" s="246"/>
      <c r="AN479" s="215"/>
      <c r="AO479" s="197"/>
      <c r="AP479" s="197"/>
      <c r="AQ479" s="197"/>
      <c r="AR479" s="197" t="s">
        <v>83</v>
      </c>
      <c r="AS479" s="219" t="s">
        <v>2116</v>
      </c>
      <c r="AT479" s="116" t="b">
        <f>IF(Table1[[#This Row],[PROPOSED
Form ID Name]]=Table1[[#This Row],[ADOPTED
Form ID Name]],TRUE,FALSE)</f>
        <v>1</v>
      </c>
      <c r="AU479" s="121" t="s">
        <v>2117</v>
      </c>
      <c r="AV479" s="220" t="b">
        <f>AND(Table1[[#This Row],[PROPOSED Adjustment Description]]=Table1[[#This Row],[ ADOPTED
Adjustment Description]],TRUE,FALSE)</f>
        <v>0</v>
      </c>
    </row>
    <row r="480" spans="1:48" s="214" customFormat="1" ht="35.25" customHeight="1" x14ac:dyDescent="0.15">
      <c r="A480" s="196">
        <v>100000</v>
      </c>
      <c r="B480" s="199" t="s">
        <v>57</v>
      </c>
      <c r="C480" s="198">
        <v>1104</v>
      </c>
      <c r="D480" s="199" t="s">
        <v>2118</v>
      </c>
      <c r="E480" s="199" t="s">
        <v>103</v>
      </c>
      <c r="F480" s="199" t="s">
        <v>83</v>
      </c>
      <c r="G480" s="199" t="s">
        <v>83</v>
      </c>
      <c r="H480" s="199" t="s">
        <v>83</v>
      </c>
      <c r="I480" s="226">
        <v>57517</v>
      </c>
      <c r="J480" s="228" t="s">
        <v>2119</v>
      </c>
      <c r="K480" s="190"/>
      <c r="L480" s="191">
        <v>222</v>
      </c>
      <c r="M480" s="191"/>
      <c r="N480" s="191"/>
      <c r="O480" s="191">
        <f>SUM(Table1[[#This Row],[Salaries and Wages]:[Variable Fringe]])</f>
        <v>222</v>
      </c>
      <c r="P480" s="191"/>
      <c r="Q480" s="191"/>
      <c r="R480" s="191"/>
      <c r="S480" s="191"/>
      <c r="T480" s="191"/>
      <c r="U480" s="191"/>
      <c r="V480" s="191"/>
      <c r="W480" s="191"/>
      <c r="X480" s="191"/>
      <c r="Y480" s="191">
        <v>222</v>
      </c>
      <c r="Z480" s="191"/>
      <c r="AA480" s="222" t="s">
        <v>2117</v>
      </c>
      <c r="AB480" s="210" t="s">
        <v>2111</v>
      </c>
      <c r="AC480" s="210" t="s">
        <v>2112</v>
      </c>
      <c r="AD480" s="199" t="s">
        <v>94</v>
      </c>
      <c r="AE480" s="234" t="s">
        <v>69</v>
      </c>
      <c r="AF480" s="231">
        <v>0</v>
      </c>
      <c r="AG480" s="211">
        <f>Table1[[#This Row],[ADOPTED
Expenditures TOTAL]]*Table1[[#This Row],[
Percent Related to CAP]]</f>
        <v>0</v>
      </c>
      <c r="AH480" s="211">
        <f>Table1[[#This Row],[ADOPTED
Revenue TOTAL]]*Table1[[#This Row],[
Percent Related to CAP]]</f>
        <v>0</v>
      </c>
      <c r="AI480" s="217" t="s">
        <v>69</v>
      </c>
      <c r="AJ480" s="217" t="s">
        <v>69</v>
      </c>
      <c r="AK480" s="217" t="s">
        <v>69</v>
      </c>
      <c r="AL480" s="217" t="s">
        <v>69</v>
      </c>
      <c r="AM480" s="246"/>
      <c r="AN480" s="215"/>
      <c r="AO480" s="197"/>
      <c r="AP480" s="197"/>
      <c r="AQ480" s="197"/>
      <c r="AR480" s="197" t="s">
        <v>83</v>
      </c>
      <c r="AS480" s="219" t="s">
        <v>2119</v>
      </c>
      <c r="AT480" s="116" t="b">
        <f>IF(Table1[[#This Row],[PROPOSED
Form ID Name]]=Table1[[#This Row],[ADOPTED
Form ID Name]],TRUE,FALSE)</f>
        <v>1</v>
      </c>
      <c r="AU480" s="121" t="s">
        <v>2117</v>
      </c>
      <c r="AV480" s="220" t="b">
        <f>AND(Table1[[#This Row],[PROPOSED Adjustment Description]]=Table1[[#This Row],[ ADOPTED
Adjustment Description]],TRUE,FALSE)</f>
        <v>0</v>
      </c>
    </row>
    <row r="481" spans="1:48" s="214" customFormat="1" ht="35.25" customHeight="1" x14ac:dyDescent="0.15">
      <c r="A481" s="196">
        <v>100000</v>
      </c>
      <c r="B481" s="199" t="s">
        <v>57</v>
      </c>
      <c r="C481" s="198">
        <v>1105</v>
      </c>
      <c r="D481" s="199" t="s">
        <v>2120</v>
      </c>
      <c r="E481" s="199" t="s">
        <v>103</v>
      </c>
      <c r="F481" s="199" t="s">
        <v>83</v>
      </c>
      <c r="G481" s="199" t="s">
        <v>83</v>
      </c>
      <c r="H481" s="199" t="s">
        <v>83</v>
      </c>
      <c r="I481" s="226">
        <v>57518</v>
      </c>
      <c r="J481" s="228" t="s">
        <v>2121</v>
      </c>
      <c r="K481" s="190"/>
      <c r="L481" s="193">
        <v>-6985</v>
      </c>
      <c r="M481" s="191"/>
      <c r="N481" s="191"/>
      <c r="O481" s="191">
        <f>SUM(Table1[[#This Row],[Salaries and Wages]:[Variable Fringe]])</f>
        <v>-6985</v>
      </c>
      <c r="P481" s="191"/>
      <c r="Q481" s="191"/>
      <c r="R481" s="191"/>
      <c r="S481" s="191"/>
      <c r="T481" s="191"/>
      <c r="U481" s="191"/>
      <c r="V481" s="191"/>
      <c r="W481" s="191"/>
      <c r="X481" s="191"/>
      <c r="Y481" s="193">
        <v>-6985</v>
      </c>
      <c r="Z481" s="191"/>
      <c r="AA481" s="222" t="s">
        <v>2122</v>
      </c>
      <c r="AB481" s="210" t="s">
        <v>2111</v>
      </c>
      <c r="AC481" s="210" t="s">
        <v>2112</v>
      </c>
      <c r="AD481" s="199" t="s">
        <v>94</v>
      </c>
      <c r="AE481" s="234" t="s">
        <v>69</v>
      </c>
      <c r="AF481" s="231">
        <v>0</v>
      </c>
      <c r="AG481" s="211">
        <f>Table1[[#This Row],[ADOPTED
Expenditures TOTAL]]*Table1[[#This Row],[
Percent Related to CAP]]</f>
        <v>0</v>
      </c>
      <c r="AH481" s="211">
        <f>Table1[[#This Row],[ADOPTED
Revenue TOTAL]]*Table1[[#This Row],[
Percent Related to CAP]]</f>
        <v>0</v>
      </c>
      <c r="AI481" s="217" t="s">
        <v>69</v>
      </c>
      <c r="AJ481" s="217" t="s">
        <v>69</v>
      </c>
      <c r="AK481" s="217" t="s">
        <v>69</v>
      </c>
      <c r="AL481" s="217" t="s">
        <v>69</v>
      </c>
      <c r="AM481" s="246"/>
      <c r="AN481" s="215"/>
      <c r="AO481" s="197"/>
      <c r="AP481" s="197"/>
      <c r="AQ481" s="197"/>
      <c r="AR481" s="197" t="s">
        <v>83</v>
      </c>
      <c r="AS481" s="219" t="s">
        <v>2121</v>
      </c>
      <c r="AT481" s="116" t="b">
        <f>IF(Table1[[#This Row],[PROPOSED
Form ID Name]]=Table1[[#This Row],[ADOPTED
Form ID Name]],TRUE,FALSE)</f>
        <v>1</v>
      </c>
      <c r="AU481" s="121" t="s">
        <v>2122</v>
      </c>
      <c r="AV481" s="220" t="b">
        <f>AND(Table1[[#This Row],[PROPOSED Adjustment Description]]=Table1[[#This Row],[ ADOPTED
Adjustment Description]],TRUE,FALSE)</f>
        <v>0</v>
      </c>
    </row>
    <row r="482" spans="1:48" s="214" customFormat="1" ht="35.25" customHeight="1" x14ac:dyDescent="0.15">
      <c r="A482" s="196">
        <v>100000</v>
      </c>
      <c r="B482" s="199" t="s">
        <v>57</v>
      </c>
      <c r="C482" s="198">
        <v>1106</v>
      </c>
      <c r="D482" s="199" t="s">
        <v>2123</v>
      </c>
      <c r="E482" s="199" t="s">
        <v>103</v>
      </c>
      <c r="F482" s="199" t="s">
        <v>83</v>
      </c>
      <c r="G482" s="199" t="s">
        <v>83</v>
      </c>
      <c r="H482" s="199" t="s">
        <v>83</v>
      </c>
      <c r="I482" s="226">
        <v>57519</v>
      </c>
      <c r="J482" s="228" t="s">
        <v>2124</v>
      </c>
      <c r="K482" s="190"/>
      <c r="L482" s="193">
        <v>-4038</v>
      </c>
      <c r="M482" s="191"/>
      <c r="N482" s="191"/>
      <c r="O482" s="191">
        <f>SUM(Table1[[#This Row],[Salaries and Wages]:[Variable Fringe]])</f>
        <v>-4038</v>
      </c>
      <c r="P482" s="191"/>
      <c r="Q482" s="191"/>
      <c r="R482" s="191"/>
      <c r="S482" s="191"/>
      <c r="T482" s="191"/>
      <c r="U482" s="191"/>
      <c r="V482" s="191"/>
      <c r="W482" s="191"/>
      <c r="X482" s="191"/>
      <c r="Y482" s="193">
        <v>-4038</v>
      </c>
      <c r="Z482" s="191"/>
      <c r="AA482" s="222" t="s">
        <v>2122</v>
      </c>
      <c r="AB482" s="210" t="s">
        <v>2111</v>
      </c>
      <c r="AC482" s="210" t="s">
        <v>2112</v>
      </c>
      <c r="AD482" s="199" t="s">
        <v>94</v>
      </c>
      <c r="AE482" s="234" t="s">
        <v>69</v>
      </c>
      <c r="AF482" s="231">
        <v>0</v>
      </c>
      <c r="AG482" s="211">
        <f>Table1[[#This Row],[ADOPTED
Expenditures TOTAL]]*Table1[[#This Row],[
Percent Related to CAP]]</f>
        <v>0</v>
      </c>
      <c r="AH482" s="211">
        <f>Table1[[#This Row],[ADOPTED
Revenue TOTAL]]*Table1[[#This Row],[
Percent Related to CAP]]</f>
        <v>0</v>
      </c>
      <c r="AI482" s="217" t="s">
        <v>69</v>
      </c>
      <c r="AJ482" s="217" t="s">
        <v>69</v>
      </c>
      <c r="AK482" s="217" t="s">
        <v>69</v>
      </c>
      <c r="AL482" s="217" t="s">
        <v>69</v>
      </c>
      <c r="AM482" s="246"/>
      <c r="AN482" s="215"/>
      <c r="AO482" s="197"/>
      <c r="AP482" s="197"/>
      <c r="AQ482" s="197"/>
      <c r="AR482" s="197" t="s">
        <v>83</v>
      </c>
      <c r="AS482" s="219" t="s">
        <v>2124</v>
      </c>
      <c r="AT482" s="116" t="b">
        <f>IF(Table1[[#This Row],[PROPOSED
Form ID Name]]=Table1[[#This Row],[ADOPTED
Form ID Name]],TRUE,FALSE)</f>
        <v>1</v>
      </c>
      <c r="AU482" s="121" t="s">
        <v>2122</v>
      </c>
      <c r="AV482" s="220" t="b">
        <f>AND(Table1[[#This Row],[PROPOSED Adjustment Description]]=Table1[[#This Row],[ ADOPTED
Adjustment Description]],TRUE,FALSE)</f>
        <v>0</v>
      </c>
    </row>
    <row r="483" spans="1:48" s="214" customFormat="1" ht="35.25" customHeight="1" x14ac:dyDescent="0.15">
      <c r="A483" s="196">
        <v>100000</v>
      </c>
      <c r="B483" s="199" t="s">
        <v>57</v>
      </c>
      <c r="C483" s="198">
        <v>1107</v>
      </c>
      <c r="D483" s="199" t="s">
        <v>2125</v>
      </c>
      <c r="E483" s="199" t="s">
        <v>103</v>
      </c>
      <c r="F483" s="199" t="s">
        <v>83</v>
      </c>
      <c r="G483" s="199" t="s">
        <v>83</v>
      </c>
      <c r="H483" s="199" t="s">
        <v>83</v>
      </c>
      <c r="I483" s="226">
        <v>57520</v>
      </c>
      <c r="J483" s="228" t="s">
        <v>2126</v>
      </c>
      <c r="K483" s="190"/>
      <c r="L483" s="191">
        <v>5500</v>
      </c>
      <c r="M483" s="191"/>
      <c r="N483" s="191"/>
      <c r="O483" s="191">
        <f>SUM(Table1[[#This Row],[Salaries and Wages]:[Variable Fringe]])</f>
        <v>5500</v>
      </c>
      <c r="P483" s="191"/>
      <c r="Q483" s="191"/>
      <c r="R483" s="191"/>
      <c r="S483" s="191"/>
      <c r="T483" s="191"/>
      <c r="U483" s="191"/>
      <c r="V483" s="191"/>
      <c r="W483" s="191"/>
      <c r="X483" s="191"/>
      <c r="Y483" s="191">
        <v>5500</v>
      </c>
      <c r="Z483" s="191"/>
      <c r="AA483" s="222" t="s">
        <v>2110</v>
      </c>
      <c r="AB483" s="210" t="s">
        <v>2111</v>
      </c>
      <c r="AC483" s="210" t="s">
        <v>2112</v>
      </c>
      <c r="AD483" s="199" t="s">
        <v>94</v>
      </c>
      <c r="AE483" s="234" t="s">
        <v>69</v>
      </c>
      <c r="AF483" s="231">
        <v>0</v>
      </c>
      <c r="AG483" s="211">
        <f>Table1[[#This Row],[ADOPTED
Expenditures TOTAL]]*Table1[[#This Row],[
Percent Related to CAP]]</f>
        <v>0</v>
      </c>
      <c r="AH483" s="211">
        <f>Table1[[#This Row],[ADOPTED
Revenue TOTAL]]*Table1[[#This Row],[
Percent Related to CAP]]</f>
        <v>0</v>
      </c>
      <c r="AI483" s="217" t="s">
        <v>69</v>
      </c>
      <c r="AJ483" s="217" t="s">
        <v>69</v>
      </c>
      <c r="AK483" s="217" t="s">
        <v>69</v>
      </c>
      <c r="AL483" s="217" t="s">
        <v>69</v>
      </c>
      <c r="AM483" s="246"/>
      <c r="AN483" s="215"/>
      <c r="AO483" s="197"/>
      <c r="AP483" s="197"/>
      <c r="AQ483" s="197"/>
      <c r="AR483" s="197" t="s">
        <v>83</v>
      </c>
      <c r="AS483" s="219" t="s">
        <v>2126</v>
      </c>
      <c r="AT483" s="116" t="b">
        <f>IF(Table1[[#This Row],[PROPOSED
Form ID Name]]=Table1[[#This Row],[ADOPTED
Form ID Name]],TRUE,FALSE)</f>
        <v>1</v>
      </c>
      <c r="AU483" s="121" t="s">
        <v>2110</v>
      </c>
      <c r="AV483" s="220" t="b">
        <f>AND(Table1[[#This Row],[PROPOSED Adjustment Description]]=Table1[[#This Row],[ ADOPTED
Adjustment Description]],TRUE,FALSE)</f>
        <v>0</v>
      </c>
    </row>
    <row r="484" spans="1:48" s="214" customFormat="1" ht="35.25" customHeight="1" x14ac:dyDescent="0.15">
      <c r="A484" s="196">
        <v>100000</v>
      </c>
      <c r="B484" s="199" t="s">
        <v>57</v>
      </c>
      <c r="C484" s="198">
        <v>1108</v>
      </c>
      <c r="D484" s="199" t="s">
        <v>2127</v>
      </c>
      <c r="E484" s="199" t="s">
        <v>103</v>
      </c>
      <c r="F484" s="199" t="s">
        <v>83</v>
      </c>
      <c r="G484" s="199" t="s">
        <v>83</v>
      </c>
      <c r="H484" s="199" t="s">
        <v>83</v>
      </c>
      <c r="I484" s="226">
        <v>57521</v>
      </c>
      <c r="J484" s="228" t="s">
        <v>2128</v>
      </c>
      <c r="K484" s="190"/>
      <c r="L484" s="193">
        <v>-10660</v>
      </c>
      <c r="M484" s="191"/>
      <c r="N484" s="191"/>
      <c r="O484" s="191">
        <f>SUM(Table1[[#This Row],[Salaries and Wages]:[Variable Fringe]])</f>
        <v>-10660</v>
      </c>
      <c r="P484" s="191"/>
      <c r="Q484" s="191"/>
      <c r="R484" s="191"/>
      <c r="S484" s="191"/>
      <c r="T484" s="191"/>
      <c r="U484" s="191"/>
      <c r="V484" s="191"/>
      <c r="W484" s="191"/>
      <c r="X484" s="191"/>
      <c r="Y484" s="193">
        <v>-10660</v>
      </c>
      <c r="Z484" s="191"/>
      <c r="AA484" s="222" t="s">
        <v>2122</v>
      </c>
      <c r="AB484" s="210" t="s">
        <v>2111</v>
      </c>
      <c r="AC484" s="210" t="s">
        <v>2112</v>
      </c>
      <c r="AD484" s="199" t="s">
        <v>94</v>
      </c>
      <c r="AE484" s="234" t="s">
        <v>69</v>
      </c>
      <c r="AF484" s="231">
        <v>0</v>
      </c>
      <c r="AG484" s="211">
        <f>Table1[[#This Row],[ADOPTED
Expenditures TOTAL]]*Table1[[#This Row],[
Percent Related to CAP]]</f>
        <v>0</v>
      </c>
      <c r="AH484" s="211">
        <f>Table1[[#This Row],[ADOPTED
Revenue TOTAL]]*Table1[[#This Row],[
Percent Related to CAP]]</f>
        <v>0</v>
      </c>
      <c r="AI484" s="217" t="s">
        <v>69</v>
      </c>
      <c r="AJ484" s="217" t="s">
        <v>69</v>
      </c>
      <c r="AK484" s="217" t="s">
        <v>69</v>
      </c>
      <c r="AL484" s="217" t="s">
        <v>69</v>
      </c>
      <c r="AM484" s="246"/>
      <c r="AN484" s="215"/>
      <c r="AO484" s="197"/>
      <c r="AP484" s="197"/>
      <c r="AQ484" s="197"/>
      <c r="AR484" s="197" t="s">
        <v>83</v>
      </c>
      <c r="AS484" s="219" t="s">
        <v>2128</v>
      </c>
      <c r="AT484" s="116" t="b">
        <f>IF(Table1[[#This Row],[PROPOSED
Form ID Name]]=Table1[[#This Row],[ADOPTED
Form ID Name]],TRUE,FALSE)</f>
        <v>1</v>
      </c>
      <c r="AU484" s="121" t="s">
        <v>2122</v>
      </c>
      <c r="AV484" s="220" t="b">
        <f>AND(Table1[[#This Row],[PROPOSED Adjustment Description]]=Table1[[#This Row],[ ADOPTED
Adjustment Description]],TRUE,FALSE)</f>
        <v>0</v>
      </c>
    </row>
    <row r="485" spans="1:48" s="214" customFormat="1" ht="35.25" customHeight="1" x14ac:dyDescent="0.15">
      <c r="A485" s="196">
        <v>100000</v>
      </c>
      <c r="B485" s="199" t="s">
        <v>57</v>
      </c>
      <c r="C485" s="198">
        <v>1109</v>
      </c>
      <c r="D485" s="199" t="s">
        <v>2129</v>
      </c>
      <c r="E485" s="199" t="s">
        <v>103</v>
      </c>
      <c r="F485" s="199" t="s">
        <v>83</v>
      </c>
      <c r="G485" s="199" t="s">
        <v>83</v>
      </c>
      <c r="H485" s="199" t="s">
        <v>83</v>
      </c>
      <c r="I485" s="226">
        <v>57522</v>
      </c>
      <c r="J485" s="228" t="s">
        <v>2130</v>
      </c>
      <c r="K485" s="190"/>
      <c r="L485" s="191">
        <v>5500</v>
      </c>
      <c r="M485" s="191"/>
      <c r="N485" s="191"/>
      <c r="O485" s="191">
        <f>SUM(Table1[[#This Row],[Salaries and Wages]:[Variable Fringe]])</f>
        <v>5500</v>
      </c>
      <c r="P485" s="191"/>
      <c r="Q485" s="191"/>
      <c r="R485" s="191"/>
      <c r="S485" s="191"/>
      <c r="T485" s="191"/>
      <c r="U485" s="191"/>
      <c r="V485" s="191"/>
      <c r="W485" s="191"/>
      <c r="X485" s="191"/>
      <c r="Y485" s="191">
        <v>5500</v>
      </c>
      <c r="Z485" s="191"/>
      <c r="AA485" s="222" t="s">
        <v>2110</v>
      </c>
      <c r="AB485" s="210" t="s">
        <v>2111</v>
      </c>
      <c r="AC485" s="210" t="s">
        <v>2112</v>
      </c>
      <c r="AD485" s="199" t="s">
        <v>94</v>
      </c>
      <c r="AE485" s="234" t="s">
        <v>69</v>
      </c>
      <c r="AF485" s="231">
        <v>0</v>
      </c>
      <c r="AG485" s="211">
        <f>Table1[[#This Row],[ADOPTED
Expenditures TOTAL]]*Table1[[#This Row],[
Percent Related to CAP]]</f>
        <v>0</v>
      </c>
      <c r="AH485" s="211">
        <f>Table1[[#This Row],[ADOPTED
Revenue TOTAL]]*Table1[[#This Row],[
Percent Related to CAP]]</f>
        <v>0</v>
      </c>
      <c r="AI485" s="217" t="s">
        <v>69</v>
      </c>
      <c r="AJ485" s="217" t="s">
        <v>69</v>
      </c>
      <c r="AK485" s="217" t="s">
        <v>69</v>
      </c>
      <c r="AL485" s="217" t="s">
        <v>69</v>
      </c>
      <c r="AM485" s="246"/>
      <c r="AN485" s="215"/>
      <c r="AO485" s="197"/>
      <c r="AP485" s="197"/>
      <c r="AQ485" s="197"/>
      <c r="AR485" s="197" t="s">
        <v>83</v>
      </c>
      <c r="AS485" s="219" t="s">
        <v>2130</v>
      </c>
      <c r="AT485" s="116" t="b">
        <f>IF(Table1[[#This Row],[PROPOSED
Form ID Name]]=Table1[[#This Row],[ADOPTED
Form ID Name]],TRUE,FALSE)</f>
        <v>1</v>
      </c>
      <c r="AU485" s="121" t="s">
        <v>2110</v>
      </c>
      <c r="AV485" s="220" t="b">
        <f>AND(Table1[[#This Row],[PROPOSED Adjustment Description]]=Table1[[#This Row],[ ADOPTED
Adjustment Description]],TRUE,FALSE)</f>
        <v>0</v>
      </c>
    </row>
    <row r="486" spans="1:48" s="214" customFormat="1" ht="35.25" customHeight="1" x14ac:dyDescent="0.15">
      <c r="A486" s="196">
        <v>100000</v>
      </c>
      <c r="B486" s="199" t="s">
        <v>57</v>
      </c>
      <c r="C486" s="198">
        <v>1101</v>
      </c>
      <c r="D486" s="199" t="s">
        <v>2108</v>
      </c>
      <c r="E486" s="199" t="s">
        <v>238</v>
      </c>
      <c r="F486" s="199" t="s">
        <v>83</v>
      </c>
      <c r="G486" s="199" t="s">
        <v>83</v>
      </c>
      <c r="H486" s="199" t="s">
        <v>83</v>
      </c>
      <c r="I486" s="226">
        <v>57523</v>
      </c>
      <c r="J486" s="228" t="s">
        <v>2131</v>
      </c>
      <c r="K486" s="190"/>
      <c r="L486" s="191"/>
      <c r="M486" s="191"/>
      <c r="N486" s="191"/>
      <c r="O486" s="191">
        <f>SUM(Table1[[#This Row],[Salaries and Wages]:[Variable Fringe]])</f>
        <v>0</v>
      </c>
      <c r="P486" s="191"/>
      <c r="Q486" s="191">
        <v>66000</v>
      </c>
      <c r="R486" s="191"/>
      <c r="S486" s="191"/>
      <c r="T486" s="191"/>
      <c r="U486" s="191"/>
      <c r="V486" s="191"/>
      <c r="W486" s="191"/>
      <c r="X486" s="191"/>
      <c r="Y486" s="191">
        <v>66000</v>
      </c>
      <c r="Z486" s="191"/>
      <c r="AA486" s="223" t="s">
        <v>2132</v>
      </c>
      <c r="AB486" s="210" t="s">
        <v>2133</v>
      </c>
      <c r="AC486" s="210" t="s">
        <v>2134</v>
      </c>
      <c r="AD486" s="199" t="s">
        <v>94</v>
      </c>
      <c r="AE486" s="234" t="s">
        <v>69</v>
      </c>
      <c r="AF486" s="231">
        <v>0</v>
      </c>
      <c r="AG486" s="211">
        <f>Table1[[#This Row],[ADOPTED
Expenditures TOTAL]]*Table1[[#This Row],[
Percent Related to CAP]]</f>
        <v>0</v>
      </c>
      <c r="AH486" s="211">
        <f>Table1[[#This Row],[ADOPTED
Revenue TOTAL]]*Table1[[#This Row],[
Percent Related to CAP]]</f>
        <v>0</v>
      </c>
      <c r="AI486" s="217" t="s">
        <v>69</v>
      </c>
      <c r="AJ486" s="217" t="s">
        <v>69</v>
      </c>
      <c r="AK486" s="217" t="s">
        <v>69</v>
      </c>
      <c r="AL486" s="217" t="s">
        <v>69</v>
      </c>
      <c r="AM486" s="246"/>
      <c r="AN486" s="215"/>
      <c r="AO486" s="197"/>
      <c r="AP486" s="197"/>
      <c r="AQ486" s="197"/>
      <c r="AR486" s="197" t="s">
        <v>83</v>
      </c>
      <c r="AS486" s="219" t="s">
        <v>2131</v>
      </c>
      <c r="AT486" s="116" t="b">
        <f>IF(Table1[[#This Row],[PROPOSED
Form ID Name]]=Table1[[#This Row],[ADOPTED
Form ID Name]],TRUE,FALSE)</f>
        <v>1</v>
      </c>
      <c r="AU486" s="121" t="s">
        <v>2132</v>
      </c>
      <c r="AV486" s="220" t="b">
        <f>AND(Table1[[#This Row],[PROPOSED Adjustment Description]]=Table1[[#This Row],[ ADOPTED
Adjustment Description]],TRUE,FALSE)</f>
        <v>0</v>
      </c>
    </row>
    <row r="487" spans="1:48" s="214" customFormat="1" ht="35.25" customHeight="1" x14ac:dyDescent="0.15">
      <c r="A487" s="196">
        <v>100000</v>
      </c>
      <c r="B487" s="199" t="s">
        <v>57</v>
      </c>
      <c r="C487" s="198">
        <v>1102</v>
      </c>
      <c r="D487" s="199" t="s">
        <v>2113</v>
      </c>
      <c r="E487" s="199" t="s">
        <v>238</v>
      </c>
      <c r="F487" s="199" t="s">
        <v>83</v>
      </c>
      <c r="G487" s="199" t="s">
        <v>83</v>
      </c>
      <c r="H487" s="199" t="s">
        <v>83</v>
      </c>
      <c r="I487" s="226">
        <v>57524</v>
      </c>
      <c r="J487" s="228" t="s">
        <v>2135</v>
      </c>
      <c r="K487" s="190"/>
      <c r="L487" s="191"/>
      <c r="M487" s="191"/>
      <c r="N487" s="191"/>
      <c r="O487" s="191">
        <f>SUM(Table1[[#This Row],[Salaries and Wages]:[Variable Fringe]])</f>
        <v>0</v>
      </c>
      <c r="P487" s="191"/>
      <c r="Q487" s="191">
        <v>66000</v>
      </c>
      <c r="R487" s="191"/>
      <c r="S487" s="191"/>
      <c r="T487" s="191"/>
      <c r="U487" s="191"/>
      <c r="V487" s="191"/>
      <c r="W487" s="191"/>
      <c r="X487" s="191"/>
      <c r="Y487" s="191">
        <v>66000</v>
      </c>
      <c r="Z487" s="191"/>
      <c r="AA487" s="223" t="s">
        <v>2132</v>
      </c>
      <c r="AB487" s="210" t="s">
        <v>2133</v>
      </c>
      <c r="AC487" s="210" t="s">
        <v>2134</v>
      </c>
      <c r="AD487" s="199" t="s">
        <v>94</v>
      </c>
      <c r="AE487" s="234" t="s">
        <v>69</v>
      </c>
      <c r="AF487" s="231">
        <v>0</v>
      </c>
      <c r="AG487" s="211">
        <f>Table1[[#This Row],[ADOPTED
Expenditures TOTAL]]*Table1[[#This Row],[
Percent Related to CAP]]</f>
        <v>0</v>
      </c>
      <c r="AH487" s="211">
        <f>Table1[[#This Row],[ADOPTED
Revenue TOTAL]]*Table1[[#This Row],[
Percent Related to CAP]]</f>
        <v>0</v>
      </c>
      <c r="AI487" s="217" t="s">
        <v>69</v>
      </c>
      <c r="AJ487" s="217" t="s">
        <v>69</v>
      </c>
      <c r="AK487" s="217" t="s">
        <v>69</v>
      </c>
      <c r="AL487" s="217" t="s">
        <v>69</v>
      </c>
      <c r="AM487" s="246"/>
      <c r="AN487" s="215"/>
      <c r="AO487" s="197"/>
      <c r="AP487" s="197"/>
      <c r="AQ487" s="197"/>
      <c r="AR487" s="197" t="s">
        <v>83</v>
      </c>
      <c r="AS487" s="219" t="s">
        <v>2135</v>
      </c>
      <c r="AT487" s="116" t="b">
        <f>IF(Table1[[#This Row],[PROPOSED
Form ID Name]]=Table1[[#This Row],[ADOPTED
Form ID Name]],TRUE,FALSE)</f>
        <v>1</v>
      </c>
      <c r="AU487" s="121" t="s">
        <v>2132</v>
      </c>
      <c r="AV487" s="220" t="b">
        <f>AND(Table1[[#This Row],[PROPOSED Adjustment Description]]=Table1[[#This Row],[ ADOPTED
Adjustment Description]],TRUE,FALSE)</f>
        <v>0</v>
      </c>
    </row>
    <row r="488" spans="1:48" s="214" customFormat="1" ht="35.25" customHeight="1" x14ac:dyDescent="0.15">
      <c r="A488" s="196">
        <v>100000</v>
      </c>
      <c r="B488" s="199" t="s">
        <v>57</v>
      </c>
      <c r="C488" s="198">
        <v>1103</v>
      </c>
      <c r="D488" s="199" t="s">
        <v>2115</v>
      </c>
      <c r="E488" s="199" t="s">
        <v>238</v>
      </c>
      <c r="F488" s="199" t="s">
        <v>83</v>
      </c>
      <c r="G488" s="199" t="s">
        <v>83</v>
      </c>
      <c r="H488" s="199" t="s">
        <v>83</v>
      </c>
      <c r="I488" s="226">
        <v>57525</v>
      </c>
      <c r="J488" s="228" t="s">
        <v>2136</v>
      </c>
      <c r="K488" s="190"/>
      <c r="L488" s="191"/>
      <c r="M488" s="191"/>
      <c r="N488" s="191"/>
      <c r="O488" s="191">
        <f>SUM(Table1[[#This Row],[Salaries and Wages]:[Variable Fringe]])</f>
        <v>0</v>
      </c>
      <c r="P488" s="191"/>
      <c r="Q488" s="191">
        <v>66000</v>
      </c>
      <c r="R488" s="191"/>
      <c r="S488" s="191"/>
      <c r="T488" s="191"/>
      <c r="U488" s="191"/>
      <c r="V488" s="191"/>
      <c r="W488" s="191"/>
      <c r="X488" s="191"/>
      <c r="Y488" s="191">
        <v>66000</v>
      </c>
      <c r="Z488" s="191"/>
      <c r="AA488" s="223" t="s">
        <v>2132</v>
      </c>
      <c r="AB488" s="210" t="s">
        <v>2133</v>
      </c>
      <c r="AC488" s="210" t="s">
        <v>2134</v>
      </c>
      <c r="AD488" s="199" t="s">
        <v>94</v>
      </c>
      <c r="AE488" s="234" t="s">
        <v>69</v>
      </c>
      <c r="AF488" s="231">
        <v>0</v>
      </c>
      <c r="AG488" s="211">
        <f>Table1[[#This Row],[ADOPTED
Expenditures TOTAL]]*Table1[[#This Row],[
Percent Related to CAP]]</f>
        <v>0</v>
      </c>
      <c r="AH488" s="211">
        <f>Table1[[#This Row],[ADOPTED
Revenue TOTAL]]*Table1[[#This Row],[
Percent Related to CAP]]</f>
        <v>0</v>
      </c>
      <c r="AI488" s="217" t="s">
        <v>69</v>
      </c>
      <c r="AJ488" s="217" t="s">
        <v>69</v>
      </c>
      <c r="AK488" s="217" t="s">
        <v>69</v>
      </c>
      <c r="AL488" s="217" t="s">
        <v>69</v>
      </c>
      <c r="AM488" s="246"/>
      <c r="AN488" s="215"/>
      <c r="AO488" s="197"/>
      <c r="AP488" s="197"/>
      <c r="AQ488" s="197"/>
      <c r="AR488" s="197" t="s">
        <v>83</v>
      </c>
      <c r="AS488" s="219" t="s">
        <v>2136</v>
      </c>
      <c r="AT488" s="116" t="b">
        <f>IF(Table1[[#This Row],[PROPOSED
Form ID Name]]=Table1[[#This Row],[ADOPTED
Form ID Name]],TRUE,FALSE)</f>
        <v>1</v>
      </c>
      <c r="AU488" s="121" t="s">
        <v>2132</v>
      </c>
      <c r="AV488" s="220" t="b">
        <f>AND(Table1[[#This Row],[PROPOSED Adjustment Description]]=Table1[[#This Row],[ ADOPTED
Adjustment Description]],TRUE,FALSE)</f>
        <v>0</v>
      </c>
    </row>
    <row r="489" spans="1:48" s="214" customFormat="1" ht="35.25" customHeight="1" x14ac:dyDescent="0.15">
      <c r="A489" s="196">
        <v>100000</v>
      </c>
      <c r="B489" s="199" t="s">
        <v>57</v>
      </c>
      <c r="C489" s="198">
        <v>1104</v>
      </c>
      <c r="D489" s="199" t="s">
        <v>2118</v>
      </c>
      <c r="E489" s="199" t="s">
        <v>238</v>
      </c>
      <c r="F489" s="199" t="s">
        <v>83</v>
      </c>
      <c r="G489" s="199" t="s">
        <v>83</v>
      </c>
      <c r="H489" s="199" t="s">
        <v>83</v>
      </c>
      <c r="I489" s="226">
        <v>57526</v>
      </c>
      <c r="J489" s="228" t="s">
        <v>2137</v>
      </c>
      <c r="K489" s="190"/>
      <c r="L489" s="191"/>
      <c r="M489" s="191"/>
      <c r="N489" s="191"/>
      <c r="O489" s="191">
        <f>SUM(Table1[[#This Row],[Salaries and Wages]:[Variable Fringe]])</f>
        <v>0</v>
      </c>
      <c r="P489" s="191"/>
      <c r="Q489" s="191">
        <v>66000</v>
      </c>
      <c r="R489" s="191"/>
      <c r="S489" s="191"/>
      <c r="T489" s="191"/>
      <c r="U489" s="191"/>
      <c r="V489" s="191"/>
      <c r="W489" s="191"/>
      <c r="X489" s="191"/>
      <c r="Y489" s="191">
        <v>66000</v>
      </c>
      <c r="Z489" s="191"/>
      <c r="AA489" s="223" t="s">
        <v>2132</v>
      </c>
      <c r="AB489" s="210" t="s">
        <v>2133</v>
      </c>
      <c r="AC489" s="210" t="s">
        <v>2134</v>
      </c>
      <c r="AD489" s="199" t="s">
        <v>94</v>
      </c>
      <c r="AE489" s="234" t="s">
        <v>69</v>
      </c>
      <c r="AF489" s="231">
        <v>0</v>
      </c>
      <c r="AG489" s="211">
        <f>Table1[[#This Row],[ADOPTED
Expenditures TOTAL]]*Table1[[#This Row],[
Percent Related to CAP]]</f>
        <v>0</v>
      </c>
      <c r="AH489" s="211">
        <f>Table1[[#This Row],[ADOPTED
Revenue TOTAL]]*Table1[[#This Row],[
Percent Related to CAP]]</f>
        <v>0</v>
      </c>
      <c r="AI489" s="217" t="s">
        <v>69</v>
      </c>
      <c r="AJ489" s="217" t="s">
        <v>69</v>
      </c>
      <c r="AK489" s="217" t="s">
        <v>69</v>
      </c>
      <c r="AL489" s="217" t="s">
        <v>69</v>
      </c>
      <c r="AM489" s="246"/>
      <c r="AN489" s="215"/>
      <c r="AO489" s="197"/>
      <c r="AP489" s="197"/>
      <c r="AQ489" s="197"/>
      <c r="AR489" s="197" t="s">
        <v>83</v>
      </c>
      <c r="AS489" s="219" t="s">
        <v>2137</v>
      </c>
      <c r="AT489" s="116" t="b">
        <f>IF(Table1[[#This Row],[PROPOSED
Form ID Name]]=Table1[[#This Row],[ADOPTED
Form ID Name]],TRUE,FALSE)</f>
        <v>1</v>
      </c>
      <c r="AU489" s="121" t="s">
        <v>2132</v>
      </c>
      <c r="AV489" s="220" t="b">
        <f>AND(Table1[[#This Row],[PROPOSED Adjustment Description]]=Table1[[#This Row],[ ADOPTED
Adjustment Description]],TRUE,FALSE)</f>
        <v>0</v>
      </c>
    </row>
    <row r="490" spans="1:48" s="214" customFormat="1" ht="35.25" customHeight="1" x14ac:dyDescent="0.15">
      <c r="A490" s="196">
        <v>100000</v>
      </c>
      <c r="B490" s="199" t="s">
        <v>57</v>
      </c>
      <c r="C490" s="198">
        <v>1105</v>
      </c>
      <c r="D490" s="199" t="s">
        <v>2120</v>
      </c>
      <c r="E490" s="199" t="s">
        <v>238</v>
      </c>
      <c r="F490" s="199" t="s">
        <v>83</v>
      </c>
      <c r="G490" s="199" t="s">
        <v>83</v>
      </c>
      <c r="H490" s="199" t="s">
        <v>83</v>
      </c>
      <c r="I490" s="226">
        <v>57527</v>
      </c>
      <c r="J490" s="228" t="s">
        <v>2138</v>
      </c>
      <c r="K490" s="190"/>
      <c r="L490" s="191"/>
      <c r="M490" s="191"/>
      <c r="N490" s="191"/>
      <c r="O490" s="191">
        <f>SUM(Table1[[#This Row],[Salaries and Wages]:[Variable Fringe]])</f>
        <v>0</v>
      </c>
      <c r="P490" s="191"/>
      <c r="Q490" s="191">
        <v>66000</v>
      </c>
      <c r="R490" s="191"/>
      <c r="S490" s="191"/>
      <c r="T490" s="191"/>
      <c r="U490" s="191"/>
      <c r="V490" s="191"/>
      <c r="W490" s="191"/>
      <c r="X490" s="191"/>
      <c r="Y490" s="191">
        <v>66000</v>
      </c>
      <c r="Z490" s="191"/>
      <c r="AA490" s="223" t="s">
        <v>2132</v>
      </c>
      <c r="AB490" s="210" t="s">
        <v>2133</v>
      </c>
      <c r="AC490" s="210" t="s">
        <v>2134</v>
      </c>
      <c r="AD490" s="199" t="s">
        <v>94</v>
      </c>
      <c r="AE490" s="234" t="s">
        <v>69</v>
      </c>
      <c r="AF490" s="231">
        <v>0</v>
      </c>
      <c r="AG490" s="211">
        <f>Table1[[#This Row],[ADOPTED
Expenditures TOTAL]]*Table1[[#This Row],[
Percent Related to CAP]]</f>
        <v>0</v>
      </c>
      <c r="AH490" s="211">
        <f>Table1[[#This Row],[ADOPTED
Revenue TOTAL]]*Table1[[#This Row],[
Percent Related to CAP]]</f>
        <v>0</v>
      </c>
      <c r="AI490" s="217" t="s">
        <v>69</v>
      </c>
      <c r="AJ490" s="217" t="s">
        <v>69</v>
      </c>
      <c r="AK490" s="217" t="s">
        <v>69</v>
      </c>
      <c r="AL490" s="217" t="s">
        <v>69</v>
      </c>
      <c r="AM490" s="246"/>
      <c r="AN490" s="215"/>
      <c r="AO490" s="197"/>
      <c r="AP490" s="197"/>
      <c r="AQ490" s="197"/>
      <c r="AR490" s="197" t="s">
        <v>83</v>
      </c>
      <c r="AS490" s="219" t="s">
        <v>2138</v>
      </c>
      <c r="AT490" s="116" t="b">
        <f>IF(Table1[[#This Row],[PROPOSED
Form ID Name]]=Table1[[#This Row],[ADOPTED
Form ID Name]],TRUE,FALSE)</f>
        <v>1</v>
      </c>
      <c r="AU490" s="121" t="s">
        <v>2132</v>
      </c>
      <c r="AV490" s="220" t="b">
        <f>AND(Table1[[#This Row],[PROPOSED Adjustment Description]]=Table1[[#This Row],[ ADOPTED
Adjustment Description]],TRUE,FALSE)</f>
        <v>0</v>
      </c>
    </row>
    <row r="491" spans="1:48" s="214" customFormat="1" ht="35.25" customHeight="1" x14ac:dyDescent="0.15">
      <c r="A491" s="196">
        <v>100000</v>
      </c>
      <c r="B491" s="199" t="s">
        <v>57</v>
      </c>
      <c r="C491" s="198">
        <v>1106</v>
      </c>
      <c r="D491" s="199" t="s">
        <v>2123</v>
      </c>
      <c r="E491" s="199" t="s">
        <v>238</v>
      </c>
      <c r="F491" s="199" t="s">
        <v>83</v>
      </c>
      <c r="G491" s="199" t="s">
        <v>83</v>
      </c>
      <c r="H491" s="199" t="s">
        <v>83</v>
      </c>
      <c r="I491" s="226">
        <v>57528</v>
      </c>
      <c r="J491" s="228" t="s">
        <v>2139</v>
      </c>
      <c r="K491" s="190"/>
      <c r="L491" s="191"/>
      <c r="M491" s="191"/>
      <c r="N491" s="191"/>
      <c r="O491" s="191">
        <f>SUM(Table1[[#This Row],[Salaries and Wages]:[Variable Fringe]])</f>
        <v>0</v>
      </c>
      <c r="P491" s="191"/>
      <c r="Q491" s="191">
        <v>66000</v>
      </c>
      <c r="R491" s="191"/>
      <c r="S491" s="191"/>
      <c r="T491" s="191"/>
      <c r="U491" s="191"/>
      <c r="V491" s="191"/>
      <c r="W491" s="191"/>
      <c r="X491" s="191"/>
      <c r="Y491" s="191">
        <v>66000</v>
      </c>
      <c r="Z491" s="191"/>
      <c r="AA491" s="223" t="s">
        <v>2132</v>
      </c>
      <c r="AB491" s="210" t="s">
        <v>2133</v>
      </c>
      <c r="AC491" s="210" t="s">
        <v>2134</v>
      </c>
      <c r="AD491" s="199" t="s">
        <v>94</v>
      </c>
      <c r="AE491" s="234" t="s">
        <v>69</v>
      </c>
      <c r="AF491" s="231">
        <v>0</v>
      </c>
      <c r="AG491" s="211">
        <f>Table1[[#This Row],[ADOPTED
Expenditures TOTAL]]*Table1[[#This Row],[
Percent Related to CAP]]</f>
        <v>0</v>
      </c>
      <c r="AH491" s="211">
        <f>Table1[[#This Row],[ADOPTED
Revenue TOTAL]]*Table1[[#This Row],[
Percent Related to CAP]]</f>
        <v>0</v>
      </c>
      <c r="AI491" s="217" t="s">
        <v>69</v>
      </c>
      <c r="AJ491" s="217" t="s">
        <v>69</v>
      </c>
      <c r="AK491" s="217" t="s">
        <v>69</v>
      </c>
      <c r="AL491" s="217" t="s">
        <v>69</v>
      </c>
      <c r="AM491" s="246"/>
      <c r="AN491" s="215"/>
      <c r="AO491" s="197"/>
      <c r="AP491" s="197"/>
      <c r="AQ491" s="197"/>
      <c r="AR491" s="197" t="s">
        <v>83</v>
      </c>
      <c r="AS491" s="219" t="s">
        <v>2139</v>
      </c>
      <c r="AT491" s="116" t="b">
        <f>IF(Table1[[#This Row],[PROPOSED
Form ID Name]]=Table1[[#This Row],[ADOPTED
Form ID Name]],TRUE,FALSE)</f>
        <v>1</v>
      </c>
      <c r="AU491" s="121" t="s">
        <v>2132</v>
      </c>
      <c r="AV491" s="220" t="b">
        <f>AND(Table1[[#This Row],[PROPOSED Adjustment Description]]=Table1[[#This Row],[ ADOPTED
Adjustment Description]],TRUE,FALSE)</f>
        <v>0</v>
      </c>
    </row>
    <row r="492" spans="1:48" s="214" customFormat="1" ht="35.25" customHeight="1" x14ac:dyDescent="0.15">
      <c r="A492" s="196">
        <v>100000</v>
      </c>
      <c r="B492" s="199" t="s">
        <v>57</v>
      </c>
      <c r="C492" s="198">
        <v>1107</v>
      </c>
      <c r="D492" s="199" t="s">
        <v>2125</v>
      </c>
      <c r="E492" s="199" t="s">
        <v>238</v>
      </c>
      <c r="F492" s="199" t="s">
        <v>83</v>
      </c>
      <c r="G492" s="199" t="s">
        <v>83</v>
      </c>
      <c r="H492" s="199" t="s">
        <v>83</v>
      </c>
      <c r="I492" s="226">
        <v>57529</v>
      </c>
      <c r="J492" s="228" t="s">
        <v>2140</v>
      </c>
      <c r="K492" s="190"/>
      <c r="L492" s="191"/>
      <c r="M492" s="191"/>
      <c r="N492" s="191"/>
      <c r="O492" s="191">
        <f>SUM(Table1[[#This Row],[Salaries and Wages]:[Variable Fringe]])</f>
        <v>0</v>
      </c>
      <c r="P492" s="191"/>
      <c r="Q492" s="191">
        <v>66000</v>
      </c>
      <c r="R492" s="191"/>
      <c r="S492" s="191"/>
      <c r="T492" s="191"/>
      <c r="U492" s="191"/>
      <c r="V492" s="191"/>
      <c r="W492" s="191"/>
      <c r="X492" s="191"/>
      <c r="Y492" s="191">
        <v>66000</v>
      </c>
      <c r="Z492" s="191"/>
      <c r="AA492" s="223" t="s">
        <v>2132</v>
      </c>
      <c r="AB492" s="210" t="s">
        <v>2133</v>
      </c>
      <c r="AC492" s="210" t="s">
        <v>2134</v>
      </c>
      <c r="AD492" s="199" t="s">
        <v>94</v>
      </c>
      <c r="AE492" s="234" t="s">
        <v>69</v>
      </c>
      <c r="AF492" s="231">
        <v>0</v>
      </c>
      <c r="AG492" s="211">
        <f>Table1[[#This Row],[ADOPTED
Expenditures TOTAL]]*Table1[[#This Row],[
Percent Related to CAP]]</f>
        <v>0</v>
      </c>
      <c r="AH492" s="211">
        <f>Table1[[#This Row],[ADOPTED
Revenue TOTAL]]*Table1[[#This Row],[
Percent Related to CAP]]</f>
        <v>0</v>
      </c>
      <c r="AI492" s="217" t="s">
        <v>69</v>
      </c>
      <c r="AJ492" s="217" t="s">
        <v>69</v>
      </c>
      <c r="AK492" s="217" t="s">
        <v>69</v>
      </c>
      <c r="AL492" s="217" t="s">
        <v>69</v>
      </c>
      <c r="AM492" s="246"/>
      <c r="AN492" s="215"/>
      <c r="AO492" s="197"/>
      <c r="AP492" s="197"/>
      <c r="AQ492" s="197"/>
      <c r="AR492" s="197" t="s">
        <v>83</v>
      </c>
      <c r="AS492" s="219" t="s">
        <v>2140</v>
      </c>
      <c r="AT492" s="116" t="b">
        <f>IF(Table1[[#This Row],[PROPOSED
Form ID Name]]=Table1[[#This Row],[ADOPTED
Form ID Name]],TRUE,FALSE)</f>
        <v>1</v>
      </c>
      <c r="AU492" s="121" t="s">
        <v>2132</v>
      </c>
      <c r="AV492" s="220" t="b">
        <f>AND(Table1[[#This Row],[PROPOSED Adjustment Description]]=Table1[[#This Row],[ ADOPTED
Adjustment Description]],TRUE,FALSE)</f>
        <v>0</v>
      </c>
    </row>
    <row r="493" spans="1:48" s="214" customFormat="1" ht="35.25" customHeight="1" x14ac:dyDescent="0.15">
      <c r="A493" s="196">
        <v>100000</v>
      </c>
      <c r="B493" s="199" t="s">
        <v>57</v>
      </c>
      <c r="C493" s="198">
        <v>1108</v>
      </c>
      <c r="D493" s="199" t="s">
        <v>2127</v>
      </c>
      <c r="E493" s="199" t="s">
        <v>238</v>
      </c>
      <c r="F493" s="199" t="s">
        <v>83</v>
      </c>
      <c r="G493" s="199" t="s">
        <v>83</v>
      </c>
      <c r="H493" s="199" t="s">
        <v>83</v>
      </c>
      <c r="I493" s="226">
        <v>57530</v>
      </c>
      <c r="J493" s="228" t="s">
        <v>2141</v>
      </c>
      <c r="K493" s="190"/>
      <c r="L493" s="191"/>
      <c r="M493" s="191"/>
      <c r="N493" s="191"/>
      <c r="O493" s="191">
        <f>SUM(Table1[[#This Row],[Salaries and Wages]:[Variable Fringe]])</f>
        <v>0</v>
      </c>
      <c r="P493" s="191"/>
      <c r="Q493" s="191">
        <v>66000</v>
      </c>
      <c r="R493" s="191"/>
      <c r="S493" s="191"/>
      <c r="T493" s="191"/>
      <c r="U493" s="191"/>
      <c r="V493" s="191"/>
      <c r="W493" s="191"/>
      <c r="X493" s="191"/>
      <c r="Y493" s="191">
        <v>66000</v>
      </c>
      <c r="Z493" s="191"/>
      <c r="AA493" s="223" t="s">
        <v>2132</v>
      </c>
      <c r="AB493" s="210" t="s">
        <v>2133</v>
      </c>
      <c r="AC493" s="210" t="s">
        <v>2134</v>
      </c>
      <c r="AD493" s="199" t="s">
        <v>94</v>
      </c>
      <c r="AE493" s="234" t="s">
        <v>69</v>
      </c>
      <c r="AF493" s="231">
        <v>0</v>
      </c>
      <c r="AG493" s="211">
        <f>Table1[[#This Row],[ADOPTED
Expenditures TOTAL]]*Table1[[#This Row],[
Percent Related to CAP]]</f>
        <v>0</v>
      </c>
      <c r="AH493" s="211">
        <f>Table1[[#This Row],[ADOPTED
Revenue TOTAL]]*Table1[[#This Row],[
Percent Related to CAP]]</f>
        <v>0</v>
      </c>
      <c r="AI493" s="217" t="s">
        <v>69</v>
      </c>
      <c r="AJ493" s="217" t="s">
        <v>69</v>
      </c>
      <c r="AK493" s="217" t="s">
        <v>69</v>
      </c>
      <c r="AL493" s="217" t="s">
        <v>69</v>
      </c>
      <c r="AM493" s="246"/>
      <c r="AN493" s="215"/>
      <c r="AO493" s="197"/>
      <c r="AP493" s="197"/>
      <c r="AQ493" s="197"/>
      <c r="AR493" s="197" t="s">
        <v>83</v>
      </c>
      <c r="AS493" s="219" t="s">
        <v>2141</v>
      </c>
      <c r="AT493" s="116" t="b">
        <f>IF(Table1[[#This Row],[PROPOSED
Form ID Name]]=Table1[[#This Row],[ADOPTED
Form ID Name]],TRUE,FALSE)</f>
        <v>1</v>
      </c>
      <c r="AU493" s="121" t="s">
        <v>2132</v>
      </c>
      <c r="AV493" s="220" t="b">
        <f>AND(Table1[[#This Row],[PROPOSED Adjustment Description]]=Table1[[#This Row],[ ADOPTED
Adjustment Description]],TRUE,FALSE)</f>
        <v>0</v>
      </c>
    </row>
    <row r="494" spans="1:48" s="214" customFormat="1" ht="35.25" customHeight="1" x14ac:dyDescent="0.15">
      <c r="A494" s="196">
        <v>100000</v>
      </c>
      <c r="B494" s="199" t="s">
        <v>57</v>
      </c>
      <c r="C494" s="198">
        <v>1109</v>
      </c>
      <c r="D494" s="199" t="s">
        <v>2129</v>
      </c>
      <c r="E494" s="199" t="s">
        <v>238</v>
      </c>
      <c r="F494" s="199" t="s">
        <v>83</v>
      </c>
      <c r="G494" s="199" t="s">
        <v>83</v>
      </c>
      <c r="H494" s="199" t="s">
        <v>83</v>
      </c>
      <c r="I494" s="226">
        <v>57531</v>
      </c>
      <c r="J494" s="228" t="s">
        <v>2142</v>
      </c>
      <c r="K494" s="190"/>
      <c r="L494" s="191"/>
      <c r="M494" s="191"/>
      <c r="N494" s="191"/>
      <c r="O494" s="191">
        <f>SUM(Table1[[#This Row],[Salaries and Wages]:[Variable Fringe]])</f>
        <v>0</v>
      </c>
      <c r="P494" s="191"/>
      <c r="Q494" s="191">
        <v>66000</v>
      </c>
      <c r="R494" s="191"/>
      <c r="S494" s="191"/>
      <c r="T494" s="191"/>
      <c r="U494" s="191"/>
      <c r="V494" s="191"/>
      <c r="W494" s="191"/>
      <c r="X494" s="191"/>
      <c r="Y494" s="191">
        <v>66000</v>
      </c>
      <c r="Z494" s="191"/>
      <c r="AA494" s="223" t="s">
        <v>2132</v>
      </c>
      <c r="AB494" s="210" t="s">
        <v>2133</v>
      </c>
      <c r="AC494" s="210" t="s">
        <v>2134</v>
      </c>
      <c r="AD494" s="199" t="s">
        <v>94</v>
      </c>
      <c r="AE494" s="234" t="s">
        <v>69</v>
      </c>
      <c r="AF494" s="231">
        <v>0</v>
      </c>
      <c r="AG494" s="211">
        <f>Table1[[#This Row],[ADOPTED
Expenditures TOTAL]]*Table1[[#This Row],[
Percent Related to CAP]]</f>
        <v>0</v>
      </c>
      <c r="AH494" s="211">
        <f>Table1[[#This Row],[ADOPTED
Revenue TOTAL]]*Table1[[#This Row],[
Percent Related to CAP]]</f>
        <v>0</v>
      </c>
      <c r="AI494" s="217" t="s">
        <v>69</v>
      </c>
      <c r="AJ494" s="217" t="s">
        <v>69</v>
      </c>
      <c r="AK494" s="217" t="s">
        <v>69</v>
      </c>
      <c r="AL494" s="217" t="s">
        <v>69</v>
      </c>
      <c r="AM494" s="246"/>
      <c r="AN494" s="215"/>
      <c r="AO494" s="197"/>
      <c r="AP494" s="197"/>
      <c r="AQ494" s="197"/>
      <c r="AR494" s="197" t="s">
        <v>83</v>
      </c>
      <c r="AS494" s="219" t="s">
        <v>2142</v>
      </c>
      <c r="AT494" s="116" t="b">
        <f>IF(Table1[[#This Row],[PROPOSED
Form ID Name]]=Table1[[#This Row],[ADOPTED
Form ID Name]],TRUE,FALSE)</f>
        <v>1</v>
      </c>
      <c r="AU494" s="121" t="s">
        <v>2132</v>
      </c>
      <c r="AV494" s="220" t="b">
        <f>AND(Table1[[#This Row],[PROPOSED Adjustment Description]]=Table1[[#This Row],[ ADOPTED
Adjustment Description]],TRUE,FALSE)</f>
        <v>0</v>
      </c>
    </row>
    <row r="495" spans="1:48" s="214" customFormat="1" ht="35.25" customHeight="1" x14ac:dyDescent="0.15">
      <c r="A495" s="196">
        <v>100000</v>
      </c>
      <c r="B495" s="199" t="s">
        <v>57</v>
      </c>
      <c r="C495" s="198">
        <v>1001</v>
      </c>
      <c r="D495" s="199" t="s">
        <v>232</v>
      </c>
      <c r="E495" s="199" t="s">
        <v>238</v>
      </c>
      <c r="F495" s="199" t="s">
        <v>83</v>
      </c>
      <c r="G495" s="199" t="s">
        <v>61</v>
      </c>
      <c r="H495" s="199" t="s">
        <v>83</v>
      </c>
      <c r="I495" s="226">
        <v>57532</v>
      </c>
      <c r="J495" s="228" t="s">
        <v>2143</v>
      </c>
      <c r="K495" s="190">
        <v>1</v>
      </c>
      <c r="L495" s="191">
        <v>214480</v>
      </c>
      <c r="M495" s="191">
        <v>36953</v>
      </c>
      <c r="N495" s="191">
        <v>13391</v>
      </c>
      <c r="O495" s="191">
        <f>SUM(Table1[[#This Row],[Salaries and Wages]:[Variable Fringe]])</f>
        <v>264824</v>
      </c>
      <c r="P495" s="191">
        <v>2500</v>
      </c>
      <c r="Q495" s="191">
        <v>1000</v>
      </c>
      <c r="R495" s="191"/>
      <c r="S495" s="191">
        <v>1000</v>
      </c>
      <c r="T495" s="191">
        <v>5700</v>
      </c>
      <c r="U495" s="191"/>
      <c r="V495" s="191"/>
      <c r="W495" s="191"/>
      <c r="X495" s="191"/>
      <c r="Y495" s="191">
        <v>275024</v>
      </c>
      <c r="Z495" s="191"/>
      <c r="AA495" s="223" t="s">
        <v>2144</v>
      </c>
      <c r="AB495" s="210" t="s">
        <v>2145</v>
      </c>
      <c r="AC495" s="210" t="s">
        <v>2146</v>
      </c>
      <c r="AD495" s="199" t="s">
        <v>94</v>
      </c>
      <c r="AE495" s="234" t="s">
        <v>69</v>
      </c>
      <c r="AF495" s="231">
        <v>0</v>
      </c>
      <c r="AG495" s="211">
        <f>Table1[[#This Row],[ADOPTED
Expenditures TOTAL]]*Table1[[#This Row],[
Percent Related to CAP]]</f>
        <v>0</v>
      </c>
      <c r="AH495" s="211">
        <f>Table1[[#This Row],[ADOPTED
Revenue TOTAL]]*Table1[[#This Row],[
Percent Related to CAP]]</f>
        <v>0</v>
      </c>
      <c r="AI495" s="217" t="s">
        <v>69</v>
      </c>
      <c r="AJ495" s="217" t="s">
        <v>69</v>
      </c>
      <c r="AK495" s="217" t="s">
        <v>69</v>
      </c>
      <c r="AL495" s="217" t="s">
        <v>69</v>
      </c>
      <c r="AM495" s="246"/>
      <c r="AN495" s="215"/>
      <c r="AO495" s="197"/>
      <c r="AP495" s="197"/>
      <c r="AQ495" s="197"/>
      <c r="AR495" s="197" t="s">
        <v>83</v>
      </c>
      <c r="AS495" s="219" t="s">
        <v>2143</v>
      </c>
      <c r="AT495" s="116" t="b">
        <f>IF(Table1[[#This Row],[PROPOSED
Form ID Name]]=Table1[[#This Row],[ADOPTED
Form ID Name]],TRUE,FALSE)</f>
        <v>1</v>
      </c>
      <c r="AU495" s="121" t="s">
        <v>2144</v>
      </c>
      <c r="AV495" s="220" t="b">
        <f>AND(Table1[[#This Row],[PROPOSED Adjustment Description]]=Table1[[#This Row],[ ADOPTED
Adjustment Description]],TRUE,FALSE)</f>
        <v>0</v>
      </c>
    </row>
    <row r="496" spans="1:48" s="214" customFormat="1" ht="35.25" customHeight="1" x14ac:dyDescent="0.15">
      <c r="A496" s="196">
        <v>100000</v>
      </c>
      <c r="B496" s="199" t="s">
        <v>57</v>
      </c>
      <c r="C496" s="198">
        <v>1001</v>
      </c>
      <c r="D496" s="199" t="s">
        <v>232</v>
      </c>
      <c r="E496" s="199" t="s">
        <v>83</v>
      </c>
      <c r="F496" s="199" t="s">
        <v>83</v>
      </c>
      <c r="G496" s="199" t="s">
        <v>83</v>
      </c>
      <c r="H496" s="199" t="s">
        <v>83</v>
      </c>
      <c r="I496" s="226">
        <v>57533</v>
      </c>
      <c r="J496" s="228" t="s">
        <v>2147</v>
      </c>
      <c r="K496" s="190"/>
      <c r="L496" s="191">
        <v>28690</v>
      </c>
      <c r="M496" s="191"/>
      <c r="N496" s="191"/>
      <c r="O496" s="191">
        <f>SUM(Table1[[#This Row],[Salaries and Wages]:[Variable Fringe]])</f>
        <v>28690</v>
      </c>
      <c r="P496" s="191"/>
      <c r="Q496" s="191"/>
      <c r="R496" s="191"/>
      <c r="S496" s="191"/>
      <c r="T496" s="191"/>
      <c r="U496" s="191"/>
      <c r="V496" s="191"/>
      <c r="W496" s="191"/>
      <c r="X496" s="191"/>
      <c r="Y496" s="191">
        <v>28690</v>
      </c>
      <c r="Z496" s="191"/>
      <c r="AA496" s="223" t="s">
        <v>2148</v>
      </c>
      <c r="AB496" s="210" t="s">
        <v>2149</v>
      </c>
      <c r="AC496" s="210" t="s">
        <v>2149</v>
      </c>
      <c r="AD496" s="199" t="s">
        <v>94</v>
      </c>
      <c r="AE496" s="234"/>
      <c r="AF496" s="231">
        <v>0</v>
      </c>
      <c r="AG496" s="211">
        <f>Table1[[#This Row],[ADOPTED
Expenditures TOTAL]]*Table1[[#This Row],[
Percent Related to CAP]]</f>
        <v>0</v>
      </c>
      <c r="AH496" s="211">
        <f>Table1[[#This Row],[ADOPTED
Revenue TOTAL]]*Table1[[#This Row],[
Percent Related to CAP]]</f>
        <v>0</v>
      </c>
      <c r="AI496" s="217" t="s">
        <v>69</v>
      </c>
      <c r="AJ496" s="217" t="s">
        <v>69</v>
      </c>
      <c r="AK496" s="217" t="s">
        <v>69</v>
      </c>
      <c r="AL496" s="217" t="s">
        <v>69</v>
      </c>
      <c r="AM496" s="246"/>
      <c r="AN496" s="215"/>
      <c r="AO496" s="197"/>
      <c r="AP496" s="197"/>
      <c r="AQ496" s="197"/>
      <c r="AR496" s="197" t="s">
        <v>83</v>
      </c>
      <c r="AS496" s="219" t="s">
        <v>2147</v>
      </c>
      <c r="AT496" s="116" t="b">
        <f>IF(Table1[[#This Row],[PROPOSED
Form ID Name]]=Table1[[#This Row],[ADOPTED
Form ID Name]],TRUE,FALSE)</f>
        <v>1</v>
      </c>
      <c r="AU496" s="121" t="s">
        <v>2148</v>
      </c>
      <c r="AV496" s="220" t="b">
        <f>AND(Table1[[#This Row],[PROPOSED Adjustment Description]]=Table1[[#This Row],[ ADOPTED
Adjustment Description]],TRUE,FALSE)</f>
        <v>0</v>
      </c>
    </row>
    <row r="497" spans="1:48" s="214" customFormat="1" ht="35.25" customHeight="1" x14ac:dyDescent="0.15">
      <c r="A497" s="196">
        <v>100000</v>
      </c>
      <c r="B497" s="199" t="s">
        <v>57</v>
      </c>
      <c r="C497" s="198">
        <v>1153</v>
      </c>
      <c r="D497" s="199" t="s">
        <v>2150</v>
      </c>
      <c r="E497" s="199" t="s">
        <v>83</v>
      </c>
      <c r="F497" s="199" t="s">
        <v>83</v>
      </c>
      <c r="G497" s="199" t="s">
        <v>83</v>
      </c>
      <c r="H497" s="199" t="s">
        <v>83</v>
      </c>
      <c r="I497" s="198">
        <v>57534</v>
      </c>
      <c r="J497" s="216" t="s">
        <v>2151</v>
      </c>
      <c r="K497" s="190"/>
      <c r="L497" s="191">
        <v>11407</v>
      </c>
      <c r="M497" s="191"/>
      <c r="N497" s="191"/>
      <c r="O497" s="191">
        <f>SUM(Table1[[#This Row],[Salaries and Wages]:[Variable Fringe]])</f>
        <v>11407</v>
      </c>
      <c r="P497" s="191"/>
      <c r="Q497" s="191"/>
      <c r="R497" s="191"/>
      <c r="S497" s="191"/>
      <c r="T497" s="191"/>
      <c r="U497" s="191"/>
      <c r="V497" s="191"/>
      <c r="W497" s="191"/>
      <c r="X497" s="191"/>
      <c r="Y497" s="191">
        <v>11407</v>
      </c>
      <c r="Z497" s="191"/>
      <c r="AA497" s="255" t="s">
        <v>2148</v>
      </c>
      <c r="AB497" s="210" t="s">
        <v>2149</v>
      </c>
      <c r="AC497" s="210" t="s">
        <v>2149</v>
      </c>
      <c r="AD497" s="199" t="s">
        <v>94</v>
      </c>
      <c r="AE497" s="234" t="s">
        <v>69</v>
      </c>
      <c r="AF497" s="231">
        <v>0</v>
      </c>
      <c r="AG497" s="211">
        <f>Table1[[#This Row],[ADOPTED
Expenditures TOTAL]]*Table1[[#This Row],[
Percent Related to CAP]]</f>
        <v>0</v>
      </c>
      <c r="AH497" s="211">
        <f>Table1[[#This Row],[ADOPTED
Revenue TOTAL]]*Table1[[#This Row],[
Percent Related to CAP]]</f>
        <v>0</v>
      </c>
      <c r="AI497" s="217" t="s">
        <v>69</v>
      </c>
      <c r="AJ497" s="217" t="s">
        <v>69</v>
      </c>
      <c r="AK497" s="217" t="s">
        <v>69</v>
      </c>
      <c r="AL497" s="217" t="s">
        <v>69</v>
      </c>
      <c r="AM497" s="246"/>
      <c r="AN497" s="215"/>
      <c r="AO497" s="197"/>
      <c r="AP497" s="197"/>
      <c r="AQ497" s="197"/>
      <c r="AR497" s="197" t="s">
        <v>83</v>
      </c>
      <c r="AS497" s="243" t="s">
        <v>2151</v>
      </c>
      <c r="AT497" s="252" t="b">
        <f>IF(Table1[[#This Row],[PROPOSED
Form ID Name]]=Table1[[#This Row],[ADOPTED
Form ID Name]],TRUE,FALSE)</f>
        <v>1</v>
      </c>
      <c r="AU497" s="253" t="s">
        <v>2148</v>
      </c>
      <c r="AV497" s="254" t="b">
        <f>AND(Table1[[#This Row],[PROPOSED Adjustment Description]]=Table1[[#This Row],[ ADOPTED
Adjustment Description]],TRUE,FALSE)</f>
        <v>0</v>
      </c>
    </row>
    <row r="498" spans="1:48" s="214" customFormat="1" ht="35.25" customHeight="1" x14ac:dyDescent="0.15">
      <c r="A498" s="196">
        <v>100000</v>
      </c>
      <c r="B498" s="199" t="s">
        <v>57</v>
      </c>
      <c r="C498" s="198">
        <v>1211</v>
      </c>
      <c r="D498" s="199" t="s">
        <v>428</v>
      </c>
      <c r="E498" s="199" t="s">
        <v>83</v>
      </c>
      <c r="F498" s="199" t="s">
        <v>83</v>
      </c>
      <c r="G498" s="199" t="s">
        <v>83</v>
      </c>
      <c r="H498" s="199" t="s">
        <v>83</v>
      </c>
      <c r="I498" s="226">
        <v>57535</v>
      </c>
      <c r="J498" s="228" t="s">
        <v>2152</v>
      </c>
      <c r="K498" s="190"/>
      <c r="L498" s="193">
        <v>-19243</v>
      </c>
      <c r="M498" s="191"/>
      <c r="N498" s="191"/>
      <c r="O498" s="191">
        <f>SUM(Table1[[#This Row],[Salaries and Wages]:[Variable Fringe]])</f>
        <v>-19243</v>
      </c>
      <c r="P498" s="191"/>
      <c r="Q498" s="191"/>
      <c r="R498" s="191"/>
      <c r="S498" s="191"/>
      <c r="T498" s="191"/>
      <c r="U498" s="191"/>
      <c r="V498" s="191"/>
      <c r="W498" s="191"/>
      <c r="X498" s="191"/>
      <c r="Y498" s="193">
        <v>-19243</v>
      </c>
      <c r="Z498" s="191"/>
      <c r="AA498" s="223" t="s">
        <v>2148</v>
      </c>
      <c r="AB498" s="210" t="s">
        <v>2149</v>
      </c>
      <c r="AC498" s="210" t="s">
        <v>2149</v>
      </c>
      <c r="AD498" s="199" t="s">
        <v>94</v>
      </c>
      <c r="AE498" s="234"/>
      <c r="AF498" s="259">
        <v>0</v>
      </c>
      <c r="AG498" s="211">
        <f>Table1[[#This Row],[ADOPTED
Expenditures TOTAL]]*Table1[[#This Row],[
Percent Related to CAP]]</f>
        <v>0</v>
      </c>
      <c r="AH498" s="211">
        <f>Table1[[#This Row],[ADOPTED
Revenue TOTAL]]*Table1[[#This Row],[
Percent Related to CAP]]</f>
        <v>0</v>
      </c>
      <c r="AI498" s="251" t="s">
        <v>69</v>
      </c>
      <c r="AJ498" s="251" t="s">
        <v>69</v>
      </c>
      <c r="AK498" s="251" t="s">
        <v>69</v>
      </c>
      <c r="AL498" s="251" t="s">
        <v>69</v>
      </c>
      <c r="AM498" s="246"/>
      <c r="AN498" s="215"/>
      <c r="AO498" s="197"/>
      <c r="AP498" s="197"/>
      <c r="AQ498" s="197"/>
      <c r="AR498" s="197" t="s">
        <v>83</v>
      </c>
      <c r="AS498" s="219" t="s">
        <v>2152</v>
      </c>
      <c r="AT498" s="116" t="b">
        <f>IF(Table1[[#This Row],[PROPOSED
Form ID Name]]=Table1[[#This Row],[ADOPTED
Form ID Name]],TRUE,FALSE)</f>
        <v>1</v>
      </c>
      <c r="AU498" s="121" t="s">
        <v>2148</v>
      </c>
      <c r="AV498" s="220" t="b">
        <f>AND(Table1[[#This Row],[PROPOSED Adjustment Description]]=Table1[[#This Row],[ ADOPTED
Adjustment Description]],TRUE,FALSE)</f>
        <v>0</v>
      </c>
    </row>
    <row r="499" spans="1:48" s="214" customFormat="1" ht="35.25" customHeight="1" x14ac:dyDescent="0.15">
      <c r="A499" s="196">
        <v>100000</v>
      </c>
      <c r="B499" s="199" t="s">
        <v>57</v>
      </c>
      <c r="C499" s="198">
        <v>1212</v>
      </c>
      <c r="D499" s="199" t="s">
        <v>1674</v>
      </c>
      <c r="E499" s="199" t="s">
        <v>83</v>
      </c>
      <c r="F499" s="199" t="s">
        <v>83</v>
      </c>
      <c r="G499" s="199" t="s">
        <v>83</v>
      </c>
      <c r="H499" s="199" t="s">
        <v>83</v>
      </c>
      <c r="I499" s="226">
        <v>57536</v>
      </c>
      <c r="J499" s="228" t="s">
        <v>2153</v>
      </c>
      <c r="K499" s="190"/>
      <c r="L499" s="191">
        <v>53701</v>
      </c>
      <c r="M499" s="191"/>
      <c r="N499" s="191"/>
      <c r="O499" s="191">
        <f>SUM(Table1[[#This Row],[Salaries and Wages]:[Variable Fringe]])</f>
        <v>53701</v>
      </c>
      <c r="P499" s="191"/>
      <c r="Q499" s="191"/>
      <c r="R499" s="191"/>
      <c r="S499" s="191"/>
      <c r="T499" s="191"/>
      <c r="U499" s="191"/>
      <c r="V499" s="191"/>
      <c r="W499" s="191"/>
      <c r="X499" s="191"/>
      <c r="Y499" s="191">
        <v>53701</v>
      </c>
      <c r="Z499" s="191"/>
      <c r="AA499" s="223" t="s">
        <v>2148</v>
      </c>
      <c r="AB499" s="210" t="s">
        <v>2149</v>
      </c>
      <c r="AC499" s="210" t="s">
        <v>2149</v>
      </c>
      <c r="AD499" s="199" t="s">
        <v>94</v>
      </c>
      <c r="AE499" s="234"/>
      <c r="AF499" s="259">
        <v>0</v>
      </c>
      <c r="AG499" s="211">
        <f>Table1[[#This Row],[ADOPTED
Expenditures TOTAL]]*Table1[[#This Row],[
Percent Related to CAP]]</f>
        <v>0</v>
      </c>
      <c r="AH499" s="211">
        <f>Table1[[#This Row],[ADOPTED
Revenue TOTAL]]*Table1[[#This Row],[
Percent Related to CAP]]</f>
        <v>0</v>
      </c>
      <c r="AI499" s="251" t="s">
        <v>69</v>
      </c>
      <c r="AJ499" s="251" t="s">
        <v>69</v>
      </c>
      <c r="AK499" s="251" t="s">
        <v>69</v>
      </c>
      <c r="AL499" s="251" t="s">
        <v>69</v>
      </c>
      <c r="AM499" s="246"/>
      <c r="AN499" s="215"/>
      <c r="AO499" s="197"/>
      <c r="AP499" s="197"/>
      <c r="AQ499" s="197"/>
      <c r="AR499" s="197" t="s">
        <v>83</v>
      </c>
      <c r="AS499" s="219" t="s">
        <v>2153</v>
      </c>
      <c r="AT499" s="116" t="b">
        <f>IF(Table1[[#This Row],[PROPOSED
Form ID Name]]=Table1[[#This Row],[ADOPTED
Form ID Name]],TRUE,FALSE)</f>
        <v>1</v>
      </c>
      <c r="AU499" s="121" t="s">
        <v>2148</v>
      </c>
      <c r="AV499" s="220" t="b">
        <f>AND(Table1[[#This Row],[PROPOSED Adjustment Description]]=Table1[[#This Row],[ ADOPTED
Adjustment Description]],TRUE,FALSE)</f>
        <v>0</v>
      </c>
    </row>
    <row r="500" spans="1:48" s="214" customFormat="1" ht="35.25" customHeight="1" x14ac:dyDescent="0.15">
      <c r="A500" s="196">
        <v>100000</v>
      </c>
      <c r="B500" s="199" t="s">
        <v>57</v>
      </c>
      <c r="C500" s="198">
        <v>1215</v>
      </c>
      <c r="D500" s="199" t="s">
        <v>2154</v>
      </c>
      <c r="E500" s="199" t="s">
        <v>83</v>
      </c>
      <c r="F500" s="199" t="s">
        <v>83</v>
      </c>
      <c r="G500" s="199" t="s">
        <v>83</v>
      </c>
      <c r="H500" s="199" t="s">
        <v>83</v>
      </c>
      <c r="I500" s="226">
        <v>57537</v>
      </c>
      <c r="J500" s="228" t="s">
        <v>2155</v>
      </c>
      <c r="K500" s="190"/>
      <c r="L500" s="191">
        <v>28990</v>
      </c>
      <c r="M500" s="191"/>
      <c r="N500" s="191"/>
      <c r="O500" s="191">
        <f>SUM(Table1[[#This Row],[Salaries and Wages]:[Variable Fringe]])</f>
        <v>28990</v>
      </c>
      <c r="P500" s="191"/>
      <c r="Q500" s="191"/>
      <c r="R500" s="191"/>
      <c r="S500" s="191"/>
      <c r="T500" s="191"/>
      <c r="U500" s="191"/>
      <c r="V500" s="191"/>
      <c r="W500" s="191"/>
      <c r="X500" s="191"/>
      <c r="Y500" s="191">
        <v>28990</v>
      </c>
      <c r="Z500" s="191"/>
      <c r="AA500" s="223" t="s">
        <v>2148</v>
      </c>
      <c r="AB500" s="210" t="s">
        <v>2149</v>
      </c>
      <c r="AC500" s="210" t="s">
        <v>2149</v>
      </c>
      <c r="AD500" s="199" t="s">
        <v>94</v>
      </c>
      <c r="AE500" s="234"/>
      <c r="AF500" s="259">
        <v>0</v>
      </c>
      <c r="AG500" s="211">
        <f>Table1[[#This Row],[ADOPTED
Expenditures TOTAL]]*Table1[[#This Row],[
Percent Related to CAP]]</f>
        <v>0</v>
      </c>
      <c r="AH500" s="211">
        <f>Table1[[#This Row],[ADOPTED
Revenue TOTAL]]*Table1[[#This Row],[
Percent Related to CAP]]</f>
        <v>0</v>
      </c>
      <c r="AI500" s="251" t="s">
        <v>69</v>
      </c>
      <c r="AJ500" s="251" t="s">
        <v>69</v>
      </c>
      <c r="AK500" s="251" t="s">
        <v>69</v>
      </c>
      <c r="AL500" s="251" t="s">
        <v>69</v>
      </c>
      <c r="AM500" s="246"/>
      <c r="AN500" s="215"/>
      <c r="AO500" s="197"/>
      <c r="AP500" s="197"/>
      <c r="AQ500" s="197"/>
      <c r="AR500" s="197" t="s">
        <v>83</v>
      </c>
      <c r="AS500" s="219" t="s">
        <v>2155</v>
      </c>
      <c r="AT500" s="116" t="b">
        <f>IF(Table1[[#This Row],[PROPOSED
Form ID Name]]=Table1[[#This Row],[ADOPTED
Form ID Name]],TRUE,FALSE)</f>
        <v>1</v>
      </c>
      <c r="AU500" s="121" t="s">
        <v>2148</v>
      </c>
      <c r="AV500" s="220" t="b">
        <f>AND(Table1[[#This Row],[PROPOSED Adjustment Description]]=Table1[[#This Row],[ ADOPTED
Adjustment Description]],TRUE,FALSE)</f>
        <v>0</v>
      </c>
    </row>
    <row r="501" spans="1:48" s="214" customFormat="1" ht="35.25" customHeight="1" x14ac:dyDescent="0.15">
      <c r="A501" s="196">
        <v>100000</v>
      </c>
      <c r="B501" s="199" t="s">
        <v>57</v>
      </c>
      <c r="C501" s="198">
        <v>1313</v>
      </c>
      <c r="D501" s="199" t="s">
        <v>1583</v>
      </c>
      <c r="E501" s="199" t="s">
        <v>83</v>
      </c>
      <c r="F501" s="199" t="s">
        <v>83</v>
      </c>
      <c r="G501" s="199" t="s">
        <v>83</v>
      </c>
      <c r="H501" s="199" t="s">
        <v>83</v>
      </c>
      <c r="I501" s="226">
        <v>57538</v>
      </c>
      <c r="J501" s="228" t="s">
        <v>2156</v>
      </c>
      <c r="K501" s="190"/>
      <c r="L501" s="191">
        <v>17490</v>
      </c>
      <c r="M501" s="191"/>
      <c r="N501" s="191"/>
      <c r="O501" s="191">
        <f>SUM(Table1[[#This Row],[Salaries and Wages]:[Variable Fringe]])</f>
        <v>17490</v>
      </c>
      <c r="P501" s="191"/>
      <c r="Q501" s="191"/>
      <c r="R501" s="191"/>
      <c r="S501" s="191"/>
      <c r="T501" s="191"/>
      <c r="U501" s="191"/>
      <c r="V501" s="191"/>
      <c r="W501" s="191"/>
      <c r="X501" s="191"/>
      <c r="Y501" s="191">
        <v>17490</v>
      </c>
      <c r="Z501" s="191"/>
      <c r="AA501" s="223" t="s">
        <v>2148</v>
      </c>
      <c r="AB501" s="210" t="s">
        <v>2149</v>
      </c>
      <c r="AC501" s="210" t="s">
        <v>2149</v>
      </c>
      <c r="AD501" s="199" t="s">
        <v>94</v>
      </c>
      <c r="AE501" s="234"/>
      <c r="AF501" s="259">
        <v>0</v>
      </c>
      <c r="AG501" s="211">
        <f>Table1[[#This Row],[ADOPTED
Expenditures TOTAL]]*Table1[[#This Row],[
Percent Related to CAP]]</f>
        <v>0</v>
      </c>
      <c r="AH501" s="211">
        <f>Table1[[#This Row],[ADOPTED
Revenue TOTAL]]*Table1[[#This Row],[
Percent Related to CAP]]</f>
        <v>0</v>
      </c>
      <c r="AI501" s="251" t="s">
        <v>69</v>
      </c>
      <c r="AJ501" s="251" t="s">
        <v>69</v>
      </c>
      <c r="AK501" s="251" t="s">
        <v>69</v>
      </c>
      <c r="AL501" s="251" t="s">
        <v>69</v>
      </c>
      <c r="AM501" s="246"/>
      <c r="AN501" s="215"/>
      <c r="AO501" s="197"/>
      <c r="AP501" s="197"/>
      <c r="AQ501" s="197"/>
      <c r="AR501" s="197" t="s">
        <v>83</v>
      </c>
      <c r="AS501" s="219" t="s">
        <v>2156</v>
      </c>
      <c r="AT501" s="116" t="b">
        <f>IF(Table1[[#This Row],[PROPOSED
Form ID Name]]=Table1[[#This Row],[ADOPTED
Form ID Name]],TRUE,FALSE)</f>
        <v>1</v>
      </c>
      <c r="AU501" s="121" t="s">
        <v>2148</v>
      </c>
      <c r="AV501" s="220" t="b">
        <f>AND(Table1[[#This Row],[PROPOSED Adjustment Description]]=Table1[[#This Row],[ ADOPTED
Adjustment Description]],TRUE,FALSE)</f>
        <v>0</v>
      </c>
    </row>
    <row r="502" spans="1:48" s="214" customFormat="1" ht="35.25" customHeight="1" x14ac:dyDescent="0.15">
      <c r="A502" s="196">
        <v>100000</v>
      </c>
      <c r="B502" s="199" t="s">
        <v>57</v>
      </c>
      <c r="C502" s="198">
        <v>1418</v>
      </c>
      <c r="D502" s="199" t="s">
        <v>2157</v>
      </c>
      <c r="E502" s="199" t="s">
        <v>83</v>
      </c>
      <c r="F502" s="199" t="s">
        <v>83</v>
      </c>
      <c r="G502" s="199" t="s">
        <v>83</v>
      </c>
      <c r="H502" s="199" t="s">
        <v>83</v>
      </c>
      <c r="I502" s="226">
        <v>57539</v>
      </c>
      <c r="J502" s="228" t="s">
        <v>2158</v>
      </c>
      <c r="K502" s="190"/>
      <c r="L502" s="191">
        <v>5160</v>
      </c>
      <c r="M502" s="191"/>
      <c r="N502" s="191"/>
      <c r="O502" s="191">
        <f>SUM(Table1[[#This Row],[Salaries and Wages]:[Variable Fringe]])</f>
        <v>5160</v>
      </c>
      <c r="P502" s="191"/>
      <c r="Q502" s="191"/>
      <c r="R502" s="191"/>
      <c r="S502" s="191"/>
      <c r="T502" s="191"/>
      <c r="U502" s="191"/>
      <c r="V502" s="191"/>
      <c r="W502" s="191"/>
      <c r="X502" s="191"/>
      <c r="Y502" s="191">
        <v>5160</v>
      </c>
      <c r="Z502" s="191"/>
      <c r="AA502" s="223" t="s">
        <v>2148</v>
      </c>
      <c r="AB502" s="210" t="s">
        <v>2149</v>
      </c>
      <c r="AC502" s="210" t="s">
        <v>2149</v>
      </c>
      <c r="AD502" s="199" t="s">
        <v>94</v>
      </c>
      <c r="AE502" s="234"/>
      <c r="AF502" s="259">
        <v>0</v>
      </c>
      <c r="AG502" s="211">
        <f>Table1[[#This Row],[ADOPTED
Expenditures TOTAL]]*Table1[[#This Row],[
Percent Related to CAP]]</f>
        <v>0</v>
      </c>
      <c r="AH502" s="211">
        <f>Table1[[#This Row],[ADOPTED
Revenue TOTAL]]*Table1[[#This Row],[
Percent Related to CAP]]</f>
        <v>0</v>
      </c>
      <c r="AI502" s="251" t="s">
        <v>69</v>
      </c>
      <c r="AJ502" s="251" t="s">
        <v>69</v>
      </c>
      <c r="AK502" s="251" t="s">
        <v>69</v>
      </c>
      <c r="AL502" s="251" t="s">
        <v>69</v>
      </c>
      <c r="AM502" s="246"/>
      <c r="AN502" s="215"/>
      <c r="AO502" s="197"/>
      <c r="AP502" s="197"/>
      <c r="AQ502" s="197"/>
      <c r="AR502" s="197" t="s">
        <v>83</v>
      </c>
      <c r="AS502" s="219" t="s">
        <v>2158</v>
      </c>
      <c r="AT502" s="116" t="b">
        <f>IF(Table1[[#This Row],[PROPOSED
Form ID Name]]=Table1[[#This Row],[ADOPTED
Form ID Name]],TRUE,FALSE)</f>
        <v>1</v>
      </c>
      <c r="AU502" s="121" t="s">
        <v>2148</v>
      </c>
      <c r="AV502" s="220" t="b">
        <f>AND(Table1[[#This Row],[PROPOSED Adjustment Description]]=Table1[[#This Row],[ ADOPTED
Adjustment Description]],TRUE,FALSE)</f>
        <v>0</v>
      </c>
    </row>
    <row r="503" spans="1:48" s="214" customFormat="1" ht="35.25" customHeight="1" x14ac:dyDescent="0.15">
      <c r="A503" s="196">
        <v>100000</v>
      </c>
      <c r="B503" s="199" t="s">
        <v>57</v>
      </c>
      <c r="C503" s="198">
        <v>1514</v>
      </c>
      <c r="D503" s="199" t="s">
        <v>2085</v>
      </c>
      <c r="E503" s="199" t="s">
        <v>83</v>
      </c>
      <c r="F503" s="199" t="s">
        <v>83</v>
      </c>
      <c r="G503" s="199" t="s">
        <v>83</v>
      </c>
      <c r="H503" s="199" t="s">
        <v>83</v>
      </c>
      <c r="I503" s="226">
        <v>57540</v>
      </c>
      <c r="J503" s="228" t="s">
        <v>2159</v>
      </c>
      <c r="K503" s="190"/>
      <c r="L503" s="193">
        <v>-12104</v>
      </c>
      <c r="M503" s="191"/>
      <c r="N503" s="191"/>
      <c r="O503" s="191">
        <f>SUM(Table1[[#This Row],[Salaries and Wages]:[Variable Fringe]])</f>
        <v>-12104</v>
      </c>
      <c r="P503" s="191"/>
      <c r="Q503" s="191"/>
      <c r="R503" s="191"/>
      <c r="S503" s="191"/>
      <c r="T503" s="191"/>
      <c r="U503" s="191"/>
      <c r="V503" s="191"/>
      <c r="W503" s="191"/>
      <c r="X503" s="191"/>
      <c r="Y503" s="193">
        <v>-12104</v>
      </c>
      <c r="Z503" s="191"/>
      <c r="AA503" s="223" t="s">
        <v>2148</v>
      </c>
      <c r="AB503" s="210" t="s">
        <v>2149</v>
      </c>
      <c r="AC503" s="210" t="s">
        <v>2149</v>
      </c>
      <c r="AD503" s="199" t="s">
        <v>94</v>
      </c>
      <c r="AE503" s="234"/>
      <c r="AF503" s="231">
        <v>0</v>
      </c>
      <c r="AG503" s="211">
        <f>Table1[[#This Row],[ADOPTED
Expenditures TOTAL]]*Table1[[#This Row],[
Percent Related to CAP]]</f>
        <v>0</v>
      </c>
      <c r="AH503" s="211">
        <f>Table1[[#This Row],[ADOPTED
Revenue TOTAL]]*Table1[[#This Row],[
Percent Related to CAP]]</f>
        <v>0</v>
      </c>
      <c r="AI503" s="217" t="s">
        <v>69</v>
      </c>
      <c r="AJ503" s="217" t="s">
        <v>69</v>
      </c>
      <c r="AK503" s="217" t="s">
        <v>69</v>
      </c>
      <c r="AL503" s="217" t="s">
        <v>69</v>
      </c>
      <c r="AM503" s="246"/>
      <c r="AN503" s="215"/>
      <c r="AO503" s="197"/>
      <c r="AP503" s="197"/>
      <c r="AQ503" s="197"/>
      <c r="AR503" s="197" t="s">
        <v>83</v>
      </c>
      <c r="AS503" s="219" t="s">
        <v>2159</v>
      </c>
      <c r="AT503" s="116" t="b">
        <f>IF(Table1[[#This Row],[PROPOSED
Form ID Name]]=Table1[[#This Row],[ADOPTED
Form ID Name]],TRUE,FALSE)</f>
        <v>1</v>
      </c>
      <c r="AU503" s="121" t="s">
        <v>2148</v>
      </c>
      <c r="AV503" s="220" t="b">
        <f>AND(Table1[[#This Row],[PROPOSED Adjustment Description]]=Table1[[#This Row],[ ADOPTED
Adjustment Description]],TRUE,FALSE)</f>
        <v>0</v>
      </c>
    </row>
    <row r="504" spans="1:48" s="214" customFormat="1" ht="35.25" customHeight="1" x14ac:dyDescent="0.15">
      <c r="A504" s="196">
        <v>100000</v>
      </c>
      <c r="B504" s="199" t="s">
        <v>57</v>
      </c>
      <c r="C504" s="198">
        <v>9911</v>
      </c>
      <c r="D504" s="199" t="s">
        <v>82</v>
      </c>
      <c r="E504" s="199" t="s">
        <v>83</v>
      </c>
      <c r="F504" s="199" t="s">
        <v>83</v>
      </c>
      <c r="G504" s="199" t="s">
        <v>89</v>
      </c>
      <c r="H504" s="199" t="s">
        <v>83</v>
      </c>
      <c r="I504" s="226">
        <v>57545</v>
      </c>
      <c r="J504" s="228" t="s">
        <v>2160</v>
      </c>
      <c r="K504" s="190"/>
      <c r="L504" s="191"/>
      <c r="M504" s="191"/>
      <c r="N504" s="191"/>
      <c r="O504" s="191">
        <f>SUM(Table1[[#This Row],[Salaries and Wages]:[Variable Fringe]])</f>
        <v>0</v>
      </c>
      <c r="P504" s="191"/>
      <c r="Q504" s="191"/>
      <c r="R504" s="191"/>
      <c r="S504" s="191"/>
      <c r="T504" s="191"/>
      <c r="U504" s="191"/>
      <c r="V504" s="191"/>
      <c r="W504" s="191"/>
      <c r="X504" s="191"/>
      <c r="Y504" s="191"/>
      <c r="Z504" s="191">
        <v>5847660</v>
      </c>
      <c r="AA504" s="222" t="s">
        <v>2161</v>
      </c>
      <c r="AB504" s="210" t="s">
        <v>69</v>
      </c>
      <c r="AC504" s="210" t="s">
        <v>69</v>
      </c>
      <c r="AD504" s="199" t="s">
        <v>94</v>
      </c>
      <c r="AE504" s="234" t="s">
        <v>69</v>
      </c>
      <c r="AF504" s="259">
        <v>0</v>
      </c>
      <c r="AG504" s="211">
        <f>Table1[[#This Row],[ADOPTED
Expenditures TOTAL]]*Table1[[#This Row],[
Percent Related to CAP]]</f>
        <v>0</v>
      </c>
      <c r="AH504" s="211">
        <f>Table1[[#This Row],[ADOPTED
Revenue TOTAL]]*Table1[[#This Row],[
Percent Related to CAP]]</f>
        <v>0</v>
      </c>
      <c r="AI504" s="251" t="s">
        <v>69</v>
      </c>
      <c r="AJ504" s="251" t="s">
        <v>69</v>
      </c>
      <c r="AK504" s="251" t="s">
        <v>69</v>
      </c>
      <c r="AL504" s="251" t="s">
        <v>69</v>
      </c>
      <c r="AM504" s="246"/>
      <c r="AN504" s="215"/>
      <c r="AO504" s="197"/>
      <c r="AP504" s="197"/>
      <c r="AQ504" s="197"/>
      <c r="AR504" s="197" t="s">
        <v>83</v>
      </c>
      <c r="AS504" s="219" t="s">
        <v>2160</v>
      </c>
      <c r="AT504" s="116" t="b">
        <f>IF(Table1[[#This Row],[PROPOSED
Form ID Name]]=Table1[[#This Row],[ADOPTED
Form ID Name]],TRUE,FALSE)</f>
        <v>1</v>
      </c>
      <c r="AU504" s="121" t="s">
        <v>2161</v>
      </c>
      <c r="AV504" s="220" t="b">
        <f>AND(Table1[[#This Row],[PROPOSED Adjustment Description]]=Table1[[#This Row],[ ADOPTED
Adjustment Description]],TRUE,FALSE)</f>
        <v>0</v>
      </c>
    </row>
    <row r="505" spans="1:48" s="214" customFormat="1" ht="35.25" customHeight="1" x14ac:dyDescent="0.15">
      <c r="A505" s="196">
        <v>100000</v>
      </c>
      <c r="B505" s="199" t="s">
        <v>57</v>
      </c>
      <c r="C505" s="198">
        <v>1312</v>
      </c>
      <c r="D505" s="199" t="s">
        <v>1546</v>
      </c>
      <c r="E505" s="199" t="s">
        <v>126</v>
      </c>
      <c r="F505" s="199" t="s">
        <v>60</v>
      </c>
      <c r="G505" s="199" t="s">
        <v>61</v>
      </c>
      <c r="H505" s="199"/>
      <c r="I505" s="226">
        <v>57546</v>
      </c>
      <c r="J505" s="228" t="s">
        <v>2162</v>
      </c>
      <c r="K505" s="190">
        <v>1</v>
      </c>
      <c r="L505" s="191">
        <v>140000</v>
      </c>
      <c r="M505" s="191">
        <v>27258</v>
      </c>
      <c r="N505" s="191">
        <v>11380</v>
      </c>
      <c r="O505" s="191">
        <f>SUM(Table1[[#This Row],[Salaries and Wages]:[Variable Fringe]])</f>
        <v>178638</v>
      </c>
      <c r="P505" s="191"/>
      <c r="Q505" s="191"/>
      <c r="R505" s="191"/>
      <c r="S505" s="191"/>
      <c r="T505" s="191"/>
      <c r="U505" s="191"/>
      <c r="V505" s="191"/>
      <c r="W505" s="191"/>
      <c r="X505" s="191"/>
      <c r="Y505" s="191">
        <v>178638</v>
      </c>
      <c r="Z505" s="191">
        <v>175167</v>
      </c>
      <c r="AA505" s="223" t="s">
        <v>2163</v>
      </c>
      <c r="AB505" s="210" t="s">
        <v>2164</v>
      </c>
      <c r="AC505" s="209" t="s">
        <v>2165</v>
      </c>
      <c r="AD505" s="199" t="s">
        <v>67</v>
      </c>
      <c r="AE505" s="235" t="s">
        <v>2166</v>
      </c>
      <c r="AF505" s="259">
        <v>0</v>
      </c>
      <c r="AG505" s="211">
        <f>Table1[[#This Row],[ADOPTED
Expenditures TOTAL]]*Table1[[#This Row],[
Percent Related to CAP]]</f>
        <v>0</v>
      </c>
      <c r="AH505" s="211">
        <f>Table1[[#This Row],[ADOPTED
Revenue TOTAL]]*Table1[[#This Row],[
Percent Related to CAP]]</f>
        <v>0</v>
      </c>
      <c r="AI505" s="251" t="s">
        <v>69</v>
      </c>
      <c r="AJ505" s="251" t="s">
        <v>69</v>
      </c>
      <c r="AK505" s="251" t="s">
        <v>69</v>
      </c>
      <c r="AL505" s="251" t="s">
        <v>69</v>
      </c>
      <c r="AM505" s="290"/>
      <c r="AN505" s="212"/>
      <c r="AO505" s="213"/>
      <c r="AP505" s="213"/>
      <c r="AQ505" s="213"/>
      <c r="AR505" s="197" t="s">
        <v>70</v>
      </c>
      <c r="AS505" s="219" t="s">
        <v>2162</v>
      </c>
      <c r="AT505" s="116" t="b">
        <f>IF(Table1[[#This Row],[PROPOSED
Form ID Name]]=Table1[[#This Row],[ADOPTED
Form ID Name]],TRUE,FALSE)</f>
        <v>1</v>
      </c>
      <c r="AU505" s="121" t="s">
        <v>2163</v>
      </c>
      <c r="AV505" s="220" t="b">
        <f>AND(Table1[[#This Row],[PROPOSED Adjustment Description]]=Table1[[#This Row],[ ADOPTED
Adjustment Description]],TRUE,FALSE)</f>
        <v>0</v>
      </c>
    </row>
    <row r="506" spans="1:48" s="214" customFormat="1" ht="35.25" customHeight="1" x14ac:dyDescent="0.15">
      <c r="A506" s="196">
        <v>100000</v>
      </c>
      <c r="B506" s="199" t="s">
        <v>57</v>
      </c>
      <c r="C506" s="198">
        <v>171411</v>
      </c>
      <c r="D506" s="199" t="s">
        <v>1256</v>
      </c>
      <c r="E506" s="199" t="s">
        <v>83</v>
      </c>
      <c r="F506" s="199" t="s">
        <v>83</v>
      </c>
      <c r="G506" s="199" t="s">
        <v>83</v>
      </c>
      <c r="H506" s="199" t="s">
        <v>83</v>
      </c>
      <c r="I506" s="226">
        <v>57547</v>
      </c>
      <c r="J506" s="228" t="s">
        <v>2167</v>
      </c>
      <c r="K506" s="190"/>
      <c r="L506" s="191">
        <v>89240</v>
      </c>
      <c r="M506" s="191"/>
      <c r="N506" s="191"/>
      <c r="O506" s="191">
        <f>SUM(Table1[[#This Row],[Salaries and Wages]:[Variable Fringe]])</f>
        <v>89240</v>
      </c>
      <c r="P506" s="191"/>
      <c r="Q506" s="191"/>
      <c r="R506" s="191"/>
      <c r="S506" s="191"/>
      <c r="T506" s="191"/>
      <c r="U506" s="191"/>
      <c r="V506" s="191"/>
      <c r="W506" s="191"/>
      <c r="X506" s="191"/>
      <c r="Y506" s="191">
        <v>89240</v>
      </c>
      <c r="Z506" s="191"/>
      <c r="AA506" s="223" t="s">
        <v>2148</v>
      </c>
      <c r="AB506" s="210" t="s">
        <v>2149</v>
      </c>
      <c r="AC506" s="210" t="s">
        <v>2149</v>
      </c>
      <c r="AD506" s="199" t="s">
        <v>94</v>
      </c>
      <c r="AE506" s="234"/>
      <c r="AF506" s="231">
        <v>0</v>
      </c>
      <c r="AG506" s="211">
        <f>Table1[[#This Row],[ADOPTED
Expenditures TOTAL]]*Table1[[#This Row],[
Percent Related to CAP]]</f>
        <v>0</v>
      </c>
      <c r="AH506" s="211">
        <f>Table1[[#This Row],[ADOPTED
Revenue TOTAL]]*Table1[[#This Row],[
Percent Related to CAP]]</f>
        <v>0</v>
      </c>
      <c r="AI506" s="217" t="s">
        <v>69</v>
      </c>
      <c r="AJ506" s="217" t="s">
        <v>69</v>
      </c>
      <c r="AK506" s="217" t="s">
        <v>69</v>
      </c>
      <c r="AL506" s="217" t="s">
        <v>69</v>
      </c>
      <c r="AM506" s="246"/>
      <c r="AN506" s="215"/>
      <c r="AO506" s="197"/>
      <c r="AP506" s="197"/>
      <c r="AQ506" s="197"/>
      <c r="AR506" s="197" t="s">
        <v>83</v>
      </c>
      <c r="AS506" s="219" t="s">
        <v>2167</v>
      </c>
      <c r="AT506" s="116" t="b">
        <f>IF(Table1[[#This Row],[PROPOSED
Form ID Name]]=Table1[[#This Row],[ADOPTED
Form ID Name]],TRUE,FALSE)</f>
        <v>1</v>
      </c>
      <c r="AU506" s="121" t="s">
        <v>2148</v>
      </c>
      <c r="AV506" s="220" t="b">
        <f>AND(Table1[[#This Row],[PROPOSED Adjustment Description]]=Table1[[#This Row],[ ADOPTED
Adjustment Description]],TRUE,FALSE)</f>
        <v>0</v>
      </c>
    </row>
    <row r="507" spans="1:48" s="214" customFormat="1" ht="35.25" customHeight="1" x14ac:dyDescent="0.15">
      <c r="A507" s="196">
        <v>200205</v>
      </c>
      <c r="B507" s="197" t="s">
        <v>96</v>
      </c>
      <c r="C507" s="198">
        <v>1414</v>
      </c>
      <c r="D507" s="197" t="s">
        <v>97</v>
      </c>
      <c r="E507" s="197" t="s">
        <v>83</v>
      </c>
      <c r="F507" s="197" t="s">
        <v>83</v>
      </c>
      <c r="G507" s="197" t="s">
        <v>61</v>
      </c>
      <c r="H507" s="197" t="s">
        <v>83</v>
      </c>
      <c r="I507" s="226">
        <v>57548</v>
      </c>
      <c r="J507" s="227" t="s">
        <v>2168</v>
      </c>
      <c r="K507" s="188"/>
      <c r="L507" s="189"/>
      <c r="M507" s="189"/>
      <c r="N507" s="189"/>
      <c r="O507" s="189">
        <f>SUM(Table1[[#This Row],[Salaries and Wages]:[Variable Fringe]])</f>
        <v>0</v>
      </c>
      <c r="P507" s="189"/>
      <c r="Q507" s="189"/>
      <c r="R507" s="189"/>
      <c r="S507" s="189"/>
      <c r="T507" s="189"/>
      <c r="U507" s="189"/>
      <c r="V507" s="189"/>
      <c r="W507" s="189">
        <v>79000</v>
      </c>
      <c r="X507" s="189"/>
      <c r="Y507" s="189">
        <v>79000</v>
      </c>
      <c r="Z507" s="189"/>
      <c r="AA507" s="221" t="s">
        <v>2169</v>
      </c>
      <c r="AB507" s="209" t="s">
        <v>1812</v>
      </c>
      <c r="AC507" s="210" t="s">
        <v>1813</v>
      </c>
      <c r="AD507" s="197" t="s">
        <v>94</v>
      </c>
      <c r="AE507" s="234" t="s">
        <v>69</v>
      </c>
      <c r="AF507" s="231">
        <v>0</v>
      </c>
      <c r="AG507" s="211">
        <f>Table1[[#This Row],[ADOPTED
Expenditures TOTAL]]*Table1[[#This Row],[
Percent Related to CAP]]</f>
        <v>0</v>
      </c>
      <c r="AH507" s="211">
        <f>Table1[[#This Row],[ADOPTED
Revenue TOTAL]]*Table1[[#This Row],[
Percent Related to CAP]]</f>
        <v>0</v>
      </c>
      <c r="AI507" s="217" t="s">
        <v>69</v>
      </c>
      <c r="AJ507" s="217" t="s">
        <v>69</v>
      </c>
      <c r="AK507" s="217" t="s">
        <v>69</v>
      </c>
      <c r="AL507" s="217" t="s">
        <v>69</v>
      </c>
      <c r="AM507" s="246"/>
      <c r="AN507" s="215"/>
      <c r="AO507" s="197"/>
      <c r="AP507" s="197" t="s">
        <v>83</v>
      </c>
      <c r="AQ507" s="197"/>
      <c r="AR507" s="197"/>
      <c r="AS507" s="219" t="s">
        <v>2168</v>
      </c>
      <c r="AT507" s="117" t="b">
        <f>IF(Table1[[#This Row],[PROPOSED
Form ID Name]]=Table1[[#This Row],[ADOPTED
Form ID Name]],TRUE,FALSE)</f>
        <v>1</v>
      </c>
      <c r="AU507" s="121" t="s">
        <v>2169</v>
      </c>
      <c r="AV507" s="220" t="b">
        <f>AND(Table1[[#This Row],[PROPOSED Adjustment Description]]=Table1[[#This Row],[ ADOPTED
Adjustment Description]],TRUE,FALSE)</f>
        <v>0</v>
      </c>
    </row>
    <row r="508" spans="1:48" s="214" customFormat="1" ht="35.25" customHeight="1" x14ac:dyDescent="0.15">
      <c r="A508" s="196">
        <v>100000</v>
      </c>
      <c r="B508" s="197" t="s">
        <v>57</v>
      </c>
      <c r="C508" s="198">
        <v>9912</v>
      </c>
      <c r="D508" s="197" t="s">
        <v>102</v>
      </c>
      <c r="E508" s="197" t="s">
        <v>293</v>
      </c>
      <c r="F508" s="197" t="s">
        <v>83</v>
      </c>
      <c r="G508" s="197" t="s">
        <v>104</v>
      </c>
      <c r="H508" s="197" t="s">
        <v>83</v>
      </c>
      <c r="I508" s="226">
        <v>57549</v>
      </c>
      <c r="J508" s="227" t="s">
        <v>2170</v>
      </c>
      <c r="K508" s="188"/>
      <c r="L508" s="189"/>
      <c r="M508" s="189"/>
      <c r="N508" s="189"/>
      <c r="O508" s="189">
        <f>SUM(Table1[[#This Row],[Salaries and Wages]:[Variable Fringe]])</f>
        <v>0</v>
      </c>
      <c r="P508" s="189"/>
      <c r="Q508" s="189">
        <v>8886082</v>
      </c>
      <c r="R508" s="189"/>
      <c r="S508" s="189"/>
      <c r="T508" s="189"/>
      <c r="U508" s="189"/>
      <c r="V508" s="189"/>
      <c r="W508" s="189"/>
      <c r="X508" s="189"/>
      <c r="Y508" s="189">
        <v>8886082</v>
      </c>
      <c r="Z508" s="189"/>
      <c r="AA508" s="221" t="s">
        <v>2171</v>
      </c>
      <c r="AB508" s="210" t="s">
        <v>2172</v>
      </c>
      <c r="AC508" s="210" t="s">
        <v>2173</v>
      </c>
      <c r="AD508" s="197" t="s">
        <v>94</v>
      </c>
      <c r="AE508" s="234" t="s">
        <v>69</v>
      </c>
      <c r="AF508" s="231">
        <v>0</v>
      </c>
      <c r="AG508" s="211">
        <f>Table1[[#This Row],[ADOPTED
Expenditures TOTAL]]*Table1[[#This Row],[
Percent Related to CAP]]</f>
        <v>0</v>
      </c>
      <c r="AH508" s="211">
        <f>Table1[[#This Row],[ADOPTED
Revenue TOTAL]]*Table1[[#This Row],[
Percent Related to CAP]]</f>
        <v>0</v>
      </c>
      <c r="AI508" s="217" t="s">
        <v>69</v>
      </c>
      <c r="AJ508" s="217" t="s">
        <v>69</v>
      </c>
      <c r="AK508" s="217" t="s">
        <v>69</v>
      </c>
      <c r="AL508" s="217" t="s">
        <v>69</v>
      </c>
      <c r="AM508" s="246"/>
      <c r="AN508" s="215"/>
      <c r="AO508" s="197"/>
      <c r="AP508" s="197"/>
      <c r="AQ508" s="197"/>
      <c r="AR508" s="197" t="s">
        <v>83</v>
      </c>
      <c r="AS508" s="219" t="s">
        <v>2170</v>
      </c>
      <c r="AT508" s="116" t="b">
        <f>IF(Table1[[#This Row],[PROPOSED
Form ID Name]]=Table1[[#This Row],[ADOPTED
Form ID Name]],TRUE,FALSE)</f>
        <v>1</v>
      </c>
      <c r="AU508" s="121" t="s">
        <v>2171</v>
      </c>
      <c r="AV508" s="220" t="b">
        <f>AND(Table1[[#This Row],[PROPOSED Adjustment Description]]=Table1[[#This Row],[ ADOPTED
Adjustment Description]],TRUE,FALSE)</f>
        <v>0</v>
      </c>
    </row>
    <row r="509" spans="1:48" s="214" customFormat="1" ht="35.25" customHeight="1" x14ac:dyDescent="0.15">
      <c r="A509" s="196">
        <v>100000</v>
      </c>
      <c r="B509" s="197" t="s">
        <v>57</v>
      </c>
      <c r="C509" s="198">
        <v>9912</v>
      </c>
      <c r="D509" s="197" t="s">
        <v>102</v>
      </c>
      <c r="E509" s="197" t="s">
        <v>302</v>
      </c>
      <c r="F509" s="197" t="s">
        <v>83</v>
      </c>
      <c r="G509" s="197" t="s">
        <v>104</v>
      </c>
      <c r="H509" s="197" t="s">
        <v>83</v>
      </c>
      <c r="I509" s="226">
        <v>57550</v>
      </c>
      <c r="J509" s="227" t="s">
        <v>2174</v>
      </c>
      <c r="K509" s="188"/>
      <c r="L509" s="189"/>
      <c r="M509" s="189"/>
      <c r="N509" s="189"/>
      <c r="O509" s="189">
        <f>SUM(Table1[[#This Row],[Salaries and Wages]:[Variable Fringe]])</f>
        <v>0</v>
      </c>
      <c r="P509" s="189"/>
      <c r="Q509" s="189">
        <v>5919637</v>
      </c>
      <c r="R509" s="189"/>
      <c r="S509" s="189"/>
      <c r="T509" s="189"/>
      <c r="U509" s="189"/>
      <c r="V509" s="189"/>
      <c r="W509" s="189"/>
      <c r="X509" s="189"/>
      <c r="Y509" s="189">
        <v>5919637</v>
      </c>
      <c r="Z509" s="189"/>
      <c r="AA509" s="221" t="s">
        <v>2175</v>
      </c>
      <c r="AB509" s="210" t="s">
        <v>2176</v>
      </c>
      <c r="AC509" s="210" t="s">
        <v>2177</v>
      </c>
      <c r="AD509" s="197" t="s">
        <v>94</v>
      </c>
      <c r="AE509" s="234" t="s">
        <v>69</v>
      </c>
      <c r="AF509" s="231">
        <v>0</v>
      </c>
      <c r="AG509" s="211">
        <f>Table1[[#This Row],[ADOPTED
Expenditures TOTAL]]*Table1[[#This Row],[
Percent Related to CAP]]</f>
        <v>0</v>
      </c>
      <c r="AH509" s="211">
        <f>Table1[[#This Row],[ADOPTED
Revenue TOTAL]]*Table1[[#This Row],[
Percent Related to CAP]]</f>
        <v>0</v>
      </c>
      <c r="AI509" s="217" t="s">
        <v>69</v>
      </c>
      <c r="AJ509" s="217" t="s">
        <v>69</v>
      </c>
      <c r="AK509" s="217" t="s">
        <v>69</v>
      </c>
      <c r="AL509" s="217" t="s">
        <v>69</v>
      </c>
      <c r="AM509" s="246"/>
      <c r="AN509" s="215"/>
      <c r="AO509" s="197"/>
      <c r="AP509" s="197"/>
      <c r="AQ509" s="197"/>
      <c r="AR509" s="197" t="s">
        <v>83</v>
      </c>
      <c r="AS509" s="219" t="s">
        <v>2174</v>
      </c>
      <c r="AT509" s="116" t="b">
        <f>IF(Table1[[#This Row],[PROPOSED
Form ID Name]]=Table1[[#This Row],[ADOPTED
Form ID Name]],TRUE,FALSE)</f>
        <v>1</v>
      </c>
      <c r="AU509" s="121" t="s">
        <v>2175</v>
      </c>
      <c r="AV509" s="220" t="b">
        <f>AND(Table1[[#This Row],[PROPOSED Adjustment Description]]=Table1[[#This Row],[ ADOPTED
Adjustment Description]],TRUE,FALSE)</f>
        <v>0</v>
      </c>
    </row>
    <row r="510" spans="1:48" s="214" customFormat="1" ht="35.25" customHeight="1" x14ac:dyDescent="0.15">
      <c r="A510" s="196">
        <v>100000</v>
      </c>
      <c r="B510" s="199" t="s">
        <v>57</v>
      </c>
      <c r="C510" s="198">
        <v>1517</v>
      </c>
      <c r="D510" s="199" t="s">
        <v>347</v>
      </c>
      <c r="E510" s="199" t="s">
        <v>83</v>
      </c>
      <c r="F510" s="199" t="s">
        <v>83</v>
      </c>
      <c r="G510" s="199" t="s">
        <v>104</v>
      </c>
      <c r="H510" s="199" t="s">
        <v>83</v>
      </c>
      <c r="I510" s="226">
        <v>57551</v>
      </c>
      <c r="J510" s="228" t="s">
        <v>2178</v>
      </c>
      <c r="K510" s="190"/>
      <c r="L510" s="191">
        <v>40326</v>
      </c>
      <c r="M510" s="191"/>
      <c r="N510" s="191"/>
      <c r="O510" s="191">
        <f>SUM(Table1[[#This Row],[Salaries and Wages]:[Variable Fringe]])</f>
        <v>40326</v>
      </c>
      <c r="P510" s="191"/>
      <c r="Q510" s="191"/>
      <c r="R510" s="191"/>
      <c r="S510" s="191"/>
      <c r="T510" s="191"/>
      <c r="U510" s="191"/>
      <c r="V510" s="191"/>
      <c r="W510" s="191"/>
      <c r="X510" s="191"/>
      <c r="Y510" s="191">
        <v>40326</v>
      </c>
      <c r="Z510" s="191"/>
      <c r="AA510" s="223" t="s">
        <v>2148</v>
      </c>
      <c r="AB510" s="210" t="s">
        <v>2149</v>
      </c>
      <c r="AC510" s="210" t="s">
        <v>2149</v>
      </c>
      <c r="AD510" s="199" t="s">
        <v>94</v>
      </c>
      <c r="AE510" s="234"/>
      <c r="AF510" s="231">
        <v>0</v>
      </c>
      <c r="AG510" s="211">
        <f>Table1[[#This Row],[ADOPTED
Expenditures TOTAL]]*Table1[[#This Row],[
Percent Related to CAP]]</f>
        <v>0</v>
      </c>
      <c r="AH510" s="211">
        <f>Table1[[#This Row],[ADOPTED
Revenue TOTAL]]*Table1[[#This Row],[
Percent Related to CAP]]</f>
        <v>0</v>
      </c>
      <c r="AI510" s="217" t="s">
        <v>69</v>
      </c>
      <c r="AJ510" s="217" t="s">
        <v>69</v>
      </c>
      <c r="AK510" s="217" t="s">
        <v>69</v>
      </c>
      <c r="AL510" s="217" t="s">
        <v>69</v>
      </c>
      <c r="AM510" s="246"/>
      <c r="AN510" s="215"/>
      <c r="AO510" s="197"/>
      <c r="AP510" s="197"/>
      <c r="AQ510" s="197"/>
      <c r="AR510" s="197" t="s">
        <v>83</v>
      </c>
      <c r="AS510" s="219" t="s">
        <v>2178</v>
      </c>
      <c r="AT510" s="116" t="b">
        <f>IF(Table1[[#This Row],[PROPOSED
Form ID Name]]=Table1[[#This Row],[ADOPTED
Form ID Name]],TRUE,FALSE)</f>
        <v>1</v>
      </c>
      <c r="AU510" s="121" t="s">
        <v>2148</v>
      </c>
      <c r="AV510" s="220" t="b">
        <f>AND(Table1[[#This Row],[PROPOSED Adjustment Description]]=Table1[[#This Row],[ ADOPTED
Adjustment Description]],TRUE,FALSE)</f>
        <v>0</v>
      </c>
    </row>
    <row r="511" spans="1:48" s="214" customFormat="1" ht="35.25" customHeight="1" x14ac:dyDescent="0.15">
      <c r="A511" s="196">
        <v>100000</v>
      </c>
      <c r="B511" s="199" t="s">
        <v>57</v>
      </c>
      <c r="C511" s="198">
        <v>1611</v>
      </c>
      <c r="D511" s="199" t="s">
        <v>504</v>
      </c>
      <c r="E511" s="199" t="s">
        <v>83</v>
      </c>
      <c r="F511" s="199" t="s">
        <v>83</v>
      </c>
      <c r="G511" s="199" t="s">
        <v>83</v>
      </c>
      <c r="H511" s="199" t="s">
        <v>83</v>
      </c>
      <c r="I511" s="226">
        <v>57552</v>
      </c>
      <c r="J511" s="228" t="s">
        <v>2179</v>
      </c>
      <c r="K511" s="190"/>
      <c r="L511" s="191">
        <v>14443</v>
      </c>
      <c r="M511" s="191"/>
      <c r="N511" s="191"/>
      <c r="O511" s="191">
        <f>SUM(Table1[[#This Row],[Salaries and Wages]:[Variable Fringe]])</f>
        <v>14443</v>
      </c>
      <c r="P511" s="191"/>
      <c r="Q511" s="191"/>
      <c r="R511" s="191"/>
      <c r="S511" s="191"/>
      <c r="T511" s="191"/>
      <c r="U511" s="191"/>
      <c r="V511" s="191"/>
      <c r="W511" s="191"/>
      <c r="X511" s="191"/>
      <c r="Y511" s="191">
        <v>14443</v>
      </c>
      <c r="Z511" s="191"/>
      <c r="AA511" s="223" t="s">
        <v>2148</v>
      </c>
      <c r="AB511" s="210" t="s">
        <v>2149</v>
      </c>
      <c r="AC511" s="210" t="s">
        <v>2149</v>
      </c>
      <c r="AD511" s="199" t="s">
        <v>94</v>
      </c>
      <c r="AE511" s="234"/>
      <c r="AF511" s="231">
        <v>0</v>
      </c>
      <c r="AG511" s="211">
        <f>Table1[[#This Row],[ADOPTED
Expenditures TOTAL]]*Table1[[#This Row],[
Percent Related to CAP]]</f>
        <v>0</v>
      </c>
      <c r="AH511" s="211">
        <f>Table1[[#This Row],[ADOPTED
Revenue TOTAL]]*Table1[[#This Row],[
Percent Related to CAP]]</f>
        <v>0</v>
      </c>
      <c r="AI511" s="217" t="s">
        <v>69</v>
      </c>
      <c r="AJ511" s="217" t="s">
        <v>69</v>
      </c>
      <c r="AK511" s="217" t="s">
        <v>69</v>
      </c>
      <c r="AL511" s="217" t="s">
        <v>69</v>
      </c>
      <c r="AM511" s="246"/>
      <c r="AN511" s="215"/>
      <c r="AO511" s="197"/>
      <c r="AP511" s="197"/>
      <c r="AQ511" s="197"/>
      <c r="AR511" s="197" t="s">
        <v>83</v>
      </c>
      <c r="AS511" s="219" t="s">
        <v>2179</v>
      </c>
      <c r="AT511" s="116" t="b">
        <f>IF(Table1[[#This Row],[PROPOSED
Form ID Name]]=Table1[[#This Row],[ADOPTED
Form ID Name]],TRUE,FALSE)</f>
        <v>1</v>
      </c>
      <c r="AU511" s="121" t="s">
        <v>2148</v>
      </c>
      <c r="AV511" s="220" t="b">
        <f>AND(Table1[[#This Row],[PROPOSED Adjustment Description]]=Table1[[#This Row],[ ADOPTED
Adjustment Description]],TRUE,FALSE)</f>
        <v>0</v>
      </c>
    </row>
    <row r="512" spans="1:48" s="214" customFormat="1" ht="35.25" customHeight="1" x14ac:dyDescent="0.15">
      <c r="A512" s="196">
        <v>100000</v>
      </c>
      <c r="B512" s="199" t="s">
        <v>57</v>
      </c>
      <c r="C512" s="198">
        <v>1621</v>
      </c>
      <c r="D512" s="199" t="s">
        <v>432</v>
      </c>
      <c r="E512" s="199" t="s">
        <v>83</v>
      </c>
      <c r="F512" s="199" t="s">
        <v>83</v>
      </c>
      <c r="G512" s="199" t="s">
        <v>83</v>
      </c>
      <c r="H512" s="199" t="s">
        <v>83</v>
      </c>
      <c r="I512" s="226">
        <v>57553</v>
      </c>
      <c r="J512" s="228" t="s">
        <v>2180</v>
      </c>
      <c r="K512" s="190"/>
      <c r="L512" s="191">
        <v>10378</v>
      </c>
      <c r="M512" s="191"/>
      <c r="N512" s="191"/>
      <c r="O512" s="191">
        <f>SUM(Table1[[#This Row],[Salaries and Wages]:[Variable Fringe]])</f>
        <v>10378</v>
      </c>
      <c r="P512" s="191"/>
      <c r="Q512" s="191"/>
      <c r="R512" s="191"/>
      <c r="S512" s="191"/>
      <c r="T512" s="191"/>
      <c r="U512" s="191"/>
      <c r="V512" s="191"/>
      <c r="W512" s="191"/>
      <c r="X512" s="191"/>
      <c r="Y512" s="191">
        <v>10378</v>
      </c>
      <c r="Z512" s="191"/>
      <c r="AA512" s="223" t="s">
        <v>2148</v>
      </c>
      <c r="AB512" s="210" t="s">
        <v>2149</v>
      </c>
      <c r="AC512" s="210" t="s">
        <v>2149</v>
      </c>
      <c r="AD512" s="199" t="s">
        <v>94</v>
      </c>
      <c r="AE512" s="234"/>
      <c r="AF512" s="231">
        <v>0</v>
      </c>
      <c r="AG512" s="211">
        <f>Table1[[#This Row],[ADOPTED
Expenditures TOTAL]]*Table1[[#This Row],[
Percent Related to CAP]]</f>
        <v>0</v>
      </c>
      <c r="AH512" s="211">
        <f>Table1[[#This Row],[ADOPTED
Revenue TOTAL]]*Table1[[#This Row],[
Percent Related to CAP]]</f>
        <v>0</v>
      </c>
      <c r="AI512" s="217" t="s">
        <v>69</v>
      </c>
      <c r="AJ512" s="217" t="s">
        <v>69</v>
      </c>
      <c r="AK512" s="217" t="s">
        <v>69</v>
      </c>
      <c r="AL512" s="217" t="s">
        <v>69</v>
      </c>
      <c r="AM512" s="246"/>
      <c r="AN512" s="215"/>
      <c r="AO512" s="197"/>
      <c r="AP512" s="197"/>
      <c r="AQ512" s="197"/>
      <c r="AR512" s="197" t="s">
        <v>83</v>
      </c>
      <c r="AS512" s="219" t="s">
        <v>2180</v>
      </c>
      <c r="AT512" s="116" t="b">
        <f>IF(Table1[[#This Row],[PROPOSED
Form ID Name]]=Table1[[#This Row],[ADOPTED
Form ID Name]],TRUE,FALSE)</f>
        <v>1</v>
      </c>
      <c r="AU512" s="121" t="s">
        <v>2148</v>
      </c>
      <c r="AV512" s="220" t="b">
        <f>AND(Table1[[#This Row],[PROPOSED Adjustment Description]]=Table1[[#This Row],[ ADOPTED
Adjustment Description]],TRUE,FALSE)</f>
        <v>0</v>
      </c>
    </row>
    <row r="513" spans="1:48" s="214" customFormat="1" ht="35.25" customHeight="1" x14ac:dyDescent="0.15">
      <c r="A513" s="196">
        <v>100000</v>
      </c>
      <c r="B513" s="199" t="s">
        <v>57</v>
      </c>
      <c r="C513" s="198">
        <v>1912</v>
      </c>
      <c r="D513" s="199" t="s">
        <v>471</v>
      </c>
      <c r="E513" s="199" t="s">
        <v>83</v>
      </c>
      <c r="F513" s="199" t="s">
        <v>83</v>
      </c>
      <c r="G513" s="199" t="s">
        <v>83</v>
      </c>
      <c r="H513" s="199" t="s">
        <v>83</v>
      </c>
      <c r="I513" s="226">
        <v>57556</v>
      </c>
      <c r="J513" s="228" t="s">
        <v>2181</v>
      </c>
      <c r="K513" s="190"/>
      <c r="L513" s="191">
        <v>151165</v>
      </c>
      <c r="M513" s="191"/>
      <c r="N513" s="191"/>
      <c r="O513" s="191">
        <f>SUM(Table1[[#This Row],[Salaries and Wages]:[Variable Fringe]])</f>
        <v>151165</v>
      </c>
      <c r="P513" s="191"/>
      <c r="Q513" s="191"/>
      <c r="R513" s="191"/>
      <c r="S513" s="191"/>
      <c r="T513" s="191"/>
      <c r="U513" s="191"/>
      <c r="V513" s="191"/>
      <c r="W513" s="191"/>
      <c r="X513" s="191"/>
      <c r="Y513" s="191">
        <v>151165</v>
      </c>
      <c r="Z513" s="191"/>
      <c r="AA513" s="223" t="s">
        <v>2148</v>
      </c>
      <c r="AB513" s="210" t="s">
        <v>2149</v>
      </c>
      <c r="AC513" s="210" t="s">
        <v>2148</v>
      </c>
      <c r="AD513" s="199" t="s">
        <v>94</v>
      </c>
      <c r="AE513" s="234"/>
      <c r="AF513" s="231">
        <v>0</v>
      </c>
      <c r="AG513" s="211">
        <f>Table1[[#This Row],[ADOPTED
Expenditures TOTAL]]*Table1[[#This Row],[
Percent Related to CAP]]</f>
        <v>0</v>
      </c>
      <c r="AH513" s="211">
        <f>Table1[[#This Row],[ADOPTED
Revenue TOTAL]]*Table1[[#This Row],[
Percent Related to CAP]]</f>
        <v>0</v>
      </c>
      <c r="AI513" s="217" t="s">
        <v>69</v>
      </c>
      <c r="AJ513" s="217" t="s">
        <v>69</v>
      </c>
      <c r="AK513" s="217" t="s">
        <v>69</v>
      </c>
      <c r="AL513" s="217" t="s">
        <v>69</v>
      </c>
      <c r="AM513" s="246"/>
      <c r="AN513" s="215"/>
      <c r="AO513" s="197"/>
      <c r="AP513" s="197"/>
      <c r="AQ513" s="197"/>
      <c r="AR513" s="197" t="s">
        <v>83</v>
      </c>
      <c r="AS513" s="219" t="s">
        <v>2181</v>
      </c>
      <c r="AT513" s="116" t="b">
        <f>IF(Table1[[#This Row],[PROPOSED
Form ID Name]]=Table1[[#This Row],[ADOPTED
Form ID Name]],TRUE,FALSE)</f>
        <v>1</v>
      </c>
      <c r="AU513" s="121" t="s">
        <v>2148</v>
      </c>
      <c r="AV513" s="220" t="b">
        <f>AND(Table1[[#This Row],[PROPOSED Adjustment Description]]=Table1[[#This Row],[ ADOPTED
Adjustment Description]],TRUE,FALSE)</f>
        <v>0</v>
      </c>
    </row>
    <row r="514" spans="1:48" s="214" customFormat="1" ht="35.25" customHeight="1" x14ac:dyDescent="0.15">
      <c r="A514" s="196">
        <v>100000</v>
      </c>
      <c r="B514" s="199" t="s">
        <v>57</v>
      </c>
      <c r="C514" s="198">
        <v>1914</v>
      </c>
      <c r="D514" s="199" t="s">
        <v>318</v>
      </c>
      <c r="E514" s="199" t="s">
        <v>83</v>
      </c>
      <c r="F514" s="199" t="s">
        <v>83</v>
      </c>
      <c r="G514" s="199" t="s">
        <v>83</v>
      </c>
      <c r="H514" s="199" t="s">
        <v>83</v>
      </c>
      <c r="I514" s="226">
        <v>57557</v>
      </c>
      <c r="J514" s="228" t="s">
        <v>2182</v>
      </c>
      <c r="K514" s="190"/>
      <c r="L514" s="191">
        <v>458592</v>
      </c>
      <c r="M514" s="191"/>
      <c r="N514" s="191"/>
      <c r="O514" s="191">
        <f>SUM(Table1[[#This Row],[Salaries and Wages]:[Variable Fringe]])</f>
        <v>458592</v>
      </c>
      <c r="P514" s="191"/>
      <c r="Q514" s="191"/>
      <c r="R514" s="191"/>
      <c r="S514" s="191"/>
      <c r="T514" s="191"/>
      <c r="U514" s="191"/>
      <c r="V514" s="191"/>
      <c r="W514" s="191"/>
      <c r="X514" s="191"/>
      <c r="Y514" s="191">
        <v>458592</v>
      </c>
      <c r="Z514" s="191"/>
      <c r="AA514" s="223" t="s">
        <v>2148</v>
      </c>
      <c r="AB514" s="210" t="s">
        <v>2149</v>
      </c>
      <c r="AC514" s="210" t="s">
        <v>2149</v>
      </c>
      <c r="AD514" s="199" t="s">
        <v>94</v>
      </c>
      <c r="AE514" s="234"/>
      <c r="AF514" s="231">
        <v>0</v>
      </c>
      <c r="AG514" s="211">
        <f>Table1[[#This Row],[ADOPTED
Expenditures TOTAL]]*Table1[[#This Row],[
Percent Related to CAP]]</f>
        <v>0</v>
      </c>
      <c r="AH514" s="211">
        <f>Table1[[#This Row],[ADOPTED
Revenue TOTAL]]*Table1[[#This Row],[
Percent Related to CAP]]</f>
        <v>0</v>
      </c>
      <c r="AI514" s="217" t="s">
        <v>69</v>
      </c>
      <c r="AJ514" s="217" t="s">
        <v>69</v>
      </c>
      <c r="AK514" s="217" t="s">
        <v>69</v>
      </c>
      <c r="AL514" s="217" t="s">
        <v>69</v>
      </c>
      <c r="AM514" s="246"/>
      <c r="AN514" s="215"/>
      <c r="AO514" s="197"/>
      <c r="AP514" s="197"/>
      <c r="AQ514" s="197"/>
      <c r="AR514" s="197" t="s">
        <v>83</v>
      </c>
      <c r="AS514" s="219" t="s">
        <v>2182</v>
      </c>
      <c r="AT514" s="116" t="b">
        <f>IF(Table1[[#This Row],[PROPOSED
Form ID Name]]=Table1[[#This Row],[ADOPTED
Form ID Name]],TRUE,FALSE)</f>
        <v>1</v>
      </c>
      <c r="AU514" s="121" t="s">
        <v>2148</v>
      </c>
      <c r="AV514" s="220" t="b">
        <f>AND(Table1[[#This Row],[PROPOSED Adjustment Description]]=Table1[[#This Row],[ ADOPTED
Adjustment Description]],TRUE,FALSE)</f>
        <v>0</v>
      </c>
    </row>
    <row r="515" spans="1:48" s="214" customFormat="1" ht="35.25" customHeight="1" x14ac:dyDescent="0.15">
      <c r="A515" s="196">
        <v>100000</v>
      </c>
      <c r="B515" s="199" t="s">
        <v>57</v>
      </c>
      <c r="C515" s="198">
        <v>2113</v>
      </c>
      <c r="D515" s="199" t="s">
        <v>159</v>
      </c>
      <c r="E515" s="199" t="s">
        <v>83</v>
      </c>
      <c r="F515" s="199" t="s">
        <v>83</v>
      </c>
      <c r="G515" s="199" t="s">
        <v>83</v>
      </c>
      <c r="H515" s="199" t="s">
        <v>83</v>
      </c>
      <c r="I515" s="226">
        <v>57558</v>
      </c>
      <c r="J515" s="228" t="s">
        <v>2183</v>
      </c>
      <c r="K515" s="190"/>
      <c r="L515" s="193">
        <v>-10237</v>
      </c>
      <c r="M515" s="191"/>
      <c r="N515" s="191"/>
      <c r="O515" s="191">
        <f>SUM(Table1[[#This Row],[Salaries and Wages]:[Variable Fringe]])</f>
        <v>-10237</v>
      </c>
      <c r="P515" s="191"/>
      <c r="Q515" s="191"/>
      <c r="R515" s="191"/>
      <c r="S515" s="191"/>
      <c r="T515" s="191"/>
      <c r="U515" s="191"/>
      <c r="V515" s="191"/>
      <c r="W515" s="191"/>
      <c r="X515" s="191"/>
      <c r="Y515" s="193">
        <v>-10237</v>
      </c>
      <c r="Z515" s="191"/>
      <c r="AA515" s="223" t="s">
        <v>2148</v>
      </c>
      <c r="AB515" s="210" t="s">
        <v>2149</v>
      </c>
      <c r="AC515" s="210" t="s">
        <v>2149</v>
      </c>
      <c r="AD515" s="199" t="s">
        <v>94</v>
      </c>
      <c r="AE515" s="234"/>
      <c r="AF515" s="259">
        <v>0</v>
      </c>
      <c r="AG515" s="211">
        <f>Table1[[#This Row],[ADOPTED
Expenditures TOTAL]]*Table1[[#This Row],[
Percent Related to CAP]]</f>
        <v>0</v>
      </c>
      <c r="AH515" s="211">
        <f>Table1[[#This Row],[ADOPTED
Revenue TOTAL]]*Table1[[#This Row],[
Percent Related to CAP]]</f>
        <v>0</v>
      </c>
      <c r="AI515" s="251" t="s">
        <v>69</v>
      </c>
      <c r="AJ515" s="251" t="s">
        <v>69</v>
      </c>
      <c r="AK515" s="251" t="s">
        <v>69</v>
      </c>
      <c r="AL515" s="251" t="s">
        <v>69</v>
      </c>
      <c r="AM515" s="246"/>
      <c r="AN515" s="215"/>
      <c r="AO515" s="197"/>
      <c r="AP515" s="197"/>
      <c r="AQ515" s="197"/>
      <c r="AR515" s="197" t="s">
        <v>83</v>
      </c>
      <c r="AS515" s="219" t="s">
        <v>2183</v>
      </c>
      <c r="AT515" s="116" t="b">
        <f>IF(Table1[[#This Row],[PROPOSED
Form ID Name]]=Table1[[#This Row],[ADOPTED
Form ID Name]],TRUE,FALSE)</f>
        <v>1</v>
      </c>
      <c r="AU515" s="121" t="s">
        <v>2148</v>
      </c>
      <c r="AV515" s="220" t="b">
        <f>AND(Table1[[#This Row],[PROPOSED Adjustment Description]]=Table1[[#This Row],[ ADOPTED
Adjustment Description]],TRUE,FALSE)</f>
        <v>0</v>
      </c>
    </row>
    <row r="516" spans="1:48" s="214" customFormat="1" ht="35.25" customHeight="1" x14ac:dyDescent="0.15">
      <c r="A516" s="196">
        <v>200205</v>
      </c>
      <c r="B516" s="199" t="s">
        <v>96</v>
      </c>
      <c r="C516" s="198">
        <v>1413</v>
      </c>
      <c r="D516" s="199" t="s">
        <v>1282</v>
      </c>
      <c r="E516" s="199" t="s">
        <v>83</v>
      </c>
      <c r="F516" s="199" t="s">
        <v>83</v>
      </c>
      <c r="G516" s="199" t="s">
        <v>83</v>
      </c>
      <c r="H516" s="199" t="s">
        <v>83</v>
      </c>
      <c r="I516" s="226">
        <v>57559</v>
      </c>
      <c r="J516" s="228" t="s">
        <v>2184</v>
      </c>
      <c r="K516" s="190"/>
      <c r="L516" s="193">
        <v>-16204</v>
      </c>
      <c r="M516" s="191"/>
      <c r="N516" s="191"/>
      <c r="O516" s="191">
        <f>SUM(Table1[[#This Row],[Salaries and Wages]:[Variable Fringe]])</f>
        <v>-16204</v>
      </c>
      <c r="P516" s="191"/>
      <c r="Q516" s="191"/>
      <c r="R516" s="191"/>
      <c r="S516" s="191"/>
      <c r="T516" s="191"/>
      <c r="U516" s="191"/>
      <c r="V516" s="191"/>
      <c r="W516" s="191"/>
      <c r="X516" s="191"/>
      <c r="Y516" s="193">
        <v>-16204</v>
      </c>
      <c r="Z516" s="191"/>
      <c r="AA516" s="223" t="s">
        <v>2148</v>
      </c>
      <c r="AB516" s="210" t="s">
        <v>2149</v>
      </c>
      <c r="AC516" s="210" t="s">
        <v>2149</v>
      </c>
      <c r="AD516" s="199" t="s">
        <v>94</v>
      </c>
      <c r="AE516" s="234"/>
      <c r="AF516" s="231">
        <v>0</v>
      </c>
      <c r="AG516" s="211">
        <f>Table1[[#This Row],[ADOPTED
Expenditures TOTAL]]*Table1[[#This Row],[
Percent Related to CAP]]</f>
        <v>0</v>
      </c>
      <c r="AH516" s="211">
        <f>Table1[[#This Row],[ADOPTED
Revenue TOTAL]]*Table1[[#This Row],[
Percent Related to CAP]]</f>
        <v>0</v>
      </c>
      <c r="AI516" s="217" t="s">
        <v>69</v>
      </c>
      <c r="AJ516" s="217" t="s">
        <v>69</v>
      </c>
      <c r="AK516" s="217" t="s">
        <v>69</v>
      </c>
      <c r="AL516" s="217" t="s">
        <v>69</v>
      </c>
      <c r="AM516" s="246"/>
      <c r="AN516" s="215"/>
      <c r="AO516" s="197"/>
      <c r="AP516" s="197" t="s">
        <v>83</v>
      </c>
      <c r="AQ516" s="197"/>
      <c r="AR516" s="197"/>
      <c r="AS516" s="219" t="s">
        <v>2184</v>
      </c>
      <c r="AT516" s="117" t="b">
        <f>IF(Table1[[#This Row],[PROPOSED
Form ID Name]]=Table1[[#This Row],[ADOPTED
Form ID Name]],TRUE,FALSE)</f>
        <v>1</v>
      </c>
      <c r="AU516" s="121" t="s">
        <v>2148</v>
      </c>
      <c r="AV516" s="220" t="b">
        <f>AND(Table1[[#This Row],[PROPOSED Adjustment Description]]=Table1[[#This Row],[ ADOPTED
Adjustment Description]],TRUE,FALSE)</f>
        <v>0</v>
      </c>
    </row>
    <row r="517" spans="1:48" s="185" customFormat="1" ht="35.25" customHeight="1" x14ac:dyDescent="0.15">
      <c r="A517" s="196">
        <v>100000</v>
      </c>
      <c r="B517" s="199" t="s">
        <v>57</v>
      </c>
      <c r="C517" s="198">
        <v>2115</v>
      </c>
      <c r="D517" s="199" t="s">
        <v>898</v>
      </c>
      <c r="E517" s="199" t="s">
        <v>83</v>
      </c>
      <c r="F517" s="199" t="s">
        <v>83</v>
      </c>
      <c r="G517" s="199" t="s">
        <v>83</v>
      </c>
      <c r="H517" s="199" t="s">
        <v>83</v>
      </c>
      <c r="I517" s="226">
        <v>57560</v>
      </c>
      <c r="J517" s="228" t="s">
        <v>2185</v>
      </c>
      <c r="K517" s="190"/>
      <c r="L517" s="191">
        <v>67790</v>
      </c>
      <c r="M517" s="191"/>
      <c r="N517" s="191"/>
      <c r="O517" s="191">
        <f>SUM(Table1[[#This Row],[Salaries and Wages]:[Variable Fringe]])</f>
        <v>67790</v>
      </c>
      <c r="P517" s="191"/>
      <c r="Q517" s="191"/>
      <c r="R517" s="191"/>
      <c r="S517" s="191"/>
      <c r="T517" s="191"/>
      <c r="U517" s="191"/>
      <c r="V517" s="191"/>
      <c r="W517" s="191"/>
      <c r="X517" s="191"/>
      <c r="Y517" s="191">
        <v>67790</v>
      </c>
      <c r="Z517" s="191"/>
      <c r="AA517" s="223" t="s">
        <v>2148</v>
      </c>
      <c r="AB517" s="210" t="s">
        <v>2149</v>
      </c>
      <c r="AC517" s="210" t="s">
        <v>2149</v>
      </c>
      <c r="AD517" s="199" t="s">
        <v>94</v>
      </c>
      <c r="AE517" s="234"/>
      <c r="AF517" s="231">
        <v>0</v>
      </c>
      <c r="AG517" s="211">
        <f>Table1[[#This Row],[ADOPTED
Expenditures TOTAL]]*Table1[[#This Row],[
Percent Related to CAP]]</f>
        <v>0</v>
      </c>
      <c r="AH517" s="211">
        <f>Table1[[#This Row],[ADOPTED
Revenue TOTAL]]*Table1[[#This Row],[
Percent Related to CAP]]</f>
        <v>0</v>
      </c>
      <c r="AI517" s="217" t="s">
        <v>69</v>
      </c>
      <c r="AJ517" s="217" t="s">
        <v>69</v>
      </c>
      <c r="AK517" s="217" t="s">
        <v>69</v>
      </c>
      <c r="AL517" s="217" t="s">
        <v>69</v>
      </c>
      <c r="AM517" s="246"/>
      <c r="AN517" s="215"/>
      <c r="AO517" s="197"/>
      <c r="AP517" s="197"/>
      <c r="AQ517" s="197"/>
      <c r="AR517" s="197" t="s">
        <v>83</v>
      </c>
      <c r="AS517" s="219" t="s">
        <v>2185</v>
      </c>
      <c r="AT517" s="116" t="b">
        <f>IF(Table1[[#This Row],[PROPOSED
Form ID Name]]=Table1[[#This Row],[ADOPTED
Form ID Name]],TRUE,FALSE)</f>
        <v>1</v>
      </c>
      <c r="AU517" s="121" t="s">
        <v>2148</v>
      </c>
      <c r="AV517" s="220" t="b">
        <f>AND(Table1[[#This Row],[PROPOSED Adjustment Description]]=Table1[[#This Row],[ ADOPTED
Adjustment Description]],TRUE,FALSE)</f>
        <v>0</v>
      </c>
    </row>
    <row r="518" spans="1:48" s="214" customFormat="1" ht="35.25" customHeight="1" x14ac:dyDescent="0.15">
      <c r="A518" s="196">
        <v>100000</v>
      </c>
      <c r="B518" s="199" t="s">
        <v>57</v>
      </c>
      <c r="C518" s="198">
        <v>211600</v>
      </c>
      <c r="D518" s="199" t="s">
        <v>58</v>
      </c>
      <c r="E518" s="199" t="s">
        <v>83</v>
      </c>
      <c r="F518" s="199" t="s">
        <v>83</v>
      </c>
      <c r="G518" s="199" t="s">
        <v>83</v>
      </c>
      <c r="H518" s="199" t="s">
        <v>83</v>
      </c>
      <c r="I518" s="226">
        <v>57561</v>
      </c>
      <c r="J518" s="228" t="s">
        <v>2186</v>
      </c>
      <c r="K518" s="190"/>
      <c r="L518" s="191">
        <v>27042</v>
      </c>
      <c r="M518" s="191"/>
      <c r="N518" s="191"/>
      <c r="O518" s="191">
        <f>SUM(Table1[[#This Row],[Salaries and Wages]:[Variable Fringe]])</f>
        <v>27042</v>
      </c>
      <c r="P518" s="191"/>
      <c r="Q518" s="191"/>
      <c r="R518" s="191"/>
      <c r="S518" s="191"/>
      <c r="T518" s="191"/>
      <c r="U518" s="191"/>
      <c r="V518" s="191"/>
      <c r="W518" s="191"/>
      <c r="X518" s="191"/>
      <c r="Y518" s="191">
        <v>27042</v>
      </c>
      <c r="Z518" s="191"/>
      <c r="AA518" s="223" t="s">
        <v>2148</v>
      </c>
      <c r="AB518" s="210" t="s">
        <v>2149</v>
      </c>
      <c r="AC518" s="210" t="s">
        <v>2149</v>
      </c>
      <c r="AD518" s="199" t="s">
        <v>94</v>
      </c>
      <c r="AE518" s="234"/>
      <c r="AF518" s="231">
        <v>0</v>
      </c>
      <c r="AG518" s="211">
        <f>Table1[[#This Row],[ADOPTED
Expenditures TOTAL]]*Table1[[#This Row],[
Percent Related to CAP]]</f>
        <v>0</v>
      </c>
      <c r="AH518" s="211">
        <f>Table1[[#This Row],[ADOPTED
Revenue TOTAL]]*Table1[[#This Row],[
Percent Related to CAP]]</f>
        <v>0</v>
      </c>
      <c r="AI518" s="217" t="s">
        <v>69</v>
      </c>
      <c r="AJ518" s="217" t="s">
        <v>69</v>
      </c>
      <c r="AK518" s="217" t="s">
        <v>69</v>
      </c>
      <c r="AL518" s="217" t="s">
        <v>69</v>
      </c>
      <c r="AM518" s="246"/>
      <c r="AN518" s="215"/>
      <c r="AO518" s="197"/>
      <c r="AP518" s="197"/>
      <c r="AQ518" s="197"/>
      <c r="AR518" s="197" t="s">
        <v>83</v>
      </c>
      <c r="AS518" s="219" t="s">
        <v>2186</v>
      </c>
      <c r="AT518" s="116" t="b">
        <f>IF(Table1[[#This Row],[PROPOSED
Form ID Name]]=Table1[[#This Row],[ADOPTED
Form ID Name]],TRUE,FALSE)</f>
        <v>1</v>
      </c>
      <c r="AU518" s="121" t="s">
        <v>2148</v>
      </c>
      <c r="AV518" s="220" t="b">
        <f>AND(Table1[[#This Row],[PROPOSED Adjustment Description]]=Table1[[#This Row],[ ADOPTED
Adjustment Description]],TRUE,FALSE)</f>
        <v>0</v>
      </c>
    </row>
    <row r="519" spans="1:48" s="214" customFormat="1" ht="35.25" customHeight="1" x14ac:dyDescent="0.15">
      <c r="A519" s="196">
        <v>200217</v>
      </c>
      <c r="B519" s="199" t="s">
        <v>1266</v>
      </c>
      <c r="C519" s="198">
        <v>211600</v>
      </c>
      <c r="D519" s="199" t="s">
        <v>58</v>
      </c>
      <c r="E519" s="199" t="s">
        <v>83</v>
      </c>
      <c r="F519" s="199" t="s">
        <v>83</v>
      </c>
      <c r="G519" s="199" t="s">
        <v>83</v>
      </c>
      <c r="H519" s="199" t="s">
        <v>83</v>
      </c>
      <c r="I519" s="226">
        <v>57562</v>
      </c>
      <c r="J519" s="228" t="s">
        <v>2187</v>
      </c>
      <c r="K519" s="190"/>
      <c r="L519" s="191">
        <v>12943</v>
      </c>
      <c r="M519" s="191"/>
      <c r="N519" s="191"/>
      <c r="O519" s="191">
        <f>SUM(Table1[[#This Row],[Salaries and Wages]:[Variable Fringe]])</f>
        <v>12943</v>
      </c>
      <c r="P519" s="191"/>
      <c r="Q519" s="191"/>
      <c r="R519" s="191"/>
      <c r="S519" s="191"/>
      <c r="T519" s="191"/>
      <c r="U519" s="191"/>
      <c r="V519" s="191"/>
      <c r="W519" s="191"/>
      <c r="X519" s="191"/>
      <c r="Y519" s="191">
        <v>12943</v>
      </c>
      <c r="Z519" s="191"/>
      <c r="AA519" s="223" t="s">
        <v>2148</v>
      </c>
      <c r="AB519" s="210" t="s">
        <v>2149</v>
      </c>
      <c r="AC519" s="210" t="s">
        <v>2149</v>
      </c>
      <c r="AD519" s="199" t="s">
        <v>94</v>
      </c>
      <c r="AE519" s="236"/>
      <c r="AF519" s="231">
        <v>0</v>
      </c>
      <c r="AG519" s="211">
        <f>Table1[[#This Row],[ADOPTED
Expenditures TOTAL]]*Table1[[#This Row],[
Percent Related to CAP]]</f>
        <v>0</v>
      </c>
      <c r="AH519" s="211">
        <f>Table1[[#This Row],[ADOPTED
Revenue TOTAL]]*Table1[[#This Row],[
Percent Related to CAP]]</f>
        <v>0</v>
      </c>
      <c r="AI519" s="217" t="s">
        <v>69</v>
      </c>
      <c r="AJ519" s="217" t="s">
        <v>69</v>
      </c>
      <c r="AK519" s="217" t="s">
        <v>69</v>
      </c>
      <c r="AL519" s="217" t="s">
        <v>69</v>
      </c>
      <c r="AM519" s="291"/>
      <c r="AN519" s="215" t="s">
        <v>83</v>
      </c>
      <c r="AO519" s="197"/>
      <c r="AP519" s="197"/>
      <c r="AQ519" s="216"/>
      <c r="AR519" s="216"/>
      <c r="AS519" s="219" t="s">
        <v>2187</v>
      </c>
      <c r="AT519" s="117" t="b">
        <f>IF(Table1[[#This Row],[PROPOSED
Form ID Name]]=Table1[[#This Row],[ADOPTED
Form ID Name]],TRUE,FALSE)</f>
        <v>1</v>
      </c>
      <c r="AU519" s="121" t="s">
        <v>2148</v>
      </c>
      <c r="AV519" s="220" t="b">
        <f>AND(Table1[[#This Row],[PROPOSED Adjustment Description]]=Table1[[#This Row],[ ADOPTED
Adjustment Description]],TRUE,FALSE)</f>
        <v>0</v>
      </c>
    </row>
    <row r="520" spans="1:48" s="214" customFormat="1" ht="35.25" customHeight="1" x14ac:dyDescent="0.15">
      <c r="A520" s="196">
        <v>200224</v>
      </c>
      <c r="B520" s="199" t="s">
        <v>628</v>
      </c>
      <c r="C520" s="198">
        <v>1621</v>
      </c>
      <c r="D520" s="199" t="s">
        <v>432</v>
      </c>
      <c r="E520" s="199" t="s">
        <v>83</v>
      </c>
      <c r="F520" s="199" t="s">
        <v>83</v>
      </c>
      <c r="G520" s="199" t="s">
        <v>83</v>
      </c>
      <c r="H520" s="199" t="s">
        <v>83</v>
      </c>
      <c r="I520" s="226">
        <v>57563</v>
      </c>
      <c r="J520" s="228" t="s">
        <v>2188</v>
      </c>
      <c r="K520" s="190"/>
      <c r="L520" s="191">
        <v>20510</v>
      </c>
      <c r="M520" s="191"/>
      <c r="N520" s="191"/>
      <c r="O520" s="191">
        <f>SUM(Table1[[#This Row],[Salaries and Wages]:[Variable Fringe]])</f>
        <v>20510</v>
      </c>
      <c r="P520" s="191"/>
      <c r="Q520" s="191"/>
      <c r="R520" s="191"/>
      <c r="S520" s="191"/>
      <c r="T520" s="191"/>
      <c r="U520" s="191"/>
      <c r="V520" s="191"/>
      <c r="W520" s="191"/>
      <c r="X520" s="191"/>
      <c r="Y520" s="191">
        <v>20510</v>
      </c>
      <c r="Z520" s="191"/>
      <c r="AA520" s="223" t="s">
        <v>2148</v>
      </c>
      <c r="AB520" s="210" t="s">
        <v>2149</v>
      </c>
      <c r="AC520" s="210" t="s">
        <v>2149</v>
      </c>
      <c r="AD520" s="199" t="s">
        <v>94</v>
      </c>
      <c r="AE520" s="236"/>
      <c r="AF520" s="231">
        <v>0</v>
      </c>
      <c r="AG520" s="211">
        <f>Table1[[#This Row],[ADOPTED
Expenditures TOTAL]]*Table1[[#This Row],[
Percent Related to CAP]]</f>
        <v>0</v>
      </c>
      <c r="AH520" s="211">
        <f>Table1[[#This Row],[ADOPTED
Revenue TOTAL]]*Table1[[#This Row],[
Percent Related to CAP]]</f>
        <v>0</v>
      </c>
      <c r="AI520" s="217" t="s">
        <v>69</v>
      </c>
      <c r="AJ520" s="217" t="s">
        <v>69</v>
      </c>
      <c r="AK520" s="217" t="s">
        <v>69</v>
      </c>
      <c r="AL520" s="217" t="s">
        <v>69</v>
      </c>
      <c r="AM520" s="291"/>
      <c r="AN520" s="215" t="s">
        <v>83</v>
      </c>
      <c r="AO520" s="197"/>
      <c r="AP520" s="197"/>
      <c r="AQ520" s="216"/>
      <c r="AR520" s="216"/>
      <c r="AS520" s="219" t="s">
        <v>2188</v>
      </c>
      <c r="AT520" s="117" t="b">
        <f>IF(Table1[[#This Row],[PROPOSED
Form ID Name]]=Table1[[#This Row],[ADOPTED
Form ID Name]],TRUE,FALSE)</f>
        <v>1</v>
      </c>
      <c r="AU520" s="121" t="s">
        <v>2148</v>
      </c>
      <c r="AV520" s="220" t="b">
        <f>AND(Table1[[#This Row],[PROPOSED Adjustment Description]]=Table1[[#This Row],[ ADOPTED
Adjustment Description]],TRUE,FALSE)</f>
        <v>0</v>
      </c>
    </row>
    <row r="521" spans="1:48" s="214" customFormat="1" ht="35.25" customHeight="1" x14ac:dyDescent="0.15">
      <c r="A521" s="196">
        <v>200226</v>
      </c>
      <c r="B521" s="199" t="s">
        <v>2189</v>
      </c>
      <c r="C521" s="198">
        <v>1611</v>
      </c>
      <c r="D521" s="199" t="s">
        <v>504</v>
      </c>
      <c r="E521" s="199" t="s">
        <v>83</v>
      </c>
      <c r="F521" s="199" t="s">
        <v>83</v>
      </c>
      <c r="G521" s="199" t="s">
        <v>83</v>
      </c>
      <c r="H521" s="199" t="s">
        <v>83</v>
      </c>
      <c r="I521" s="226">
        <v>57564</v>
      </c>
      <c r="J521" s="228" t="s">
        <v>2190</v>
      </c>
      <c r="K521" s="190"/>
      <c r="L521" s="193">
        <v>-8677</v>
      </c>
      <c r="M521" s="191"/>
      <c r="N521" s="191"/>
      <c r="O521" s="191">
        <f>SUM(Table1[[#This Row],[Salaries and Wages]:[Variable Fringe]])</f>
        <v>-8677</v>
      </c>
      <c r="P521" s="191"/>
      <c r="Q521" s="191"/>
      <c r="R521" s="191"/>
      <c r="S521" s="191"/>
      <c r="T521" s="191"/>
      <c r="U521" s="191"/>
      <c r="V521" s="191"/>
      <c r="W521" s="191"/>
      <c r="X521" s="191"/>
      <c r="Y521" s="193">
        <v>-8677</v>
      </c>
      <c r="Z521" s="191"/>
      <c r="AA521" s="223" t="s">
        <v>2148</v>
      </c>
      <c r="AB521" s="210" t="s">
        <v>2149</v>
      </c>
      <c r="AC521" s="210" t="s">
        <v>2149</v>
      </c>
      <c r="AD521" s="199" t="s">
        <v>94</v>
      </c>
      <c r="AE521" s="236"/>
      <c r="AF521" s="231">
        <v>0</v>
      </c>
      <c r="AG521" s="211">
        <f>Table1[[#This Row],[ADOPTED
Expenditures TOTAL]]*Table1[[#This Row],[
Percent Related to CAP]]</f>
        <v>0</v>
      </c>
      <c r="AH521" s="211">
        <f>Table1[[#This Row],[ADOPTED
Revenue TOTAL]]*Table1[[#This Row],[
Percent Related to CAP]]</f>
        <v>0</v>
      </c>
      <c r="AI521" s="217" t="s">
        <v>69</v>
      </c>
      <c r="AJ521" s="217" t="s">
        <v>69</v>
      </c>
      <c r="AK521" s="217" t="s">
        <v>69</v>
      </c>
      <c r="AL521" s="217" t="s">
        <v>69</v>
      </c>
      <c r="AM521" s="291"/>
      <c r="AN521" s="215" t="s">
        <v>83</v>
      </c>
      <c r="AO521" s="197"/>
      <c r="AP521" s="197"/>
      <c r="AQ521" s="216"/>
      <c r="AR521" s="216"/>
      <c r="AS521" s="219" t="s">
        <v>2190</v>
      </c>
      <c r="AT521" s="117" t="b">
        <f>IF(Table1[[#This Row],[PROPOSED
Form ID Name]]=Table1[[#This Row],[ADOPTED
Form ID Name]],TRUE,FALSE)</f>
        <v>1</v>
      </c>
      <c r="AU521" s="121" t="s">
        <v>2148</v>
      </c>
      <c r="AV521" s="220" t="b">
        <f>AND(Table1[[#This Row],[PROPOSED Adjustment Description]]=Table1[[#This Row],[ ADOPTED
Adjustment Description]],TRUE,FALSE)</f>
        <v>0</v>
      </c>
    </row>
    <row r="522" spans="1:48" s="214" customFormat="1" ht="35.25" customHeight="1" x14ac:dyDescent="0.15">
      <c r="A522" s="196">
        <v>200227</v>
      </c>
      <c r="B522" s="199" t="s">
        <v>398</v>
      </c>
      <c r="C522" s="198">
        <v>1913</v>
      </c>
      <c r="D522" s="199" t="s">
        <v>399</v>
      </c>
      <c r="E522" s="199" t="s">
        <v>83</v>
      </c>
      <c r="F522" s="199" t="s">
        <v>83</v>
      </c>
      <c r="G522" s="199" t="s">
        <v>83</v>
      </c>
      <c r="H522" s="199" t="s">
        <v>83</v>
      </c>
      <c r="I522" s="226">
        <v>57565</v>
      </c>
      <c r="J522" s="228" t="s">
        <v>2191</v>
      </c>
      <c r="K522" s="190"/>
      <c r="L522" s="193">
        <v>-9933</v>
      </c>
      <c r="M522" s="191"/>
      <c r="N522" s="191"/>
      <c r="O522" s="191">
        <f>SUM(Table1[[#This Row],[Salaries and Wages]:[Variable Fringe]])</f>
        <v>-9933</v>
      </c>
      <c r="P522" s="191"/>
      <c r="Q522" s="191"/>
      <c r="R522" s="191"/>
      <c r="S522" s="191"/>
      <c r="T522" s="191"/>
      <c r="U522" s="191"/>
      <c r="V522" s="191"/>
      <c r="W522" s="191"/>
      <c r="X522" s="191"/>
      <c r="Y522" s="193">
        <v>-9933</v>
      </c>
      <c r="Z522" s="191"/>
      <c r="AA522" s="223" t="s">
        <v>2148</v>
      </c>
      <c r="AB522" s="210" t="s">
        <v>2149</v>
      </c>
      <c r="AC522" s="210" t="s">
        <v>2149</v>
      </c>
      <c r="AD522" s="199" t="s">
        <v>94</v>
      </c>
      <c r="AE522" s="234"/>
      <c r="AF522" s="231">
        <v>0</v>
      </c>
      <c r="AG522" s="211">
        <f>Table1[[#This Row],[ADOPTED
Expenditures TOTAL]]*Table1[[#This Row],[
Percent Related to CAP]]</f>
        <v>0</v>
      </c>
      <c r="AH522" s="211">
        <f>Table1[[#This Row],[ADOPTED
Revenue TOTAL]]*Table1[[#This Row],[
Percent Related to CAP]]</f>
        <v>0</v>
      </c>
      <c r="AI522" s="307" t="s">
        <v>69</v>
      </c>
      <c r="AJ522" s="307" t="s">
        <v>69</v>
      </c>
      <c r="AK522" s="307" t="s">
        <v>69</v>
      </c>
      <c r="AL522" s="217" t="s">
        <v>69</v>
      </c>
      <c r="AM522" s="246"/>
      <c r="AN522" s="215"/>
      <c r="AO522" s="197"/>
      <c r="AP522" s="197" t="s">
        <v>83</v>
      </c>
      <c r="AQ522" s="197"/>
      <c r="AR522" s="197"/>
      <c r="AS522" s="219" t="s">
        <v>2191</v>
      </c>
      <c r="AT522" s="117" t="b">
        <f>IF(Table1[[#This Row],[PROPOSED
Form ID Name]]=Table1[[#This Row],[ADOPTED
Form ID Name]],TRUE,FALSE)</f>
        <v>1</v>
      </c>
      <c r="AU522" s="121" t="s">
        <v>2148</v>
      </c>
      <c r="AV522" s="220" t="b">
        <f>AND(Table1[[#This Row],[PROPOSED Adjustment Description]]=Table1[[#This Row],[ ADOPTED
Adjustment Description]],TRUE,FALSE)</f>
        <v>0</v>
      </c>
    </row>
    <row r="523" spans="1:48" s="214" customFormat="1" ht="35.25" customHeight="1" x14ac:dyDescent="0.15">
      <c r="A523" s="196">
        <v>200308</v>
      </c>
      <c r="B523" s="199" t="s">
        <v>1206</v>
      </c>
      <c r="C523" s="198">
        <v>1314</v>
      </c>
      <c r="D523" s="199" t="s">
        <v>261</v>
      </c>
      <c r="E523" s="199" t="s">
        <v>83</v>
      </c>
      <c r="F523" s="199" t="s">
        <v>83</v>
      </c>
      <c r="G523" s="199" t="s">
        <v>83</v>
      </c>
      <c r="H523" s="199" t="s">
        <v>83</v>
      </c>
      <c r="I523" s="226">
        <v>57566</v>
      </c>
      <c r="J523" s="228" t="s">
        <v>2192</v>
      </c>
      <c r="K523" s="190"/>
      <c r="L523" s="191">
        <v>35614</v>
      </c>
      <c r="M523" s="191"/>
      <c r="N523" s="191"/>
      <c r="O523" s="191">
        <f>SUM(Table1[[#This Row],[Salaries and Wages]:[Variable Fringe]])</f>
        <v>35614</v>
      </c>
      <c r="P523" s="191"/>
      <c r="Q523" s="191"/>
      <c r="R523" s="191"/>
      <c r="S523" s="191"/>
      <c r="T523" s="191"/>
      <c r="U523" s="191"/>
      <c r="V523" s="191"/>
      <c r="W523" s="191"/>
      <c r="X523" s="191"/>
      <c r="Y523" s="191">
        <v>35614</v>
      </c>
      <c r="Z523" s="191"/>
      <c r="AA523" s="223" t="s">
        <v>2148</v>
      </c>
      <c r="AB523" s="210" t="s">
        <v>2149</v>
      </c>
      <c r="AC523" s="210" t="s">
        <v>2149</v>
      </c>
      <c r="AD523" s="199" t="s">
        <v>94</v>
      </c>
      <c r="AE523" s="236"/>
      <c r="AF523" s="231">
        <v>0</v>
      </c>
      <c r="AG523" s="211">
        <f>Table1[[#This Row],[ADOPTED
Expenditures TOTAL]]*Table1[[#This Row],[
Percent Related to CAP]]</f>
        <v>0</v>
      </c>
      <c r="AH523" s="211">
        <f>Table1[[#This Row],[ADOPTED
Revenue TOTAL]]*Table1[[#This Row],[
Percent Related to CAP]]</f>
        <v>0</v>
      </c>
      <c r="AI523" s="217" t="s">
        <v>69</v>
      </c>
      <c r="AJ523" s="217" t="s">
        <v>69</v>
      </c>
      <c r="AK523" s="217" t="s">
        <v>69</v>
      </c>
      <c r="AL523" s="217" t="s">
        <v>69</v>
      </c>
      <c r="AM523" s="291"/>
      <c r="AN523" s="215" t="s">
        <v>83</v>
      </c>
      <c r="AO523" s="197"/>
      <c r="AP523" s="197"/>
      <c r="AQ523" s="216"/>
      <c r="AR523" s="216"/>
      <c r="AS523" s="219" t="s">
        <v>2192</v>
      </c>
      <c r="AT523" s="117" t="b">
        <f>IF(Table1[[#This Row],[PROPOSED
Form ID Name]]=Table1[[#This Row],[ADOPTED
Form ID Name]],TRUE,FALSE)</f>
        <v>1</v>
      </c>
      <c r="AU523" s="121" t="s">
        <v>2148</v>
      </c>
      <c r="AV523" s="220" t="b">
        <f>AND(Table1[[#This Row],[PROPOSED Adjustment Description]]=Table1[[#This Row],[ ADOPTED
Adjustment Description]],TRUE,FALSE)</f>
        <v>0</v>
      </c>
    </row>
    <row r="524" spans="1:48" s="214" customFormat="1" ht="35.25" customHeight="1" x14ac:dyDescent="0.15">
      <c r="A524" s="196">
        <v>200610</v>
      </c>
      <c r="B524" s="199" t="s">
        <v>1104</v>
      </c>
      <c r="C524" s="198">
        <v>1314</v>
      </c>
      <c r="D524" s="199" t="s">
        <v>261</v>
      </c>
      <c r="E524" s="199" t="s">
        <v>83</v>
      </c>
      <c r="F524" s="199" t="s">
        <v>83</v>
      </c>
      <c r="G524" s="199" t="s">
        <v>83</v>
      </c>
      <c r="H524" s="199" t="s">
        <v>83</v>
      </c>
      <c r="I524" s="226">
        <v>57567</v>
      </c>
      <c r="J524" s="228" t="s">
        <v>2193</v>
      </c>
      <c r="K524" s="190"/>
      <c r="L524" s="191">
        <v>18514</v>
      </c>
      <c r="M524" s="191"/>
      <c r="N524" s="191"/>
      <c r="O524" s="191">
        <f>SUM(Table1[[#This Row],[Salaries and Wages]:[Variable Fringe]])</f>
        <v>18514</v>
      </c>
      <c r="P524" s="191"/>
      <c r="Q524" s="191"/>
      <c r="R524" s="191"/>
      <c r="S524" s="191"/>
      <c r="T524" s="191"/>
      <c r="U524" s="191"/>
      <c r="V524" s="191"/>
      <c r="W524" s="191"/>
      <c r="X524" s="191"/>
      <c r="Y524" s="191">
        <v>18514</v>
      </c>
      <c r="Z524" s="191"/>
      <c r="AA524" s="223" t="s">
        <v>2148</v>
      </c>
      <c r="AB524" s="210" t="s">
        <v>2149</v>
      </c>
      <c r="AC524" s="210" t="s">
        <v>2149</v>
      </c>
      <c r="AD524" s="199" t="s">
        <v>94</v>
      </c>
      <c r="AE524" s="236"/>
      <c r="AF524" s="231">
        <v>0</v>
      </c>
      <c r="AG524" s="211">
        <f>Table1[[#This Row],[ADOPTED
Expenditures TOTAL]]*Table1[[#This Row],[
Percent Related to CAP]]</f>
        <v>0</v>
      </c>
      <c r="AH524" s="211">
        <f>Table1[[#This Row],[ADOPTED
Revenue TOTAL]]*Table1[[#This Row],[
Percent Related to CAP]]</f>
        <v>0</v>
      </c>
      <c r="AI524" s="217" t="s">
        <v>69</v>
      </c>
      <c r="AJ524" s="217" t="s">
        <v>69</v>
      </c>
      <c r="AK524" s="217" t="s">
        <v>69</v>
      </c>
      <c r="AL524" s="217" t="s">
        <v>69</v>
      </c>
      <c r="AM524" s="291"/>
      <c r="AN524" s="215" t="s">
        <v>83</v>
      </c>
      <c r="AO524" s="197"/>
      <c r="AP524" s="197"/>
      <c r="AQ524" s="216"/>
      <c r="AR524" s="216"/>
      <c r="AS524" s="219" t="s">
        <v>2193</v>
      </c>
      <c r="AT524" s="117" t="b">
        <f>IF(Table1[[#This Row],[PROPOSED
Form ID Name]]=Table1[[#This Row],[ADOPTED
Form ID Name]],TRUE,FALSE)</f>
        <v>1</v>
      </c>
      <c r="AU524" s="121" t="s">
        <v>2148</v>
      </c>
      <c r="AV524" s="220" t="b">
        <f>AND(Table1[[#This Row],[PROPOSED Adjustment Description]]=Table1[[#This Row],[ ADOPTED
Adjustment Description]],TRUE,FALSE)</f>
        <v>0</v>
      </c>
    </row>
    <row r="525" spans="1:48" s="214" customFormat="1" ht="35.25" customHeight="1" x14ac:dyDescent="0.15">
      <c r="A525" s="196">
        <v>200611</v>
      </c>
      <c r="B525" s="199" t="s">
        <v>1160</v>
      </c>
      <c r="C525" s="198">
        <v>1314</v>
      </c>
      <c r="D525" s="199" t="s">
        <v>261</v>
      </c>
      <c r="E525" s="199" t="s">
        <v>83</v>
      </c>
      <c r="F525" s="199" t="s">
        <v>83</v>
      </c>
      <c r="G525" s="199" t="s">
        <v>83</v>
      </c>
      <c r="H525" s="199" t="s">
        <v>83</v>
      </c>
      <c r="I525" s="226">
        <v>57568</v>
      </c>
      <c r="J525" s="228" t="s">
        <v>2194</v>
      </c>
      <c r="K525" s="190"/>
      <c r="L525" s="191">
        <v>19070</v>
      </c>
      <c r="M525" s="191"/>
      <c r="N525" s="191"/>
      <c r="O525" s="191">
        <f>SUM(Table1[[#This Row],[Salaries and Wages]:[Variable Fringe]])</f>
        <v>19070</v>
      </c>
      <c r="P525" s="191"/>
      <c r="Q525" s="191"/>
      <c r="R525" s="191"/>
      <c r="S525" s="191"/>
      <c r="T525" s="191"/>
      <c r="U525" s="191"/>
      <c r="V525" s="191"/>
      <c r="W525" s="191"/>
      <c r="X525" s="191"/>
      <c r="Y525" s="191">
        <v>19070</v>
      </c>
      <c r="Z525" s="191"/>
      <c r="AA525" s="223" t="s">
        <v>2148</v>
      </c>
      <c r="AB525" s="210" t="s">
        <v>2149</v>
      </c>
      <c r="AC525" s="210" t="s">
        <v>2149</v>
      </c>
      <c r="AD525" s="199" t="s">
        <v>94</v>
      </c>
      <c r="AE525" s="236"/>
      <c r="AF525" s="231">
        <v>0</v>
      </c>
      <c r="AG525" s="211">
        <f>Table1[[#This Row],[ADOPTED
Expenditures TOTAL]]*Table1[[#This Row],[
Percent Related to CAP]]</f>
        <v>0</v>
      </c>
      <c r="AH525" s="211">
        <f>Table1[[#This Row],[ADOPTED
Revenue TOTAL]]*Table1[[#This Row],[
Percent Related to CAP]]</f>
        <v>0</v>
      </c>
      <c r="AI525" s="217" t="s">
        <v>69</v>
      </c>
      <c r="AJ525" s="217" t="s">
        <v>69</v>
      </c>
      <c r="AK525" s="217" t="s">
        <v>69</v>
      </c>
      <c r="AL525" s="217" t="s">
        <v>69</v>
      </c>
      <c r="AM525" s="291"/>
      <c r="AN525" s="215" t="s">
        <v>83</v>
      </c>
      <c r="AO525" s="197"/>
      <c r="AP525" s="197"/>
      <c r="AQ525" s="216"/>
      <c r="AR525" s="216"/>
      <c r="AS525" s="219" t="s">
        <v>2194</v>
      </c>
      <c r="AT525" s="117" t="b">
        <f>IF(Table1[[#This Row],[PROPOSED
Form ID Name]]=Table1[[#This Row],[ADOPTED
Form ID Name]],TRUE,FALSE)</f>
        <v>1</v>
      </c>
      <c r="AU525" s="121" t="s">
        <v>2148</v>
      </c>
      <c r="AV525" s="220" t="b">
        <f>AND(Table1[[#This Row],[PROPOSED Adjustment Description]]=Table1[[#This Row],[ ADOPTED
Adjustment Description]],TRUE,FALSE)</f>
        <v>0</v>
      </c>
    </row>
    <row r="526" spans="1:48" s="214" customFormat="1" ht="35.25" customHeight="1" x14ac:dyDescent="0.15">
      <c r="A526" s="196">
        <v>700000</v>
      </c>
      <c r="B526" s="199" t="s">
        <v>1169</v>
      </c>
      <c r="C526" s="198">
        <v>2000</v>
      </c>
      <c r="D526" s="199" t="s">
        <v>393</v>
      </c>
      <c r="E526" s="199" t="s">
        <v>83</v>
      </c>
      <c r="F526" s="199" t="s">
        <v>83</v>
      </c>
      <c r="G526" s="199" t="s">
        <v>83</v>
      </c>
      <c r="H526" s="199" t="s">
        <v>83</v>
      </c>
      <c r="I526" s="226">
        <v>57569</v>
      </c>
      <c r="J526" s="228" t="s">
        <v>2195</v>
      </c>
      <c r="K526" s="190"/>
      <c r="L526" s="193">
        <v>-39055</v>
      </c>
      <c r="M526" s="191"/>
      <c r="N526" s="191"/>
      <c r="O526" s="191">
        <f>SUM(Table1[[#This Row],[Salaries and Wages]:[Variable Fringe]])</f>
        <v>-39055</v>
      </c>
      <c r="P526" s="191"/>
      <c r="Q526" s="191"/>
      <c r="R526" s="191"/>
      <c r="S526" s="191"/>
      <c r="T526" s="191"/>
      <c r="U526" s="191"/>
      <c r="V526" s="191"/>
      <c r="W526" s="191"/>
      <c r="X526" s="191"/>
      <c r="Y526" s="193">
        <v>-39055</v>
      </c>
      <c r="Z526" s="191"/>
      <c r="AA526" s="223" t="s">
        <v>2148</v>
      </c>
      <c r="AB526" s="210" t="s">
        <v>2149</v>
      </c>
      <c r="AC526" s="210" t="s">
        <v>2148</v>
      </c>
      <c r="AD526" s="199" t="s">
        <v>94</v>
      </c>
      <c r="AE526" s="236"/>
      <c r="AF526" s="231">
        <v>0</v>
      </c>
      <c r="AG526" s="211">
        <f>Table1[[#This Row],[ADOPTED
Expenditures TOTAL]]*Table1[[#This Row],[
Percent Related to CAP]]</f>
        <v>0</v>
      </c>
      <c r="AH526" s="211">
        <f>Table1[[#This Row],[ADOPTED
Revenue TOTAL]]*Table1[[#This Row],[
Percent Related to CAP]]</f>
        <v>0</v>
      </c>
      <c r="AI526" s="217" t="s">
        <v>69</v>
      </c>
      <c r="AJ526" s="217" t="s">
        <v>69</v>
      </c>
      <c r="AK526" s="217" t="s">
        <v>69</v>
      </c>
      <c r="AL526" s="217" t="s">
        <v>69</v>
      </c>
      <c r="AM526" s="291"/>
      <c r="AN526" s="215" t="s">
        <v>83</v>
      </c>
      <c r="AO526" s="197"/>
      <c r="AP526" s="197"/>
      <c r="AQ526" s="216"/>
      <c r="AR526" s="216"/>
      <c r="AS526" s="219" t="s">
        <v>2195</v>
      </c>
      <c r="AT526" s="117" t="b">
        <f>IF(Table1[[#This Row],[PROPOSED
Form ID Name]]=Table1[[#This Row],[ADOPTED
Form ID Name]],TRUE,FALSE)</f>
        <v>1</v>
      </c>
      <c r="AU526" s="121" t="s">
        <v>2148</v>
      </c>
      <c r="AV526" s="220" t="b">
        <f>AND(Table1[[#This Row],[PROPOSED Adjustment Description]]=Table1[[#This Row],[ ADOPTED
Adjustment Description]],TRUE,FALSE)</f>
        <v>0</v>
      </c>
    </row>
    <row r="527" spans="1:48" s="214" customFormat="1" ht="35.25" customHeight="1" x14ac:dyDescent="0.15">
      <c r="A527" s="196">
        <v>700001</v>
      </c>
      <c r="B527" s="199" t="s">
        <v>1179</v>
      </c>
      <c r="C527" s="198">
        <v>2000</v>
      </c>
      <c r="D527" s="199" t="s">
        <v>393</v>
      </c>
      <c r="E527" s="199" t="s">
        <v>83</v>
      </c>
      <c r="F527" s="199" t="s">
        <v>83</v>
      </c>
      <c r="G527" s="199" t="s">
        <v>83</v>
      </c>
      <c r="H527" s="199" t="s">
        <v>83</v>
      </c>
      <c r="I527" s="226">
        <v>57570</v>
      </c>
      <c r="J527" s="228" t="s">
        <v>2196</v>
      </c>
      <c r="K527" s="190"/>
      <c r="L527" s="193">
        <v>-71752</v>
      </c>
      <c r="M527" s="191"/>
      <c r="N527" s="191"/>
      <c r="O527" s="191">
        <f>SUM(Table1[[#This Row],[Salaries and Wages]:[Variable Fringe]])</f>
        <v>-71752</v>
      </c>
      <c r="P527" s="191"/>
      <c r="Q527" s="191"/>
      <c r="R527" s="191"/>
      <c r="S527" s="191"/>
      <c r="T527" s="191"/>
      <c r="U527" s="191"/>
      <c r="V527" s="191"/>
      <c r="W527" s="191"/>
      <c r="X527" s="191"/>
      <c r="Y527" s="193">
        <v>-71752</v>
      </c>
      <c r="Z527" s="191"/>
      <c r="AA527" s="223" t="s">
        <v>2148</v>
      </c>
      <c r="AB527" s="210" t="s">
        <v>2149</v>
      </c>
      <c r="AC527" s="210" t="s">
        <v>2148</v>
      </c>
      <c r="AD527" s="199" t="s">
        <v>94</v>
      </c>
      <c r="AE527" s="236"/>
      <c r="AF527" s="231">
        <v>0</v>
      </c>
      <c r="AG527" s="211">
        <f>Table1[[#This Row],[ADOPTED
Expenditures TOTAL]]*Table1[[#This Row],[
Percent Related to CAP]]</f>
        <v>0</v>
      </c>
      <c r="AH527" s="211">
        <f>Table1[[#This Row],[ADOPTED
Revenue TOTAL]]*Table1[[#This Row],[
Percent Related to CAP]]</f>
        <v>0</v>
      </c>
      <c r="AI527" s="217" t="s">
        <v>69</v>
      </c>
      <c r="AJ527" s="217" t="s">
        <v>69</v>
      </c>
      <c r="AK527" s="217" t="s">
        <v>69</v>
      </c>
      <c r="AL527" s="217" t="s">
        <v>69</v>
      </c>
      <c r="AM527" s="291"/>
      <c r="AN527" s="215" t="s">
        <v>83</v>
      </c>
      <c r="AO527" s="197"/>
      <c r="AP527" s="197"/>
      <c r="AQ527" s="216"/>
      <c r="AR527" s="216"/>
      <c r="AS527" s="219" t="s">
        <v>2196</v>
      </c>
      <c r="AT527" s="117" t="b">
        <f>IF(Table1[[#This Row],[PROPOSED
Form ID Name]]=Table1[[#This Row],[ADOPTED
Form ID Name]],TRUE,FALSE)</f>
        <v>1</v>
      </c>
      <c r="AU527" s="121" t="s">
        <v>2148</v>
      </c>
      <c r="AV527" s="220" t="b">
        <f>AND(Table1[[#This Row],[PROPOSED Adjustment Description]]=Table1[[#This Row],[ ADOPTED
Adjustment Description]],TRUE,FALSE)</f>
        <v>0</v>
      </c>
    </row>
    <row r="528" spans="1:48" s="214" customFormat="1" ht="35.25" customHeight="1" x14ac:dyDescent="0.15">
      <c r="A528" s="196">
        <v>700011</v>
      </c>
      <c r="B528" s="199" t="s">
        <v>392</v>
      </c>
      <c r="C528" s="198">
        <v>2000</v>
      </c>
      <c r="D528" s="199" t="s">
        <v>393</v>
      </c>
      <c r="E528" s="199" t="s">
        <v>83</v>
      </c>
      <c r="F528" s="199" t="s">
        <v>83</v>
      </c>
      <c r="G528" s="199" t="s">
        <v>83</v>
      </c>
      <c r="H528" s="199" t="s">
        <v>83</v>
      </c>
      <c r="I528" s="226">
        <v>57571</v>
      </c>
      <c r="J528" s="228" t="s">
        <v>2197</v>
      </c>
      <c r="K528" s="190"/>
      <c r="L528" s="191">
        <v>174762</v>
      </c>
      <c r="M528" s="191"/>
      <c r="N528" s="191"/>
      <c r="O528" s="191">
        <f>SUM(Table1[[#This Row],[Salaries and Wages]:[Variable Fringe]])</f>
        <v>174762</v>
      </c>
      <c r="P528" s="191"/>
      <c r="Q528" s="191"/>
      <c r="R528" s="191"/>
      <c r="S528" s="191"/>
      <c r="T528" s="191"/>
      <c r="U528" s="191"/>
      <c r="V528" s="191"/>
      <c r="W528" s="191"/>
      <c r="X528" s="191"/>
      <c r="Y528" s="191">
        <v>174762</v>
      </c>
      <c r="Z528" s="191"/>
      <c r="AA528" s="223" t="s">
        <v>2148</v>
      </c>
      <c r="AB528" s="210" t="s">
        <v>2149</v>
      </c>
      <c r="AC528" s="210" t="s">
        <v>2148</v>
      </c>
      <c r="AD528" s="199" t="s">
        <v>94</v>
      </c>
      <c r="AE528" s="236"/>
      <c r="AF528" s="231">
        <v>0</v>
      </c>
      <c r="AG528" s="211">
        <f>Table1[[#This Row],[ADOPTED
Expenditures TOTAL]]*Table1[[#This Row],[
Percent Related to CAP]]</f>
        <v>0</v>
      </c>
      <c r="AH528" s="211">
        <f>Table1[[#This Row],[ADOPTED
Revenue TOTAL]]*Table1[[#This Row],[
Percent Related to CAP]]</f>
        <v>0</v>
      </c>
      <c r="AI528" s="217" t="s">
        <v>69</v>
      </c>
      <c r="AJ528" s="217" t="s">
        <v>69</v>
      </c>
      <c r="AK528" s="217" t="s">
        <v>69</v>
      </c>
      <c r="AL528" s="217" t="s">
        <v>69</v>
      </c>
      <c r="AM528" s="291"/>
      <c r="AN528" s="215" t="s">
        <v>83</v>
      </c>
      <c r="AO528" s="197"/>
      <c r="AP528" s="197"/>
      <c r="AQ528" s="216"/>
      <c r="AR528" s="216"/>
      <c r="AS528" s="219" t="s">
        <v>2197</v>
      </c>
      <c r="AT528" s="117" t="b">
        <f>IF(Table1[[#This Row],[PROPOSED
Form ID Name]]=Table1[[#This Row],[ADOPTED
Form ID Name]],TRUE,FALSE)</f>
        <v>1</v>
      </c>
      <c r="AU528" s="121" t="s">
        <v>2148</v>
      </c>
      <c r="AV528" s="220" t="b">
        <f>AND(Table1[[#This Row],[PROPOSED Adjustment Description]]=Table1[[#This Row],[ ADOPTED
Adjustment Description]],TRUE,FALSE)</f>
        <v>0</v>
      </c>
    </row>
    <row r="529" spans="1:48" s="214" customFormat="1" ht="35.25" customHeight="1" x14ac:dyDescent="0.15">
      <c r="A529" s="196">
        <v>700043</v>
      </c>
      <c r="B529" s="199" t="s">
        <v>1125</v>
      </c>
      <c r="C529" s="198">
        <v>171416</v>
      </c>
      <c r="D529" s="199" t="s">
        <v>1126</v>
      </c>
      <c r="E529" s="199" t="s">
        <v>83</v>
      </c>
      <c r="F529" s="199" t="s">
        <v>83</v>
      </c>
      <c r="G529" s="199" t="s">
        <v>83</v>
      </c>
      <c r="H529" s="199" t="s">
        <v>83</v>
      </c>
      <c r="I529" s="226">
        <v>57572</v>
      </c>
      <c r="J529" s="228" t="s">
        <v>2198</v>
      </c>
      <c r="K529" s="190"/>
      <c r="L529" s="191">
        <v>33913</v>
      </c>
      <c r="M529" s="191"/>
      <c r="N529" s="191"/>
      <c r="O529" s="191">
        <f>SUM(Table1[[#This Row],[Salaries and Wages]:[Variable Fringe]])</f>
        <v>33913</v>
      </c>
      <c r="P529" s="191"/>
      <c r="Q529" s="191"/>
      <c r="R529" s="191"/>
      <c r="S529" s="191"/>
      <c r="T529" s="191"/>
      <c r="U529" s="191"/>
      <c r="V529" s="191"/>
      <c r="W529" s="191"/>
      <c r="X529" s="191"/>
      <c r="Y529" s="191">
        <v>33913</v>
      </c>
      <c r="Z529" s="191"/>
      <c r="AA529" s="223" t="s">
        <v>2148</v>
      </c>
      <c r="AB529" s="210" t="s">
        <v>2149</v>
      </c>
      <c r="AC529" s="210" t="s">
        <v>2149</v>
      </c>
      <c r="AD529" s="199" t="s">
        <v>94</v>
      </c>
      <c r="AE529" s="236"/>
      <c r="AF529" s="231">
        <v>0</v>
      </c>
      <c r="AG529" s="211">
        <f>Table1[[#This Row],[ADOPTED
Expenditures TOTAL]]*Table1[[#This Row],[
Percent Related to CAP]]</f>
        <v>0</v>
      </c>
      <c r="AH529" s="211">
        <f>Table1[[#This Row],[ADOPTED
Revenue TOTAL]]*Table1[[#This Row],[
Percent Related to CAP]]</f>
        <v>0</v>
      </c>
      <c r="AI529" s="217" t="s">
        <v>69</v>
      </c>
      <c r="AJ529" s="217" t="s">
        <v>69</v>
      </c>
      <c r="AK529" s="217" t="s">
        <v>69</v>
      </c>
      <c r="AL529" s="217" t="s">
        <v>69</v>
      </c>
      <c r="AM529" s="291"/>
      <c r="AN529" s="215" t="s">
        <v>83</v>
      </c>
      <c r="AO529" s="197"/>
      <c r="AP529" s="197"/>
      <c r="AQ529" s="216"/>
      <c r="AR529" s="216"/>
      <c r="AS529" s="219" t="s">
        <v>2198</v>
      </c>
      <c r="AT529" s="117" t="b">
        <f>IF(Table1[[#This Row],[PROPOSED
Form ID Name]]=Table1[[#This Row],[ADOPTED
Form ID Name]],TRUE,FALSE)</f>
        <v>1</v>
      </c>
      <c r="AU529" s="121" t="s">
        <v>2148</v>
      </c>
      <c r="AV529" s="220" t="b">
        <f>AND(Table1[[#This Row],[PROPOSED Adjustment Description]]=Table1[[#This Row],[ ADOPTED
Adjustment Description]],TRUE,FALSE)</f>
        <v>0</v>
      </c>
    </row>
    <row r="530" spans="1:48" s="214" customFormat="1" ht="35.25" customHeight="1" x14ac:dyDescent="0.15">
      <c r="A530" s="196">
        <v>700048</v>
      </c>
      <c r="B530" s="199" t="s">
        <v>897</v>
      </c>
      <c r="C530" s="198">
        <v>2115</v>
      </c>
      <c r="D530" s="199" t="s">
        <v>898</v>
      </c>
      <c r="E530" s="199" t="s">
        <v>83</v>
      </c>
      <c r="F530" s="199" t="s">
        <v>83</v>
      </c>
      <c r="G530" s="199" t="s">
        <v>83</v>
      </c>
      <c r="H530" s="199" t="s">
        <v>83</v>
      </c>
      <c r="I530" s="226">
        <v>57573</v>
      </c>
      <c r="J530" s="228" t="s">
        <v>2199</v>
      </c>
      <c r="K530" s="190"/>
      <c r="L530" s="191">
        <v>11890</v>
      </c>
      <c r="M530" s="191"/>
      <c r="N530" s="191"/>
      <c r="O530" s="191">
        <f>SUM(Table1[[#This Row],[Salaries and Wages]:[Variable Fringe]])</f>
        <v>11890</v>
      </c>
      <c r="P530" s="191"/>
      <c r="Q530" s="191"/>
      <c r="R530" s="191"/>
      <c r="S530" s="191"/>
      <c r="T530" s="191"/>
      <c r="U530" s="191"/>
      <c r="V530" s="191"/>
      <c r="W530" s="191"/>
      <c r="X530" s="191"/>
      <c r="Y530" s="191">
        <v>11890</v>
      </c>
      <c r="Z530" s="191"/>
      <c r="AA530" s="223" t="s">
        <v>2148</v>
      </c>
      <c r="AB530" s="210" t="s">
        <v>2149</v>
      </c>
      <c r="AC530" s="210" t="s">
        <v>2149</v>
      </c>
      <c r="AD530" s="199" t="s">
        <v>94</v>
      </c>
      <c r="AE530" s="236"/>
      <c r="AF530" s="231">
        <v>0</v>
      </c>
      <c r="AG530" s="211">
        <f>Table1[[#This Row],[ADOPTED
Expenditures TOTAL]]*Table1[[#This Row],[
Percent Related to CAP]]</f>
        <v>0</v>
      </c>
      <c r="AH530" s="211">
        <f>Table1[[#This Row],[ADOPTED
Revenue TOTAL]]*Table1[[#This Row],[
Percent Related to CAP]]</f>
        <v>0</v>
      </c>
      <c r="AI530" s="217" t="s">
        <v>69</v>
      </c>
      <c r="AJ530" s="217" t="s">
        <v>69</v>
      </c>
      <c r="AK530" s="217" t="s">
        <v>69</v>
      </c>
      <c r="AL530" s="217" t="s">
        <v>69</v>
      </c>
      <c r="AM530" s="291"/>
      <c r="AN530" s="215" t="s">
        <v>83</v>
      </c>
      <c r="AO530" s="197"/>
      <c r="AP530" s="197"/>
      <c r="AQ530" s="216"/>
      <c r="AR530" s="216"/>
      <c r="AS530" s="219" t="s">
        <v>2199</v>
      </c>
      <c r="AT530" s="117" t="b">
        <f>IF(Table1[[#This Row],[PROPOSED
Form ID Name]]=Table1[[#This Row],[ADOPTED
Form ID Name]],TRUE,FALSE)</f>
        <v>1</v>
      </c>
      <c r="AU530" s="121" t="s">
        <v>2148</v>
      </c>
      <c r="AV530" s="220" t="b">
        <f>AND(Table1[[#This Row],[PROPOSED Adjustment Description]]=Table1[[#This Row],[ ADOPTED
Adjustment Description]],TRUE,FALSE)</f>
        <v>0</v>
      </c>
    </row>
    <row r="531" spans="1:48" s="214" customFormat="1" ht="35.25" customHeight="1" x14ac:dyDescent="0.15">
      <c r="A531" s="196">
        <v>720000</v>
      </c>
      <c r="B531" s="199" t="s">
        <v>491</v>
      </c>
      <c r="C531" s="198">
        <v>1317</v>
      </c>
      <c r="D531" s="199" t="s">
        <v>492</v>
      </c>
      <c r="E531" s="199" t="s">
        <v>83</v>
      </c>
      <c r="F531" s="199" t="s">
        <v>83</v>
      </c>
      <c r="G531" s="199" t="s">
        <v>83</v>
      </c>
      <c r="H531" s="199" t="s">
        <v>83</v>
      </c>
      <c r="I531" s="226">
        <v>57574</v>
      </c>
      <c r="J531" s="228" t="s">
        <v>2200</v>
      </c>
      <c r="K531" s="190"/>
      <c r="L531" s="191">
        <v>20787</v>
      </c>
      <c r="M531" s="191"/>
      <c r="N531" s="191"/>
      <c r="O531" s="191">
        <f>SUM(Table1[[#This Row],[Salaries and Wages]:[Variable Fringe]])</f>
        <v>20787</v>
      </c>
      <c r="P531" s="191"/>
      <c r="Q531" s="191"/>
      <c r="R531" s="191"/>
      <c r="S531" s="191"/>
      <c r="T531" s="191"/>
      <c r="U531" s="191"/>
      <c r="V531" s="191"/>
      <c r="W531" s="191"/>
      <c r="X531" s="191"/>
      <c r="Y531" s="191">
        <v>20787</v>
      </c>
      <c r="Z531" s="191"/>
      <c r="AA531" s="223" t="s">
        <v>2148</v>
      </c>
      <c r="AB531" s="210" t="s">
        <v>2149</v>
      </c>
      <c r="AC531" s="210" t="s">
        <v>2149</v>
      </c>
      <c r="AD531" s="199" t="s">
        <v>94</v>
      </c>
      <c r="AE531" s="236"/>
      <c r="AF531" s="231">
        <v>0</v>
      </c>
      <c r="AG531" s="211">
        <f>Table1[[#This Row],[ADOPTED
Expenditures TOTAL]]*Table1[[#This Row],[
Percent Related to CAP]]</f>
        <v>0</v>
      </c>
      <c r="AH531" s="211">
        <f>Table1[[#This Row],[ADOPTED
Revenue TOTAL]]*Table1[[#This Row],[
Percent Related to CAP]]</f>
        <v>0</v>
      </c>
      <c r="AI531" s="217" t="s">
        <v>69</v>
      </c>
      <c r="AJ531" s="217" t="s">
        <v>69</v>
      </c>
      <c r="AK531" s="217" t="s">
        <v>69</v>
      </c>
      <c r="AL531" s="217" t="s">
        <v>69</v>
      </c>
      <c r="AM531" s="291"/>
      <c r="AN531" s="215" t="s">
        <v>83</v>
      </c>
      <c r="AO531" s="197"/>
      <c r="AP531" s="197"/>
      <c r="AQ531" s="216"/>
      <c r="AR531" s="216"/>
      <c r="AS531" s="219" t="s">
        <v>2200</v>
      </c>
      <c r="AT531" s="117" t="b">
        <f>IF(Table1[[#This Row],[PROPOSED
Form ID Name]]=Table1[[#This Row],[ADOPTED
Form ID Name]],TRUE,FALSE)</f>
        <v>1</v>
      </c>
      <c r="AU531" s="121" t="s">
        <v>2148</v>
      </c>
      <c r="AV531" s="220" t="b">
        <f>AND(Table1[[#This Row],[PROPOSED Adjustment Description]]=Table1[[#This Row],[ ADOPTED
Adjustment Description]],TRUE,FALSE)</f>
        <v>0</v>
      </c>
    </row>
    <row r="532" spans="1:48" s="214" customFormat="1" ht="35.25" customHeight="1" x14ac:dyDescent="0.15">
      <c r="A532" s="196">
        <v>720048</v>
      </c>
      <c r="B532" s="199" t="s">
        <v>115</v>
      </c>
      <c r="C532" s="198">
        <v>1515</v>
      </c>
      <c r="D532" s="199" t="s">
        <v>116</v>
      </c>
      <c r="E532" s="199" t="s">
        <v>83</v>
      </c>
      <c r="F532" s="199" t="s">
        <v>83</v>
      </c>
      <c r="G532" s="199" t="s">
        <v>83</v>
      </c>
      <c r="H532" s="199" t="s">
        <v>83</v>
      </c>
      <c r="I532" s="226">
        <v>57575</v>
      </c>
      <c r="J532" s="228" t="s">
        <v>2201</v>
      </c>
      <c r="K532" s="190"/>
      <c r="L532" s="193">
        <v>-11973</v>
      </c>
      <c r="M532" s="191"/>
      <c r="N532" s="191"/>
      <c r="O532" s="191">
        <f>SUM(Table1[[#This Row],[Salaries and Wages]:[Variable Fringe]])</f>
        <v>-11973</v>
      </c>
      <c r="P532" s="191"/>
      <c r="Q532" s="191"/>
      <c r="R532" s="191"/>
      <c r="S532" s="191"/>
      <c r="T532" s="191"/>
      <c r="U532" s="191"/>
      <c r="V532" s="191"/>
      <c r="W532" s="191"/>
      <c r="X532" s="191"/>
      <c r="Y532" s="193">
        <v>-11973</v>
      </c>
      <c r="Z532" s="191"/>
      <c r="AA532" s="223" t="s">
        <v>2148</v>
      </c>
      <c r="AB532" s="210" t="s">
        <v>2149</v>
      </c>
      <c r="AC532" s="210" t="s">
        <v>2149</v>
      </c>
      <c r="AD532" s="199" t="s">
        <v>94</v>
      </c>
      <c r="AE532" s="234"/>
      <c r="AF532" s="231">
        <v>0</v>
      </c>
      <c r="AG532" s="211">
        <f>Table1[[#This Row],[ADOPTED
Expenditures TOTAL]]*Table1[[#This Row],[
Percent Related to CAP]]</f>
        <v>0</v>
      </c>
      <c r="AH532" s="211">
        <f>Table1[[#This Row],[ADOPTED
Revenue TOTAL]]*Table1[[#This Row],[
Percent Related to CAP]]</f>
        <v>0</v>
      </c>
      <c r="AI532" s="217" t="s">
        <v>69</v>
      </c>
      <c r="AJ532" s="217" t="s">
        <v>69</v>
      </c>
      <c r="AK532" s="217" t="s">
        <v>69</v>
      </c>
      <c r="AL532" s="217" t="s">
        <v>69</v>
      </c>
      <c r="AM532" s="246"/>
      <c r="AN532" s="215"/>
      <c r="AO532" s="197"/>
      <c r="AP532" s="197"/>
      <c r="AQ532" s="197" t="s">
        <v>83</v>
      </c>
      <c r="AR532" s="197"/>
      <c r="AS532" s="219" t="s">
        <v>2201</v>
      </c>
      <c r="AT532" s="117" t="b">
        <f>IF(Table1[[#This Row],[PROPOSED
Form ID Name]]=Table1[[#This Row],[ADOPTED
Form ID Name]],TRUE,FALSE)</f>
        <v>1</v>
      </c>
      <c r="AU532" s="121" t="s">
        <v>2148</v>
      </c>
      <c r="AV532" s="220" t="b">
        <f>AND(Table1[[#This Row],[PROPOSED Adjustment Description]]=Table1[[#This Row],[ ADOPTED
Adjustment Description]],TRUE,FALSE)</f>
        <v>0</v>
      </c>
    </row>
    <row r="533" spans="1:48" s="214" customFormat="1" ht="35.25" customHeight="1" x14ac:dyDescent="0.15">
      <c r="A533" s="196">
        <v>720057</v>
      </c>
      <c r="B533" s="199" t="s">
        <v>149</v>
      </c>
      <c r="C533" s="198">
        <v>2118</v>
      </c>
      <c r="D533" s="199" t="s">
        <v>1532</v>
      </c>
      <c r="E533" s="199" t="s">
        <v>83</v>
      </c>
      <c r="F533" s="199" t="s">
        <v>83</v>
      </c>
      <c r="G533" s="199" t="s">
        <v>83</v>
      </c>
      <c r="H533" s="199" t="s">
        <v>83</v>
      </c>
      <c r="I533" s="226">
        <v>57576</v>
      </c>
      <c r="J533" s="228" t="s">
        <v>2202</v>
      </c>
      <c r="K533" s="190"/>
      <c r="L533" s="191">
        <v>96881</v>
      </c>
      <c r="M533" s="191"/>
      <c r="N533" s="191"/>
      <c r="O533" s="191">
        <f>SUM(Table1[[#This Row],[Salaries and Wages]:[Variable Fringe]])</f>
        <v>96881</v>
      </c>
      <c r="P533" s="191"/>
      <c r="Q533" s="191"/>
      <c r="R533" s="191"/>
      <c r="S533" s="191"/>
      <c r="T533" s="191"/>
      <c r="U533" s="191"/>
      <c r="V533" s="191"/>
      <c r="W533" s="191"/>
      <c r="X533" s="191"/>
      <c r="Y533" s="191">
        <v>96881</v>
      </c>
      <c r="Z533" s="191"/>
      <c r="AA533" s="223" t="s">
        <v>2148</v>
      </c>
      <c r="AB533" s="210" t="s">
        <v>2149</v>
      </c>
      <c r="AC533" s="210" t="s">
        <v>2149</v>
      </c>
      <c r="AD533" s="199" t="s">
        <v>94</v>
      </c>
      <c r="AE533" s="236"/>
      <c r="AF533" s="259">
        <v>0</v>
      </c>
      <c r="AG533" s="211">
        <f>Table1[[#This Row],[ADOPTED
Expenditures TOTAL]]*Table1[[#This Row],[
Percent Related to CAP]]</f>
        <v>0</v>
      </c>
      <c r="AH533" s="211">
        <f>Table1[[#This Row],[ADOPTED
Revenue TOTAL]]*Table1[[#This Row],[
Percent Related to CAP]]</f>
        <v>0</v>
      </c>
      <c r="AI533" s="251" t="s">
        <v>69</v>
      </c>
      <c r="AJ533" s="251" t="s">
        <v>69</v>
      </c>
      <c r="AK533" s="251" t="s">
        <v>69</v>
      </c>
      <c r="AL533" s="251" t="s">
        <v>69</v>
      </c>
      <c r="AM533" s="291"/>
      <c r="AN533" s="215" t="s">
        <v>83</v>
      </c>
      <c r="AO533" s="197"/>
      <c r="AP533" s="197"/>
      <c r="AQ533" s="216"/>
      <c r="AR533" s="216"/>
      <c r="AS533" s="219" t="s">
        <v>2202</v>
      </c>
      <c r="AT533" s="117" t="b">
        <f>IF(Table1[[#This Row],[PROPOSED
Form ID Name]]=Table1[[#This Row],[ADOPTED
Form ID Name]],TRUE,FALSE)</f>
        <v>1</v>
      </c>
      <c r="AU533" s="121" t="s">
        <v>2148</v>
      </c>
      <c r="AV533" s="220" t="b">
        <f>AND(Table1[[#This Row],[PROPOSED Adjustment Description]]=Table1[[#This Row],[ ADOPTED
Adjustment Description]],TRUE,FALSE)</f>
        <v>0</v>
      </c>
    </row>
    <row r="534" spans="1:48" s="214" customFormat="1" ht="35.25" customHeight="1" x14ac:dyDescent="0.15">
      <c r="A534" s="196">
        <v>100000</v>
      </c>
      <c r="B534" s="199" t="s">
        <v>57</v>
      </c>
      <c r="C534" s="198">
        <v>110111</v>
      </c>
      <c r="D534" s="199" t="s">
        <v>2203</v>
      </c>
      <c r="E534" s="199" t="s">
        <v>103</v>
      </c>
      <c r="F534" s="199" t="s">
        <v>60</v>
      </c>
      <c r="G534" s="199" t="s">
        <v>104</v>
      </c>
      <c r="H534" s="199" t="s">
        <v>83</v>
      </c>
      <c r="I534" s="226">
        <v>57577</v>
      </c>
      <c r="J534" s="228" t="s">
        <v>2204</v>
      </c>
      <c r="K534" s="190"/>
      <c r="L534" s="191"/>
      <c r="M534" s="191"/>
      <c r="N534" s="191"/>
      <c r="O534" s="191">
        <f>SUM(Table1[[#This Row],[Salaries and Wages]:[Variable Fringe]])</f>
        <v>0</v>
      </c>
      <c r="P534" s="191"/>
      <c r="Q534" s="191">
        <v>110488</v>
      </c>
      <c r="R534" s="191"/>
      <c r="S534" s="191"/>
      <c r="T534" s="191"/>
      <c r="U534" s="191"/>
      <c r="V534" s="191"/>
      <c r="W534" s="191"/>
      <c r="X534" s="191"/>
      <c r="Y534" s="191">
        <v>110488</v>
      </c>
      <c r="Z534" s="191"/>
      <c r="AA534" s="222" t="s">
        <v>2205</v>
      </c>
      <c r="AB534" s="210" t="s">
        <v>2206</v>
      </c>
      <c r="AC534" s="209" t="s">
        <v>2207</v>
      </c>
      <c r="AD534" s="199" t="s">
        <v>94</v>
      </c>
      <c r="AE534" s="234" t="s">
        <v>69</v>
      </c>
      <c r="AF534" s="231">
        <v>0</v>
      </c>
      <c r="AG534" s="211">
        <f>Table1[[#This Row],[ADOPTED
Expenditures TOTAL]]*Table1[[#This Row],[
Percent Related to CAP]]</f>
        <v>0</v>
      </c>
      <c r="AH534" s="211">
        <f>Table1[[#This Row],[ADOPTED
Revenue TOTAL]]*Table1[[#This Row],[
Percent Related to CAP]]</f>
        <v>0</v>
      </c>
      <c r="AI534" s="217" t="s">
        <v>69</v>
      </c>
      <c r="AJ534" s="217" t="s">
        <v>69</v>
      </c>
      <c r="AK534" s="217" t="s">
        <v>69</v>
      </c>
      <c r="AL534" s="217" t="s">
        <v>69</v>
      </c>
      <c r="AM534" s="246"/>
      <c r="AN534" s="215"/>
      <c r="AO534" s="197"/>
      <c r="AP534" s="197"/>
      <c r="AQ534" s="197"/>
      <c r="AR534" s="197" t="s">
        <v>83</v>
      </c>
      <c r="AS534" s="219" t="s">
        <v>2204</v>
      </c>
      <c r="AT534" s="116" t="b">
        <f>IF(Table1[[#This Row],[PROPOSED
Form ID Name]]=Table1[[#This Row],[ADOPTED
Form ID Name]],TRUE,FALSE)</f>
        <v>1</v>
      </c>
      <c r="AU534" s="121" t="s">
        <v>2205</v>
      </c>
      <c r="AV534" s="220" t="b">
        <f>AND(Table1[[#This Row],[PROPOSED Adjustment Description]]=Table1[[#This Row],[ ADOPTED
Adjustment Description]],TRUE,FALSE)</f>
        <v>0</v>
      </c>
    </row>
    <row r="535" spans="1:48" s="214" customFormat="1" ht="35.25" customHeight="1" x14ac:dyDescent="0.15">
      <c r="A535" s="196">
        <v>100000</v>
      </c>
      <c r="B535" s="199" t="s">
        <v>57</v>
      </c>
      <c r="C535" s="198">
        <v>110211</v>
      </c>
      <c r="D535" s="199" t="s">
        <v>2208</v>
      </c>
      <c r="E535" s="199" t="s">
        <v>103</v>
      </c>
      <c r="F535" s="199" t="s">
        <v>60</v>
      </c>
      <c r="G535" s="199" t="s">
        <v>104</v>
      </c>
      <c r="H535" s="199" t="s">
        <v>83</v>
      </c>
      <c r="I535" s="226">
        <v>57578</v>
      </c>
      <c r="J535" s="228" t="s">
        <v>2209</v>
      </c>
      <c r="K535" s="190"/>
      <c r="L535" s="191"/>
      <c r="M535" s="191"/>
      <c r="N535" s="191"/>
      <c r="O535" s="191">
        <f>SUM(Table1[[#This Row],[Salaries and Wages]:[Variable Fringe]])</f>
        <v>0</v>
      </c>
      <c r="P535" s="191"/>
      <c r="Q535" s="191">
        <v>89872</v>
      </c>
      <c r="R535" s="191"/>
      <c r="S535" s="191"/>
      <c r="T535" s="191"/>
      <c r="U535" s="191"/>
      <c r="V535" s="191"/>
      <c r="W535" s="191"/>
      <c r="X535" s="191"/>
      <c r="Y535" s="191">
        <v>89872</v>
      </c>
      <c r="Z535" s="191"/>
      <c r="AA535" s="222" t="s">
        <v>2210</v>
      </c>
      <c r="AB535" s="210" t="s">
        <v>2206</v>
      </c>
      <c r="AC535" s="209" t="s">
        <v>2211</v>
      </c>
      <c r="AD535" s="199" t="s">
        <v>94</v>
      </c>
      <c r="AE535" s="234" t="s">
        <v>69</v>
      </c>
      <c r="AF535" s="231">
        <v>0</v>
      </c>
      <c r="AG535" s="211">
        <f>Table1[[#This Row],[ADOPTED
Expenditures TOTAL]]*Table1[[#This Row],[
Percent Related to CAP]]</f>
        <v>0</v>
      </c>
      <c r="AH535" s="211">
        <f>Table1[[#This Row],[ADOPTED
Revenue TOTAL]]*Table1[[#This Row],[
Percent Related to CAP]]</f>
        <v>0</v>
      </c>
      <c r="AI535" s="217" t="s">
        <v>69</v>
      </c>
      <c r="AJ535" s="217" t="s">
        <v>69</v>
      </c>
      <c r="AK535" s="217" t="s">
        <v>69</v>
      </c>
      <c r="AL535" s="217" t="s">
        <v>69</v>
      </c>
      <c r="AM535" s="246"/>
      <c r="AN535" s="215"/>
      <c r="AO535" s="197"/>
      <c r="AP535" s="197"/>
      <c r="AQ535" s="197"/>
      <c r="AR535" s="197" t="s">
        <v>83</v>
      </c>
      <c r="AS535" s="219" t="s">
        <v>2209</v>
      </c>
      <c r="AT535" s="116" t="b">
        <f>IF(Table1[[#This Row],[PROPOSED
Form ID Name]]=Table1[[#This Row],[ADOPTED
Form ID Name]],TRUE,FALSE)</f>
        <v>1</v>
      </c>
      <c r="AU535" s="121" t="s">
        <v>2210</v>
      </c>
      <c r="AV535" s="220" t="b">
        <f>AND(Table1[[#This Row],[PROPOSED Adjustment Description]]=Table1[[#This Row],[ ADOPTED
Adjustment Description]],TRUE,FALSE)</f>
        <v>0</v>
      </c>
    </row>
    <row r="536" spans="1:48" s="214" customFormat="1" ht="35.25" customHeight="1" x14ac:dyDescent="0.15">
      <c r="A536" s="196">
        <v>100000</v>
      </c>
      <c r="B536" s="199" t="s">
        <v>57</v>
      </c>
      <c r="C536" s="198">
        <v>110311</v>
      </c>
      <c r="D536" s="199" t="s">
        <v>2212</v>
      </c>
      <c r="E536" s="199" t="s">
        <v>103</v>
      </c>
      <c r="F536" s="199" t="s">
        <v>60</v>
      </c>
      <c r="G536" s="199" t="s">
        <v>104</v>
      </c>
      <c r="H536" s="199" t="s">
        <v>83</v>
      </c>
      <c r="I536" s="226">
        <v>57579</v>
      </c>
      <c r="J536" s="228" t="s">
        <v>2213</v>
      </c>
      <c r="K536" s="190"/>
      <c r="L536" s="191"/>
      <c r="M536" s="191"/>
      <c r="N536" s="191"/>
      <c r="O536" s="191">
        <f>SUM(Table1[[#This Row],[Salaries and Wages]:[Variable Fringe]])</f>
        <v>0</v>
      </c>
      <c r="P536" s="191"/>
      <c r="Q536" s="191">
        <v>29522</v>
      </c>
      <c r="R536" s="191"/>
      <c r="S536" s="191"/>
      <c r="T536" s="191"/>
      <c r="U536" s="191"/>
      <c r="V536" s="191"/>
      <c r="W536" s="191"/>
      <c r="X536" s="191"/>
      <c r="Y536" s="191">
        <v>29522</v>
      </c>
      <c r="Z536" s="191"/>
      <c r="AA536" s="222" t="s">
        <v>2210</v>
      </c>
      <c r="AB536" s="210" t="s">
        <v>2206</v>
      </c>
      <c r="AC536" s="209" t="s">
        <v>2211</v>
      </c>
      <c r="AD536" s="199" t="s">
        <v>94</v>
      </c>
      <c r="AE536" s="234" t="s">
        <v>69</v>
      </c>
      <c r="AF536" s="231">
        <v>0</v>
      </c>
      <c r="AG536" s="211">
        <f>Table1[[#This Row],[ADOPTED
Expenditures TOTAL]]*Table1[[#This Row],[
Percent Related to CAP]]</f>
        <v>0</v>
      </c>
      <c r="AH536" s="211">
        <f>Table1[[#This Row],[ADOPTED
Revenue TOTAL]]*Table1[[#This Row],[
Percent Related to CAP]]</f>
        <v>0</v>
      </c>
      <c r="AI536" s="217" t="s">
        <v>69</v>
      </c>
      <c r="AJ536" s="217" t="s">
        <v>69</v>
      </c>
      <c r="AK536" s="217" t="s">
        <v>69</v>
      </c>
      <c r="AL536" s="217" t="s">
        <v>69</v>
      </c>
      <c r="AM536" s="246"/>
      <c r="AN536" s="215"/>
      <c r="AO536" s="197"/>
      <c r="AP536" s="197"/>
      <c r="AQ536" s="197"/>
      <c r="AR536" s="197" t="s">
        <v>83</v>
      </c>
      <c r="AS536" s="219" t="s">
        <v>2213</v>
      </c>
      <c r="AT536" s="116" t="b">
        <f>IF(Table1[[#This Row],[PROPOSED
Form ID Name]]=Table1[[#This Row],[ADOPTED
Form ID Name]],TRUE,FALSE)</f>
        <v>1</v>
      </c>
      <c r="AU536" s="121" t="s">
        <v>2210</v>
      </c>
      <c r="AV536" s="220" t="b">
        <f>AND(Table1[[#This Row],[PROPOSED Adjustment Description]]=Table1[[#This Row],[ ADOPTED
Adjustment Description]],TRUE,FALSE)</f>
        <v>0</v>
      </c>
    </row>
    <row r="537" spans="1:48" s="214" customFormat="1" ht="35.25" customHeight="1" x14ac:dyDescent="0.15">
      <c r="A537" s="196">
        <v>100000</v>
      </c>
      <c r="B537" s="199" t="s">
        <v>57</v>
      </c>
      <c r="C537" s="198">
        <v>110411</v>
      </c>
      <c r="D537" s="199" t="s">
        <v>2214</v>
      </c>
      <c r="E537" s="199" t="s">
        <v>103</v>
      </c>
      <c r="F537" s="199" t="s">
        <v>60</v>
      </c>
      <c r="G537" s="199" t="s">
        <v>104</v>
      </c>
      <c r="H537" s="199" t="s">
        <v>83</v>
      </c>
      <c r="I537" s="226">
        <v>57580</v>
      </c>
      <c r="J537" s="228" t="s">
        <v>2215</v>
      </c>
      <c r="K537" s="190"/>
      <c r="L537" s="191"/>
      <c r="M537" s="191"/>
      <c r="N537" s="191"/>
      <c r="O537" s="191">
        <f>SUM(Table1[[#This Row],[Salaries and Wages]:[Variable Fringe]])</f>
        <v>0</v>
      </c>
      <c r="P537" s="191"/>
      <c r="Q537" s="191">
        <v>117244</v>
      </c>
      <c r="R537" s="191"/>
      <c r="S537" s="191"/>
      <c r="T537" s="191"/>
      <c r="U537" s="191"/>
      <c r="V537" s="191"/>
      <c r="W537" s="191"/>
      <c r="X537" s="191"/>
      <c r="Y537" s="191">
        <v>117244</v>
      </c>
      <c r="Z537" s="191"/>
      <c r="AA537" s="222" t="s">
        <v>2210</v>
      </c>
      <c r="AB537" s="210" t="s">
        <v>2206</v>
      </c>
      <c r="AC537" s="209" t="s">
        <v>2211</v>
      </c>
      <c r="AD537" s="199" t="s">
        <v>94</v>
      </c>
      <c r="AE537" s="234" t="s">
        <v>69</v>
      </c>
      <c r="AF537" s="231">
        <v>0</v>
      </c>
      <c r="AG537" s="211">
        <f>Table1[[#This Row],[ADOPTED
Expenditures TOTAL]]*Table1[[#This Row],[
Percent Related to CAP]]</f>
        <v>0</v>
      </c>
      <c r="AH537" s="211">
        <f>Table1[[#This Row],[ADOPTED
Revenue TOTAL]]*Table1[[#This Row],[
Percent Related to CAP]]</f>
        <v>0</v>
      </c>
      <c r="AI537" s="217" t="s">
        <v>69</v>
      </c>
      <c r="AJ537" s="217" t="s">
        <v>69</v>
      </c>
      <c r="AK537" s="217" t="s">
        <v>69</v>
      </c>
      <c r="AL537" s="217" t="s">
        <v>69</v>
      </c>
      <c r="AM537" s="246"/>
      <c r="AN537" s="215"/>
      <c r="AO537" s="197"/>
      <c r="AP537" s="197"/>
      <c r="AQ537" s="197"/>
      <c r="AR537" s="197" t="s">
        <v>83</v>
      </c>
      <c r="AS537" s="219" t="s">
        <v>2215</v>
      </c>
      <c r="AT537" s="116" t="b">
        <f>IF(Table1[[#This Row],[PROPOSED
Form ID Name]]=Table1[[#This Row],[ADOPTED
Form ID Name]],TRUE,FALSE)</f>
        <v>1</v>
      </c>
      <c r="AU537" s="121" t="s">
        <v>2210</v>
      </c>
      <c r="AV537" s="220" t="b">
        <f>AND(Table1[[#This Row],[PROPOSED Adjustment Description]]=Table1[[#This Row],[ ADOPTED
Adjustment Description]],TRUE,FALSE)</f>
        <v>0</v>
      </c>
    </row>
    <row r="538" spans="1:48" s="214" customFormat="1" ht="35.25" customHeight="1" x14ac:dyDescent="0.15">
      <c r="A538" s="196">
        <v>100000</v>
      </c>
      <c r="B538" s="199" t="s">
        <v>57</v>
      </c>
      <c r="C538" s="198">
        <v>110511</v>
      </c>
      <c r="D538" s="199" t="s">
        <v>2216</v>
      </c>
      <c r="E538" s="199" t="s">
        <v>103</v>
      </c>
      <c r="F538" s="199" t="s">
        <v>60</v>
      </c>
      <c r="G538" s="199" t="s">
        <v>104</v>
      </c>
      <c r="H538" s="199" t="s">
        <v>83</v>
      </c>
      <c r="I538" s="226">
        <v>57581</v>
      </c>
      <c r="J538" s="228" t="s">
        <v>2217</v>
      </c>
      <c r="K538" s="190"/>
      <c r="L538" s="191"/>
      <c r="M538" s="191"/>
      <c r="N538" s="191"/>
      <c r="O538" s="191">
        <f>SUM(Table1[[#This Row],[Salaries and Wages]:[Variable Fringe]])</f>
        <v>0</v>
      </c>
      <c r="P538" s="191"/>
      <c r="Q538" s="191">
        <v>173356</v>
      </c>
      <c r="R538" s="191"/>
      <c r="S538" s="191"/>
      <c r="T538" s="191"/>
      <c r="U538" s="191"/>
      <c r="V538" s="191"/>
      <c r="W538" s="191"/>
      <c r="X538" s="191"/>
      <c r="Y538" s="191">
        <v>173356</v>
      </c>
      <c r="Z538" s="191"/>
      <c r="AA538" s="222" t="s">
        <v>2210</v>
      </c>
      <c r="AB538" s="210" t="s">
        <v>2206</v>
      </c>
      <c r="AC538" s="209" t="s">
        <v>2211</v>
      </c>
      <c r="AD538" s="199" t="s">
        <v>94</v>
      </c>
      <c r="AE538" s="234" t="s">
        <v>69</v>
      </c>
      <c r="AF538" s="231">
        <v>0</v>
      </c>
      <c r="AG538" s="211">
        <f>Table1[[#This Row],[ADOPTED
Expenditures TOTAL]]*Table1[[#This Row],[
Percent Related to CAP]]</f>
        <v>0</v>
      </c>
      <c r="AH538" s="211">
        <f>Table1[[#This Row],[ADOPTED
Revenue TOTAL]]*Table1[[#This Row],[
Percent Related to CAP]]</f>
        <v>0</v>
      </c>
      <c r="AI538" s="217" t="s">
        <v>69</v>
      </c>
      <c r="AJ538" s="217" t="s">
        <v>69</v>
      </c>
      <c r="AK538" s="217" t="s">
        <v>69</v>
      </c>
      <c r="AL538" s="217" t="s">
        <v>69</v>
      </c>
      <c r="AM538" s="246"/>
      <c r="AN538" s="215"/>
      <c r="AO538" s="197"/>
      <c r="AP538" s="197"/>
      <c r="AQ538" s="197"/>
      <c r="AR538" s="197" t="s">
        <v>83</v>
      </c>
      <c r="AS538" s="219" t="s">
        <v>2217</v>
      </c>
      <c r="AT538" s="116" t="b">
        <f>IF(Table1[[#This Row],[PROPOSED
Form ID Name]]=Table1[[#This Row],[ADOPTED
Form ID Name]],TRUE,FALSE)</f>
        <v>1</v>
      </c>
      <c r="AU538" s="121" t="s">
        <v>2210</v>
      </c>
      <c r="AV538" s="220" t="b">
        <f>AND(Table1[[#This Row],[PROPOSED Adjustment Description]]=Table1[[#This Row],[ ADOPTED
Adjustment Description]],TRUE,FALSE)</f>
        <v>0</v>
      </c>
    </row>
    <row r="539" spans="1:48" s="214" customFormat="1" ht="35.25" customHeight="1" x14ac:dyDescent="0.15">
      <c r="A539" s="196">
        <v>100000</v>
      </c>
      <c r="B539" s="199" t="s">
        <v>57</v>
      </c>
      <c r="C539" s="198">
        <v>110611</v>
      </c>
      <c r="D539" s="199" t="s">
        <v>2218</v>
      </c>
      <c r="E539" s="199" t="s">
        <v>103</v>
      </c>
      <c r="F539" s="199" t="s">
        <v>60</v>
      </c>
      <c r="G539" s="199" t="s">
        <v>104</v>
      </c>
      <c r="H539" s="199" t="s">
        <v>83</v>
      </c>
      <c r="I539" s="226">
        <v>57582</v>
      </c>
      <c r="J539" s="228" t="s">
        <v>2219</v>
      </c>
      <c r="K539" s="190"/>
      <c r="L539" s="191"/>
      <c r="M539" s="191"/>
      <c r="N539" s="191"/>
      <c r="O539" s="191">
        <f>SUM(Table1[[#This Row],[Salaries and Wages]:[Variable Fringe]])</f>
        <v>0</v>
      </c>
      <c r="P539" s="191"/>
      <c r="Q539" s="191">
        <v>41792</v>
      </c>
      <c r="R539" s="191"/>
      <c r="S539" s="191"/>
      <c r="T539" s="191"/>
      <c r="U539" s="191"/>
      <c r="V539" s="191"/>
      <c r="W539" s="191"/>
      <c r="X539" s="191"/>
      <c r="Y539" s="191">
        <v>41792</v>
      </c>
      <c r="Z539" s="191"/>
      <c r="AA539" s="222" t="s">
        <v>2210</v>
      </c>
      <c r="AB539" s="210" t="s">
        <v>2206</v>
      </c>
      <c r="AC539" s="209" t="s">
        <v>2211</v>
      </c>
      <c r="AD539" s="199" t="s">
        <v>94</v>
      </c>
      <c r="AE539" s="234" t="s">
        <v>69</v>
      </c>
      <c r="AF539" s="231">
        <v>0</v>
      </c>
      <c r="AG539" s="211">
        <f>Table1[[#This Row],[ADOPTED
Expenditures TOTAL]]*Table1[[#This Row],[
Percent Related to CAP]]</f>
        <v>0</v>
      </c>
      <c r="AH539" s="211">
        <f>Table1[[#This Row],[ADOPTED
Revenue TOTAL]]*Table1[[#This Row],[
Percent Related to CAP]]</f>
        <v>0</v>
      </c>
      <c r="AI539" s="217" t="s">
        <v>69</v>
      </c>
      <c r="AJ539" s="217" t="s">
        <v>69</v>
      </c>
      <c r="AK539" s="217" t="s">
        <v>69</v>
      </c>
      <c r="AL539" s="217" t="s">
        <v>69</v>
      </c>
      <c r="AM539" s="246"/>
      <c r="AN539" s="215"/>
      <c r="AO539" s="197"/>
      <c r="AP539" s="197"/>
      <c r="AQ539" s="197"/>
      <c r="AR539" s="197" t="s">
        <v>83</v>
      </c>
      <c r="AS539" s="219" t="s">
        <v>2219</v>
      </c>
      <c r="AT539" s="116" t="b">
        <f>IF(Table1[[#This Row],[PROPOSED
Form ID Name]]=Table1[[#This Row],[ADOPTED
Form ID Name]],TRUE,FALSE)</f>
        <v>1</v>
      </c>
      <c r="AU539" s="121" t="s">
        <v>2210</v>
      </c>
      <c r="AV539" s="220" t="b">
        <f>AND(Table1[[#This Row],[PROPOSED Adjustment Description]]=Table1[[#This Row],[ ADOPTED
Adjustment Description]],TRUE,FALSE)</f>
        <v>0</v>
      </c>
    </row>
    <row r="540" spans="1:48" s="214" customFormat="1" ht="35.25" customHeight="1" x14ac:dyDescent="0.15">
      <c r="A540" s="196">
        <v>100000</v>
      </c>
      <c r="B540" s="199" t="s">
        <v>57</v>
      </c>
      <c r="C540" s="198">
        <v>110711</v>
      </c>
      <c r="D540" s="199" t="s">
        <v>2220</v>
      </c>
      <c r="E540" s="199" t="s">
        <v>103</v>
      </c>
      <c r="F540" s="199" t="s">
        <v>60</v>
      </c>
      <c r="G540" s="199" t="s">
        <v>104</v>
      </c>
      <c r="H540" s="199" t="s">
        <v>83</v>
      </c>
      <c r="I540" s="226">
        <v>57583</v>
      </c>
      <c r="J540" s="228" t="s">
        <v>2221</v>
      </c>
      <c r="K540" s="190"/>
      <c r="L540" s="191"/>
      <c r="M540" s="191"/>
      <c r="N540" s="191"/>
      <c r="O540" s="191">
        <f>SUM(Table1[[#This Row],[Salaries and Wages]:[Variable Fringe]])</f>
        <v>0</v>
      </c>
      <c r="P540" s="191"/>
      <c r="Q540" s="191">
        <v>142275</v>
      </c>
      <c r="R540" s="191"/>
      <c r="S540" s="191"/>
      <c r="T540" s="191"/>
      <c r="U540" s="191"/>
      <c r="V540" s="191"/>
      <c r="W540" s="191"/>
      <c r="X540" s="191"/>
      <c r="Y540" s="191">
        <v>142275</v>
      </c>
      <c r="Z540" s="191"/>
      <c r="AA540" s="222" t="s">
        <v>2210</v>
      </c>
      <c r="AB540" s="210" t="s">
        <v>2206</v>
      </c>
      <c r="AC540" s="209" t="s">
        <v>2211</v>
      </c>
      <c r="AD540" s="199" t="s">
        <v>94</v>
      </c>
      <c r="AE540" s="234" t="s">
        <v>69</v>
      </c>
      <c r="AF540" s="231">
        <v>0</v>
      </c>
      <c r="AG540" s="211">
        <f>Table1[[#This Row],[ADOPTED
Expenditures TOTAL]]*Table1[[#This Row],[
Percent Related to CAP]]</f>
        <v>0</v>
      </c>
      <c r="AH540" s="211">
        <f>Table1[[#This Row],[ADOPTED
Revenue TOTAL]]*Table1[[#This Row],[
Percent Related to CAP]]</f>
        <v>0</v>
      </c>
      <c r="AI540" s="217" t="s">
        <v>69</v>
      </c>
      <c r="AJ540" s="217" t="s">
        <v>69</v>
      </c>
      <c r="AK540" s="217" t="s">
        <v>69</v>
      </c>
      <c r="AL540" s="217" t="s">
        <v>69</v>
      </c>
      <c r="AM540" s="246"/>
      <c r="AN540" s="215"/>
      <c r="AO540" s="197"/>
      <c r="AP540" s="197"/>
      <c r="AQ540" s="197"/>
      <c r="AR540" s="197" t="s">
        <v>83</v>
      </c>
      <c r="AS540" s="219" t="s">
        <v>2221</v>
      </c>
      <c r="AT540" s="116" t="b">
        <f>IF(Table1[[#This Row],[PROPOSED
Form ID Name]]=Table1[[#This Row],[ADOPTED
Form ID Name]],TRUE,FALSE)</f>
        <v>1</v>
      </c>
      <c r="AU540" s="121" t="s">
        <v>2210</v>
      </c>
      <c r="AV540" s="220" t="b">
        <f>AND(Table1[[#This Row],[PROPOSED Adjustment Description]]=Table1[[#This Row],[ ADOPTED
Adjustment Description]],TRUE,FALSE)</f>
        <v>0</v>
      </c>
    </row>
    <row r="541" spans="1:48" s="214" customFormat="1" ht="35.25" customHeight="1" x14ac:dyDescent="0.15">
      <c r="A541" s="196">
        <v>100000</v>
      </c>
      <c r="B541" s="199" t="s">
        <v>57</v>
      </c>
      <c r="C541" s="198">
        <v>110811</v>
      </c>
      <c r="D541" s="199" t="s">
        <v>2222</v>
      </c>
      <c r="E541" s="199" t="s">
        <v>103</v>
      </c>
      <c r="F541" s="199" t="s">
        <v>60</v>
      </c>
      <c r="G541" s="199" t="s">
        <v>104</v>
      </c>
      <c r="H541" s="199" t="s">
        <v>83</v>
      </c>
      <c r="I541" s="226">
        <v>57584</v>
      </c>
      <c r="J541" s="228" t="s">
        <v>2223</v>
      </c>
      <c r="K541" s="190"/>
      <c r="L541" s="191"/>
      <c r="M541" s="191"/>
      <c r="N541" s="191"/>
      <c r="O541" s="191">
        <f>SUM(Table1[[#This Row],[Salaries and Wages]:[Variable Fringe]])</f>
        <v>0</v>
      </c>
      <c r="P541" s="191"/>
      <c r="Q541" s="191">
        <v>243525</v>
      </c>
      <c r="R541" s="191"/>
      <c r="S541" s="191"/>
      <c r="T541" s="191"/>
      <c r="U541" s="191"/>
      <c r="V541" s="191"/>
      <c r="W541" s="191"/>
      <c r="X541" s="191"/>
      <c r="Y541" s="191">
        <v>243525</v>
      </c>
      <c r="Z541" s="191"/>
      <c r="AA541" s="222" t="s">
        <v>2210</v>
      </c>
      <c r="AB541" s="210" t="s">
        <v>2206</v>
      </c>
      <c r="AC541" s="209" t="s">
        <v>2211</v>
      </c>
      <c r="AD541" s="199" t="s">
        <v>94</v>
      </c>
      <c r="AE541" s="234" t="s">
        <v>69</v>
      </c>
      <c r="AF541" s="231">
        <v>0</v>
      </c>
      <c r="AG541" s="211">
        <f>Table1[[#This Row],[ADOPTED
Expenditures TOTAL]]*Table1[[#This Row],[
Percent Related to CAP]]</f>
        <v>0</v>
      </c>
      <c r="AH541" s="211">
        <f>Table1[[#This Row],[ADOPTED
Revenue TOTAL]]*Table1[[#This Row],[
Percent Related to CAP]]</f>
        <v>0</v>
      </c>
      <c r="AI541" s="217" t="s">
        <v>69</v>
      </c>
      <c r="AJ541" s="217" t="s">
        <v>69</v>
      </c>
      <c r="AK541" s="217" t="s">
        <v>69</v>
      </c>
      <c r="AL541" s="217" t="s">
        <v>69</v>
      </c>
      <c r="AM541" s="246"/>
      <c r="AN541" s="215"/>
      <c r="AO541" s="197"/>
      <c r="AP541" s="197"/>
      <c r="AQ541" s="197"/>
      <c r="AR541" s="197" t="s">
        <v>83</v>
      </c>
      <c r="AS541" s="219" t="s">
        <v>2223</v>
      </c>
      <c r="AT541" s="116" t="b">
        <f>IF(Table1[[#This Row],[PROPOSED
Form ID Name]]=Table1[[#This Row],[ADOPTED
Form ID Name]],TRUE,FALSE)</f>
        <v>1</v>
      </c>
      <c r="AU541" s="121" t="s">
        <v>2210</v>
      </c>
      <c r="AV541" s="220" t="b">
        <f>AND(Table1[[#This Row],[PROPOSED Adjustment Description]]=Table1[[#This Row],[ ADOPTED
Adjustment Description]],TRUE,FALSE)</f>
        <v>0</v>
      </c>
    </row>
    <row r="542" spans="1:48" s="214" customFormat="1" ht="35.25" customHeight="1" x14ac:dyDescent="0.15">
      <c r="A542" s="196">
        <v>100000</v>
      </c>
      <c r="B542" s="199" t="s">
        <v>57</v>
      </c>
      <c r="C542" s="198">
        <v>110911</v>
      </c>
      <c r="D542" s="199" t="s">
        <v>2224</v>
      </c>
      <c r="E542" s="199" t="s">
        <v>103</v>
      </c>
      <c r="F542" s="199" t="s">
        <v>60</v>
      </c>
      <c r="G542" s="199" t="s">
        <v>104</v>
      </c>
      <c r="H542" s="199" t="s">
        <v>83</v>
      </c>
      <c r="I542" s="226">
        <v>57585</v>
      </c>
      <c r="J542" s="228" t="s">
        <v>2225</v>
      </c>
      <c r="K542" s="190"/>
      <c r="L542" s="191"/>
      <c r="M542" s="191"/>
      <c r="N542" s="191"/>
      <c r="O542" s="191">
        <f>SUM(Table1[[#This Row],[Salaries and Wages]:[Variable Fringe]])</f>
        <v>0</v>
      </c>
      <c r="P542" s="191"/>
      <c r="Q542" s="191">
        <v>73320</v>
      </c>
      <c r="R542" s="191"/>
      <c r="S542" s="191"/>
      <c r="T542" s="191"/>
      <c r="U542" s="191"/>
      <c r="V542" s="191"/>
      <c r="W542" s="191"/>
      <c r="X542" s="191"/>
      <c r="Y542" s="191">
        <v>73320</v>
      </c>
      <c r="Z542" s="191"/>
      <c r="AA542" s="222" t="s">
        <v>2210</v>
      </c>
      <c r="AB542" s="210" t="s">
        <v>2206</v>
      </c>
      <c r="AC542" s="209" t="s">
        <v>2211</v>
      </c>
      <c r="AD542" s="199" t="s">
        <v>94</v>
      </c>
      <c r="AE542" s="234" t="s">
        <v>69</v>
      </c>
      <c r="AF542" s="231">
        <v>0</v>
      </c>
      <c r="AG542" s="211">
        <f>Table1[[#This Row],[ADOPTED
Expenditures TOTAL]]*Table1[[#This Row],[
Percent Related to CAP]]</f>
        <v>0</v>
      </c>
      <c r="AH542" s="211">
        <f>Table1[[#This Row],[ADOPTED
Revenue TOTAL]]*Table1[[#This Row],[
Percent Related to CAP]]</f>
        <v>0</v>
      </c>
      <c r="AI542" s="217" t="s">
        <v>69</v>
      </c>
      <c r="AJ542" s="217" t="s">
        <v>69</v>
      </c>
      <c r="AK542" s="217" t="s">
        <v>69</v>
      </c>
      <c r="AL542" s="217" t="s">
        <v>69</v>
      </c>
      <c r="AM542" s="246"/>
      <c r="AN542" s="215"/>
      <c r="AO542" s="197"/>
      <c r="AP542" s="197"/>
      <c r="AQ542" s="197"/>
      <c r="AR542" s="197" t="s">
        <v>83</v>
      </c>
      <c r="AS542" s="219" t="s">
        <v>2225</v>
      </c>
      <c r="AT542" s="116" t="b">
        <f>IF(Table1[[#This Row],[PROPOSED
Form ID Name]]=Table1[[#This Row],[ADOPTED
Form ID Name]],TRUE,FALSE)</f>
        <v>1</v>
      </c>
      <c r="AU542" s="121" t="s">
        <v>2210</v>
      </c>
      <c r="AV542" s="220" t="b">
        <f>AND(Table1[[#This Row],[PROPOSED Adjustment Description]]=Table1[[#This Row],[ ADOPTED
Adjustment Description]],TRUE,FALSE)</f>
        <v>0</v>
      </c>
    </row>
    <row r="543" spans="1:48" s="214" customFormat="1" ht="35.25" customHeight="1" x14ac:dyDescent="0.15">
      <c r="A543" s="196">
        <v>100000</v>
      </c>
      <c r="B543" s="197" t="s">
        <v>57</v>
      </c>
      <c r="C543" s="198">
        <v>2114</v>
      </c>
      <c r="D543" s="197" t="s">
        <v>88</v>
      </c>
      <c r="E543" s="197" t="s">
        <v>83</v>
      </c>
      <c r="F543" s="197" t="s">
        <v>83</v>
      </c>
      <c r="G543" s="197" t="s">
        <v>239</v>
      </c>
      <c r="H543" s="197" t="s">
        <v>83</v>
      </c>
      <c r="I543" s="226">
        <v>57591</v>
      </c>
      <c r="J543" s="227" t="s">
        <v>2226</v>
      </c>
      <c r="K543" s="188">
        <v>6</v>
      </c>
      <c r="L543" s="189">
        <v>218940</v>
      </c>
      <c r="M543" s="189">
        <v>4308</v>
      </c>
      <c r="N543" s="189">
        <v>11388</v>
      </c>
      <c r="O543" s="189">
        <f>SUM(Table1[[#This Row],[Salaries and Wages]:[Variable Fringe]])</f>
        <v>234636</v>
      </c>
      <c r="P543" s="189"/>
      <c r="Q543" s="189"/>
      <c r="R543" s="189"/>
      <c r="S543" s="189"/>
      <c r="T543" s="189"/>
      <c r="U543" s="189"/>
      <c r="V543" s="189"/>
      <c r="W543" s="189"/>
      <c r="X543" s="189"/>
      <c r="Y543" s="189">
        <v>234636</v>
      </c>
      <c r="Z543" s="189"/>
      <c r="AA543" s="221" t="s">
        <v>2227</v>
      </c>
      <c r="AB543" s="210" t="s">
        <v>242</v>
      </c>
      <c r="AC543" s="210" t="s">
        <v>2228</v>
      </c>
      <c r="AD543" s="197" t="s">
        <v>94</v>
      </c>
      <c r="AE543" s="234" t="s">
        <v>2229</v>
      </c>
      <c r="AF543" s="259">
        <v>0</v>
      </c>
      <c r="AG543" s="211">
        <f>Table1[[#This Row],[ADOPTED
Expenditures TOTAL]]*Table1[[#This Row],[
Percent Related to CAP]]</f>
        <v>0</v>
      </c>
      <c r="AH543" s="211">
        <f>Table1[[#This Row],[ADOPTED
Revenue TOTAL]]*Table1[[#This Row],[
Percent Related to CAP]]</f>
        <v>0</v>
      </c>
      <c r="AI543" s="251" t="s">
        <v>69</v>
      </c>
      <c r="AJ543" s="251" t="s">
        <v>69</v>
      </c>
      <c r="AK543" s="251" t="s">
        <v>69</v>
      </c>
      <c r="AL543" s="251" t="s">
        <v>69</v>
      </c>
      <c r="AM543" s="246"/>
      <c r="AN543" s="215"/>
      <c r="AO543" s="197"/>
      <c r="AP543" s="197"/>
      <c r="AQ543" s="197"/>
      <c r="AR543" s="197" t="s">
        <v>83</v>
      </c>
      <c r="AS543" s="219" t="s">
        <v>2226</v>
      </c>
      <c r="AT543" s="116" t="b">
        <f>IF(Table1[[#This Row],[PROPOSED
Form ID Name]]=Table1[[#This Row],[ADOPTED
Form ID Name]],TRUE,FALSE)</f>
        <v>1</v>
      </c>
      <c r="AU543" s="121" t="s">
        <v>2227</v>
      </c>
      <c r="AV543" s="220" t="b">
        <f>AND(Table1[[#This Row],[PROPOSED Adjustment Description]]=Table1[[#This Row],[ ADOPTED
Adjustment Description]],TRUE,FALSE)</f>
        <v>0</v>
      </c>
    </row>
    <row r="544" spans="1:48" s="214" customFormat="1" ht="35.25" customHeight="1" x14ac:dyDescent="0.15">
      <c r="A544" s="196">
        <v>100000</v>
      </c>
      <c r="B544" s="199" t="s">
        <v>57</v>
      </c>
      <c r="C544" s="198">
        <v>1613</v>
      </c>
      <c r="D544" s="199" t="s">
        <v>546</v>
      </c>
      <c r="E544" s="199" t="s">
        <v>103</v>
      </c>
      <c r="F544" s="199" t="s">
        <v>83</v>
      </c>
      <c r="G544" s="199" t="s">
        <v>61</v>
      </c>
      <c r="H544" s="199" t="s">
        <v>83</v>
      </c>
      <c r="I544" s="226">
        <v>57592</v>
      </c>
      <c r="J544" s="228" t="s">
        <v>2230</v>
      </c>
      <c r="K544" s="190"/>
      <c r="L544" s="191"/>
      <c r="M544" s="191"/>
      <c r="N544" s="191"/>
      <c r="O544" s="191">
        <f>SUM(Table1[[#This Row],[Salaries and Wages]:[Variable Fringe]])</f>
        <v>0</v>
      </c>
      <c r="P544" s="191"/>
      <c r="Q544" s="191">
        <v>102000</v>
      </c>
      <c r="R544" s="191"/>
      <c r="S544" s="191"/>
      <c r="T544" s="191"/>
      <c r="U544" s="191"/>
      <c r="V544" s="191"/>
      <c r="W544" s="191"/>
      <c r="X544" s="191"/>
      <c r="Y544" s="191">
        <v>102000</v>
      </c>
      <c r="Z544" s="191"/>
      <c r="AA544" s="222" t="s">
        <v>2231</v>
      </c>
      <c r="AB544" s="210" t="s">
        <v>2232</v>
      </c>
      <c r="AC544" s="210" t="s">
        <v>2233</v>
      </c>
      <c r="AD544" s="199" t="s">
        <v>67</v>
      </c>
      <c r="AE544" s="234" t="s">
        <v>2234</v>
      </c>
      <c r="AF544" s="231">
        <v>0</v>
      </c>
      <c r="AG544" s="211">
        <f>Table1[[#This Row],[ADOPTED
Expenditures TOTAL]]*Table1[[#This Row],[
Percent Related to CAP]]</f>
        <v>0</v>
      </c>
      <c r="AH544" s="211">
        <f>Table1[[#This Row],[ADOPTED
Revenue TOTAL]]*Table1[[#This Row],[
Percent Related to CAP]]</f>
        <v>0</v>
      </c>
      <c r="AI544" s="217" t="s">
        <v>69</v>
      </c>
      <c r="AJ544" s="217" t="s">
        <v>69</v>
      </c>
      <c r="AK544" s="217" t="s">
        <v>69</v>
      </c>
      <c r="AL544" s="217" t="s">
        <v>69</v>
      </c>
      <c r="AM544" s="246"/>
      <c r="AN544" s="215"/>
      <c r="AO544" s="197"/>
      <c r="AP544" s="197"/>
      <c r="AQ544" s="197"/>
      <c r="AR544" s="197" t="s">
        <v>179</v>
      </c>
      <c r="AS544" s="219" t="s">
        <v>2230</v>
      </c>
      <c r="AT544" s="116" t="b">
        <f>IF(Table1[[#This Row],[PROPOSED
Form ID Name]]=Table1[[#This Row],[ADOPTED
Form ID Name]],TRUE,FALSE)</f>
        <v>1</v>
      </c>
      <c r="AU544" s="121" t="s">
        <v>2231</v>
      </c>
      <c r="AV544" s="220" t="b">
        <f>AND(Table1[[#This Row],[PROPOSED Adjustment Description]]=Table1[[#This Row],[ ADOPTED
Adjustment Description]],TRUE,FALSE)</f>
        <v>0</v>
      </c>
    </row>
    <row r="545" spans="1:48" s="214" customFormat="1" ht="35.25" customHeight="1" x14ac:dyDescent="0.15">
      <c r="A545" s="196">
        <v>100000</v>
      </c>
      <c r="B545" s="199" t="s">
        <v>57</v>
      </c>
      <c r="C545" s="198">
        <v>171414</v>
      </c>
      <c r="D545" s="199" t="s">
        <v>1248</v>
      </c>
      <c r="E545" s="199" t="s">
        <v>83</v>
      </c>
      <c r="F545" s="199" t="s">
        <v>83</v>
      </c>
      <c r="G545" s="199" t="s">
        <v>134</v>
      </c>
      <c r="H545" s="199" t="s">
        <v>83</v>
      </c>
      <c r="I545" s="226">
        <v>57594</v>
      </c>
      <c r="J545" s="228" t="s">
        <v>2235</v>
      </c>
      <c r="K545" s="190"/>
      <c r="L545" s="191"/>
      <c r="M545" s="191"/>
      <c r="N545" s="191"/>
      <c r="O545" s="191">
        <f>SUM(Table1[[#This Row],[Salaries and Wages]:[Variable Fringe]])</f>
        <v>0</v>
      </c>
      <c r="P545" s="191"/>
      <c r="Q545" s="191"/>
      <c r="R545" s="191"/>
      <c r="S545" s="191"/>
      <c r="T545" s="191"/>
      <c r="U545" s="191"/>
      <c r="V545" s="191"/>
      <c r="W545" s="191"/>
      <c r="X545" s="191"/>
      <c r="Y545" s="191"/>
      <c r="Z545" s="193">
        <v>-5000000</v>
      </c>
      <c r="AA545" s="223" t="s">
        <v>2236</v>
      </c>
      <c r="AB545" s="210" t="s">
        <v>2237</v>
      </c>
      <c r="AC545" s="210" t="s">
        <v>2236</v>
      </c>
      <c r="AD545" s="199" t="s">
        <v>94</v>
      </c>
      <c r="AE545" s="234" t="s">
        <v>1276</v>
      </c>
      <c r="AF545" s="231">
        <v>0</v>
      </c>
      <c r="AG545" s="211">
        <f>Table1[[#This Row],[ADOPTED
Expenditures TOTAL]]*Table1[[#This Row],[
Percent Related to CAP]]</f>
        <v>0</v>
      </c>
      <c r="AH545" s="211">
        <f>Table1[[#This Row],[ADOPTED
Revenue TOTAL]]*Table1[[#This Row],[
Percent Related to CAP]]</f>
        <v>0</v>
      </c>
      <c r="AI545" s="217" t="s">
        <v>69</v>
      </c>
      <c r="AJ545" s="217" t="s">
        <v>69</v>
      </c>
      <c r="AK545" s="217" t="s">
        <v>69</v>
      </c>
      <c r="AL545" s="217" t="s">
        <v>69</v>
      </c>
      <c r="AM545" s="246"/>
      <c r="AN545" s="215"/>
      <c r="AO545" s="197"/>
      <c r="AP545" s="197"/>
      <c r="AQ545" s="197"/>
      <c r="AR545" s="197" t="s">
        <v>83</v>
      </c>
      <c r="AS545" s="219" t="s">
        <v>2235</v>
      </c>
      <c r="AT545" s="116" t="b">
        <f>IF(Table1[[#This Row],[PROPOSED
Form ID Name]]=Table1[[#This Row],[ADOPTED
Form ID Name]],TRUE,FALSE)</f>
        <v>1</v>
      </c>
      <c r="AU545" s="121" t="s">
        <v>2236</v>
      </c>
      <c r="AV545" s="220" t="b">
        <f>AND(Table1[[#This Row],[PROPOSED Adjustment Description]]=Table1[[#This Row],[ ADOPTED
Adjustment Description]],TRUE,FALSE)</f>
        <v>0</v>
      </c>
    </row>
    <row r="546" spans="1:48" s="214" customFormat="1" ht="35.25" customHeight="1" x14ac:dyDescent="0.15">
      <c r="A546" s="196">
        <v>200638</v>
      </c>
      <c r="B546" s="199" t="s">
        <v>1552</v>
      </c>
      <c r="C546" s="198">
        <v>9913</v>
      </c>
      <c r="D546" s="199" t="s">
        <v>1553</v>
      </c>
      <c r="E546" s="199" t="s">
        <v>83</v>
      </c>
      <c r="F546" s="199" t="s">
        <v>83</v>
      </c>
      <c r="G546" s="199" t="s">
        <v>61</v>
      </c>
      <c r="H546" s="199" t="s">
        <v>83</v>
      </c>
      <c r="I546" s="226">
        <v>57596</v>
      </c>
      <c r="J546" s="228" t="s">
        <v>2238</v>
      </c>
      <c r="K546" s="190"/>
      <c r="L546" s="191"/>
      <c r="M546" s="191"/>
      <c r="N546" s="191"/>
      <c r="O546" s="191">
        <f>SUM(Table1[[#This Row],[Salaries and Wages]:[Variable Fringe]])</f>
        <v>0</v>
      </c>
      <c r="P546" s="191"/>
      <c r="Q546" s="191"/>
      <c r="R546" s="191"/>
      <c r="S546" s="191"/>
      <c r="T546" s="191"/>
      <c r="U546" s="191"/>
      <c r="V546" s="191"/>
      <c r="W546" s="191">
        <v>78751</v>
      </c>
      <c r="X546" s="191"/>
      <c r="Y546" s="191">
        <v>78751</v>
      </c>
      <c r="Z546" s="191">
        <v>78751</v>
      </c>
      <c r="AA546" s="223" t="s">
        <v>2239</v>
      </c>
      <c r="AB546" s="210" t="s">
        <v>1556</v>
      </c>
      <c r="AC546" s="210" t="s">
        <v>2240</v>
      </c>
      <c r="AD546" s="199" t="s">
        <v>94</v>
      </c>
      <c r="AE546" s="236" t="s">
        <v>69</v>
      </c>
      <c r="AF546" s="231">
        <v>0</v>
      </c>
      <c r="AG546" s="211">
        <f>Table1[[#This Row],[ADOPTED
Expenditures TOTAL]]*Table1[[#This Row],[
Percent Related to CAP]]</f>
        <v>0</v>
      </c>
      <c r="AH546" s="211">
        <f>Table1[[#This Row],[ADOPTED
Revenue TOTAL]]*Table1[[#This Row],[
Percent Related to CAP]]</f>
        <v>0</v>
      </c>
      <c r="AI546" s="217" t="s">
        <v>69</v>
      </c>
      <c r="AJ546" s="217" t="s">
        <v>69</v>
      </c>
      <c r="AK546" s="217" t="s">
        <v>69</v>
      </c>
      <c r="AL546" s="217" t="s">
        <v>69</v>
      </c>
      <c r="AM546" s="291"/>
      <c r="AN546" s="215" t="s">
        <v>83</v>
      </c>
      <c r="AO546" s="197"/>
      <c r="AP546" s="197"/>
      <c r="AQ546" s="216"/>
      <c r="AR546" s="216"/>
      <c r="AS546" s="219" t="s">
        <v>2238</v>
      </c>
      <c r="AT546" s="117" t="b">
        <f>IF(Table1[[#This Row],[PROPOSED
Form ID Name]]=Table1[[#This Row],[ADOPTED
Form ID Name]],TRUE,FALSE)</f>
        <v>1</v>
      </c>
      <c r="AU546" s="121" t="s">
        <v>2239</v>
      </c>
      <c r="AV546" s="220" t="b">
        <f>AND(Table1[[#This Row],[PROPOSED Adjustment Description]]=Table1[[#This Row],[ ADOPTED
Adjustment Description]],TRUE,FALSE)</f>
        <v>0</v>
      </c>
    </row>
    <row r="547" spans="1:48" s="214" customFormat="1" ht="35.25" customHeight="1" x14ac:dyDescent="0.15">
      <c r="A547" s="196">
        <v>200228</v>
      </c>
      <c r="B547" s="199" t="s">
        <v>1625</v>
      </c>
      <c r="C547" s="198">
        <v>9913</v>
      </c>
      <c r="D547" s="199" t="s">
        <v>1553</v>
      </c>
      <c r="E547" s="199" t="s">
        <v>83</v>
      </c>
      <c r="F547" s="199" t="s">
        <v>83</v>
      </c>
      <c r="G547" s="199" t="s">
        <v>89</v>
      </c>
      <c r="H547" s="199" t="s">
        <v>83</v>
      </c>
      <c r="I547" s="226">
        <v>57597</v>
      </c>
      <c r="J547" s="228" t="s">
        <v>2241</v>
      </c>
      <c r="K547" s="190"/>
      <c r="L547" s="191"/>
      <c r="M547" s="191"/>
      <c r="N547" s="191"/>
      <c r="O547" s="191">
        <f>SUM(Table1[[#This Row],[Salaries and Wages]:[Variable Fringe]])</f>
        <v>0</v>
      </c>
      <c r="P547" s="191"/>
      <c r="Q547" s="191"/>
      <c r="R547" s="191"/>
      <c r="S547" s="191"/>
      <c r="T547" s="191"/>
      <c r="U547" s="191"/>
      <c r="V547" s="191"/>
      <c r="W547" s="191"/>
      <c r="X547" s="191"/>
      <c r="Y547" s="191"/>
      <c r="Z547" s="191">
        <v>2300</v>
      </c>
      <c r="AA547" s="223" t="s">
        <v>2242</v>
      </c>
      <c r="AB547" s="210" t="s">
        <v>1628</v>
      </c>
      <c r="AC547" s="210" t="s">
        <v>2243</v>
      </c>
      <c r="AD547" s="199" t="s">
        <v>94</v>
      </c>
      <c r="AE547" s="236" t="s">
        <v>69</v>
      </c>
      <c r="AF547" s="231">
        <v>0</v>
      </c>
      <c r="AG547" s="211">
        <f>Table1[[#This Row],[ADOPTED
Expenditures TOTAL]]*Table1[[#This Row],[
Percent Related to CAP]]</f>
        <v>0</v>
      </c>
      <c r="AH547" s="211">
        <f>Table1[[#This Row],[ADOPTED
Revenue TOTAL]]*Table1[[#This Row],[
Percent Related to CAP]]</f>
        <v>0</v>
      </c>
      <c r="AI547" s="217" t="s">
        <v>69</v>
      </c>
      <c r="AJ547" s="217" t="s">
        <v>69</v>
      </c>
      <c r="AK547" s="217" t="s">
        <v>69</v>
      </c>
      <c r="AL547" s="217" t="s">
        <v>69</v>
      </c>
      <c r="AM547" s="291"/>
      <c r="AN547" s="215" t="s">
        <v>83</v>
      </c>
      <c r="AO547" s="197"/>
      <c r="AP547" s="197"/>
      <c r="AQ547" s="216"/>
      <c r="AR547" s="216"/>
      <c r="AS547" s="219" t="s">
        <v>2241</v>
      </c>
      <c r="AT547" s="117" t="b">
        <f>IF(Table1[[#This Row],[PROPOSED
Form ID Name]]=Table1[[#This Row],[ADOPTED
Form ID Name]],TRUE,FALSE)</f>
        <v>1</v>
      </c>
      <c r="AU547" s="121" t="s">
        <v>2242</v>
      </c>
      <c r="AV547" s="220" t="b">
        <f>AND(Table1[[#This Row],[PROPOSED Adjustment Description]]=Table1[[#This Row],[ ADOPTED
Adjustment Description]],TRUE,FALSE)</f>
        <v>0</v>
      </c>
    </row>
    <row r="548" spans="1:48" s="214" customFormat="1" ht="35.25" customHeight="1" x14ac:dyDescent="0.15">
      <c r="A548" s="196">
        <v>200228</v>
      </c>
      <c r="B548" s="199" t="s">
        <v>1625</v>
      </c>
      <c r="C548" s="198">
        <v>9913</v>
      </c>
      <c r="D548" s="199" t="s">
        <v>1553</v>
      </c>
      <c r="E548" s="199" t="s">
        <v>83</v>
      </c>
      <c r="F548" s="199" t="s">
        <v>83</v>
      </c>
      <c r="G548" s="199" t="s">
        <v>61</v>
      </c>
      <c r="H548" s="199" t="s">
        <v>83</v>
      </c>
      <c r="I548" s="226">
        <v>57598</v>
      </c>
      <c r="J548" s="228" t="s">
        <v>2244</v>
      </c>
      <c r="K548" s="190"/>
      <c r="L548" s="191"/>
      <c r="M548" s="191"/>
      <c r="N548" s="191"/>
      <c r="O548" s="191">
        <f>SUM(Table1[[#This Row],[Salaries and Wages]:[Variable Fringe]])</f>
        <v>0</v>
      </c>
      <c r="P548" s="191"/>
      <c r="Q548" s="191">
        <v>2300</v>
      </c>
      <c r="R548" s="191"/>
      <c r="S548" s="191"/>
      <c r="T548" s="191"/>
      <c r="U548" s="191"/>
      <c r="V548" s="191"/>
      <c r="W548" s="191">
        <v>0</v>
      </c>
      <c r="X548" s="191"/>
      <c r="Y548" s="191">
        <v>2300</v>
      </c>
      <c r="Z548" s="191"/>
      <c r="AA548" s="223" t="s">
        <v>2245</v>
      </c>
      <c r="AB548" s="210" t="s">
        <v>2049</v>
      </c>
      <c r="AC548" s="210" t="s">
        <v>2246</v>
      </c>
      <c r="AD548" s="199" t="s">
        <v>94</v>
      </c>
      <c r="AE548" s="236" t="s">
        <v>69</v>
      </c>
      <c r="AF548" s="231">
        <v>0</v>
      </c>
      <c r="AG548" s="211">
        <f>Table1[[#This Row],[ADOPTED
Expenditures TOTAL]]*Table1[[#This Row],[
Percent Related to CAP]]</f>
        <v>0</v>
      </c>
      <c r="AH548" s="211">
        <f>Table1[[#This Row],[ADOPTED
Revenue TOTAL]]*Table1[[#This Row],[
Percent Related to CAP]]</f>
        <v>0</v>
      </c>
      <c r="AI548" s="217" t="s">
        <v>69</v>
      </c>
      <c r="AJ548" s="217" t="s">
        <v>69</v>
      </c>
      <c r="AK548" s="217" t="s">
        <v>69</v>
      </c>
      <c r="AL548" s="217" t="s">
        <v>69</v>
      </c>
      <c r="AM548" s="291"/>
      <c r="AN548" s="215" t="s">
        <v>83</v>
      </c>
      <c r="AO548" s="197"/>
      <c r="AP548" s="197"/>
      <c r="AQ548" s="216"/>
      <c r="AR548" s="216"/>
      <c r="AS548" s="219" t="s">
        <v>2244</v>
      </c>
      <c r="AT548" s="117" t="b">
        <f>IF(Table1[[#This Row],[PROPOSED
Form ID Name]]=Table1[[#This Row],[ADOPTED
Form ID Name]],TRUE,FALSE)</f>
        <v>1</v>
      </c>
      <c r="AU548" s="121" t="s">
        <v>2245</v>
      </c>
      <c r="AV548" s="220" t="b">
        <f>AND(Table1[[#This Row],[PROPOSED Adjustment Description]]=Table1[[#This Row],[ ADOPTED
Adjustment Description]],TRUE,FALSE)</f>
        <v>0</v>
      </c>
    </row>
    <row r="549" spans="1:48" s="214" customFormat="1" ht="35.25" customHeight="1" x14ac:dyDescent="0.15">
      <c r="A549" s="196">
        <v>200219</v>
      </c>
      <c r="B549" s="199" t="s">
        <v>1620</v>
      </c>
      <c r="C549" s="198">
        <v>9913</v>
      </c>
      <c r="D549" s="199" t="s">
        <v>1553</v>
      </c>
      <c r="E549" s="199" t="s">
        <v>83</v>
      </c>
      <c r="F549" s="199" t="s">
        <v>83</v>
      </c>
      <c r="G549" s="199" t="s">
        <v>61</v>
      </c>
      <c r="H549" s="199" t="s">
        <v>83</v>
      </c>
      <c r="I549" s="226">
        <v>57599</v>
      </c>
      <c r="J549" s="228" t="s">
        <v>2247</v>
      </c>
      <c r="K549" s="190"/>
      <c r="L549" s="191"/>
      <c r="M549" s="191"/>
      <c r="N549" s="191"/>
      <c r="O549" s="191">
        <f>SUM(Table1[[#This Row],[Salaries and Wages]:[Variable Fringe]])</f>
        <v>0</v>
      </c>
      <c r="P549" s="191"/>
      <c r="Q549" s="191">
        <v>132046</v>
      </c>
      <c r="R549" s="191"/>
      <c r="S549" s="191"/>
      <c r="T549" s="191"/>
      <c r="U549" s="191"/>
      <c r="V549" s="191"/>
      <c r="W549" s="191"/>
      <c r="X549" s="191"/>
      <c r="Y549" s="191">
        <v>132046</v>
      </c>
      <c r="Z549" s="191">
        <v>132046</v>
      </c>
      <c r="AA549" s="222" t="s">
        <v>2248</v>
      </c>
      <c r="AB549" s="210" t="s">
        <v>1623</v>
      </c>
      <c r="AC549" s="210" t="s">
        <v>1624</v>
      </c>
      <c r="AD549" s="199" t="s">
        <v>94</v>
      </c>
      <c r="AE549" s="236" t="s">
        <v>69</v>
      </c>
      <c r="AF549" s="231">
        <v>0</v>
      </c>
      <c r="AG549" s="211">
        <f>Table1[[#This Row],[ADOPTED
Expenditures TOTAL]]*Table1[[#This Row],[
Percent Related to CAP]]</f>
        <v>0</v>
      </c>
      <c r="AH549" s="211">
        <f>Table1[[#This Row],[ADOPTED
Revenue TOTAL]]*Table1[[#This Row],[
Percent Related to CAP]]</f>
        <v>0</v>
      </c>
      <c r="AI549" s="217" t="s">
        <v>69</v>
      </c>
      <c r="AJ549" s="217" t="s">
        <v>69</v>
      </c>
      <c r="AK549" s="217" t="s">
        <v>69</v>
      </c>
      <c r="AL549" s="217" t="s">
        <v>69</v>
      </c>
      <c r="AM549" s="291"/>
      <c r="AN549" s="215" t="s">
        <v>83</v>
      </c>
      <c r="AO549" s="197"/>
      <c r="AP549" s="197"/>
      <c r="AQ549" s="216"/>
      <c r="AR549" s="216"/>
      <c r="AS549" s="219" t="s">
        <v>2247</v>
      </c>
      <c r="AT549" s="117" t="b">
        <f>IF(Table1[[#This Row],[PROPOSED
Form ID Name]]=Table1[[#This Row],[ADOPTED
Form ID Name]],TRUE,FALSE)</f>
        <v>1</v>
      </c>
      <c r="AU549" s="121" t="s">
        <v>2248</v>
      </c>
      <c r="AV549" s="220" t="b">
        <f>AND(Table1[[#This Row],[PROPOSED Adjustment Description]]=Table1[[#This Row],[ ADOPTED
Adjustment Description]],TRUE,FALSE)</f>
        <v>0</v>
      </c>
    </row>
    <row r="550" spans="1:48" s="214" customFormat="1" ht="35.25" customHeight="1" x14ac:dyDescent="0.15">
      <c r="A550" s="196">
        <v>200205</v>
      </c>
      <c r="B550" s="197" t="s">
        <v>96</v>
      </c>
      <c r="C550" s="198">
        <v>1414</v>
      </c>
      <c r="D550" s="197" t="s">
        <v>97</v>
      </c>
      <c r="E550" s="197" t="s">
        <v>83</v>
      </c>
      <c r="F550" s="197" t="s">
        <v>60</v>
      </c>
      <c r="G550" s="197" t="s">
        <v>61</v>
      </c>
      <c r="H550" s="197" t="s">
        <v>83</v>
      </c>
      <c r="I550" s="226">
        <v>57605</v>
      </c>
      <c r="J550" s="227" t="s">
        <v>2249</v>
      </c>
      <c r="K550" s="188"/>
      <c r="L550" s="189"/>
      <c r="M550" s="189"/>
      <c r="N550" s="189"/>
      <c r="O550" s="189">
        <f>SUM(Table1[[#This Row],[Salaries and Wages]:[Variable Fringe]])</f>
        <v>0</v>
      </c>
      <c r="P550" s="189"/>
      <c r="Q550" s="189">
        <v>500000</v>
      </c>
      <c r="R550" s="189"/>
      <c r="S550" s="189"/>
      <c r="T550" s="189"/>
      <c r="U550" s="189"/>
      <c r="V550" s="189"/>
      <c r="W550" s="189"/>
      <c r="X550" s="189"/>
      <c r="Y550" s="189">
        <v>500000</v>
      </c>
      <c r="Z550" s="189"/>
      <c r="AA550" s="221" t="s">
        <v>2250</v>
      </c>
      <c r="AB550" s="210" t="s">
        <v>2251</v>
      </c>
      <c r="AC550" s="210" t="s">
        <v>2252</v>
      </c>
      <c r="AD550" s="197" t="s">
        <v>67</v>
      </c>
      <c r="AE550" s="235" t="s">
        <v>2253</v>
      </c>
      <c r="AF550" s="231">
        <v>0</v>
      </c>
      <c r="AG550" s="211">
        <f>Table1[[#This Row],[ADOPTED
Expenditures TOTAL]]*Table1[[#This Row],[
Percent Related to CAP]]</f>
        <v>0</v>
      </c>
      <c r="AH550" s="211">
        <f>Table1[[#This Row],[ADOPTED
Revenue TOTAL]]*Table1[[#This Row],[
Percent Related to CAP]]</f>
        <v>0</v>
      </c>
      <c r="AI550" s="217" t="s">
        <v>69</v>
      </c>
      <c r="AJ550" s="217" t="s">
        <v>69</v>
      </c>
      <c r="AK550" s="217" t="s">
        <v>69</v>
      </c>
      <c r="AL550" s="217" t="s">
        <v>69</v>
      </c>
      <c r="AM550" s="290"/>
      <c r="AN550" s="212"/>
      <c r="AO550" s="213"/>
      <c r="AP550" s="197" t="s">
        <v>179</v>
      </c>
      <c r="AQ550" s="197"/>
      <c r="AR550" s="197"/>
      <c r="AS550" s="219" t="s">
        <v>2249</v>
      </c>
      <c r="AT550" s="117" t="b">
        <f>IF(Table1[[#This Row],[PROPOSED
Form ID Name]]=Table1[[#This Row],[ADOPTED
Form ID Name]],TRUE,FALSE)</f>
        <v>1</v>
      </c>
      <c r="AU550" s="121" t="s">
        <v>2250</v>
      </c>
      <c r="AV550" s="220" t="b">
        <f>AND(Table1[[#This Row],[PROPOSED Adjustment Description]]=Table1[[#This Row],[ ADOPTED
Adjustment Description]],TRUE,FALSE)</f>
        <v>0</v>
      </c>
    </row>
    <row r="551" spans="1:48" s="214" customFormat="1" ht="35.25" customHeight="1" x14ac:dyDescent="0.15">
      <c r="A551" s="196">
        <v>100000</v>
      </c>
      <c r="B551" s="199" t="s">
        <v>57</v>
      </c>
      <c r="C551" s="198">
        <v>9911</v>
      </c>
      <c r="D551" s="199" t="s">
        <v>82</v>
      </c>
      <c r="E551" s="199" t="s">
        <v>83</v>
      </c>
      <c r="F551" s="199" t="s">
        <v>83</v>
      </c>
      <c r="G551" s="199" t="s">
        <v>134</v>
      </c>
      <c r="H551" s="199" t="s">
        <v>83</v>
      </c>
      <c r="I551" s="226">
        <v>57612</v>
      </c>
      <c r="J551" s="228" t="s">
        <v>2254</v>
      </c>
      <c r="K551" s="190"/>
      <c r="L551" s="191"/>
      <c r="M551" s="191"/>
      <c r="N551" s="191"/>
      <c r="O551" s="191">
        <f>SUM(Table1[[#This Row],[Salaries and Wages]:[Variable Fringe]])</f>
        <v>0</v>
      </c>
      <c r="P551" s="191"/>
      <c r="Q551" s="191"/>
      <c r="R551" s="191"/>
      <c r="S551" s="191"/>
      <c r="T551" s="191"/>
      <c r="U551" s="191"/>
      <c r="V551" s="191"/>
      <c r="W551" s="191"/>
      <c r="X551" s="191"/>
      <c r="Y551" s="191"/>
      <c r="Z551" s="193">
        <v>-934063</v>
      </c>
      <c r="AA551" s="223" t="s">
        <v>2255</v>
      </c>
      <c r="AB551" s="210" t="s">
        <v>69</v>
      </c>
      <c r="AC551" s="210" t="s">
        <v>69</v>
      </c>
      <c r="AD551" s="199" t="s">
        <v>94</v>
      </c>
      <c r="AE551" s="234" t="s">
        <v>69</v>
      </c>
      <c r="AF551" s="259">
        <v>0</v>
      </c>
      <c r="AG551" s="211">
        <f>Table1[[#This Row],[ADOPTED
Expenditures TOTAL]]*Table1[[#This Row],[
Percent Related to CAP]]</f>
        <v>0</v>
      </c>
      <c r="AH551" s="211">
        <f>Table1[[#This Row],[ADOPTED
Revenue TOTAL]]*Table1[[#This Row],[
Percent Related to CAP]]</f>
        <v>0</v>
      </c>
      <c r="AI551" s="251" t="s">
        <v>69</v>
      </c>
      <c r="AJ551" s="251" t="s">
        <v>69</v>
      </c>
      <c r="AK551" s="251" t="s">
        <v>69</v>
      </c>
      <c r="AL551" s="251" t="s">
        <v>69</v>
      </c>
      <c r="AM551" s="246"/>
      <c r="AN551" s="215"/>
      <c r="AO551" s="197"/>
      <c r="AP551" s="197"/>
      <c r="AQ551" s="197"/>
      <c r="AR551" s="197" t="s">
        <v>83</v>
      </c>
      <c r="AS551" s="219" t="s">
        <v>2254</v>
      </c>
      <c r="AT551" s="116" t="b">
        <f>IF(Table1[[#This Row],[PROPOSED
Form ID Name]]=Table1[[#This Row],[ADOPTED
Form ID Name]],TRUE,FALSE)</f>
        <v>1</v>
      </c>
      <c r="AU551" s="121" t="s">
        <v>2255</v>
      </c>
      <c r="AV551" s="220" t="b">
        <f>AND(Table1[[#This Row],[PROPOSED Adjustment Description]]=Table1[[#This Row],[ ADOPTED
Adjustment Description]],TRUE,FALSE)</f>
        <v>0</v>
      </c>
    </row>
    <row r="552" spans="1:48" s="214" customFormat="1" ht="35.25" customHeight="1" x14ac:dyDescent="0.15">
      <c r="A552" s="196">
        <v>100000</v>
      </c>
      <c r="B552" s="199" t="s">
        <v>57</v>
      </c>
      <c r="C552" s="198">
        <v>9911</v>
      </c>
      <c r="D552" s="199" t="s">
        <v>82</v>
      </c>
      <c r="E552" s="199" t="s">
        <v>83</v>
      </c>
      <c r="F552" s="199" t="s">
        <v>83</v>
      </c>
      <c r="G552" s="199" t="s">
        <v>134</v>
      </c>
      <c r="H552" s="199" t="s">
        <v>83</v>
      </c>
      <c r="I552" s="226">
        <v>57613</v>
      </c>
      <c r="J552" s="228" t="s">
        <v>2256</v>
      </c>
      <c r="K552" s="190"/>
      <c r="L552" s="191"/>
      <c r="M552" s="191"/>
      <c r="N552" s="191"/>
      <c r="O552" s="191">
        <f>SUM(Table1[[#This Row],[Salaries and Wages]:[Variable Fringe]])</f>
        <v>0</v>
      </c>
      <c r="P552" s="191"/>
      <c r="Q552" s="191"/>
      <c r="R552" s="191"/>
      <c r="S552" s="191"/>
      <c r="T552" s="191"/>
      <c r="U552" s="191"/>
      <c r="V552" s="191"/>
      <c r="W552" s="191"/>
      <c r="X552" s="191"/>
      <c r="Y552" s="191"/>
      <c r="Z552" s="193">
        <v>-2479698</v>
      </c>
      <c r="AA552" s="223" t="s">
        <v>2257</v>
      </c>
      <c r="AB552" s="210" t="s">
        <v>69</v>
      </c>
      <c r="AC552" s="210" t="s">
        <v>69</v>
      </c>
      <c r="AD552" s="199" t="s">
        <v>94</v>
      </c>
      <c r="AE552" s="234" t="s">
        <v>69</v>
      </c>
      <c r="AF552" s="259">
        <v>0</v>
      </c>
      <c r="AG552" s="211">
        <f>Table1[[#This Row],[ADOPTED
Expenditures TOTAL]]*Table1[[#This Row],[
Percent Related to CAP]]</f>
        <v>0</v>
      </c>
      <c r="AH552" s="211">
        <f>Table1[[#This Row],[ADOPTED
Revenue TOTAL]]*Table1[[#This Row],[
Percent Related to CAP]]</f>
        <v>0</v>
      </c>
      <c r="AI552" s="251" t="s">
        <v>69</v>
      </c>
      <c r="AJ552" s="251" t="s">
        <v>69</v>
      </c>
      <c r="AK552" s="251" t="s">
        <v>69</v>
      </c>
      <c r="AL552" s="251" t="s">
        <v>69</v>
      </c>
      <c r="AM552" s="246"/>
      <c r="AN552" s="215"/>
      <c r="AO552" s="197"/>
      <c r="AP552" s="197"/>
      <c r="AQ552" s="197"/>
      <c r="AR552" s="197" t="s">
        <v>83</v>
      </c>
      <c r="AS552" s="219" t="s">
        <v>2256</v>
      </c>
      <c r="AT552" s="116" t="b">
        <f>IF(Table1[[#This Row],[PROPOSED
Form ID Name]]=Table1[[#This Row],[ADOPTED
Form ID Name]],TRUE,FALSE)</f>
        <v>1</v>
      </c>
      <c r="AU552" s="121" t="s">
        <v>2257</v>
      </c>
      <c r="AV552" s="220" t="b">
        <f>AND(Table1[[#This Row],[PROPOSED Adjustment Description]]=Table1[[#This Row],[ ADOPTED
Adjustment Description]],TRUE,FALSE)</f>
        <v>0</v>
      </c>
    </row>
    <row r="553" spans="1:48" s="214" customFormat="1" ht="35.25" customHeight="1" x14ac:dyDescent="0.15">
      <c r="A553" s="196">
        <v>100000</v>
      </c>
      <c r="B553" s="199" t="s">
        <v>57</v>
      </c>
      <c r="C553" s="198">
        <v>9911</v>
      </c>
      <c r="D553" s="199" t="s">
        <v>82</v>
      </c>
      <c r="E553" s="199" t="s">
        <v>83</v>
      </c>
      <c r="F553" s="199" t="s">
        <v>83</v>
      </c>
      <c r="G553" s="199" t="s">
        <v>89</v>
      </c>
      <c r="H553" s="199" t="s">
        <v>83</v>
      </c>
      <c r="I553" s="226">
        <v>57614</v>
      </c>
      <c r="J553" s="228" t="s">
        <v>2258</v>
      </c>
      <c r="K553" s="190"/>
      <c r="L553" s="191"/>
      <c r="M553" s="191"/>
      <c r="N553" s="191"/>
      <c r="O553" s="191">
        <f>SUM(Table1[[#This Row],[Salaries and Wages]:[Variable Fringe]])</f>
        <v>0</v>
      </c>
      <c r="P553" s="191"/>
      <c r="Q553" s="191"/>
      <c r="R553" s="191"/>
      <c r="S553" s="191"/>
      <c r="T553" s="191"/>
      <c r="U553" s="191"/>
      <c r="V553" s="191"/>
      <c r="W553" s="191"/>
      <c r="X553" s="191"/>
      <c r="Y553" s="191"/>
      <c r="Z553" s="191">
        <v>12905137</v>
      </c>
      <c r="AA553" s="223" t="s">
        <v>2259</v>
      </c>
      <c r="AB553" s="210" t="s">
        <v>69</v>
      </c>
      <c r="AC553" s="210" t="s">
        <v>69</v>
      </c>
      <c r="AD553" s="199" t="s">
        <v>94</v>
      </c>
      <c r="AE553" s="234" t="s">
        <v>69</v>
      </c>
      <c r="AF553" s="259">
        <v>0</v>
      </c>
      <c r="AG553" s="211">
        <f>Table1[[#This Row],[ADOPTED
Expenditures TOTAL]]*Table1[[#This Row],[
Percent Related to CAP]]</f>
        <v>0</v>
      </c>
      <c r="AH553" s="211">
        <f>Table1[[#This Row],[ADOPTED
Revenue TOTAL]]*Table1[[#This Row],[
Percent Related to CAP]]</f>
        <v>0</v>
      </c>
      <c r="AI553" s="251" t="s">
        <v>69</v>
      </c>
      <c r="AJ553" s="251" t="s">
        <v>69</v>
      </c>
      <c r="AK553" s="251" t="s">
        <v>69</v>
      </c>
      <c r="AL553" s="251" t="s">
        <v>69</v>
      </c>
      <c r="AM553" s="246"/>
      <c r="AN553" s="215"/>
      <c r="AO553" s="197"/>
      <c r="AP553" s="197"/>
      <c r="AQ553" s="197"/>
      <c r="AR553" s="197" t="s">
        <v>83</v>
      </c>
      <c r="AS553" s="219" t="s">
        <v>2258</v>
      </c>
      <c r="AT553" s="116" t="b">
        <f>IF(Table1[[#This Row],[PROPOSED
Form ID Name]]=Table1[[#This Row],[ADOPTED
Form ID Name]],TRUE,FALSE)</f>
        <v>1</v>
      </c>
      <c r="AU553" s="121" t="s">
        <v>2259</v>
      </c>
      <c r="AV553" s="220" t="b">
        <f>AND(Table1[[#This Row],[PROPOSED Adjustment Description]]=Table1[[#This Row],[ ADOPTED
Adjustment Description]],TRUE,FALSE)</f>
        <v>0</v>
      </c>
    </row>
    <row r="554" spans="1:48" s="214" customFormat="1" ht="35.25" customHeight="1" x14ac:dyDescent="0.15">
      <c r="A554" s="178">
        <v>100015</v>
      </c>
      <c r="B554" s="179" t="s">
        <v>1857</v>
      </c>
      <c r="C554" s="180">
        <v>1621</v>
      </c>
      <c r="D554" s="179" t="s">
        <v>432</v>
      </c>
      <c r="E554" s="179" t="s">
        <v>103</v>
      </c>
      <c r="F554" s="179" t="s">
        <v>83</v>
      </c>
      <c r="G554" s="179" t="s">
        <v>89</v>
      </c>
      <c r="H554" s="179" t="s">
        <v>62</v>
      </c>
      <c r="I554" s="180">
        <v>57615</v>
      </c>
      <c r="J554" s="271" t="s">
        <v>2260</v>
      </c>
      <c r="K554" s="181"/>
      <c r="L554" s="189"/>
      <c r="M554" s="189"/>
      <c r="N554" s="189"/>
      <c r="O554" s="182">
        <f>SUM(Table1[[#This Row],[Salaries and Wages]:[Variable Fringe]])</f>
        <v>0</v>
      </c>
      <c r="P554" s="189"/>
      <c r="Q554" s="189"/>
      <c r="R554" s="189"/>
      <c r="S554" s="189"/>
      <c r="T554" s="189"/>
      <c r="U554" s="189"/>
      <c r="V554" s="189"/>
      <c r="W554" s="189"/>
      <c r="X554" s="189"/>
      <c r="Y554" s="182"/>
      <c r="Z554" s="182">
        <v>1290514</v>
      </c>
      <c r="AA554" s="271" t="s">
        <v>1930</v>
      </c>
      <c r="AB554" s="183" t="s">
        <v>1860</v>
      </c>
      <c r="AC554" s="183" t="s">
        <v>1861</v>
      </c>
      <c r="AD554" s="179" t="s">
        <v>67</v>
      </c>
      <c r="AE554" s="273" t="s">
        <v>1931</v>
      </c>
      <c r="AF554" s="232">
        <v>1</v>
      </c>
      <c r="AG554" s="287">
        <f>Table1[[#This Row],[ADOPTED
Expenditures TOTAL]]*Table1[[#This Row],[
Percent Related to CAP]]</f>
        <v>0</v>
      </c>
      <c r="AH554" s="287">
        <f>Table1[[#This Row],[ADOPTED
Revenue TOTAL]]*Table1[[#This Row],[
Percent Related to CAP]]</f>
        <v>1290514</v>
      </c>
      <c r="AI554" s="230" t="s">
        <v>382</v>
      </c>
      <c r="AJ554" s="230" t="s">
        <v>382</v>
      </c>
      <c r="AK554" s="230" t="s">
        <v>156</v>
      </c>
      <c r="AL554" s="230" t="s">
        <v>177</v>
      </c>
      <c r="AM554" s="297" t="s">
        <v>1932</v>
      </c>
      <c r="AN554" s="186" t="s">
        <v>83</v>
      </c>
      <c r="AO554" s="179"/>
      <c r="AP554" s="179"/>
      <c r="AQ554" s="179"/>
      <c r="AR554" s="187"/>
      <c r="AS554" s="274" t="s">
        <v>2260</v>
      </c>
      <c r="AT554" s="278" t="b">
        <f>IF(Table1[[#This Row],[PROPOSED
Form ID Name]]=Table1[[#This Row],[ADOPTED
Form ID Name]],TRUE,FALSE)</f>
        <v>1</v>
      </c>
      <c r="AU554" s="276" t="s">
        <v>1930</v>
      </c>
      <c r="AV554" s="277" t="b">
        <f>AND(Table1[[#This Row],[PROPOSED Adjustment Description]]=Table1[[#This Row],[ ADOPTED
Adjustment Description]],TRUE,FALSE)</f>
        <v>0</v>
      </c>
    </row>
    <row r="555" spans="1:48" s="214" customFormat="1" ht="35.25" customHeight="1" x14ac:dyDescent="0.15">
      <c r="A555" s="196">
        <v>720041</v>
      </c>
      <c r="B555" s="197" t="s">
        <v>2261</v>
      </c>
      <c r="C555" s="198">
        <v>1319</v>
      </c>
      <c r="D555" s="197" t="s">
        <v>2262</v>
      </c>
      <c r="E555" s="197" t="s">
        <v>238</v>
      </c>
      <c r="F555" s="197" t="s">
        <v>60</v>
      </c>
      <c r="G555" s="197" t="s">
        <v>61</v>
      </c>
      <c r="H555" s="197" t="s">
        <v>83</v>
      </c>
      <c r="I555" s="226">
        <v>57616</v>
      </c>
      <c r="J555" s="227" t="s">
        <v>2263</v>
      </c>
      <c r="K555" s="188">
        <v>0.5</v>
      </c>
      <c r="L555" s="189">
        <v>31340</v>
      </c>
      <c r="M555" s="189">
        <v>8057</v>
      </c>
      <c r="N555" s="189">
        <v>4645</v>
      </c>
      <c r="O555" s="189">
        <f>SUM(Table1[[#This Row],[Salaries and Wages]:[Variable Fringe]])</f>
        <v>44042</v>
      </c>
      <c r="P555" s="189"/>
      <c r="Q555" s="189"/>
      <c r="R555" s="189"/>
      <c r="S555" s="189"/>
      <c r="T555" s="189"/>
      <c r="U555" s="189"/>
      <c r="V555" s="189"/>
      <c r="W555" s="189"/>
      <c r="X555" s="189"/>
      <c r="Y555" s="189">
        <v>44042</v>
      </c>
      <c r="Z555" s="189"/>
      <c r="AA555" s="221" t="s">
        <v>2264</v>
      </c>
      <c r="AB555" s="210" t="s">
        <v>2265</v>
      </c>
      <c r="AC555" s="209" t="s">
        <v>2266</v>
      </c>
      <c r="AD555" s="197" t="s">
        <v>67</v>
      </c>
      <c r="AE555" s="234"/>
      <c r="AF555" s="231">
        <v>0</v>
      </c>
      <c r="AG555" s="211">
        <f>Table1[[#This Row],[ADOPTED
Expenditures TOTAL]]*Table1[[#This Row],[
Percent Related to CAP]]</f>
        <v>0</v>
      </c>
      <c r="AH555" s="211">
        <f>Table1[[#This Row],[ADOPTED
Revenue TOTAL]]*Table1[[#This Row],[
Percent Related to CAP]]</f>
        <v>0</v>
      </c>
      <c r="AI555" s="217" t="s">
        <v>69</v>
      </c>
      <c r="AJ555" s="217" t="s">
        <v>69</v>
      </c>
      <c r="AK555" s="217" t="s">
        <v>69</v>
      </c>
      <c r="AL555" s="217" t="s">
        <v>69</v>
      </c>
      <c r="AM555" s="246"/>
      <c r="AN555" s="215"/>
      <c r="AO555" s="197"/>
      <c r="AP555" s="197" t="s">
        <v>70</v>
      </c>
      <c r="AQ555" s="197"/>
      <c r="AR555" s="197"/>
      <c r="AS555" s="219" t="s">
        <v>2263</v>
      </c>
      <c r="AT555" s="117" t="b">
        <f>IF(Table1[[#This Row],[PROPOSED
Form ID Name]]=Table1[[#This Row],[ADOPTED
Form ID Name]],TRUE,FALSE)</f>
        <v>1</v>
      </c>
      <c r="AU555" s="121" t="s">
        <v>2264</v>
      </c>
      <c r="AV555" s="220" t="b">
        <f>AND(Table1[[#This Row],[PROPOSED Adjustment Description]]=Table1[[#This Row],[ ADOPTED
Adjustment Description]],TRUE,FALSE)</f>
        <v>0</v>
      </c>
    </row>
    <row r="556" spans="1:48" s="214" customFormat="1" ht="35.25" customHeight="1" x14ac:dyDescent="0.15">
      <c r="A556" s="196">
        <v>200109</v>
      </c>
      <c r="B556" s="199" t="s">
        <v>1670</v>
      </c>
      <c r="C556" s="198">
        <v>171418</v>
      </c>
      <c r="D556" s="199" t="s">
        <v>1671</v>
      </c>
      <c r="E556" s="199"/>
      <c r="F556" s="199"/>
      <c r="G556" s="199"/>
      <c r="H556" s="199"/>
      <c r="I556" s="226">
        <v>57617</v>
      </c>
      <c r="J556" s="228" t="s">
        <v>2267</v>
      </c>
      <c r="K556" s="190"/>
      <c r="L556" s="191"/>
      <c r="M556" s="191"/>
      <c r="N556" s="191"/>
      <c r="O556" s="191">
        <f>SUM(Table1[[#This Row],[Salaries and Wages]:[Variable Fringe]])</f>
        <v>0</v>
      </c>
      <c r="P556" s="191"/>
      <c r="Q556" s="191"/>
      <c r="R556" s="191"/>
      <c r="S556" s="191"/>
      <c r="T556" s="191"/>
      <c r="U556" s="191"/>
      <c r="V556" s="191"/>
      <c r="W556" s="191"/>
      <c r="X556" s="191"/>
      <c r="Y556" s="191"/>
      <c r="Z556" s="191">
        <v>2867808</v>
      </c>
      <c r="AA556" s="223" t="s">
        <v>2268</v>
      </c>
      <c r="AB556" s="210" t="s">
        <v>1660</v>
      </c>
      <c r="AC556" s="210" t="s">
        <v>2269</v>
      </c>
      <c r="AD556" s="199"/>
      <c r="AE556" s="236"/>
      <c r="AF556" s="231">
        <v>0</v>
      </c>
      <c r="AG556" s="211">
        <f>Table1[[#This Row],[ADOPTED
Expenditures TOTAL]]*Table1[[#This Row],[
Percent Related to CAP]]</f>
        <v>0</v>
      </c>
      <c r="AH556" s="211">
        <f>Table1[[#This Row],[ADOPTED
Revenue TOTAL]]*Table1[[#This Row],[
Percent Related to CAP]]</f>
        <v>0</v>
      </c>
      <c r="AI556" s="217" t="s">
        <v>69</v>
      </c>
      <c r="AJ556" s="217" t="s">
        <v>69</v>
      </c>
      <c r="AK556" s="217" t="s">
        <v>69</v>
      </c>
      <c r="AL556" s="217" t="s">
        <v>69</v>
      </c>
      <c r="AM556" s="291"/>
      <c r="AN556" s="215"/>
      <c r="AO556" s="197"/>
      <c r="AP556" s="197"/>
      <c r="AQ556" s="216"/>
      <c r="AR556" s="216"/>
      <c r="AS556" s="219" t="s">
        <v>2267</v>
      </c>
      <c r="AT556" s="117" t="b">
        <f>IF(Table1[[#This Row],[PROPOSED
Form ID Name]]=Table1[[#This Row],[ADOPTED
Form ID Name]],TRUE,FALSE)</f>
        <v>1</v>
      </c>
      <c r="AU556" s="121" t="s">
        <v>2268</v>
      </c>
      <c r="AV556" s="220" t="b">
        <f>AND(Table1[[#This Row],[PROPOSED Adjustment Description]]=Table1[[#This Row],[ ADOPTED
Adjustment Description]],TRUE,FALSE)</f>
        <v>0</v>
      </c>
    </row>
    <row r="557" spans="1:48" s="214" customFormat="1" ht="35.25" customHeight="1" x14ac:dyDescent="0.15">
      <c r="A557" s="196">
        <v>200111</v>
      </c>
      <c r="B557" s="199" t="s">
        <v>1434</v>
      </c>
      <c r="C557" s="198">
        <v>171417</v>
      </c>
      <c r="D557" s="199" t="s">
        <v>1435</v>
      </c>
      <c r="E557" s="199"/>
      <c r="F557" s="199"/>
      <c r="G557" s="199"/>
      <c r="H557" s="199"/>
      <c r="I557" s="226">
        <v>57618</v>
      </c>
      <c r="J557" s="228" t="s">
        <v>2270</v>
      </c>
      <c r="K557" s="190"/>
      <c r="L557" s="191"/>
      <c r="M557" s="191"/>
      <c r="N557" s="191"/>
      <c r="O557" s="191">
        <f>SUM(Table1[[#This Row],[Salaries and Wages]:[Variable Fringe]])</f>
        <v>0</v>
      </c>
      <c r="P557" s="191"/>
      <c r="Q557" s="191"/>
      <c r="R557" s="191"/>
      <c r="S557" s="191"/>
      <c r="T557" s="191"/>
      <c r="U557" s="191"/>
      <c r="V557" s="191"/>
      <c r="W557" s="191"/>
      <c r="X557" s="191"/>
      <c r="Y557" s="191"/>
      <c r="Z557" s="191">
        <v>1433904</v>
      </c>
      <c r="AA557" s="223" t="s">
        <v>2268</v>
      </c>
      <c r="AB557" s="210" t="s">
        <v>1660</v>
      </c>
      <c r="AC557" s="210" t="s">
        <v>2271</v>
      </c>
      <c r="AD557" s="199"/>
      <c r="AE557" s="236"/>
      <c r="AF557" s="231">
        <v>0</v>
      </c>
      <c r="AG557" s="211">
        <f>Table1[[#This Row],[ADOPTED
Expenditures TOTAL]]*Table1[[#This Row],[
Percent Related to CAP]]</f>
        <v>0</v>
      </c>
      <c r="AH557" s="211">
        <f>Table1[[#This Row],[ADOPTED
Revenue TOTAL]]*Table1[[#This Row],[
Percent Related to CAP]]</f>
        <v>0</v>
      </c>
      <c r="AI557" s="217" t="s">
        <v>69</v>
      </c>
      <c r="AJ557" s="217" t="s">
        <v>69</v>
      </c>
      <c r="AK557" s="217" t="s">
        <v>69</v>
      </c>
      <c r="AL557" s="217" t="s">
        <v>69</v>
      </c>
      <c r="AM557" s="291"/>
      <c r="AN557" s="215"/>
      <c r="AO557" s="197"/>
      <c r="AP557" s="197"/>
      <c r="AQ557" s="216"/>
      <c r="AR557" s="216"/>
      <c r="AS557" s="219" t="s">
        <v>2270</v>
      </c>
      <c r="AT557" s="117" t="b">
        <f>IF(Table1[[#This Row],[PROPOSED
Form ID Name]]=Table1[[#This Row],[ADOPTED
Form ID Name]],TRUE,FALSE)</f>
        <v>1</v>
      </c>
      <c r="AU557" s="121" t="s">
        <v>2268</v>
      </c>
      <c r="AV557" s="220" t="b">
        <f>AND(Table1[[#This Row],[PROPOSED Adjustment Description]]=Table1[[#This Row],[ ADOPTED
Adjustment Description]],TRUE,FALSE)</f>
        <v>0</v>
      </c>
    </row>
    <row r="558" spans="1:48" s="214" customFormat="1" ht="35.25" customHeight="1" x14ac:dyDescent="0.15">
      <c r="A558" s="196">
        <v>100000</v>
      </c>
      <c r="B558" s="197" t="s">
        <v>57</v>
      </c>
      <c r="C558" s="198">
        <v>9911</v>
      </c>
      <c r="D558" s="197" t="s">
        <v>82</v>
      </c>
      <c r="E558" s="197" t="s">
        <v>83</v>
      </c>
      <c r="F558" s="197" t="s">
        <v>83</v>
      </c>
      <c r="G558" s="197" t="s">
        <v>89</v>
      </c>
      <c r="H558" s="197" t="s">
        <v>83</v>
      </c>
      <c r="I558" s="226">
        <v>57621</v>
      </c>
      <c r="J558" s="227" t="s">
        <v>2272</v>
      </c>
      <c r="K558" s="188"/>
      <c r="L558" s="189"/>
      <c r="M558" s="189"/>
      <c r="N558" s="189"/>
      <c r="O558" s="189">
        <f>SUM(Table1[[#This Row],[Salaries and Wages]:[Variable Fringe]])</f>
        <v>0</v>
      </c>
      <c r="P558" s="189"/>
      <c r="Q558" s="189"/>
      <c r="R558" s="189"/>
      <c r="S558" s="189"/>
      <c r="T558" s="189"/>
      <c r="U558" s="189"/>
      <c r="V558" s="189"/>
      <c r="W558" s="189"/>
      <c r="X558" s="189"/>
      <c r="Y558" s="189"/>
      <c r="Z558" s="189">
        <v>7046990</v>
      </c>
      <c r="AA558" s="221" t="s">
        <v>2273</v>
      </c>
      <c r="AB558" s="210" t="s">
        <v>69</v>
      </c>
      <c r="AC558" s="210" t="s">
        <v>69</v>
      </c>
      <c r="AD558" s="197" t="s">
        <v>94</v>
      </c>
      <c r="AE558" s="234" t="s">
        <v>69</v>
      </c>
      <c r="AF558" s="259">
        <v>0</v>
      </c>
      <c r="AG558" s="211">
        <f>Table1[[#This Row],[ADOPTED
Expenditures TOTAL]]*Table1[[#This Row],[
Percent Related to CAP]]</f>
        <v>0</v>
      </c>
      <c r="AH558" s="211">
        <f>Table1[[#This Row],[ADOPTED
Revenue TOTAL]]*Table1[[#This Row],[
Percent Related to CAP]]</f>
        <v>0</v>
      </c>
      <c r="AI558" s="251" t="s">
        <v>69</v>
      </c>
      <c r="AJ558" s="251" t="s">
        <v>69</v>
      </c>
      <c r="AK558" s="251" t="s">
        <v>69</v>
      </c>
      <c r="AL558" s="251" t="s">
        <v>69</v>
      </c>
      <c r="AM558" s="246"/>
      <c r="AN558" s="215"/>
      <c r="AO558" s="197"/>
      <c r="AP558" s="197"/>
      <c r="AQ558" s="197"/>
      <c r="AR558" s="197" t="s">
        <v>83</v>
      </c>
      <c r="AS558" s="219" t="s">
        <v>2272</v>
      </c>
      <c r="AT558" s="116" t="b">
        <f>IF(Table1[[#This Row],[PROPOSED
Form ID Name]]=Table1[[#This Row],[ADOPTED
Form ID Name]],TRUE,FALSE)</f>
        <v>1</v>
      </c>
      <c r="AU558" s="121" t="s">
        <v>2273</v>
      </c>
      <c r="AV558" s="220" t="b">
        <f>AND(Table1[[#This Row],[PROPOSED Adjustment Description]]=Table1[[#This Row],[ ADOPTED
Adjustment Description]],TRUE,FALSE)</f>
        <v>0</v>
      </c>
    </row>
    <row r="559" spans="1:48" s="214" customFormat="1" ht="35.25" customHeight="1" x14ac:dyDescent="0.15">
      <c r="A559" s="196">
        <v>200205</v>
      </c>
      <c r="B559" s="197" t="s">
        <v>96</v>
      </c>
      <c r="C559" s="198">
        <v>9913</v>
      </c>
      <c r="D559" s="197" t="s">
        <v>1553</v>
      </c>
      <c r="E559" s="197" t="s">
        <v>83</v>
      </c>
      <c r="F559" s="197" t="s">
        <v>83</v>
      </c>
      <c r="G559" s="197" t="s">
        <v>89</v>
      </c>
      <c r="H559" s="197" t="s">
        <v>83</v>
      </c>
      <c r="I559" s="226">
        <v>57622</v>
      </c>
      <c r="J559" s="227" t="s">
        <v>2274</v>
      </c>
      <c r="K559" s="188"/>
      <c r="L559" s="189"/>
      <c r="M559" s="189"/>
      <c r="N559" s="189"/>
      <c r="O559" s="189">
        <f>SUM(Table1[[#This Row],[Salaries and Wages]:[Variable Fringe]])</f>
        <v>0</v>
      </c>
      <c r="P559" s="189"/>
      <c r="Q559" s="189"/>
      <c r="R559" s="189"/>
      <c r="S559" s="189"/>
      <c r="T559" s="189"/>
      <c r="U559" s="189"/>
      <c r="V559" s="189"/>
      <c r="W559" s="189"/>
      <c r="X559" s="189"/>
      <c r="Y559" s="189"/>
      <c r="Z559" s="189">
        <v>5420762</v>
      </c>
      <c r="AA559" s="221" t="s">
        <v>2275</v>
      </c>
      <c r="AB559" s="210" t="s">
        <v>207</v>
      </c>
      <c r="AC559" s="210" t="s">
        <v>1689</v>
      </c>
      <c r="AD559" s="197" t="s">
        <v>94</v>
      </c>
      <c r="AE559" s="234" t="s">
        <v>69</v>
      </c>
      <c r="AF559" s="231">
        <v>0</v>
      </c>
      <c r="AG559" s="211">
        <f>Table1[[#This Row],[ADOPTED
Expenditures TOTAL]]*Table1[[#This Row],[
Percent Related to CAP]]</f>
        <v>0</v>
      </c>
      <c r="AH559" s="211">
        <f>Table1[[#This Row],[ADOPTED
Revenue TOTAL]]*Table1[[#This Row],[
Percent Related to CAP]]</f>
        <v>0</v>
      </c>
      <c r="AI559" s="306" t="s">
        <v>69</v>
      </c>
      <c r="AJ559" s="306" t="s">
        <v>69</v>
      </c>
      <c r="AK559" s="306" t="s">
        <v>69</v>
      </c>
      <c r="AL559" s="217" t="s">
        <v>69</v>
      </c>
      <c r="AM559" s="246"/>
      <c r="AN559" s="215"/>
      <c r="AO559" s="197"/>
      <c r="AP559" s="197" t="s">
        <v>83</v>
      </c>
      <c r="AQ559" s="197"/>
      <c r="AR559" s="197"/>
      <c r="AS559" s="219" t="s">
        <v>2274</v>
      </c>
      <c r="AT559" s="117" t="b">
        <f>IF(Table1[[#This Row],[PROPOSED
Form ID Name]]=Table1[[#This Row],[ADOPTED
Form ID Name]],TRUE,FALSE)</f>
        <v>1</v>
      </c>
      <c r="AU559" s="121" t="s">
        <v>2275</v>
      </c>
      <c r="AV559" s="220" t="b">
        <f>AND(Table1[[#This Row],[PROPOSED Adjustment Description]]=Table1[[#This Row],[ ADOPTED
Adjustment Description]],TRUE,FALSE)</f>
        <v>0</v>
      </c>
    </row>
    <row r="560" spans="1:48" s="214" customFormat="1" ht="35.25" customHeight="1" x14ac:dyDescent="0.15">
      <c r="A560" s="196">
        <v>200205</v>
      </c>
      <c r="B560" s="199" t="s">
        <v>96</v>
      </c>
      <c r="C560" s="198">
        <v>1414</v>
      </c>
      <c r="D560" s="199" t="s">
        <v>97</v>
      </c>
      <c r="E560" s="199" t="s">
        <v>83</v>
      </c>
      <c r="F560" s="199" t="s">
        <v>83</v>
      </c>
      <c r="G560" s="199" t="s">
        <v>61</v>
      </c>
      <c r="H560" s="199" t="s">
        <v>83</v>
      </c>
      <c r="I560" s="226">
        <v>57623</v>
      </c>
      <c r="J560" s="228" t="s">
        <v>2276</v>
      </c>
      <c r="K560" s="190"/>
      <c r="L560" s="191"/>
      <c r="M560" s="191"/>
      <c r="N560" s="191"/>
      <c r="O560" s="191">
        <f>SUM(Table1[[#This Row],[Salaries and Wages]:[Variable Fringe]])</f>
        <v>0</v>
      </c>
      <c r="P560" s="191"/>
      <c r="Q560" s="191"/>
      <c r="R560" s="191"/>
      <c r="S560" s="191"/>
      <c r="T560" s="191"/>
      <c r="U560" s="191"/>
      <c r="V560" s="191"/>
      <c r="W560" s="191">
        <v>1084152</v>
      </c>
      <c r="X560" s="191"/>
      <c r="Y560" s="191">
        <v>1084152</v>
      </c>
      <c r="Z560" s="191"/>
      <c r="AA560" s="223" t="s">
        <v>2277</v>
      </c>
      <c r="AB560" s="210" t="s">
        <v>211</v>
      </c>
      <c r="AC560" s="210" t="s">
        <v>1819</v>
      </c>
      <c r="AD560" s="199" t="s">
        <v>94</v>
      </c>
      <c r="AE560" s="234" t="s">
        <v>69</v>
      </c>
      <c r="AF560" s="231">
        <v>0</v>
      </c>
      <c r="AG560" s="211">
        <f>Table1[[#This Row],[ADOPTED
Expenditures TOTAL]]*Table1[[#This Row],[
Percent Related to CAP]]</f>
        <v>0</v>
      </c>
      <c r="AH560" s="211">
        <f>Table1[[#This Row],[ADOPTED
Revenue TOTAL]]*Table1[[#This Row],[
Percent Related to CAP]]</f>
        <v>0</v>
      </c>
      <c r="AI560" s="217" t="s">
        <v>69</v>
      </c>
      <c r="AJ560" s="217" t="s">
        <v>69</v>
      </c>
      <c r="AK560" s="217" t="s">
        <v>69</v>
      </c>
      <c r="AL560" s="217" t="s">
        <v>69</v>
      </c>
      <c r="AM560" s="246"/>
      <c r="AN560" s="215"/>
      <c r="AO560" s="197"/>
      <c r="AP560" s="197" t="s">
        <v>83</v>
      </c>
      <c r="AQ560" s="197"/>
      <c r="AR560" s="197"/>
      <c r="AS560" s="219" t="s">
        <v>2276</v>
      </c>
      <c r="AT560" s="117" t="b">
        <f>IF(Table1[[#This Row],[PROPOSED
Form ID Name]]=Table1[[#This Row],[ADOPTED
Form ID Name]],TRUE,FALSE)</f>
        <v>1</v>
      </c>
      <c r="AU560" s="121" t="s">
        <v>2277</v>
      </c>
      <c r="AV560" s="220" t="b">
        <f>AND(Table1[[#This Row],[PROPOSED Adjustment Description]]=Table1[[#This Row],[ ADOPTED
Adjustment Description]],TRUE,FALSE)</f>
        <v>0</v>
      </c>
    </row>
    <row r="561" spans="1:48" s="214" customFormat="1" ht="35.25" customHeight="1" x14ac:dyDescent="0.15">
      <c r="A561" s="196">
        <v>200205</v>
      </c>
      <c r="B561" s="197" t="s">
        <v>96</v>
      </c>
      <c r="C561" s="198">
        <v>1414</v>
      </c>
      <c r="D561" s="197" t="s">
        <v>97</v>
      </c>
      <c r="E561" s="197" t="s">
        <v>83</v>
      </c>
      <c r="F561" s="197" t="s">
        <v>83</v>
      </c>
      <c r="G561" s="197" t="s">
        <v>61</v>
      </c>
      <c r="H561" s="197" t="s">
        <v>83</v>
      </c>
      <c r="I561" s="226">
        <v>57624</v>
      </c>
      <c r="J561" s="227" t="s">
        <v>2278</v>
      </c>
      <c r="K561" s="188"/>
      <c r="L561" s="189"/>
      <c r="M561" s="189"/>
      <c r="N561" s="189"/>
      <c r="O561" s="189">
        <f>SUM(Table1[[#This Row],[Salaries and Wages]:[Variable Fringe]])</f>
        <v>0</v>
      </c>
      <c r="P561" s="189"/>
      <c r="Q561" s="189"/>
      <c r="R561" s="189"/>
      <c r="S561" s="189"/>
      <c r="T561" s="189"/>
      <c r="U561" s="189"/>
      <c r="V561" s="189"/>
      <c r="W561" s="189">
        <v>560460</v>
      </c>
      <c r="X561" s="189"/>
      <c r="Y561" s="189">
        <v>560460</v>
      </c>
      <c r="Z561" s="189"/>
      <c r="AA561" s="221" t="s">
        <v>2279</v>
      </c>
      <c r="AB561" s="209" t="s">
        <v>1812</v>
      </c>
      <c r="AC561" s="210" t="s">
        <v>1813</v>
      </c>
      <c r="AD561" s="197" t="s">
        <v>94</v>
      </c>
      <c r="AE561" s="234" t="s">
        <v>69</v>
      </c>
      <c r="AF561" s="231">
        <v>0</v>
      </c>
      <c r="AG561" s="211">
        <f>Table1[[#This Row],[ADOPTED
Expenditures TOTAL]]*Table1[[#This Row],[
Percent Related to CAP]]</f>
        <v>0</v>
      </c>
      <c r="AH561" s="211">
        <f>Table1[[#This Row],[ADOPTED
Revenue TOTAL]]*Table1[[#This Row],[
Percent Related to CAP]]</f>
        <v>0</v>
      </c>
      <c r="AI561" s="217" t="s">
        <v>69</v>
      </c>
      <c r="AJ561" s="217" t="s">
        <v>69</v>
      </c>
      <c r="AK561" s="217" t="s">
        <v>69</v>
      </c>
      <c r="AL561" s="217" t="s">
        <v>69</v>
      </c>
      <c r="AM561" s="246"/>
      <c r="AN561" s="215"/>
      <c r="AO561" s="197"/>
      <c r="AP561" s="197" t="s">
        <v>83</v>
      </c>
      <c r="AQ561" s="197"/>
      <c r="AR561" s="197"/>
      <c r="AS561" s="219" t="s">
        <v>2278</v>
      </c>
      <c r="AT561" s="117" t="b">
        <f>IF(Table1[[#This Row],[PROPOSED
Form ID Name]]=Table1[[#This Row],[ADOPTED
Form ID Name]],TRUE,FALSE)</f>
        <v>1</v>
      </c>
      <c r="AU561" s="121" t="s">
        <v>2279</v>
      </c>
      <c r="AV561" s="220" t="b">
        <f>AND(Table1[[#This Row],[PROPOSED Adjustment Description]]=Table1[[#This Row],[ ADOPTED
Adjustment Description]],TRUE,FALSE)</f>
        <v>0</v>
      </c>
    </row>
    <row r="562" spans="1:48" s="214" customFormat="1" ht="35.25" customHeight="1" x14ac:dyDescent="0.15">
      <c r="A562" s="196">
        <v>100000</v>
      </c>
      <c r="B562" s="199" t="s">
        <v>57</v>
      </c>
      <c r="C562" s="198">
        <v>9911</v>
      </c>
      <c r="D562" s="199" t="s">
        <v>82</v>
      </c>
      <c r="E562" s="199" t="s">
        <v>83</v>
      </c>
      <c r="F562" s="199" t="s">
        <v>83</v>
      </c>
      <c r="G562" s="199" t="s">
        <v>89</v>
      </c>
      <c r="H562" s="199" t="s">
        <v>83</v>
      </c>
      <c r="I562" s="226">
        <v>57625</v>
      </c>
      <c r="J562" s="228" t="s">
        <v>2280</v>
      </c>
      <c r="K562" s="190"/>
      <c r="L562" s="191"/>
      <c r="M562" s="191"/>
      <c r="N562" s="191"/>
      <c r="O562" s="191">
        <f>SUM(Table1[[#This Row],[Salaries and Wages]:[Variable Fringe]])</f>
        <v>0</v>
      </c>
      <c r="P562" s="191"/>
      <c r="Q562" s="191"/>
      <c r="R562" s="191"/>
      <c r="S562" s="191"/>
      <c r="T562" s="191"/>
      <c r="U562" s="191"/>
      <c r="V562" s="191"/>
      <c r="W562" s="191"/>
      <c r="X562" s="191"/>
      <c r="Y562" s="191"/>
      <c r="Z562" s="191">
        <v>1888859</v>
      </c>
      <c r="AA562" s="223" t="s">
        <v>2281</v>
      </c>
      <c r="AB562" s="210" t="s">
        <v>69</v>
      </c>
      <c r="AC562" s="210" t="s">
        <v>69</v>
      </c>
      <c r="AD562" s="199" t="s">
        <v>94</v>
      </c>
      <c r="AE562" s="234" t="s">
        <v>69</v>
      </c>
      <c r="AF562" s="259">
        <v>0</v>
      </c>
      <c r="AG562" s="211">
        <f>Table1[[#This Row],[ADOPTED
Expenditures TOTAL]]*Table1[[#This Row],[
Percent Related to CAP]]</f>
        <v>0</v>
      </c>
      <c r="AH562" s="211">
        <f>Table1[[#This Row],[ADOPTED
Revenue TOTAL]]*Table1[[#This Row],[
Percent Related to CAP]]</f>
        <v>0</v>
      </c>
      <c r="AI562" s="251" t="s">
        <v>69</v>
      </c>
      <c r="AJ562" s="251" t="s">
        <v>69</v>
      </c>
      <c r="AK562" s="251" t="s">
        <v>69</v>
      </c>
      <c r="AL562" s="251" t="s">
        <v>69</v>
      </c>
      <c r="AM562" s="246"/>
      <c r="AN562" s="215"/>
      <c r="AO562" s="197"/>
      <c r="AP562" s="197"/>
      <c r="AQ562" s="197"/>
      <c r="AR562" s="197" t="s">
        <v>83</v>
      </c>
      <c r="AS562" s="219" t="s">
        <v>2280</v>
      </c>
      <c r="AT562" s="116" t="b">
        <f>IF(Table1[[#This Row],[PROPOSED
Form ID Name]]=Table1[[#This Row],[ADOPTED
Form ID Name]],TRUE,FALSE)</f>
        <v>1</v>
      </c>
      <c r="AU562" s="121" t="s">
        <v>2281</v>
      </c>
      <c r="AV562" s="220" t="b">
        <f>AND(Table1[[#This Row],[PROPOSED Adjustment Description]]=Table1[[#This Row],[ ADOPTED
Adjustment Description]],TRUE,FALSE)</f>
        <v>0</v>
      </c>
    </row>
    <row r="563" spans="1:48" s="214" customFormat="1" ht="35.25" customHeight="1" x14ac:dyDescent="0.15">
      <c r="A563" s="196">
        <v>200214</v>
      </c>
      <c r="B563" s="197" t="s">
        <v>1493</v>
      </c>
      <c r="C563" s="198">
        <v>1413</v>
      </c>
      <c r="D563" s="197" t="s">
        <v>1282</v>
      </c>
      <c r="E563" s="197" t="s">
        <v>83</v>
      </c>
      <c r="F563" s="197" t="s">
        <v>83</v>
      </c>
      <c r="G563" s="197" t="s">
        <v>61</v>
      </c>
      <c r="H563" s="197" t="s">
        <v>83</v>
      </c>
      <c r="I563" s="226">
        <v>57627</v>
      </c>
      <c r="J563" s="227" t="s">
        <v>2282</v>
      </c>
      <c r="K563" s="188"/>
      <c r="L563" s="189"/>
      <c r="M563" s="189"/>
      <c r="N563" s="189"/>
      <c r="O563" s="189">
        <f>SUM(Table1[[#This Row],[Salaries and Wages]:[Variable Fringe]])</f>
        <v>0</v>
      </c>
      <c r="P563" s="189"/>
      <c r="Q563" s="189">
        <v>150000</v>
      </c>
      <c r="R563" s="189"/>
      <c r="S563" s="189"/>
      <c r="T563" s="189"/>
      <c r="U563" s="189"/>
      <c r="V563" s="189"/>
      <c r="W563" s="189"/>
      <c r="X563" s="189"/>
      <c r="Y563" s="189">
        <v>150000</v>
      </c>
      <c r="Z563" s="189"/>
      <c r="AA563" s="221" t="s">
        <v>2283</v>
      </c>
      <c r="AB563" s="210" t="s">
        <v>1496</v>
      </c>
      <c r="AC563" s="210" t="s">
        <v>1497</v>
      </c>
      <c r="AD563" s="197" t="s">
        <v>67</v>
      </c>
      <c r="AE563" s="235" t="s">
        <v>1498</v>
      </c>
      <c r="AF563" s="231">
        <v>0</v>
      </c>
      <c r="AG563" s="211">
        <f>Table1[[#This Row],[ADOPTED
Expenditures TOTAL]]*Table1[[#This Row],[
Percent Related to CAP]]</f>
        <v>0</v>
      </c>
      <c r="AH563" s="211">
        <f>Table1[[#This Row],[ADOPTED
Revenue TOTAL]]*Table1[[#This Row],[
Percent Related to CAP]]</f>
        <v>0</v>
      </c>
      <c r="AI563" s="217" t="s">
        <v>69</v>
      </c>
      <c r="AJ563" s="217" t="s">
        <v>69</v>
      </c>
      <c r="AK563" s="217" t="s">
        <v>69</v>
      </c>
      <c r="AL563" s="217" t="s">
        <v>69</v>
      </c>
      <c r="AM563" s="290"/>
      <c r="AN563" s="215" t="s">
        <v>70</v>
      </c>
      <c r="AO563" s="197"/>
      <c r="AP563" s="197"/>
      <c r="AQ563" s="216"/>
      <c r="AR563" s="216"/>
      <c r="AS563" s="219" t="s">
        <v>2282</v>
      </c>
      <c r="AT563" s="117" t="b">
        <f>IF(Table1[[#This Row],[PROPOSED
Form ID Name]]=Table1[[#This Row],[ADOPTED
Form ID Name]],TRUE,FALSE)</f>
        <v>1</v>
      </c>
      <c r="AU563" s="121" t="s">
        <v>2283</v>
      </c>
      <c r="AV563" s="220" t="b">
        <f>AND(Table1[[#This Row],[PROPOSED Adjustment Description]]=Table1[[#This Row],[ ADOPTED
Adjustment Description]],TRUE,FALSE)</f>
        <v>0</v>
      </c>
    </row>
    <row r="564" spans="1:48" s="214" customFormat="1" ht="35.25" customHeight="1" x14ac:dyDescent="0.15">
      <c r="A564" s="196">
        <v>200205</v>
      </c>
      <c r="B564" s="197" t="s">
        <v>96</v>
      </c>
      <c r="C564" s="198">
        <v>1414</v>
      </c>
      <c r="D564" s="197" t="s">
        <v>97</v>
      </c>
      <c r="E564" s="197" t="s">
        <v>83</v>
      </c>
      <c r="F564" s="197" t="s">
        <v>83</v>
      </c>
      <c r="G564" s="197" t="s">
        <v>61</v>
      </c>
      <c r="H564" s="197" t="s">
        <v>83</v>
      </c>
      <c r="I564" s="226">
        <v>57628</v>
      </c>
      <c r="J564" s="227" t="s">
        <v>2284</v>
      </c>
      <c r="K564" s="188"/>
      <c r="L564" s="189"/>
      <c r="M564" s="189"/>
      <c r="N564" s="189"/>
      <c r="O564" s="189">
        <f>SUM(Table1[[#This Row],[Salaries and Wages]:[Variable Fringe]])</f>
        <v>0</v>
      </c>
      <c r="P564" s="189"/>
      <c r="Q564" s="189">
        <v>1250000</v>
      </c>
      <c r="R564" s="189"/>
      <c r="S564" s="189"/>
      <c r="T564" s="189"/>
      <c r="U564" s="189"/>
      <c r="V564" s="189"/>
      <c r="W564" s="189"/>
      <c r="X564" s="189"/>
      <c r="Y564" s="189">
        <v>1250000</v>
      </c>
      <c r="Z564" s="189"/>
      <c r="AA564" s="221" t="s">
        <v>2285</v>
      </c>
      <c r="AB564" s="210" t="s">
        <v>100</v>
      </c>
      <c r="AC564" s="210" t="s">
        <v>215</v>
      </c>
      <c r="AD564" s="197" t="s">
        <v>94</v>
      </c>
      <c r="AE564" s="234" t="s">
        <v>69</v>
      </c>
      <c r="AF564" s="231">
        <v>0</v>
      </c>
      <c r="AG564" s="211">
        <f>Table1[[#This Row],[ADOPTED
Expenditures TOTAL]]*Table1[[#This Row],[
Percent Related to CAP]]</f>
        <v>0</v>
      </c>
      <c r="AH564" s="211">
        <f>Table1[[#This Row],[ADOPTED
Revenue TOTAL]]*Table1[[#This Row],[
Percent Related to CAP]]</f>
        <v>0</v>
      </c>
      <c r="AI564" s="217" t="s">
        <v>69</v>
      </c>
      <c r="AJ564" s="217" t="s">
        <v>69</v>
      </c>
      <c r="AK564" s="217" t="s">
        <v>69</v>
      </c>
      <c r="AL564" s="217" t="s">
        <v>69</v>
      </c>
      <c r="AM564" s="246"/>
      <c r="AN564" s="215"/>
      <c r="AO564" s="197"/>
      <c r="AP564" s="197" t="s">
        <v>83</v>
      </c>
      <c r="AQ564" s="197"/>
      <c r="AR564" s="197"/>
      <c r="AS564" s="219" t="s">
        <v>2284</v>
      </c>
      <c r="AT564" s="117" t="b">
        <f>IF(Table1[[#This Row],[PROPOSED
Form ID Name]]=Table1[[#This Row],[ADOPTED
Form ID Name]],TRUE,FALSE)</f>
        <v>1</v>
      </c>
      <c r="AU564" s="121" t="s">
        <v>2286</v>
      </c>
      <c r="AV564" s="220" t="b">
        <f>AND(Table1[[#This Row],[PROPOSED Adjustment Description]]=Table1[[#This Row],[ ADOPTED
Adjustment Description]],TRUE,FALSE)</f>
        <v>0</v>
      </c>
    </row>
    <row r="565" spans="1:48" s="214" customFormat="1" ht="35.25" customHeight="1" x14ac:dyDescent="0.15">
      <c r="A565" s="196">
        <v>100000</v>
      </c>
      <c r="B565" s="197" t="s">
        <v>57</v>
      </c>
      <c r="C565" s="198">
        <v>171411</v>
      </c>
      <c r="D565" s="197" t="s">
        <v>1256</v>
      </c>
      <c r="E565" s="197" t="s">
        <v>329</v>
      </c>
      <c r="F565" s="197" t="s">
        <v>60</v>
      </c>
      <c r="G565" s="197" t="s">
        <v>61</v>
      </c>
      <c r="H565" s="197" t="s">
        <v>83</v>
      </c>
      <c r="I565" s="226">
        <v>57629</v>
      </c>
      <c r="J565" s="227" t="s">
        <v>2287</v>
      </c>
      <c r="K565" s="188">
        <v>1</v>
      </c>
      <c r="L565" s="189">
        <v>82066</v>
      </c>
      <c r="M565" s="189">
        <v>19063</v>
      </c>
      <c r="N565" s="189">
        <v>9816</v>
      </c>
      <c r="O565" s="189">
        <f>SUM(Table1[[#This Row],[Salaries and Wages]:[Variable Fringe]])</f>
        <v>110945</v>
      </c>
      <c r="P565" s="189">
        <v>1600</v>
      </c>
      <c r="Q565" s="189"/>
      <c r="R565" s="189">
        <v>4000</v>
      </c>
      <c r="S565" s="189">
        <v>2880</v>
      </c>
      <c r="T565" s="189"/>
      <c r="U565" s="189"/>
      <c r="V565" s="189"/>
      <c r="W565" s="189"/>
      <c r="X565" s="189"/>
      <c r="Y565" s="189">
        <v>119425</v>
      </c>
      <c r="Z565" s="189"/>
      <c r="AA565" s="221" t="s">
        <v>2288</v>
      </c>
      <c r="AB565" s="210" t="s">
        <v>1259</v>
      </c>
      <c r="AC565" s="210" t="s">
        <v>1260</v>
      </c>
      <c r="AD565" s="197" t="s">
        <v>67</v>
      </c>
      <c r="AE565" s="235" t="s">
        <v>2289</v>
      </c>
      <c r="AF565" s="231">
        <v>0</v>
      </c>
      <c r="AG565" s="211">
        <f>Table1[[#This Row],[ADOPTED
Expenditures TOTAL]]*Table1[[#This Row],[
Percent Related to CAP]]</f>
        <v>0</v>
      </c>
      <c r="AH565" s="211">
        <f>Table1[[#This Row],[ADOPTED
Revenue TOTAL]]*Table1[[#This Row],[
Percent Related to CAP]]</f>
        <v>0</v>
      </c>
      <c r="AI565" s="217" t="s">
        <v>69</v>
      </c>
      <c r="AJ565" s="217" t="s">
        <v>69</v>
      </c>
      <c r="AK565" s="217" t="s">
        <v>69</v>
      </c>
      <c r="AL565" s="217" t="s">
        <v>69</v>
      </c>
      <c r="AM565" s="290"/>
      <c r="AN565" s="212"/>
      <c r="AO565" s="213"/>
      <c r="AP565" s="213"/>
      <c r="AQ565" s="213"/>
      <c r="AR565" s="197" t="s">
        <v>70</v>
      </c>
      <c r="AS565" s="219" t="s">
        <v>2287</v>
      </c>
      <c r="AT565" s="116" t="b">
        <f>IF(Table1[[#This Row],[PROPOSED
Form ID Name]]=Table1[[#This Row],[ADOPTED
Form ID Name]],TRUE,FALSE)</f>
        <v>1</v>
      </c>
      <c r="AU565" s="121" t="s">
        <v>2288</v>
      </c>
      <c r="AV565" s="220" t="b">
        <f>AND(Table1[[#This Row],[PROPOSED Adjustment Description]]=Table1[[#This Row],[ ADOPTED
Adjustment Description]],TRUE,FALSE)</f>
        <v>0</v>
      </c>
    </row>
    <row r="566" spans="1:48" s="214" customFormat="1" ht="35.25" customHeight="1" x14ac:dyDescent="0.15">
      <c r="A566" s="196">
        <v>100000</v>
      </c>
      <c r="B566" s="197" t="s">
        <v>57</v>
      </c>
      <c r="C566" s="198">
        <v>211611</v>
      </c>
      <c r="D566" s="197" t="s">
        <v>71</v>
      </c>
      <c r="E566" s="197" t="s">
        <v>72</v>
      </c>
      <c r="F566" s="197" t="s">
        <v>73</v>
      </c>
      <c r="G566" s="197" t="s">
        <v>61</v>
      </c>
      <c r="H566" s="197" t="s">
        <v>62</v>
      </c>
      <c r="I566" s="226">
        <v>57630</v>
      </c>
      <c r="J566" s="227" t="s">
        <v>2290</v>
      </c>
      <c r="K566" s="188">
        <v>1</v>
      </c>
      <c r="L566" s="189">
        <v>128166</v>
      </c>
      <c r="M566" s="189">
        <v>25543</v>
      </c>
      <c r="N566" s="189">
        <v>11060</v>
      </c>
      <c r="O566" s="189">
        <f>SUM(Table1[[#This Row],[Salaries and Wages]:[Variable Fringe]])</f>
        <v>164769</v>
      </c>
      <c r="P566" s="189"/>
      <c r="Q566" s="189"/>
      <c r="R566" s="189"/>
      <c r="S566" s="189"/>
      <c r="T566" s="189"/>
      <c r="U566" s="189"/>
      <c r="V566" s="189"/>
      <c r="W566" s="189"/>
      <c r="X566" s="189"/>
      <c r="Y566" s="189">
        <v>164769</v>
      </c>
      <c r="Z566" s="189"/>
      <c r="AA566" s="221" t="s">
        <v>2291</v>
      </c>
      <c r="AB566" s="210" t="s">
        <v>2292</v>
      </c>
      <c r="AC566" s="210" t="s">
        <v>2293</v>
      </c>
      <c r="AD566" s="197" t="s">
        <v>94</v>
      </c>
      <c r="AE566" s="235" t="s">
        <v>78</v>
      </c>
      <c r="AF566" s="231">
        <v>1</v>
      </c>
      <c r="AG566" s="211">
        <f>Table1[[#This Row],[ADOPTED
Expenditures TOTAL]]*Table1[[#This Row],[
Percent Related to CAP]]</f>
        <v>164769</v>
      </c>
      <c r="AH566" s="211">
        <f>Table1[[#This Row],[ADOPTED
Revenue TOTAL]]*Table1[[#This Row],[
Percent Related to CAP]]</f>
        <v>0</v>
      </c>
      <c r="AI566" s="217" t="s">
        <v>895</v>
      </c>
      <c r="AJ566" s="217" t="s">
        <v>69</v>
      </c>
      <c r="AK566" s="217" t="s">
        <v>156</v>
      </c>
      <c r="AL566" s="217" t="s">
        <v>269</v>
      </c>
      <c r="AM566" s="290"/>
      <c r="AN566" s="212"/>
      <c r="AO566" s="213"/>
      <c r="AP566" s="213"/>
      <c r="AQ566" s="213"/>
      <c r="AR566" s="197" t="s">
        <v>70</v>
      </c>
      <c r="AS566" s="219" t="s">
        <v>2290</v>
      </c>
      <c r="AT566" s="116" t="b">
        <f>IF(Table1[[#This Row],[PROPOSED
Form ID Name]]=Table1[[#This Row],[ADOPTED
Form ID Name]],TRUE,FALSE)</f>
        <v>1</v>
      </c>
      <c r="AU566" s="121" t="s">
        <v>2291</v>
      </c>
      <c r="AV566" s="220" t="b">
        <f>AND(Table1[[#This Row],[PROPOSED Adjustment Description]]=Table1[[#This Row],[ ADOPTED
Adjustment Description]],TRUE,FALSE)</f>
        <v>0</v>
      </c>
    </row>
    <row r="567" spans="1:48" s="214" customFormat="1" ht="35.25" customHeight="1" x14ac:dyDescent="0.15">
      <c r="A567" s="196">
        <v>720041</v>
      </c>
      <c r="B567" s="197" t="s">
        <v>2261</v>
      </c>
      <c r="C567" s="198">
        <v>1319</v>
      </c>
      <c r="D567" s="197" t="s">
        <v>2262</v>
      </c>
      <c r="E567" s="197" t="s">
        <v>103</v>
      </c>
      <c r="F567" s="197" t="s">
        <v>60</v>
      </c>
      <c r="G567" s="197" t="s">
        <v>61</v>
      </c>
      <c r="H567" s="197" t="s">
        <v>83</v>
      </c>
      <c r="I567" s="226">
        <v>57632</v>
      </c>
      <c r="J567" s="227" t="s">
        <v>2294</v>
      </c>
      <c r="K567" s="188">
        <v>1</v>
      </c>
      <c r="L567" s="189">
        <v>58888</v>
      </c>
      <c r="M567" s="189">
        <v>16414</v>
      </c>
      <c r="N567" s="189">
        <v>9190</v>
      </c>
      <c r="O567" s="189">
        <f>SUM(Table1[[#This Row],[Salaries and Wages]:[Variable Fringe]])</f>
        <v>84492</v>
      </c>
      <c r="P567" s="189"/>
      <c r="Q567" s="189"/>
      <c r="R567" s="189"/>
      <c r="S567" s="189"/>
      <c r="T567" s="189"/>
      <c r="U567" s="189"/>
      <c r="V567" s="189"/>
      <c r="W567" s="189"/>
      <c r="X567" s="189"/>
      <c r="Y567" s="189">
        <v>84492</v>
      </c>
      <c r="Z567" s="189">
        <v>15575</v>
      </c>
      <c r="AA567" s="221" t="s">
        <v>2295</v>
      </c>
      <c r="AB567" s="210" t="s">
        <v>2296</v>
      </c>
      <c r="AC567" s="210" t="s">
        <v>2297</v>
      </c>
      <c r="AD567" s="197" t="s">
        <v>67</v>
      </c>
      <c r="AE567" s="235" t="s">
        <v>2298</v>
      </c>
      <c r="AF567" s="231">
        <v>0</v>
      </c>
      <c r="AG567" s="211">
        <f>Table1[[#This Row],[ADOPTED
Expenditures TOTAL]]*Table1[[#This Row],[
Percent Related to CAP]]</f>
        <v>0</v>
      </c>
      <c r="AH567" s="211">
        <f>Table1[[#This Row],[ADOPTED
Revenue TOTAL]]*Table1[[#This Row],[
Percent Related to CAP]]</f>
        <v>0</v>
      </c>
      <c r="AI567" s="217" t="s">
        <v>69</v>
      </c>
      <c r="AJ567" s="217" t="s">
        <v>69</v>
      </c>
      <c r="AK567" s="217" t="s">
        <v>69</v>
      </c>
      <c r="AL567" s="217" t="s">
        <v>69</v>
      </c>
      <c r="AM567" s="290"/>
      <c r="AN567" s="212"/>
      <c r="AO567" s="213"/>
      <c r="AP567" s="197" t="s">
        <v>70</v>
      </c>
      <c r="AQ567" s="197"/>
      <c r="AR567" s="197"/>
      <c r="AS567" s="219" t="s">
        <v>2294</v>
      </c>
      <c r="AT567" s="117" t="b">
        <f>IF(Table1[[#This Row],[PROPOSED
Form ID Name]]=Table1[[#This Row],[ADOPTED
Form ID Name]],TRUE,FALSE)</f>
        <v>1</v>
      </c>
      <c r="AU567" s="121" t="s">
        <v>2295</v>
      </c>
      <c r="AV567" s="220" t="b">
        <f>AND(Table1[[#This Row],[PROPOSED Adjustment Description]]=Table1[[#This Row],[ ADOPTED
Adjustment Description]],TRUE,FALSE)</f>
        <v>0</v>
      </c>
    </row>
    <row r="568" spans="1:48" s="214" customFormat="1" ht="35.25" customHeight="1" x14ac:dyDescent="0.15">
      <c r="A568" s="196">
        <v>100000</v>
      </c>
      <c r="B568" s="197" t="s">
        <v>57</v>
      </c>
      <c r="C568" s="198">
        <v>1415</v>
      </c>
      <c r="D568" s="197" t="s">
        <v>666</v>
      </c>
      <c r="E568" s="197" t="s">
        <v>103</v>
      </c>
      <c r="F568" s="197" t="s">
        <v>60</v>
      </c>
      <c r="G568" s="197" t="s">
        <v>61</v>
      </c>
      <c r="H568" s="197" t="s">
        <v>83</v>
      </c>
      <c r="I568" s="226">
        <v>57633</v>
      </c>
      <c r="J568" s="227" t="s">
        <v>2299</v>
      </c>
      <c r="K568" s="188"/>
      <c r="L568" s="189"/>
      <c r="M568" s="189"/>
      <c r="N568" s="189"/>
      <c r="O568" s="189">
        <f>SUM(Table1[[#This Row],[Salaries and Wages]:[Variable Fringe]])</f>
        <v>0</v>
      </c>
      <c r="P568" s="189"/>
      <c r="Q568" s="189">
        <v>15575</v>
      </c>
      <c r="R568" s="189"/>
      <c r="S568" s="189"/>
      <c r="T568" s="189"/>
      <c r="U568" s="189"/>
      <c r="V568" s="189"/>
      <c r="W568" s="189"/>
      <c r="X568" s="189"/>
      <c r="Y568" s="189">
        <v>15575</v>
      </c>
      <c r="Z568" s="189"/>
      <c r="AA568" s="221" t="s">
        <v>2300</v>
      </c>
      <c r="AB568" s="210" t="s">
        <v>2301</v>
      </c>
      <c r="AC568" s="210" t="s">
        <v>2302</v>
      </c>
      <c r="AD568" s="197" t="s">
        <v>67</v>
      </c>
      <c r="AE568" s="235" t="s">
        <v>2303</v>
      </c>
      <c r="AF568" s="231">
        <v>0</v>
      </c>
      <c r="AG568" s="211">
        <f>Table1[[#This Row],[ADOPTED
Expenditures TOTAL]]*Table1[[#This Row],[
Percent Related to CAP]]</f>
        <v>0</v>
      </c>
      <c r="AH568" s="211">
        <f>Table1[[#This Row],[ADOPTED
Revenue TOTAL]]*Table1[[#This Row],[
Percent Related to CAP]]</f>
        <v>0</v>
      </c>
      <c r="AI568" s="217" t="s">
        <v>69</v>
      </c>
      <c r="AJ568" s="217" t="s">
        <v>69</v>
      </c>
      <c r="AK568" s="217" t="s">
        <v>69</v>
      </c>
      <c r="AL568" s="217" t="s">
        <v>69</v>
      </c>
      <c r="AM568" s="290"/>
      <c r="AN568" s="212"/>
      <c r="AO568" s="213"/>
      <c r="AP568" s="213"/>
      <c r="AQ568" s="213"/>
      <c r="AR568" s="197" t="s">
        <v>70</v>
      </c>
      <c r="AS568" s="219" t="s">
        <v>2299</v>
      </c>
      <c r="AT568" s="116" t="b">
        <f>IF(Table1[[#This Row],[PROPOSED
Form ID Name]]=Table1[[#This Row],[ADOPTED
Form ID Name]],TRUE,FALSE)</f>
        <v>1</v>
      </c>
      <c r="AU568" s="121" t="s">
        <v>2300</v>
      </c>
      <c r="AV568" s="220" t="b">
        <f>AND(Table1[[#This Row],[PROPOSED Adjustment Description]]=Table1[[#This Row],[ ADOPTED
Adjustment Description]],TRUE,FALSE)</f>
        <v>0</v>
      </c>
    </row>
    <row r="569" spans="1:48" s="214" customFormat="1" ht="35.25" customHeight="1" x14ac:dyDescent="0.15">
      <c r="A569" s="196">
        <v>100000</v>
      </c>
      <c r="B569" s="199" t="s">
        <v>57</v>
      </c>
      <c r="C569" s="198">
        <v>1914</v>
      </c>
      <c r="D569" s="199" t="s">
        <v>318</v>
      </c>
      <c r="E569" s="199" t="s">
        <v>83</v>
      </c>
      <c r="F569" s="199" t="s">
        <v>83</v>
      </c>
      <c r="G569" s="199" t="s">
        <v>89</v>
      </c>
      <c r="H569" s="199" t="s">
        <v>83</v>
      </c>
      <c r="I569" s="226">
        <v>57634</v>
      </c>
      <c r="J569" s="228" t="s">
        <v>2304</v>
      </c>
      <c r="K569" s="190"/>
      <c r="L569" s="191"/>
      <c r="M569" s="191"/>
      <c r="N569" s="191"/>
      <c r="O569" s="191">
        <f>SUM(Table1[[#This Row],[Salaries and Wages]:[Variable Fringe]])</f>
        <v>0</v>
      </c>
      <c r="P569" s="191"/>
      <c r="Q569" s="191"/>
      <c r="R569" s="191"/>
      <c r="S569" s="191"/>
      <c r="T569" s="191"/>
      <c r="U569" s="191"/>
      <c r="V569" s="191"/>
      <c r="W569" s="191"/>
      <c r="X569" s="191"/>
      <c r="Y569" s="191"/>
      <c r="Z569" s="191">
        <v>38225</v>
      </c>
      <c r="AA569" s="222" t="s">
        <v>2305</v>
      </c>
      <c r="AB569" s="210" t="s">
        <v>1855</v>
      </c>
      <c r="AC569" s="210" t="s">
        <v>1945</v>
      </c>
      <c r="AD569" s="199" t="s">
        <v>94</v>
      </c>
      <c r="AE569" s="234" t="s">
        <v>69</v>
      </c>
      <c r="AF569" s="231">
        <v>0</v>
      </c>
      <c r="AG569" s="211">
        <f>Table1[[#This Row],[ADOPTED
Expenditures TOTAL]]*Table1[[#This Row],[
Percent Related to CAP]]</f>
        <v>0</v>
      </c>
      <c r="AH569" s="211">
        <f>Table1[[#This Row],[ADOPTED
Revenue TOTAL]]*Table1[[#This Row],[
Percent Related to CAP]]</f>
        <v>0</v>
      </c>
      <c r="AI569" s="217" t="s">
        <v>69</v>
      </c>
      <c r="AJ569" s="217" t="s">
        <v>69</v>
      </c>
      <c r="AK569" s="217" t="s">
        <v>69</v>
      </c>
      <c r="AL569" s="217" t="s">
        <v>69</v>
      </c>
      <c r="AM569" s="246"/>
      <c r="AN569" s="215"/>
      <c r="AO569" s="197"/>
      <c r="AP569" s="197"/>
      <c r="AQ569" s="197"/>
      <c r="AR569" s="197" t="s">
        <v>83</v>
      </c>
      <c r="AS569" s="219" t="s">
        <v>2304</v>
      </c>
      <c r="AT569" s="116" t="b">
        <f>IF(Table1[[#This Row],[PROPOSED
Form ID Name]]=Table1[[#This Row],[ADOPTED
Form ID Name]],TRUE,FALSE)</f>
        <v>1</v>
      </c>
      <c r="AU569" s="121" t="s">
        <v>2305</v>
      </c>
      <c r="AV569" s="220" t="b">
        <f>AND(Table1[[#This Row],[PROPOSED Adjustment Description]]=Table1[[#This Row],[ ADOPTED
Adjustment Description]],TRUE,FALSE)</f>
        <v>0</v>
      </c>
    </row>
    <row r="570" spans="1:48" s="214" customFormat="1" ht="35.25" customHeight="1" x14ac:dyDescent="0.15">
      <c r="A570" s="196">
        <v>100000</v>
      </c>
      <c r="B570" s="197" t="s">
        <v>57</v>
      </c>
      <c r="C570" s="198">
        <v>9912</v>
      </c>
      <c r="D570" s="197" t="s">
        <v>102</v>
      </c>
      <c r="E570" s="197" t="s">
        <v>329</v>
      </c>
      <c r="F570" s="197" t="s">
        <v>307</v>
      </c>
      <c r="G570" s="197" t="s">
        <v>104</v>
      </c>
      <c r="H570" s="197" t="s">
        <v>62</v>
      </c>
      <c r="I570" s="226">
        <v>57636</v>
      </c>
      <c r="J570" s="227" t="s">
        <v>2306</v>
      </c>
      <c r="K570" s="188"/>
      <c r="L570" s="189"/>
      <c r="M570" s="189"/>
      <c r="N570" s="189"/>
      <c r="O570" s="189">
        <f>SUM(Table1[[#This Row],[Salaries and Wages]:[Variable Fringe]])</f>
        <v>0</v>
      </c>
      <c r="P570" s="189"/>
      <c r="Q570" s="189"/>
      <c r="R570" s="189"/>
      <c r="S570" s="189"/>
      <c r="T570" s="189"/>
      <c r="U570" s="189"/>
      <c r="V570" s="189"/>
      <c r="W570" s="189">
        <v>1290514</v>
      </c>
      <c r="X570" s="189"/>
      <c r="Y570" s="189">
        <v>1290514</v>
      </c>
      <c r="Z570" s="189"/>
      <c r="AA570" s="221" t="s">
        <v>2307</v>
      </c>
      <c r="AB570" s="210" t="s">
        <v>1573</v>
      </c>
      <c r="AC570" s="210" t="s">
        <v>1574</v>
      </c>
      <c r="AD570" s="197" t="s">
        <v>94</v>
      </c>
      <c r="AE570" s="234" t="s">
        <v>94</v>
      </c>
      <c r="AF570" s="231">
        <v>1</v>
      </c>
      <c r="AG570" s="211">
        <f>Table1[[#This Row],[ADOPTED
Expenditures TOTAL]]*Table1[[#This Row],[
Percent Related to CAP]]</f>
        <v>1290514</v>
      </c>
      <c r="AH570" s="211">
        <f>Table1[[#This Row],[ADOPTED
Revenue TOTAL]]*Table1[[#This Row],[
Percent Related to CAP]]</f>
        <v>0</v>
      </c>
      <c r="AI570" s="217" t="s">
        <v>382</v>
      </c>
      <c r="AJ570" s="217" t="s">
        <v>382</v>
      </c>
      <c r="AK570" s="217" t="s">
        <v>156</v>
      </c>
      <c r="AL570" s="217" t="s">
        <v>177</v>
      </c>
      <c r="AM570" s="246"/>
      <c r="AN570" s="215"/>
      <c r="AO570" s="197"/>
      <c r="AP570" s="197"/>
      <c r="AQ570" s="197"/>
      <c r="AR570" s="197" t="s">
        <v>83</v>
      </c>
      <c r="AS570" s="219" t="s">
        <v>2306</v>
      </c>
      <c r="AT570" s="116" t="b">
        <f>IF(Table1[[#This Row],[PROPOSED
Form ID Name]]=Table1[[#This Row],[ADOPTED
Form ID Name]],TRUE,FALSE)</f>
        <v>1</v>
      </c>
      <c r="AU570" s="121" t="s">
        <v>2307</v>
      </c>
      <c r="AV570" s="220" t="b">
        <f>AND(Table1[[#This Row],[PROPOSED Adjustment Description]]=Table1[[#This Row],[ ADOPTED
Adjustment Description]],TRUE,FALSE)</f>
        <v>0</v>
      </c>
    </row>
    <row r="571" spans="1:48" s="214" customFormat="1" ht="35.25" customHeight="1" x14ac:dyDescent="0.15">
      <c r="A571" s="196">
        <v>200217</v>
      </c>
      <c r="B571" s="199" t="s">
        <v>1266</v>
      </c>
      <c r="C571" s="198">
        <v>211600</v>
      </c>
      <c r="D571" s="199" t="s">
        <v>58</v>
      </c>
      <c r="E571" s="199" t="s">
        <v>83</v>
      </c>
      <c r="F571" s="199" t="s">
        <v>83</v>
      </c>
      <c r="G571" s="199" t="s">
        <v>89</v>
      </c>
      <c r="H571" s="199" t="s">
        <v>83</v>
      </c>
      <c r="I571" s="226">
        <v>57637</v>
      </c>
      <c r="J571" s="228" t="s">
        <v>2308</v>
      </c>
      <c r="K571" s="190"/>
      <c r="L571" s="191"/>
      <c r="M571" s="191"/>
      <c r="N571" s="191"/>
      <c r="O571" s="191">
        <f>SUM(Table1[[#This Row],[Salaries and Wages]:[Variable Fringe]])</f>
        <v>0</v>
      </c>
      <c r="P571" s="191"/>
      <c r="Q571" s="191"/>
      <c r="R571" s="191"/>
      <c r="S571" s="191"/>
      <c r="T571" s="191"/>
      <c r="U571" s="191"/>
      <c r="V571" s="191"/>
      <c r="W571" s="191"/>
      <c r="X571" s="191"/>
      <c r="Y571" s="191"/>
      <c r="Z571" s="191">
        <v>21096827</v>
      </c>
      <c r="AA571" s="223" t="s">
        <v>2309</v>
      </c>
      <c r="AB571" s="210" t="s">
        <v>1641</v>
      </c>
      <c r="AC571" s="210" t="s">
        <v>1642</v>
      </c>
      <c r="AD571" s="199" t="s">
        <v>94</v>
      </c>
      <c r="AE571" s="236" t="s">
        <v>2310</v>
      </c>
      <c r="AF571" s="231">
        <v>0</v>
      </c>
      <c r="AG571" s="211">
        <f>Table1[[#This Row],[ADOPTED
Expenditures TOTAL]]*Table1[[#This Row],[
Percent Related to CAP]]</f>
        <v>0</v>
      </c>
      <c r="AH571" s="211">
        <f>Table1[[#This Row],[ADOPTED
Revenue TOTAL]]*Table1[[#This Row],[
Percent Related to CAP]]</f>
        <v>0</v>
      </c>
      <c r="AI571" s="217" t="s">
        <v>69</v>
      </c>
      <c r="AJ571" s="217" t="s">
        <v>69</v>
      </c>
      <c r="AK571" s="217" t="s">
        <v>69</v>
      </c>
      <c r="AL571" s="217" t="s">
        <v>69</v>
      </c>
      <c r="AM571" s="291"/>
      <c r="AN571" s="215" t="s">
        <v>83</v>
      </c>
      <c r="AO571" s="197"/>
      <c r="AP571" s="197"/>
      <c r="AQ571" s="216"/>
      <c r="AR571" s="216"/>
      <c r="AS571" s="219" t="s">
        <v>2308</v>
      </c>
      <c r="AT571" s="117" t="b">
        <f>IF(Table1[[#This Row],[PROPOSED
Form ID Name]]=Table1[[#This Row],[ADOPTED
Form ID Name]],TRUE,FALSE)</f>
        <v>1</v>
      </c>
      <c r="AU571" s="121" t="s">
        <v>2309</v>
      </c>
      <c r="AV571" s="220" t="b">
        <f>AND(Table1[[#This Row],[PROPOSED Adjustment Description]]=Table1[[#This Row],[ ADOPTED
Adjustment Description]],TRUE,FALSE)</f>
        <v>0</v>
      </c>
    </row>
    <row r="572" spans="1:48" s="214" customFormat="1" ht="35.25" customHeight="1" x14ac:dyDescent="0.15">
      <c r="A572" s="196">
        <v>720057</v>
      </c>
      <c r="B572" s="197" t="s">
        <v>149</v>
      </c>
      <c r="C572" s="198">
        <v>2112</v>
      </c>
      <c r="D572" s="197" t="s">
        <v>150</v>
      </c>
      <c r="E572" s="197" t="s">
        <v>329</v>
      </c>
      <c r="F572" s="197" t="s">
        <v>83</v>
      </c>
      <c r="G572" s="197" t="s">
        <v>478</v>
      </c>
      <c r="H572" s="197" t="s">
        <v>83</v>
      </c>
      <c r="I572" s="226">
        <v>57638</v>
      </c>
      <c r="J572" s="227" t="s">
        <v>2311</v>
      </c>
      <c r="K572" s="188"/>
      <c r="L572" s="189"/>
      <c r="M572" s="189"/>
      <c r="N572" s="189"/>
      <c r="O572" s="189">
        <f>SUM(Table1[[#This Row],[Salaries and Wages]:[Variable Fringe]])</f>
        <v>0</v>
      </c>
      <c r="P572" s="189"/>
      <c r="Q572" s="189"/>
      <c r="R572" s="194">
        <v>-250000</v>
      </c>
      <c r="S572" s="189"/>
      <c r="T572" s="189"/>
      <c r="U572" s="189"/>
      <c r="V572" s="189"/>
      <c r="W572" s="189"/>
      <c r="X572" s="189"/>
      <c r="Y572" s="194">
        <v>-250000</v>
      </c>
      <c r="Z572" s="189"/>
      <c r="AA572" s="221" t="s">
        <v>2312</v>
      </c>
      <c r="AB572" s="210" t="s">
        <v>2313</v>
      </c>
      <c r="AC572" s="210" t="s">
        <v>2314</v>
      </c>
      <c r="AD572" s="197" t="s">
        <v>94</v>
      </c>
      <c r="AE572" s="234" t="s">
        <v>69</v>
      </c>
      <c r="AF572" s="259">
        <v>0</v>
      </c>
      <c r="AG572" s="211">
        <f>Table1[[#This Row],[ADOPTED
Expenditures TOTAL]]*Table1[[#This Row],[
Percent Related to CAP]]</f>
        <v>0</v>
      </c>
      <c r="AH572" s="211">
        <f>Table1[[#This Row],[ADOPTED
Revenue TOTAL]]*Table1[[#This Row],[
Percent Related to CAP]]</f>
        <v>0</v>
      </c>
      <c r="AI572" s="251" t="s">
        <v>69</v>
      </c>
      <c r="AJ572" s="251" t="s">
        <v>69</v>
      </c>
      <c r="AK572" s="251" t="s">
        <v>69</v>
      </c>
      <c r="AL572" s="251" t="s">
        <v>69</v>
      </c>
      <c r="AM572" s="246"/>
      <c r="AN572" s="215" t="s">
        <v>83</v>
      </c>
      <c r="AO572" s="197"/>
      <c r="AP572" s="197"/>
      <c r="AQ572" s="216"/>
      <c r="AR572" s="216"/>
      <c r="AS572" s="219" t="s">
        <v>2311</v>
      </c>
      <c r="AT572" s="117" t="b">
        <f>IF(Table1[[#This Row],[PROPOSED
Form ID Name]]=Table1[[#This Row],[ADOPTED
Form ID Name]],TRUE,FALSE)</f>
        <v>1</v>
      </c>
      <c r="AU572" s="121" t="s">
        <v>2312</v>
      </c>
      <c r="AV572" s="220" t="b">
        <f>AND(Table1[[#This Row],[PROPOSED Adjustment Description]]=Table1[[#This Row],[ ADOPTED
Adjustment Description]],TRUE,FALSE)</f>
        <v>0</v>
      </c>
    </row>
    <row r="573" spans="1:48" s="214" customFormat="1" ht="35.25" customHeight="1" x14ac:dyDescent="0.15">
      <c r="A573" s="196">
        <v>100000</v>
      </c>
      <c r="B573" s="199" t="s">
        <v>57</v>
      </c>
      <c r="C573" s="198">
        <v>1716</v>
      </c>
      <c r="D573" s="199" t="s">
        <v>1290</v>
      </c>
      <c r="E573" s="199" t="s">
        <v>83</v>
      </c>
      <c r="F573" s="199" t="s">
        <v>83</v>
      </c>
      <c r="G573" s="199" t="s">
        <v>89</v>
      </c>
      <c r="H573" s="199" t="s">
        <v>83</v>
      </c>
      <c r="I573" s="226">
        <v>57640</v>
      </c>
      <c r="J573" s="228" t="s">
        <v>2315</v>
      </c>
      <c r="K573" s="190"/>
      <c r="L573" s="191"/>
      <c r="M573" s="191"/>
      <c r="N573" s="191"/>
      <c r="O573" s="191">
        <f>SUM(Table1[[#This Row],[Salaries and Wages]:[Variable Fringe]])</f>
        <v>0</v>
      </c>
      <c r="P573" s="191"/>
      <c r="Q573" s="191"/>
      <c r="R573" s="191"/>
      <c r="S573" s="191"/>
      <c r="T573" s="191"/>
      <c r="U573" s="191"/>
      <c r="V573" s="191"/>
      <c r="W573" s="191"/>
      <c r="X573" s="191"/>
      <c r="Y573" s="191"/>
      <c r="Z573" s="191">
        <v>31000000</v>
      </c>
      <c r="AA573" s="223" t="s">
        <v>1947</v>
      </c>
      <c r="AB573" s="210" t="s">
        <v>92</v>
      </c>
      <c r="AC573" s="210" t="s">
        <v>1911</v>
      </c>
      <c r="AD573" s="199" t="s">
        <v>94</v>
      </c>
      <c r="AE573" s="234" t="s">
        <v>69</v>
      </c>
      <c r="AF573" s="231">
        <v>0</v>
      </c>
      <c r="AG573" s="211">
        <f>Table1[[#This Row],[ADOPTED
Expenditures TOTAL]]*Table1[[#This Row],[
Percent Related to CAP]]</f>
        <v>0</v>
      </c>
      <c r="AH573" s="211">
        <f>Table1[[#This Row],[ADOPTED
Revenue TOTAL]]*Table1[[#This Row],[
Percent Related to CAP]]</f>
        <v>0</v>
      </c>
      <c r="AI573" s="217" t="s">
        <v>69</v>
      </c>
      <c r="AJ573" s="217" t="s">
        <v>69</v>
      </c>
      <c r="AK573" s="217" t="s">
        <v>69</v>
      </c>
      <c r="AL573" s="217" t="s">
        <v>69</v>
      </c>
      <c r="AM573" s="246"/>
      <c r="AN573" s="215"/>
      <c r="AO573" s="197"/>
      <c r="AP573" s="197"/>
      <c r="AQ573" s="197"/>
      <c r="AR573" s="197" t="s">
        <v>83</v>
      </c>
      <c r="AS573" s="219" t="s">
        <v>2315</v>
      </c>
      <c r="AT573" s="116" t="b">
        <f>IF(Table1[[#This Row],[PROPOSED
Form ID Name]]=Table1[[#This Row],[ADOPTED
Form ID Name]],TRUE,FALSE)</f>
        <v>1</v>
      </c>
      <c r="AU573" s="121" t="s">
        <v>1947</v>
      </c>
      <c r="AV573" s="220" t="b">
        <f>AND(Table1[[#This Row],[PROPOSED Adjustment Description]]=Table1[[#This Row],[ ADOPTED
Adjustment Description]],TRUE,FALSE)</f>
        <v>0</v>
      </c>
    </row>
    <row r="574" spans="1:48" s="214" customFormat="1" ht="35.25" customHeight="1" x14ac:dyDescent="0.15">
      <c r="A574" s="196">
        <v>100000</v>
      </c>
      <c r="B574" s="199" t="s">
        <v>57</v>
      </c>
      <c r="C574" s="198">
        <v>1516</v>
      </c>
      <c r="D574" s="199" t="s">
        <v>710</v>
      </c>
      <c r="E574" s="199"/>
      <c r="F574" s="199"/>
      <c r="G574" s="199"/>
      <c r="H574" s="199"/>
      <c r="I574" s="226">
        <v>57641</v>
      </c>
      <c r="J574" s="228" t="s">
        <v>2316</v>
      </c>
      <c r="K574" s="190"/>
      <c r="L574" s="191"/>
      <c r="M574" s="191"/>
      <c r="N574" s="191"/>
      <c r="O574" s="191">
        <f>SUM(Table1[[#This Row],[Salaries and Wages]:[Variable Fringe]])</f>
        <v>0</v>
      </c>
      <c r="P574" s="191"/>
      <c r="Q574" s="191"/>
      <c r="R574" s="191"/>
      <c r="S574" s="191"/>
      <c r="T574" s="191"/>
      <c r="U574" s="191"/>
      <c r="V574" s="191"/>
      <c r="W574" s="191"/>
      <c r="X574" s="191"/>
      <c r="Y574" s="191"/>
      <c r="Z574" s="191">
        <v>1000000</v>
      </c>
      <c r="AA574" s="223" t="s">
        <v>2317</v>
      </c>
      <c r="AB574" s="210" t="s">
        <v>2318</v>
      </c>
      <c r="AC574" s="210" t="s">
        <v>2319</v>
      </c>
      <c r="AD574" s="199"/>
      <c r="AE574" s="234"/>
      <c r="AF574" s="231">
        <v>0</v>
      </c>
      <c r="AG574" s="211">
        <f>Table1[[#This Row],[ADOPTED
Expenditures TOTAL]]*Table1[[#This Row],[
Percent Related to CAP]]</f>
        <v>0</v>
      </c>
      <c r="AH574" s="211">
        <f>Table1[[#This Row],[ADOPTED
Revenue TOTAL]]*Table1[[#This Row],[
Percent Related to CAP]]</f>
        <v>0</v>
      </c>
      <c r="AI574" s="217" t="s">
        <v>69</v>
      </c>
      <c r="AJ574" s="217" t="s">
        <v>69</v>
      </c>
      <c r="AK574" s="217" t="s">
        <v>69</v>
      </c>
      <c r="AL574" s="217" t="s">
        <v>69</v>
      </c>
      <c r="AM574" s="246"/>
      <c r="AN574" s="215"/>
      <c r="AO574" s="197"/>
      <c r="AP574" s="197"/>
      <c r="AQ574" s="197"/>
      <c r="AR574" s="197"/>
      <c r="AS574" s="219" t="s">
        <v>2316</v>
      </c>
      <c r="AT574" s="116" t="b">
        <f>IF(Table1[[#This Row],[PROPOSED
Form ID Name]]=Table1[[#This Row],[ADOPTED
Form ID Name]],TRUE,FALSE)</f>
        <v>1</v>
      </c>
      <c r="AU574" s="121" t="s">
        <v>2317</v>
      </c>
      <c r="AV574" s="220" t="b">
        <f>AND(Table1[[#This Row],[PROPOSED Adjustment Description]]=Table1[[#This Row],[ ADOPTED
Adjustment Description]],TRUE,FALSE)</f>
        <v>0</v>
      </c>
    </row>
    <row r="575" spans="1:48" s="214" customFormat="1" ht="35.25" customHeight="1" x14ac:dyDescent="0.15">
      <c r="A575" s="196">
        <v>100000</v>
      </c>
      <c r="B575" s="199" t="s">
        <v>57</v>
      </c>
      <c r="C575" s="198">
        <v>1912</v>
      </c>
      <c r="D575" s="199" t="s">
        <v>471</v>
      </c>
      <c r="E575" s="199" t="s">
        <v>83</v>
      </c>
      <c r="F575" s="199" t="s">
        <v>83</v>
      </c>
      <c r="G575" s="199" t="s">
        <v>89</v>
      </c>
      <c r="H575" s="199" t="s">
        <v>83</v>
      </c>
      <c r="I575" s="226">
        <v>57642</v>
      </c>
      <c r="J575" s="228" t="s">
        <v>2320</v>
      </c>
      <c r="K575" s="190"/>
      <c r="L575" s="191"/>
      <c r="M575" s="191"/>
      <c r="N575" s="191"/>
      <c r="O575" s="191">
        <f>SUM(Table1[[#This Row],[Salaries and Wages]:[Variable Fringe]])</f>
        <v>0</v>
      </c>
      <c r="P575" s="191"/>
      <c r="Q575" s="191"/>
      <c r="R575" s="191"/>
      <c r="S575" s="191"/>
      <c r="T575" s="191"/>
      <c r="U575" s="191"/>
      <c r="V575" s="191"/>
      <c r="W575" s="191"/>
      <c r="X575" s="191"/>
      <c r="Y575" s="191"/>
      <c r="Z575" s="191">
        <v>38225</v>
      </c>
      <c r="AA575" s="222" t="s">
        <v>2321</v>
      </c>
      <c r="AB575" s="210" t="s">
        <v>1855</v>
      </c>
      <c r="AC575" s="210" t="s">
        <v>1945</v>
      </c>
      <c r="AD575" s="199" t="s">
        <v>94</v>
      </c>
      <c r="AE575" s="234"/>
      <c r="AF575" s="231">
        <v>0</v>
      </c>
      <c r="AG575" s="211">
        <f>Table1[[#This Row],[ADOPTED
Expenditures TOTAL]]*Table1[[#This Row],[
Percent Related to CAP]]</f>
        <v>0</v>
      </c>
      <c r="AH575" s="211">
        <f>Table1[[#This Row],[ADOPTED
Revenue TOTAL]]*Table1[[#This Row],[
Percent Related to CAP]]</f>
        <v>0</v>
      </c>
      <c r="AI575" s="217" t="s">
        <v>69</v>
      </c>
      <c r="AJ575" s="217" t="s">
        <v>69</v>
      </c>
      <c r="AK575" s="217" t="s">
        <v>69</v>
      </c>
      <c r="AL575" s="217" t="s">
        <v>69</v>
      </c>
      <c r="AM575" s="246"/>
      <c r="AN575" s="215"/>
      <c r="AO575" s="197"/>
      <c r="AP575" s="197"/>
      <c r="AQ575" s="197"/>
      <c r="AR575" s="197" t="s">
        <v>83</v>
      </c>
      <c r="AS575" s="219" t="s">
        <v>2320</v>
      </c>
      <c r="AT575" s="116" t="b">
        <f>IF(Table1[[#This Row],[PROPOSED
Form ID Name]]=Table1[[#This Row],[ADOPTED
Form ID Name]],TRUE,FALSE)</f>
        <v>1</v>
      </c>
      <c r="AU575" s="121" t="s">
        <v>2321</v>
      </c>
      <c r="AV575" s="220" t="b">
        <f>AND(Table1[[#This Row],[PROPOSED Adjustment Description]]=Table1[[#This Row],[ ADOPTED
Adjustment Description]],TRUE,FALSE)</f>
        <v>0</v>
      </c>
    </row>
    <row r="576" spans="1:48" s="214" customFormat="1" ht="35.25" customHeight="1" x14ac:dyDescent="0.15">
      <c r="A576" s="196">
        <v>100000</v>
      </c>
      <c r="B576" s="199" t="s">
        <v>57</v>
      </c>
      <c r="C576" s="198">
        <v>1211</v>
      </c>
      <c r="D576" s="199" t="s">
        <v>428</v>
      </c>
      <c r="E576" s="199"/>
      <c r="F576" s="199"/>
      <c r="G576" s="199"/>
      <c r="H576" s="199"/>
      <c r="I576" s="226">
        <v>57643</v>
      </c>
      <c r="J576" s="228" t="s">
        <v>2322</v>
      </c>
      <c r="K576" s="190">
        <v>2</v>
      </c>
      <c r="L576" s="191">
        <v>299996</v>
      </c>
      <c r="M576" s="191">
        <v>57412</v>
      </c>
      <c r="N576" s="191">
        <v>23300</v>
      </c>
      <c r="O576" s="191">
        <f>SUM(Table1[[#This Row],[Salaries and Wages]:[Variable Fringe]])</f>
        <v>380708</v>
      </c>
      <c r="P576" s="191">
        <v>5000</v>
      </c>
      <c r="Q576" s="191">
        <v>4000</v>
      </c>
      <c r="R576" s="191"/>
      <c r="S576" s="191"/>
      <c r="T576" s="191"/>
      <c r="U576" s="191"/>
      <c r="V576" s="191"/>
      <c r="W576" s="191"/>
      <c r="X576" s="191"/>
      <c r="Y576" s="191">
        <v>389708</v>
      </c>
      <c r="Z576" s="191">
        <v>373382</v>
      </c>
      <c r="AA576" s="222" t="s">
        <v>2323</v>
      </c>
      <c r="AB576" s="210" t="s">
        <v>2324</v>
      </c>
      <c r="AC576" s="210" t="s">
        <v>2325</v>
      </c>
      <c r="AD576" s="199"/>
      <c r="AE576" s="234"/>
      <c r="AF576" s="259">
        <v>0</v>
      </c>
      <c r="AG576" s="211">
        <f>Table1[[#This Row],[ADOPTED
Expenditures TOTAL]]*Table1[[#This Row],[
Percent Related to CAP]]</f>
        <v>0</v>
      </c>
      <c r="AH576" s="211">
        <f>Table1[[#This Row],[ADOPTED
Revenue TOTAL]]*Table1[[#This Row],[
Percent Related to CAP]]</f>
        <v>0</v>
      </c>
      <c r="AI576" s="251" t="s">
        <v>69</v>
      </c>
      <c r="AJ576" s="251" t="s">
        <v>69</v>
      </c>
      <c r="AK576" s="251" t="s">
        <v>69</v>
      </c>
      <c r="AL576" s="251" t="s">
        <v>69</v>
      </c>
      <c r="AM576" s="246"/>
      <c r="AN576" s="215"/>
      <c r="AO576" s="197"/>
      <c r="AP576" s="197"/>
      <c r="AQ576" s="197"/>
      <c r="AR576" s="197"/>
      <c r="AS576" s="219" t="s">
        <v>2322</v>
      </c>
      <c r="AT576" s="116" t="b">
        <f>IF(Table1[[#This Row],[PROPOSED
Form ID Name]]=Table1[[#This Row],[ADOPTED
Form ID Name]],TRUE,FALSE)</f>
        <v>1</v>
      </c>
      <c r="AU576" s="121" t="s">
        <v>2323</v>
      </c>
      <c r="AV576" s="220" t="b">
        <f>AND(Table1[[#This Row],[PROPOSED Adjustment Description]]=Table1[[#This Row],[ ADOPTED
Adjustment Description]],TRUE,FALSE)</f>
        <v>0</v>
      </c>
    </row>
    <row r="577" spans="1:48" s="214" customFormat="1" ht="35.25" customHeight="1" x14ac:dyDescent="0.15">
      <c r="A577" s="196">
        <v>100000</v>
      </c>
      <c r="B577" s="199" t="s">
        <v>57</v>
      </c>
      <c r="C577" s="198">
        <v>9911</v>
      </c>
      <c r="D577" s="199" t="s">
        <v>82</v>
      </c>
      <c r="E577" s="199" t="s">
        <v>83</v>
      </c>
      <c r="F577" s="199" t="s">
        <v>83</v>
      </c>
      <c r="G577" s="199" t="s">
        <v>89</v>
      </c>
      <c r="H577" s="199" t="s">
        <v>83</v>
      </c>
      <c r="I577" s="226">
        <v>57644</v>
      </c>
      <c r="J577" s="228" t="s">
        <v>2326</v>
      </c>
      <c r="K577" s="190"/>
      <c r="L577" s="191"/>
      <c r="M577" s="191"/>
      <c r="N577" s="191"/>
      <c r="O577" s="191">
        <f>SUM(Table1[[#This Row],[Salaries and Wages]:[Variable Fringe]])</f>
        <v>0</v>
      </c>
      <c r="P577" s="191"/>
      <c r="Q577" s="191"/>
      <c r="R577" s="191"/>
      <c r="S577" s="191"/>
      <c r="T577" s="191"/>
      <c r="U577" s="191"/>
      <c r="V577" s="191"/>
      <c r="W577" s="191"/>
      <c r="X577" s="191"/>
      <c r="Y577" s="191"/>
      <c r="Z577" s="191">
        <v>242723</v>
      </c>
      <c r="AA577" s="222" t="s">
        <v>2327</v>
      </c>
      <c r="AB577" s="210" t="s">
        <v>2328</v>
      </c>
      <c r="AC577" s="210" t="s">
        <v>2328</v>
      </c>
      <c r="AD577" s="199"/>
      <c r="AE577" s="234" t="s">
        <v>69</v>
      </c>
      <c r="AF577" s="259">
        <v>0</v>
      </c>
      <c r="AG577" s="211">
        <f>Table1[[#This Row],[ADOPTED
Expenditures TOTAL]]*Table1[[#This Row],[
Percent Related to CAP]]</f>
        <v>0</v>
      </c>
      <c r="AH577" s="211">
        <f>Table1[[#This Row],[ADOPTED
Revenue TOTAL]]*Table1[[#This Row],[
Percent Related to CAP]]</f>
        <v>0</v>
      </c>
      <c r="AI577" s="251" t="s">
        <v>69</v>
      </c>
      <c r="AJ577" s="251" t="s">
        <v>69</v>
      </c>
      <c r="AK577" s="251" t="s">
        <v>69</v>
      </c>
      <c r="AL577" s="251" t="s">
        <v>69</v>
      </c>
      <c r="AM577" s="246"/>
      <c r="AN577" s="215"/>
      <c r="AO577" s="197"/>
      <c r="AP577" s="197"/>
      <c r="AQ577" s="197"/>
      <c r="AR577" s="197" t="s">
        <v>83</v>
      </c>
      <c r="AS577" s="219" t="s">
        <v>2326</v>
      </c>
      <c r="AT577" s="116" t="b">
        <f>IF(Table1[[#This Row],[PROPOSED
Form ID Name]]=Table1[[#This Row],[ADOPTED
Form ID Name]],TRUE,FALSE)</f>
        <v>1</v>
      </c>
      <c r="AU577" s="121" t="s">
        <v>2327</v>
      </c>
      <c r="AV577" s="220" t="b">
        <f>AND(Table1[[#This Row],[PROPOSED Adjustment Description]]=Table1[[#This Row],[ ADOPTED
Adjustment Description]],TRUE,FALSE)</f>
        <v>0</v>
      </c>
    </row>
    <row r="578" spans="1:48" s="214" customFormat="1" ht="35.25" customHeight="1" x14ac:dyDescent="0.15">
      <c r="A578" s="196">
        <v>100000</v>
      </c>
      <c r="B578" s="197" t="s">
        <v>57</v>
      </c>
      <c r="C578" s="198">
        <v>9912</v>
      </c>
      <c r="D578" s="197" t="s">
        <v>102</v>
      </c>
      <c r="E578" s="197" t="s">
        <v>589</v>
      </c>
      <c r="F578" s="197" t="s">
        <v>60</v>
      </c>
      <c r="G578" s="197" t="s">
        <v>104</v>
      </c>
      <c r="H578" s="197" t="s">
        <v>62</v>
      </c>
      <c r="I578" s="226">
        <v>57645</v>
      </c>
      <c r="J578" s="227" t="s">
        <v>2329</v>
      </c>
      <c r="K578" s="188"/>
      <c r="L578" s="189"/>
      <c r="M578" s="189"/>
      <c r="N578" s="189"/>
      <c r="O578" s="189">
        <f>SUM(Table1[[#This Row],[Salaries and Wages]:[Variable Fringe]])</f>
        <v>0</v>
      </c>
      <c r="P578" s="189"/>
      <c r="Q578" s="189"/>
      <c r="R578" s="189"/>
      <c r="S578" s="189"/>
      <c r="T578" s="189"/>
      <c r="U578" s="189"/>
      <c r="V578" s="189"/>
      <c r="W578" s="189">
        <v>2764834</v>
      </c>
      <c r="X578" s="189"/>
      <c r="Y578" s="189">
        <v>2764834</v>
      </c>
      <c r="Z578" s="189"/>
      <c r="AA578" s="221" t="s">
        <v>2330</v>
      </c>
      <c r="AB578" s="210" t="s">
        <v>1988</v>
      </c>
      <c r="AC578" s="210" t="s">
        <v>1989</v>
      </c>
      <c r="AD578" s="197" t="s">
        <v>94</v>
      </c>
      <c r="AE578" s="234" t="s">
        <v>94</v>
      </c>
      <c r="AF578" s="231">
        <v>0</v>
      </c>
      <c r="AG578" s="211">
        <f>Table1[[#This Row],[ADOPTED
Expenditures TOTAL]]*Table1[[#This Row],[
Percent Related to CAP]]</f>
        <v>0</v>
      </c>
      <c r="AH578" s="211">
        <f>Table1[[#This Row],[ADOPTED
Revenue TOTAL]]*Table1[[#This Row],[
Percent Related to CAP]]</f>
        <v>0</v>
      </c>
      <c r="AI578" s="217" t="s">
        <v>69</v>
      </c>
      <c r="AJ578" s="217" t="s">
        <v>69</v>
      </c>
      <c r="AK578" s="217" t="s">
        <v>69</v>
      </c>
      <c r="AL578" s="217" t="s">
        <v>177</v>
      </c>
      <c r="AM578" s="246"/>
      <c r="AN578" s="215"/>
      <c r="AO578" s="197"/>
      <c r="AP578" s="197"/>
      <c r="AQ578" s="197"/>
      <c r="AR578" s="197" t="s">
        <v>83</v>
      </c>
      <c r="AS578" s="219" t="s">
        <v>2329</v>
      </c>
      <c r="AT578" s="116" t="b">
        <f>IF(Table1[[#This Row],[PROPOSED
Form ID Name]]=Table1[[#This Row],[ADOPTED
Form ID Name]],TRUE,FALSE)</f>
        <v>1</v>
      </c>
      <c r="AU578" s="121" t="s">
        <v>2330</v>
      </c>
      <c r="AV578" s="220" t="b">
        <f>AND(Table1[[#This Row],[PROPOSED Adjustment Description]]=Table1[[#This Row],[ ADOPTED
Adjustment Description]],TRUE,FALSE)</f>
        <v>0</v>
      </c>
    </row>
    <row r="579" spans="1:48" s="214" customFormat="1" ht="35.25" customHeight="1" x14ac:dyDescent="0.15">
      <c r="A579" s="196">
        <v>100000</v>
      </c>
      <c r="B579" s="199" t="s">
        <v>57</v>
      </c>
      <c r="C579" s="198">
        <v>1313</v>
      </c>
      <c r="D579" s="199" t="s">
        <v>1583</v>
      </c>
      <c r="E579" s="199" t="s">
        <v>83</v>
      </c>
      <c r="F579" s="199" t="s">
        <v>83</v>
      </c>
      <c r="G579" s="199" t="s">
        <v>61</v>
      </c>
      <c r="H579" s="199" t="s">
        <v>83</v>
      </c>
      <c r="I579" s="226">
        <v>57646</v>
      </c>
      <c r="J579" s="228" t="s">
        <v>2331</v>
      </c>
      <c r="K579" s="190">
        <v>3</v>
      </c>
      <c r="L579" s="191">
        <v>390491</v>
      </c>
      <c r="M579" s="191">
        <v>76723</v>
      </c>
      <c r="N579" s="191">
        <v>33341</v>
      </c>
      <c r="O579" s="191">
        <f>SUM(Table1[[#This Row],[Salaries and Wages]:[Variable Fringe]])</f>
        <v>500555</v>
      </c>
      <c r="P579" s="191"/>
      <c r="Q579" s="191"/>
      <c r="R579" s="191"/>
      <c r="S579" s="191"/>
      <c r="T579" s="191"/>
      <c r="U579" s="191"/>
      <c r="V579" s="191"/>
      <c r="W579" s="191"/>
      <c r="X579" s="191"/>
      <c r="Y579" s="191">
        <v>500555</v>
      </c>
      <c r="Z579" s="191"/>
      <c r="AA579" s="223" t="s">
        <v>2332</v>
      </c>
      <c r="AB579" s="210" t="s">
        <v>2333</v>
      </c>
      <c r="AC579" s="210" t="s">
        <v>2334</v>
      </c>
      <c r="AD579" s="199" t="s">
        <v>94</v>
      </c>
      <c r="AE579" s="234" t="s">
        <v>69</v>
      </c>
      <c r="AF579" s="231">
        <v>0</v>
      </c>
      <c r="AG579" s="211">
        <f>Table1[[#This Row],[ADOPTED
Expenditures TOTAL]]*Table1[[#This Row],[
Percent Related to CAP]]</f>
        <v>0</v>
      </c>
      <c r="AH579" s="211">
        <f>Table1[[#This Row],[ADOPTED
Revenue TOTAL]]*Table1[[#This Row],[
Percent Related to CAP]]</f>
        <v>0</v>
      </c>
      <c r="AI579" s="217" t="s">
        <v>69</v>
      </c>
      <c r="AJ579" s="217" t="s">
        <v>69</v>
      </c>
      <c r="AK579" s="217" t="s">
        <v>69</v>
      </c>
      <c r="AL579" s="217" t="s">
        <v>69</v>
      </c>
      <c r="AM579" s="246"/>
      <c r="AN579" s="215"/>
      <c r="AO579" s="197"/>
      <c r="AP579" s="197"/>
      <c r="AQ579" s="197"/>
      <c r="AR579" s="197" t="s">
        <v>83</v>
      </c>
      <c r="AS579" s="219" t="s">
        <v>2331</v>
      </c>
      <c r="AT579" s="116" t="b">
        <f>IF(Table1[[#This Row],[PROPOSED
Form ID Name]]=Table1[[#This Row],[ADOPTED
Form ID Name]],TRUE,FALSE)</f>
        <v>1</v>
      </c>
      <c r="AU579" s="121" t="s">
        <v>2332</v>
      </c>
      <c r="AV579" s="220" t="b">
        <f>AND(Table1[[#This Row],[PROPOSED Adjustment Description]]=Table1[[#This Row],[ ADOPTED
Adjustment Description]],TRUE,FALSE)</f>
        <v>0</v>
      </c>
    </row>
    <row r="580" spans="1:48" s="214" customFormat="1" ht="35.25" customHeight="1" x14ac:dyDescent="0.15">
      <c r="A580" s="196">
        <v>100000</v>
      </c>
      <c r="B580" s="199" t="s">
        <v>57</v>
      </c>
      <c r="C580" s="198">
        <v>1415</v>
      </c>
      <c r="D580" s="199" t="s">
        <v>666</v>
      </c>
      <c r="E580" s="199" t="s">
        <v>103</v>
      </c>
      <c r="F580" s="199" t="s">
        <v>83</v>
      </c>
      <c r="G580" s="199" t="s">
        <v>61</v>
      </c>
      <c r="H580" s="199" t="s">
        <v>83</v>
      </c>
      <c r="I580" s="226">
        <v>57647</v>
      </c>
      <c r="J580" s="228" t="s">
        <v>2335</v>
      </c>
      <c r="K580" s="190"/>
      <c r="L580" s="191"/>
      <c r="M580" s="191"/>
      <c r="N580" s="191"/>
      <c r="O580" s="191">
        <f>SUM(Table1[[#This Row],[Salaries and Wages]:[Variable Fringe]])</f>
        <v>0</v>
      </c>
      <c r="P580" s="191"/>
      <c r="Q580" s="191">
        <v>20000</v>
      </c>
      <c r="R580" s="191"/>
      <c r="S580" s="191"/>
      <c r="T580" s="191"/>
      <c r="U580" s="191"/>
      <c r="V580" s="191"/>
      <c r="W580" s="191"/>
      <c r="X580" s="191"/>
      <c r="Y580" s="191">
        <v>20000</v>
      </c>
      <c r="Z580" s="191"/>
      <c r="AA580" s="222" t="s">
        <v>2336</v>
      </c>
      <c r="AB580" s="210" t="s">
        <v>2337</v>
      </c>
      <c r="AC580" s="210" t="s">
        <v>2338</v>
      </c>
      <c r="AD580" s="199" t="s">
        <v>94</v>
      </c>
      <c r="AE580" s="234" t="s">
        <v>69</v>
      </c>
      <c r="AF580" s="231">
        <v>0</v>
      </c>
      <c r="AG580" s="211">
        <f>Table1[[#This Row],[ADOPTED
Expenditures TOTAL]]*Table1[[#This Row],[
Percent Related to CAP]]</f>
        <v>0</v>
      </c>
      <c r="AH580" s="211">
        <f>Table1[[#This Row],[ADOPTED
Revenue TOTAL]]*Table1[[#This Row],[
Percent Related to CAP]]</f>
        <v>0</v>
      </c>
      <c r="AI580" s="217" t="s">
        <v>69</v>
      </c>
      <c r="AJ580" s="217" t="s">
        <v>69</v>
      </c>
      <c r="AK580" s="217" t="s">
        <v>69</v>
      </c>
      <c r="AL580" s="217" t="s">
        <v>69</v>
      </c>
      <c r="AM580" s="246"/>
      <c r="AN580" s="215"/>
      <c r="AO580" s="197"/>
      <c r="AP580" s="197"/>
      <c r="AQ580" s="197"/>
      <c r="AR580" s="197" t="s">
        <v>133</v>
      </c>
      <c r="AS580" s="219" t="s">
        <v>2335</v>
      </c>
      <c r="AT580" s="116" t="b">
        <f>IF(Table1[[#This Row],[PROPOSED
Form ID Name]]=Table1[[#This Row],[ADOPTED
Form ID Name]],TRUE,FALSE)</f>
        <v>1</v>
      </c>
      <c r="AU580" s="121" t="s">
        <v>2336</v>
      </c>
      <c r="AV580" s="220" t="b">
        <f>AND(Table1[[#This Row],[PROPOSED Adjustment Description]]=Table1[[#This Row],[ ADOPTED
Adjustment Description]],TRUE,FALSE)</f>
        <v>0</v>
      </c>
    </row>
    <row r="581" spans="1:48" s="214" customFormat="1" ht="35.25" customHeight="1" x14ac:dyDescent="0.15">
      <c r="A581" s="196">
        <v>100000</v>
      </c>
      <c r="B581" s="199" t="s">
        <v>57</v>
      </c>
      <c r="C581" s="198">
        <v>211600</v>
      </c>
      <c r="D581" s="199" t="s">
        <v>58</v>
      </c>
      <c r="E581" s="199" t="s">
        <v>83</v>
      </c>
      <c r="F581" s="199" t="s">
        <v>83</v>
      </c>
      <c r="G581" s="199" t="s">
        <v>134</v>
      </c>
      <c r="H581" s="199" t="s">
        <v>83</v>
      </c>
      <c r="I581" s="226">
        <v>57648</v>
      </c>
      <c r="J581" s="228" t="s">
        <v>1131</v>
      </c>
      <c r="K581" s="190"/>
      <c r="L581" s="191"/>
      <c r="M581" s="191"/>
      <c r="N581" s="191"/>
      <c r="O581" s="191">
        <f>SUM(Table1[[#This Row],[Salaries and Wages]:[Variable Fringe]])</f>
        <v>0</v>
      </c>
      <c r="P581" s="191"/>
      <c r="Q581" s="191"/>
      <c r="R581" s="191"/>
      <c r="S581" s="191"/>
      <c r="T581" s="191"/>
      <c r="U581" s="191"/>
      <c r="V581" s="191"/>
      <c r="W581" s="191"/>
      <c r="X581" s="191"/>
      <c r="Y581" s="191"/>
      <c r="Z581" s="193">
        <v>-21121</v>
      </c>
      <c r="AA581" s="222" t="s">
        <v>2339</v>
      </c>
      <c r="AB581" s="210" t="s">
        <v>1133</v>
      </c>
      <c r="AC581" s="210" t="s">
        <v>1134</v>
      </c>
      <c r="AD581" s="199" t="s">
        <v>94</v>
      </c>
      <c r="AE581" s="234" t="s">
        <v>2340</v>
      </c>
      <c r="AF581" s="231">
        <v>0</v>
      </c>
      <c r="AG581" s="211">
        <f>Table1[[#This Row],[ADOPTED
Expenditures TOTAL]]*Table1[[#This Row],[
Percent Related to CAP]]</f>
        <v>0</v>
      </c>
      <c r="AH581" s="211">
        <f>Table1[[#This Row],[ADOPTED
Revenue TOTAL]]*Table1[[#This Row],[
Percent Related to CAP]]</f>
        <v>0</v>
      </c>
      <c r="AI581" s="217" t="s">
        <v>69</v>
      </c>
      <c r="AJ581" s="217" t="s">
        <v>69</v>
      </c>
      <c r="AK581" s="217" t="s">
        <v>69</v>
      </c>
      <c r="AL581" s="217" t="s">
        <v>69</v>
      </c>
      <c r="AM581" s="246"/>
      <c r="AN581" s="215"/>
      <c r="AO581" s="197"/>
      <c r="AP581" s="197"/>
      <c r="AQ581" s="197"/>
      <c r="AR581" s="197" t="s">
        <v>83</v>
      </c>
      <c r="AS581" s="219" t="s">
        <v>1131</v>
      </c>
      <c r="AT581" s="116" t="b">
        <f>IF(Table1[[#This Row],[PROPOSED
Form ID Name]]=Table1[[#This Row],[ADOPTED
Form ID Name]],TRUE,FALSE)</f>
        <v>1</v>
      </c>
      <c r="AU581" s="121" t="s">
        <v>2339</v>
      </c>
      <c r="AV581" s="220" t="b">
        <f>AND(Table1[[#This Row],[PROPOSED Adjustment Description]]=Table1[[#This Row],[ ADOPTED
Adjustment Description]],TRUE,FALSE)</f>
        <v>0</v>
      </c>
    </row>
    <row r="582" spans="1:48" s="214" customFormat="1" ht="35.25" customHeight="1" x14ac:dyDescent="0.15">
      <c r="A582" s="196">
        <v>200205</v>
      </c>
      <c r="B582" s="197" t="s">
        <v>96</v>
      </c>
      <c r="C582" s="198">
        <v>1414</v>
      </c>
      <c r="D582" s="197" t="s">
        <v>97</v>
      </c>
      <c r="E582" s="197" t="s">
        <v>83</v>
      </c>
      <c r="F582" s="197" t="s">
        <v>83</v>
      </c>
      <c r="G582" s="197" t="s">
        <v>61</v>
      </c>
      <c r="H582" s="197" t="s">
        <v>83</v>
      </c>
      <c r="I582" s="226">
        <v>57649</v>
      </c>
      <c r="J582" s="227" t="s">
        <v>2341</v>
      </c>
      <c r="K582" s="188"/>
      <c r="L582" s="189"/>
      <c r="M582" s="189"/>
      <c r="N582" s="189"/>
      <c r="O582" s="189">
        <f>SUM(Table1[[#This Row],[Salaries and Wages]:[Variable Fringe]])</f>
        <v>0</v>
      </c>
      <c r="P582" s="189"/>
      <c r="Q582" s="189"/>
      <c r="R582" s="189"/>
      <c r="S582" s="189"/>
      <c r="T582" s="189"/>
      <c r="U582" s="189"/>
      <c r="V582" s="189"/>
      <c r="W582" s="189">
        <v>5000000</v>
      </c>
      <c r="X582" s="189"/>
      <c r="Y582" s="189">
        <v>5000000</v>
      </c>
      <c r="Z582" s="189"/>
      <c r="AA582" s="221" t="s">
        <v>2342</v>
      </c>
      <c r="AB582" s="209" t="s">
        <v>1812</v>
      </c>
      <c r="AC582" s="210" t="s">
        <v>1813</v>
      </c>
      <c r="AD582" s="197" t="s">
        <v>94</v>
      </c>
      <c r="AE582" s="234" t="s">
        <v>69</v>
      </c>
      <c r="AF582" s="231">
        <v>0</v>
      </c>
      <c r="AG582" s="211">
        <f>Table1[[#This Row],[ADOPTED
Expenditures TOTAL]]*Table1[[#This Row],[
Percent Related to CAP]]</f>
        <v>0</v>
      </c>
      <c r="AH582" s="211">
        <f>Table1[[#This Row],[ADOPTED
Revenue TOTAL]]*Table1[[#This Row],[
Percent Related to CAP]]</f>
        <v>0</v>
      </c>
      <c r="AI582" s="217" t="s">
        <v>69</v>
      </c>
      <c r="AJ582" s="217" t="s">
        <v>69</v>
      </c>
      <c r="AK582" s="217" t="s">
        <v>69</v>
      </c>
      <c r="AL582" s="217" t="s">
        <v>69</v>
      </c>
      <c r="AM582" s="246"/>
      <c r="AN582" s="215"/>
      <c r="AO582" s="197"/>
      <c r="AP582" s="197" t="s">
        <v>83</v>
      </c>
      <c r="AQ582" s="197"/>
      <c r="AR582" s="197"/>
      <c r="AS582" s="219" t="s">
        <v>2341</v>
      </c>
      <c r="AT582" s="117" t="b">
        <f>IF(Table1[[#This Row],[PROPOSED
Form ID Name]]=Table1[[#This Row],[ADOPTED
Form ID Name]],TRUE,FALSE)</f>
        <v>1</v>
      </c>
      <c r="AU582" s="121" t="s">
        <v>2342</v>
      </c>
      <c r="AV582" s="220" t="b">
        <f>AND(Table1[[#This Row],[PROPOSED Adjustment Description]]=Table1[[#This Row],[ ADOPTED
Adjustment Description]],TRUE,FALSE)</f>
        <v>0</v>
      </c>
    </row>
    <row r="583" spans="1:48" s="214" customFormat="1" ht="35.25" customHeight="1" x14ac:dyDescent="0.15">
      <c r="A583" s="196">
        <v>200206</v>
      </c>
      <c r="B583" s="197" t="s">
        <v>1835</v>
      </c>
      <c r="C583" s="198">
        <v>9913</v>
      </c>
      <c r="D583" s="197" t="s">
        <v>1553</v>
      </c>
      <c r="E583" s="197" t="s">
        <v>83</v>
      </c>
      <c r="F583" s="197" t="s">
        <v>83</v>
      </c>
      <c r="G583" s="197" t="s">
        <v>61</v>
      </c>
      <c r="H583" s="197" t="s">
        <v>83</v>
      </c>
      <c r="I583" s="226">
        <v>57650</v>
      </c>
      <c r="J583" s="227" t="s">
        <v>2343</v>
      </c>
      <c r="K583" s="188"/>
      <c r="L583" s="189"/>
      <c r="M583" s="189"/>
      <c r="N583" s="189"/>
      <c r="O583" s="189">
        <f>SUM(Table1[[#This Row],[Salaries and Wages]:[Variable Fringe]])</f>
        <v>0</v>
      </c>
      <c r="P583" s="189"/>
      <c r="Q583" s="189"/>
      <c r="R583" s="189"/>
      <c r="S583" s="189"/>
      <c r="T583" s="189"/>
      <c r="U583" s="189"/>
      <c r="V583" s="189"/>
      <c r="W583" s="189">
        <v>5000000</v>
      </c>
      <c r="X583" s="189"/>
      <c r="Y583" s="189">
        <v>5000000</v>
      </c>
      <c r="Z583" s="189">
        <v>5000000</v>
      </c>
      <c r="AA583" s="221" t="s">
        <v>2344</v>
      </c>
      <c r="AB583" s="210" t="s">
        <v>2345</v>
      </c>
      <c r="AC583" s="210" t="s">
        <v>2346</v>
      </c>
      <c r="AD583" s="197" t="s">
        <v>94</v>
      </c>
      <c r="AE583" s="234" t="s">
        <v>69</v>
      </c>
      <c r="AF583" s="231">
        <v>0</v>
      </c>
      <c r="AG583" s="211">
        <f>Table1[[#This Row],[ADOPTED
Expenditures TOTAL]]*Table1[[#This Row],[
Percent Related to CAP]]</f>
        <v>0</v>
      </c>
      <c r="AH583" s="211">
        <f>Table1[[#This Row],[ADOPTED
Revenue TOTAL]]*Table1[[#This Row],[
Percent Related to CAP]]</f>
        <v>0</v>
      </c>
      <c r="AI583" s="217" t="s">
        <v>69</v>
      </c>
      <c r="AJ583" s="217" t="s">
        <v>69</v>
      </c>
      <c r="AK583" s="217" t="s">
        <v>69</v>
      </c>
      <c r="AL583" s="217" t="s">
        <v>69</v>
      </c>
      <c r="AM583" s="246"/>
      <c r="AN583" s="215" t="s">
        <v>83</v>
      </c>
      <c r="AO583" s="197"/>
      <c r="AP583" s="197"/>
      <c r="AQ583" s="216"/>
      <c r="AR583" s="216"/>
      <c r="AS583" s="219" t="s">
        <v>2343</v>
      </c>
      <c r="AT583" s="117" t="b">
        <f>IF(Table1[[#This Row],[PROPOSED
Form ID Name]]=Table1[[#This Row],[ADOPTED
Form ID Name]],TRUE,FALSE)</f>
        <v>1</v>
      </c>
      <c r="AU583" s="121" t="s">
        <v>2344</v>
      </c>
      <c r="AV583" s="220" t="b">
        <f>AND(Table1[[#This Row],[PROPOSED Adjustment Description]]=Table1[[#This Row],[ ADOPTED
Adjustment Description]],TRUE,FALSE)</f>
        <v>0</v>
      </c>
    </row>
    <row r="584" spans="1:48" s="214" customFormat="1" ht="35.25" customHeight="1" x14ac:dyDescent="0.15">
      <c r="A584" s="196">
        <v>200089</v>
      </c>
      <c r="B584" s="199" t="s">
        <v>2347</v>
      </c>
      <c r="C584" s="198">
        <v>171415</v>
      </c>
      <c r="D584" s="199" t="s">
        <v>1271</v>
      </c>
      <c r="E584" s="199" t="s">
        <v>103</v>
      </c>
      <c r="F584" s="199" t="s">
        <v>83</v>
      </c>
      <c r="G584" s="199" t="s">
        <v>89</v>
      </c>
      <c r="H584" s="199" t="s">
        <v>83</v>
      </c>
      <c r="I584" s="226">
        <v>57652</v>
      </c>
      <c r="J584" s="228" t="s">
        <v>2348</v>
      </c>
      <c r="K584" s="190"/>
      <c r="L584" s="191"/>
      <c r="M584" s="191"/>
      <c r="N584" s="191"/>
      <c r="O584" s="191">
        <f>SUM(Table1[[#This Row],[Salaries and Wages]:[Variable Fringe]])</f>
        <v>0</v>
      </c>
      <c r="P584" s="191"/>
      <c r="Q584" s="191"/>
      <c r="R584" s="191"/>
      <c r="S584" s="191"/>
      <c r="T584" s="191"/>
      <c r="U584" s="191"/>
      <c r="V584" s="191"/>
      <c r="W584" s="191"/>
      <c r="X584" s="191"/>
      <c r="Y584" s="191"/>
      <c r="Z584" s="191">
        <v>51547</v>
      </c>
      <c r="AA584" s="223" t="s">
        <v>1689</v>
      </c>
      <c r="AB584" s="210" t="s">
        <v>1689</v>
      </c>
      <c r="AC584" s="210" t="s">
        <v>1689</v>
      </c>
      <c r="AD584" s="199" t="s">
        <v>94</v>
      </c>
      <c r="AE584" s="236" t="s">
        <v>69</v>
      </c>
      <c r="AF584" s="231">
        <v>0</v>
      </c>
      <c r="AG584" s="211">
        <f>Table1[[#This Row],[ADOPTED
Expenditures TOTAL]]*Table1[[#This Row],[
Percent Related to CAP]]</f>
        <v>0</v>
      </c>
      <c r="AH584" s="211">
        <f>Table1[[#This Row],[ADOPTED
Revenue TOTAL]]*Table1[[#This Row],[
Percent Related to CAP]]</f>
        <v>0</v>
      </c>
      <c r="AI584" s="217" t="s">
        <v>69</v>
      </c>
      <c r="AJ584" s="217" t="s">
        <v>69</v>
      </c>
      <c r="AK584" s="217" t="s">
        <v>69</v>
      </c>
      <c r="AL584" s="217" t="s">
        <v>69</v>
      </c>
      <c r="AM584" s="291"/>
      <c r="AN584" s="215" t="s">
        <v>83</v>
      </c>
      <c r="AO584" s="197"/>
      <c r="AP584" s="197"/>
      <c r="AQ584" s="216"/>
      <c r="AR584" s="216"/>
      <c r="AS584" s="219" t="s">
        <v>2348</v>
      </c>
      <c r="AT584" s="117" t="b">
        <f>IF(Table1[[#This Row],[PROPOSED
Form ID Name]]=Table1[[#This Row],[ADOPTED
Form ID Name]],TRUE,FALSE)</f>
        <v>1</v>
      </c>
      <c r="AU584" s="121" t="s">
        <v>1689</v>
      </c>
      <c r="AV584" s="220" t="b">
        <f>AND(Table1[[#This Row],[PROPOSED Adjustment Description]]=Table1[[#This Row],[ ADOPTED
Adjustment Description]],TRUE,FALSE)</f>
        <v>0</v>
      </c>
    </row>
    <row r="585" spans="1:48" s="214" customFormat="1" ht="35.25" customHeight="1" x14ac:dyDescent="0.15">
      <c r="A585" s="196">
        <v>200092</v>
      </c>
      <c r="B585" s="199" t="s">
        <v>2349</v>
      </c>
      <c r="C585" s="198">
        <v>171415</v>
      </c>
      <c r="D585" s="199" t="s">
        <v>1271</v>
      </c>
      <c r="E585" s="199" t="s">
        <v>103</v>
      </c>
      <c r="F585" s="199" t="s">
        <v>83</v>
      </c>
      <c r="G585" s="199" t="s">
        <v>89</v>
      </c>
      <c r="H585" s="199" t="s">
        <v>83</v>
      </c>
      <c r="I585" s="226">
        <v>57653</v>
      </c>
      <c r="J585" s="228" t="s">
        <v>2350</v>
      </c>
      <c r="K585" s="190"/>
      <c r="L585" s="191"/>
      <c r="M585" s="191"/>
      <c r="N585" s="191"/>
      <c r="O585" s="191">
        <f>SUM(Table1[[#This Row],[Salaries and Wages]:[Variable Fringe]])</f>
        <v>0</v>
      </c>
      <c r="P585" s="191"/>
      <c r="Q585" s="191"/>
      <c r="R585" s="191"/>
      <c r="S585" s="191"/>
      <c r="T585" s="191"/>
      <c r="U585" s="191"/>
      <c r="V585" s="191"/>
      <c r="W585" s="191"/>
      <c r="X585" s="191"/>
      <c r="Y585" s="191"/>
      <c r="Z585" s="191">
        <v>353</v>
      </c>
      <c r="AA585" s="223" t="s">
        <v>1689</v>
      </c>
      <c r="AB585" s="210" t="s">
        <v>1689</v>
      </c>
      <c r="AC585" s="210" t="s">
        <v>1689</v>
      </c>
      <c r="AD585" s="199" t="s">
        <v>94</v>
      </c>
      <c r="AE585" s="236" t="s">
        <v>69</v>
      </c>
      <c r="AF585" s="231">
        <v>0</v>
      </c>
      <c r="AG585" s="211">
        <f>Table1[[#This Row],[ADOPTED
Expenditures TOTAL]]*Table1[[#This Row],[
Percent Related to CAP]]</f>
        <v>0</v>
      </c>
      <c r="AH585" s="211">
        <f>Table1[[#This Row],[ADOPTED
Revenue TOTAL]]*Table1[[#This Row],[
Percent Related to CAP]]</f>
        <v>0</v>
      </c>
      <c r="AI585" s="217" t="s">
        <v>69</v>
      </c>
      <c r="AJ585" s="217" t="s">
        <v>69</v>
      </c>
      <c r="AK585" s="217" t="s">
        <v>69</v>
      </c>
      <c r="AL585" s="217" t="s">
        <v>69</v>
      </c>
      <c r="AM585" s="291"/>
      <c r="AN585" s="215" t="s">
        <v>83</v>
      </c>
      <c r="AO585" s="197"/>
      <c r="AP585" s="197"/>
      <c r="AQ585" s="216"/>
      <c r="AR585" s="216"/>
      <c r="AS585" s="219" t="s">
        <v>2350</v>
      </c>
      <c r="AT585" s="117" t="b">
        <f>IF(Table1[[#This Row],[PROPOSED
Form ID Name]]=Table1[[#This Row],[ADOPTED
Form ID Name]],TRUE,FALSE)</f>
        <v>1</v>
      </c>
      <c r="AU585" s="121" t="s">
        <v>1689</v>
      </c>
      <c r="AV585" s="220" t="b">
        <f>AND(Table1[[#This Row],[PROPOSED Adjustment Description]]=Table1[[#This Row],[ ADOPTED
Adjustment Description]],TRUE,FALSE)</f>
        <v>0</v>
      </c>
    </row>
    <row r="586" spans="1:48" s="214" customFormat="1" ht="35.25" customHeight="1" x14ac:dyDescent="0.15">
      <c r="A586" s="196">
        <v>200089</v>
      </c>
      <c r="B586" s="199" t="s">
        <v>2347</v>
      </c>
      <c r="C586" s="198">
        <v>171415</v>
      </c>
      <c r="D586" s="199" t="s">
        <v>1271</v>
      </c>
      <c r="E586" s="199" t="s">
        <v>103</v>
      </c>
      <c r="F586" s="199" t="s">
        <v>83</v>
      </c>
      <c r="G586" s="199" t="s">
        <v>61</v>
      </c>
      <c r="H586" s="199" t="s">
        <v>83</v>
      </c>
      <c r="I586" s="226">
        <v>57654</v>
      </c>
      <c r="J586" s="228" t="s">
        <v>2351</v>
      </c>
      <c r="K586" s="190"/>
      <c r="L586" s="191"/>
      <c r="M586" s="191"/>
      <c r="N586" s="191"/>
      <c r="O586" s="191">
        <f>SUM(Table1[[#This Row],[Salaries and Wages]:[Variable Fringe]])</f>
        <v>0</v>
      </c>
      <c r="P586" s="193">
        <v>-5000</v>
      </c>
      <c r="Q586" s="191"/>
      <c r="R586" s="191"/>
      <c r="S586" s="191"/>
      <c r="T586" s="191">
        <v>1812</v>
      </c>
      <c r="U586" s="191"/>
      <c r="V586" s="191"/>
      <c r="W586" s="191"/>
      <c r="X586" s="191"/>
      <c r="Y586" s="193">
        <v>-3188</v>
      </c>
      <c r="Z586" s="191"/>
      <c r="AA586" s="223" t="s">
        <v>2352</v>
      </c>
      <c r="AB586" s="210" t="s">
        <v>2352</v>
      </c>
      <c r="AC586" s="210" t="s">
        <v>2352</v>
      </c>
      <c r="AD586" s="199" t="s">
        <v>94</v>
      </c>
      <c r="AE586" s="236" t="s">
        <v>69</v>
      </c>
      <c r="AF586" s="231">
        <v>0</v>
      </c>
      <c r="AG586" s="211">
        <f>Table1[[#This Row],[ADOPTED
Expenditures TOTAL]]*Table1[[#This Row],[
Percent Related to CAP]]</f>
        <v>0</v>
      </c>
      <c r="AH586" s="211">
        <f>Table1[[#This Row],[ADOPTED
Revenue TOTAL]]*Table1[[#This Row],[
Percent Related to CAP]]</f>
        <v>0</v>
      </c>
      <c r="AI586" s="217" t="s">
        <v>69</v>
      </c>
      <c r="AJ586" s="217" t="s">
        <v>69</v>
      </c>
      <c r="AK586" s="217" t="s">
        <v>69</v>
      </c>
      <c r="AL586" s="217" t="s">
        <v>69</v>
      </c>
      <c r="AM586" s="291"/>
      <c r="AN586" s="215" t="s">
        <v>83</v>
      </c>
      <c r="AO586" s="197"/>
      <c r="AP586" s="197"/>
      <c r="AQ586" s="216"/>
      <c r="AR586" s="216"/>
      <c r="AS586" s="219" t="s">
        <v>2351</v>
      </c>
      <c r="AT586" s="117" t="b">
        <f>IF(Table1[[#This Row],[PROPOSED
Form ID Name]]=Table1[[#This Row],[ADOPTED
Form ID Name]],TRUE,FALSE)</f>
        <v>1</v>
      </c>
      <c r="AU586" s="121" t="s">
        <v>2352</v>
      </c>
      <c r="AV586" s="220" t="b">
        <f>AND(Table1[[#This Row],[PROPOSED Adjustment Description]]=Table1[[#This Row],[ ADOPTED
Adjustment Description]],TRUE,FALSE)</f>
        <v>0</v>
      </c>
    </row>
    <row r="587" spans="1:48" s="214" customFormat="1" ht="35.25" customHeight="1" x14ac:dyDescent="0.15">
      <c r="A587" s="196">
        <v>200083</v>
      </c>
      <c r="B587" s="199" t="s">
        <v>2353</v>
      </c>
      <c r="C587" s="198">
        <v>171415</v>
      </c>
      <c r="D587" s="199" t="s">
        <v>1271</v>
      </c>
      <c r="E587" s="199" t="s">
        <v>103</v>
      </c>
      <c r="F587" s="199" t="s">
        <v>83</v>
      </c>
      <c r="G587" s="199" t="s">
        <v>89</v>
      </c>
      <c r="H587" s="199" t="s">
        <v>83</v>
      </c>
      <c r="I587" s="226">
        <v>57655</v>
      </c>
      <c r="J587" s="228" t="s">
        <v>2354</v>
      </c>
      <c r="K587" s="190"/>
      <c r="L587" s="191"/>
      <c r="M587" s="191"/>
      <c r="N587" s="191"/>
      <c r="O587" s="191">
        <f>SUM(Table1[[#This Row],[Salaries and Wages]:[Variable Fringe]])</f>
        <v>0</v>
      </c>
      <c r="P587" s="191"/>
      <c r="Q587" s="191"/>
      <c r="R587" s="191"/>
      <c r="S587" s="191"/>
      <c r="T587" s="191"/>
      <c r="U587" s="191"/>
      <c r="V587" s="191"/>
      <c r="W587" s="191"/>
      <c r="X587" s="191"/>
      <c r="Y587" s="191"/>
      <c r="Z587" s="191">
        <v>16024</v>
      </c>
      <c r="AA587" s="223" t="s">
        <v>1689</v>
      </c>
      <c r="AB587" s="210" t="s">
        <v>1689</v>
      </c>
      <c r="AC587" s="210" t="s">
        <v>1689</v>
      </c>
      <c r="AD587" s="199" t="s">
        <v>94</v>
      </c>
      <c r="AE587" s="236" t="s">
        <v>69</v>
      </c>
      <c r="AF587" s="231">
        <v>0</v>
      </c>
      <c r="AG587" s="211">
        <f>Table1[[#This Row],[ADOPTED
Expenditures TOTAL]]*Table1[[#This Row],[
Percent Related to CAP]]</f>
        <v>0</v>
      </c>
      <c r="AH587" s="211">
        <f>Table1[[#This Row],[ADOPTED
Revenue TOTAL]]*Table1[[#This Row],[
Percent Related to CAP]]</f>
        <v>0</v>
      </c>
      <c r="AI587" s="217" t="s">
        <v>69</v>
      </c>
      <c r="AJ587" s="217" t="s">
        <v>69</v>
      </c>
      <c r="AK587" s="217" t="s">
        <v>69</v>
      </c>
      <c r="AL587" s="217" t="s">
        <v>69</v>
      </c>
      <c r="AM587" s="291"/>
      <c r="AN587" s="215" t="s">
        <v>83</v>
      </c>
      <c r="AO587" s="197"/>
      <c r="AP587" s="197"/>
      <c r="AQ587" s="216"/>
      <c r="AR587" s="216"/>
      <c r="AS587" s="219" t="s">
        <v>2354</v>
      </c>
      <c r="AT587" s="117" t="b">
        <f>IF(Table1[[#This Row],[PROPOSED
Form ID Name]]=Table1[[#This Row],[ADOPTED
Form ID Name]],TRUE,FALSE)</f>
        <v>1</v>
      </c>
      <c r="AU587" s="121" t="s">
        <v>1689</v>
      </c>
      <c r="AV587" s="220" t="b">
        <f>AND(Table1[[#This Row],[PROPOSED Adjustment Description]]=Table1[[#This Row],[ ADOPTED
Adjustment Description]],TRUE,FALSE)</f>
        <v>0</v>
      </c>
    </row>
    <row r="588" spans="1:48" s="214" customFormat="1" ht="35.25" customHeight="1" x14ac:dyDescent="0.15">
      <c r="A588" s="196">
        <v>200083</v>
      </c>
      <c r="B588" s="199" t="s">
        <v>2353</v>
      </c>
      <c r="C588" s="198">
        <v>171415</v>
      </c>
      <c r="D588" s="199" t="s">
        <v>1271</v>
      </c>
      <c r="E588" s="199" t="s">
        <v>103</v>
      </c>
      <c r="F588" s="199" t="s">
        <v>83</v>
      </c>
      <c r="G588" s="199" t="s">
        <v>61</v>
      </c>
      <c r="H588" s="199" t="s">
        <v>83</v>
      </c>
      <c r="I588" s="226">
        <v>57656</v>
      </c>
      <c r="J588" s="228" t="s">
        <v>2355</v>
      </c>
      <c r="K588" s="190"/>
      <c r="L588" s="191"/>
      <c r="M588" s="191"/>
      <c r="N588" s="191"/>
      <c r="O588" s="191">
        <f>SUM(Table1[[#This Row],[Salaries and Wages]:[Variable Fringe]])</f>
        <v>0</v>
      </c>
      <c r="P588" s="191"/>
      <c r="Q588" s="191">
        <v>19839</v>
      </c>
      <c r="R588" s="191"/>
      <c r="S588" s="191"/>
      <c r="T588" s="191">
        <v>4530</v>
      </c>
      <c r="U588" s="191"/>
      <c r="V588" s="191"/>
      <c r="W588" s="191"/>
      <c r="X588" s="191"/>
      <c r="Y588" s="191">
        <v>24369</v>
      </c>
      <c r="Z588" s="191"/>
      <c r="AA588" s="223" t="s">
        <v>2352</v>
      </c>
      <c r="AB588" s="210" t="s">
        <v>2352</v>
      </c>
      <c r="AC588" s="210" t="s">
        <v>2352</v>
      </c>
      <c r="AD588" s="199" t="s">
        <v>94</v>
      </c>
      <c r="AE588" s="236" t="s">
        <v>69</v>
      </c>
      <c r="AF588" s="231">
        <v>0</v>
      </c>
      <c r="AG588" s="211">
        <f>Table1[[#This Row],[ADOPTED
Expenditures TOTAL]]*Table1[[#This Row],[
Percent Related to CAP]]</f>
        <v>0</v>
      </c>
      <c r="AH588" s="211">
        <f>Table1[[#This Row],[ADOPTED
Revenue TOTAL]]*Table1[[#This Row],[
Percent Related to CAP]]</f>
        <v>0</v>
      </c>
      <c r="AI588" s="217" t="s">
        <v>69</v>
      </c>
      <c r="AJ588" s="217" t="s">
        <v>69</v>
      </c>
      <c r="AK588" s="217" t="s">
        <v>69</v>
      </c>
      <c r="AL588" s="217" t="s">
        <v>69</v>
      </c>
      <c r="AM588" s="291"/>
      <c r="AN588" s="215" t="s">
        <v>83</v>
      </c>
      <c r="AO588" s="197"/>
      <c r="AP588" s="197"/>
      <c r="AQ588" s="216"/>
      <c r="AR588" s="216"/>
      <c r="AS588" s="219" t="s">
        <v>2355</v>
      </c>
      <c r="AT588" s="117" t="b">
        <f>IF(Table1[[#This Row],[PROPOSED
Form ID Name]]=Table1[[#This Row],[ADOPTED
Form ID Name]],TRUE,FALSE)</f>
        <v>1</v>
      </c>
      <c r="AU588" s="121" t="s">
        <v>2352</v>
      </c>
      <c r="AV588" s="220" t="b">
        <f>AND(Table1[[#This Row],[PROPOSED Adjustment Description]]=Table1[[#This Row],[ ADOPTED
Adjustment Description]],TRUE,FALSE)</f>
        <v>0</v>
      </c>
    </row>
    <row r="589" spans="1:48" s="214" customFormat="1" ht="35.25" customHeight="1" x14ac:dyDescent="0.15">
      <c r="A589" s="196">
        <v>200045</v>
      </c>
      <c r="B589" s="199" t="s">
        <v>2356</v>
      </c>
      <c r="C589" s="198">
        <v>171415</v>
      </c>
      <c r="D589" s="199" t="s">
        <v>1271</v>
      </c>
      <c r="E589" s="199" t="s">
        <v>103</v>
      </c>
      <c r="F589" s="199" t="s">
        <v>83</v>
      </c>
      <c r="G589" s="199" t="s">
        <v>89</v>
      </c>
      <c r="H589" s="199" t="s">
        <v>83</v>
      </c>
      <c r="I589" s="226">
        <v>57657</v>
      </c>
      <c r="J589" s="228" t="s">
        <v>2357</v>
      </c>
      <c r="K589" s="190"/>
      <c r="L589" s="191"/>
      <c r="M589" s="191"/>
      <c r="N589" s="191"/>
      <c r="O589" s="191">
        <f>SUM(Table1[[#This Row],[Salaries and Wages]:[Variable Fringe]])</f>
        <v>0</v>
      </c>
      <c r="P589" s="191"/>
      <c r="Q589" s="191"/>
      <c r="R589" s="191"/>
      <c r="S589" s="191"/>
      <c r="T589" s="191"/>
      <c r="U589" s="191"/>
      <c r="V589" s="191"/>
      <c r="W589" s="191"/>
      <c r="X589" s="191"/>
      <c r="Y589" s="191"/>
      <c r="Z589" s="191">
        <v>19073</v>
      </c>
      <c r="AA589" s="223" t="s">
        <v>1689</v>
      </c>
      <c r="AB589" s="210" t="s">
        <v>1689</v>
      </c>
      <c r="AC589" s="210" t="s">
        <v>1689</v>
      </c>
      <c r="AD589" s="199" t="s">
        <v>94</v>
      </c>
      <c r="AE589" s="236" t="s">
        <v>69</v>
      </c>
      <c r="AF589" s="231">
        <v>0</v>
      </c>
      <c r="AG589" s="211">
        <f>Table1[[#This Row],[ADOPTED
Expenditures TOTAL]]*Table1[[#This Row],[
Percent Related to CAP]]</f>
        <v>0</v>
      </c>
      <c r="AH589" s="211">
        <f>Table1[[#This Row],[ADOPTED
Revenue TOTAL]]*Table1[[#This Row],[
Percent Related to CAP]]</f>
        <v>0</v>
      </c>
      <c r="AI589" s="217" t="s">
        <v>69</v>
      </c>
      <c r="AJ589" s="217" t="s">
        <v>69</v>
      </c>
      <c r="AK589" s="217" t="s">
        <v>69</v>
      </c>
      <c r="AL589" s="217" t="s">
        <v>69</v>
      </c>
      <c r="AM589" s="291"/>
      <c r="AN589" s="215" t="s">
        <v>83</v>
      </c>
      <c r="AO589" s="197"/>
      <c r="AP589" s="197"/>
      <c r="AQ589" s="216"/>
      <c r="AR589" s="216"/>
      <c r="AS589" s="219" t="s">
        <v>2357</v>
      </c>
      <c r="AT589" s="117" t="b">
        <f>IF(Table1[[#This Row],[PROPOSED
Form ID Name]]=Table1[[#This Row],[ADOPTED
Form ID Name]],TRUE,FALSE)</f>
        <v>1</v>
      </c>
      <c r="AU589" s="121" t="s">
        <v>1689</v>
      </c>
      <c r="AV589" s="220" t="b">
        <f>AND(Table1[[#This Row],[PROPOSED Adjustment Description]]=Table1[[#This Row],[ ADOPTED
Adjustment Description]],TRUE,FALSE)</f>
        <v>0</v>
      </c>
    </row>
    <row r="590" spans="1:48" s="214" customFormat="1" ht="35.25" customHeight="1" x14ac:dyDescent="0.15">
      <c r="A590" s="196">
        <v>200045</v>
      </c>
      <c r="B590" s="199" t="s">
        <v>2356</v>
      </c>
      <c r="C590" s="198">
        <v>171415</v>
      </c>
      <c r="D590" s="199" t="s">
        <v>1271</v>
      </c>
      <c r="E590" s="199" t="s">
        <v>103</v>
      </c>
      <c r="F590" s="199" t="s">
        <v>83</v>
      </c>
      <c r="G590" s="199" t="s">
        <v>61</v>
      </c>
      <c r="H590" s="199" t="s">
        <v>83</v>
      </c>
      <c r="I590" s="226">
        <v>57658</v>
      </c>
      <c r="J590" s="228" t="s">
        <v>2358</v>
      </c>
      <c r="K590" s="190"/>
      <c r="L590" s="191"/>
      <c r="M590" s="191"/>
      <c r="N590" s="191"/>
      <c r="O590" s="191">
        <f>SUM(Table1[[#This Row],[Salaries and Wages]:[Variable Fringe]])</f>
        <v>0</v>
      </c>
      <c r="P590" s="191"/>
      <c r="Q590" s="191">
        <v>25094</v>
      </c>
      <c r="R590" s="191"/>
      <c r="S590" s="191"/>
      <c r="T590" s="191">
        <v>755</v>
      </c>
      <c r="U590" s="191"/>
      <c r="V590" s="191"/>
      <c r="W590" s="191"/>
      <c r="X590" s="191"/>
      <c r="Y590" s="191">
        <v>25849</v>
      </c>
      <c r="Z590" s="191"/>
      <c r="AA590" s="223" t="s">
        <v>2359</v>
      </c>
      <c r="AB590" s="210" t="s">
        <v>2359</v>
      </c>
      <c r="AC590" s="210" t="s">
        <v>2359</v>
      </c>
      <c r="AD590" s="199" t="s">
        <v>94</v>
      </c>
      <c r="AE590" s="236" t="s">
        <v>69</v>
      </c>
      <c r="AF590" s="231">
        <v>0</v>
      </c>
      <c r="AG590" s="211">
        <f>Table1[[#This Row],[ADOPTED
Expenditures TOTAL]]*Table1[[#This Row],[
Percent Related to CAP]]</f>
        <v>0</v>
      </c>
      <c r="AH590" s="211">
        <f>Table1[[#This Row],[ADOPTED
Revenue TOTAL]]*Table1[[#This Row],[
Percent Related to CAP]]</f>
        <v>0</v>
      </c>
      <c r="AI590" s="217" t="s">
        <v>69</v>
      </c>
      <c r="AJ590" s="217" t="s">
        <v>69</v>
      </c>
      <c r="AK590" s="217" t="s">
        <v>69</v>
      </c>
      <c r="AL590" s="217" t="s">
        <v>69</v>
      </c>
      <c r="AM590" s="291"/>
      <c r="AN590" s="215" t="s">
        <v>83</v>
      </c>
      <c r="AO590" s="197"/>
      <c r="AP590" s="197"/>
      <c r="AQ590" s="216"/>
      <c r="AR590" s="216"/>
      <c r="AS590" s="219" t="s">
        <v>2358</v>
      </c>
      <c r="AT590" s="117" t="b">
        <f>IF(Table1[[#This Row],[PROPOSED
Form ID Name]]=Table1[[#This Row],[ADOPTED
Form ID Name]],TRUE,FALSE)</f>
        <v>1</v>
      </c>
      <c r="AU590" s="121" t="s">
        <v>2359</v>
      </c>
      <c r="AV590" s="220" t="b">
        <f>AND(Table1[[#This Row],[PROPOSED Adjustment Description]]=Table1[[#This Row],[ ADOPTED
Adjustment Description]],TRUE,FALSE)</f>
        <v>0</v>
      </c>
    </row>
    <row r="591" spans="1:48" s="214" customFormat="1" ht="35.25" customHeight="1" x14ac:dyDescent="0.15">
      <c r="A591" s="196">
        <v>200091</v>
      </c>
      <c r="B591" s="199" t="s">
        <v>2360</v>
      </c>
      <c r="C591" s="198">
        <v>171415</v>
      </c>
      <c r="D591" s="199" t="s">
        <v>1271</v>
      </c>
      <c r="E591" s="199" t="s">
        <v>103</v>
      </c>
      <c r="F591" s="199" t="s">
        <v>83</v>
      </c>
      <c r="G591" s="199" t="s">
        <v>89</v>
      </c>
      <c r="H591" s="199" t="s">
        <v>83</v>
      </c>
      <c r="I591" s="226">
        <v>57659</v>
      </c>
      <c r="J591" s="228" t="s">
        <v>2361</v>
      </c>
      <c r="K591" s="190"/>
      <c r="L591" s="191"/>
      <c r="M591" s="191"/>
      <c r="N591" s="191"/>
      <c r="O591" s="191">
        <f>SUM(Table1[[#This Row],[Salaries and Wages]:[Variable Fringe]])</f>
        <v>0</v>
      </c>
      <c r="P591" s="191"/>
      <c r="Q591" s="191"/>
      <c r="R591" s="191"/>
      <c r="S591" s="191"/>
      <c r="T591" s="191"/>
      <c r="U591" s="191"/>
      <c r="V591" s="191"/>
      <c r="W591" s="191"/>
      <c r="X591" s="191"/>
      <c r="Y591" s="191"/>
      <c r="Z591" s="191">
        <v>764</v>
      </c>
      <c r="AA591" s="223" t="s">
        <v>1689</v>
      </c>
      <c r="AB591" s="210" t="s">
        <v>1689</v>
      </c>
      <c r="AC591" s="210" t="s">
        <v>1689</v>
      </c>
      <c r="AD591" s="199" t="s">
        <v>94</v>
      </c>
      <c r="AE591" s="236" t="s">
        <v>69</v>
      </c>
      <c r="AF591" s="231">
        <v>0</v>
      </c>
      <c r="AG591" s="211">
        <f>Table1[[#This Row],[ADOPTED
Expenditures TOTAL]]*Table1[[#This Row],[
Percent Related to CAP]]</f>
        <v>0</v>
      </c>
      <c r="AH591" s="211">
        <f>Table1[[#This Row],[ADOPTED
Revenue TOTAL]]*Table1[[#This Row],[
Percent Related to CAP]]</f>
        <v>0</v>
      </c>
      <c r="AI591" s="217" t="s">
        <v>69</v>
      </c>
      <c r="AJ591" s="217" t="s">
        <v>69</v>
      </c>
      <c r="AK591" s="217" t="s">
        <v>69</v>
      </c>
      <c r="AL591" s="217" t="s">
        <v>69</v>
      </c>
      <c r="AM591" s="291"/>
      <c r="AN591" s="215" t="s">
        <v>83</v>
      </c>
      <c r="AO591" s="197"/>
      <c r="AP591" s="197"/>
      <c r="AQ591" s="216"/>
      <c r="AR591" s="216"/>
      <c r="AS591" s="219" t="s">
        <v>2361</v>
      </c>
      <c r="AT591" s="117" t="b">
        <f>IF(Table1[[#This Row],[PROPOSED
Form ID Name]]=Table1[[#This Row],[ADOPTED
Form ID Name]],TRUE,FALSE)</f>
        <v>1</v>
      </c>
      <c r="AU591" s="121" t="s">
        <v>1689</v>
      </c>
      <c r="AV591" s="220" t="b">
        <f>AND(Table1[[#This Row],[PROPOSED Adjustment Description]]=Table1[[#This Row],[ ADOPTED
Adjustment Description]],TRUE,FALSE)</f>
        <v>0</v>
      </c>
    </row>
    <row r="592" spans="1:48" s="214" customFormat="1" ht="35.25" customHeight="1" x14ac:dyDescent="0.15">
      <c r="A592" s="196">
        <v>200048</v>
      </c>
      <c r="B592" s="199" t="s">
        <v>2362</v>
      </c>
      <c r="C592" s="198">
        <v>171415</v>
      </c>
      <c r="D592" s="199" t="s">
        <v>1271</v>
      </c>
      <c r="E592" s="199" t="s">
        <v>103</v>
      </c>
      <c r="F592" s="199" t="s">
        <v>83</v>
      </c>
      <c r="G592" s="199" t="s">
        <v>89</v>
      </c>
      <c r="H592" s="199" t="s">
        <v>83</v>
      </c>
      <c r="I592" s="226">
        <v>57660</v>
      </c>
      <c r="J592" s="228" t="s">
        <v>2363</v>
      </c>
      <c r="K592" s="190"/>
      <c r="L592" s="191"/>
      <c r="M592" s="191"/>
      <c r="N592" s="191"/>
      <c r="O592" s="191">
        <f>SUM(Table1[[#This Row],[Salaries and Wages]:[Variable Fringe]])</f>
        <v>0</v>
      </c>
      <c r="P592" s="191"/>
      <c r="Q592" s="191"/>
      <c r="R592" s="191"/>
      <c r="S592" s="191"/>
      <c r="T592" s="191"/>
      <c r="U592" s="191"/>
      <c r="V592" s="191"/>
      <c r="W592" s="191"/>
      <c r="X592" s="191"/>
      <c r="Y592" s="191"/>
      <c r="Z592" s="191">
        <v>27870</v>
      </c>
      <c r="AA592" s="223" t="s">
        <v>1689</v>
      </c>
      <c r="AB592" s="210" t="s">
        <v>1689</v>
      </c>
      <c r="AC592" s="210" t="s">
        <v>1689</v>
      </c>
      <c r="AD592" s="199" t="s">
        <v>94</v>
      </c>
      <c r="AE592" s="236" t="s">
        <v>69</v>
      </c>
      <c r="AF592" s="231">
        <v>0</v>
      </c>
      <c r="AG592" s="211">
        <f>Table1[[#This Row],[ADOPTED
Expenditures TOTAL]]*Table1[[#This Row],[
Percent Related to CAP]]</f>
        <v>0</v>
      </c>
      <c r="AH592" s="211">
        <f>Table1[[#This Row],[ADOPTED
Revenue TOTAL]]*Table1[[#This Row],[
Percent Related to CAP]]</f>
        <v>0</v>
      </c>
      <c r="AI592" s="217" t="s">
        <v>69</v>
      </c>
      <c r="AJ592" s="217" t="s">
        <v>69</v>
      </c>
      <c r="AK592" s="217" t="s">
        <v>69</v>
      </c>
      <c r="AL592" s="217" t="s">
        <v>69</v>
      </c>
      <c r="AM592" s="291"/>
      <c r="AN592" s="215" t="s">
        <v>83</v>
      </c>
      <c r="AO592" s="197"/>
      <c r="AP592" s="197"/>
      <c r="AQ592" s="216"/>
      <c r="AR592" s="216"/>
      <c r="AS592" s="219" t="s">
        <v>2363</v>
      </c>
      <c r="AT592" s="117" t="b">
        <f>IF(Table1[[#This Row],[PROPOSED
Form ID Name]]=Table1[[#This Row],[ADOPTED
Form ID Name]],TRUE,FALSE)</f>
        <v>1</v>
      </c>
      <c r="AU592" s="121" t="s">
        <v>1689</v>
      </c>
      <c r="AV592" s="220" t="b">
        <f>AND(Table1[[#This Row],[PROPOSED Adjustment Description]]=Table1[[#This Row],[ ADOPTED
Adjustment Description]],TRUE,FALSE)</f>
        <v>0</v>
      </c>
    </row>
    <row r="593" spans="1:48" s="214" customFormat="1" ht="35.25" customHeight="1" x14ac:dyDescent="0.15">
      <c r="A593" s="196">
        <v>200048</v>
      </c>
      <c r="B593" s="199" t="s">
        <v>2362</v>
      </c>
      <c r="C593" s="198">
        <v>171415</v>
      </c>
      <c r="D593" s="199" t="s">
        <v>1271</v>
      </c>
      <c r="E593" s="199" t="s">
        <v>103</v>
      </c>
      <c r="F593" s="199" t="s">
        <v>83</v>
      </c>
      <c r="G593" s="199" t="s">
        <v>61</v>
      </c>
      <c r="H593" s="199" t="s">
        <v>83</v>
      </c>
      <c r="I593" s="226">
        <v>57661</v>
      </c>
      <c r="J593" s="228" t="s">
        <v>2364</v>
      </c>
      <c r="K593" s="190"/>
      <c r="L593" s="191"/>
      <c r="M593" s="191"/>
      <c r="N593" s="191"/>
      <c r="O593" s="191">
        <f>SUM(Table1[[#This Row],[Salaries and Wages]:[Variable Fringe]])</f>
        <v>0</v>
      </c>
      <c r="P593" s="191"/>
      <c r="Q593" s="191">
        <v>11516</v>
      </c>
      <c r="R593" s="191"/>
      <c r="S593" s="191"/>
      <c r="T593" s="191">
        <v>2265</v>
      </c>
      <c r="U593" s="191"/>
      <c r="V593" s="191"/>
      <c r="W593" s="191"/>
      <c r="X593" s="191"/>
      <c r="Y593" s="191">
        <v>13781</v>
      </c>
      <c r="Z593" s="191"/>
      <c r="AA593" s="223" t="s">
        <v>2359</v>
      </c>
      <c r="AB593" s="210" t="s">
        <v>2359</v>
      </c>
      <c r="AC593" s="210" t="s">
        <v>2359</v>
      </c>
      <c r="AD593" s="199" t="s">
        <v>94</v>
      </c>
      <c r="AE593" s="236" t="s">
        <v>69</v>
      </c>
      <c r="AF593" s="231">
        <v>0</v>
      </c>
      <c r="AG593" s="211">
        <f>Table1[[#This Row],[ADOPTED
Expenditures TOTAL]]*Table1[[#This Row],[
Percent Related to CAP]]</f>
        <v>0</v>
      </c>
      <c r="AH593" s="211">
        <f>Table1[[#This Row],[ADOPTED
Revenue TOTAL]]*Table1[[#This Row],[
Percent Related to CAP]]</f>
        <v>0</v>
      </c>
      <c r="AI593" s="217" t="s">
        <v>69</v>
      </c>
      <c r="AJ593" s="217" t="s">
        <v>69</v>
      </c>
      <c r="AK593" s="217" t="s">
        <v>69</v>
      </c>
      <c r="AL593" s="217" t="s">
        <v>69</v>
      </c>
      <c r="AM593" s="291"/>
      <c r="AN593" s="215" t="s">
        <v>83</v>
      </c>
      <c r="AO593" s="197"/>
      <c r="AP593" s="197"/>
      <c r="AQ593" s="216"/>
      <c r="AR593" s="216"/>
      <c r="AS593" s="219" t="s">
        <v>2364</v>
      </c>
      <c r="AT593" s="117" t="b">
        <f>IF(Table1[[#This Row],[PROPOSED
Form ID Name]]=Table1[[#This Row],[ADOPTED
Form ID Name]],TRUE,FALSE)</f>
        <v>1</v>
      </c>
      <c r="AU593" s="121" t="s">
        <v>2359</v>
      </c>
      <c r="AV593" s="220" t="b">
        <f>AND(Table1[[#This Row],[PROPOSED Adjustment Description]]=Table1[[#This Row],[ ADOPTED
Adjustment Description]],TRUE,FALSE)</f>
        <v>0</v>
      </c>
    </row>
    <row r="594" spans="1:48" s="214" customFormat="1" ht="35.25" customHeight="1" x14ac:dyDescent="0.15">
      <c r="A594" s="196">
        <v>200103</v>
      </c>
      <c r="B594" s="199" t="s">
        <v>2365</v>
      </c>
      <c r="C594" s="198">
        <v>171415</v>
      </c>
      <c r="D594" s="199" t="s">
        <v>1271</v>
      </c>
      <c r="E594" s="199" t="s">
        <v>103</v>
      </c>
      <c r="F594" s="199" t="s">
        <v>83</v>
      </c>
      <c r="G594" s="199" t="s">
        <v>89</v>
      </c>
      <c r="H594" s="199" t="s">
        <v>83</v>
      </c>
      <c r="I594" s="226">
        <v>57662</v>
      </c>
      <c r="J594" s="228" t="s">
        <v>2366</v>
      </c>
      <c r="K594" s="190"/>
      <c r="L594" s="191"/>
      <c r="M594" s="191"/>
      <c r="N594" s="191"/>
      <c r="O594" s="191">
        <f>SUM(Table1[[#This Row],[Salaries and Wages]:[Variable Fringe]])</f>
        <v>0</v>
      </c>
      <c r="P594" s="191"/>
      <c r="Q594" s="191"/>
      <c r="R594" s="191"/>
      <c r="S594" s="191"/>
      <c r="T594" s="191"/>
      <c r="U594" s="191"/>
      <c r="V594" s="191"/>
      <c r="W594" s="191"/>
      <c r="X594" s="191"/>
      <c r="Y594" s="191"/>
      <c r="Z594" s="191">
        <v>12306</v>
      </c>
      <c r="AA594" s="223" t="s">
        <v>1689</v>
      </c>
      <c r="AB594" s="210" t="s">
        <v>1689</v>
      </c>
      <c r="AC594" s="210" t="s">
        <v>1689</v>
      </c>
      <c r="AD594" s="199" t="s">
        <v>94</v>
      </c>
      <c r="AE594" s="236" t="s">
        <v>69</v>
      </c>
      <c r="AF594" s="231">
        <v>0</v>
      </c>
      <c r="AG594" s="211">
        <f>Table1[[#This Row],[ADOPTED
Expenditures TOTAL]]*Table1[[#This Row],[
Percent Related to CAP]]</f>
        <v>0</v>
      </c>
      <c r="AH594" s="211">
        <f>Table1[[#This Row],[ADOPTED
Revenue TOTAL]]*Table1[[#This Row],[
Percent Related to CAP]]</f>
        <v>0</v>
      </c>
      <c r="AI594" s="217" t="s">
        <v>69</v>
      </c>
      <c r="AJ594" s="217" t="s">
        <v>69</v>
      </c>
      <c r="AK594" s="217" t="s">
        <v>69</v>
      </c>
      <c r="AL594" s="217" t="s">
        <v>69</v>
      </c>
      <c r="AM594" s="291"/>
      <c r="AN594" s="215" t="s">
        <v>83</v>
      </c>
      <c r="AO594" s="197"/>
      <c r="AP594" s="197"/>
      <c r="AQ594" s="216"/>
      <c r="AR594" s="216"/>
      <c r="AS594" s="219" t="s">
        <v>2366</v>
      </c>
      <c r="AT594" s="117" t="b">
        <f>IF(Table1[[#This Row],[PROPOSED
Form ID Name]]=Table1[[#This Row],[ADOPTED
Form ID Name]],TRUE,FALSE)</f>
        <v>1</v>
      </c>
      <c r="AU594" s="121" t="s">
        <v>1689</v>
      </c>
      <c r="AV594" s="220" t="b">
        <f>AND(Table1[[#This Row],[PROPOSED Adjustment Description]]=Table1[[#This Row],[ ADOPTED
Adjustment Description]],TRUE,FALSE)</f>
        <v>0</v>
      </c>
    </row>
    <row r="595" spans="1:48" s="214" customFormat="1" ht="35.25" customHeight="1" x14ac:dyDescent="0.15">
      <c r="A595" s="196">
        <v>200062</v>
      </c>
      <c r="B595" s="199" t="s">
        <v>2367</v>
      </c>
      <c r="C595" s="198">
        <v>171415</v>
      </c>
      <c r="D595" s="199" t="s">
        <v>1271</v>
      </c>
      <c r="E595" s="199" t="s">
        <v>103</v>
      </c>
      <c r="F595" s="199" t="s">
        <v>83</v>
      </c>
      <c r="G595" s="199" t="s">
        <v>89</v>
      </c>
      <c r="H595" s="199" t="s">
        <v>83</v>
      </c>
      <c r="I595" s="226">
        <v>57663</v>
      </c>
      <c r="J595" s="228" t="s">
        <v>2368</v>
      </c>
      <c r="K595" s="190"/>
      <c r="L595" s="191"/>
      <c r="M595" s="191"/>
      <c r="N595" s="191"/>
      <c r="O595" s="191">
        <f>SUM(Table1[[#This Row],[Salaries and Wages]:[Variable Fringe]])</f>
        <v>0</v>
      </c>
      <c r="P595" s="191"/>
      <c r="Q595" s="191"/>
      <c r="R595" s="191"/>
      <c r="S595" s="191"/>
      <c r="T595" s="191"/>
      <c r="U595" s="191"/>
      <c r="V595" s="191"/>
      <c r="W595" s="191"/>
      <c r="X595" s="191"/>
      <c r="Y595" s="191"/>
      <c r="Z595" s="191">
        <v>3962</v>
      </c>
      <c r="AA595" s="223" t="s">
        <v>1689</v>
      </c>
      <c r="AB595" s="210" t="s">
        <v>1689</v>
      </c>
      <c r="AC595" s="210" t="s">
        <v>1689</v>
      </c>
      <c r="AD595" s="199" t="s">
        <v>94</v>
      </c>
      <c r="AE595" s="236" t="s">
        <v>69</v>
      </c>
      <c r="AF595" s="231">
        <v>0</v>
      </c>
      <c r="AG595" s="211">
        <f>Table1[[#This Row],[ADOPTED
Expenditures TOTAL]]*Table1[[#This Row],[
Percent Related to CAP]]</f>
        <v>0</v>
      </c>
      <c r="AH595" s="211">
        <f>Table1[[#This Row],[ADOPTED
Revenue TOTAL]]*Table1[[#This Row],[
Percent Related to CAP]]</f>
        <v>0</v>
      </c>
      <c r="AI595" s="217" t="s">
        <v>69</v>
      </c>
      <c r="AJ595" s="217" t="s">
        <v>69</v>
      </c>
      <c r="AK595" s="217" t="s">
        <v>69</v>
      </c>
      <c r="AL595" s="217" t="s">
        <v>69</v>
      </c>
      <c r="AM595" s="291"/>
      <c r="AN595" s="215" t="s">
        <v>83</v>
      </c>
      <c r="AO595" s="197"/>
      <c r="AP595" s="197"/>
      <c r="AQ595" s="216"/>
      <c r="AR595" s="216"/>
      <c r="AS595" s="219" t="s">
        <v>2368</v>
      </c>
      <c r="AT595" s="117" t="b">
        <f>IF(Table1[[#This Row],[PROPOSED
Form ID Name]]=Table1[[#This Row],[ADOPTED
Form ID Name]],TRUE,FALSE)</f>
        <v>1</v>
      </c>
      <c r="AU595" s="121" t="s">
        <v>1689</v>
      </c>
      <c r="AV595" s="220" t="b">
        <f>AND(Table1[[#This Row],[PROPOSED Adjustment Description]]=Table1[[#This Row],[ ADOPTED
Adjustment Description]],TRUE,FALSE)</f>
        <v>0</v>
      </c>
    </row>
    <row r="596" spans="1:48" s="214" customFormat="1" ht="35.25" customHeight="1" x14ac:dyDescent="0.15">
      <c r="A596" s="196">
        <v>200081</v>
      </c>
      <c r="B596" s="199" t="s">
        <v>2369</v>
      </c>
      <c r="C596" s="198">
        <v>171415</v>
      </c>
      <c r="D596" s="199" t="s">
        <v>1271</v>
      </c>
      <c r="E596" s="199" t="s">
        <v>103</v>
      </c>
      <c r="F596" s="199" t="s">
        <v>83</v>
      </c>
      <c r="G596" s="199" t="s">
        <v>134</v>
      </c>
      <c r="H596" s="199" t="s">
        <v>83</v>
      </c>
      <c r="I596" s="226">
        <v>57664</v>
      </c>
      <c r="J596" s="228" t="s">
        <v>2370</v>
      </c>
      <c r="K596" s="190"/>
      <c r="L596" s="191"/>
      <c r="M596" s="191"/>
      <c r="N596" s="191"/>
      <c r="O596" s="191">
        <f>SUM(Table1[[#This Row],[Salaries and Wages]:[Variable Fringe]])</f>
        <v>0</v>
      </c>
      <c r="P596" s="191"/>
      <c r="Q596" s="191"/>
      <c r="R596" s="191"/>
      <c r="S596" s="191"/>
      <c r="T596" s="191"/>
      <c r="U596" s="191"/>
      <c r="V596" s="191"/>
      <c r="W596" s="191"/>
      <c r="X596" s="191"/>
      <c r="Y596" s="191"/>
      <c r="Z596" s="193">
        <v>-13593</v>
      </c>
      <c r="AA596" s="223" t="s">
        <v>2371</v>
      </c>
      <c r="AB596" s="210" t="s">
        <v>2371</v>
      </c>
      <c r="AC596" s="210" t="s">
        <v>2371</v>
      </c>
      <c r="AD596" s="199" t="s">
        <v>94</v>
      </c>
      <c r="AE596" s="236" t="s">
        <v>69</v>
      </c>
      <c r="AF596" s="231">
        <v>0</v>
      </c>
      <c r="AG596" s="211">
        <f>Table1[[#This Row],[ADOPTED
Expenditures TOTAL]]*Table1[[#This Row],[
Percent Related to CAP]]</f>
        <v>0</v>
      </c>
      <c r="AH596" s="211">
        <f>Table1[[#This Row],[ADOPTED
Revenue TOTAL]]*Table1[[#This Row],[
Percent Related to CAP]]</f>
        <v>0</v>
      </c>
      <c r="AI596" s="217" t="s">
        <v>69</v>
      </c>
      <c r="AJ596" s="217" t="s">
        <v>69</v>
      </c>
      <c r="AK596" s="217" t="s">
        <v>69</v>
      </c>
      <c r="AL596" s="217" t="s">
        <v>69</v>
      </c>
      <c r="AM596" s="291"/>
      <c r="AN596" s="215" t="s">
        <v>83</v>
      </c>
      <c r="AO596" s="197"/>
      <c r="AP596" s="197"/>
      <c r="AQ596" s="216"/>
      <c r="AR596" s="216"/>
      <c r="AS596" s="219" t="s">
        <v>2370</v>
      </c>
      <c r="AT596" s="117" t="b">
        <f>IF(Table1[[#This Row],[PROPOSED
Form ID Name]]=Table1[[#This Row],[ADOPTED
Form ID Name]],TRUE,FALSE)</f>
        <v>1</v>
      </c>
      <c r="AU596" s="121" t="s">
        <v>2371</v>
      </c>
      <c r="AV596" s="220" t="b">
        <f>AND(Table1[[#This Row],[PROPOSED Adjustment Description]]=Table1[[#This Row],[ ADOPTED
Adjustment Description]],TRUE,FALSE)</f>
        <v>0</v>
      </c>
    </row>
    <row r="597" spans="1:48" s="214" customFormat="1" ht="35.25" customHeight="1" x14ac:dyDescent="0.15">
      <c r="A597" s="196">
        <v>200062</v>
      </c>
      <c r="B597" s="199" t="s">
        <v>2367</v>
      </c>
      <c r="C597" s="198">
        <v>171415</v>
      </c>
      <c r="D597" s="199" t="s">
        <v>1271</v>
      </c>
      <c r="E597" s="199" t="s">
        <v>103</v>
      </c>
      <c r="F597" s="199" t="s">
        <v>83</v>
      </c>
      <c r="G597" s="199" t="s">
        <v>61</v>
      </c>
      <c r="H597" s="199" t="s">
        <v>83</v>
      </c>
      <c r="I597" s="226">
        <v>57665</v>
      </c>
      <c r="J597" s="228" t="s">
        <v>2372</v>
      </c>
      <c r="K597" s="190"/>
      <c r="L597" s="191"/>
      <c r="M597" s="191"/>
      <c r="N597" s="191"/>
      <c r="O597" s="191">
        <f>SUM(Table1[[#This Row],[Salaries and Wages]:[Variable Fringe]])</f>
        <v>0</v>
      </c>
      <c r="P597" s="191"/>
      <c r="Q597" s="193">
        <v>-2048</v>
      </c>
      <c r="R597" s="191"/>
      <c r="S597" s="191"/>
      <c r="T597" s="191">
        <v>1510</v>
      </c>
      <c r="U597" s="191"/>
      <c r="V597" s="191"/>
      <c r="W597" s="191"/>
      <c r="X597" s="191"/>
      <c r="Y597" s="193">
        <v>-538</v>
      </c>
      <c r="Z597" s="191"/>
      <c r="AA597" s="223" t="s">
        <v>2359</v>
      </c>
      <c r="AB597" s="210" t="s">
        <v>2359</v>
      </c>
      <c r="AC597" s="210" t="s">
        <v>2359</v>
      </c>
      <c r="AD597" s="199" t="s">
        <v>94</v>
      </c>
      <c r="AE597" s="236" t="s">
        <v>69</v>
      </c>
      <c r="AF597" s="231">
        <v>0</v>
      </c>
      <c r="AG597" s="211">
        <f>Table1[[#This Row],[ADOPTED
Expenditures TOTAL]]*Table1[[#This Row],[
Percent Related to CAP]]</f>
        <v>0</v>
      </c>
      <c r="AH597" s="211">
        <f>Table1[[#This Row],[ADOPTED
Revenue TOTAL]]*Table1[[#This Row],[
Percent Related to CAP]]</f>
        <v>0</v>
      </c>
      <c r="AI597" s="217" t="s">
        <v>69</v>
      </c>
      <c r="AJ597" s="217" t="s">
        <v>69</v>
      </c>
      <c r="AK597" s="217" t="s">
        <v>69</v>
      </c>
      <c r="AL597" s="217" t="s">
        <v>69</v>
      </c>
      <c r="AM597" s="291"/>
      <c r="AN597" s="215" t="s">
        <v>83</v>
      </c>
      <c r="AO597" s="197"/>
      <c r="AP597" s="197"/>
      <c r="AQ597" s="216"/>
      <c r="AR597" s="216"/>
      <c r="AS597" s="219" t="s">
        <v>2372</v>
      </c>
      <c r="AT597" s="117" t="b">
        <f>IF(Table1[[#This Row],[PROPOSED
Form ID Name]]=Table1[[#This Row],[ADOPTED
Form ID Name]],TRUE,FALSE)</f>
        <v>1</v>
      </c>
      <c r="AU597" s="121" t="s">
        <v>2359</v>
      </c>
      <c r="AV597" s="220" t="b">
        <f>AND(Table1[[#This Row],[PROPOSED Adjustment Description]]=Table1[[#This Row],[ ADOPTED
Adjustment Description]],TRUE,FALSE)</f>
        <v>0</v>
      </c>
    </row>
    <row r="598" spans="1:48" s="214" customFormat="1" ht="35.25" customHeight="1" x14ac:dyDescent="0.15">
      <c r="A598" s="196">
        <v>200031</v>
      </c>
      <c r="B598" s="199" t="s">
        <v>2373</v>
      </c>
      <c r="C598" s="198">
        <v>171415</v>
      </c>
      <c r="D598" s="199" t="s">
        <v>1271</v>
      </c>
      <c r="E598" s="199" t="s">
        <v>103</v>
      </c>
      <c r="F598" s="199" t="s">
        <v>83</v>
      </c>
      <c r="G598" s="199" t="s">
        <v>89</v>
      </c>
      <c r="H598" s="199" t="s">
        <v>83</v>
      </c>
      <c r="I598" s="226">
        <v>57666</v>
      </c>
      <c r="J598" s="228" t="s">
        <v>2374</v>
      </c>
      <c r="K598" s="190"/>
      <c r="L598" s="191"/>
      <c r="M598" s="191"/>
      <c r="N598" s="191"/>
      <c r="O598" s="191">
        <f>SUM(Table1[[#This Row],[Salaries and Wages]:[Variable Fringe]])</f>
        <v>0</v>
      </c>
      <c r="P598" s="191"/>
      <c r="Q598" s="191"/>
      <c r="R598" s="191"/>
      <c r="S598" s="191"/>
      <c r="T598" s="191"/>
      <c r="U598" s="191"/>
      <c r="V598" s="191"/>
      <c r="W598" s="191"/>
      <c r="X598" s="191"/>
      <c r="Y598" s="191"/>
      <c r="Z598" s="191">
        <v>8686</v>
      </c>
      <c r="AA598" s="223" t="s">
        <v>1689</v>
      </c>
      <c r="AB598" s="210" t="s">
        <v>1689</v>
      </c>
      <c r="AC598" s="210" t="s">
        <v>1689</v>
      </c>
      <c r="AD598" s="199" t="s">
        <v>94</v>
      </c>
      <c r="AE598" s="236" t="s">
        <v>69</v>
      </c>
      <c r="AF598" s="231">
        <v>0</v>
      </c>
      <c r="AG598" s="211">
        <f>Table1[[#This Row],[ADOPTED
Expenditures TOTAL]]*Table1[[#This Row],[
Percent Related to CAP]]</f>
        <v>0</v>
      </c>
      <c r="AH598" s="211">
        <f>Table1[[#This Row],[ADOPTED
Revenue TOTAL]]*Table1[[#This Row],[
Percent Related to CAP]]</f>
        <v>0</v>
      </c>
      <c r="AI598" s="217" t="s">
        <v>69</v>
      </c>
      <c r="AJ598" s="217" t="s">
        <v>69</v>
      </c>
      <c r="AK598" s="217" t="s">
        <v>69</v>
      </c>
      <c r="AL598" s="217" t="s">
        <v>69</v>
      </c>
      <c r="AM598" s="291"/>
      <c r="AN598" s="215" t="s">
        <v>83</v>
      </c>
      <c r="AO598" s="197"/>
      <c r="AP598" s="197"/>
      <c r="AQ598" s="216"/>
      <c r="AR598" s="216"/>
      <c r="AS598" s="219" t="s">
        <v>2374</v>
      </c>
      <c r="AT598" s="117" t="b">
        <f>IF(Table1[[#This Row],[PROPOSED
Form ID Name]]=Table1[[#This Row],[ADOPTED
Form ID Name]],TRUE,FALSE)</f>
        <v>1</v>
      </c>
      <c r="AU598" s="121" t="s">
        <v>1689</v>
      </c>
      <c r="AV598" s="220" t="b">
        <f>AND(Table1[[#This Row],[PROPOSED Adjustment Description]]=Table1[[#This Row],[ ADOPTED
Adjustment Description]],TRUE,FALSE)</f>
        <v>0</v>
      </c>
    </row>
    <row r="599" spans="1:48" s="214" customFormat="1" ht="35.25" customHeight="1" x14ac:dyDescent="0.15">
      <c r="A599" s="196">
        <v>200033</v>
      </c>
      <c r="B599" s="199" t="s">
        <v>2375</v>
      </c>
      <c r="C599" s="198">
        <v>171415</v>
      </c>
      <c r="D599" s="199" t="s">
        <v>1271</v>
      </c>
      <c r="E599" s="199" t="s">
        <v>103</v>
      </c>
      <c r="F599" s="199" t="s">
        <v>83</v>
      </c>
      <c r="G599" s="199" t="s">
        <v>89</v>
      </c>
      <c r="H599" s="199" t="s">
        <v>83</v>
      </c>
      <c r="I599" s="226">
        <v>57667</v>
      </c>
      <c r="J599" s="228" t="s">
        <v>2376</v>
      </c>
      <c r="K599" s="190"/>
      <c r="L599" s="191"/>
      <c r="M599" s="191"/>
      <c r="N599" s="191"/>
      <c r="O599" s="191">
        <f>SUM(Table1[[#This Row],[Salaries and Wages]:[Variable Fringe]])</f>
        <v>0</v>
      </c>
      <c r="P599" s="191"/>
      <c r="Q599" s="191"/>
      <c r="R599" s="191"/>
      <c r="S599" s="191"/>
      <c r="T599" s="191"/>
      <c r="U599" s="191"/>
      <c r="V599" s="191"/>
      <c r="W599" s="191"/>
      <c r="X599" s="191"/>
      <c r="Y599" s="191"/>
      <c r="Z599" s="191">
        <v>215265</v>
      </c>
      <c r="AA599" s="223" t="s">
        <v>1689</v>
      </c>
      <c r="AB599" s="210" t="s">
        <v>1689</v>
      </c>
      <c r="AC599" s="210" t="s">
        <v>1689</v>
      </c>
      <c r="AD599" s="199" t="s">
        <v>94</v>
      </c>
      <c r="AE599" s="236" t="s">
        <v>69</v>
      </c>
      <c r="AF599" s="231">
        <v>0</v>
      </c>
      <c r="AG599" s="211">
        <f>Table1[[#This Row],[ADOPTED
Expenditures TOTAL]]*Table1[[#This Row],[
Percent Related to CAP]]</f>
        <v>0</v>
      </c>
      <c r="AH599" s="211">
        <f>Table1[[#This Row],[ADOPTED
Revenue TOTAL]]*Table1[[#This Row],[
Percent Related to CAP]]</f>
        <v>0</v>
      </c>
      <c r="AI599" s="217" t="s">
        <v>69</v>
      </c>
      <c r="AJ599" s="217" t="s">
        <v>69</v>
      </c>
      <c r="AK599" s="217" t="s">
        <v>69</v>
      </c>
      <c r="AL599" s="217" t="s">
        <v>69</v>
      </c>
      <c r="AM599" s="291"/>
      <c r="AN599" s="215" t="s">
        <v>83</v>
      </c>
      <c r="AO599" s="197"/>
      <c r="AP599" s="197"/>
      <c r="AQ599" s="216"/>
      <c r="AR599" s="216"/>
      <c r="AS599" s="219" t="s">
        <v>2376</v>
      </c>
      <c r="AT599" s="117" t="b">
        <f>IF(Table1[[#This Row],[PROPOSED
Form ID Name]]=Table1[[#This Row],[ADOPTED
Form ID Name]],TRUE,FALSE)</f>
        <v>1</v>
      </c>
      <c r="AU599" s="121" t="s">
        <v>1689</v>
      </c>
      <c r="AV599" s="220" t="b">
        <f>AND(Table1[[#This Row],[PROPOSED Adjustment Description]]=Table1[[#This Row],[ ADOPTED
Adjustment Description]],TRUE,FALSE)</f>
        <v>0</v>
      </c>
    </row>
    <row r="600" spans="1:48" s="214" customFormat="1" ht="35.25" customHeight="1" x14ac:dyDescent="0.15">
      <c r="A600" s="196">
        <v>200033</v>
      </c>
      <c r="B600" s="199" t="s">
        <v>2375</v>
      </c>
      <c r="C600" s="198">
        <v>171415</v>
      </c>
      <c r="D600" s="199" t="s">
        <v>1271</v>
      </c>
      <c r="E600" s="199" t="s">
        <v>103</v>
      </c>
      <c r="F600" s="199" t="s">
        <v>83</v>
      </c>
      <c r="G600" s="199" t="s">
        <v>61</v>
      </c>
      <c r="H600" s="199" t="s">
        <v>83</v>
      </c>
      <c r="I600" s="226">
        <v>57668</v>
      </c>
      <c r="J600" s="228" t="s">
        <v>2377</v>
      </c>
      <c r="K600" s="190"/>
      <c r="L600" s="191"/>
      <c r="M600" s="191"/>
      <c r="N600" s="191"/>
      <c r="O600" s="191">
        <f>SUM(Table1[[#This Row],[Salaries and Wages]:[Variable Fringe]])</f>
        <v>0</v>
      </c>
      <c r="P600" s="193">
        <v>-20000</v>
      </c>
      <c r="Q600" s="193">
        <v>-54091</v>
      </c>
      <c r="R600" s="191"/>
      <c r="S600" s="191"/>
      <c r="T600" s="191">
        <v>10949</v>
      </c>
      <c r="U600" s="191"/>
      <c r="V600" s="191"/>
      <c r="W600" s="191"/>
      <c r="X600" s="191"/>
      <c r="Y600" s="193">
        <v>-63142</v>
      </c>
      <c r="Z600" s="191"/>
      <c r="AA600" s="223" t="s">
        <v>2359</v>
      </c>
      <c r="AB600" s="210" t="s">
        <v>2359</v>
      </c>
      <c r="AC600" s="210" t="s">
        <v>2359</v>
      </c>
      <c r="AD600" s="199" t="s">
        <v>94</v>
      </c>
      <c r="AE600" s="236" t="s">
        <v>69</v>
      </c>
      <c r="AF600" s="231">
        <v>0</v>
      </c>
      <c r="AG600" s="211">
        <f>Table1[[#This Row],[ADOPTED
Expenditures TOTAL]]*Table1[[#This Row],[
Percent Related to CAP]]</f>
        <v>0</v>
      </c>
      <c r="AH600" s="211">
        <f>Table1[[#This Row],[ADOPTED
Revenue TOTAL]]*Table1[[#This Row],[
Percent Related to CAP]]</f>
        <v>0</v>
      </c>
      <c r="AI600" s="217" t="s">
        <v>69</v>
      </c>
      <c r="AJ600" s="217" t="s">
        <v>69</v>
      </c>
      <c r="AK600" s="217" t="s">
        <v>69</v>
      </c>
      <c r="AL600" s="217" t="s">
        <v>69</v>
      </c>
      <c r="AM600" s="291"/>
      <c r="AN600" s="215" t="s">
        <v>83</v>
      </c>
      <c r="AO600" s="197"/>
      <c r="AP600" s="197"/>
      <c r="AQ600" s="216"/>
      <c r="AR600" s="216"/>
      <c r="AS600" s="219" t="s">
        <v>2377</v>
      </c>
      <c r="AT600" s="117" t="b">
        <f>IF(Table1[[#This Row],[PROPOSED
Form ID Name]]=Table1[[#This Row],[ADOPTED
Form ID Name]],TRUE,FALSE)</f>
        <v>1</v>
      </c>
      <c r="AU600" s="121" t="s">
        <v>2359</v>
      </c>
      <c r="AV600" s="220" t="b">
        <f>AND(Table1[[#This Row],[PROPOSED Adjustment Description]]=Table1[[#This Row],[ ADOPTED
Adjustment Description]],TRUE,FALSE)</f>
        <v>0</v>
      </c>
    </row>
    <row r="601" spans="1:48" s="214" customFormat="1" ht="35.25" customHeight="1" x14ac:dyDescent="0.15">
      <c r="A601" s="196">
        <v>200714</v>
      </c>
      <c r="B601" s="199" t="s">
        <v>2378</v>
      </c>
      <c r="C601" s="198">
        <v>171415</v>
      </c>
      <c r="D601" s="199" t="s">
        <v>1271</v>
      </c>
      <c r="E601" s="199" t="s">
        <v>103</v>
      </c>
      <c r="F601" s="199" t="s">
        <v>83</v>
      </c>
      <c r="G601" s="199" t="s">
        <v>89</v>
      </c>
      <c r="H601" s="199" t="s">
        <v>83</v>
      </c>
      <c r="I601" s="226">
        <v>57669</v>
      </c>
      <c r="J601" s="228" t="s">
        <v>2379</v>
      </c>
      <c r="K601" s="190"/>
      <c r="L601" s="191"/>
      <c r="M601" s="191"/>
      <c r="N601" s="191"/>
      <c r="O601" s="191">
        <f>SUM(Table1[[#This Row],[Salaries and Wages]:[Variable Fringe]])</f>
        <v>0</v>
      </c>
      <c r="P601" s="191"/>
      <c r="Q601" s="191"/>
      <c r="R601" s="191"/>
      <c r="S601" s="191"/>
      <c r="T601" s="191"/>
      <c r="U601" s="191"/>
      <c r="V601" s="191"/>
      <c r="W601" s="191"/>
      <c r="X601" s="191"/>
      <c r="Y601" s="191"/>
      <c r="Z601" s="191">
        <v>34201</v>
      </c>
      <c r="AA601" s="223" t="s">
        <v>1689</v>
      </c>
      <c r="AB601" s="210" t="s">
        <v>1689</v>
      </c>
      <c r="AC601" s="210" t="s">
        <v>1689</v>
      </c>
      <c r="AD601" s="199" t="s">
        <v>94</v>
      </c>
      <c r="AE601" s="236" t="s">
        <v>69</v>
      </c>
      <c r="AF601" s="231">
        <v>0</v>
      </c>
      <c r="AG601" s="211">
        <f>Table1[[#This Row],[ADOPTED
Expenditures TOTAL]]*Table1[[#This Row],[
Percent Related to CAP]]</f>
        <v>0</v>
      </c>
      <c r="AH601" s="211">
        <f>Table1[[#This Row],[ADOPTED
Revenue TOTAL]]*Table1[[#This Row],[
Percent Related to CAP]]</f>
        <v>0</v>
      </c>
      <c r="AI601" s="217" t="s">
        <v>69</v>
      </c>
      <c r="AJ601" s="217" t="s">
        <v>69</v>
      </c>
      <c r="AK601" s="217" t="s">
        <v>69</v>
      </c>
      <c r="AL601" s="217" t="s">
        <v>69</v>
      </c>
      <c r="AM601" s="291"/>
      <c r="AN601" s="215" t="s">
        <v>83</v>
      </c>
      <c r="AO601" s="197"/>
      <c r="AP601" s="197"/>
      <c r="AQ601" s="216"/>
      <c r="AR601" s="216"/>
      <c r="AS601" s="219" t="s">
        <v>2379</v>
      </c>
      <c r="AT601" s="117" t="b">
        <f>IF(Table1[[#This Row],[PROPOSED
Form ID Name]]=Table1[[#This Row],[ADOPTED
Form ID Name]],TRUE,FALSE)</f>
        <v>1</v>
      </c>
      <c r="AU601" s="121" t="s">
        <v>1689</v>
      </c>
      <c r="AV601" s="220" t="b">
        <f>AND(Table1[[#This Row],[PROPOSED Adjustment Description]]=Table1[[#This Row],[ ADOPTED
Adjustment Description]],TRUE,FALSE)</f>
        <v>0</v>
      </c>
    </row>
    <row r="602" spans="1:48" s="214" customFormat="1" ht="35.25" customHeight="1" x14ac:dyDescent="0.15">
      <c r="A602" s="196">
        <v>200714</v>
      </c>
      <c r="B602" s="199" t="s">
        <v>2378</v>
      </c>
      <c r="C602" s="198">
        <v>171415</v>
      </c>
      <c r="D602" s="199" t="s">
        <v>1271</v>
      </c>
      <c r="E602" s="199" t="s">
        <v>103</v>
      </c>
      <c r="F602" s="199" t="s">
        <v>83</v>
      </c>
      <c r="G602" s="199" t="s">
        <v>61</v>
      </c>
      <c r="H602" s="199" t="s">
        <v>83</v>
      </c>
      <c r="I602" s="226">
        <v>57670</v>
      </c>
      <c r="J602" s="228" t="s">
        <v>2380</v>
      </c>
      <c r="K602" s="190"/>
      <c r="L602" s="191"/>
      <c r="M602" s="191"/>
      <c r="N602" s="191"/>
      <c r="O602" s="191">
        <f>SUM(Table1[[#This Row],[Salaries and Wages]:[Variable Fringe]])</f>
        <v>0</v>
      </c>
      <c r="P602" s="191"/>
      <c r="Q602" s="193">
        <v>-205306</v>
      </c>
      <c r="R602" s="191"/>
      <c r="S602" s="191"/>
      <c r="T602" s="191"/>
      <c r="U602" s="191"/>
      <c r="V602" s="191"/>
      <c r="W602" s="191"/>
      <c r="X602" s="191"/>
      <c r="Y602" s="193">
        <v>-205306</v>
      </c>
      <c r="Z602" s="191"/>
      <c r="AA602" s="223" t="s">
        <v>2359</v>
      </c>
      <c r="AB602" s="210" t="s">
        <v>2359</v>
      </c>
      <c r="AC602" s="210" t="s">
        <v>2359</v>
      </c>
      <c r="AD602" s="199" t="s">
        <v>94</v>
      </c>
      <c r="AE602" s="236" t="s">
        <v>69</v>
      </c>
      <c r="AF602" s="231">
        <v>0</v>
      </c>
      <c r="AG602" s="211">
        <f>Table1[[#This Row],[ADOPTED
Expenditures TOTAL]]*Table1[[#This Row],[
Percent Related to CAP]]</f>
        <v>0</v>
      </c>
      <c r="AH602" s="211">
        <f>Table1[[#This Row],[ADOPTED
Revenue TOTAL]]*Table1[[#This Row],[
Percent Related to CAP]]</f>
        <v>0</v>
      </c>
      <c r="AI602" s="217" t="s">
        <v>69</v>
      </c>
      <c r="AJ602" s="217" t="s">
        <v>69</v>
      </c>
      <c r="AK602" s="217" t="s">
        <v>69</v>
      </c>
      <c r="AL602" s="217" t="s">
        <v>69</v>
      </c>
      <c r="AM602" s="291"/>
      <c r="AN602" s="215" t="s">
        <v>83</v>
      </c>
      <c r="AO602" s="197"/>
      <c r="AP602" s="197"/>
      <c r="AQ602" s="216"/>
      <c r="AR602" s="216"/>
      <c r="AS602" s="219" t="s">
        <v>2380</v>
      </c>
      <c r="AT602" s="117" t="b">
        <f>IF(Table1[[#This Row],[PROPOSED
Form ID Name]]=Table1[[#This Row],[ADOPTED
Form ID Name]],TRUE,FALSE)</f>
        <v>1</v>
      </c>
      <c r="AU602" s="121" t="s">
        <v>2359</v>
      </c>
      <c r="AV602" s="220" t="b">
        <f>AND(Table1[[#This Row],[PROPOSED Adjustment Description]]=Table1[[#This Row],[ ADOPTED
Adjustment Description]],TRUE,FALSE)</f>
        <v>0</v>
      </c>
    </row>
    <row r="603" spans="1:48" s="214" customFormat="1" ht="35.25" customHeight="1" x14ac:dyDescent="0.15">
      <c r="A603" s="196">
        <v>200071</v>
      </c>
      <c r="B603" s="199" t="s">
        <v>2381</v>
      </c>
      <c r="C603" s="198">
        <v>171415</v>
      </c>
      <c r="D603" s="199" t="s">
        <v>1271</v>
      </c>
      <c r="E603" s="199" t="s">
        <v>103</v>
      </c>
      <c r="F603" s="199" t="s">
        <v>83</v>
      </c>
      <c r="G603" s="199" t="s">
        <v>89</v>
      </c>
      <c r="H603" s="199" t="s">
        <v>83</v>
      </c>
      <c r="I603" s="226">
        <v>57671</v>
      </c>
      <c r="J603" s="228" t="s">
        <v>2382</v>
      </c>
      <c r="K603" s="190"/>
      <c r="L603" s="191"/>
      <c r="M603" s="191"/>
      <c r="N603" s="191"/>
      <c r="O603" s="191">
        <f>SUM(Table1[[#This Row],[Salaries and Wages]:[Variable Fringe]])</f>
        <v>0</v>
      </c>
      <c r="P603" s="191"/>
      <c r="Q603" s="191"/>
      <c r="R603" s="191"/>
      <c r="S603" s="191"/>
      <c r="T603" s="191"/>
      <c r="U603" s="191"/>
      <c r="V603" s="191"/>
      <c r="W603" s="191"/>
      <c r="X603" s="191"/>
      <c r="Y603" s="191"/>
      <c r="Z603" s="191">
        <v>6202</v>
      </c>
      <c r="AA603" s="223" t="s">
        <v>2371</v>
      </c>
      <c r="AB603" s="210" t="s">
        <v>2371</v>
      </c>
      <c r="AC603" s="210" t="s">
        <v>2371</v>
      </c>
      <c r="AD603" s="199" t="s">
        <v>94</v>
      </c>
      <c r="AE603" s="236" t="s">
        <v>69</v>
      </c>
      <c r="AF603" s="231">
        <v>0</v>
      </c>
      <c r="AG603" s="211">
        <f>Table1[[#This Row],[ADOPTED
Expenditures TOTAL]]*Table1[[#This Row],[
Percent Related to CAP]]</f>
        <v>0</v>
      </c>
      <c r="AH603" s="211">
        <f>Table1[[#This Row],[ADOPTED
Revenue TOTAL]]*Table1[[#This Row],[
Percent Related to CAP]]</f>
        <v>0</v>
      </c>
      <c r="AI603" s="217" t="s">
        <v>69</v>
      </c>
      <c r="AJ603" s="217" t="s">
        <v>69</v>
      </c>
      <c r="AK603" s="217" t="s">
        <v>69</v>
      </c>
      <c r="AL603" s="217" t="s">
        <v>69</v>
      </c>
      <c r="AM603" s="291"/>
      <c r="AN603" s="215" t="s">
        <v>83</v>
      </c>
      <c r="AO603" s="197"/>
      <c r="AP603" s="197"/>
      <c r="AQ603" s="216"/>
      <c r="AR603" s="216"/>
      <c r="AS603" s="219" t="s">
        <v>2382</v>
      </c>
      <c r="AT603" s="117" t="b">
        <f>IF(Table1[[#This Row],[PROPOSED
Form ID Name]]=Table1[[#This Row],[ADOPTED
Form ID Name]],TRUE,FALSE)</f>
        <v>1</v>
      </c>
      <c r="AU603" s="121" t="s">
        <v>2371</v>
      </c>
      <c r="AV603" s="220" t="b">
        <f>AND(Table1[[#This Row],[PROPOSED Adjustment Description]]=Table1[[#This Row],[ ADOPTED
Adjustment Description]],TRUE,FALSE)</f>
        <v>0</v>
      </c>
    </row>
    <row r="604" spans="1:48" s="214" customFormat="1" ht="35.25" customHeight="1" x14ac:dyDescent="0.15">
      <c r="A604" s="196">
        <v>200040</v>
      </c>
      <c r="B604" s="199" t="s">
        <v>2383</v>
      </c>
      <c r="C604" s="198">
        <v>171415</v>
      </c>
      <c r="D604" s="199" t="s">
        <v>1271</v>
      </c>
      <c r="E604" s="199" t="s">
        <v>103</v>
      </c>
      <c r="F604" s="199" t="s">
        <v>83</v>
      </c>
      <c r="G604" s="199" t="s">
        <v>89</v>
      </c>
      <c r="H604" s="199" t="s">
        <v>83</v>
      </c>
      <c r="I604" s="226">
        <v>57672</v>
      </c>
      <c r="J604" s="228" t="s">
        <v>2384</v>
      </c>
      <c r="K604" s="190"/>
      <c r="L604" s="191"/>
      <c r="M604" s="191"/>
      <c r="N604" s="191"/>
      <c r="O604" s="191">
        <f>SUM(Table1[[#This Row],[Salaries and Wages]:[Variable Fringe]])</f>
        <v>0</v>
      </c>
      <c r="P604" s="191"/>
      <c r="Q604" s="191"/>
      <c r="R604" s="191"/>
      <c r="S604" s="191"/>
      <c r="T604" s="191"/>
      <c r="U604" s="191"/>
      <c r="V604" s="191"/>
      <c r="W604" s="191"/>
      <c r="X604" s="191"/>
      <c r="Y604" s="191"/>
      <c r="Z604" s="191">
        <v>767</v>
      </c>
      <c r="AA604" s="223" t="s">
        <v>1689</v>
      </c>
      <c r="AB604" s="210" t="s">
        <v>1689</v>
      </c>
      <c r="AC604" s="210" t="s">
        <v>1689</v>
      </c>
      <c r="AD604" s="199" t="s">
        <v>94</v>
      </c>
      <c r="AE604" s="236" t="s">
        <v>69</v>
      </c>
      <c r="AF604" s="231">
        <v>0</v>
      </c>
      <c r="AG604" s="211">
        <f>Table1[[#This Row],[ADOPTED
Expenditures TOTAL]]*Table1[[#This Row],[
Percent Related to CAP]]</f>
        <v>0</v>
      </c>
      <c r="AH604" s="211">
        <f>Table1[[#This Row],[ADOPTED
Revenue TOTAL]]*Table1[[#This Row],[
Percent Related to CAP]]</f>
        <v>0</v>
      </c>
      <c r="AI604" s="217" t="s">
        <v>69</v>
      </c>
      <c r="AJ604" s="217" t="s">
        <v>69</v>
      </c>
      <c r="AK604" s="217" t="s">
        <v>69</v>
      </c>
      <c r="AL604" s="217" t="s">
        <v>69</v>
      </c>
      <c r="AM604" s="291"/>
      <c r="AN604" s="215" t="s">
        <v>83</v>
      </c>
      <c r="AO604" s="197"/>
      <c r="AP604" s="197"/>
      <c r="AQ604" s="216"/>
      <c r="AR604" s="216"/>
      <c r="AS604" s="219" t="s">
        <v>2384</v>
      </c>
      <c r="AT604" s="117" t="b">
        <f>IF(Table1[[#This Row],[PROPOSED
Form ID Name]]=Table1[[#This Row],[ADOPTED
Form ID Name]],TRUE,FALSE)</f>
        <v>1</v>
      </c>
      <c r="AU604" s="121" t="s">
        <v>1689</v>
      </c>
      <c r="AV604" s="220" t="b">
        <f>AND(Table1[[#This Row],[PROPOSED Adjustment Description]]=Table1[[#This Row],[ ADOPTED
Adjustment Description]],TRUE,FALSE)</f>
        <v>0</v>
      </c>
    </row>
    <row r="605" spans="1:48" s="214" customFormat="1" ht="35.25" customHeight="1" x14ac:dyDescent="0.15">
      <c r="A605" s="196">
        <v>200059</v>
      </c>
      <c r="B605" s="199" t="s">
        <v>2385</v>
      </c>
      <c r="C605" s="198">
        <v>171415</v>
      </c>
      <c r="D605" s="199" t="s">
        <v>1271</v>
      </c>
      <c r="E605" s="199" t="s">
        <v>103</v>
      </c>
      <c r="F605" s="199" t="s">
        <v>83</v>
      </c>
      <c r="G605" s="199" t="s">
        <v>61</v>
      </c>
      <c r="H605" s="199" t="s">
        <v>83</v>
      </c>
      <c r="I605" s="226">
        <v>57673</v>
      </c>
      <c r="J605" s="228" t="s">
        <v>2386</v>
      </c>
      <c r="K605" s="190"/>
      <c r="L605" s="191"/>
      <c r="M605" s="191"/>
      <c r="N605" s="191"/>
      <c r="O605" s="191">
        <f>SUM(Table1[[#This Row],[Salaries and Wages]:[Variable Fringe]])</f>
        <v>0</v>
      </c>
      <c r="P605" s="191"/>
      <c r="Q605" s="191">
        <v>300000</v>
      </c>
      <c r="R605" s="191"/>
      <c r="S605" s="191"/>
      <c r="T605" s="191"/>
      <c r="U605" s="191"/>
      <c r="V605" s="191"/>
      <c r="W605" s="191"/>
      <c r="X605" s="191"/>
      <c r="Y605" s="191">
        <v>300000</v>
      </c>
      <c r="Z605" s="191"/>
      <c r="AA605" s="223" t="s">
        <v>2352</v>
      </c>
      <c r="AB605" s="210" t="s">
        <v>2352</v>
      </c>
      <c r="AC605" s="210" t="s">
        <v>2352</v>
      </c>
      <c r="AD605" s="199" t="s">
        <v>94</v>
      </c>
      <c r="AE605" s="236" t="s">
        <v>69</v>
      </c>
      <c r="AF605" s="231">
        <v>0</v>
      </c>
      <c r="AG605" s="211">
        <f>Table1[[#This Row],[ADOPTED
Expenditures TOTAL]]*Table1[[#This Row],[
Percent Related to CAP]]</f>
        <v>0</v>
      </c>
      <c r="AH605" s="211">
        <f>Table1[[#This Row],[ADOPTED
Revenue TOTAL]]*Table1[[#This Row],[
Percent Related to CAP]]</f>
        <v>0</v>
      </c>
      <c r="AI605" s="217" t="s">
        <v>69</v>
      </c>
      <c r="AJ605" s="217" t="s">
        <v>69</v>
      </c>
      <c r="AK605" s="217" t="s">
        <v>69</v>
      </c>
      <c r="AL605" s="217" t="s">
        <v>69</v>
      </c>
      <c r="AM605" s="291"/>
      <c r="AN605" s="215" t="s">
        <v>83</v>
      </c>
      <c r="AO605" s="197"/>
      <c r="AP605" s="197"/>
      <c r="AQ605" s="216"/>
      <c r="AR605" s="216"/>
      <c r="AS605" s="219" t="s">
        <v>2386</v>
      </c>
      <c r="AT605" s="117" t="b">
        <f>IF(Table1[[#This Row],[PROPOSED
Form ID Name]]=Table1[[#This Row],[ADOPTED
Form ID Name]],TRUE,FALSE)</f>
        <v>1</v>
      </c>
      <c r="AU605" s="121" t="s">
        <v>2352</v>
      </c>
      <c r="AV605" s="220" t="b">
        <f>AND(Table1[[#This Row],[PROPOSED Adjustment Description]]=Table1[[#This Row],[ ADOPTED
Adjustment Description]],TRUE,FALSE)</f>
        <v>0</v>
      </c>
    </row>
    <row r="606" spans="1:48" s="214" customFormat="1" ht="35.25" customHeight="1" x14ac:dyDescent="0.15">
      <c r="A606" s="196">
        <v>200053</v>
      </c>
      <c r="B606" s="199" t="s">
        <v>2387</v>
      </c>
      <c r="C606" s="198">
        <v>171415</v>
      </c>
      <c r="D606" s="199" t="s">
        <v>1271</v>
      </c>
      <c r="E606" s="199" t="s">
        <v>103</v>
      </c>
      <c r="F606" s="199" t="s">
        <v>83</v>
      </c>
      <c r="G606" s="199" t="s">
        <v>89</v>
      </c>
      <c r="H606" s="199" t="s">
        <v>83</v>
      </c>
      <c r="I606" s="226">
        <v>57674</v>
      </c>
      <c r="J606" s="228" t="s">
        <v>2388</v>
      </c>
      <c r="K606" s="190"/>
      <c r="L606" s="191"/>
      <c r="M606" s="191"/>
      <c r="N606" s="191"/>
      <c r="O606" s="191">
        <f>SUM(Table1[[#This Row],[Salaries and Wages]:[Variable Fringe]])</f>
        <v>0</v>
      </c>
      <c r="P606" s="191"/>
      <c r="Q606" s="191"/>
      <c r="R606" s="191"/>
      <c r="S606" s="191"/>
      <c r="T606" s="191"/>
      <c r="U606" s="191"/>
      <c r="V606" s="191"/>
      <c r="W606" s="191"/>
      <c r="X606" s="191"/>
      <c r="Y606" s="191"/>
      <c r="Z606" s="191">
        <v>3719</v>
      </c>
      <c r="AA606" s="223" t="s">
        <v>1689</v>
      </c>
      <c r="AB606" s="210" t="s">
        <v>1689</v>
      </c>
      <c r="AC606" s="210" t="s">
        <v>1689</v>
      </c>
      <c r="AD606" s="199" t="s">
        <v>94</v>
      </c>
      <c r="AE606" s="236" t="s">
        <v>69</v>
      </c>
      <c r="AF606" s="231">
        <v>0</v>
      </c>
      <c r="AG606" s="211">
        <f>Table1[[#This Row],[ADOPTED
Expenditures TOTAL]]*Table1[[#This Row],[
Percent Related to CAP]]</f>
        <v>0</v>
      </c>
      <c r="AH606" s="211">
        <f>Table1[[#This Row],[ADOPTED
Revenue TOTAL]]*Table1[[#This Row],[
Percent Related to CAP]]</f>
        <v>0</v>
      </c>
      <c r="AI606" s="217" t="s">
        <v>69</v>
      </c>
      <c r="AJ606" s="217" t="s">
        <v>69</v>
      </c>
      <c r="AK606" s="217" t="s">
        <v>69</v>
      </c>
      <c r="AL606" s="217" t="s">
        <v>69</v>
      </c>
      <c r="AM606" s="291"/>
      <c r="AN606" s="215" t="s">
        <v>83</v>
      </c>
      <c r="AO606" s="197"/>
      <c r="AP606" s="197"/>
      <c r="AQ606" s="216"/>
      <c r="AR606" s="216"/>
      <c r="AS606" s="219" t="s">
        <v>2388</v>
      </c>
      <c r="AT606" s="117" t="b">
        <f>IF(Table1[[#This Row],[PROPOSED
Form ID Name]]=Table1[[#This Row],[ADOPTED
Form ID Name]],TRUE,FALSE)</f>
        <v>1</v>
      </c>
      <c r="AU606" s="121" t="s">
        <v>1689</v>
      </c>
      <c r="AV606" s="220" t="b">
        <f>AND(Table1[[#This Row],[PROPOSED Adjustment Description]]=Table1[[#This Row],[ ADOPTED
Adjustment Description]],TRUE,FALSE)</f>
        <v>0</v>
      </c>
    </row>
    <row r="607" spans="1:48" s="214" customFormat="1" ht="35.25" customHeight="1" x14ac:dyDescent="0.15">
      <c r="A607" s="196">
        <v>200053</v>
      </c>
      <c r="B607" s="199" t="s">
        <v>2387</v>
      </c>
      <c r="C607" s="198">
        <v>171415</v>
      </c>
      <c r="D607" s="199" t="s">
        <v>1271</v>
      </c>
      <c r="E607" s="199" t="s">
        <v>103</v>
      </c>
      <c r="F607" s="199" t="s">
        <v>83</v>
      </c>
      <c r="G607" s="199" t="s">
        <v>61</v>
      </c>
      <c r="H607" s="199" t="s">
        <v>83</v>
      </c>
      <c r="I607" s="226">
        <v>57675</v>
      </c>
      <c r="J607" s="228" t="s">
        <v>2389</v>
      </c>
      <c r="K607" s="190"/>
      <c r="L607" s="191"/>
      <c r="M607" s="191"/>
      <c r="N607" s="191"/>
      <c r="O607" s="191">
        <f>SUM(Table1[[#This Row],[Salaries and Wages]:[Variable Fringe]])</f>
        <v>0</v>
      </c>
      <c r="P607" s="191">
        <v>850</v>
      </c>
      <c r="Q607" s="191">
        <v>30000</v>
      </c>
      <c r="R607" s="191"/>
      <c r="S607" s="191"/>
      <c r="T607" s="191">
        <v>2265</v>
      </c>
      <c r="U607" s="191"/>
      <c r="V607" s="191"/>
      <c r="W607" s="191"/>
      <c r="X607" s="191"/>
      <c r="Y607" s="191">
        <v>33115</v>
      </c>
      <c r="Z607" s="191"/>
      <c r="AA607" s="223" t="s">
        <v>2359</v>
      </c>
      <c r="AB607" s="210" t="s">
        <v>2359</v>
      </c>
      <c r="AC607" s="210" t="s">
        <v>2359</v>
      </c>
      <c r="AD607" s="199" t="s">
        <v>94</v>
      </c>
      <c r="AE607" s="236" t="s">
        <v>69</v>
      </c>
      <c r="AF607" s="231">
        <v>0</v>
      </c>
      <c r="AG607" s="211">
        <f>Table1[[#This Row],[ADOPTED
Expenditures TOTAL]]*Table1[[#This Row],[
Percent Related to CAP]]</f>
        <v>0</v>
      </c>
      <c r="AH607" s="211">
        <f>Table1[[#This Row],[ADOPTED
Revenue TOTAL]]*Table1[[#This Row],[
Percent Related to CAP]]</f>
        <v>0</v>
      </c>
      <c r="AI607" s="217" t="s">
        <v>69</v>
      </c>
      <c r="AJ607" s="217" t="s">
        <v>69</v>
      </c>
      <c r="AK607" s="217" t="s">
        <v>69</v>
      </c>
      <c r="AL607" s="217" t="s">
        <v>69</v>
      </c>
      <c r="AM607" s="291"/>
      <c r="AN607" s="215" t="s">
        <v>83</v>
      </c>
      <c r="AO607" s="197"/>
      <c r="AP607" s="197"/>
      <c r="AQ607" s="216"/>
      <c r="AR607" s="216"/>
      <c r="AS607" s="219" t="s">
        <v>2389</v>
      </c>
      <c r="AT607" s="117" t="b">
        <f>IF(Table1[[#This Row],[PROPOSED
Form ID Name]]=Table1[[#This Row],[ADOPTED
Form ID Name]],TRUE,FALSE)</f>
        <v>1</v>
      </c>
      <c r="AU607" s="121" t="s">
        <v>2359</v>
      </c>
      <c r="AV607" s="220" t="b">
        <f>AND(Table1[[#This Row],[PROPOSED Adjustment Description]]=Table1[[#This Row],[ ADOPTED
Adjustment Description]],TRUE,FALSE)</f>
        <v>0</v>
      </c>
    </row>
    <row r="608" spans="1:48" s="214" customFormat="1" ht="35.25" customHeight="1" x14ac:dyDescent="0.15">
      <c r="A608" s="196">
        <v>200068</v>
      </c>
      <c r="B608" s="199" t="s">
        <v>2390</v>
      </c>
      <c r="C608" s="198">
        <v>171415</v>
      </c>
      <c r="D608" s="199" t="s">
        <v>1271</v>
      </c>
      <c r="E608" s="199" t="s">
        <v>103</v>
      </c>
      <c r="F608" s="199" t="s">
        <v>83</v>
      </c>
      <c r="G608" s="199" t="s">
        <v>89</v>
      </c>
      <c r="H608" s="199" t="s">
        <v>83</v>
      </c>
      <c r="I608" s="226">
        <v>57676</v>
      </c>
      <c r="J608" s="228" t="s">
        <v>2391</v>
      </c>
      <c r="K608" s="190"/>
      <c r="L608" s="191"/>
      <c r="M608" s="191"/>
      <c r="N608" s="191"/>
      <c r="O608" s="191">
        <f>SUM(Table1[[#This Row],[Salaries and Wages]:[Variable Fringe]])</f>
        <v>0</v>
      </c>
      <c r="P608" s="191"/>
      <c r="Q608" s="191"/>
      <c r="R608" s="191"/>
      <c r="S608" s="191"/>
      <c r="T608" s="191"/>
      <c r="U608" s="191"/>
      <c r="V608" s="191"/>
      <c r="W608" s="191"/>
      <c r="X608" s="191"/>
      <c r="Y608" s="191"/>
      <c r="Z608" s="191">
        <v>2369</v>
      </c>
      <c r="AA608" s="223" t="s">
        <v>1689</v>
      </c>
      <c r="AB608" s="210" t="s">
        <v>1689</v>
      </c>
      <c r="AC608" s="210" t="s">
        <v>1689</v>
      </c>
      <c r="AD608" s="199" t="s">
        <v>94</v>
      </c>
      <c r="AE608" s="236" t="s">
        <v>69</v>
      </c>
      <c r="AF608" s="231">
        <v>0</v>
      </c>
      <c r="AG608" s="211">
        <f>Table1[[#This Row],[ADOPTED
Expenditures TOTAL]]*Table1[[#This Row],[
Percent Related to CAP]]</f>
        <v>0</v>
      </c>
      <c r="AH608" s="211">
        <f>Table1[[#This Row],[ADOPTED
Revenue TOTAL]]*Table1[[#This Row],[
Percent Related to CAP]]</f>
        <v>0</v>
      </c>
      <c r="AI608" s="217" t="s">
        <v>69</v>
      </c>
      <c r="AJ608" s="217" t="s">
        <v>69</v>
      </c>
      <c r="AK608" s="217" t="s">
        <v>69</v>
      </c>
      <c r="AL608" s="217" t="s">
        <v>69</v>
      </c>
      <c r="AM608" s="291"/>
      <c r="AN608" s="215" t="s">
        <v>83</v>
      </c>
      <c r="AO608" s="197"/>
      <c r="AP608" s="197"/>
      <c r="AQ608" s="216"/>
      <c r="AR608" s="216"/>
      <c r="AS608" s="219" t="s">
        <v>2391</v>
      </c>
      <c r="AT608" s="117" t="b">
        <f>IF(Table1[[#This Row],[PROPOSED
Form ID Name]]=Table1[[#This Row],[ADOPTED
Form ID Name]],TRUE,FALSE)</f>
        <v>1</v>
      </c>
      <c r="AU608" s="121" t="s">
        <v>1689</v>
      </c>
      <c r="AV608" s="220" t="b">
        <f>AND(Table1[[#This Row],[PROPOSED Adjustment Description]]=Table1[[#This Row],[ ADOPTED
Adjustment Description]],TRUE,FALSE)</f>
        <v>0</v>
      </c>
    </row>
    <row r="609" spans="1:48" s="214" customFormat="1" ht="35.25" customHeight="1" x14ac:dyDescent="0.15">
      <c r="A609" s="196">
        <v>200044</v>
      </c>
      <c r="B609" s="199" t="s">
        <v>2392</v>
      </c>
      <c r="C609" s="198">
        <v>171415</v>
      </c>
      <c r="D609" s="199" t="s">
        <v>1271</v>
      </c>
      <c r="E609" s="199" t="s">
        <v>103</v>
      </c>
      <c r="F609" s="199" t="s">
        <v>83</v>
      </c>
      <c r="G609" s="199" t="s">
        <v>134</v>
      </c>
      <c r="H609" s="199" t="s">
        <v>83</v>
      </c>
      <c r="I609" s="226">
        <v>57677</v>
      </c>
      <c r="J609" s="228" t="s">
        <v>2393</v>
      </c>
      <c r="K609" s="190"/>
      <c r="L609" s="191"/>
      <c r="M609" s="191"/>
      <c r="N609" s="191"/>
      <c r="O609" s="191">
        <f>SUM(Table1[[#This Row],[Salaries and Wages]:[Variable Fringe]])</f>
        <v>0</v>
      </c>
      <c r="P609" s="191"/>
      <c r="Q609" s="191"/>
      <c r="R609" s="191"/>
      <c r="S609" s="191"/>
      <c r="T609" s="191"/>
      <c r="U609" s="191"/>
      <c r="V609" s="191"/>
      <c r="W609" s="191"/>
      <c r="X609" s="191"/>
      <c r="Y609" s="191"/>
      <c r="Z609" s="193">
        <v>-8815</v>
      </c>
      <c r="AA609" s="223" t="s">
        <v>1689</v>
      </c>
      <c r="AB609" s="210" t="s">
        <v>1689</v>
      </c>
      <c r="AC609" s="210" t="s">
        <v>1689</v>
      </c>
      <c r="AD609" s="199" t="s">
        <v>94</v>
      </c>
      <c r="AE609" s="236" t="s">
        <v>69</v>
      </c>
      <c r="AF609" s="231">
        <v>0</v>
      </c>
      <c r="AG609" s="211">
        <f>Table1[[#This Row],[ADOPTED
Expenditures TOTAL]]*Table1[[#This Row],[
Percent Related to CAP]]</f>
        <v>0</v>
      </c>
      <c r="AH609" s="211">
        <f>Table1[[#This Row],[ADOPTED
Revenue TOTAL]]*Table1[[#This Row],[
Percent Related to CAP]]</f>
        <v>0</v>
      </c>
      <c r="AI609" s="217" t="s">
        <v>69</v>
      </c>
      <c r="AJ609" s="217" t="s">
        <v>69</v>
      </c>
      <c r="AK609" s="217" t="s">
        <v>69</v>
      </c>
      <c r="AL609" s="217" t="s">
        <v>69</v>
      </c>
      <c r="AM609" s="291"/>
      <c r="AN609" s="215" t="s">
        <v>83</v>
      </c>
      <c r="AO609" s="197"/>
      <c r="AP609" s="197"/>
      <c r="AQ609" s="216"/>
      <c r="AR609" s="216"/>
      <c r="AS609" s="219" t="s">
        <v>2393</v>
      </c>
      <c r="AT609" s="117" t="b">
        <f>IF(Table1[[#This Row],[PROPOSED
Form ID Name]]=Table1[[#This Row],[ADOPTED
Form ID Name]],TRUE,FALSE)</f>
        <v>1</v>
      </c>
      <c r="AU609" s="121" t="s">
        <v>1689</v>
      </c>
      <c r="AV609" s="220" t="b">
        <f>AND(Table1[[#This Row],[PROPOSED Adjustment Description]]=Table1[[#This Row],[ ADOPTED
Adjustment Description]],TRUE,FALSE)</f>
        <v>0</v>
      </c>
    </row>
    <row r="610" spans="1:48" s="214" customFormat="1" ht="35.25" customHeight="1" x14ac:dyDescent="0.15">
      <c r="A610" s="196">
        <v>200068</v>
      </c>
      <c r="B610" s="199" t="s">
        <v>2390</v>
      </c>
      <c r="C610" s="198">
        <v>171415</v>
      </c>
      <c r="D610" s="199" t="s">
        <v>1271</v>
      </c>
      <c r="E610" s="199" t="s">
        <v>103</v>
      </c>
      <c r="F610" s="199" t="s">
        <v>83</v>
      </c>
      <c r="G610" s="199" t="s">
        <v>61</v>
      </c>
      <c r="H610" s="199" t="s">
        <v>83</v>
      </c>
      <c r="I610" s="226">
        <v>57678</v>
      </c>
      <c r="J610" s="228" t="s">
        <v>2394</v>
      </c>
      <c r="K610" s="190"/>
      <c r="L610" s="191"/>
      <c r="M610" s="191"/>
      <c r="N610" s="191"/>
      <c r="O610" s="191">
        <f>SUM(Table1[[#This Row],[Salaries and Wages]:[Variable Fringe]])</f>
        <v>0</v>
      </c>
      <c r="P610" s="191"/>
      <c r="Q610" s="191"/>
      <c r="R610" s="191"/>
      <c r="S610" s="191"/>
      <c r="T610" s="191">
        <v>1510</v>
      </c>
      <c r="U610" s="191"/>
      <c r="V610" s="191"/>
      <c r="W610" s="191"/>
      <c r="X610" s="191"/>
      <c r="Y610" s="191">
        <v>1510</v>
      </c>
      <c r="Z610" s="191"/>
      <c r="AA610" s="223" t="s">
        <v>2359</v>
      </c>
      <c r="AB610" s="210" t="s">
        <v>2359</v>
      </c>
      <c r="AC610" s="210" t="s">
        <v>2359</v>
      </c>
      <c r="AD610" s="199" t="s">
        <v>94</v>
      </c>
      <c r="AE610" s="236" t="s">
        <v>69</v>
      </c>
      <c r="AF610" s="231">
        <v>0</v>
      </c>
      <c r="AG610" s="211">
        <f>Table1[[#This Row],[ADOPTED
Expenditures TOTAL]]*Table1[[#This Row],[
Percent Related to CAP]]</f>
        <v>0</v>
      </c>
      <c r="AH610" s="211">
        <f>Table1[[#This Row],[ADOPTED
Revenue TOTAL]]*Table1[[#This Row],[
Percent Related to CAP]]</f>
        <v>0</v>
      </c>
      <c r="AI610" s="217" t="s">
        <v>69</v>
      </c>
      <c r="AJ610" s="217" t="s">
        <v>69</v>
      </c>
      <c r="AK610" s="217" t="s">
        <v>69</v>
      </c>
      <c r="AL610" s="217" t="s">
        <v>69</v>
      </c>
      <c r="AM610" s="291"/>
      <c r="AN610" s="215" t="s">
        <v>83</v>
      </c>
      <c r="AO610" s="197"/>
      <c r="AP610" s="197"/>
      <c r="AQ610" s="216"/>
      <c r="AR610" s="216"/>
      <c r="AS610" s="219" t="s">
        <v>2394</v>
      </c>
      <c r="AT610" s="117" t="b">
        <f>IF(Table1[[#This Row],[PROPOSED
Form ID Name]]=Table1[[#This Row],[ADOPTED
Form ID Name]],TRUE,FALSE)</f>
        <v>1</v>
      </c>
      <c r="AU610" s="121" t="s">
        <v>2359</v>
      </c>
      <c r="AV610" s="220" t="b">
        <f>AND(Table1[[#This Row],[PROPOSED Adjustment Description]]=Table1[[#This Row],[ ADOPTED
Adjustment Description]],TRUE,FALSE)</f>
        <v>0</v>
      </c>
    </row>
    <row r="611" spans="1:48" s="214" customFormat="1" ht="35.25" customHeight="1" x14ac:dyDescent="0.15">
      <c r="A611" s="196">
        <v>200095</v>
      </c>
      <c r="B611" s="199" t="s">
        <v>2395</v>
      </c>
      <c r="C611" s="198">
        <v>171415</v>
      </c>
      <c r="D611" s="199" t="s">
        <v>1271</v>
      </c>
      <c r="E611" s="199" t="s">
        <v>103</v>
      </c>
      <c r="F611" s="199" t="s">
        <v>83</v>
      </c>
      <c r="G611" s="199" t="s">
        <v>134</v>
      </c>
      <c r="H611" s="199" t="s">
        <v>83</v>
      </c>
      <c r="I611" s="226">
        <v>57679</v>
      </c>
      <c r="J611" s="228" t="s">
        <v>2396</v>
      </c>
      <c r="K611" s="190"/>
      <c r="L611" s="191"/>
      <c r="M611" s="191"/>
      <c r="N611" s="191"/>
      <c r="O611" s="191">
        <f>SUM(Table1[[#This Row],[Salaries and Wages]:[Variable Fringe]])</f>
        <v>0</v>
      </c>
      <c r="P611" s="191"/>
      <c r="Q611" s="191"/>
      <c r="R611" s="191"/>
      <c r="S611" s="191"/>
      <c r="T611" s="191"/>
      <c r="U611" s="191"/>
      <c r="V611" s="191"/>
      <c r="W611" s="191"/>
      <c r="X611" s="191"/>
      <c r="Y611" s="191"/>
      <c r="Z611" s="193">
        <v>-811</v>
      </c>
      <c r="AA611" s="223" t="s">
        <v>1689</v>
      </c>
      <c r="AB611" s="210" t="s">
        <v>1689</v>
      </c>
      <c r="AC611" s="210" t="s">
        <v>1689</v>
      </c>
      <c r="AD611" s="199" t="s">
        <v>94</v>
      </c>
      <c r="AE611" s="236" t="s">
        <v>69</v>
      </c>
      <c r="AF611" s="231">
        <v>0</v>
      </c>
      <c r="AG611" s="211">
        <f>Table1[[#This Row],[ADOPTED
Expenditures TOTAL]]*Table1[[#This Row],[
Percent Related to CAP]]</f>
        <v>0</v>
      </c>
      <c r="AH611" s="211">
        <f>Table1[[#This Row],[ADOPTED
Revenue TOTAL]]*Table1[[#This Row],[
Percent Related to CAP]]</f>
        <v>0</v>
      </c>
      <c r="AI611" s="217" t="s">
        <v>69</v>
      </c>
      <c r="AJ611" s="217" t="s">
        <v>69</v>
      </c>
      <c r="AK611" s="217" t="s">
        <v>69</v>
      </c>
      <c r="AL611" s="217" t="s">
        <v>69</v>
      </c>
      <c r="AM611" s="291"/>
      <c r="AN611" s="215" t="s">
        <v>83</v>
      </c>
      <c r="AO611" s="197"/>
      <c r="AP611" s="197"/>
      <c r="AQ611" s="216"/>
      <c r="AR611" s="216"/>
      <c r="AS611" s="219" t="s">
        <v>2396</v>
      </c>
      <c r="AT611" s="117" t="b">
        <f>IF(Table1[[#This Row],[PROPOSED
Form ID Name]]=Table1[[#This Row],[ADOPTED
Form ID Name]],TRUE,FALSE)</f>
        <v>1</v>
      </c>
      <c r="AU611" s="121" t="s">
        <v>1689</v>
      </c>
      <c r="AV611" s="220" t="b">
        <f>AND(Table1[[#This Row],[PROPOSED Adjustment Description]]=Table1[[#This Row],[ ADOPTED
Adjustment Description]],TRUE,FALSE)</f>
        <v>0</v>
      </c>
    </row>
    <row r="612" spans="1:48" s="214" customFormat="1" ht="35.25" customHeight="1" x14ac:dyDescent="0.15">
      <c r="A612" s="196">
        <v>200717</v>
      </c>
      <c r="B612" s="199" t="s">
        <v>2397</v>
      </c>
      <c r="C612" s="198">
        <v>171415</v>
      </c>
      <c r="D612" s="199" t="s">
        <v>1271</v>
      </c>
      <c r="E612" s="199" t="s">
        <v>103</v>
      </c>
      <c r="F612" s="199" t="s">
        <v>83</v>
      </c>
      <c r="G612" s="199" t="s">
        <v>89</v>
      </c>
      <c r="H612" s="199" t="s">
        <v>83</v>
      </c>
      <c r="I612" s="226">
        <v>57680</v>
      </c>
      <c r="J612" s="228" t="s">
        <v>2398</v>
      </c>
      <c r="K612" s="190"/>
      <c r="L612" s="191"/>
      <c r="M612" s="191"/>
      <c r="N612" s="191"/>
      <c r="O612" s="191">
        <f>SUM(Table1[[#This Row],[Salaries and Wages]:[Variable Fringe]])</f>
        <v>0</v>
      </c>
      <c r="P612" s="191"/>
      <c r="Q612" s="191"/>
      <c r="R612" s="191"/>
      <c r="S612" s="191"/>
      <c r="T612" s="191"/>
      <c r="U612" s="191"/>
      <c r="V612" s="191"/>
      <c r="W612" s="191"/>
      <c r="X612" s="191"/>
      <c r="Y612" s="191"/>
      <c r="Z612" s="191">
        <v>3087</v>
      </c>
      <c r="AA612" s="223" t="s">
        <v>1689</v>
      </c>
      <c r="AB612" s="210" t="s">
        <v>1689</v>
      </c>
      <c r="AC612" s="210" t="s">
        <v>1689</v>
      </c>
      <c r="AD612" s="199" t="s">
        <v>94</v>
      </c>
      <c r="AE612" s="236" t="s">
        <v>69</v>
      </c>
      <c r="AF612" s="231">
        <v>0</v>
      </c>
      <c r="AG612" s="211">
        <f>Table1[[#This Row],[ADOPTED
Expenditures TOTAL]]*Table1[[#This Row],[
Percent Related to CAP]]</f>
        <v>0</v>
      </c>
      <c r="AH612" s="211">
        <f>Table1[[#This Row],[ADOPTED
Revenue TOTAL]]*Table1[[#This Row],[
Percent Related to CAP]]</f>
        <v>0</v>
      </c>
      <c r="AI612" s="217" t="s">
        <v>69</v>
      </c>
      <c r="AJ612" s="217" t="s">
        <v>69</v>
      </c>
      <c r="AK612" s="217" t="s">
        <v>69</v>
      </c>
      <c r="AL612" s="217" t="s">
        <v>69</v>
      </c>
      <c r="AM612" s="291"/>
      <c r="AN612" s="215" t="s">
        <v>83</v>
      </c>
      <c r="AO612" s="197"/>
      <c r="AP612" s="197"/>
      <c r="AQ612" s="216"/>
      <c r="AR612" s="216"/>
      <c r="AS612" s="219" t="s">
        <v>2398</v>
      </c>
      <c r="AT612" s="117" t="b">
        <f>IF(Table1[[#This Row],[PROPOSED
Form ID Name]]=Table1[[#This Row],[ADOPTED
Form ID Name]],TRUE,FALSE)</f>
        <v>1</v>
      </c>
      <c r="AU612" s="121" t="s">
        <v>1689</v>
      </c>
      <c r="AV612" s="220" t="b">
        <f>AND(Table1[[#This Row],[PROPOSED Adjustment Description]]=Table1[[#This Row],[ ADOPTED
Adjustment Description]],TRUE,FALSE)</f>
        <v>0</v>
      </c>
    </row>
    <row r="613" spans="1:48" s="214" customFormat="1" ht="35.25" customHeight="1" x14ac:dyDescent="0.15">
      <c r="A613" s="196">
        <v>200717</v>
      </c>
      <c r="B613" s="199" t="s">
        <v>2397</v>
      </c>
      <c r="C613" s="198">
        <v>171415</v>
      </c>
      <c r="D613" s="199" t="s">
        <v>1271</v>
      </c>
      <c r="E613" s="199" t="s">
        <v>103</v>
      </c>
      <c r="F613" s="199" t="s">
        <v>83</v>
      </c>
      <c r="G613" s="199" t="s">
        <v>61</v>
      </c>
      <c r="H613" s="199" t="s">
        <v>83</v>
      </c>
      <c r="I613" s="226">
        <v>57681</v>
      </c>
      <c r="J613" s="228" t="s">
        <v>2399</v>
      </c>
      <c r="K613" s="190"/>
      <c r="L613" s="191"/>
      <c r="M613" s="191"/>
      <c r="N613" s="191"/>
      <c r="O613" s="191">
        <f>SUM(Table1[[#This Row],[Salaries and Wages]:[Variable Fringe]])</f>
        <v>0</v>
      </c>
      <c r="P613" s="191"/>
      <c r="Q613" s="191"/>
      <c r="R613" s="191"/>
      <c r="S613" s="191"/>
      <c r="T613" s="191">
        <v>268</v>
      </c>
      <c r="U613" s="191"/>
      <c r="V613" s="191"/>
      <c r="W613" s="191"/>
      <c r="X613" s="191"/>
      <c r="Y613" s="191">
        <v>268</v>
      </c>
      <c r="Z613" s="191"/>
      <c r="AA613" s="223" t="s">
        <v>2359</v>
      </c>
      <c r="AB613" s="210" t="s">
        <v>2359</v>
      </c>
      <c r="AC613" s="210" t="s">
        <v>2359</v>
      </c>
      <c r="AD613" s="199" t="s">
        <v>94</v>
      </c>
      <c r="AE613" s="236" t="s">
        <v>69</v>
      </c>
      <c r="AF613" s="231">
        <v>0</v>
      </c>
      <c r="AG613" s="211">
        <f>Table1[[#This Row],[ADOPTED
Expenditures TOTAL]]*Table1[[#This Row],[
Percent Related to CAP]]</f>
        <v>0</v>
      </c>
      <c r="AH613" s="211">
        <f>Table1[[#This Row],[ADOPTED
Revenue TOTAL]]*Table1[[#This Row],[
Percent Related to CAP]]</f>
        <v>0</v>
      </c>
      <c r="AI613" s="217" t="s">
        <v>69</v>
      </c>
      <c r="AJ613" s="217" t="s">
        <v>69</v>
      </c>
      <c r="AK613" s="217" t="s">
        <v>69</v>
      </c>
      <c r="AL613" s="217" t="s">
        <v>69</v>
      </c>
      <c r="AM613" s="291"/>
      <c r="AN613" s="215" t="s">
        <v>83</v>
      </c>
      <c r="AO613" s="197"/>
      <c r="AP613" s="197"/>
      <c r="AQ613" s="216"/>
      <c r="AR613" s="216"/>
      <c r="AS613" s="219" t="s">
        <v>2399</v>
      </c>
      <c r="AT613" s="117" t="b">
        <f>IF(Table1[[#This Row],[PROPOSED
Form ID Name]]=Table1[[#This Row],[ADOPTED
Form ID Name]],TRUE,FALSE)</f>
        <v>1</v>
      </c>
      <c r="AU613" s="121" t="s">
        <v>2359</v>
      </c>
      <c r="AV613" s="220" t="b">
        <f>AND(Table1[[#This Row],[PROPOSED Adjustment Description]]=Table1[[#This Row],[ ADOPTED
Adjustment Description]],TRUE,FALSE)</f>
        <v>0</v>
      </c>
    </row>
    <row r="614" spans="1:48" s="214" customFormat="1" ht="35.25" customHeight="1" x14ac:dyDescent="0.15">
      <c r="A614" s="196">
        <v>200046</v>
      </c>
      <c r="B614" s="199" t="s">
        <v>2400</v>
      </c>
      <c r="C614" s="198">
        <v>171415</v>
      </c>
      <c r="D614" s="199" t="s">
        <v>1271</v>
      </c>
      <c r="E614" s="199" t="s">
        <v>103</v>
      </c>
      <c r="F614" s="199" t="s">
        <v>83</v>
      </c>
      <c r="G614" s="199" t="s">
        <v>89</v>
      </c>
      <c r="H614" s="199" t="s">
        <v>83</v>
      </c>
      <c r="I614" s="226">
        <v>57682</v>
      </c>
      <c r="J614" s="228" t="s">
        <v>2401</v>
      </c>
      <c r="K614" s="190"/>
      <c r="L614" s="191"/>
      <c r="M614" s="191"/>
      <c r="N614" s="191"/>
      <c r="O614" s="191">
        <f>SUM(Table1[[#This Row],[Salaries and Wages]:[Variable Fringe]])</f>
        <v>0</v>
      </c>
      <c r="P614" s="191"/>
      <c r="Q614" s="191"/>
      <c r="R614" s="191"/>
      <c r="S614" s="191"/>
      <c r="T614" s="191"/>
      <c r="U614" s="191"/>
      <c r="V614" s="191"/>
      <c r="W614" s="191"/>
      <c r="X614" s="191"/>
      <c r="Y614" s="191"/>
      <c r="Z614" s="191">
        <v>6510</v>
      </c>
      <c r="AA614" s="223" t="s">
        <v>1689</v>
      </c>
      <c r="AB614" s="210" t="s">
        <v>1689</v>
      </c>
      <c r="AC614" s="210" t="s">
        <v>1689</v>
      </c>
      <c r="AD614" s="199" t="s">
        <v>94</v>
      </c>
      <c r="AE614" s="236" t="s">
        <v>69</v>
      </c>
      <c r="AF614" s="231">
        <v>0</v>
      </c>
      <c r="AG614" s="211">
        <f>Table1[[#This Row],[ADOPTED
Expenditures TOTAL]]*Table1[[#This Row],[
Percent Related to CAP]]</f>
        <v>0</v>
      </c>
      <c r="AH614" s="211">
        <f>Table1[[#This Row],[ADOPTED
Revenue TOTAL]]*Table1[[#This Row],[
Percent Related to CAP]]</f>
        <v>0</v>
      </c>
      <c r="AI614" s="217" t="s">
        <v>69</v>
      </c>
      <c r="AJ614" s="217" t="s">
        <v>69</v>
      </c>
      <c r="AK614" s="217" t="s">
        <v>69</v>
      </c>
      <c r="AL614" s="217" t="s">
        <v>69</v>
      </c>
      <c r="AM614" s="291"/>
      <c r="AN614" s="215" t="s">
        <v>83</v>
      </c>
      <c r="AO614" s="197"/>
      <c r="AP614" s="197"/>
      <c r="AQ614" s="216"/>
      <c r="AR614" s="216"/>
      <c r="AS614" s="219" t="s">
        <v>2401</v>
      </c>
      <c r="AT614" s="117" t="b">
        <f>IF(Table1[[#This Row],[PROPOSED
Form ID Name]]=Table1[[#This Row],[ADOPTED
Form ID Name]],TRUE,FALSE)</f>
        <v>1</v>
      </c>
      <c r="AU614" s="121" t="s">
        <v>1689</v>
      </c>
      <c r="AV614" s="220" t="b">
        <f>AND(Table1[[#This Row],[PROPOSED Adjustment Description]]=Table1[[#This Row],[ ADOPTED
Adjustment Description]],TRUE,FALSE)</f>
        <v>0</v>
      </c>
    </row>
    <row r="615" spans="1:48" s="214" customFormat="1" ht="35.25" customHeight="1" x14ac:dyDescent="0.15">
      <c r="A615" s="196">
        <v>200094</v>
      </c>
      <c r="B615" s="199" t="s">
        <v>2402</v>
      </c>
      <c r="C615" s="198">
        <v>171415</v>
      </c>
      <c r="D615" s="199" t="s">
        <v>1271</v>
      </c>
      <c r="E615" s="199" t="s">
        <v>103</v>
      </c>
      <c r="F615" s="199" t="s">
        <v>83</v>
      </c>
      <c r="G615" s="199" t="s">
        <v>89</v>
      </c>
      <c r="H615" s="199" t="s">
        <v>83</v>
      </c>
      <c r="I615" s="226">
        <v>57683</v>
      </c>
      <c r="J615" s="228" t="s">
        <v>2403</v>
      </c>
      <c r="K615" s="190"/>
      <c r="L615" s="191"/>
      <c r="M615" s="191"/>
      <c r="N615" s="191"/>
      <c r="O615" s="191">
        <f>SUM(Table1[[#This Row],[Salaries and Wages]:[Variable Fringe]])</f>
        <v>0</v>
      </c>
      <c r="P615" s="191"/>
      <c r="Q615" s="191"/>
      <c r="R615" s="191"/>
      <c r="S615" s="191"/>
      <c r="T615" s="191"/>
      <c r="U615" s="191"/>
      <c r="V615" s="191"/>
      <c r="W615" s="191"/>
      <c r="X615" s="191"/>
      <c r="Y615" s="191"/>
      <c r="Z615" s="191">
        <v>2314</v>
      </c>
      <c r="AA615" s="223" t="s">
        <v>1689</v>
      </c>
      <c r="AB615" s="210" t="s">
        <v>1689</v>
      </c>
      <c r="AC615" s="210" t="s">
        <v>1689</v>
      </c>
      <c r="AD615" s="199" t="s">
        <v>94</v>
      </c>
      <c r="AE615" s="236" t="s">
        <v>69</v>
      </c>
      <c r="AF615" s="231">
        <v>0</v>
      </c>
      <c r="AG615" s="211">
        <f>Table1[[#This Row],[ADOPTED
Expenditures TOTAL]]*Table1[[#This Row],[
Percent Related to CAP]]</f>
        <v>0</v>
      </c>
      <c r="AH615" s="211">
        <f>Table1[[#This Row],[ADOPTED
Revenue TOTAL]]*Table1[[#This Row],[
Percent Related to CAP]]</f>
        <v>0</v>
      </c>
      <c r="AI615" s="217" t="s">
        <v>69</v>
      </c>
      <c r="AJ615" s="217" t="s">
        <v>69</v>
      </c>
      <c r="AK615" s="217" t="s">
        <v>69</v>
      </c>
      <c r="AL615" s="217" t="s">
        <v>69</v>
      </c>
      <c r="AM615" s="291"/>
      <c r="AN615" s="215" t="s">
        <v>83</v>
      </c>
      <c r="AO615" s="197"/>
      <c r="AP615" s="197"/>
      <c r="AQ615" s="216"/>
      <c r="AR615" s="216"/>
      <c r="AS615" s="219" t="s">
        <v>2403</v>
      </c>
      <c r="AT615" s="117" t="b">
        <f>IF(Table1[[#This Row],[PROPOSED
Form ID Name]]=Table1[[#This Row],[ADOPTED
Form ID Name]],TRUE,FALSE)</f>
        <v>1</v>
      </c>
      <c r="AU615" s="121" t="s">
        <v>1689</v>
      </c>
      <c r="AV615" s="220" t="b">
        <f>AND(Table1[[#This Row],[PROPOSED Adjustment Description]]=Table1[[#This Row],[ ADOPTED
Adjustment Description]],TRUE,FALSE)</f>
        <v>0</v>
      </c>
    </row>
    <row r="616" spans="1:48" s="214" customFormat="1" ht="35.25" customHeight="1" x14ac:dyDescent="0.15">
      <c r="A616" s="196">
        <v>200718</v>
      </c>
      <c r="B616" s="199" t="s">
        <v>2404</v>
      </c>
      <c r="C616" s="198">
        <v>171415</v>
      </c>
      <c r="D616" s="199" t="s">
        <v>1271</v>
      </c>
      <c r="E616" s="199" t="s">
        <v>103</v>
      </c>
      <c r="F616" s="199" t="s">
        <v>83</v>
      </c>
      <c r="G616" s="199" t="s">
        <v>89</v>
      </c>
      <c r="H616" s="199" t="s">
        <v>83</v>
      </c>
      <c r="I616" s="226">
        <v>57684</v>
      </c>
      <c r="J616" s="228" t="s">
        <v>2405</v>
      </c>
      <c r="K616" s="190"/>
      <c r="L616" s="191"/>
      <c r="M616" s="191"/>
      <c r="N616" s="191"/>
      <c r="O616" s="191">
        <f>SUM(Table1[[#This Row],[Salaries and Wages]:[Variable Fringe]])</f>
        <v>0</v>
      </c>
      <c r="P616" s="191"/>
      <c r="Q616" s="191"/>
      <c r="R616" s="191"/>
      <c r="S616" s="191"/>
      <c r="T616" s="191"/>
      <c r="U616" s="191"/>
      <c r="V616" s="191"/>
      <c r="W616" s="191"/>
      <c r="X616" s="191"/>
      <c r="Y616" s="191"/>
      <c r="Z616" s="191">
        <v>1903</v>
      </c>
      <c r="AA616" s="223" t="s">
        <v>1689</v>
      </c>
      <c r="AB616" s="210" t="s">
        <v>1689</v>
      </c>
      <c r="AC616" s="210" t="s">
        <v>1689</v>
      </c>
      <c r="AD616" s="199" t="s">
        <v>94</v>
      </c>
      <c r="AE616" s="236" t="s">
        <v>69</v>
      </c>
      <c r="AF616" s="231">
        <v>0</v>
      </c>
      <c r="AG616" s="211">
        <f>Table1[[#This Row],[ADOPTED
Expenditures TOTAL]]*Table1[[#This Row],[
Percent Related to CAP]]</f>
        <v>0</v>
      </c>
      <c r="AH616" s="211">
        <f>Table1[[#This Row],[ADOPTED
Revenue TOTAL]]*Table1[[#This Row],[
Percent Related to CAP]]</f>
        <v>0</v>
      </c>
      <c r="AI616" s="217" t="s">
        <v>69</v>
      </c>
      <c r="AJ616" s="217" t="s">
        <v>69</v>
      </c>
      <c r="AK616" s="217" t="s">
        <v>69</v>
      </c>
      <c r="AL616" s="217" t="s">
        <v>69</v>
      </c>
      <c r="AM616" s="291"/>
      <c r="AN616" s="215" t="s">
        <v>83</v>
      </c>
      <c r="AO616" s="197"/>
      <c r="AP616" s="197"/>
      <c r="AQ616" s="216"/>
      <c r="AR616" s="216"/>
      <c r="AS616" s="219" t="s">
        <v>2405</v>
      </c>
      <c r="AT616" s="117" t="b">
        <f>IF(Table1[[#This Row],[PROPOSED
Form ID Name]]=Table1[[#This Row],[ADOPTED
Form ID Name]],TRUE,FALSE)</f>
        <v>1</v>
      </c>
      <c r="AU616" s="121" t="s">
        <v>1689</v>
      </c>
      <c r="AV616" s="220" t="b">
        <f>AND(Table1[[#This Row],[PROPOSED Adjustment Description]]=Table1[[#This Row],[ ADOPTED
Adjustment Description]],TRUE,FALSE)</f>
        <v>0</v>
      </c>
    </row>
    <row r="617" spans="1:48" s="214" customFormat="1" ht="35.25" customHeight="1" x14ac:dyDescent="0.15">
      <c r="A617" s="196">
        <v>200065</v>
      </c>
      <c r="B617" s="199" t="s">
        <v>2406</v>
      </c>
      <c r="C617" s="198">
        <v>171415</v>
      </c>
      <c r="D617" s="199" t="s">
        <v>1271</v>
      </c>
      <c r="E617" s="199" t="s">
        <v>103</v>
      </c>
      <c r="F617" s="199" t="s">
        <v>83</v>
      </c>
      <c r="G617" s="199" t="s">
        <v>89</v>
      </c>
      <c r="H617" s="199" t="s">
        <v>83</v>
      </c>
      <c r="I617" s="226">
        <v>57685</v>
      </c>
      <c r="J617" s="228" t="s">
        <v>2407</v>
      </c>
      <c r="K617" s="190"/>
      <c r="L617" s="191"/>
      <c r="M617" s="191"/>
      <c r="N617" s="191"/>
      <c r="O617" s="191">
        <f>SUM(Table1[[#This Row],[Salaries and Wages]:[Variable Fringe]])</f>
        <v>0</v>
      </c>
      <c r="P617" s="191"/>
      <c r="Q617" s="191"/>
      <c r="R617" s="191"/>
      <c r="S617" s="191"/>
      <c r="T617" s="191"/>
      <c r="U617" s="191"/>
      <c r="V617" s="191"/>
      <c r="W617" s="191"/>
      <c r="X617" s="191"/>
      <c r="Y617" s="191"/>
      <c r="Z617" s="191">
        <v>173</v>
      </c>
      <c r="AA617" s="223" t="s">
        <v>1689</v>
      </c>
      <c r="AB617" s="210" t="s">
        <v>1689</v>
      </c>
      <c r="AC617" s="210" t="s">
        <v>1689</v>
      </c>
      <c r="AD617" s="199" t="s">
        <v>94</v>
      </c>
      <c r="AE617" s="236" t="s">
        <v>69</v>
      </c>
      <c r="AF617" s="231">
        <v>0</v>
      </c>
      <c r="AG617" s="211">
        <f>Table1[[#This Row],[ADOPTED
Expenditures TOTAL]]*Table1[[#This Row],[
Percent Related to CAP]]</f>
        <v>0</v>
      </c>
      <c r="AH617" s="211">
        <f>Table1[[#This Row],[ADOPTED
Revenue TOTAL]]*Table1[[#This Row],[
Percent Related to CAP]]</f>
        <v>0</v>
      </c>
      <c r="AI617" s="217" t="s">
        <v>69</v>
      </c>
      <c r="AJ617" s="217" t="s">
        <v>69</v>
      </c>
      <c r="AK617" s="217" t="s">
        <v>69</v>
      </c>
      <c r="AL617" s="217" t="s">
        <v>69</v>
      </c>
      <c r="AM617" s="291"/>
      <c r="AN617" s="215" t="s">
        <v>83</v>
      </c>
      <c r="AO617" s="197"/>
      <c r="AP617" s="197"/>
      <c r="AQ617" s="216"/>
      <c r="AR617" s="216"/>
      <c r="AS617" s="219" t="s">
        <v>2407</v>
      </c>
      <c r="AT617" s="117" t="b">
        <f>IF(Table1[[#This Row],[PROPOSED
Form ID Name]]=Table1[[#This Row],[ADOPTED
Form ID Name]],TRUE,FALSE)</f>
        <v>1</v>
      </c>
      <c r="AU617" s="121" t="s">
        <v>1689</v>
      </c>
      <c r="AV617" s="220" t="b">
        <f>AND(Table1[[#This Row],[PROPOSED Adjustment Description]]=Table1[[#This Row],[ ADOPTED
Adjustment Description]],TRUE,FALSE)</f>
        <v>0</v>
      </c>
    </row>
    <row r="618" spans="1:48" s="214" customFormat="1" ht="35.25" customHeight="1" x14ac:dyDescent="0.15">
      <c r="A618" s="196">
        <v>200718</v>
      </c>
      <c r="B618" s="199" t="s">
        <v>2404</v>
      </c>
      <c r="C618" s="198">
        <v>171415</v>
      </c>
      <c r="D618" s="199" t="s">
        <v>1271</v>
      </c>
      <c r="E618" s="199" t="s">
        <v>103</v>
      </c>
      <c r="F618" s="199" t="s">
        <v>83</v>
      </c>
      <c r="G618" s="199" t="s">
        <v>61</v>
      </c>
      <c r="H618" s="199" t="s">
        <v>83</v>
      </c>
      <c r="I618" s="226">
        <v>57686</v>
      </c>
      <c r="J618" s="228" t="s">
        <v>2408</v>
      </c>
      <c r="K618" s="190"/>
      <c r="L618" s="191"/>
      <c r="M618" s="191"/>
      <c r="N618" s="191"/>
      <c r="O618" s="191">
        <f>SUM(Table1[[#This Row],[Salaries and Wages]:[Variable Fringe]])</f>
        <v>0</v>
      </c>
      <c r="P618" s="191"/>
      <c r="Q618" s="191"/>
      <c r="R618" s="191"/>
      <c r="S618" s="191"/>
      <c r="T618" s="191">
        <v>164</v>
      </c>
      <c r="U618" s="191"/>
      <c r="V618" s="191"/>
      <c r="W618" s="191"/>
      <c r="X618" s="191"/>
      <c r="Y618" s="191">
        <v>164</v>
      </c>
      <c r="Z618" s="191"/>
      <c r="AA618" s="223" t="s">
        <v>2359</v>
      </c>
      <c r="AB618" s="210" t="s">
        <v>2359</v>
      </c>
      <c r="AC618" s="210" t="s">
        <v>2359</v>
      </c>
      <c r="AD618" s="199" t="s">
        <v>94</v>
      </c>
      <c r="AE618" s="236" t="s">
        <v>69</v>
      </c>
      <c r="AF618" s="231">
        <v>0</v>
      </c>
      <c r="AG618" s="211">
        <f>Table1[[#This Row],[ADOPTED
Expenditures TOTAL]]*Table1[[#This Row],[
Percent Related to CAP]]</f>
        <v>0</v>
      </c>
      <c r="AH618" s="211">
        <f>Table1[[#This Row],[ADOPTED
Revenue TOTAL]]*Table1[[#This Row],[
Percent Related to CAP]]</f>
        <v>0</v>
      </c>
      <c r="AI618" s="217" t="s">
        <v>69</v>
      </c>
      <c r="AJ618" s="217" t="s">
        <v>69</v>
      </c>
      <c r="AK618" s="217" t="s">
        <v>69</v>
      </c>
      <c r="AL618" s="217" t="s">
        <v>69</v>
      </c>
      <c r="AM618" s="291"/>
      <c r="AN618" s="215" t="s">
        <v>83</v>
      </c>
      <c r="AO618" s="197"/>
      <c r="AP618" s="197"/>
      <c r="AQ618" s="216"/>
      <c r="AR618" s="216"/>
      <c r="AS618" s="219" t="s">
        <v>2408</v>
      </c>
      <c r="AT618" s="117" t="b">
        <f>IF(Table1[[#This Row],[PROPOSED
Form ID Name]]=Table1[[#This Row],[ADOPTED
Form ID Name]],TRUE,FALSE)</f>
        <v>1</v>
      </c>
      <c r="AU618" s="121" t="s">
        <v>2359</v>
      </c>
      <c r="AV618" s="220" t="b">
        <f>AND(Table1[[#This Row],[PROPOSED Adjustment Description]]=Table1[[#This Row],[ ADOPTED
Adjustment Description]],TRUE,FALSE)</f>
        <v>0</v>
      </c>
    </row>
    <row r="619" spans="1:48" s="214" customFormat="1" ht="35.25" customHeight="1" x14ac:dyDescent="0.15">
      <c r="A619" s="196">
        <v>200719</v>
      </c>
      <c r="B619" s="199" t="s">
        <v>2409</v>
      </c>
      <c r="C619" s="198">
        <v>171415</v>
      </c>
      <c r="D619" s="199" t="s">
        <v>1271</v>
      </c>
      <c r="E619" s="199" t="s">
        <v>103</v>
      </c>
      <c r="F619" s="199" t="s">
        <v>83</v>
      </c>
      <c r="G619" s="199" t="s">
        <v>89</v>
      </c>
      <c r="H619" s="199" t="s">
        <v>83</v>
      </c>
      <c r="I619" s="226">
        <v>57687</v>
      </c>
      <c r="J619" s="228" t="s">
        <v>2410</v>
      </c>
      <c r="K619" s="190"/>
      <c r="L619" s="191"/>
      <c r="M619" s="191"/>
      <c r="N619" s="191"/>
      <c r="O619" s="191">
        <f>SUM(Table1[[#This Row],[Salaries and Wages]:[Variable Fringe]])</f>
        <v>0</v>
      </c>
      <c r="P619" s="191"/>
      <c r="Q619" s="191"/>
      <c r="R619" s="191"/>
      <c r="S619" s="191"/>
      <c r="T619" s="191"/>
      <c r="U619" s="191"/>
      <c r="V619" s="191"/>
      <c r="W619" s="191"/>
      <c r="X619" s="191"/>
      <c r="Y619" s="191"/>
      <c r="Z619" s="191">
        <v>1425</v>
      </c>
      <c r="AA619" s="223" t="s">
        <v>1689</v>
      </c>
      <c r="AB619" s="210" t="s">
        <v>1689</v>
      </c>
      <c r="AC619" s="210" t="s">
        <v>1689</v>
      </c>
      <c r="AD619" s="199" t="s">
        <v>94</v>
      </c>
      <c r="AE619" s="236" t="s">
        <v>69</v>
      </c>
      <c r="AF619" s="231">
        <v>0</v>
      </c>
      <c r="AG619" s="211">
        <f>Table1[[#This Row],[ADOPTED
Expenditures TOTAL]]*Table1[[#This Row],[
Percent Related to CAP]]</f>
        <v>0</v>
      </c>
      <c r="AH619" s="211">
        <f>Table1[[#This Row],[ADOPTED
Revenue TOTAL]]*Table1[[#This Row],[
Percent Related to CAP]]</f>
        <v>0</v>
      </c>
      <c r="AI619" s="217" t="s">
        <v>69</v>
      </c>
      <c r="AJ619" s="217" t="s">
        <v>69</v>
      </c>
      <c r="AK619" s="217" t="s">
        <v>69</v>
      </c>
      <c r="AL619" s="217" t="s">
        <v>69</v>
      </c>
      <c r="AM619" s="291"/>
      <c r="AN619" s="215" t="s">
        <v>83</v>
      </c>
      <c r="AO619" s="197"/>
      <c r="AP619" s="197"/>
      <c r="AQ619" s="216"/>
      <c r="AR619" s="216"/>
      <c r="AS619" s="219" t="s">
        <v>2410</v>
      </c>
      <c r="AT619" s="117" t="b">
        <f>IF(Table1[[#This Row],[PROPOSED
Form ID Name]]=Table1[[#This Row],[ADOPTED
Form ID Name]],TRUE,FALSE)</f>
        <v>1</v>
      </c>
      <c r="AU619" s="121" t="s">
        <v>1689</v>
      </c>
      <c r="AV619" s="220" t="b">
        <f>AND(Table1[[#This Row],[PROPOSED Adjustment Description]]=Table1[[#This Row],[ ADOPTED
Adjustment Description]],TRUE,FALSE)</f>
        <v>0</v>
      </c>
    </row>
    <row r="620" spans="1:48" s="214" customFormat="1" ht="35.25" customHeight="1" x14ac:dyDescent="0.15">
      <c r="A620" s="196">
        <v>200719</v>
      </c>
      <c r="B620" s="199" t="s">
        <v>2409</v>
      </c>
      <c r="C620" s="198">
        <v>171415</v>
      </c>
      <c r="D620" s="199" t="s">
        <v>1271</v>
      </c>
      <c r="E620" s="199" t="s">
        <v>103</v>
      </c>
      <c r="F620" s="199" t="s">
        <v>83</v>
      </c>
      <c r="G620" s="199" t="s">
        <v>61</v>
      </c>
      <c r="H620" s="199" t="s">
        <v>83</v>
      </c>
      <c r="I620" s="226">
        <v>57688</v>
      </c>
      <c r="J620" s="228" t="s">
        <v>2411</v>
      </c>
      <c r="K620" s="190"/>
      <c r="L620" s="191"/>
      <c r="M620" s="191"/>
      <c r="N620" s="191"/>
      <c r="O620" s="191">
        <f>SUM(Table1[[#This Row],[Salaries and Wages]:[Variable Fringe]])</f>
        <v>0</v>
      </c>
      <c r="P620" s="191"/>
      <c r="Q620" s="191"/>
      <c r="R620" s="191"/>
      <c r="S620" s="191"/>
      <c r="T620" s="191">
        <v>111</v>
      </c>
      <c r="U620" s="191"/>
      <c r="V620" s="191"/>
      <c r="W620" s="191"/>
      <c r="X620" s="191"/>
      <c r="Y620" s="191">
        <v>111</v>
      </c>
      <c r="Z620" s="191"/>
      <c r="AA620" s="223" t="s">
        <v>2359</v>
      </c>
      <c r="AB620" s="210" t="s">
        <v>2359</v>
      </c>
      <c r="AC620" s="210" t="s">
        <v>2359</v>
      </c>
      <c r="AD620" s="199" t="s">
        <v>94</v>
      </c>
      <c r="AE620" s="236" t="s">
        <v>69</v>
      </c>
      <c r="AF620" s="231">
        <v>0</v>
      </c>
      <c r="AG620" s="211">
        <f>Table1[[#This Row],[ADOPTED
Expenditures TOTAL]]*Table1[[#This Row],[
Percent Related to CAP]]</f>
        <v>0</v>
      </c>
      <c r="AH620" s="211">
        <f>Table1[[#This Row],[ADOPTED
Revenue TOTAL]]*Table1[[#This Row],[
Percent Related to CAP]]</f>
        <v>0</v>
      </c>
      <c r="AI620" s="217" t="s">
        <v>69</v>
      </c>
      <c r="AJ620" s="217" t="s">
        <v>69</v>
      </c>
      <c r="AK620" s="217" t="s">
        <v>69</v>
      </c>
      <c r="AL620" s="217" t="s">
        <v>69</v>
      </c>
      <c r="AM620" s="291"/>
      <c r="AN620" s="215" t="s">
        <v>83</v>
      </c>
      <c r="AO620" s="197"/>
      <c r="AP620" s="197"/>
      <c r="AQ620" s="216"/>
      <c r="AR620" s="216"/>
      <c r="AS620" s="219" t="s">
        <v>2411</v>
      </c>
      <c r="AT620" s="117" t="b">
        <f>IF(Table1[[#This Row],[PROPOSED
Form ID Name]]=Table1[[#This Row],[ADOPTED
Form ID Name]],TRUE,FALSE)</f>
        <v>1</v>
      </c>
      <c r="AU620" s="121" t="s">
        <v>2359</v>
      </c>
      <c r="AV620" s="220" t="b">
        <f>AND(Table1[[#This Row],[PROPOSED Adjustment Description]]=Table1[[#This Row],[ ADOPTED
Adjustment Description]],TRUE,FALSE)</f>
        <v>0</v>
      </c>
    </row>
    <row r="621" spans="1:48" s="214" customFormat="1" ht="35.25" customHeight="1" x14ac:dyDescent="0.15">
      <c r="A621" s="196">
        <v>200052</v>
      </c>
      <c r="B621" s="199" t="s">
        <v>2412</v>
      </c>
      <c r="C621" s="198">
        <v>171415</v>
      </c>
      <c r="D621" s="199" t="s">
        <v>1271</v>
      </c>
      <c r="E621" s="199" t="s">
        <v>103</v>
      </c>
      <c r="F621" s="199" t="s">
        <v>83</v>
      </c>
      <c r="G621" s="199" t="s">
        <v>89</v>
      </c>
      <c r="H621" s="199" t="s">
        <v>83</v>
      </c>
      <c r="I621" s="226">
        <v>57689</v>
      </c>
      <c r="J621" s="228" t="s">
        <v>2413</v>
      </c>
      <c r="K621" s="190"/>
      <c r="L621" s="191"/>
      <c r="M621" s="191"/>
      <c r="N621" s="191"/>
      <c r="O621" s="191">
        <f>SUM(Table1[[#This Row],[Salaries and Wages]:[Variable Fringe]])</f>
        <v>0</v>
      </c>
      <c r="P621" s="191"/>
      <c r="Q621" s="191"/>
      <c r="R621" s="191"/>
      <c r="S621" s="191"/>
      <c r="T621" s="191"/>
      <c r="U621" s="191"/>
      <c r="V621" s="191"/>
      <c r="W621" s="191"/>
      <c r="X621" s="191"/>
      <c r="Y621" s="191"/>
      <c r="Z621" s="191">
        <v>6280</v>
      </c>
      <c r="AA621" s="223" t="s">
        <v>1689</v>
      </c>
      <c r="AB621" s="210" t="s">
        <v>1689</v>
      </c>
      <c r="AC621" s="210" t="s">
        <v>1689</v>
      </c>
      <c r="AD621" s="199" t="s">
        <v>94</v>
      </c>
      <c r="AE621" s="236" t="s">
        <v>69</v>
      </c>
      <c r="AF621" s="231">
        <v>0</v>
      </c>
      <c r="AG621" s="211">
        <f>Table1[[#This Row],[ADOPTED
Expenditures TOTAL]]*Table1[[#This Row],[
Percent Related to CAP]]</f>
        <v>0</v>
      </c>
      <c r="AH621" s="211">
        <f>Table1[[#This Row],[ADOPTED
Revenue TOTAL]]*Table1[[#This Row],[
Percent Related to CAP]]</f>
        <v>0</v>
      </c>
      <c r="AI621" s="217" t="s">
        <v>69</v>
      </c>
      <c r="AJ621" s="217" t="s">
        <v>69</v>
      </c>
      <c r="AK621" s="217" t="s">
        <v>69</v>
      </c>
      <c r="AL621" s="217" t="s">
        <v>69</v>
      </c>
      <c r="AM621" s="291"/>
      <c r="AN621" s="215" t="s">
        <v>83</v>
      </c>
      <c r="AO621" s="197"/>
      <c r="AP621" s="197"/>
      <c r="AQ621" s="216"/>
      <c r="AR621" s="216"/>
      <c r="AS621" s="219" t="s">
        <v>2413</v>
      </c>
      <c r="AT621" s="117" t="b">
        <f>IF(Table1[[#This Row],[PROPOSED
Form ID Name]]=Table1[[#This Row],[ADOPTED
Form ID Name]],TRUE,FALSE)</f>
        <v>1</v>
      </c>
      <c r="AU621" s="121" t="s">
        <v>1689</v>
      </c>
      <c r="AV621" s="220" t="b">
        <f>AND(Table1[[#This Row],[PROPOSED Adjustment Description]]=Table1[[#This Row],[ ADOPTED
Adjustment Description]],TRUE,FALSE)</f>
        <v>0</v>
      </c>
    </row>
    <row r="622" spans="1:48" s="214" customFormat="1" ht="35.25" customHeight="1" x14ac:dyDescent="0.15">
      <c r="A622" s="196">
        <v>200080</v>
      </c>
      <c r="B622" s="199" t="s">
        <v>2414</v>
      </c>
      <c r="C622" s="198">
        <v>171415</v>
      </c>
      <c r="D622" s="199" t="s">
        <v>1271</v>
      </c>
      <c r="E622" s="199" t="s">
        <v>103</v>
      </c>
      <c r="F622" s="199" t="s">
        <v>83</v>
      </c>
      <c r="G622" s="199" t="s">
        <v>89</v>
      </c>
      <c r="H622" s="199" t="s">
        <v>83</v>
      </c>
      <c r="I622" s="226">
        <v>57690</v>
      </c>
      <c r="J622" s="228" t="s">
        <v>2415</v>
      </c>
      <c r="K622" s="190"/>
      <c r="L622" s="191"/>
      <c r="M622" s="191"/>
      <c r="N622" s="191"/>
      <c r="O622" s="191">
        <f>SUM(Table1[[#This Row],[Salaries and Wages]:[Variable Fringe]])</f>
        <v>0</v>
      </c>
      <c r="P622" s="191"/>
      <c r="Q622" s="191"/>
      <c r="R622" s="191"/>
      <c r="S622" s="191"/>
      <c r="T622" s="191"/>
      <c r="U622" s="191"/>
      <c r="V622" s="191"/>
      <c r="W622" s="191"/>
      <c r="X622" s="191"/>
      <c r="Y622" s="191"/>
      <c r="Z622" s="191">
        <v>448</v>
      </c>
      <c r="AA622" s="223" t="s">
        <v>1689</v>
      </c>
      <c r="AB622" s="210" t="s">
        <v>1689</v>
      </c>
      <c r="AC622" s="210" t="s">
        <v>1689</v>
      </c>
      <c r="AD622" s="199" t="s">
        <v>94</v>
      </c>
      <c r="AE622" s="236" t="s">
        <v>69</v>
      </c>
      <c r="AF622" s="231">
        <v>0</v>
      </c>
      <c r="AG622" s="211">
        <f>Table1[[#This Row],[ADOPTED
Expenditures TOTAL]]*Table1[[#This Row],[
Percent Related to CAP]]</f>
        <v>0</v>
      </c>
      <c r="AH622" s="211">
        <f>Table1[[#This Row],[ADOPTED
Revenue TOTAL]]*Table1[[#This Row],[
Percent Related to CAP]]</f>
        <v>0</v>
      </c>
      <c r="AI622" s="217" t="s">
        <v>69</v>
      </c>
      <c r="AJ622" s="217" t="s">
        <v>69</v>
      </c>
      <c r="AK622" s="217" t="s">
        <v>69</v>
      </c>
      <c r="AL622" s="217" t="s">
        <v>69</v>
      </c>
      <c r="AM622" s="291"/>
      <c r="AN622" s="215" t="s">
        <v>83</v>
      </c>
      <c r="AO622" s="197"/>
      <c r="AP622" s="197"/>
      <c r="AQ622" s="216"/>
      <c r="AR622" s="216"/>
      <c r="AS622" s="219" t="s">
        <v>2415</v>
      </c>
      <c r="AT622" s="117" t="b">
        <f>IF(Table1[[#This Row],[PROPOSED
Form ID Name]]=Table1[[#This Row],[ADOPTED
Form ID Name]],TRUE,FALSE)</f>
        <v>1</v>
      </c>
      <c r="AU622" s="121" t="s">
        <v>1689</v>
      </c>
      <c r="AV622" s="220" t="b">
        <f>AND(Table1[[#This Row],[PROPOSED Adjustment Description]]=Table1[[#This Row],[ ADOPTED
Adjustment Description]],TRUE,FALSE)</f>
        <v>0</v>
      </c>
    </row>
    <row r="623" spans="1:48" s="214" customFormat="1" ht="35.25" customHeight="1" x14ac:dyDescent="0.15">
      <c r="A623" s="196">
        <v>200080</v>
      </c>
      <c r="B623" s="199" t="s">
        <v>2414</v>
      </c>
      <c r="C623" s="198">
        <v>171415</v>
      </c>
      <c r="D623" s="199" t="s">
        <v>1271</v>
      </c>
      <c r="E623" s="199" t="s">
        <v>103</v>
      </c>
      <c r="F623" s="199" t="s">
        <v>83</v>
      </c>
      <c r="G623" s="199" t="s">
        <v>61</v>
      </c>
      <c r="H623" s="199" t="s">
        <v>83</v>
      </c>
      <c r="I623" s="226">
        <v>57691</v>
      </c>
      <c r="J623" s="228" t="s">
        <v>2416</v>
      </c>
      <c r="K623" s="190"/>
      <c r="L623" s="191"/>
      <c r="M623" s="191"/>
      <c r="N623" s="191"/>
      <c r="O623" s="191">
        <f>SUM(Table1[[#This Row],[Salaries and Wages]:[Variable Fringe]])</f>
        <v>0</v>
      </c>
      <c r="P623" s="191">
        <v>5000</v>
      </c>
      <c r="Q623" s="191"/>
      <c r="R623" s="191"/>
      <c r="S623" s="191"/>
      <c r="T623" s="191">
        <v>1510</v>
      </c>
      <c r="U623" s="191"/>
      <c r="V623" s="191"/>
      <c r="W623" s="191"/>
      <c r="X623" s="191"/>
      <c r="Y623" s="191">
        <v>6510</v>
      </c>
      <c r="Z623" s="191"/>
      <c r="AA623" s="223" t="s">
        <v>2359</v>
      </c>
      <c r="AB623" s="210" t="s">
        <v>2359</v>
      </c>
      <c r="AC623" s="210" t="s">
        <v>2359</v>
      </c>
      <c r="AD623" s="199" t="s">
        <v>94</v>
      </c>
      <c r="AE623" s="236" t="s">
        <v>69</v>
      </c>
      <c r="AF623" s="231">
        <v>0</v>
      </c>
      <c r="AG623" s="211">
        <f>Table1[[#This Row],[ADOPTED
Expenditures TOTAL]]*Table1[[#This Row],[
Percent Related to CAP]]</f>
        <v>0</v>
      </c>
      <c r="AH623" s="211">
        <f>Table1[[#This Row],[ADOPTED
Revenue TOTAL]]*Table1[[#This Row],[
Percent Related to CAP]]</f>
        <v>0</v>
      </c>
      <c r="AI623" s="217" t="s">
        <v>69</v>
      </c>
      <c r="AJ623" s="217" t="s">
        <v>69</v>
      </c>
      <c r="AK623" s="217" t="s">
        <v>69</v>
      </c>
      <c r="AL623" s="217" t="s">
        <v>69</v>
      </c>
      <c r="AM623" s="291"/>
      <c r="AN623" s="215" t="s">
        <v>83</v>
      </c>
      <c r="AO623" s="197"/>
      <c r="AP623" s="197"/>
      <c r="AQ623" s="216"/>
      <c r="AR623" s="216"/>
      <c r="AS623" s="219" t="s">
        <v>2416</v>
      </c>
      <c r="AT623" s="117" t="b">
        <f>IF(Table1[[#This Row],[PROPOSED
Form ID Name]]=Table1[[#This Row],[ADOPTED
Form ID Name]],TRUE,FALSE)</f>
        <v>1</v>
      </c>
      <c r="AU623" s="121" t="s">
        <v>2359</v>
      </c>
      <c r="AV623" s="220" t="b">
        <f>AND(Table1[[#This Row],[PROPOSED Adjustment Description]]=Table1[[#This Row],[ ADOPTED
Adjustment Description]],TRUE,FALSE)</f>
        <v>0</v>
      </c>
    </row>
    <row r="624" spans="1:48" s="214" customFormat="1" ht="35.25" customHeight="1" x14ac:dyDescent="0.15">
      <c r="A624" s="196">
        <v>200056</v>
      </c>
      <c r="B624" s="199" t="s">
        <v>2417</v>
      </c>
      <c r="C624" s="198">
        <v>171415</v>
      </c>
      <c r="D624" s="199" t="s">
        <v>1271</v>
      </c>
      <c r="E624" s="199" t="s">
        <v>103</v>
      </c>
      <c r="F624" s="199" t="s">
        <v>83</v>
      </c>
      <c r="G624" s="199" t="s">
        <v>89</v>
      </c>
      <c r="H624" s="199" t="s">
        <v>83</v>
      </c>
      <c r="I624" s="226">
        <v>57692</v>
      </c>
      <c r="J624" s="228" t="s">
        <v>2418</v>
      </c>
      <c r="K624" s="190"/>
      <c r="L624" s="191"/>
      <c r="M624" s="191"/>
      <c r="N624" s="191"/>
      <c r="O624" s="191">
        <f>SUM(Table1[[#This Row],[Salaries and Wages]:[Variable Fringe]])</f>
        <v>0</v>
      </c>
      <c r="P624" s="191"/>
      <c r="Q624" s="191"/>
      <c r="R624" s="191"/>
      <c r="S624" s="191"/>
      <c r="T624" s="191"/>
      <c r="U624" s="191"/>
      <c r="V624" s="191"/>
      <c r="W624" s="191"/>
      <c r="X624" s="191"/>
      <c r="Y624" s="191"/>
      <c r="Z624" s="191">
        <v>21335</v>
      </c>
      <c r="AA624" s="223" t="s">
        <v>1689</v>
      </c>
      <c r="AB624" s="210" t="s">
        <v>1689</v>
      </c>
      <c r="AC624" s="210" t="s">
        <v>1689</v>
      </c>
      <c r="AD624" s="199" t="s">
        <v>94</v>
      </c>
      <c r="AE624" s="236" t="s">
        <v>69</v>
      </c>
      <c r="AF624" s="231">
        <v>0</v>
      </c>
      <c r="AG624" s="211">
        <f>Table1[[#This Row],[ADOPTED
Expenditures TOTAL]]*Table1[[#This Row],[
Percent Related to CAP]]</f>
        <v>0</v>
      </c>
      <c r="AH624" s="211">
        <f>Table1[[#This Row],[ADOPTED
Revenue TOTAL]]*Table1[[#This Row],[
Percent Related to CAP]]</f>
        <v>0</v>
      </c>
      <c r="AI624" s="217" t="s">
        <v>69</v>
      </c>
      <c r="AJ624" s="217" t="s">
        <v>69</v>
      </c>
      <c r="AK624" s="217" t="s">
        <v>69</v>
      </c>
      <c r="AL624" s="217" t="s">
        <v>69</v>
      </c>
      <c r="AM624" s="291"/>
      <c r="AN624" s="215" t="s">
        <v>83</v>
      </c>
      <c r="AO624" s="197"/>
      <c r="AP624" s="197"/>
      <c r="AQ624" s="216"/>
      <c r="AR624" s="216"/>
      <c r="AS624" s="219" t="s">
        <v>2418</v>
      </c>
      <c r="AT624" s="117" t="b">
        <f>IF(Table1[[#This Row],[PROPOSED
Form ID Name]]=Table1[[#This Row],[ADOPTED
Form ID Name]],TRUE,FALSE)</f>
        <v>1</v>
      </c>
      <c r="AU624" s="121" t="s">
        <v>1689</v>
      </c>
      <c r="AV624" s="220" t="b">
        <f>AND(Table1[[#This Row],[PROPOSED Adjustment Description]]=Table1[[#This Row],[ ADOPTED
Adjustment Description]],TRUE,FALSE)</f>
        <v>0</v>
      </c>
    </row>
    <row r="625" spans="1:48" s="214" customFormat="1" ht="35.25" customHeight="1" x14ac:dyDescent="0.15">
      <c r="A625" s="196">
        <v>200023</v>
      </c>
      <c r="B625" s="199" t="s">
        <v>2419</v>
      </c>
      <c r="C625" s="198">
        <v>171415</v>
      </c>
      <c r="D625" s="199" t="s">
        <v>1271</v>
      </c>
      <c r="E625" s="199" t="s">
        <v>103</v>
      </c>
      <c r="F625" s="199" t="s">
        <v>83</v>
      </c>
      <c r="G625" s="199" t="s">
        <v>89</v>
      </c>
      <c r="H625" s="199" t="s">
        <v>83</v>
      </c>
      <c r="I625" s="226">
        <v>57693</v>
      </c>
      <c r="J625" s="228" t="s">
        <v>2420</v>
      </c>
      <c r="K625" s="190"/>
      <c r="L625" s="191"/>
      <c r="M625" s="191"/>
      <c r="N625" s="191"/>
      <c r="O625" s="191">
        <f>SUM(Table1[[#This Row],[Salaries and Wages]:[Variable Fringe]])</f>
        <v>0</v>
      </c>
      <c r="P625" s="191"/>
      <c r="Q625" s="191"/>
      <c r="R625" s="191"/>
      <c r="S625" s="191"/>
      <c r="T625" s="191"/>
      <c r="U625" s="191"/>
      <c r="V625" s="191"/>
      <c r="W625" s="191"/>
      <c r="X625" s="191"/>
      <c r="Y625" s="191"/>
      <c r="Z625" s="191">
        <v>120810</v>
      </c>
      <c r="AA625" s="223" t="s">
        <v>1689</v>
      </c>
      <c r="AB625" s="210" t="s">
        <v>1689</v>
      </c>
      <c r="AC625" s="210" t="s">
        <v>1689</v>
      </c>
      <c r="AD625" s="199" t="s">
        <v>94</v>
      </c>
      <c r="AE625" s="236" t="s">
        <v>69</v>
      </c>
      <c r="AF625" s="231">
        <v>0</v>
      </c>
      <c r="AG625" s="211">
        <f>Table1[[#This Row],[ADOPTED
Expenditures TOTAL]]*Table1[[#This Row],[
Percent Related to CAP]]</f>
        <v>0</v>
      </c>
      <c r="AH625" s="211">
        <f>Table1[[#This Row],[ADOPTED
Revenue TOTAL]]*Table1[[#This Row],[
Percent Related to CAP]]</f>
        <v>0</v>
      </c>
      <c r="AI625" s="217" t="s">
        <v>69</v>
      </c>
      <c r="AJ625" s="217" t="s">
        <v>69</v>
      </c>
      <c r="AK625" s="217" t="s">
        <v>69</v>
      </c>
      <c r="AL625" s="217" t="s">
        <v>69</v>
      </c>
      <c r="AM625" s="291"/>
      <c r="AN625" s="215" t="s">
        <v>83</v>
      </c>
      <c r="AO625" s="197"/>
      <c r="AP625" s="197"/>
      <c r="AQ625" s="216"/>
      <c r="AR625" s="216"/>
      <c r="AS625" s="219" t="s">
        <v>2420</v>
      </c>
      <c r="AT625" s="117" t="b">
        <f>IF(Table1[[#This Row],[PROPOSED
Form ID Name]]=Table1[[#This Row],[ADOPTED
Form ID Name]],TRUE,FALSE)</f>
        <v>1</v>
      </c>
      <c r="AU625" s="121" t="s">
        <v>1689</v>
      </c>
      <c r="AV625" s="220" t="b">
        <f>AND(Table1[[#This Row],[PROPOSED Adjustment Description]]=Table1[[#This Row],[ ADOPTED
Adjustment Description]],TRUE,FALSE)</f>
        <v>0</v>
      </c>
    </row>
    <row r="626" spans="1:48" s="214" customFormat="1" ht="35.25" customHeight="1" x14ac:dyDescent="0.15">
      <c r="A626" s="196">
        <v>200032</v>
      </c>
      <c r="B626" s="199" t="s">
        <v>2421</v>
      </c>
      <c r="C626" s="198">
        <v>171415</v>
      </c>
      <c r="D626" s="199" t="s">
        <v>1271</v>
      </c>
      <c r="E626" s="199" t="s">
        <v>103</v>
      </c>
      <c r="F626" s="199" t="s">
        <v>83</v>
      </c>
      <c r="G626" s="199" t="s">
        <v>134</v>
      </c>
      <c r="H626" s="199" t="s">
        <v>83</v>
      </c>
      <c r="I626" s="226">
        <v>57694</v>
      </c>
      <c r="J626" s="228" t="s">
        <v>2422</v>
      </c>
      <c r="K626" s="190"/>
      <c r="L626" s="191"/>
      <c r="M626" s="191"/>
      <c r="N626" s="191"/>
      <c r="O626" s="191">
        <f>SUM(Table1[[#This Row],[Salaries and Wages]:[Variable Fringe]])</f>
        <v>0</v>
      </c>
      <c r="P626" s="191"/>
      <c r="Q626" s="191"/>
      <c r="R626" s="191"/>
      <c r="S626" s="191"/>
      <c r="T626" s="191"/>
      <c r="U626" s="191"/>
      <c r="V626" s="191"/>
      <c r="W626" s="191"/>
      <c r="X626" s="191"/>
      <c r="Y626" s="191"/>
      <c r="Z626" s="193">
        <v>-3329</v>
      </c>
      <c r="AA626" s="223" t="s">
        <v>1689</v>
      </c>
      <c r="AB626" s="210" t="s">
        <v>1689</v>
      </c>
      <c r="AC626" s="210" t="s">
        <v>1689</v>
      </c>
      <c r="AD626" s="199" t="s">
        <v>94</v>
      </c>
      <c r="AE626" s="236" t="s">
        <v>69</v>
      </c>
      <c r="AF626" s="231">
        <v>0</v>
      </c>
      <c r="AG626" s="211">
        <f>Table1[[#This Row],[ADOPTED
Expenditures TOTAL]]*Table1[[#This Row],[
Percent Related to CAP]]</f>
        <v>0</v>
      </c>
      <c r="AH626" s="211">
        <f>Table1[[#This Row],[ADOPTED
Revenue TOTAL]]*Table1[[#This Row],[
Percent Related to CAP]]</f>
        <v>0</v>
      </c>
      <c r="AI626" s="217" t="s">
        <v>69</v>
      </c>
      <c r="AJ626" s="217" t="s">
        <v>69</v>
      </c>
      <c r="AK626" s="217" t="s">
        <v>69</v>
      </c>
      <c r="AL626" s="217" t="s">
        <v>69</v>
      </c>
      <c r="AM626" s="291"/>
      <c r="AN626" s="215" t="s">
        <v>83</v>
      </c>
      <c r="AO626" s="197"/>
      <c r="AP626" s="197"/>
      <c r="AQ626" s="216"/>
      <c r="AR626" s="216"/>
      <c r="AS626" s="219" t="s">
        <v>2422</v>
      </c>
      <c r="AT626" s="117" t="b">
        <f>IF(Table1[[#This Row],[PROPOSED
Form ID Name]]=Table1[[#This Row],[ADOPTED
Form ID Name]],TRUE,FALSE)</f>
        <v>1</v>
      </c>
      <c r="AU626" s="121" t="s">
        <v>1689</v>
      </c>
      <c r="AV626" s="220" t="b">
        <f>AND(Table1[[#This Row],[PROPOSED Adjustment Description]]=Table1[[#This Row],[ ADOPTED
Adjustment Description]],TRUE,FALSE)</f>
        <v>0</v>
      </c>
    </row>
    <row r="627" spans="1:48" s="214" customFormat="1" ht="35.25" customHeight="1" x14ac:dyDescent="0.15">
      <c r="A627" s="196">
        <v>200023</v>
      </c>
      <c r="B627" s="199" t="s">
        <v>2419</v>
      </c>
      <c r="C627" s="198">
        <v>171415</v>
      </c>
      <c r="D627" s="199" t="s">
        <v>1271</v>
      </c>
      <c r="E627" s="199" t="s">
        <v>103</v>
      </c>
      <c r="F627" s="199" t="s">
        <v>83</v>
      </c>
      <c r="G627" s="199" t="s">
        <v>61</v>
      </c>
      <c r="H627" s="199" t="s">
        <v>83</v>
      </c>
      <c r="I627" s="226">
        <v>57695</v>
      </c>
      <c r="J627" s="228" t="s">
        <v>2423</v>
      </c>
      <c r="K627" s="190"/>
      <c r="L627" s="191"/>
      <c r="M627" s="191"/>
      <c r="N627" s="191"/>
      <c r="O627" s="191">
        <f>SUM(Table1[[#This Row],[Salaries and Wages]:[Variable Fringe]])</f>
        <v>0</v>
      </c>
      <c r="P627" s="191"/>
      <c r="Q627" s="191">
        <v>500</v>
      </c>
      <c r="R627" s="191"/>
      <c r="S627" s="191"/>
      <c r="T627" s="191"/>
      <c r="U627" s="191"/>
      <c r="V627" s="191"/>
      <c r="W627" s="191"/>
      <c r="X627" s="191"/>
      <c r="Y627" s="191">
        <v>500</v>
      </c>
      <c r="Z627" s="191"/>
      <c r="AA627" s="223" t="s">
        <v>2359</v>
      </c>
      <c r="AB627" s="210" t="s">
        <v>2359</v>
      </c>
      <c r="AC627" s="210" t="s">
        <v>2359</v>
      </c>
      <c r="AD627" s="199" t="s">
        <v>94</v>
      </c>
      <c r="AE627" s="236" t="s">
        <v>69</v>
      </c>
      <c r="AF627" s="231">
        <v>0</v>
      </c>
      <c r="AG627" s="211">
        <f>Table1[[#This Row],[ADOPTED
Expenditures TOTAL]]*Table1[[#This Row],[
Percent Related to CAP]]</f>
        <v>0</v>
      </c>
      <c r="AH627" s="211">
        <f>Table1[[#This Row],[ADOPTED
Revenue TOTAL]]*Table1[[#This Row],[
Percent Related to CAP]]</f>
        <v>0</v>
      </c>
      <c r="AI627" s="217" t="s">
        <v>69</v>
      </c>
      <c r="AJ627" s="217" t="s">
        <v>69</v>
      </c>
      <c r="AK627" s="217" t="s">
        <v>69</v>
      </c>
      <c r="AL627" s="217" t="s">
        <v>69</v>
      </c>
      <c r="AM627" s="291"/>
      <c r="AN627" s="215" t="s">
        <v>83</v>
      </c>
      <c r="AO627" s="197"/>
      <c r="AP627" s="197"/>
      <c r="AQ627" s="216"/>
      <c r="AR627" s="216"/>
      <c r="AS627" s="219" t="s">
        <v>2423</v>
      </c>
      <c r="AT627" s="117" t="b">
        <f>IF(Table1[[#This Row],[PROPOSED
Form ID Name]]=Table1[[#This Row],[ADOPTED
Form ID Name]],TRUE,FALSE)</f>
        <v>1</v>
      </c>
      <c r="AU627" s="121" t="s">
        <v>2359</v>
      </c>
      <c r="AV627" s="220" t="b">
        <f>AND(Table1[[#This Row],[PROPOSED Adjustment Description]]=Table1[[#This Row],[ ADOPTED
Adjustment Description]],TRUE,FALSE)</f>
        <v>0</v>
      </c>
    </row>
    <row r="628" spans="1:48" s="214" customFormat="1" ht="35.25" customHeight="1" x14ac:dyDescent="0.15">
      <c r="A628" s="196">
        <v>200063</v>
      </c>
      <c r="B628" s="199" t="s">
        <v>2424</v>
      </c>
      <c r="C628" s="198">
        <v>171415</v>
      </c>
      <c r="D628" s="199" t="s">
        <v>1271</v>
      </c>
      <c r="E628" s="199" t="s">
        <v>103</v>
      </c>
      <c r="F628" s="199" t="s">
        <v>83</v>
      </c>
      <c r="G628" s="199" t="s">
        <v>89</v>
      </c>
      <c r="H628" s="199" t="s">
        <v>83</v>
      </c>
      <c r="I628" s="226">
        <v>57696</v>
      </c>
      <c r="J628" s="228" t="s">
        <v>2425</v>
      </c>
      <c r="K628" s="190"/>
      <c r="L628" s="191"/>
      <c r="M628" s="191"/>
      <c r="N628" s="191"/>
      <c r="O628" s="191">
        <f>SUM(Table1[[#This Row],[Salaries and Wages]:[Variable Fringe]])</f>
        <v>0</v>
      </c>
      <c r="P628" s="191"/>
      <c r="Q628" s="191"/>
      <c r="R628" s="191"/>
      <c r="S628" s="191"/>
      <c r="T628" s="191"/>
      <c r="U628" s="191"/>
      <c r="V628" s="191"/>
      <c r="W628" s="191"/>
      <c r="X628" s="191"/>
      <c r="Y628" s="191"/>
      <c r="Z628" s="191">
        <v>40577</v>
      </c>
      <c r="AA628" s="223" t="s">
        <v>1689</v>
      </c>
      <c r="AB628" s="210" t="s">
        <v>1689</v>
      </c>
      <c r="AC628" s="210" t="s">
        <v>1689</v>
      </c>
      <c r="AD628" s="199" t="s">
        <v>94</v>
      </c>
      <c r="AE628" s="236" t="s">
        <v>69</v>
      </c>
      <c r="AF628" s="231">
        <v>0</v>
      </c>
      <c r="AG628" s="211">
        <f>Table1[[#This Row],[ADOPTED
Expenditures TOTAL]]*Table1[[#This Row],[
Percent Related to CAP]]</f>
        <v>0</v>
      </c>
      <c r="AH628" s="211">
        <f>Table1[[#This Row],[ADOPTED
Revenue TOTAL]]*Table1[[#This Row],[
Percent Related to CAP]]</f>
        <v>0</v>
      </c>
      <c r="AI628" s="217" t="s">
        <v>69</v>
      </c>
      <c r="AJ628" s="217" t="s">
        <v>69</v>
      </c>
      <c r="AK628" s="217" t="s">
        <v>69</v>
      </c>
      <c r="AL628" s="217" t="s">
        <v>69</v>
      </c>
      <c r="AM628" s="291"/>
      <c r="AN628" s="215" t="s">
        <v>83</v>
      </c>
      <c r="AO628" s="197"/>
      <c r="AP628" s="197"/>
      <c r="AQ628" s="216"/>
      <c r="AR628" s="216"/>
      <c r="AS628" s="219" t="s">
        <v>2425</v>
      </c>
      <c r="AT628" s="117" t="b">
        <f>IF(Table1[[#This Row],[PROPOSED
Form ID Name]]=Table1[[#This Row],[ADOPTED
Form ID Name]],TRUE,FALSE)</f>
        <v>1</v>
      </c>
      <c r="AU628" s="121" t="s">
        <v>1689</v>
      </c>
      <c r="AV628" s="220" t="b">
        <f>AND(Table1[[#This Row],[PROPOSED Adjustment Description]]=Table1[[#This Row],[ ADOPTED
Adjustment Description]],TRUE,FALSE)</f>
        <v>0</v>
      </c>
    </row>
    <row r="629" spans="1:48" s="214" customFormat="1" ht="35.25" customHeight="1" x14ac:dyDescent="0.15">
      <c r="A629" s="196">
        <v>200037</v>
      </c>
      <c r="B629" s="199" t="s">
        <v>2426</v>
      </c>
      <c r="C629" s="198">
        <v>171415</v>
      </c>
      <c r="D629" s="199" t="s">
        <v>1271</v>
      </c>
      <c r="E629" s="199" t="s">
        <v>103</v>
      </c>
      <c r="F629" s="199" t="s">
        <v>83</v>
      </c>
      <c r="G629" s="199" t="s">
        <v>89</v>
      </c>
      <c r="H629" s="199" t="s">
        <v>83</v>
      </c>
      <c r="I629" s="226">
        <v>57697</v>
      </c>
      <c r="J629" s="228" t="s">
        <v>2427</v>
      </c>
      <c r="K629" s="190"/>
      <c r="L629" s="191"/>
      <c r="M629" s="191"/>
      <c r="N629" s="191"/>
      <c r="O629" s="191">
        <f>SUM(Table1[[#This Row],[Salaries and Wages]:[Variable Fringe]])</f>
        <v>0</v>
      </c>
      <c r="P629" s="191"/>
      <c r="Q629" s="191"/>
      <c r="R629" s="191"/>
      <c r="S629" s="191"/>
      <c r="T629" s="191"/>
      <c r="U629" s="191"/>
      <c r="V629" s="191"/>
      <c r="W629" s="191"/>
      <c r="X629" s="191"/>
      <c r="Y629" s="191"/>
      <c r="Z629" s="191">
        <v>41268</v>
      </c>
      <c r="AA629" s="223" t="s">
        <v>1689</v>
      </c>
      <c r="AB629" s="210" t="s">
        <v>1689</v>
      </c>
      <c r="AC629" s="210" t="s">
        <v>1689</v>
      </c>
      <c r="AD629" s="199" t="s">
        <v>94</v>
      </c>
      <c r="AE629" s="236" t="s">
        <v>69</v>
      </c>
      <c r="AF629" s="231">
        <v>0</v>
      </c>
      <c r="AG629" s="211">
        <f>Table1[[#This Row],[ADOPTED
Expenditures TOTAL]]*Table1[[#This Row],[
Percent Related to CAP]]</f>
        <v>0</v>
      </c>
      <c r="AH629" s="211">
        <f>Table1[[#This Row],[ADOPTED
Revenue TOTAL]]*Table1[[#This Row],[
Percent Related to CAP]]</f>
        <v>0</v>
      </c>
      <c r="AI629" s="217" t="s">
        <v>69</v>
      </c>
      <c r="AJ629" s="217" t="s">
        <v>69</v>
      </c>
      <c r="AK629" s="217" t="s">
        <v>69</v>
      </c>
      <c r="AL629" s="217" t="s">
        <v>69</v>
      </c>
      <c r="AM629" s="291"/>
      <c r="AN629" s="215" t="s">
        <v>83</v>
      </c>
      <c r="AO629" s="197"/>
      <c r="AP629" s="197"/>
      <c r="AQ629" s="216"/>
      <c r="AR629" s="216"/>
      <c r="AS629" s="219" t="s">
        <v>2427</v>
      </c>
      <c r="AT629" s="117" t="b">
        <f>IF(Table1[[#This Row],[PROPOSED
Form ID Name]]=Table1[[#This Row],[ADOPTED
Form ID Name]],TRUE,FALSE)</f>
        <v>1</v>
      </c>
      <c r="AU629" s="121" t="s">
        <v>1689</v>
      </c>
      <c r="AV629" s="220" t="b">
        <f>AND(Table1[[#This Row],[PROPOSED Adjustment Description]]=Table1[[#This Row],[ ADOPTED
Adjustment Description]],TRUE,FALSE)</f>
        <v>0</v>
      </c>
    </row>
    <row r="630" spans="1:48" s="214" customFormat="1" ht="35.25" customHeight="1" x14ac:dyDescent="0.15">
      <c r="A630" s="196">
        <v>200096</v>
      </c>
      <c r="B630" s="199" t="s">
        <v>2428</v>
      </c>
      <c r="C630" s="198">
        <v>171415</v>
      </c>
      <c r="D630" s="199" t="s">
        <v>1271</v>
      </c>
      <c r="E630" s="199" t="s">
        <v>103</v>
      </c>
      <c r="F630" s="199" t="s">
        <v>83</v>
      </c>
      <c r="G630" s="199" t="s">
        <v>134</v>
      </c>
      <c r="H630" s="199" t="s">
        <v>83</v>
      </c>
      <c r="I630" s="226">
        <v>57698</v>
      </c>
      <c r="J630" s="228" t="s">
        <v>2429</v>
      </c>
      <c r="K630" s="190"/>
      <c r="L630" s="191"/>
      <c r="M630" s="191"/>
      <c r="N630" s="191"/>
      <c r="O630" s="191">
        <f>SUM(Table1[[#This Row],[Salaries and Wages]:[Variable Fringe]])</f>
        <v>0</v>
      </c>
      <c r="P630" s="191"/>
      <c r="Q630" s="191"/>
      <c r="R630" s="191"/>
      <c r="S630" s="191"/>
      <c r="T630" s="191"/>
      <c r="U630" s="191"/>
      <c r="V630" s="191"/>
      <c r="W630" s="191"/>
      <c r="X630" s="191"/>
      <c r="Y630" s="191"/>
      <c r="Z630" s="193">
        <v>-24466</v>
      </c>
      <c r="AA630" s="223" t="s">
        <v>1689</v>
      </c>
      <c r="AB630" s="210" t="s">
        <v>1689</v>
      </c>
      <c r="AC630" s="210" t="s">
        <v>1689</v>
      </c>
      <c r="AD630" s="199" t="s">
        <v>94</v>
      </c>
      <c r="AE630" s="236" t="s">
        <v>69</v>
      </c>
      <c r="AF630" s="231">
        <v>0</v>
      </c>
      <c r="AG630" s="211">
        <f>Table1[[#This Row],[ADOPTED
Expenditures TOTAL]]*Table1[[#This Row],[
Percent Related to CAP]]</f>
        <v>0</v>
      </c>
      <c r="AH630" s="211">
        <f>Table1[[#This Row],[ADOPTED
Revenue TOTAL]]*Table1[[#This Row],[
Percent Related to CAP]]</f>
        <v>0</v>
      </c>
      <c r="AI630" s="217" t="s">
        <v>69</v>
      </c>
      <c r="AJ630" s="217" t="s">
        <v>69</v>
      </c>
      <c r="AK630" s="217" t="s">
        <v>69</v>
      </c>
      <c r="AL630" s="217" t="s">
        <v>69</v>
      </c>
      <c r="AM630" s="291"/>
      <c r="AN630" s="215" t="s">
        <v>83</v>
      </c>
      <c r="AO630" s="197"/>
      <c r="AP630" s="197"/>
      <c r="AQ630" s="216"/>
      <c r="AR630" s="216"/>
      <c r="AS630" s="219" t="s">
        <v>2429</v>
      </c>
      <c r="AT630" s="117" t="b">
        <f>IF(Table1[[#This Row],[PROPOSED
Form ID Name]]=Table1[[#This Row],[ADOPTED
Form ID Name]],TRUE,FALSE)</f>
        <v>1</v>
      </c>
      <c r="AU630" s="121" t="s">
        <v>1689</v>
      </c>
      <c r="AV630" s="220" t="b">
        <f>AND(Table1[[#This Row],[PROPOSED Adjustment Description]]=Table1[[#This Row],[ ADOPTED
Adjustment Description]],TRUE,FALSE)</f>
        <v>0</v>
      </c>
    </row>
    <row r="631" spans="1:48" s="214" customFormat="1" ht="35.25" customHeight="1" x14ac:dyDescent="0.15">
      <c r="A631" s="196">
        <v>200037</v>
      </c>
      <c r="B631" s="199" t="s">
        <v>2426</v>
      </c>
      <c r="C631" s="198">
        <v>171415</v>
      </c>
      <c r="D631" s="199" t="s">
        <v>1271</v>
      </c>
      <c r="E631" s="199" t="s">
        <v>103</v>
      </c>
      <c r="F631" s="199" t="s">
        <v>83</v>
      </c>
      <c r="G631" s="199" t="s">
        <v>61</v>
      </c>
      <c r="H631" s="199" t="s">
        <v>83</v>
      </c>
      <c r="I631" s="226">
        <v>57699</v>
      </c>
      <c r="J631" s="228" t="s">
        <v>2430</v>
      </c>
      <c r="K631" s="190"/>
      <c r="L631" s="191"/>
      <c r="M631" s="191"/>
      <c r="N631" s="191"/>
      <c r="O631" s="191">
        <f>SUM(Table1[[#This Row],[Salaries and Wages]:[Variable Fringe]])</f>
        <v>0</v>
      </c>
      <c r="P631" s="191"/>
      <c r="Q631" s="191">
        <v>40969</v>
      </c>
      <c r="R631" s="191"/>
      <c r="S631" s="191"/>
      <c r="T631" s="191">
        <v>6795</v>
      </c>
      <c r="U631" s="191"/>
      <c r="V631" s="191"/>
      <c r="W631" s="191"/>
      <c r="X631" s="191"/>
      <c r="Y631" s="191">
        <v>47764</v>
      </c>
      <c r="Z631" s="191"/>
      <c r="AA631" s="223" t="s">
        <v>2359</v>
      </c>
      <c r="AB631" s="210" t="s">
        <v>2359</v>
      </c>
      <c r="AC631" s="210" t="s">
        <v>2359</v>
      </c>
      <c r="AD631" s="199" t="s">
        <v>94</v>
      </c>
      <c r="AE631" s="236" t="s">
        <v>69</v>
      </c>
      <c r="AF631" s="231">
        <v>0</v>
      </c>
      <c r="AG631" s="211">
        <f>Table1[[#This Row],[ADOPTED
Expenditures TOTAL]]*Table1[[#This Row],[
Percent Related to CAP]]</f>
        <v>0</v>
      </c>
      <c r="AH631" s="211">
        <f>Table1[[#This Row],[ADOPTED
Revenue TOTAL]]*Table1[[#This Row],[
Percent Related to CAP]]</f>
        <v>0</v>
      </c>
      <c r="AI631" s="217" t="s">
        <v>69</v>
      </c>
      <c r="AJ631" s="217" t="s">
        <v>69</v>
      </c>
      <c r="AK631" s="217" t="s">
        <v>69</v>
      </c>
      <c r="AL631" s="217" t="s">
        <v>69</v>
      </c>
      <c r="AM631" s="291"/>
      <c r="AN631" s="215" t="s">
        <v>83</v>
      </c>
      <c r="AO631" s="197"/>
      <c r="AP631" s="197"/>
      <c r="AQ631" s="216"/>
      <c r="AR631" s="216"/>
      <c r="AS631" s="219" t="s">
        <v>2430</v>
      </c>
      <c r="AT631" s="117" t="b">
        <f>IF(Table1[[#This Row],[PROPOSED
Form ID Name]]=Table1[[#This Row],[ADOPTED
Form ID Name]],TRUE,FALSE)</f>
        <v>1</v>
      </c>
      <c r="AU631" s="121" t="s">
        <v>2359</v>
      </c>
      <c r="AV631" s="220" t="b">
        <f>AND(Table1[[#This Row],[PROPOSED Adjustment Description]]=Table1[[#This Row],[ ADOPTED
Adjustment Description]],TRUE,FALSE)</f>
        <v>0</v>
      </c>
    </row>
    <row r="632" spans="1:48" s="214" customFormat="1" ht="35.25" customHeight="1" x14ac:dyDescent="0.15">
      <c r="A632" s="196">
        <v>200058</v>
      </c>
      <c r="B632" s="199" t="s">
        <v>2431</v>
      </c>
      <c r="C632" s="198">
        <v>171415</v>
      </c>
      <c r="D632" s="199" t="s">
        <v>1271</v>
      </c>
      <c r="E632" s="199" t="s">
        <v>103</v>
      </c>
      <c r="F632" s="199" t="s">
        <v>83</v>
      </c>
      <c r="G632" s="199" t="s">
        <v>89</v>
      </c>
      <c r="H632" s="199" t="s">
        <v>83</v>
      </c>
      <c r="I632" s="226">
        <v>57700</v>
      </c>
      <c r="J632" s="228" t="s">
        <v>2432</v>
      </c>
      <c r="K632" s="190"/>
      <c r="L632" s="191"/>
      <c r="M632" s="191"/>
      <c r="N632" s="191"/>
      <c r="O632" s="191">
        <f>SUM(Table1[[#This Row],[Salaries and Wages]:[Variable Fringe]])</f>
        <v>0</v>
      </c>
      <c r="P632" s="191"/>
      <c r="Q632" s="191"/>
      <c r="R632" s="191"/>
      <c r="S632" s="191"/>
      <c r="T632" s="191"/>
      <c r="U632" s="191"/>
      <c r="V632" s="191"/>
      <c r="W632" s="191"/>
      <c r="X632" s="191"/>
      <c r="Y632" s="191"/>
      <c r="Z632" s="191">
        <v>4681</v>
      </c>
      <c r="AA632" s="223" t="s">
        <v>1689</v>
      </c>
      <c r="AB632" s="210" t="s">
        <v>1689</v>
      </c>
      <c r="AC632" s="210" t="s">
        <v>1689</v>
      </c>
      <c r="AD632" s="199" t="s">
        <v>94</v>
      </c>
      <c r="AE632" s="236" t="s">
        <v>69</v>
      </c>
      <c r="AF632" s="231">
        <v>0</v>
      </c>
      <c r="AG632" s="211">
        <f>Table1[[#This Row],[ADOPTED
Expenditures TOTAL]]*Table1[[#This Row],[
Percent Related to CAP]]</f>
        <v>0</v>
      </c>
      <c r="AH632" s="211">
        <f>Table1[[#This Row],[ADOPTED
Revenue TOTAL]]*Table1[[#This Row],[
Percent Related to CAP]]</f>
        <v>0</v>
      </c>
      <c r="AI632" s="217" t="s">
        <v>69</v>
      </c>
      <c r="AJ632" s="217" t="s">
        <v>69</v>
      </c>
      <c r="AK632" s="217" t="s">
        <v>69</v>
      </c>
      <c r="AL632" s="217" t="s">
        <v>69</v>
      </c>
      <c r="AM632" s="291"/>
      <c r="AN632" s="215" t="s">
        <v>83</v>
      </c>
      <c r="AO632" s="197"/>
      <c r="AP632" s="197"/>
      <c r="AQ632" s="216"/>
      <c r="AR632" s="216"/>
      <c r="AS632" s="219" t="s">
        <v>2432</v>
      </c>
      <c r="AT632" s="117" t="b">
        <f>IF(Table1[[#This Row],[PROPOSED
Form ID Name]]=Table1[[#This Row],[ADOPTED
Form ID Name]],TRUE,FALSE)</f>
        <v>1</v>
      </c>
      <c r="AU632" s="121" t="s">
        <v>1689</v>
      </c>
      <c r="AV632" s="220" t="b">
        <f>AND(Table1[[#This Row],[PROPOSED Adjustment Description]]=Table1[[#This Row],[ ADOPTED
Adjustment Description]],TRUE,FALSE)</f>
        <v>0</v>
      </c>
    </row>
    <row r="633" spans="1:48" s="214" customFormat="1" ht="35.25" customHeight="1" x14ac:dyDescent="0.15">
      <c r="A633" s="196">
        <v>200098</v>
      </c>
      <c r="B633" s="199" t="s">
        <v>2433</v>
      </c>
      <c r="C633" s="198">
        <v>171415</v>
      </c>
      <c r="D633" s="199" t="s">
        <v>1271</v>
      </c>
      <c r="E633" s="199" t="s">
        <v>103</v>
      </c>
      <c r="F633" s="199" t="s">
        <v>83</v>
      </c>
      <c r="G633" s="199" t="s">
        <v>89</v>
      </c>
      <c r="H633" s="199" t="s">
        <v>83</v>
      </c>
      <c r="I633" s="226">
        <v>57701</v>
      </c>
      <c r="J633" s="228" t="s">
        <v>2434</v>
      </c>
      <c r="K633" s="190"/>
      <c r="L633" s="191"/>
      <c r="M633" s="191"/>
      <c r="N633" s="191"/>
      <c r="O633" s="191">
        <f>SUM(Table1[[#This Row],[Salaries and Wages]:[Variable Fringe]])</f>
        <v>0</v>
      </c>
      <c r="P633" s="191"/>
      <c r="Q633" s="191"/>
      <c r="R633" s="191"/>
      <c r="S633" s="191"/>
      <c r="T633" s="191"/>
      <c r="U633" s="191"/>
      <c r="V633" s="191"/>
      <c r="W633" s="191"/>
      <c r="X633" s="191"/>
      <c r="Y633" s="191"/>
      <c r="Z633" s="191">
        <v>6634</v>
      </c>
      <c r="AA633" s="223" t="s">
        <v>1689</v>
      </c>
      <c r="AB633" s="210" t="s">
        <v>1689</v>
      </c>
      <c r="AC633" s="210" t="s">
        <v>1689</v>
      </c>
      <c r="AD633" s="199" t="s">
        <v>94</v>
      </c>
      <c r="AE633" s="236" t="s">
        <v>69</v>
      </c>
      <c r="AF633" s="231">
        <v>0</v>
      </c>
      <c r="AG633" s="211">
        <f>Table1[[#This Row],[ADOPTED
Expenditures TOTAL]]*Table1[[#This Row],[
Percent Related to CAP]]</f>
        <v>0</v>
      </c>
      <c r="AH633" s="211">
        <f>Table1[[#This Row],[ADOPTED
Revenue TOTAL]]*Table1[[#This Row],[
Percent Related to CAP]]</f>
        <v>0</v>
      </c>
      <c r="AI633" s="217" t="s">
        <v>69</v>
      </c>
      <c r="AJ633" s="217" t="s">
        <v>69</v>
      </c>
      <c r="AK633" s="217" t="s">
        <v>69</v>
      </c>
      <c r="AL633" s="217" t="s">
        <v>69</v>
      </c>
      <c r="AM633" s="291"/>
      <c r="AN633" s="215" t="s">
        <v>83</v>
      </c>
      <c r="AO633" s="197"/>
      <c r="AP633" s="197"/>
      <c r="AQ633" s="216"/>
      <c r="AR633" s="216"/>
      <c r="AS633" s="219" t="s">
        <v>2434</v>
      </c>
      <c r="AT633" s="117" t="b">
        <f>IF(Table1[[#This Row],[PROPOSED
Form ID Name]]=Table1[[#This Row],[ADOPTED
Form ID Name]],TRUE,FALSE)</f>
        <v>1</v>
      </c>
      <c r="AU633" s="121" t="s">
        <v>1689</v>
      </c>
      <c r="AV633" s="220" t="b">
        <f>AND(Table1[[#This Row],[PROPOSED Adjustment Description]]=Table1[[#This Row],[ ADOPTED
Adjustment Description]],TRUE,FALSE)</f>
        <v>0</v>
      </c>
    </row>
    <row r="634" spans="1:48" s="214" customFormat="1" ht="35.25" customHeight="1" x14ac:dyDescent="0.15">
      <c r="A634" s="196">
        <v>200047</v>
      </c>
      <c r="B634" s="199" t="s">
        <v>2435</v>
      </c>
      <c r="C634" s="198">
        <v>171415</v>
      </c>
      <c r="D634" s="199" t="s">
        <v>1271</v>
      </c>
      <c r="E634" s="199" t="s">
        <v>103</v>
      </c>
      <c r="F634" s="199" t="s">
        <v>83</v>
      </c>
      <c r="G634" s="199" t="s">
        <v>89</v>
      </c>
      <c r="H634" s="199" t="s">
        <v>83</v>
      </c>
      <c r="I634" s="226">
        <v>57702</v>
      </c>
      <c r="J634" s="228" t="s">
        <v>2436</v>
      </c>
      <c r="K634" s="190"/>
      <c r="L634" s="191"/>
      <c r="M634" s="191"/>
      <c r="N634" s="191"/>
      <c r="O634" s="191">
        <f>SUM(Table1[[#This Row],[Salaries and Wages]:[Variable Fringe]])</f>
        <v>0</v>
      </c>
      <c r="P634" s="191"/>
      <c r="Q634" s="191"/>
      <c r="R634" s="191"/>
      <c r="S634" s="191"/>
      <c r="T634" s="191"/>
      <c r="U634" s="191"/>
      <c r="V634" s="191"/>
      <c r="W634" s="191"/>
      <c r="X634" s="191"/>
      <c r="Y634" s="191"/>
      <c r="Z634" s="191">
        <v>265886</v>
      </c>
      <c r="AA634" s="223" t="s">
        <v>1689</v>
      </c>
      <c r="AB634" s="210" t="s">
        <v>1689</v>
      </c>
      <c r="AC634" s="210" t="s">
        <v>1689</v>
      </c>
      <c r="AD634" s="199" t="s">
        <v>94</v>
      </c>
      <c r="AE634" s="236" t="s">
        <v>69</v>
      </c>
      <c r="AF634" s="231">
        <v>0</v>
      </c>
      <c r="AG634" s="211">
        <f>Table1[[#This Row],[ADOPTED
Expenditures TOTAL]]*Table1[[#This Row],[
Percent Related to CAP]]</f>
        <v>0</v>
      </c>
      <c r="AH634" s="211">
        <f>Table1[[#This Row],[ADOPTED
Revenue TOTAL]]*Table1[[#This Row],[
Percent Related to CAP]]</f>
        <v>0</v>
      </c>
      <c r="AI634" s="217" t="s">
        <v>69</v>
      </c>
      <c r="AJ634" s="217" t="s">
        <v>69</v>
      </c>
      <c r="AK634" s="217" t="s">
        <v>69</v>
      </c>
      <c r="AL634" s="217" t="s">
        <v>69</v>
      </c>
      <c r="AM634" s="291"/>
      <c r="AN634" s="215" t="s">
        <v>83</v>
      </c>
      <c r="AO634" s="197"/>
      <c r="AP634" s="197"/>
      <c r="AQ634" s="216"/>
      <c r="AR634" s="216"/>
      <c r="AS634" s="219" t="s">
        <v>2436</v>
      </c>
      <c r="AT634" s="117" t="b">
        <f>IF(Table1[[#This Row],[PROPOSED
Form ID Name]]=Table1[[#This Row],[ADOPTED
Form ID Name]],TRUE,FALSE)</f>
        <v>1</v>
      </c>
      <c r="AU634" s="121" t="s">
        <v>1689</v>
      </c>
      <c r="AV634" s="220" t="b">
        <f>AND(Table1[[#This Row],[PROPOSED Adjustment Description]]=Table1[[#This Row],[ ADOPTED
Adjustment Description]],TRUE,FALSE)</f>
        <v>0</v>
      </c>
    </row>
    <row r="635" spans="1:48" s="214" customFormat="1" ht="35.25" customHeight="1" x14ac:dyDescent="0.15">
      <c r="A635" s="196">
        <v>200097</v>
      </c>
      <c r="B635" s="199" t="s">
        <v>2437</v>
      </c>
      <c r="C635" s="198">
        <v>171415</v>
      </c>
      <c r="D635" s="199" t="s">
        <v>1271</v>
      </c>
      <c r="E635" s="199" t="s">
        <v>103</v>
      </c>
      <c r="F635" s="199" t="s">
        <v>83</v>
      </c>
      <c r="G635" s="199" t="s">
        <v>89</v>
      </c>
      <c r="H635" s="199" t="s">
        <v>83</v>
      </c>
      <c r="I635" s="226">
        <v>57703</v>
      </c>
      <c r="J635" s="228" t="s">
        <v>2438</v>
      </c>
      <c r="K635" s="190"/>
      <c r="L635" s="191"/>
      <c r="M635" s="191"/>
      <c r="N635" s="191"/>
      <c r="O635" s="191">
        <f>SUM(Table1[[#This Row],[Salaries and Wages]:[Variable Fringe]])</f>
        <v>0</v>
      </c>
      <c r="P635" s="191"/>
      <c r="Q635" s="191"/>
      <c r="R635" s="191"/>
      <c r="S635" s="191"/>
      <c r="T635" s="191"/>
      <c r="U635" s="191"/>
      <c r="V635" s="191"/>
      <c r="W635" s="191"/>
      <c r="X635" s="191"/>
      <c r="Y635" s="191"/>
      <c r="Z635" s="191">
        <v>17146</v>
      </c>
      <c r="AA635" s="223" t="s">
        <v>1689</v>
      </c>
      <c r="AB635" s="210" t="s">
        <v>1689</v>
      </c>
      <c r="AC635" s="210" t="s">
        <v>1689</v>
      </c>
      <c r="AD635" s="199" t="s">
        <v>94</v>
      </c>
      <c r="AE635" s="236" t="s">
        <v>69</v>
      </c>
      <c r="AF635" s="231">
        <v>0</v>
      </c>
      <c r="AG635" s="211">
        <f>Table1[[#This Row],[ADOPTED
Expenditures TOTAL]]*Table1[[#This Row],[
Percent Related to CAP]]</f>
        <v>0</v>
      </c>
      <c r="AH635" s="211">
        <f>Table1[[#This Row],[ADOPTED
Revenue TOTAL]]*Table1[[#This Row],[
Percent Related to CAP]]</f>
        <v>0</v>
      </c>
      <c r="AI635" s="217" t="s">
        <v>69</v>
      </c>
      <c r="AJ635" s="217" t="s">
        <v>69</v>
      </c>
      <c r="AK635" s="217" t="s">
        <v>69</v>
      </c>
      <c r="AL635" s="217" t="s">
        <v>69</v>
      </c>
      <c r="AM635" s="291"/>
      <c r="AN635" s="215" t="s">
        <v>83</v>
      </c>
      <c r="AO635" s="197"/>
      <c r="AP635" s="197"/>
      <c r="AQ635" s="216"/>
      <c r="AR635" s="216"/>
      <c r="AS635" s="219" t="s">
        <v>2438</v>
      </c>
      <c r="AT635" s="117" t="b">
        <f>IF(Table1[[#This Row],[PROPOSED
Form ID Name]]=Table1[[#This Row],[ADOPTED
Form ID Name]],TRUE,FALSE)</f>
        <v>1</v>
      </c>
      <c r="AU635" s="121" t="s">
        <v>1689</v>
      </c>
      <c r="AV635" s="220" t="b">
        <f>AND(Table1[[#This Row],[PROPOSED Adjustment Description]]=Table1[[#This Row],[ ADOPTED
Adjustment Description]],TRUE,FALSE)</f>
        <v>0</v>
      </c>
    </row>
    <row r="636" spans="1:48" s="214" customFormat="1" ht="35.25" customHeight="1" x14ac:dyDescent="0.15">
      <c r="A636" s="196">
        <v>200047</v>
      </c>
      <c r="B636" s="199" t="s">
        <v>2435</v>
      </c>
      <c r="C636" s="198">
        <v>171415</v>
      </c>
      <c r="D636" s="199" t="s">
        <v>1271</v>
      </c>
      <c r="E636" s="199" t="s">
        <v>103</v>
      </c>
      <c r="F636" s="199" t="s">
        <v>83</v>
      </c>
      <c r="G636" s="199" t="s">
        <v>61</v>
      </c>
      <c r="H636" s="199" t="s">
        <v>83</v>
      </c>
      <c r="I636" s="226">
        <v>57704</v>
      </c>
      <c r="J636" s="228" t="s">
        <v>2439</v>
      </c>
      <c r="K636" s="190"/>
      <c r="L636" s="191"/>
      <c r="M636" s="191"/>
      <c r="N636" s="191"/>
      <c r="O636" s="191">
        <f>SUM(Table1[[#This Row],[Salaries and Wages]:[Variable Fringe]])</f>
        <v>0</v>
      </c>
      <c r="P636" s="191"/>
      <c r="Q636" s="191">
        <v>106776</v>
      </c>
      <c r="R636" s="191"/>
      <c r="S636" s="191"/>
      <c r="T636" s="191">
        <v>7551</v>
      </c>
      <c r="U636" s="191"/>
      <c r="V636" s="191"/>
      <c r="W636" s="191"/>
      <c r="X636" s="191"/>
      <c r="Y636" s="191">
        <v>114327</v>
      </c>
      <c r="Z636" s="191"/>
      <c r="AA636" s="223" t="s">
        <v>2359</v>
      </c>
      <c r="AB636" s="210" t="s">
        <v>2359</v>
      </c>
      <c r="AC636" s="210" t="s">
        <v>2359</v>
      </c>
      <c r="AD636" s="199" t="s">
        <v>94</v>
      </c>
      <c r="AE636" s="236" t="s">
        <v>69</v>
      </c>
      <c r="AF636" s="231">
        <v>0</v>
      </c>
      <c r="AG636" s="211">
        <f>Table1[[#This Row],[ADOPTED
Expenditures TOTAL]]*Table1[[#This Row],[
Percent Related to CAP]]</f>
        <v>0</v>
      </c>
      <c r="AH636" s="211">
        <f>Table1[[#This Row],[ADOPTED
Revenue TOTAL]]*Table1[[#This Row],[
Percent Related to CAP]]</f>
        <v>0</v>
      </c>
      <c r="AI636" s="217" t="s">
        <v>69</v>
      </c>
      <c r="AJ636" s="217" t="s">
        <v>69</v>
      </c>
      <c r="AK636" s="217" t="s">
        <v>69</v>
      </c>
      <c r="AL636" s="217" t="s">
        <v>69</v>
      </c>
      <c r="AM636" s="291"/>
      <c r="AN636" s="215" t="s">
        <v>83</v>
      </c>
      <c r="AO636" s="197"/>
      <c r="AP636" s="197"/>
      <c r="AQ636" s="216"/>
      <c r="AR636" s="216"/>
      <c r="AS636" s="219" t="s">
        <v>2439</v>
      </c>
      <c r="AT636" s="117" t="b">
        <f>IF(Table1[[#This Row],[PROPOSED
Form ID Name]]=Table1[[#This Row],[ADOPTED
Form ID Name]],TRUE,FALSE)</f>
        <v>1</v>
      </c>
      <c r="AU636" s="121" t="s">
        <v>2359</v>
      </c>
      <c r="AV636" s="220" t="b">
        <f>AND(Table1[[#This Row],[PROPOSED Adjustment Description]]=Table1[[#This Row],[ ADOPTED
Adjustment Description]],TRUE,FALSE)</f>
        <v>0</v>
      </c>
    </row>
    <row r="637" spans="1:48" s="214" customFormat="1" ht="35.25" customHeight="1" x14ac:dyDescent="0.15">
      <c r="A637" s="196">
        <v>200067</v>
      </c>
      <c r="B637" s="199" t="s">
        <v>2440</v>
      </c>
      <c r="C637" s="198">
        <v>171415</v>
      </c>
      <c r="D637" s="199" t="s">
        <v>1271</v>
      </c>
      <c r="E637" s="199" t="s">
        <v>103</v>
      </c>
      <c r="F637" s="199" t="s">
        <v>83</v>
      </c>
      <c r="G637" s="199" t="s">
        <v>89</v>
      </c>
      <c r="H637" s="199" t="s">
        <v>83</v>
      </c>
      <c r="I637" s="226">
        <v>57705</v>
      </c>
      <c r="J637" s="228" t="s">
        <v>2441</v>
      </c>
      <c r="K637" s="190"/>
      <c r="L637" s="191"/>
      <c r="M637" s="191"/>
      <c r="N637" s="191"/>
      <c r="O637" s="191">
        <f>SUM(Table1[[#This Row],[Salaries and Wages]:[Variable Fringe]])</f>
        <v>0</v>
      </c>
      <c r="P637" s="191"/>
      <c r="Q637" s="191"/>
      <c r="R637" s="191"/>
      <c r="S637" s="191"/>
      <c r="T637" s="191"/>
      <c r="U637" s="191"/>
      <c r="V637" s="191"/>
      <c r="W637" s="191"/>
      <c r="X637" s="191"/>
      <c r="Y637" s="191"/>
      <c r="Z637" s="191">
        <v>53308</v>
      </c>
      <c r="AA637" s="223" t="s">
        <v>1689</v>
      </c>
      <c r="AB637" s="210" t="s">
        <v>1689</v>
      </c>
      <c r="AC637" s="210" t="s">
        <v>1689</v>
      </c>
      <c r="AD637" s="199" t="s">
        <v>94</v>
      </c>
      <c r="AE637" s="236" t="s">
        <v>69</v>
      </c>
      <c r="AF637" s="231">
        <v>0</v>
      </c>
      <c r="AG637" s="211">
        <f>Table1[[#This Row],[ADOPTED
Expenditures TOTAL]]*Table1[[#This Row],[
Percent Related to CAP]]</f>
        <v>0</v>
      </c>
      <c r="AH637" s="211">
        <f>Table1[[#This Row],[ADOPTED
Revenue TOTAL]]*Table1[[#This Row],[
Percent Related to CAP]]</f>
        <v>0</v>
      </c>
      <c r="AI637" s="217" t="s">
        <v>69</v>
      </c>
      <c r="AJ637" s="217" t="s">
        <v>69</v>
      </c>
      <c r="AK637" s="217" t="s">
        <v>69</v>
      </c>
      <c r="AL637" s="217" t="s">
        <v>69</v>
      </c>
      <c r="AM637" s="291"/>
      <c r="AN637" s="215" t="s">
        <v>83</v>
      </c>
      <c r="AO637" s="197"/>
      <c r="AP637" s="197"/>
      <c r="AQ637" s="216"/>
      <c r="AR637" s="216"/>
      <c r="AS637" s="219" t="s">
        <v>2441</v>
      </c>
      <c r="AT637" s="117" t="b">
        <f>IF(Table1[[#This Row],[PROPOSED
Form ID Name]]=Table1[[#This Row],[ADOPTED
Form ID Name]],TRUE,FALSE)</f>
        <v>1</v>
      </c>
      <c r="AU637" s="121" t="s">
        <v>1689</v>
      </c>
      <c r="AV637" s="220" t="b">
        <f>AND(Table1[[#This Row],[PROPOSED Adjustment Description]]=Table1[[#This Row],[ ADOPTED
Adjustment Description]],TRUE,FALSE)</f>
        <v>0</v>
      </c>
    </row>
    <row r="638" spans="1:48" s="214" customFormat="1" ht="35.25" customHeight="1" x14ac:dyDescent="0.15">
      <c r="A638" s="196">
        <v>200614</v>
      </c>
      <c r="B638" s="199" t="s">
        <v>2442</v>
      </c>
      <c r="C638" s="198">
        <v>171415</v>
      </c>
      <c r="D638" s="199" t="s">
        <v>1271</v>
      </c>
      <c r="E638" s="199" t="s">
        <v>103</v>
      </c>
      <c r="F638" s="199" t="s">
        <v>83</v>
      </c>
      <c r="G638" s="199" t="s">
        <v>89</v>
      </c>
      <c r="H638" s="199" t="s">
        <v>83</v>
      </c>
      <c r="I638" s="226">
        <v>57706</v>
      </c>
      <c r="J638" s="228" t="s">
        <v>2443</v>
      </c>
      <c r="K638" s="190"/>
      <c r="L638" s="191"/>
      <c r="M638" s="191"/>
      <c r="N638" s="191"/>
      <c r="O638" s="191">
        <f>SUM(Table1[[#This Row],[Salaries and Wages]:[Variable Fringe]])</f>
        <v>0</v>
      </c>
      <c r="P638" s="191"/>
      <c r="Q638" s="191"/>
      <c r="R638" s="191"/>
      <c r="S638" s="191"/>
      <c r="T638" s="191"/>
      <c r="U638" s="191"/>
      <c r="V638" s="191"/>
      <c r="W638" s="191"/>
      <c r="X638" s="191"/>
      <c r="Y638" s="191"/>
      <c r="Z638" s="191">
        <v>1763</v>
      </c>
      <c r="AA638" s="223" t="s">
        <v>1689</v>
      </c>
      <c r="AB638" s="210" t="s">
        <v>1689</v>
      </c>
      <c r="AC638" s="210" t="s">
        <v>1689</v>
      </c>
      <c r="AD638" s="199" t="s">
        <v>94</v>
      </c>
      <c r="AE638" s="236" t="s">
        <v>69</v>
      </c>
      <c r="AF638" s="231">
        <v>0</v>
      </c>
      <c r="AG638" s="211">
        <f>Table1[[#This Row],[ADOPTED
Expenditures TOTAL]]*Table1[[#This Row],[
Percent Related to CAP]]</f>
        <v>0</v>
      </c>
      <c r="AH638" s="211">
        <f>Table1[[#This Row],[ADOPTED
Revenue TOTAL]]*Table1[[#This Row],[
Percent Related to CAP]]</f>
        <v>0</v>
      </c>
      <c r="AI638" s="217" t="s">
        <v>69</v>
      </c>
      <c r="AJ638" s="217" t="s">
        <v>69</v>
      </c>
      <c r="AK638" s="217" t="s">
        <v>69</v>
      </c>
      <c r="AL638" s="217" t="s">
        <v>69</v>
      </c>
      <c r="AM638" s="291"/>
      <c r="AN638" s="215" t="s">
        <v>83</v>
      </c>
      <c r="AO638" s="197"/>
      <c r="AP638" s="197"/>
      <c r="AQ638" s="216"/>
      <c r="AR638" s="216"/>
      <c r="AS638" s="219" t="s">
        <v>2443</v>
      </c>
      <c r="AT638" s="117" t="b">
        <f>IF(Table1[[#This Row],[PROPOSED
Form ID Name]]=Table1[[#This Row],[ADOPTED
Form ID Name]],TRUE,FALSE)</f>
        <v>1</v>
      </c>
      <c r="AU638" s="121" t="s">
        <v>1689</v>
      </c>
      <c r="AV638" s="220" t="b">
        <f>AND(Table1[[#This Row],[PROPOSED Adjustment Description]]=Table1[[#This Row],[ ADOPTED
Adjustment Description]],TRUE,FALSE)</f>
        <v>0</v>
      </c>
    </row>
    <row r="639" spans="1:48" s="214" customFormat="1" ht="35.25" customHeight="1" x14ac:dyDescent="0.15">
      <c r="A639" s="196">
        <v>200076</v>
      </c>
      <c r="B639" s="199" t="s">
        <v>2444</v>
      </c>
      <c r="C639" s="198">
        <v>171415</v>
      </c>
      <c r="D639" s="199" t="s">
        <v>1271</v>
      </c>
      <c r="E639" s="199" t="s">
        <v>103</v>
      </c>
      <c r="F639" s="199" t="s">
        <v>83</v>
      </c>
      <c r="G639" s="199" t="s">
        <v>89</v>
      </c>
      <c r="H639" s="199" t="s">
        <v>83</v>
      </c>
      <c r="I639" s="226">
        <v>57707</v>
      </c>
      <c r="J639" s="228" t="s">
        <v>2445</v>
      </c>
      <c r="K639" s="190"/>
      <c r="L639" s="191"/>
      <c r="M639" s="191"/>
      <c r="N639" s="191"/>
      <c r="O639" s="191">
        <f>SUM(Table1[[#This Row],[Salaries and Wages]:[Variable Fringe]])</f>
        <v>0</v>
      </c>
      <c r="P639" s="191"/>
      <c r="Q639" s="191"/>
      <c r="R639" s="191"/>
      <c r="S639" s="191"/>
      <c r="T639" s="191"/>
      <c r="U639" s="191"/>
      <c r="V639" s="191"/>
      <c r="W639" s="191"/>
      <c r="X639" s="191"/>
      <c r="Y639" s="191"/>
      <c r="Z639" s="191">
        <v>2942</v>
      </c>
      <c r="AA639" s="223" t="s">
        <v>1689</v>
      </c>
      <c r="AB639" s="210" t="s">
        <v>1689</v>
      </c>
      <c r="AC639" s="210" t="s">
        <v>1689</v>
      </c>
      <c r="AD639" s="199" t="s">
        <v>94</v>
      </c>
      <c r="AE639" s="236" t="s">
        <v>69</v>
      </c>
      <c r="AF639" s="231">
        <v>0</v>
      </c>
      <c r="AG639" s="211">
        <f>Table1[[#This Row],[ADOPTED
Expenditures TOTAL]]*Table1[[#This Row],[
Percent Related to CAP]]</f>
        <v>0</v>
      </c>
      <c r="AH639" s="211">
        <f>Table1[[#This Row],[ADOPTED
Revenue TOTAL]]*Table1[[#This Row],[
Percent Related to CAP]]</f>
        <v>0</v>
      </c>
      <c r="AI639" s="217" t="s">
        <v>69</v>
      </c>
      <c r="AJ639" s="217" t="s">
        <v>69</v>
      </c>
      <c r="AK639" s="217" t="s">
        <v>69</v>
      </c>
      <c r="AL639" s="217" t="s">
        <v>69</v>
      </c>
      <c r="AM639" s="291"/>
      <c r="AN639" s="215" t="s">
        <v>83</v>
      </c>
      <c r="AO639" s="197"/>
      <c r="AP639" s="197"/>
      <c r="AQ639" s="216"/>
      <c r="AR639" s="216"/>
      <c r="AS639" s="219" t="s">
        <v>2445</v>
      </c>
      <c r="AT639" s="117" t="b">
        <f>IF(Table1[[#This Row],[PROPOSED
Form ID Name]]=Table1[[#This Row],[ADOPTED
Form ID Name]],TRUE,FALSE)</f>
        <v>1</v>
      </c>
      <c r="AU639" s="121" t="s">
        <v>1689</v>
      </c>
      <c r="AV639" s="220" t="b">
        <f>AND(Table1[[#This Row],[PROPOSED Adjustment Description]]=Table1[[#This Row],[ ADOPTED
Adjustment Description]],TRUE,FALSE)</f>
        <v>0</v>
      </c>
    </row>
    <row r="640" spans="1:48" s="214" customFormat="1" ht="35.25" customHeight="1" x14ac:dyDescent="0.15">
      <c r="A640" s="196">
        <v>200614</v>
      </c>
      <c r="B640" s="199" t="s">
        <v>2442</v>
      </c>
      <c r="C640" s="198">
        <v>171415</v>
      </c>
      <c r="D640" s="199" t="s">
        <v>1271</v>
      </c>
      <c r="E640" s="199" t="s">
        <v>103</v>
      </c>
      <c r="F640" s="199" t="s">
        <v>83</v>
      </c>
      <c r="G640" s="199" t="s">
        <v>61</v>
      </c>
      <c r="H640" s="199" t="s">
        <v>83</v>
      </c>
      <c r="I640" s="226">
        <v>57708</v>
      </c>
      <c r="J640" s="228" t="s">
        <v>2446</v>
      </c>
      <c r="K640" s="190"/>
      <c r="L640" s="191"/>
      <c r="M640" s="191"/>
      <c r="N640" s="191"/>
      <c r="O640" s="191">
        <f>SUM(Table1[[#This Row],[Salaries and Wages]:[Variable Fringe]])</f>
        <v>0</v>
      </c>
      <c r="P640" s="191"/>
      <c r="Q640" s="191"/>
      <c r="R640" s="191"/>
      <c r="S640" s="191"/>
      <c r="T640" s="191">
        <v>151</v>
      </c>
      <c r="U640" s="191"/>
      <c r="V640" s="191"/>
      <c r="W640" s="191"/>
      <c r="X640" s="191"/>
      <c r="Y640" s="191">
        <v>151</v>
      </c>
      <c r="Z640" s="191"/>
      <c r="AA640" s="223" t="s">
        <v>2359</v>
      </c>
      <c r="AB640" s="210" t="s">
        <v>2359</v>
      </c>
      <c r="AC640" s="210" t="s">
        <v>2359</v>
      </c>
      <c r="AD640" s="199" t="s">
        <v>94</v>
      </c>
      <c r="AE640" s="236" t="s">
        <v>69</v>
      </c>
      <c r="AF640" s="231">
        <v>0</v>
      </c>
      <c r="AG640" s="211">
        <f>Table1[[#This Row],[ADOPTED
Expenditures TOTAL]]*Table1[[#This Row],[
Percent Related to CAP]]</f>
        <v>0</v>
      </c>
      <c r="AH640" s="211">
        <f>Table1[[#This Row],[ADOPTED
Revenue TOTAL]]*Table1[[#This Row],[
Percent Related to CAP]]</f>
        <v>0</v>
      </c>
      <c r="AI640" s="217" t="s">
        <v>69</v>
      </c>
      <c r="AJ640" s="217" t="s">
        <v>69</v>
      </c>
      <c r="AK640" s="217" t="s">
        <v>69</v>
      </c>
      <c r="AL640" s="217" t="s">
        <v>69</v>
      </c>
      <c r="AM640" s="291"/>
      <c r="AN640" s="215" t="s">
        <v>83</v>
      </c>
      <c r="AO640" s="197"/>
      <c r="AP640" s="197"/>
      <c r="AQ640" s="216"/>
      <c r="AR640" s="216"/>
      <c r="AS640" s="219" t="s">
        <v>2446</v>
      </c>
      <c r="AT640" s="117" t="b">
        <f>IF(Table1[[#This Row],[PROPOSED
Form ID Name]]=Table1[[#This Row],[ADOPTED
Form ID Name]],TRUE,FALSE)</f>
        <v>1</v>
      </c>
      <c r="AU640" s="121" t="s">
        <v>2359</v>
      </c>
      <c r="AV640" s="220" t="b">
        <f>AND(Table1[[#This Row],[PROPOSED Adjustment Description]]=Table1[[#This Row],[ ADOPTED
Adjustment Description]],TRUE,FALSE)</f>
        <v>0</v>
      </c>
    </row>
    <row r="641" spans="1:48" s="214" customFormat="1" ht="35.25" customHeight="1" x14ac:dyDescent="0.15">
      <c r="A641" s="196">
        <v>200030</v>
      </c>
      <c r="B641" s="199" t="s">
        <v>2447</v>
      </c>
      <c r="C641" s="198">
        <v>171415</v>
      </c>
      <c r="D641" s="199" t="s">
        <v>1271</v>
      </c>
      <c r="E641" s="199" t="s">
        <v>103</v>
      </c>
      <c r="F641" s="199" t="s">
        <v>83</v>
      </c>
      <c r="G641" s="199" t="s">
        <v>89</v>
      </c>
      <c r="H641" s="199" t="s">
        <v>83</v>
      </c>
      <c r="I641" s="226">
        <v>57709</v>
      </c>
      <c r="J641" s="228" t="s">
        <v>2448</v>
      </c>
      <c r="K641" s="190"/>
      <c r="L641" s="191"/>
      <c r="M641" s="191"/>
      <c r="N641" s="191"/>
      <c r="O641" s="191">
        <f>SUM(Table1[[#This Row],[Salaries and Wages]:[Variable Fringe]])</f>
        <v>0</v>
      </c>
      <c r="P641" s="191"/>
      <c r="Q641" s="191"/>
      <c r="R641" s="191"/>
      <c r="S641" s="191"/>
      <c r="T641" s="191"/>
      <c r="U641" s="191"/>
      <c r="V641" s="191"/>
      <c r="W641" s="191"/>
      <c r="X641" s="191"/>
      <c r="Y641" s="191"/>
      <c r="Z641" s="191">
        <v>71462</v>
      </c>
      <c r="AA641" s="223" t="s">
        <v>1689</v>
      </c>
      <c r="AB641" s="210" t="s">
        <v>1689</v>
      </c>
      <c r="AC641" s="210" t="s">
        <v>1689</v>
      </c>
      <c r="AD641" s="199" t="s">
        <v>94</v>
      </c>
      <c r="AE641" s="236" t="s">
        <v>69</v>
      </c>
      <c r="AF641" s="231">
        <v>0</v>
      </c>
      <c r="AG641" s="211">
        <f>Table1[[#This Row],[ADOPTED
Expenditures TOTAL]]*Table1[[#This Row],[
Percent Related to CAP]]</f>
        <v>0</v>
      </c>
      <c r="AH641" s="211">
        <f>Table1[[#This Row],[ADOPTED
Revenue TOTAL]]*Table1[[#This Row],[
Percent Related to CAP]]</f>
        <v>0</v>
      </c>
      <c r="AI641" s="217" t="s">
        <v>69</v>
      </c>
      <c r="AJ641" s="217" t="s">
        <v>69</v>
      </c>
      <c r="AK641" s="217" t="s">
        <v>69</v>
      </c>
      <c r="AL641" s="217" t="s">
        <v>69</v>
      </c>
      <c r="AM641" s="291"/>
      <c r="AN641" s="215" t="s">
        <v>83</v>
      </c>
      <c r="AO641" s="197"/>
      <c r="AP641" s="197"/>
      <c r="AQ641" s="216"/>
      <c r="AR641" s="216"/>
      <c r="AS641" s="219" t="s">
        <v>2448</v>
      </c>
      <c r="AT641" s="117" t="b">
        <f>IF(Table1[[#This Row],[PROPOSED
Form ID Name]]=Table1[[#This Row],[ADOPTED
Form ID Name]],TRUE,FALSE)</f>
        <v>1</v>
      </c>
      <c r="AU641" s="121" t="s">
        <v>1689</v>
      </c>
      <c r="AV641" s="220" t="b">
        <f>AND(Table1[[#This Row],[PROPOSED Adjustment Description]]=Table1[[#This Row],[ ADOPTED
Adjustment Description]],TRUE,FALSE)</f>
        <v>0</v>
      </c>
    </row>
    <row r="642" spans="1:48" s="214" customFormat="1" ht="35.25" customHeight="1" x14ac:dyDescent="0.15">
      <c r="A642" s="196">
        <v>200099</v>
      </c>
      <c r="B642" s="199" t="s">
        <v>2449</v>
      </c>
      <c r="C642" s="198">
        <v>171415</v>
      </c>
      <c r="D642" s="199" t="s">
        <v>1271</v>
      </c>
      <c r="E642" s="199" t="s">
        <v>103</v>
      </c>
      <c r="F642" s="199" t="s">
        <v>83</v>
      </c>
      <c r="G642" s="199" t="s">
        <v>89</v>
      </c>
      <c r="H642" s="199" t="s">
        <v>83</v>
      </c>
      <c r="I642" s="226">
        <v>57710</v>
      </c>
      <c r="J642" s="228" t="s">
        <v>2450</v>
      </c>
      <c r="K642" s="190"/>
      <c r="L642" s="191"/>
      <c r="M642" s="191"/>
      <c r="N642" s="191"/>
      <c r="O642" s="191">
        <f>SUM(Table1[[#This Row],[Salaries and Wages]:[Variable Fringe]])</f>
        <v>0</v>
      </c>
      <c r="P642" s="191"/>
      <c r="Q642" s="191"/>
      <c r="R642" s="191"/>
      <c r="S642" s="191"/>
      <c r="T642" s="191"/>
      <c r="U642" s="191"/>
      <c r="V642" s="191"/>
      <c r="W642" s="191"/>
      <c r="X642" s="191"/>
      <c r="Y642" s="191"/>
      <c r="Z642" s="191">
        <v>46304</v>
      </c>
      <c r="AA642" s="223" t="s">
        <v>1689</v>
      </c>
      <c r="AB642" s="210" t="s">
        <v>1689</v>
      </c>
      <c r="AC642" s="210" t="s">
        <v>1689</v>
      </c>
      <c r="AD642" s="199" t="s">
        <v>94</v>
      </c>
      <c r="AE642" s="236" t="s">
        <v>69</v>
      </c>
      <c r="AF642" s="231">
        <v>0</v>
      </c>
      <c r="AG642" s="211">
        <f>Table1[[#This Row],[ADOPTED
Expenditures TOTAL]]*Table1[[#This Row],[
Percent Related to CAP]]</f>
        <v>0</v>
      </c>
      <c r="AH642" s="211">
        <f>Table1[[#This Row],[ADOPTED
Revenue TOTAL]]*Table1[[#This Row],[
Percent Related to CAP]]</f>
        <v>0</v>
      </c>
      <c r="AI642" s="217" t="s">
        <v>69</v>
      </c>
      <c r="AJ642" s="217" t="s">
        <v>69</v>
      </c>
      <c r="AK642" s="217" t="s">
        <v>69</v>
      </c>
      <c r="AL642" s="217" t="s">
        <v>69</v>
      </c>
      <c r="AM642" s="291"/>
      <c r="AN642" s="215" t="s">
        <v>83</v>
      </c>
      <c r="AO642" s="197"/>
      <c r="AP642" s="197"/>
      <c r="AQ642" s="216"/>
      <c r="AR642" s="216"/>
      <c r="AS642" s="219" t="s">
        <v>2450</v>
      </c>
      <c r="AT642" s="117" t="b">
        <f>IF(Table1[[#This Row],[PROPOSED
Form ID Name]]=Table1[[#This Row],[ADOPTED
Form ID Name]],TRUE,FALSE)</f>
        <v>1</v>
      </c>
      <c r="AU642" s="121" t="s">
        <v>1689</v>
      </c>
      <c r="AV642" s="220" t="b">
        <f>AND(Table1[[#This Row],[PROPOSED Adjustment Description]]=Table1[[#This Row],[ ADOPTED
Adjustment Description]],TRUE,FALSE)</f>
        <v>0</v>
      </c>
    </row>
    <row r="643" spans="1:48" s="214" customFormat="1" ht="35.25" customHeight="1" x14ac:dyDescent="0.15">
      <c r="A643" s="196">
        <v>100000</v>
      </c>
      <c r="B643" s="199" t="s">
        <v>57</v>
      </c>
      <c r="C643" s="198">
        <v>9912</v>
      </c>
      <c r="D643" s="199" t="s">
        <v>102</v>
      </c>
      <c r="E643" s="199" t="s">
        <v>83</v>
      </c>
      <c r="F643" s="199" t="s">
        <v>83</v>
      </c>
      <c r="G643" s="199" t="s">
        <v>61</v>
      </c>
      <c r="H643" s="199" t="s">
        <v>83</v>
      </c>
      <c r="I643" s="226">
        <v>57711</v>
      </c>
      <c r="J643" s="228" t="s">
        <v>2451</v>
      </c>
      <c r="K643" s="190"/>
      <c r="L643" s="191"/>
      <c r="M643" s="191"/>
      <c r="N643" s="191"/>
      <c r="O643" s="191">
        <f>SUM(Table1[[#This Row],[Salaries and Wages]:[Variable Fringe]])</f>
        <v>0</v>
      </c>
      <c r="P643" s="191"/>
      <c r="Q643" s="191">
        <v>500000</v>
      </c>
      <c r="R643" s="191"/>
      <c r="S643" s="191"/>
      <c r="T643" s="191"/>
      <c r="U643" s="191"/>
      <c r="V643" s="191"/>
      <c r="W643" s="191"/>
      <c r="X643" s="191"/>
      <c r="Y643" s="191">
        <v>500000</v>
      </c>
      <c r="Z643" s="191"/>
      <c r="AA643" s="223" t="s">
        <v>2452</v>
      </c>
      <c r="AB643" s="210" t="s">
        <v>2453</v>
      </c>
      <c r="AC643" s="210" t="s">
        <v>2454</v>
      </c>
      <c r="AD643" s="199" t="s">
        <v>94</v>
      </c>
      <c r="AE643" s="234"/>
      <c r="AF643" s="231">
        <v>0</v>
      </c>
      <c r="AG643" s="211">
        <f>Table1[[#This Row],[ADOPTED
Expenditures TOTAL]]*Table1[[#This Row],[
Percent Related to CAP]]</f>
        <v>0</v>
      </c>
      <c r="AH643" s="211">
        <f>Table1[[#This Row],[ADOPTED
Revenue TOTAL]]*Table1[[#This Row],[
Percent Related to CAP]]</f>
        <v>0</v>
      </c>
      <c r="AI643" s="217" t="s">
        <v>69</v>
      </c>
      <c r="AJ643" s="217" t="s">
        <v>69</v>
      </c>
      <c r="AK643" s="217" t="s">
        <v>69</v>
      </c>
      <c r="AL643" s="217" t="s">
        <v>69</v>
      </c>
      <c r="AM643" s="246"/>
      <c r="AN643" s="215"/>
      <c r="AO643" s="197"/>
      <c r="AP643" s="197"/>
      <c r="AQ643" s="197"/>
      <c r="AR643" s="197" t="s">
        <v>70</v>
      </c>
      <c r="AS643" s="219" t="s">
        <v>2451</v>
      </c>
      <c r="AT643" s="116" t="b">
        <f>IF(Table1[[#This Row],[PROPOSED
Form ID Name]]=Table1[[#This Row],[ADOPTED
Form ID Name]],TRUE,FALSE)</f>
        <v>1</v>
      </c>
      <c r="AU643" s="121" t="s">
        <v>2452</v>
      </c>
      <c r="AV643" s="220" t="b">
        <f>AND(Table1[[#This Row],[PROPOSED Adjustment Description]]=Table1[[#This Row],[ ADOPTED
Adjustment Description]],TRUE,FALSE)</f>
        <v>0</v>
      </c>
    </row>
    <row r="644" spans="1:48" s="214" customFormat="1" ht="35.25" customHeight="1" x14ac:dyDescent="0.15">
      <c r="A644" s="196">
        <v>100000</v>
      </c>
      <c r="B644" s="199" t="s">
        <v>57</v>
      </c>
      <c r="C644" s="198">
        <v>1001</v>
      </c>
      <c r="D644" s="199" t="s">
        <v>232</v>
      </c>
      <c r="E644" s="199" t="s">
        <v>72</v>
      </c>
      <c r="F644" s="199" t="s">
        <v>83</v>
      </c>
      <c r="G644" s="199" t="s">
        <v>61</v>
      </c>
      <c r="H644" s="199" t="s">
        <v>83</v>
      </c>
      <c r="I644" s="226">
        <v>57713</v>
      </c>
      <c r="J644" s="228" t="s">
        <v>2455</v>
      </c>
      <c r="K644" s="190"/>
      <c r="L644" s="191">
        <v>56959</v>
      </c>
      <c r="M644" s="191">
        <v>7786</v>
      </c>
      <c r="N644" s="191">
        <v>1537</v>
      </c>
      <c r="O644" s="191">
        <f>SUM(Table1[[#This Row],[Salaries and Wages]:[Variable Fringe]])</f>
        <v>66282</v>
      </c>
      <c r="P644" s="191"/>
      <c r="Q644" s="191"/>
      <c r="R644" s="191"/>
      <c r="S644" s="191"/>
      <c r="T644" s="191"/>
      <c r="U644" s="191"/>
      <c r="V644" s="191"/>
      <c r="W644" s="191"/>
      <c r="X644" s="191"/>
      <c r="Y644" s="191">
        <v>66282</v>
      </c>
      <c r="Z644" s="191"/>
      <c r="AA644" s="223" t="s">
        <v>2456</v>
      </c>
      <c r="AB644" s="210" t="s">
        <v>2457</v>
      </c>
      <c r="AC644" s="210" t="s">
        <v>2458</v>
      </c>
      <c r="AD644" s="199" t="s">
        <v>94</v>
      </c>
      <c r="AE644" s="234" t="s">
        <v>69</v>
      </c>
      <c r="AF644" s="231">
        <v>0</v>
      </c>
      <c r="AG644" s="211">
        <f>Table1[[#This Row],[ADOPTED
Expenditures TOTAL]]*Table1[[#This Row],[
Percent Related to CAP]]</f>
        <v>0</v>
      </c>
      <c r="AH644" s="211">
        <f>Table1[[#This Row],[ADOPTED
Revenue TOTAL]]*Table1[[#This Row],[
Percent Related to CAP]]</f>
        <v>0</v>
      </c>
      <c r="AI644" s="217" t="s">
        <v>69</v>
      </c>
      <c r="AJ644" s="217" t="s">
        <v>69</v>
      </c>
      <c r="AK644" s="217" t="s">
        <v>69</v>
      </c>
      <c r="AL644" s="217" t="s">
        <v>69</v>
      </c>
      <c r="AM644" s="246"/>
      <c r="AN644" s="215"/>
      <c r="AO644" s="197"/>
      <c r="AP644" s="197"/>
      <c r="AQ644" s="197"/>
      <c r="AR644" s="197" t="s">
        <v>83</v>
      </c>
      <c r="AS644" s="219" t="s">
        <v>2455</v>
      </c>
      <c r="AT644" s="116" t="b">
        <f>IF(Table1[[#This Row],[PROPOSED
Form ID Name]]=Table1[[#This Row],[ADOPTED
Form ID Name]],TRUE,FALSE)</f>
        <v>1</v>
      </c>
      <c r="AU644" s="121" t="s">
        <v>2456</v>
      </c>
      <c r="AV644" s="220" t="b">
        <f>AND(Table1[[#This Row],[PROPOSED Adjustment Description]]=Table1[[#This Row],[ ADOPTED
Adjustment Description]],TRUE,FALSE)</f>
        <v>0</v>
      </c>
    </row>
    <row r="645" spans="1:48" s="214" customFormat="1" ht="35.25" customHeight="1" x14ac:dyDescent="0.15">
      <c r="A645" s="196">
        <v>200708</v>
      </c>
      <c r="B645" s="199" t="s">
        <v>1969</v>
      </c>
      <c r="C645" s="198">
        <v>2200</v>
      </c>
      <c r="D645" s="199" t="s">
        <v>1970</v>
      </c>
      <c r="E645" s="199"/>
      <c r="F645" s="199"/>
      <c r="G645" s="199"/>
      <c r="H645" s="199"/>
      <c r="I645" s="226">
        <v>57715</v>
      </c>
      <c r="J645" s="228" t="s">
        <v>2459</v>
      </c>
      <c r="K645" s="190"/>
      <c r="L645" s="191"/>
      <c r="M645" s="191"/>
      <c r="N645" s="191"/>
      <c r="O645" s="191">
        <f>SUM(Table1[[#This Row],[Salaries and Wages]:[Variable Fringe]])</f>
        <v>0</v>
      </c>
      <c r="P645" s="191"/>
      <c r="Q645" s="191">
        <v>5847660</v>
      </c>
      <c r="R645" s="191"/>
      <c r="S645" s="191"/>
      <c r="T645" s="191"/>
      <c r="U645" s="191"/>
      <c r="V645" s="191"/>
      <c r="W645" s="191"/>
      <c r="X645" s="191"/>
      <c r="Y645" s="191">
        <v>5847660</v>
      </c>
      <c r="Z645" s="191">
        <v>5847660</v>
      </c>
      <c r="AA645" s="223" t="s">
        <v>2460</v>
      </c>
      <c r="AB645" s="210" t="s">
        <v>2461</v>
      </c>
      <c r="AC645" s="210" t="s">
        <v>2460</v>
      </c>
      <c r="AD645" s="199"/>
      <c r="AE645" s="236" t="s">
        <v>69</v>
      </c>
      <c r="AF645" s="259">
        <v>0</v>
      </c>
      <c r="AG645" s="211">
        <f>Table1[[#This Row],[ADOPTED
Expenditures TOTAL]]*Table1[[#This Row],[
Percent Related to CAP]]</f>
        <v>0</v>
      </c>
      <c r="AH645" s="211">
        <f>Table1[[#This Row],[ADOPTED
Revenue TOTAL]]*Table1[[#This Row],[
Percent Related to CAP]]</f>
        <v>0</v>
      </c>
      <c r="AI645" s="251" t="s">
        <v>69</v>
      </c>
      <c r="AJ645" s="251" t="s">
        <v>69</v>
      </c>
      <c r="AK645" s="251" t="s">
        <v>69</v>
      </c>
      <c r="AL645" s="251" t="s">
        <v>69</v>
      </c>
      <c r="AM645" s="291"/>
      <c r="AN645" s="215"/>
      <c r="AO645" s="197"/>
      <c r="AP645" s="197"/>
      <c r="AQ645" s="216"/>
      <c r="AR645" s="216"/>
      <c r="AS645" s="219" t="s">
        <v>2459</v>
      </c>
      <c r="AT645" s="117" t="b">
        <f>IF(Table1[[#This Row],[PROPOSED
Form ID Name]]=Table1[[#This Row],[ADOPTED
Form ID Name]],TRUE,FALSE)</f>
        <v>1</v>
      </c>
      <c r="AU645" s="121" t="s">
        <v>2460</v>
      </c>
      <c r="AV645" s="220" t="b">
        <f>AND(Table1[[#This Row],[PROPOSED Adjustment Description]]=Table1[[#This Row],[ ADOPTED
Adjustment Description]],TRUE,FALSE)</f>
        <v>0</v>
      </c>
    </row>
    <row r="646" spans="1:48" s="214" customFormat="1" ht="35.25" customHeight="1" x14ac:dyDescent="0.15">
      <c r="A646" s="196">
        <v>200308</v>
      </c>
      <c r="B646" s="199" t="s">
        <v>1206</v>
      </c>
      <c r="C646" s="198">
        <v>1314</v>
      </c>
      <c r="D646" s="199" t="s">
        <v>261</v>
      </c>
      <c r="E646" s="199" t="s">
        <v>103</v>
      </c>
      <c r="F646" s="199" t="s">
        <v>83</v>
      </c>
      <c r="G646" s="199" t="s">
        <v>61</v>
      </c>
      <c r="H646" s="199" t="s">
        <v>83</v>
      </c>
      <c r="I646" s="226">
        <v>57717</v>
      </c>
      <c r="J646" s="228" t="s">
        <v>2462</v>
      </c>
      <c r="K646" s="190"/>
      <c r="L646" s="191"/>
      <c r="M646" s="191"/>
      <c r="N646" s="191"/>
      <c r="O646" s="191">
        <f>SUM(Table1[[#This Row],[Salaries and Wages]:[Variable Fringe]])</f>
        <v>0</v>
      </c>
      <c r="P646" s="191"/>
      <c r="Q646" s="191"/>
      <c r="R646" s="191">
        <v>300000</v>
      </c>
      <c r="S646" s="191"/>
      <c r="T646" s="191"/>
      <c r="U646" s="191"/>
      <c r="V646" s="191"/>
      <c r="W646" s="191"/>
      <c r="X646" s="191"/>
      <c r="Y646" s="191">
        <v>300000</v>
      </c>
      <c r="Z646" s="191">
        <v>300000</v>
      </c>
      <c r="AA646" s="223" t="s">
        <v>2463</v>
      </c>
      <c r="AB646" s="210" t="s">
        <v>2464</v>
      </c>
      <c r="AC646" s="209" t="s">
        <v>2465</v>
      </c>
      <c r="AD646" s="199" t="s">
        <v>67</v>
      </c>
      <c r="AE646" s="236"/>
      <c r="AF646" s="231">
        <v>0</v>
      </c>
      <c r="AG646" s="211">
        <f>Table1[[#This Row],[ADOPTED
Expenditures TOTAL]]*Table1[[#This Row],[
Percent Related to CAP]]</f>
        <v>0</v>
      </c>
      <c r="AH646" s="211">
        <f>Table1[[#This Row],[ADOPTED
Revenue TOTAL]]*Table1[[#This Row],[
Percent Related to CAP]]</f>
        <v>0</v>
      </c>
      <c r="AI646" s="217" t="s">
        <v>69</v>
      </c>
      <c r="AJ646" s="217" t="s">
        <v>69</v>
      </c>
      <c r="AK646" s="217" t="s">
        <v>69</v>
      </c>
      <c r="AL646" s="217" t="s">
        <v>69</v>
      </c>
      <c r="AM646" s="291"/>
      <c r="AN646" s="215" t="s">
        <v>83</v>
      </c>
      <c r="AO646" s="197"/>
      <c r="AP646" s="197"/>
      <c r="AQ646" s="216"/>
      <c r="AR646" s="216"/>
      <c r="AS646" s="219" t="s">
        <v>2462</v>
      </c>
      <c r="AT646" s="117" t="b">
        <f>IF(Table1[[#This Row],[PROPOSED
Form ID Name]]=Table1[[#This Row],[ADOPTED
Form ID Name]],TRUE,FALSE)</f>
        <v>1</v>
      </c>
      <c r="AU646" s="121" t="s">
        <v>2463</v>
      </c>
      <c r="AV646" s="220" t="b">
        <f>AND(Table1[[#This Row],[PROPOSED Adjustment Description]]=Table1[[#This Row],[ ADOPTED
Adjustment Description]],TRUE,FALSE)</f>
        <v>0</v>
      </c>
    </row>
    <row r="647" spans="1:48" s="214" customFormat="1" ht="35.25" customHeight="1" x14ac:dyDescent="0.15">
      <c r="A647" s="196">
        <v>100000</v>
      </c>
      <c r="B647" s="199" t="s">
        <v>57</v>
      </c>
      <c r="C647" s="198">
        <v>171414</v>
      </c>
      <c r="D647" s="199" t="s">
        <v>1248</v>
      </c>
      <c r="E647" s="199" t="s">
        <v>83</v>
      </c>
      <c r="F647" s="199" t="s">
        <v>60</v>
      </c>
      <c r="G647" s="199" t="s">
        <v>89</v>
      </c>
      <c r="H647" s="199" t="s">
        <v>83</v>
      </c>
      <c r="I647" s="226">
        <v>57719</v>
      </c>
      <c r="J647" s="228" t="s">
        <v>2466</v>
      </c>
      <c r="K647" s="190"/>
      <c r="L647" s="191"/>
      <c r="M647" s="191"/>
      <c r="N647" s="191"/>
      <c r="O647" s="191">
        <f>SUM(Table1[[#This Row],[Salaries and Wages]:[Variable Fringe]])</f>
        <v>0</v>
      </c>
      <c r="P647" s="191"/>
      <c r="Q647" s="191"/>
      <c r="R647" s="191"/>
      <c r="S647" s="191"/>
      <c r="T647" s="191"/>
      <c r="U647" s="191"/>
      <c r="V647" s="191"/>
      <c r="W647" s="191"/>
      <c r="X647" s="191"/>
      <c r="Y647" s="191"/>
      <c r="Z647" s="191">
        <v>1645454</v>
      </c>
      <c r="AA647" s="223" t="s">
        <v>2467</v>
      </c>
      <c r="AB647" s="210" t="s">
        <v>2468</v>
      </c>
      <c r="AC647" s="210" t="s">
        <v>2469</v>
      </c>
      <c r="AD647" s="199" t="s">
        <v>94</v>
      </c>
      <c r="AE647" s="234"/>
      <c r="AF647" s="231">
        <v>0</v>
      </c>
      <c r="AG647" s="211">
        <f>Table1[[#This Row],[ADOPTED
Expenditures TOTAL]]*Table1[[#This Row],[
Percent Related to CAP]]</f>
        <v>0</v>
      </c>
      <c r="AH647" s="211">
        <f>Table1[[#This Row],[ADOPTED
Revenue TOTAL]]*Table1[[#This Row],[
Percent Related to CAP]]</f>
        <v>0</v>
      </c>
      <c r="AI647" s="217" t="s">
        <v>69</v>
      </c>
      <c r="AJ647" s="217" t="s">
        <v>69</v>
      </c>
      <c r="AK647" s="217" t="s">
        <v>69</v>
      </c>
      <c r="AL647" s="217" t="s">
        <v>69</v>
      </c>
      <c r="AM647" s="246"/>
      <c r="AN647" s="215"/>
      <c r="AO647" s="197"/>
      <c r="AP647" s="197"/>
      <c r="AQ647" s="197"/>
      <c r="AR647" s="197" t="s">
        <v>83</v>
      </c>
      <c r="AS647" s="219" t="s">
        <v>2466</v>
      </c>
      <c r="AT647" s="116" t="b">
        <f>IF(Table1[[#This Row],[PROPOSED
Form ID Name]]=Table1[[#This Row],[ADOPTED
Form ID Name]],TRUE,FALSE)</f>
        <v>1</v>
      </c>
      <c r="AU647" s="121" t="s">
        <v>2467</v>
      </c>
      <c r="AV647" s="220" t="b">
        <f>AND(Table1[[#This Row],[PROPOSED Adjustment Description]]=Table1[[#This Row],[ ADOPTED
Adjustment Description]],TRUE,FALSE)</f>
        <v>0</v>
      </c>
    </row>
    <row r="648" spans="1:48" s="214" customFormat="1" ht="35.25" customHeight="1" x14ac:dyDescent="0.15">
      <c r="A648" s="196">
        <v>200111</v>
      </c>
      <c r="B648" s="199" t="s">
        <v>1434</v>
      </c>
      <c r="C648" s="198">
        <v>171417</v>
      </c>
      <c r="D648" s="199" t="s">
        <v>1435</v>
      </c>
      <c r="E648" s="199" t="s">
        <v>83</v>
      </c>
      <c r="F648" s="199" t="s">
        <v>83</v>
      </c>
      <c r="G648" s="199" t="s">
        <v>83</v>
      </c>
      <c r="H648" s="199" t="s">
        <v>83</v>
      </c>
      <c r="I648" s="226">
        <v>57720</v>
      </c>
      <c r="J648" s="228" t="s">
        <v>2470</v>
      </c>
      <c r="K648" s="190"/>
      <c r="L648" s="191"/>
      <c r="M648" s="191"/>
      <c r="N648" s="191"/>
      <c r="O648" s="191">
        <f>SUM(Table1[[#This Row],[Salaries and Wages]:[Variable Fringe]])</f>
        <v>0</v>
      </c>
      <c r="P648" s="191"/>
      <c r="Q648" s="191"/>
      <c r="R648" s="191"/>
      <c r="S648" s="191"/>
      <c r="T648" s="191"/>
      <c r="U648" s="191"/>
      <c r="V648" s="191"/>
      <c r="W648" s="191">
        <v>110000</v>
      </c>
      <c r="X648" s="191"/>
      <c r="Y648" s="191">
        <v>110000</v>
      </c>
      <c r="Z648" s="191"/>
      <c r="AA648" s="223" t="s">
        <v>2471</v>
      </c>
      <c r="AB648" s="210" t="s">
        <v>2472</v>
      </c>
      <c r="AC648" s="210" t="s">
        <v>2471</v>
      </c>
      <c r="AD648" s="199" t="s">
        <v>94</v>
      </c>
      <c r="AE648" s="236"/>
      <c r="AF648" s="231">
        <v>1</v>
      </c>
      <c r="AG648" s="211">
        <f>Table1[[#This Row],[ADOPTED
Expenditures TOTAL]]*Table1[[#This Row],[
Percent Related to CAP]]</f>
        <v>110000</v>
      </c>
      <c r="AH648" s="211">
        <f>Table1[[#This Row],[ADOPTED
Revenue TOTAL]]*Table1[[#This Row],[
Percent Related to CAP]]</f>
        <v>0</v>
      </c>
      <c r="AI648" s="217" t="s">
        <v>895</v>
      </c>
      <c r="AJ648" s="217">
        <v>5.0999999999999996</v>
      </c>
      <c r="AK648" s="217" t="s">
        <v>81</v>
      </c>
      <c r="AL648" s="217" t="s">
        <v>177</v>
      </c>
      <c r="AM648" s="291"/>
      <c r="AN648" s="215" t="s">
        <v>83</v>
      </c>
      <c r="AO648" s="197"/>
      <c r="AP648" s="197"/>
      <c r="AQ648" s="216"/>
      <c r="AR648" s="216"/>
      <c r="AS648" s="219" t="s">
        <v>2470</v>
      </c>
      <c r="AT648" s="117" t="b">
        <f>IF(Table1[[#This Row],[PROPOSED
Form ID Name]]=Table1[[#This Row],[ADOPTED
Form ID Name]],TRUE,FALSE)</f>
        <v>1</v>
      </c>
      <c r="AU648" s="121" t="s">
        <v>2471</v>
      </c>
      <c r="AV648" s="220" t="b">
        <f>AND(Table1[[#This Row],[PROPOSED Adjustment Description]]=Table1[[#This Row],[ ADOPTED
Adjustment Description]],TRUE,FALSE)</f>
        <v>0</v>
      </c>
    </row>
    <row r="649" spans="1:48" s="214" customFormat="1" ht="35.25" customHeight="1" x14ac:dyDescent="0.15">
      <c r="A649" s="196">
        <v>200074</v>
      </c>
      <c r="B649" s="199" t="s">
        <v>2473</v>
      </c>
      <c r="C649" s="198">
        <v>171415</v>
      </c>
      <c r="D649" s="199" t="s">
        <v>1271</v>
      </c>
      <c r="E649" s="199" t="s">
        <v>103</v>
      </c>
      <c r="F649" s="199" t="s">
        <v>83</v>
      </c>
      <c r="G649" s="199" t="s">
        <v>89</v>
      </c>
      <c r="H649" s="199" t="s">
        <v>83</v>
      </c>
      <c r="I649" s="226">
        <v>57721</v>
      </c>
      <c r="J649" s="228" t="s">
        <v>2474</v>
      </c>
      <c r="K649" s="190"/>
      <c r="L649" s="191"/>
      <c r="M649" s="191"/>
      <c r="N649" s="191"/>
      <c r="O649" s="191">
        <f>SUM(Table1[[#This Row],[Salaries and Wages]:[Variable Fringe]])</f>
        <v>0</v>
      </c>
      <c r="P649" s="191"/>
      <c r="Q649" s="191"/>
      <c r="R649" s="191"/>
      <c r="S649" s="191"/>
      <c r="T649" s="191"/>
      <c r="U649" s="191"/>
      <c r="V649" s="191"/>
      <c r="W649" s="191"/>
      <c r="X649" s="191"/>
      <c r="Y649" s="191"/>
      <c r="Z649" s="191">
        <v>46680</v>
      </c>
      <c r="AA649" s="223" t="s">
        <v>1689</v>
      </c>
      <c r="AB649" s="210" t="s">
        <v>1689</v>
      </c>
      <c r="AC649" s="210" t="s">
        <v>1689</v>
      </c>
      <c r="AD649" s="199" t="s">
        <v>94</v>
      </c>
      <c r="AE649" s="236" t="s">
        <v>69</v>
      </c>
      <c r="AF649" s="231">
        <v>0</v>
      </c>
      <c r="AG649" s="211">
        <f>Table1[[#This Row],[ADOPTED
Expenditures TOTAL]]*Table1[[#This Row],[
Percent Related to CAP]]</f>
        <v>0</v>
      </c>
      <c r="AH649" s="211">
        <f>Table1[[#This Row],[ADOPTED
Revenue TOTAL]]*Table1[[#This Row],[
Percent Related to CAP]]</f>
        <v>0</v>
      </c>
      <c r="AI649" s="217" t="s">
        <v>69</v>
      </c>
      <c r="AJ649" s="217" t="s">
        <v>69</v>
      </c>
      <c r="AK649" s="217" t="s">
        <v>69</v>
      </c>
      <c r="AL649" s="217" t="s">
        <v>69</v>
      </c>
      <c r="AM649" s="291"/>
      <c r="AN649" s="215" t="s">
        <v>83</v>
      </c>
      <c r="AO649" s="197"/>
      <c r="AP649" s="197"/>
      <c r="AQ649" s="216"/>
      <c r="AR649" s="216"/>
      <c r="AS649" s="219" t="s">
        <v>2474</v>
      </c>
      <c r="AT649" s="117" t="b">
        <f>IF(Table1[[#This Row],[PROPOSED
Form ID Name]]=Table1[[#This Row],[ADOPTED
Form ID Name]],TRUE,FALSE)</f>
        <v>1</v>
      </c>
      <c r="AU649" s="121" t="s">
        <v>1689</v>
      </c>
      <c r="AV649" s="220" t="b">
        <f>AND(Table1[[#This Row],[PROPOSED Adjustment Description]]=Table1[[#This Row],[ ADOPTED
Adjustment Description]],TRUE,FALSE)</f>
        <v>0</v>
      </c>
    </row>
    <row r="650" spans="1:48" s="214" customFormat="1" ht="35.25" customHeight="1" x14ac:dyDescent="0.15">
      <c r="A650" s="196">
        <v>200099</v>
      </c>
      <c r="B650" s="199" t="s">
        <v>2449</v>
      </c>
      <c r="C650" s="198">
        <v>171415</v>
      </c>
      <c r="D650" s="199" t="s">
        <v>1271</v>
      </c>
      <c r="E650" s="199" t="s">
        <v>103</v>
      </c>
      <c r="F650" s="199" t="s">
        <v>83</v>
      </c>
      <c r="G650" s="199" t="s">
        <v>61</v>
      </c>
      <c r="H650" s="199" t="s">
        <v>83</v>
      </c>
      <c r="I650" s="226">
        <v>57722</v>
      </c>
      <c r="J650" s="228" t="s">
        <v>2475</v>
      </c>
      <c r="K650" s="190"/>
      <c r="L650" s="191"/>
      <c r="M650" s="191"/>
      <c r="N650" s="191"/>
      <c r="O650" s="191">
        <f>SUM(Table1[[#This Row],[Salaries and Wages]:[Variable Fringe]])</f>
        <v>0</v>
      </c>
      <c r="P650" s="191"/>
      <c r="Q650" s="193">
        <v>-4298</v>
      </c>
      <c r="R650" s="191"/>
      <c r="S650" s="191"/>
      <c r="T650" s="191">
        <v>1133</v>
      </c>
      <c r="U650" s="191"/>
      <c r="V650" s="191"/>
      <c r="W650" s="191"/>
      <c r="X650" s="191"/>
      <c r="Y650" s="193">
        <v>-3165</v>
      </c>
      <c r="Z650" s="191"/>
      <c r="AA650" s="223" t="s">
        <v>2359</v>
      </c>
      <c r="AB650" s="210" t="s">
        <v>2359</v>
      </c>
      <c r="AC650" s="210" t="s">
        <v>2359</v>
      </c>
      <c r="AD650" s="199" t="s">
        <v>94</v>
      </c>
      <c r="AE650" s="236" t="s">
        <v>69</v>
      </c>
      <c r="AF650" s="231">
        <v>0</v>
      </c>
      <c r="AG650" s="211">
        <f>Table1[[#This Row],[ADOPTED
Expenditures TOTAL]]*Table1[[#This Row],[
Percent Related to CAP]]</f>
        <v>0</v>
      </c>
      <c r="AH650" s="211">
        <f>Table1[[#This Row],[ADOPTED
Revenue TOTAL]]*Table1[[#This Row],[
Percent Related to CAP]]</f>
        <v>0</v>
      </c>
      <c r="AI650" s="217" t="s">
        <v>69</v>
      </c>
      <c r="AJ650" s="217" t="s">
        <v>69</v>
      </c>
      <c r="AK650" s="217" t="s">
        <v>69</v>
      </c>
      <c r="AL650" s="217" t="s">
        <v>69</v>
      </c>
      <c r="AM650" s="291"/>
      <c r="AN650" s="215" t="s">
        <v>83</v>
      </c>
      <c r="AO650" s="197"/>
      <c r="AP650" s="197"/>
      <c r="AQ650" s="216"/>
      <c r="AR650" s="216"/>
      <c r="AS650" s="219" t="s">
        <v>2475</v>
      </c>
      <c r="AT650" s="117" t="b">
        <f>IF(Table1[[#This Row],[PROPOSED
Form ID Name]]=Table1[[#This Row],[ADOPTED
Form ID Name]],TRUE,FALSE)</f>
        <v>1</v>
      </c>
      <c r="AU650" s="121" t="s">
        <v>2359</v>
      </c>
      <c r="AV650" s="220" t="b">
        <f>AND(Table1[[#This Row],[PROPOSED Adjustment Description]]=Table1[[#This Row],[ ADOPTED
Adjustment Description]],TRUE,FALSE)</f>
        <v>0</v>
      </c>
    </row>
    <row r="651" spans="1:48" s="214" customFormat="1" ht="35.25" customHeight="1" x14ac:dyDescent="0.15">
      <c r="A651" s="196">
        <v>200093</v>
      </c>
      <c r="B651" s="199" t="s">
        <v>2476</v>
      </c>
      <c r="C651" s="198">
        <v>171415</v>
      </c>
      <c r="D651" s="199" t="s">
        <v>1271</v>
      </c>
      <c r="E651" s="199" t="s">
        <v>103</v>
      </c>
      <c r="F651" s="199" t="s">
        <v>83</v>
      </c>
      <c r="G651" s="199" t="s">
        <v>89</v>
      </c>
      <c r="H651" s="199" t="s">
        <v>83</v>
      </c>
      <c r="I651" s="226">
        <v>57723</v>
      </c>
      <c r="J651" s="228" t="s">
        <v>2477</v>
      </c>
      <c r="K651" s="190"/>
      <c r="L651" s="191"/>
      <c r="M651" s="191"/>
      <c r="N651" s="191"/>
      <c r="O651" s="191">
        <f>SUM(Table1[[#This Row],[Salaries and Wages]:[Variable Fringe]])</f>
        <v>0</v>
      </c>
      <c r="P651" s="191"/>
      <c r="Q651" s="191"/>
      <c r="R651" s="191"/>
      <c r="S651" s="191"/>
      <c r="T651" s="191"/>
      <c r="U651" s="191"/>
      <c r="V651" s="191"/>
      <c r="W651" s="191"/>
      <c r="X651" s="191"/>
      <c r="Y651" s="191"/>
      <c r="Z651" s="191">
        <v>5361</v>
      </c>
      <c r="AA651" s="223" t="s">
        <v>1689</v>
      </c>
      <c r="AB651" s="210" t="s">
        <v>1689</v>
      </c>
      <c r="AC651" s="210" t="s">
        <v>1689</v>
      </c>
      <c r="AD651" s="199" t="s">
        <v>94</v>
      </c>
      <c r="AE651" s="236" t="s">
        <v>69</v>
      </c>
      <c r="AF651" s="231">
        <v>0</v>
      </c>
      <c r="AG651" s="211">
        <f>Table1[[#This Row],[ADOPTED
Expenditures TOTAL]]*Table1[[#This Row],[
Percent Related to CAP]]</f>
        <v>0</v>
      </c>
      <c r="AH651" s="211">
        <f>Table1[[#This Row],[ADOPTED
Revenue TOTAL]]*Table1[[#This Row],[
Percent Related to CAP]]</f>
        <v>0</v>
      </c>
      <c r="AI651" s="217" t="s">
        <v>69</v>
      </c>
      <c r="AJ651" s="217" t="s">
        <v>69</v>
      </c>
      <c r="AK651" s="217" t="s">
        <v>69</v>
      </c>
      <c r="AL651" s="217" t="s">
        <v>69</v>
      </c>
      <c r="AM651" s="291"/>
      <c r="AN651" s="215" t="s">
        <v>83</v>
      </c>
      <c r="AO651" s="197"/>
      <c r="AP651" s="197"/>
      <c r="AQ651" s="216"/>
      <c r="AR651" s="216"/>
      <c r="AS651" s="219" t="s">
        <v>2477</v>
      </c>
      <c r="AT651" s="117" t="b">
        <f>IF(Table1[[#This Row],[PROPOSED
Form ID Name]]=Table1[[#This Row],[ADOPTED
Form ID Name]],TRUE,FALSE)</f>
        <v>1</v>
      </c>
      <c r="AU651" s="121" t="s">
        <v>1689</v>
      </c>
      <c r="AV651" s="220" t="b">
        <f>AND(Table1[[#This Row],[PROPOSED Adjustment Description]]=Table1[[#This Row],[ ADOPTED
Adjustment Description]],TRUE,FALSE)</f>
        <v>0</v>
      </c>
    </row>
    <row r="652" spans="1:48" s="214" customFormat="1" ht="35.25" customHeight="1" x14ac:dyDescent="0.15">
      <c r="A652" s="196">
        <v>200042</v>
      </c>
      <c r="B652" s="199" t="s">
        <v>2478</v>
      </c>
      <c r="C652" s="198">
        <v>171415</v>
      </c>
      <c r="D652" s="199" t="s">
        <v>1271</v>
      </c>
      <c r="E652" s="199" t="s">
        <v>103</v>
      </c>
      <c r="F652" s="199" t="s">
        <v>83</v>
      </c>
      <c r="G652" s="199" t="s">
        <v>89</v>
      </c>
      <c r="H652" s="199" t="s">
        <v>83</v>
      </c>
      <c r="I652" s="226">
        <v>57724</v>
      </c>
      <c r="J652" s="228" t="s">
        <v>2479</v>
      </c>
      <c r="K652" s="190"/>
      <c r="L652" s="191"/>
      <c r="M652" s="191"/>
      <c r="N652" s="191"/>
      <c r="O652" s="191">
        <f>SUM(Table1[[#This Row],[Salaries and Wages]:[Variable Fringe]])</f>
        <v>0</v>
      </c>
      <c r="P652" s="191"/>
      <c r="Q652" s="191"/>
      <c r="R652" s="191"/>
      <c r="S652" s="191"/>
      <c r="T652" s="191"/>
      <c r="U652" s="191"/>
      <c r="V652" s="191"/>
      <c r="W652" s="191"/>
      <c r="X652" s="191"/>
      <c r="Y652" s="191"/>
      <c r="Z652" s="191">
        <v>3857</v>
      </c>
      <c r="AA652" s="223" t="s">
        <v>1689</v>
      </c>
      <c r="AB652" s="210" t="s">
        <v>1689</v>
      </c>
      <c r="AC652" s="210" t="s">
        <v>1689</v>
      </c>
      <c r="AD652" s="199" t="s">
        <v>94</v>
      </c>
      <c r="AE652" s="236" t="s">
        <v>69</v>
      </c>
      <c r="AF652" s="231">
        <v>0</v>
      </c>
      <c r="AG652" s="211">
        <f>Table1[[#This Row],[ADOPTED
Expenditures TOTAL]]*Table1[[#This Row],[
Percent Related to CAP]]</f>
        <v>0</v>
      </c>
      <c r="AH652" s="211">
        <f>Table1[[#This Row],[ADOPTED
Revenue TOTAL]]*Table1[[#This Row],[
Percent Related to CAP]]</f>
        <v>0</v>
      </c>
      <c r="AI652" s="217" t="s">
        <v>69</v>
      </c>
      <c r="AJ652" s="217" t="s">
        <v>69</v>
      </c>
      <c r="AK652" s="217" t="s">
        <v>69</v>
      </c>
      <c r="AL652" s="217" t="s">
        <v>69</v>
      </c>
      <c r="AM652" s="291"/>
      <c r="AN652" s="215" t="s">
        <v>83</v>
      </c>
      <c r="AO652" s="197"/>
      <c r="AP652" s="197"/>
      <c r="AQ652" s="216"/>
      <c r="AR652" s="216"/>
      <c r="AS652" s="219" t="s">
        <v>2479</v>
      </c>
      <c r="AT652" s="117" t="b">
        <f>IF(Table1[[#This Row],[PROPOSED
Form ID Name]]=Table1[[#This Row],[ADOPTED
Form ID Name]],TRUE,FALSE)</f>
        <v>1</v>
      </c>
      <c r="AU652" s="121" t="s">
        <v>1689</v>
      </c>
      <c r="AV652" s="220" t="b">
        <f>AND(Table1[[#This Row],[PROPOSED Adjustment Description]]=Table1[[#This Row],[ ADOPTED
Adjustment Description]],TRUE,FALSE)</f>
        <v>0</v>
      </c>
    </row>
    <row r="653" spans="1:48" s="214" customFormat="1" ht="35.25" customHeight="1" x14ac:dyDescent="0.15">
      <c r="A653" s="196">
        <v>200057</v>
      </c>
      <c r="B653" s="199" t="s">
        <v>2480</v>
      </c>
      <c r="C653" s="198">
        <v>171415</v>
      </c>
      <c r="D653" s="199" t="s">
        <v>1271</v>
      </c>
      <c r="E653" s="199" t="s">
        <v>103</v>
      </c>
      <c r="F653" s="199" t="s">
        <v>83</v>
      </c>
      <c r="G653" s="199" t="s">
        <v>89</v>
      </c>
      <c r="H653" s="199" t="s">
        <v>83</v>
      </c>
      <c r="I653" s="226">
        <v>57725</v>
      </c>
      <c r="J653" s="228" t="s">
        <v>2481</v>
      </c>
      <c r="K653" s="190"/>
      <c r="L653" s="191"/>
      <c r="M653" s="191"/>
      <c r="N653" s="191"/>
      <c r="O653" s="191">
        <f>SUM(Table1[[#This Row],[Salaries and Wages]:[Variable Fringe]])</f>
        <v>0</v>
      </c>
      <c r="P653" s="191"/>
      <c r="Q653" s="191"/>
      <c r="R653" s="191"/>
      <c r="S653" s="191"/>
      <c r="T653" s="191"/>
      <c r="U653" s="191"/>
      <c r="V653" s="191"/>
      <c r="W653" s="191"/>
      <c r="X653" s="191"/>
      <c r="Y653" s="191"/>
      <c r="Z653" s="191">
        <v>3914</v>
      </c>
      <c r="AA653" s="223" t="s">
        <v>1689</v>
      </c>
      <c r="AB653" s="210" t="s">
        <v>1689</v>
      </c>
      <c r="AC653" s="210" t="s">
        <v>1689</v>
      </c>
      <c r="AD653" s="199" t="s">
        <v>94</v>
      </c>
      <c r="AE653" s="236" t="s">
        <v>69</v>
      </c>
      <c r="AF653" s="231">
        <v>0</v>
      </c>
      <c r="AG653" s="211">
        <f>Table1[[#This Row],[ADOPTED
Expenditures TOTAL]]*Table1[[#This Row],[
Percent Related to CAP]]</f>
        <v>0</v>
      </c>
      <c r="AH653" s="211">
        <f>Table1[[#This Row],[ADOPTED
Revenue TOTAL]]*Table1[[#This Row],[
Percent Related to CAP]]</f>
        <v>0</v>
      </c>
      <c r="AI653" s="217" t="s">
        <v>69</v>
      </c>
      <c r="AJ653" s="217" t="s">
        <v>69</v>
      </c>
      <c r="AK653" s="217" t="s">
        <v>69</v>
      </c>
      <c r="AL653" s="217" t="s">
        <v>69</v>
      </c>
      <c r="AM653" s="291"/>
      <c r="AN653" s="215" t="s">
        <v>83</v>
      </c>
      <c r="AO653" s="197"/>
      <c r="AP653" s="197"/>
      <c r="AQ653" s="216"/>
      <c r="AR653" s="216"/>
      <c r="AS653" s="219" t="s">
        <v>2481</v>
      </c>
      <c r="AT653" s="117" t="b">
        <f>IF(Table1[[#This Row],[PROPOSED
Form ID Name]]=Table1[[#This Row],[ADOPTED
Form ID Name]],TRUE,FALSE)</f>
        <v>1</v>
      </c>
      <c r="AU653" s="121" t="s">
        <v>1689</v>
      </c>
      <c r="AV653" s="220" t="b">
        <f>AND(Table1[[#This Row],[PROPOSED Adjustment Description]]=Table1[[#This Row],[ ADOPTED
Adjustment Description]],TRUE,FALSE)</f>
        <v>0</v>
      </c>
    </row>
    <row r="654" spans="1:48" s="214" customFormat="1" ht="35.25" customHeight="1" x14ac:dyDescent="0.15">
      <c r="A654" s="196">
        <v>200042</v>
      </c>
      <c r="B654" s="199" t="s">
        <v>2478</v>
      </c>
      <c r="C654" s="198">
        <v>171415</v>
      </c>
      <c r="D654" s="199" t="s">
        <v>1271</v>
      </c>
      <c r="E654" s="199" t="s">
        <v>103</v>
      </c>
      <c r="F654" s="199" t="s">
        <v>83</v>
      </c>
      <c r="G654" s="199" t="s">
        <v>61</v>
      </c>
      <c r="H654" s="199" t="s">
        <v>83</v>
      </c>
      <c r="I654" s="226">
        <v>57726</v>
      </c>
      <c r="J654" s="228" t="s">
        <v>2482</v>
      </c>
      <c r="K654" s="190"/>
      <c r="L654" s="191"/>
      <c r="M654" s="191"/>
      <c r="N654" s="191"/>
      <c r="O654" s="191">
        <f>SUM(Table1[[#This Row],[Salaries and Wages]:[Variable Fringe]])</f>
        <v>0</v>
      </c>
      <c r="P654" s="191"/>
      <c r="Q654" s="191">
        <v>8146</v>
      </c>
      <c r="R654" s="191"/>
      <c r="S654" s="191"/>
      <c r="T654" s="191">
        <v>3021</v>
      </c>
      <c r="U654" s="191"/>
      <c r="V654" s="191"/>
      <c r="W654" s="191"/>
      <c r="X654" s="191"/>
      <c r="Y654" s="191">
        <v>11167</v>
      </c>
      <c r="Z654" s="191"/>
      <c r="AA654" s="223" t="s">
        <v>2359</v>
      </c>
      <c r="AB654" s="210" t="s">
        <v>2359</v>
      </c>
      <c r="AC654" s="210" t="s">
        <v>2359</v>
      </c>
      <c r="AD654" s="199" t="s">
        <v>94</v>
      </c>
      <c r="AE654" s="236" t="s">
        <v>69</v>
      </c>
      <c r="AF654" s="231">
        <v>0</v>
      </c>
      <c r="AG654" s="211">
        <f>Table1[[#This Row],[ADOPTED
Expenditures TOTAL]]*Table1[[#This Row],[
Percent Related to CAP]]</f>
        <v>0</v>
      </c>
      <c r="AH654" s="211">
        <f>Table1[[#This Row],[ADOPTED
Revenue TOTAL]]*Table1[[#This Row],[
Percent Related to CAP]]</f>
        <v>0</v>
      </c>
      <c r="AI654" s="217" t="s">
        <v>69</v>
      </c>
      <c r="AJ654" s="217" t="s">
        <v>69</v>
      </c>
      <c r="AK654" s="217" t="s">
        <v>69</v>
      </c>
      <c r="AL654" s="217" t="s">
        <v>69</v>
      </c>
      <c r="AM654" s="291"/>
      <c r="AN654" s="215" t="s">
        <v>83</v>
      </c>
      <c r="AO654" s="197"/>
      <c r="AP654" s="197"/>
      <c r="AQ654" s="216"/>
      <c r="AR654" s="216"/>
      <c r="AS654" s="219" t="s">
        <v>2482</v>
      </c>
      <c r="AT654" s="117" t="b">
        <f>IF(Table1[[#This Row],[PROPOSED
Form ID Name]]=Table1[[#This Row],[ADOPTED
Form ID Name]],TRUE,FALSE)</f>
        <v>1</v>
      </c>
      <c r="AU654" s="121" t="s">
        <v>2359</v>
      </c>
      <c r="AV654" s="220" t="b">
        <f>AND(Table1[[#This Row],[PROPOSED Adjustment Description]]=Table1[[#This Row],[ ADOPTED
Adjustment Description]],TRUE,FALSE)</f>
        <v>0</v>
      </c>
    </row>
    <row r="655" spans="1:48" s="214" customFormat="1" ht="35.25" customHeight="1" x14ac:dyDescent="0.15">
      <c r="A655" s="196">
        <v>200039</v>
      </c>
      <c r="B655" s="199" t="s">
        <v>2483</v>
      </c>
      <c r="C655" s="198">
        <v>171415</v>
      </c>
      <c r="D655" s="199" t="s">
        <v>1271</v>
      </c>
      <c r="E655" s="199" t="s">
        <v>103</v>
      </c>
      <c r="F655" s="199" t="s">
        <v>83</v>
      </c>
      <c r="G655" s="199" t="s">
        <v>89</v>
      </c>
      <c r="H655" s="199" t="s">
        <v>83</v>
      </c>
      <c r="I655" s="226">
        <v>57727</v>
      </c>
      <c r="J655" s="228" t="s">
        <v>2484</v>
      </c>
      <c r="K655" s="190"/>
      <c r="L655" s="191"/>
      <c r="M655" s="191"/>
      <c r="N655" s="191"/>
      <c r="O655" s="191">
        <f>SUM(Table1[[#This Row],[Salaries and Wages]:[Variable Fringe]])</f>
        <v>0</v>
      </c>
      <c r="P655" s="191"/>
      <c r="Q655" s="191"/>
      <c r="R655" s="191"/>
      <c r="S655" s="191"/>
      <c r="T655" s="191"/>
      <c r="U655" s="191"/>
      <c r="V655" s="191"/>
      <c r="W655" s="191"/>
      <c r="X655" s="191"/>
      <c r="Y655" s="191"/>
      <c r="Z655" s="191">
        <v>25049</v>
      </c>
      <c r="AA655" s="223" t="s">
        <v>1689</v>
      </c>
      <c r="AB655" s="210" t="s">
        <v>1689</v>
      </c>
      <c r="AC655" s="210" t="s">
        <v>1689</v>
      </c>
      <c r="AD655" s="199" t="s">
        <v>94</v>
      </c>
      <c r="AE655" s="236" t="s">
        <v>69</v>
      </c>
      <c r="AF655" s="231">
        <v>0</v>
      </c>
      <c r="AG655" s="211">
        <f>Table1[[#This Row],[ADOPTED
Expenditures TOTAL]]*Table1[[#This Row],[
Percent Related to CAP]]</f>
        <v>0</v>
      </c>
      <c r="AH655" s="211">
        <f>Table1[[#This Row],[ADOPTED
Revenue TOTAL]]*Table1[[#This Row],[
Percent Related to CAP]]</f>
        <v>0</v>
      </c>
      <c r="AI655" s="217" t="s">
        <v>69</v>
      </c>
      <c r="AJ655" s="217" t="s">
        <v>69</v>
      </c>
      <c r="AK655" s="217" t="s">
        <v>69</v>
      </c>
      <c r="AL655" s="217" t="s">
        <v>69</v>
      </c>
      <c r="AM655" s="291"/>
      <c r="AN655" s="215" t="s">
        <v>83</v>
      </c>
      <c r="AO655" s="197"/>
      <c r="AP655" s="197"/>
      <c r="AQ655" s="216"/>
      <c r="AR655" s="216"/>
      <c r="AS655" s="219" t="s">
        <v>2484</v>
      </c>
      <c r="AT655" s="117" t="b">
        <f>IF(Table1[[#This Row],[PROPOSED
Form ID Name]]=Table1[[#This Row],[ADOPTED
Form ID Name]],TRUE,FALSE)</f>
        <v>1</v>
      </c>
      <c r="AU655" s="121" t="s">
        <v>1689</v>
      </c>
      <c r="AV655" s="220" t="b">
        <f>AND(Table1[[#This Row],[PROPOSED Adjustment Description]]=Table1[[#This Row],[ ADOPTED
Adjustment Description]],TRUE,FALSE)</f>
        <v>0</v>
      </c>
    </row>
    <row r="656" spans="1:48" s="214" customFormat="1" ht="35.25" customHeight="1" x14ac:dyDescent="0.15">
      <c r="A656" s="196">
        <v>200066</v>
      </c>
      <c r="B656" s="199" t="s">
        <v>2485</v>
      </c>
      <c r="C656" s="198">
        <v>171415</v>
      </c>
      <c r="D656" s="199" t="s">
        <v>1271</v>
      </c>
      <c r="E656" s="199" t="s">
        <v>103</v>
      </c>
      <c r="F656" s="199" t="s">
        <v>83</v>
      </c>
      <c r="G656" s="199" t="s">
        <v>134</v>
      </c>
      <c r="H656" s="199" t="s">
        <v>83</v>
      </c>
      <c r="I656" s="226">
        <v>57728</v>
      </c>
      <c r="J656" s="228" t="s">
        <v>2486</v>
      </c>
      <c r="K656" s="190"/>
      <c r="L656" s="191"/>
      <c r="M656" s="191"/>
      <c r="N656" s="191"/>
      <c r="O656" s="191">
        <f>SUM(Table1[[#This Row],[Salaries and Wages]:[Variable Fringe]])</f>
        <v>0</v>
      </c>
      <c r="P656" s="191"/>
      <c r="Q656" s="191"/>
      <c r="R656" s="191"/>
      <c r="S656" s="191"/>
      <c r="T656" s="191"/>
      <c r="U656" s="191"/>
      <c r="V656" s="191"/>
      <c r="W656" s="191"/>
      <c r="X656" s="191"/>
      <c r="Y656" s="191"/>
      <c r="Z656" s="193">
        <v>-415</v>
      </c>
      <c r="AA656" s="223" t="s">
        <v>1689</v>
      </c>
      <c r="AB656" s="210" t="s">
        <v>1689</v>
      </c>
      <c r="AC656" s="210" t="s">
        <v>1689</v>
      </c>
      <c r="AD656" s="199" t="s">
        <v>94</v>
      </c>
      <c r="AE656" s="236" t="s">
        <v>69</v>
      </c>
      <c r="AF656" s="231">
        <v>0</v>
      </c>
      <c r="AG656" s="211">
        <f>Table1[[#This Row],[ADOPTED
Expenditures TOTAL]]*Table1[[#This Row],[
Percent Related to CAP]]</f>
        <v>0</v>
      </c>
      <c r="AH656" s="211">
        <f>Table1[[#This Row],[ADOPTED
Revenue TOTAL]]*Table1[[#This Row],[
Percent Related to CAP]]</f>
        <v>0</v>
      </c>
      <c r="AI656" s="217" t="s">
        <v>69</v>
      </c>
      <c r="AJ656" s="217" t="s">
        <v>69</v>
      </c>
      <c r="AK656" s="217" t="s">
        <v>69</v>
      </c>
      <c r="AL656" s="217" t="s">
        <v>69</v>
      </c>
      <c r="AM656" s="291"/>
      <c r="AN656" s="215" t="s">
        <v>83</v>
      </c>
      <c r="AO656" s="197"/>
      <c r="AP656" s="197"/>
      <c r="AQ656" s="216"/>
      <c r="AR656" s="216"/>
      <c r="AS656" s="219" t="s">
        <v>2486</v>
      </c>
      <c r="AT656" s="117" t="b">
        <f>IF(Table1[[#This Row],[PROPOSED
Form ID Name]]=Table1[[#This Row],[ADOPTED
Form ID Name]],TRUE,FALSE)</f>
        <v>1</v>
      </c>
      <c r="AU656" s="121" t="s">
        <v>1689</v>
      </c>
      <c r="AV656" s="220" t="b">
        <f>AND(Table1[[#This Row],[PROPOSED Adjustment Description]]=Table1[[#This Row],[ ADOPTED
Adjustment Description]],TRUE,FALSE)</f>
        <v>0</v>
      </c>
    </row>
    <row r="657" spans="1:48" s="214" customFormat="1" ht="35.25" customHeight="1" x14ac:dyDescent="0.15">
      <c r="A657" s="196">
        <v>200039</v>
      </c>
      <c r="B657" s="199" t="s">
        <v>2483</v>
      </c>
      <c r="C657" s="198">
        <v>171415</v>
      </c>
      <c r="D657" s="199" t="s">
        <v>1271</v>
      </c>
      <c r="E657" s="199" t="s">
        <v>103</v>
      </c>
      <c r="F657" s="199" t="s">
        <v>83</v>
      </c>
      <c r="G657" s="199" t="s">
        <v>61</v>
      </c>
      <c r="H657" s="199" t="s">
        <v>83</v>
      </c>
      <c r="I657" s="226">
        <v>57729</v>
      </c>
      <c r="J657" s="228" t="s">
        <v>2487</v>
      </c>
      <c r="K657" s="190"/>
      <c r="L657" s="191"/>
      <c r="M657" s="191"/>
      <c r="N657" s="191"/>
      <c r="O657" s="191">
        <f>SUM(Table1[[#This Row],[Salaries and Wages]:[Variable Fringe]])</f>
        <v>0</v>
      </c>
      <c r="P657" s="191"/>
      <c r="Q657" s="191">
        <v>42500</v>
      </c>
      <c r="R657" s="191"/>
      <c r="S657" s="191"/>
      <c r="T657" s="191">
        <v>3775</v>
      </c>
      <c r="U657" s="191"/>
      <c r="V657" s="191"/>
      <c r="W657" s="191"/>
      <c r="X657" s="191"/>
      <c r="Y657" s="191">
        <v>46275</v>
      </c>
      <c r="Z657" s="191"/>
      <c r="AA657" s="223" t="s">
        <v>2359</v>
      </c>
      <c r="AB657" s="210" t="s">
        <v>2359</v>
      </c>
      <c r="AC657" s="210" t="s">
        <v>2359</v>
      </c>
      <c r="AD657" s="199" t="s">
        <v>94</v>
      </c>
      <c r="AE657" s="236" t="s">
        <v>69</v>
      </c>
      <c r="AF657" s="231">
        <v>0</v>
      </c>
      <c r="AG657" s="211">
        <f>Table1[[#This Row],[ADOPTED
Expenditures TOTAL]]*Table1[[#This Row],[
Percent Related to CAP]]</f>
        <v>0</v>
      </c>
      <c r="AH657" s="211">
        <f>Table1[[#This Row],[ADOPTED
Revenue TOTAL]]*Table1[[#This Row],[
Percent Related to CAP]]</f>
        <v>0</v>
      </c>
      <c r="AI657" s="217" t="s">
        <v>69</v>
      </c>
      <c r="AJ657" s="217" t="s">
        <v>69</v>
      </c>
      <c r="AK657" s="217" t="s">
        <v>69</v>
      </c>
      <c r="AL657" s="217" t="s">
        <v>69</v>
      </c>
      <c r="AM657" s="291"/>
      <c r="AN657" s="215" t="s">
        <v>83</v>
      </c>
      <c r="AO657" s="197"/>
      <c r="AP657" s="197"/>
      <c r="AQ657" s="216"/>
      <c r="AR657" s="216"/>
      <c r="AS657" s="219" t="s">
        <v>2487</v>
      </c>
      <c r="AT657" s="117" t="b">
        <f>IF(Table1[[#This Row],[PROPOSED
Form ID Name]]=Table1[[#This Row],[ADOPTED
Form ID Name]],TRUE,FALSE)</f>
        <v>1</v>
      </c>
      <c r="AU657" s="121" t="s">
        <v>2359</v>
      </c>
      <c r="AV657" s="220" t="b">
        <f>AND(Table1[[#This Row],[PROPOSED Adjustment Description]]=Table1[[#This Row],[ ADOPTED
Adjustment Description]],TRUE,FALSE)</f>
        <v>0</v>
      </c>
    </row>
    <row r="658" spans="1:48" s="214" customFormat="1" ht="35.25" customHeight="1" x14ac:dyDescent="0.15">
      <c r="A658" s="196">
        <v>200038</v>
      </c>
      <c r="B658" s="199" t="s">
        <v>2488</v>
      </c>
      <c r="C658" s="198">
        <v>171415</v>
      </c>
      <c r="D658" s="199" t="s">
        <v>1271</v>
      </c>
      <c r="E658" s="199" t="s">
        <v>103</v>
      </c>
      <c r="F658" s="199" t="s">
        <v>83</v>
      </c>
      <c r="G658" s="199" t="s">
        <v>89</v>
      </c>
      <c r="H658" s="199" t="s">
        <v>83</v>
      </c>
      <c r="I658" s="226">
        <v>57730</v>
      </c>
      <c r="J658" s="228" t="s">
        <v>2489</v>
      </c>
      <c r="K658" s="190"/>
      <c r="L658" s="191"/>
      <c r="M658" s="191"/>
      <c r="N658" s="191"/>
      <c r="O658" s="191">
        <f>SUM(Table1[[#This Row],[Salaries and Wages]:[Variable Fringe]])</f>
        <v>0</v>
      </c>
      <c r="P658" s="191"/>
      <c r="Q658" s="191"/>
      <c r="R658" s="191"/>
      <c r="S658" s="191"/>
      <c r="T658" s="191"/>
      <c r="U658" s="191"/>
      <c r="V658" s="191"/>
      <c r="W658" s="191"/>
      <c r="X658" s="191"/>
      <c r="Y658" s="191"/>
      <c r="Z658" s="191">
        <v>54430</v>
      </c>
      <c r="AA658" s="223" t="s">
        <v>1689</v>
      </c>
      <c r="AB658" s="210" t="s">
        <v>1689</v>
      </c>
      <c r="AC658" s="210" t="s">
        <v>1689</v>
      </c>
      <c r="AD658" s="199" t="s">
        <v>94</v>
      </c>
      <c r="AE658" s="236" t="s">
        <v>69</v>
      </c>
      <c r="AF658" s="231">
        <v>0</v>
      </c>
      <c r="AG658" s="211">
        <f>Table1[[#This Row],[ADOPTED
Expenditures TOTAL]]*Table1[[#This Row],[
Percent Related to CAP]]</f>
        <v>0</v>
      </c>
      <c r="AH658" s="211">
        <f>Table1[[#This Row],[ADOPTED
Revenue TOTAL]]*Table1[[#This Row],[
Percent Related to CAP]]</f>
        <v>0</v>
      </c>
      <c r="AI658" s="217" t="s">
        <v>69</v>
      </c>
      <c r="AJ658" s="217" t="s">
        <v>69</v>
      </c>
      <c r="AK658" s="217" t="s">
        <v>69</v>
      </c>
      <c r="AL658" s="217" t="s">
        <v>69</v>
      </c>
      <c r="AM658" s="291"/>
      <c r="AN658" s="215" t="s">
        <v>83</v>
      </c>
      <c r="AO658" s="197"/>
      <c r="AP658" s="197"/>
      <c r="AQ658" s="216"/>
      <c r="AR658" s="216"/>
      <c r="AS658" s="219" t="s">
        <v>2489</v>
      </c>
      <c r="AT658" s="117" t="b">
        <f>IF(Table1[[#This Row],[PROPOSED
Form ID Name]]=Table1[[#This Row],[ADOPTED
Form ID Name]],TRUE,FALSE)</f>
        <v>1</v>
      </c>
      <c r="AU658" s="121" t="s">
        <v>1689</v>
      </c>
      <c r="AV658" s="220" t="b">
        <f>AND(Table1[[#This Row],[PROPOSED Adjustment Description]]=Table1[[#This Row],[ ADOPTED
Adjustment Description]],TRUE,FALSE)</f>
        <v>0</v>
      </c>
    </row>
    <row r="659" spans="1:48" s="214" customFormat="1" ht="35.25" customHeight="1" x14ac:dyDescent="0.15">
      <c r="A659" s="196">
        <v>200038</v>
      </c>
      <c r="B659" s="199" t="s">
        <v>2488</v>
      </c>
      <c r="C659" s="198">
        <v>171415</v>
      </c>
      <c r="D659" s="199" t="s">
        <v>1271</v>
      </c>
      <c r="E659" s="199" t="s">
        <v>103</v>
      </c>
      <c r="F659" s="199" t="s">
        <v>83</v>
      </c>
      <c r="G659" s="199" t="s">
        <v>61</v>
      </c>
      <c r="H659" s="199" t="s">
        <v>83</v>
      </c>
      <c r="I659" s="226">
        <v>57731</v>
      </c>
      <c r="J659" s="228" t="s">
        <v>2490</v>
      </c>
      <c r="K659" s="190"/>
      <c r="L659" s="191"/>
      <c r="M659" s="191"/>
      <c r="N659" s="191"/>
      <c r="O659" s="191">
        <f>SUM(Table1[[#This Row],[Salaries and Wages]:[Variable Fringe]])</f>
        <v>0</v>
      </c>
      <c r="P659" s="191">
        <v>200</v>
      </c>
      <c r="Q659" s="191">
        <v>207029</v>
      </c>
      <c r="R659" s="191"/>
      <c r="S659" s="191"/>
      <c r="T659" s="191">
        <v>3775</v>
      </c>
      <c r="U659" s="191"/>
      <c r="V659" s="191"/>
      <c r="W659" s="191"/>
      <c r="X659" s="191"/>
      <c r="Y659" s="191">
        <v>211004</v>
      </c>
      <c r="Z659" s="191"/>
      <c r="AA659" s="223" t="s">
        <v>2359</v>
      </c>
      <c r="AB659" s="210" t="s">
        <v>2359</v>
      </c>
      <c r="AC659" s="210" t="s">
        <v>2359</v>
      </c>
      <c r="AD659" s="199" t="s">
        <v>94</v>
      </c>
      <c r="AE659" s="236" t="s">
        <v>69</v>
      </c>
      <c r="AF659" s="231">
        <v>0</v>
      </c>
      <c r="AG659" s="211">
        <f>Table1[[#This Row],[ADOPTED
Expenditures TOTAL]]*Table1[[#This Row],[
Percent Related to CAP]]</f>
        <v>0</v>
      </c>
      <c r="AH659" s="211">
        <f>Table1[[#This Row],[ADOPTED
Revenue TOTAL]]*Table1[[#This Row],[
Percent Related to CAP]]</f>
        <v>0</v>
      </c>
      <c r="AI659" s="217" t="s">
        <v>69</v>
      </c>
      <c r="AJ659" s="217" t="s">
        <v>69</v>
      </c>
      <c r="AK659" s="217" t="s">
        <v>69</v>
      </c>
      <c r="AL659" s="217" t="s">
        <v>69</v>
      </c>
      <c r="AM659" s="291"/>
      <c r="AN659" s="215" t="s">
        <v>83</v>
      </c>
      <c r="AO659" s="197"/>
      <c r="AP659" s="197"/>
      <c r="AQ659" s="216"/>
      <c r="AR659" s="216"/>
      <c r="AS659" s="219" t="s">
        <v>2490</v>
      </c>
      <c r="AT659" s="117" t="b">
        <f>IF(Table1[[#This Row],[PROPOSED
Form ID Name]]=Table1[[#This Row],[ADOPTED
Form ID Name]],TRUE,FALSE)</f>
        <v>1</v>
      </c>
      <c r="AU659" s="121" t="s">
        <v>2359</v>
      </c>
      <c r="AV659" s="220" t="b">
        <f>AND(Table1[[#This Row],[PROPOSED Adjustment Description]]=Table1[[#This Row],[ ADOPTED
Adjustment Description]],TRUE,FALSE)</f>
        <v>0</v>
      </c>
    </row>
    <row r="660" spans="1:48" s="214" customFormat="1" ht="35.25" customHeight="1" x14ac:dyDescent="0.15">
      <c r="A660" s="196">
        <v>200092</v>
      </c>
      <c r="B660" s="199" t="s">
        <v>2349</v>
      </c>
      <c r="C660" s="198">
        <v>171415</v>
      </c>
      <c r="D660" s="199" t="s">
        <v>1271</v>
      </c>
      <c r="E660" s="199" t="s">
        <v>103</v>
      </c>
      <c r="F660" s="199" t="s">
        <v>83</v>
      </c>
      <c r="G660" s="199" t="s">
        <v>61</v>
      </c>
      <c r="H660" s="199" t="s">
        <v>83</v>
      </c>
      <c r="I660" s="226">
        <v>57732</v>
      </c>
      <c r="J660" s="228" t="s">
        <v>2491</v>
      </c>
      <c r="K660" s="190"/>
      <c r="L660" s="191"/>
      <c r="M660" s="191"/>
      <c r="N660" s="191"/>
      <c r="O660" s="191">
        <f>SUM(Table1[[#This Row],[Salaries and Wages]:[Variable Fringe]])</f>
        <v>0</v>
      </c>
      <c r="P660" s="191"/>
      <c r="Q660" s="193">
        <v>-1159</v>
      </c>
      <c r="R660" s="191"/>
      <c r="S660" s="191"/>
      <c r="T660" s="191">
        <v>377</v>
      </c>
      <c r="U660" s="191"/>
      <c r="V660" s="191"/>
      <c r="W660" s="191"/>
      <c r="X660" s="191"/>
      <c r="Y660" s="193">
        <v>-782</v>
      </c>
      <c r="Z660" s="191"/>
      <c r="AA660" s="223" t="s">
        <v>2352</v>
      </c>
      <c r="AB660" s="210" t="s">
        <v>2492</v>
      </c>
      <c r="AC660" s="210" t="s">
        <v>2492</v>
      </c>
      <c r="AD660" s="199" t="s">
        <v>94</v>
      </c>
      <c r="AE660" s="236" t="s">
        <v>69</v>
      </c>
      <c r="AF660" s="231">
        <v>0</v>
      </c>
      <c r="AG660" s="211">
        <f>Table1[[#This Row],[ADOPTED
Expenditures TOTAL]]*Table1[[#This Row],[
Percent Related to CAP]]</f>
        <v>0</v>
      </c>
      <c r="AH660" s="211">
        <f>Table1[[#This Row],[ADOPTED
Revenue TOTAL]]*Table1[[#This Row],[
Percent Related to CAP]]</f>
        <v>0</v>
      </c>
      <c r="AI660" s="217" t="s">
        <v>69</v>
      </c>
      <c r="AJ660" s="217" t="s">
        <v>69</v>
      </c>
      <c r="AK660" s="217" t="s">
        <v>69</v>
      </c>
      <c r="AL660" s="217" t="s">
        <v>69</v>
      </c>
      <c r="AM660" s="291"/>
      <c r="AN660" s="215" t="s">
        <v>83</v>
      </c>
      <c r="AO660" s="197"/>
      <c r="AP660" s="197"/>
      <c r="AQ660" s="216"/>
      <c r="AR660" s="216"/>
      <c r="AS660" s="219" t="s">
        <v>2491</v>
      </c>
      <c r="AT660" s="117" t="b">
        <f>IF(Table1[[#This Row],[PROPOSED
Form ID Name]]=Table1[[#This Row],[ADOPTED
Form ID Name]],TRUE,FALSE)</f>
        <v>1</v>
      </c>
      <c r="AU660" s="121" t="s">
        <v>2352</v>
      </c>
      <c r="AV660" s="220" t="b">
        <f>AND(Table1[[#This Row],[PROPOSED Adjustment Description]]=Table1[[#This Row],[ ADOPTED
Adjustment Description]],TRUE,FALSE)</f>
        <v>0</v>
      </c>
    </row>
    <row r="661" spans="1:48" s="214" customFormat="1" ht="35.25" customHeight="1" x14ac:dyDescent="0.15">
      <c r="A661" s="196">
        <v>200091</v>
      </c>
      <c r="B661" s="199" t="s">
        <v>2360</v>
      </c>
      <c r="C661" s="198">
        <v>171415</v>
      </c>
      <c r="D661" s="199" t="s">
        <v>1271</v>
      </c>
      <c r="E661" s="199" t="s">
        <v>103</v>
      </c>
      <c r="F661" s="199" t="s">
        <v>83</v>
      </c>
      <c r="G661" s="199" t="s">
        <v>61</v>
      </c>
      <c r="H661" s="199" t="s">
        <v>83</v>
      </c>
      <c r="I661" s="226">
        <v>57733</v>
      </c>
      <c r="J661" s="228" t="s">
        <v>2493</v>
      </c>
      <c r="K661" s="190"/>
      <c r="L661" s="191"/>
      <c r="M661" s="191"/>
      <c r="N661" s="191"/>
      <c r="O661" s="191">
        <f>SUM(Table1[[#This Row],[Salaries and Wages]:[Variable Fringe]])</f>
        <v>0</v>
      </c>
      <c r="P661" s="191"/>
      <c r="Q661" s="191">
        <v>2660</v>
      </c>
      <c r="R661" s="191"/>
      <c r="S661" s="191"/>
      <c r="T661" s="191">
        <v>377</v>
      </c>
      <c r="U661" s="191"/>
      <c r="V661" s="191"/>
      <c r="W661" s="191"/>
      <c r="X661" s="191"/>
      <c r="Y661" s="191">
        <v>3037</v>
      </c>
      <c r="Z661" s="191"/>
      <c r="AA661" s="223" t="s">
        <v>2494</v>
      </c>
      <c r="AB661" s="210" t="s">
        <v>2494</v>
      </c>
      <c r="AC661" s="210" t="s">
        <v>2494</v>
      </c>
      <c r="AD661" s="199" t="s">
        <v>94</v>
      </c>
      <c r="AE661" s="236" t="s">
        <v>69</v>
      </c>
      <c r="AF661" s="231">
        <v>0</v>
      </c>
      <c r="AG661" s="211">
        <f>Table1[[#This Row],[ADOPTED
Expenditures TOTAL]]*Table1[[#This Row],[
Percent Related to CAP]]</f>
        <v>0</v>
      </c>
      <c r="AH661" s="211">
        <f>Table1[[#This Row],[ADOPTED
Revenue TOTAL]]*Table1[[#This Row],[
Percent Related to CAP]]</f>
        <v>0</v>
      </c>
      <c r="AI661" s="217" t="s">
        <v>69</v>
      </c>
      <c r="AJ661" s="217" t="s">
        <v>69</v>
      </c>
      <c r="AK661" s="217" t="s">
        <v>69</v>
      </c>
      <c r="AL661" s="217" t="s">
        <v>69</v>
      </c>
      <c r="AM661" s="291"/>
      <c r="AN661" s="215" t="s">
        <v>83</v>
      </c>
      <c r="AO661" s="197"/>
      <c r="AP661" s="197"/>
      <c r="AQ661" s="216"/>
      <c r="AR661" s="216"/>
      <c r="AS661" s="219" t="s">
        <v>2493</v>
      </c>
      <c r="AT661" s="117" t="b">
        <f>IF(Table1[[#This Row],[PROPOSED
Form ID Name]]=Table1[[#This Row],[ADOPTED
Form ID Name]],TRUE,FALSE)</f>
        <v>1</v>
      </c>
      <c r="AU661" s="121" t="s">
        <v>2494</v>
      </c>
      <c r="AV661" s="220" t="b">
        <f>AND(Table1[[#This Row],[PROPOSED Adjustment Description]]=Table1[[#This Row],[ ADOPTED
Adjustment Description]],TRUE,FALSE)</f>
        <v>0</v>
      </c>
    </row>
    <row r="662" spans="1:48" s="214" customFormat="1" ht="35.25" customHeight="1" x14ac:dyDescent="0.15">
      <c r="A662" s="196">
        <v>200101</v>
      </c>
      <c r="B662" s="199" t="s">
        <v>2495</v>
      </c>
      <c r="C662" s="198">
        <v>171415</v>
      </c>
      <c r="D662" s="199" t="s">
        <v>1271</v>
      </c>
      <c r="E662" s="199" t="s">
        <v>103</v>
      </c>
      <c r="F662" s="199" t="s">
        <v>83</v>
      </c>
      <c r="G662" s="199" t="s">
        <v>89</v>
      </c>
      <c r="H662" s="199" t="s">
        <v>83</v>
      </c>
      <c r="I662" s="226">
        <v>57734</v>
      </c>
      <c r="J662" s="228" t="s">
        <v>2496</v>
      </c>
      <c r="K662" s="190"/>
      <c r="L662" s="191"/>
      <c r="M662" s="191"/>
      <c r="N662" s="191"/>
      <c r="O662" s="191">
        <f>SUM(Table1[[#This Row],[Salaries and Wages]:[Variable Fringe]])</f>
        <v>0</v>
      </c>
      <c r="P662" s="191"/>
      <c r="Q662" s="191"/>
      <c r="R662" s="191"/>
      <c r="S662" s="191"/>
      <c r="T662" s="191"/>
      <c r="U662" s="191"/>
      <c r="V662" s="191"/>
      <c r="W662" s="191"/>
      <c r="X662" s="191"/>
      <c r="Y662" s="191"/>
      <c r="Z662" s="191">
        <v>1573</v>
      </c>
      <c r="AA662" s="223" t="s">
        <v>1689</v>
      </c>
      <c r="AB662" s="210" t="s">
        <v>1689</v>
      </c>
      <c r="AC662" s="210" t="s">
        <v>1689</v>
      </c>
      <c r="AD662" s="199" t="s">
        <v>94</v>
      </c>
      <c r="AE662" s="236" t="s">
        <v>69</v>
      </c>
      <c r="AF662" s="231">
        <v>0</v>
      </c>
      <c r="AG662" s="211">
        <f>Table1[[#This Row],[ADOPTED
Expenditures TOTAL]]*Table1[[#This Row],[
Percent Related to CAP]]</f>
        <v>0</v>
      </c>
      <c r="AH662" s="211">
        <f>Table1[[#This Row],[ADOPTED
Revenue TOTAL]]*Table1[[#This Row],[
Percent Related to CAP]]</f>
        <v>0</v>
      </c>
      <c r="AI662" s="217" t="s">
        <v>69</v>
      </c>
      <c r="AJ662" s="217" t="s">
        <v>69</v>
      </c>
      <c r="AK662" s="217" t="s">
        <v>69</v>
      </c>
      <c r="AL662" s="217" t="s">
        <v>69</v>
      </c>
      <c r="AM662" s="291"/>
      <c r="AN662" s="215" t="s">
        <v>83</v>
      </c>
      <c r="AO662" s="197"/>
      <c r="AP662" s="197"/>
      <c r="AQ662" s="216"/>
      <c r="AR662" s="216"/>
      <c r="AS662" s="219" t="s">
        <v>2496</v>
      </c>
      <c r="AT662" s="117" t="b">
        <f>IF(Table1[[#This Row],[PROPOSED
Form ID Name]]=Table1[[#This Row],[ADOPTED
Form ID Name]],TRUE,FALSE)</f>
        <v>1</v>
      </c>
      <c r="AU662" s="121" t="s">
        <v>1689</v>
      </c>
      <c r="AV662" s="220" t="b">
        <f>AND(Table1[[#This Row],[PROPOSED Adjustment Description]]=Table1[[#This Row],[ ADOPTED
Adjustment Description]],TRUE,FALSE)</f>
        <v>0</v>
      </c>
    </row>
    <row r="663" spans="1:48" s="214" customFormat="1" ht="35.25" customHeight="1" x14ac:dyDescent="0.15">
      <c r="A663" s="196">
        <v>200101</v>
      </c>
      <c r="B663" s="199" t="s">
        <v>2495</v>
      </c>
      <c r="C663" s="198">
        <v>171415</v>
      </c>
      <c r="D663" s="199" t="s">
        <v>1271</v>
      </c>
      <c r="E663" s="199" t="s">
        <v>103</v>
      </c>
      <c r="F663" s="199" t="s">
        <v>83</v>
      </c>
      <c r="G663" s="199" t="s">
        <v>61</v>
      </c>
      <c r="H663" s="199" t="s">
        <v>83</v>
      </c>
      <c r="I663" s="226">
        <v>57735</v>
      </c>
      <c r="J663" s="228" t="s">
        <v>2497</v>
      </c>
      <c r="K663" s="190"/>
      <c r="L663" s="191"/>
      <c r="M663" s="191"/>
      <c r="N663" s="191"/>
      <c r="O663" s="191">
        <f>SUM(Table1[[#This Row],[Salaries and Wages]:[Variable Fringe]])</f>
        <v>0</v>
      </c>
      <c r="P663" s="191"/>
      <c r="Q663" s="191"/>
      <c r="R663" s="191"/>
      <c r="S663" s="191"/>
      <c r="T663" s="191">
        <v>755</v>
      </c>
      <c r="U663" s="191"/>
      <c r="V663" s="191"/>
      <c r="W663" s="191"/>
      <c r="X663" s="191"/>
      <c r="Y663" s="191">
        <v>755</v>
      </c>
      <c r="Z663" s="191"/>
      <c r="AA663" s="223" t="s">
        <v>2359</v>
      </c>
      <c r="AB663" s="210" t="s">
        <v>2359</v>
      </c>
      <c r="AC663" s="210" t="s">
        <v>2359</v>
      </c>
      <c r="AD663" s="199" t="s">
        <v>94</v>
      </c>
      <c r="AE663" s="236" t="s">
        <v>69</v>
      </c>
      <c r="AF663" s="231">
        <v>0</v>
      </c>
      <c r="AG663" s="211">
        <f>Table1[[#This Row],[ADOPTED
Expenditures TOTAL]]*Table1[[#This Row],[
Percent Related to CAP]]</f>
        <v>0</v>
      </c>
      <c r="AH663" s="211">
        <f>Table1[[#This Row],[ADOPTED
Revenue TOTAL]]*Table1[[#This Row],[
Percent Related to CAP]]</f>
        <v>0</v>
      </c>
      <c r="AI663" s="217" t="s">
        <v>69</v>
      </c>
      <c r="AJ663" s="217" t="s">
        <v>69</v>
      </c>
      <c r="AK663" s="217" t="s">
        <v>69</v>
      </c>
      <c r="AL663" s="217" t="s">
        <v>69</v>
      </c>
      <c r="AM663" s="291"/>
      <c r="AN663" s="215" t="s">
        <v>83</v>
      </c>
      <c r="AO663" s="197"/>
      <c r="AP663" s="197"/>
      <c r="AQ663" s="216"/>
      <c r="AR663" s="216"/>
      <c r="AS663" s="219" t="s">
        <v>2497</v>
      </c>
      <c r="AT663" s="117" t="b">
        <f>IF(Table1[[#This Row],[PROPOSED
Form ID Name]]=Table1[[#This Row],[ADOPTED
Form ID Name]],TRUE,FALSE)</f>
        <v>1</v>
      </c>
      <c r="AU663" s="121" t="s">
        <v>2359</v>
      </c>
      <c r="AV663" s="220" t="b">
        <f>AND(Table1[[#This Row],[PROPOSED Adjustment Description]]=Table1[[#This Row],[ ADOPTED
Adjustment Description]],TRUE,FALSE)</f>
        <v>0</v>
      </c>
    </row>
    <row r="664" spans="1:48" s="214" customFormat="1" ht="35.25" customHeight="1" x14ac:dyDescent="0.15">
      <c r="A664" s="196">
        <v>200103</v>
      </c>
      <c r="B664" s="199" t="s">
        <v>2365</v>
      </c>
      <c r="C664" s="198">
        <v>171415</v>
      </c>
      <c r="D664" s="199" t="s">
        <v>1271</v>
      </c>
      <c r="E664" s="199" t="s">
        <v>103</v>
      </c>
      <c r="F664" s="199" t="s">
        <v>83</v>
      </c>
      <c r="G664" s="199" t="s">
        <v>61</v>
      </c>
      <c r="H664" s="199" t="s">
        <v>83</v>
      </c>
      <c r="I664" s="226">
        <v>57736</v>
      </c>
      <c r="J664" s="228" t="s">
        <v>2498</v>
      </c>
      <c r="K664" s="190"/>
      <c r="L664" s="191"/>
      <c r="M664" s="191"/>
      <c r="N664" s="191"/>
      <c r="O664" s="191">
        <f>SUM(Table1[[#This Row],[Salaries and Wages]:[Variable Fringe]])</f>
        <v>0</v>
      </c>
      <c r="P664" s="191"/>
      <c r="Q664" s="191">
        <v>2610</v>
      </c>
      <c r="R664" s="191"/>
      <c r="S664" s="191"/>
      <c r="T664" s="191"/>
      <c r="U664" s="191"/>
      <c r="V664" s="191"/>
      <c r="W664" s="191"/>
      <c r="X664" s="191"/>
      <c r="Y664" s="191">
        <v>2610</v>
      </c>
      <c r="Z664" s="191"/>
      <c r="AA664" s="223" t="s">
        <v>2352</v>
      </c>
      <c r="AB664" s="210" t="s">
        <v>2352</v>
      </c>
      <c r="AC664" s="210" t="s">
        <v>2352</v>
      </c>
      <c r="AD664" s="199" t="s">
        <v>94</v>
      </c>
      <c r="AE664" s="236" t="s">
        <v>69</v>
      </c>
      <c r="AF664" s="231">
        <v>0</v>
      </c>
      <c r="AG664" s="211">
        <f>Table1[[#This Row],[ADOPTED
Expenditures TOTAL]]*Table1[[#This Row],[
Percent Related to CAP]]</f>
        <v>0</v>
      </c>
      <c r="AH664" s="211">
        <f>Table1[[#This Row],[ADOPTED
Revenue TOTAL]]*Table1[[#This Row],[
Percent Related to CAP]]</f>
        <v>0</v>
      </c>
      <c r="AI664" s="217" t="s">
        <v>69</v>
      </c>
      <c r="AJ664" s="217" t="s">
        <v>69</v>
      </c>
      <c r="AK664" s="217" t="s">
        <v>69</v>
      </c>
      <c r="AL664" s="217" t="s">
        <v>69</v>
      </c>
      <c r="AM664" s="291"/>
      <c r="AN664" s="215" t="s">
        <v>83</v>
      </c>
      <c r="AO664" s="197"/>
      <c r="AP664" s="197"/>
      <c r="AQ664" s="216"/>
      <c r="AR664" s="216"/>
      <c r="AS664" s="219" t="s">
        <v>2498</v>
      </c>
      <c r="AT664" s="117" t="b">
        <f>IF(Table1[[#This Row],[PROPOSED
Form ID Name]]=Table1[[#This Row],[ADOPTED
Form ID Name]],TRUE,FALSE)</f>
        <v>1</v>
      </c>
      <c r="AU664" s="121" t="s">
        <v>2352</v>
      </c>
      <c r="AV664" s="220" t="b">
        <f>AND(Table1[[#This Row],[PROPOSED Adjustment Description]]=Table1[[#This Row],[ ADOPTED
Adjustment Description]],TRUE,FALSE)</f>
        <v>0</v>
      </c>
    </row>
    <row r="665" spans="1:48" s="214" customFormat="1" ht="35.25" customHeight="1" x14ac:dyDescent="0.15">
      <c r="A665" s="196">
        <v>200081</v>
      </c>
      <c r="B665" s="199" t="s">
        <v>2369</v>
      </c>
      <c r="C665" s="198">
        <v>171415</v>
      </c>
      <c r="D665" s="199" t="s">
        <v>1271</v>
      </c>
      <c r="E665" s="199" t="s">
        <v>103</v>
      </c>
      <c r="F665" s="199" t="s">
        <v>83</v>
      </c>
      <c r="G665" s="199" t="s">
        <v>61</v>
      </c>
      <c r="H665" s="199" t="s">
        <v>83</v>
      </c>
      <c r="I665" s="226">
        <v>57737</v>
      </c>
      <c r="J665" s="228" t="s">
        <v>2499</v>
      </c>
      <c r="K665" s="190"/>
      <c r="L665" s="191"/>
      <c r="M665" s="191"/>
      <c r="N665" s="191"/>
      <c r="O665" s="191">
        <f>SUM(Table1[[#This Row],[Salaries and Wages]:[Variable Fringe]])</f>
        <v>0</v>
      </c>
      <c r="P665" s="191"/>
      <c r="Q665" s="191">
        <v>28347</v>
      </c>
      <c r="R665" s="191"/>
      <c r="S665" s="191"/>
      <c r="T665" s="191">
        <v>755</v>
      </c>
      <c r="U665" s="191"/>
      <c r="V665" s="191"/>
      <c r="W665" s="191"/>
      <c r="X665" s="191"/>
      <c r="Y665" s="191">
        <v>29102</v>
      </c>
      <c r="Z665" s="191"/>
      <c r="AA665" s="223" t="s">
        <v>2352</v>
      </c>
      <c r="AB665" s="210" t="s">
        <v>2352</v>
      </c>
      <c r="AC665" s="210" t="s">
        <v>2352</v>
      </c>
      <c r="AD665" s="199" t="s">
        <v>94</v>
      </c>
      <c r="AE665" s="236" t="s">
        <v>69</v>
      </c>
      <c r="AF665" s="231">
        <v>0</v>
      </c>
      <c r="AG665" s="211">
        <f>Table1[[#This Row],[ADOPTED
Expenditures TOTAL]]*Table1[[#This Row],[
Percent Related to CAP]]</f>
        <v>0</v>
      </c>
      <c r="AH665" s="211">
        <f>Table1[[#This Row],[ADOPTED
Revenue TOTAL]]*Table1[[#This Row],[
Percent Related to CAP]]</f>
        <v>0</v>
      </c>
      <c r="AI665" s="217" t="s">
        <v>69</v>
      </c>
      <c r="AJ665" s="217" t="s">
        <v>69</v>
      </c>
      <c r="AK665" s="217" t="s">
        <v>69</v>
      </c>
      <c r="AL665" s="217" t="s">
        <v>69</v>
      </c>
      <c r="AM665" s="291"/>
      <c r="AN665" s="215" t="s">
        <v>83</v>
      </c>
      <c r="AO665" s="197"/>
      <c r="AP665" s="197"/>
      <c r="AQ665" s="216"/>
      <c r="AR665" s="216"/>
      <c r="AS665" s="219" t="s">
        <v>2499</v>
      </c>
      <c r="AT665" s="117" t="b">
        <f>IF(Table1[[#This Row],[PROPOSED
Form ID Name]]=Table1[[#This Row],[ADOPTED
Form ID Name]],TRUE,FALSE)</f>
        <v>1</v>
      </c>
      <c r="AU665" s="121" t="s">
        <v>2352</v>
      </c>
      <c r="AV665" s="220" t="b">
        <f>AND(Table1[[#This Row],[PROPOSED Adjustment Description]]=Table1[[#This Row],[ ADOPTED
Adjustment Description]],TRUE,FALSE)</f>
        <v>0</v>
      </c>
    </row>
    <row r="666" spans="1:48" s="214" customFormat="1" ht="35.25" customHeight="1" x14ac:dyDescent="0.15">
      <c r="A666" s="196">
        <v>200035</v>
      </c>
      <c r="B666" s="199" t="s">
        <v>2500</v>
      </c>
      <c r="C666" s="198">
        <v>171415</v>
      </c>
      <c r="D666" s="199" t="s">
        <v>1271</v>
      </c>
      <c r="E666" s="199" t="s">
        <v>103</v>
      </c>
      <c r="F666" s="199" t="s">
        <v>83</v>
      </c>
      <c r="G666" s="199" t="s">
        <v>89</v>
      </c>
      <c r="H666" s="199" t="s">
        <v>83</v>
      </c>
      <c r="I666" s="226">
        <v>57738</v>
      </c>
      <c r="J666" s="228" t="s">
        <v>2501</v>
      </c>
      <c r="K666" s="190"/>
      <c r="L666" s="191"/>
      <c r="M666" s="191"/>
      <c r="N666" s="191"/>
      <c r="O666" s="191">
        <f>SUM(Table1[[#This Row],[Salaries and Wages]:[Variable Fringe]])</f>
        <v>0</v>
      </c>
      <c r="P666" s="191"/>
      <c r="Q666" s="191"/>
      <c r="R666" s="191"/>
      <c r="S666" s="191"/>
      <c r="T666" s="191"/>
      <c r="U666" s="191"/>
      <c r="V666" s="191"/>
      <c r="W666" s="191"/>
      <c r="X666" s="191"/>
      <c r="Y666" s="191"/>
      <c r="Z666" s="191">
        <v>18004</v>
      </c>
      <c r="AA666" s="223" t="s">
        <v>1689</v>
      </c>
      <c r="AB666" s="210" t="s">
        <v>1689</v>
      </c>
      <c r="AC666" s="210" t="s">
        <v>1689</v>
      </c>
      <c r="AD666" s="199" t="s">
        <v>94</v>
      </c>
      <c r="AE666" s="236" t="s">
        <v>69</v>
      </c>
      <c r="AF666" s="231">
        <v>0</v>
      </c>
      <c r="AG666" s="211">
        <f>Table1[[#This Row],[ADOPTED
Expenditures TOTAL]]*Table1[[#This Row],[
Percent Related to CAP]]</f>
        <v>0</v>
      </c>
      <c r="AH666" s="211">
        <f>Table1[[#This Row],[ADOPTED
Revenue TOTAL]]*Table1[[#This Row],[
Percent Related to CAP]]</f>
        <v>0</v>
      </c>
      <c r="AI666" s="217" t="s">
        <v>69</v>
      </c>
      <c r="AJ666" s="217" t="s">
        <v>69</v>
      </c>
      <c r="AK666" s="217" t="s">
        <v>69</v>
      </c>
      <c r="AL666" s="217" t="s">
        <v>69</v>
      </c>
      <c r="AM666" s="291"/>
      <c r="AN666" s="215" t="s">
        <v>83</v>
      </c>
      <c r="AO666" s="197"/>
      <c r="AP666" s="197"/>
      <c r="AQ666" s="216"/>
      <c r="AR666" s="216"/>
      <c r="AS666" s="219" t="s">
        <v>2501</v>
      </c>
      <c r="AT666" s="117" t="b">
        <f>IF(Table1[[#This Row],[PROPOSED
Form ID Name]]=Table1[[#This Row],[ADOPTED
Form ID Name]],TRUE,FALSE)</f>
        <v>1</v>
      </c>
      <c r="AU666" s="121" t="s">
        <v>1689</v>
      </c>
      <c r="AV666" s="220" t="b">
        <f>AND(Table1[[#This Row],[PROPOSED Adjustment Description]]=Table1[[#This Row],[ ADOPTED
Adjustment Description]],TRUE,FALSE)</f>
        <v>0</v>
      </c>
    </row>
    <row r="667" spans="1:48" s="214" customFormat="1" ht="35.25" customHeight="1" x14ac:dyDescent="0.15">
      <c r="A667" s="196">
        <v>200031</v>
      </c>
      <c r="B667" s="199" t="s">
        <v>2373</v>
      </c>
      <c r="C667" s="198">
        <v>171415</v>
      </c>
      <c r="D667" s="199" t="s">
        <v>1271</v>
      </c>
      <c r="E667" s="199" t="s">
        <v>103</v>
      </c>
      <c r="F667" s="199" t="s">
        <v>83</v>
      </c>
      <c r="G667" s="199" t="s">
        <v>61</v>
      </c>
      <c r="H667" s="199" t="s">
        <v>83</v>
      </c>
      <c r="I667" s="226">
        <v>57739</v>
      </c>
      <c r="J667" s="228" t="s">
        <v>2502</v>
      </c>
      <c r="K667" s="190"/>
      <c r="L667" s="191"/>
      <c r="M667" s="191"/>
      <c r="N667" s="191"/>
      <c r="O667" s="191">
        <f>SUM(Table1[[#This Row],[Salaries and Wages]:[Variable Fringe]])</f>
        <v>0</v>
      </c>
      <c r="P667" s="191"/>
      <c r="Q667" s="191">
        <v>950</v>
      </c>
      <c r="R667" s="191"/>
      <c r="S667" s="191"/>
      <c r="T667" s="191">
        <v>377</v>
      </c>
      <c r="U667" s="191"/>
      <c r="V667" s="191"/>
      <c r="W667" s="191"/>
      <c r="X667" s="191"/>
      <c r="Y667" s="191">
        <v>1327</v>
      </c>
      <c r="Z667" s="191"/>
      <c r="AA667" s="223" t="s">
        <v>2352</v>
      </c>
      <c r="AB667" s="210" t="s">
        <v>2352</v>
      </c>
      <c r="AC667" s="210" t="s">
        <v>2352</v>
      </c>
      <c r="AD667" s="199" t="s">
        <v>94</v>
      </c>
      <c r="AE667" s="236" t="s">
        <v>69</v>
      </c>
      <c r="AF667" s="231">
        <v>0</v>
      </c>
      <c r="AG667" s="211">
        <f>Table1[[#This Row],[ADOPTED
Expenditures TOTAL]]*Table1[[#This Row],[
Percent Related to CAP]]</f>
        <v>0</v>
      </c>
      <c r="AH667" s="211">
        <f>Table1[[#This Row],[ADOPTED
Revenue TOTAL]]*Table1[[#This Row],[
Percent Related to CAP]]</f>
        <v>0</v>
      </c>
      <c r="AI667" s="217" t="s">
        <v>69</v>
      </c>
      <c r="AJ667" s="217" t="s">
        <v>69</v>
      </c>
      <c r="AK667" s="217" t="s">
        <v>69</v>
      </c>
      <c r="AL667" s="217" t="s">
        <v>69</v>
      </c>
      <c r="AM667" s="291"/>
      <c r="AN667" s="215" t="s">
        <v>83</v>
      </c>
      <c r="AO667" s="197"/>
      <c r="AP667" s="197"/>
      <c r="AQ667" s="216"/>
      <c r="AR667" s="216"/>
      <c r="AS667" s="219" t="s">
        <v>2502</v>
      </c>
      <c r="AT667" s="117" t="b">
        <f>IF(Table1[[#This Row],[PROPOSED
Form ID Name]]=Table1[[#This Row],[ADOPTED
Form ID Name]],TRUE,FALSE)</f>
        <v>1</v>
      </c>
      <c r="AU667" s="121" t="s">
        <v>2352</v>
      </c>
      <c r="AV667" s="220" t="b">
        <f>AND(Table1[[#This Row],[PROPOSED Adjustment Description]]=Table1[[#This Row],[ ADOPTED
Adjustment Description]],TRUE,FALSE)</f>
        <v>0</v>
      </c>
    </row>
    <row r="668" spans="1:48" s="214" customFormat="1" ht="35.25" customHeight="1" x14ac:dyDescent="0.15">
      <c r="A668" s="196">
        <v>200035</v>
      </c>
      <c r="B668" s="199" t="s">
        <v>2500</v>
      </c>
      <c r="C668" s="198">
        <v>171415</v>
      </c>
      <c r="D668" s="199" t="s">
        <v>1271</v>
      </c>
      <c r="E668" s="199" t="s">
        <v>103</v>
      </c>
      <c r="F668" s="199" t="s">
        <v>83</v>
      </c>
      <c r="G668" s="199" t="s">
        <v>61</v>
      </c>
      <c r="H668" s="199" t="s">
        <v>83</v>
      </c>
      <c r="I668" s="226">
        <v>57740</v>
      </c>
      <c r="J668" s="228" t="s">
        <v>2503</v>
      </c>
      <c r="K668" s="190"/>
      <c r="L668" s="191"/>
      <c r="M668" s="191"/>
      <c r="N668" s="191"/>
      <c r="O668" s="191">
        <f>SUM(Table1[[#This Row],[Salaries and Wages]:[Variable Fringe]])</f>
        <v>0</v>
      </c>
      <c r="P668" s="191"/>
      <c r="Q668" s="193">
        <v>-7010</v>
      </c>
      <c r="R668" s="191"/>
      <c r="S668" s="191"/>
      <c r="T668" s="191">
        <v>2265</v>
      </c>
      <c r="U668" s="191"/>
      <c r="V668" s="191"/>
      <c r="W668" s="191"/>
      <c r="X668" s="191"/>
      <c r="Y668" s="193">
        <v>-4745</v>
      </c>
      <c r="Z668" s="191"/>
      <c r="AA668" s="223" t="s">
        <v>2359</v>
      </c>
      <c r="AB668" s="210" t="s">
        <v>2359</v>
      </c>
      <c r="AC668" s="210" t="s">
        <v>2359</v>
      </c>
      <c r="AD668" s="199" t="s">
        <v>94</v>
      </c>
      <c r="AE668" s="236" t="s">
        <v>69</v>
      </c>
      <c r="AF668" s="231">
        <v>0</v>
      </c>
      <c r="AG668" s="211">
        <f>Table1[[#This Row],[ADOPTED
Expenditures TOTAL]]*Table1[[#This Row],[
Percent Related to CAP]]</f>
        <v>0</v>
      </c>
      <c r="AH668" s="211">
        <f>Table1[[#This Row],[ADOPTED
Revenue TOTAL]]*Table1[[#This Row],[
Percent Related to CAP]]</f>
        <v>0</v>
      </c>
      <c r="AI668" s="217" t="s">
        <v>69</v>
      </c>
      <c r="AJ668" s="217" t="s">
        <v>69</v>
      </c>
      <c r="AK668" s="217" t="s">
        <v>69</v>
      </c>
      <c r="AL668" s="217" t="s">
        <v>69</v>
      </c>
      <c r="AM668" s="291"/>
      <c r="AN668" s="215" t="s">
        <v>83</v>
      </c>
      <c r="AO668" s="197"/>
      <c r="AP668" s="197"/>
      <c r="AQ668" s="216"/>
      <c r="AR668" s="216"/>
      <c r="AS668" s="219" t="s">
        <v>2503</v>
      </c>
      <c r="AT668" s="117" t="b">
        <f>IF(Table1[[#This Row],[PROPOSED
Form ID Name]]=Table1[[#This Row],[ADOPTED
Form ID Name]],TRUE,FALSE)</f>
        <v>1</v>
      </c>
      <c r="AU668" s="121" t="s">
        <v>2359</v>
      </c>
      <c r="AV668" s="220" t="b">
        <f>AND(Table1[[#This Row],[PROPOSED Adjustment Description]]=Table1[[#This Row],[ ADOPTED
Adjustment Description]],TRUE,FALSE)</f>
        <v>0</v>
      </c>
    </row>
    <row r="669" spans="1:48" s="214" customFormat="1" ht="35.25" customHeight="1" x14ac:dyDescent="0.15">
      <c r="A669" s="196">
        <v>200071</v>
      </c>
      <c r="B669" s="199" t="s">
        <v>2381</v>
      </c>
      <c r="C669" s="198">
        <v>171415</v>
      </c>
      <c r="D669" s="199" t="s">
        <v>1271</v>
      </c>
      <c r="E669" s="199" t="s">
        <v>103</v>
      </c>
      <c r="F669" s="199" t="s">
        <v>83</v>
      </c>
      <c r="G669" s="199" t="s">
        <v>61</v>
      </c>
      <c r="H669" s="199" t="s">
        <v>83</v>
      </c>
      <c r="I669" s="226">
        <v>57741</v>
      </c>
      <c r="J669" s="228" t="s">
        <v>2504</v>
      </c>
      <c r="K669" s="190"/>
      <c r="L669" s="191"/>
      <c r="M669" s="191"/>
      <c r="N669" s="191"/>
      <c r="O669" s="191">
        <f>SUM(Table1[[#This Row],[Salaries and Wages]:[Variable Fringe]])</f>
        <v>0</v>
      </c>
      <c r="P669" s="191"/>
      <c r="Q669" s="191">
        <v>17823</v>
      </c>
      <c r="R669" s="191"/>
      <c r="S669" s="191"/>
      <c r="T669" s="191">
        <v>755</v>
      </c>
      <c r="U669" s="191"/>
      <c r="V669" s="191"/>
      <c r="W669" s="191"/>
      <c r="X669" s="191"/>
      <c r="Y669" s="191">
        <v>18578</v>
      </c>
      <c r="Z669" s="191"/>
      <c r="AA669" s="223" t="s">
        <v>2352</v>
      </c>
      <c r="AB669" s="210" t="s">
        <v>2352</v>
      </c>
      <c r="AC669" s="210" t="s">
        <v>2352</v>
      </c>
      <c r="AD669" s="199" t="s">
        <v>94</v>
      </c>
      <c r="AE669" s="236" t="s">
        <v>69</v>
      </c>
      <c r="AF669" s="231">
        <v>0</v>
      </c>
      <c r="AG669" s="211">
        <f>Table1[[#This Row],[ADOPTED
Expenditures TOTAL]]*Table1[[#This Row],[
Percent Related to CAP]]</f>
        <v>0</v>
      </c>
      <c r="AH669" s="211">
        <f>Table1[[#This Row],[ADOPTED
Revenue TOTAL]]*Table1[[#This Row],[
Percent Related to CAP]]</f>
        <v>0</v>
      </c>
      <c r="AI669" s="217" t="s">
        <v>69</v>
      </c>
      <c r="AJ669" s="217" t="s">
        <v>69</v>
      </c>
      <c r="AK669" s="217" t="s">
        <v>69</v>
      </c>
      <c r="AL669" s="217" t="s">
        <v>69</v>
      </c>
      <c r="AM669" s="291"/>
      <c r="AN669" s="215" t="s">
        <v>83</v>
      </c>
      <c r="AO669" s="197"/>
      <c r="AP669" s="197"/>
      <c r="AQ669" s="216"/>
      <c r="AR669" s="216"/>
      <c r="AS669" s="219" t="s">
        <v>2504</v>
      </c>
      <c r="AT669" s="117" t="b">
        <f>IF(Table1[[#This Row],[PROPOSED
Form ID Name]]=Table1[[#This Row],[ADOPTED
Form ID Name]],TRUE,FALSE)</f>
        <v>1</v>
      </c>
      <c r="AU669" s="121" t="s">
        <v>2352</v>
      </c>
      <c r="AV669" s="220" t="b">
        <f>AND(Table1[[#This Row],[PROPOSED Adjustment Description]]=Table1[[#This Row],[ ADOPTED
Adjustment Description]],TRUE,FALSE)</f>
        <v>0</v>
      </c>
    </row>
    <row r="670" spans="1:48" s="214" customFormat="1" ht="35.25" customHeight="1" x14ac:dyDescent="0.15">
      <c r="A670" s="196">
        <v>200028</v>
      </c>
      <c r="B670" s="199" t="s">
        <v>2505</v>
      </c>
      <c r="C670" s="198">
        <v>171415</v>
      </c>
      <c r="D670" s="199" t="s">
        <v>1271</v>
      </c>
      <c r="E670" s="199" t="s">
        <v>103</v>
      </c>
      <c r="F670" s="199" t="s">
        <v>83</v>
      </c>
      <c r="G670" s="199" t="s">
        <v>89</v>
      </c>
      <c r="H670" s="199" t="s">
        <v>83</v>
      </c>
      <c r="I670" s="226">
        <v>57742</v>
      </c>
      <c r="J670" s="228" t="s">
        <v>2506</v>
      </c>
      <c r="K670" s="190"/>
      <c r="L670" s="191"/>
      <c r="M670" s="191"/>
      <c r="N670" s="191"/>
      <c r="O670" s="191">
        <f>SUM(Table1[[#This Row],[Salaries and Wages]:[Variable Fringe]])</f>
        <v>0</v>
      </c>
      <c r="P670" s="191"/>
      <c r="Q670" s="191"/>
      <c r="R670" s="191"/>
      <c r="S670" s="191"/>
      <c r="T670" s="191"/>
      <c r="U670" s="191"/>
      <c r="V670" s="191"/>
      <c r="W670" s="191"/>
      <c r="X670" s="191"/>
      <c r="Y670" s="191"/>
      <c r="Z670" s="191">
        <v>104380</v>
      </c>
      <c r="AA670" s="223" t="s">
        <v>1689</v>
      </c>
      <c r="AB670" s="210" t="s">
        <v>1689</v>
      </c>
      <c r="AC670" s="210" t="s">
        <v>1689</v>
      </c>
      <c r="AD670" s="199" t="s">
        <v>94</v>
      </c>
      <c r="AE670" s="236" t="s">
        <v>69</v>
      </c>
      <c r="AF670" s="231">
        <v>0</v>
      </c>
      <c r="AG670" s="211">
        <f>Table1[[#This Row],[ADOPTED
Expenditures TOTAL]]*Table1[[#This Row],[
Percent Related to CAP]]</f>
        <v>0</v>
      </c>
      <c r="AH670" s="211">
        <f>Table1[[#This Row],[ADOPTED
Revenue TOTAL]]*Table1[[#This Row],[
Percent Related to CAP]]</f>
        <v>0</v>
      </c>
      <c r="AI670" s="217" t="s">
        <v>69</v>
      </c>
      <c r="AJ670" s="217" t="s">
        <v>69</v>
      </c>
      <c r="AK670" s="217" t="s">
        <v>69</v>
      </c>
      <c r="AL670" s="217" t="s">
        <v>69</v>
      </c>
      <c r="AM670" s="291"/>
      <c r="AN670" s="215" t="s">
        <v>83</v>
      </c>
      <c r="AO670" s="197"/>
      <c r="AP670" s="197"/>
      <c r="AQ670" s="216"/>
      <c r="AR670" s="216"/>
      <c r="AS670" s="219" t="s">
        <v>2506</v>
      </c>
      <c r="AT670" s="117" t="b">
        <f>IF(Table1[[#This Row],[PROPOSED
Form ID Name]]=Table1[[#This Row],[ADOPTED
Form ID Name]],TRUE,FALSE)</f>
        <v>1</v>
      </c>
      <c r="AU670" s="121" t="s">
        <v>1689</v>
      </c>
      <c r="AV670" s="220" t="b">
        <f>AND(Table1[[#This Row],[PROPOSED Adjustment Description]]=Table1[[#This Row],[ ADOPTED
Adjustment Description]],TRUE,FALSE)</f>
        <v>0</v>
      </c>
    </row>
    <row r="671" spans="1:48" s="214" customFormat="1" ht="35.25" customHeight="1" x14ac:dyDescent="0.15">
      <c r="A671" s="196">
        <v>200040</v>
      </c>
      <c r="B671" s="199" t="s">
        <v>2383</v>
      </c>
      <c r="C671" s="198">
        <v>171415</v>
      </c>
      <c r="D671" s="199" t="s">
        <v>1271</v>
      </c>
      <c r="E671" s="199" t="s">
        <v>103</v>
      </c>
      <c r="F671" s="199" t="s">
        <v>83</v>
      </c>
      <c r="G671" s="199" t="s">
        <v>61</v>
      </c>
      <c r="H671" s="199" t="s">
        <v>83</v>
      </c>
      <c r="I671" s="226">
        <v>57743</v>
      </c>
      <c r="J671" s="228" t="s">
        <v>2507</v>
      </c>
      <c r="K671" s="190"/>
      <c r="L671" s="191"/>
      <c r="M671" s="191"/>
      <c r="N671" s="191"/>
      <c r="O671" s="191">
        <f>SUM(Table1[[#This Row],[Salaries and Wages]:[Variable Fringe]])</f>
        <v>0</v>
      </c>
      <c r="P671" s="191"/>
      <c r="Q671" s="191">
        <v>18682</v>
      </c>
      <c r="R671" s="191"/>
      <c r="S671" s="191"/>
      <c r="T671" s="191">
        <v>377</v>
      </c>
      <c r="U671" s="191"/>
      <c r="V671" s="191"/>
      <c r="W671" s="191"/>
      <c r="X671" s="191"/>
      <c r="Y671" s="191">
        <v>19059</v>
      </c>
      <c r="Z671" s="191"/>
      <c r="AA671" s="223" t="s">
        <v>2352</v>
      </c>
      <c r="AB671" s="210" t="s">
        <v>2352</v>
      </c>
      <c r="AC671" s="210" t="s">
        <v>2352</v>
      </c>
      <c r="AD671" s="199" t="s">
        <v>94</v>
      </c>
      <c r="AE671" s="236" t="s">
        <v>69</v>
      </c>
      <c r="AF671" s="231">
        <v>0</v>
      </c>
      <c r="AG671" s="211">
        <f>Table1[[#This Row],[ADOPTED
Expenditures TOTAL]]*Table1[[#This Row],[
Percent Related to CAP]]</f>
        <v>0</v>
      </c>
      <c r="AH671" s="211">
        <f>Table1[[#This Row],[ADOPTED
Revenue TOTAL]]*Table1[[#This Row],[
Percent Related to CAP]]</f>
        <v>0</v>
      </c>
      <c r="AI671" s="217" t="s">
        <v>69</v>
      </c>
      <c r="AJ671" s="217" t="s">
        <v>69</v>
      </c>
      <c r="AK671" s="217" t="s">
        <v>69</v>
      </c>
      <c r="AL671" s="217" t="s">
        <v>69</v>
      </c>
      <c r="AM671" s="291"/>
      <c r="AN671" s="215" t="s">
        <v>83</v>
      </c>
      <c r="AO671" s="197"/>
      <c r="AP671" s="197"/>
      <c r="AQ671" s="216"/>
      <c r="AR671" s="216"/>
      <c r="AS671" s="219" t="s">
        <v>2507</v>
      </c>
      <c r="AT671" s="117" t="b">
        <f>IF(Table1[[#This Row],[PROPOSED
Form ID Name]]=Table1[[#This Row],[ADOPTED
Form ID Name]],TRUE,FALSE)</f>
        <v>1</v>
      </c>
      <c r="AU671" s="121" t="s">
        <v>2352</v>
      </c>
      <c r="AV671" s="220" t="b">
        <f>AND(Table1[[#This Row],[PROPOSED Adjustment Description]]=Table1[[#This Row],[ ADOPTED
Adjustment Description]],TRUE,FALSE)</f>
        <v>0</v>
      </c>
    </row>
    <row r="672" spans="1:48" s="214" customFormat="1" ht="35.25" customHeight="1" x14ac:dyDescent="0.15">
      <c r="A672" s="196">
        <v>200028</v>
      </c>
      <c r="B672" s="199" t="s">
        <v>2505</v>
      </c>
      <c r="C672" s="198">
        <v>171415</v>
      </c>
      <c r="D672" s="199" t="s">
        <v>1271</v>
      </c>
      <c r="E672" s="199" t="s">
        <v>103</v>
      </c>
      <c r="F672" s="199" t="s">
        <v>83</v>
      </c>
      <c r="G672" s="199" t="s">
        <v>61</v>
      </c>
      <c r="H672" s="199" t="s">
        <v>83</v>
      </c>
      <c r="I672" s="226">
        <v>57744</v>
      </c>
      <c r="J672" s="228" t="s">
        <v>2508</v>
      </c>
      <c r="K672" s="190"/>
      <c r="L672" s="191"/>
      <c r="M672" s="191"/>
      <c r="N672" s="191"/>
      <c r="O672" s="191">
        <f>SUM(Table1[[#This Row],[Salaries and Wages]:[Variable Fringe]])</f>
        <v>0</v>
      </c>
      <c r="P672" s="191">
        <v>2000</v>
      </c>
      <c r="Q672" s="191">
        <v>45150</v>
      </c>
      <c r="R672" s="191"/>
      <c r="S672" s="191"/>
      <c r="T672" s="191">
        <v>7551</v>
      </c>
      <c r="U672" s="191"/>
      <c r="V672" s="191"/>
      <c r="W672" s="191"/>
      <c r="X672" s="191"/>
      <c r="Y672" s="191">
        <v>54701</v>
      </c>
      <c r="Z672" s="191"/>
      <c r="AA672" s="223" t="s">
        <v>2359</v>
      </c>
      <c r="AB672" s="210" t="s">
        <v>2359</v>
      </c>
      <c r="AC672" s="210" t="s">
        <v>2359</v>
      </c>
      <c r="AD672" s="199" t="s">
        <v>94</v>
      </c>
      <c r="AE672" s="236" t="s">
        <v>69</v>
      </c>
      <c r="AF672" s="231">
        <v>0</v>
      </c>
      <c r="AG672" s="211">
        <f>Table1[[#This Row],[ADOPTED
Expenditures TOTAL]]*Table1[[#This Row],[
Percent Related to CAP]]</f>
        <v>0</v>
      </c>
      <c r="AH672" s="211">
        <f>Table1[[#This Row],[ADOPTED
Revenue TOTAL]]*Table1[[#This Row],[
Percent Related to CAP]]</f>
        <v>0</v>
      </c>
      <c r="AI672" s="217" t="s">
        <v>69</v>
      </c>
      <c r="AJ672" s="217" t="s">
        <v>69</v>
      </c>
      <c r="AK672" s="217" t="s">
        <v>69</v>
      </c>
      <c r="AL672" s="217" t="s">
        <v>69</v>
      </c>
      <c r="AM672" s="291"/>
      <c r="AN672" s="215" t="s">
        <v>83</v>
      </c>
      <c r="AO672" s="197"/>
      <c r="AP672" s="197"/>
      <c r="AQ672" s="216"/>
      <c r="AR672" s="216"/>
      <c r="AS672" s="219" t="s">
        <v>2508</v>
      </c>
      <c r="AT672" s="117" t="b">
        <f>IF(Table1[[#This Row],[PROPOSED
Form ID Name]]=Table1[[#This Row],[ADOPTED
Form ID Name]],TRUE,FALSE)</f>
        <v>1</v>
      </c>
      <c r="AU672" s="121" t="s">
        <v>2359</v>
      </c>
      <c r="AV672" s="220" t="b">
        <f>AND(Table1[[#This Row],[PROPOSED Adjustment Description]]=Table1[[#This Row],[ ADOPTED
Adjustment Description]],TRUE,FALSE)</f>
        <v>0</v>
      </c>
    </row>
    <row r="673" spans="1:48" s="214" customFormat="1" ht="35.25" customHeight="1" x14ac:dyDescent="0.15">
      <c r="A673" s="196">
        <v>200025</v>
      </c>
      <c r="B673" s="199" t="s">
        <v>2509</v>
      </c>
      <c r="C673" s="198">
        <v>171415</v>
      </c>
      <c r="D673" s="199" t="s">
        <v>1271</v>
      </c>
      <c r="E673" s="199" t="s">
        <v>103</v>
      </c>
      <c r="F673" s="199" t="s">
        <v>83</v>
      </c>
      <c r="G673" s="199" t="s">
        <v>89</v>
      </c>
      <c r="H673" s="199" t="s">
        <v>83</v>
      </c>
      <c r="I673" s="226">
        <v>57746</v>
      </c>
      <c r="J673" s="228" t="s">
        <v>2510</v>
      </c>
      <c r="K673" s="190"/>
      <c r="L673" s="191"/>
      <c r="M673" s="191"/>
      <c r="N673" s="191"/>
      <c r="O673" s="191">
        <f>SUM(Table1[[#This Row],[Salaries and Wages]:[Variable Fringe]])</f>
        <v>0</v>
      </c>
      <c r="P673" s="191"/>
      <c r="Q673" s="191"/>
      <c r="R673" s="191"/>
      <c r="S673" s="191"/>
      <c r="T673" s="191"/>
      <c r="U673" s="191"/>
      <c r="V673" s="191"/>
      <c r="W673" s="191"/>
      <c r="X673" s="191"/>
      <c r="Y673" s="191"/>
      <c r="Z673" s="191">
        <v>40653</v>
      </c>
      <c r="AA673" s="223" t="s">
        <v>1689</v>
      </c>
      <c r="AB673" s="210" t="s">
        <v>1689</v>
      </c>
      <c r="AC673" s="210" t="s">
        <v>1689</v>
      </c>
      <c r="AD673" s="199" t="s">
        <v>94</v>
      </c>
      <c r="AE673" s="236" t="s">
        <v>69</v>
      </c>
      <c r="AF673" s="231">
        <v>0</v>
      </c>
      <c r="AG673" s="211">
        <f>Table1[[#This Row],[ADOPTED
Expenditures TOTAL]]*Table1[[#This Row],[
Percent Related to CAP]]</f>
        <v>0</v>
      </c>
      <c r="AH673" s="211">
        <f>Table1[[#This Row],[ADOPTED
Revenue TOTAL]]*Table1[[#This Row],[
Percent Related to CAP]]</f>
        <v>0</v>
      </c>
      <c r="AI673" s="217" t="s">
        <v>69</v>
      </c>
      <c r="AJ673" s="217" t="s">
        <v>69</v>
      </c>
      <c r="AK673" s="217" t="s">
        <v>69</v>
      </c>
      <c r="AL673" s="217" t="s">
        <v>69</v>
      </c>
      <c r="AM673" s="291"/>
      <c r="AN673" s="215" t="s">
        <v>83</v>
      </c>
      <c r="AO673" s="197"/>
      <c r="AP673" s="197"/>
      <c r="AQ673" s="216"/>
      <c r="AR673" s="216"/>
      <c r="AS673" s="219" t="s">
        <v>2510</v>
      </c>
      <c r="AT673" s="117" t="b">
        <f>IF(Table1[[#This Row],[PROPOSED
Form ID Name]]=Table1[[#This Row],[ADOPTED
Form ID Name]],TRUE,FALSE)</f>
        <v>1</v>
      </c>
      <c r="AU673" s="121" t="s">
        <v>1689</v>
      </c>
      <c r="AV673" s="220" t="b">
        <f>AND(Table1[[#This Row],[PROPOSED Adjustment Description]]=Table1[[#This Row],[ ADOPTED
Adjustment Description]],TRUE,FALSE)</f>
        <v>0</v>
      </c>
    </row>
    <row r="674" spans="1:48" s="214" customFormat="1" ht="35.25" customHeight="1" x14ac:dyDescent="0.15">
      <c r="A674" s="196">
        <v>200044</v>
      </c>
      <c r="B674" s="199" t="s">
        <v>2392</v>
      </c>
      <c r="C674" s="198">
        <v>171415</v>
      </c>
      <c r="D674" s="199" t="s">
        <v>1271</v>
      </c>
      <c r="E674" s="199" t="s">
        <v>103</v>
      </c>
      <c r="F674" s="199" t="s">
        <v>83</v>
      </c>
      <c r="G674" s="199" t="s">
        <v>61</v>
      </c>
      <c r="H674" s="199" t="s">
        <v>83</v>
      </c>
      <c r="I674" s="226">
        <v>57747</v>
      </c>
      <c r="J674" s="228" t="s">
        <v>2511</v>
      </c>
      <c r="K674" s="190"/>
      <c r="L674" s="191"/>
      <c r="M674" s="191"/>
      <c r="N674" s="191"/>
      <c r="O674" s="191">
        <f>SUM(Table1[[#This Row],[Salaries and Wages]:[Variable Fringe]])</f>
        <v>0</v>
      </c>
      <c r="P674" s="191"/>
      <c r="Q674" s="191">
        <v>9036</v>
      </c>
      <c r="R674" s="191"/>
      <c r="S674" s="191"/>
      <c r="T674" s="191">
        <v>1510</v>
      </c>
      <c r="U674" s="191"/>
      <c r="V674" s="191"/>
      <c r="W674" s="191"/>
      <c r="X674" s="191"/>
      <c r="Y674" s="191">
        <v>10546</v>
      </c>
      <c r="Z674" s="191"/>
      <c r="AA674" s="223" t="s">
        <v>2352</v>
      </c>
      <c r="AB674" s="210" t="s">
        <v>2352</v>
      </c>
      <c r="AC674" s="210" t="s">
        <v>2352</v>
      </c>
      <c r="AD674" s="199" t="s">
        <v>94</v>
      </c>
      <c r="AE674" s="236" t="s">
        <v>69</v>
      </c>
      <c r="AF674" s="231">
        <v>0</v>
      </c>
      <c r="AG674" s="211">
        <f>Table1[[#This Row],[ADOPTED
Expenditures TOTAL]]*Table1[[#This Row],[
Percent Related to CAP]]</f>
        <v>0</v>
      </c>
      <c r="AH674" s="211">
        <f>Table1[[#This Row],[ADOPTED
Revenue TOTAL]]*Table1[[#This Row],[
Percent Related to CAP]]</f>
        <v>0</v>
      </c>
      <c r="AI674" s="217" t="s">
        <v>69</v>
      </c>
      <c r="AJ674" s="217" t="s">
        <v>69</v>
      </c>
      <c r="AK674" s="217" t="s">
        <v>69</v>
      </c>
      <c r="AL674" s="217" t="s">
        <v>69</v>
      </c>
      <c r="AM674" s="291"/>
      <c r="AN674" s="215" t="s">
        <v>83</v>
      </c>
      <c r="AO674" s="197"/>
      <c r="AP674" s="197"/>
      <c r="AQ674" s="216"/>
      <c r="AR674" s="216"/>
      <c r="AS674" s="219" t="s">
        <v>2511</v>
      </c>
      <c r="AT674" s="117" t="b">
        <f>IF(Table1[[#This Row],[PROPOSED
Form ID Name]]=Table1[[#This Row],[ADOPTED
Form ID Name]],TRUE,FALSE)</f>
        <v>1</v>
      </c>
      <c r="AU674" s="121" t="s">
        <v>2352</v>
      </c>
      <c r="AV674" s="220" t="b">
        <f>AND(Table1[[#This Row],[PROPOSED Adjustment Description]]=Table1[[#This Row],[ ADOPTED
Adjustment Description]],TRUE,FALSE)</f>
        <v>0</v>
      </c>
    </row>
    <row r="675" spans="1:48" s="214" customFormat="1" ht="35.25" customHeight="1" x14ac:dyDescent="0.15">
      <c r="A675" s="196">
        <v>200025</v>
      </c>
      <c r="B675" s="199" t="s">
        <v>2509</v>
      </c>
      <c r="C675" s="198">
        <v>171415</v>
      </c>
      <c r="D675" s="199" t="s">
        <v>1271</v>
      </c>
      <c r="E675" s="199" t="s">
        <v>103</v>
      </c>
      <c r="F675" s="199" t="s">
        <v>83</v>
      </c>
      <c r="G675" s="199" t="s">
        <v>61</v>
      </c>
      <c r="H675" s="199" t="s">
        <v>83</v>
      </c>
      <c r="I675" s="226">
        <v>57748</v>
      </c>
      <c r="J675" s="228" t="s">
        <v>2512</v>
      </c>
      <c r="K675" s="190"/>
      <c r="L675" s="191"/>
      <c r="M675" s="191"/>
      <c r="N675" s="191"/>
      <c r="O675" s="191">
        <f>SUM(Table1[[#This Row],[Salaries and Wages]:[Variable Fringe]])</f>
        <v>0</v>
      </c>
      <c r="P675" s="191"/>
      <c r="Q675" s="191"/>
      <c r="R675" s="191"/>
      <c r="S675" s="191"/>
      <c r="T675" s="191">
        <v>1283</v>
      </c>
      <c r="U675" s="191"/>
      <c r="V675" s="191"/>
      <c r="W675" s="191"/>
      <c r="X675" s="191"/>
      <c r="Y675" s="191">
        <v>1283</v>
      </c>
      <c r="Z675" s="191"/>
      <c r="AA675" s="223" t="s">
        <v>2359</v>
      </c>
      <c r="AB675" s="210" t="s">
        <v>2359</v>
      </c>
      <c r="AC675" s="210" t="s">
        <v>2359</v>
      </c>
      <c r="AD675" s="199" t="s">
        <v>94</v>
      </c>
      <c r="AE675" s="236" t="s">
        <v>69</v>
      </c>
      <c r="AF675" s="231">
        <v>0</v>
      </c>
      <c r="AG675" s="211">
        <f>Table1[[#This Row],[ADOPTED
Expenditures TOTAL]]*Table1[[#This Row],[
Percent Related to CAP]]</f>
        <v>0</v>
      </c>
      <c r="AH675" s="211">
        <f>Table1[[#This Row],[ADOPTED
Revenue TOTAL]]*Table1[[#This Row],[
Percent Related to CAP]]</f>
        <v>0</v>
      </c>
      <c r="AI675" s="217" t="s">
        <v>69</v>
      </c>
      <c r="AJ675" s="217" t="s">
        <v>69</v>
      </c>
      <c r="AK675" s="217" t="s">
        <v>69</v>
      </c>
      <c r="AL675" s="217" t="s">
        <v>69</v>
      </c>
      <c r="AM675" s="291"/>
      <c r="AN675" s="215" t="s">
        <v>83</v>
      </c>
      <c r="AO675" s="197"/>
      <c r="AP675" s="197"/>
      <c r="AQ675" s="216"/>
      <c r="AR675" s="216"/>
      <c r="AS675" s="219" t="s">
        <v>2512</v>
      </c>
      <c r="AT675" s="117" t="b">
        <f>IF(Table1[[#This Row],[PROPOSED
Form ID Name]]=Table1[[#This Row],[ADOPTED
Form ID Name]],TRUE,FALSE)</f>
        <v>1</v>
      </c>
      <c r="AU675" s="121" t="s">
        <v>2359</v>
      </c>
      <c r="AV675" s="220" t="b">
        <f>AND(Table1[[#This Row],[PROPOSED Adjustment Description]]=Table1[[#This Row],[ ADOPTED
Adjustment Description]],TRUE,FALSE)</f>
        <v>0</v>
      </c>
    </row>
    <row r="676" spans="1:48" s="214" customFormat="1" ht="35.25" customHeight="1" x14ac:dyDescent="0.15">
      <c r="A676" s="196">
        <v>200095</v>
      </c>
      <c r="B676" s="199" t="s">
        <v>2395</v>
      </c>
      <c r="C676" s="198">
        <v>171415</v>
      </c>
      <c r="D676" s="199" t="s">
        <v>1271</v>
      </c>
      <c r="E676" s="199" t="s">
        <v>103</v>
      </c>
      <c r="F676" s="199" t="s">
        <v>83</v>
      </c>
      <c r="G676" s="199" t="s">
        <v>61</v>
      </c>
      <c r="H676" s="199" t="s">
        <v>83</v>
      </c>
      <c r="I676" s="226">
        <v>57749</v>
      </c>
      <c r="J676" s="228" t="s">
        <v>2513</v>
      </c>
      <c r="K676" s="190"/>
      <c r="L676" s="191"/>
      <c r="M676" s="191"/>
      <c r="N676" s="191"/>
      <c r="O676" s="191">
        <f>SUM(Table1[[#This Row],[Salaries and Wages]:[Variable Fringe]])</f>
        <v>0</v>
      </c>
      <c r="P676" s="191"/>
      <c r="Q676" s="191">
        <v>22205</v>
      </c>
      <c r="R676" s="191"/>
      <c r="S676" s="191"/>
      <c r="T676" s="191">
        <v>3774</v>
      </c>
      <c r="U676" s="191"/>
      <c r="V676" s="191"/>
      <c r="W676" s="191"/>
      <c r="X676" s="191"/>
      <c r="Y676" s="191">
        <v>25979</v>
      </c>
      <c r="Z676" s="191"/>
      <c r="AA676" s="223" t="s">
        <v>2352</v>
      </c>
      <c r="AB676" s="210" t="s">
        <v>2352</v>
      </c>
      <c r="AC676" s="210" t="s">
        <v>2352</v>
      </c>
      <c r="AD676" s="199" t="s">
        <v>94</v>
      </c>
      <c r="AE676" s="236" t="s">
        <v>69</v>
      </c>
      <c r="AF676" s="231">
        <v>0</v>
      </c>
      <c r="AG676" s="211">
        <f>Table1[[#This Row],[ADOPTED
Expenditures TOTAL]]*Table1[[#This Row],[
Percent Related to CAP]]</f>
        <v>0</v>
      </c>
      <c r="AH676" s="211">
        <f>Table1[[#This Row],[ADOPTED
Revenue TOTAL]]*Table1[[#This Row],[
Percent Related to CAP]]</f>
        <v>0</v>
      </c>
      <c r="AI676" s="217" t="s">
        <v>69</v>
      </c>
      <c r="AJ676" s="217" t="s">
        <v>69</v>
      </c>
      <c r="AK676" s="217" t="s">
        <v>69</v>
      </c>
      <c r="AL676" s="217" t="s">
        <v>69</v>
      </c>
      <c r="AM676" s="291"/>
      <c r="AN676" s="215" t="s">
        <v>83</v>
      </c>
      <c r="AO676" s="197"/>
      <c r="AP676" s="197"/>
      <c r="AQ676" s="216"/>
      <c r="AR676" s="216"/>
      <c r="AS676" s="219" t="s">
        <v>2513</v>
      </c>
      <c r="AT676" s="117" t="b">
        <f>IF(Table1[[#This Row],[PROPOSED
Form ID Name]]=Table1[[#This Row],[ADOPTED
Form ID Name]],TRUE,FALSE)</f>
        <v>1</v>
      </c>
      <c r="AU676" s="121" t="s">
        <v>2352</v>
      </c>
      <c r="AV676" s="220" t="b">
        <f>AND(Table1[[#This Row],[PROPOSED Adjustment Description]]=Table1[[#This Row],[ ADOPTED
Adjustment Description]],TRUE,FALSE)</f>
        <v>0</v>
      </c>
    </row>
    <row r="677" spans="1:48" s="214" customFormat="1" ht="35.25" customHeight="1" x14ac:dyDescent="0.15">
      <c r="A677" s="196">
        <v>200720</v>
      </c>
      <c r="B677" s="199" t="s">
        <v>2514</v>
      </c>
      <c r="C677" s="198">
        <v>171415</v>
      </c>
      <c r="D677" s="199" t="s">
        <v>1271</v>
      </c>
      <c r="E677" s="199" t="s">
        <v>103</v>
      </c>
      <c r="F677" s="199" t="s">
        <v>83</v>
      </c>
      <c r="G677" s="199" t="s">
        <v>89</v>
      </c>
      <c r="H677" s="199" t="s">
        <v>83</v>
      </c>
      <c r="I677" s="226">
        <v>57750</v>
      </c>
      <c r="J677" s="228" t="s">
        <v>2515</v>
      </c>
      <c r="K677" s="190"/>
      <c r="L677" s="191"/>
      <c r="M677" s="191"/>
      <c r="N677" s="191"/>
      <c r="O677" s="191">
        <f>SUM(Table1[[#This Row],[Salaries and Wages]:[Variable Fringe]])</f>
        <v>0</v>
      </c>
      <c r="P677" s="191"/>
      <c r="Q677" s="191"/>
      <c r="R677" s="191"/>
      <c r="S677" s="191"/>
      <c r="T677" s="191"/>
      <c r="U677" s="191"/>
      <c r="V677" s="191"/>
      <c r="W677" s="191"/>
      <c r="X677" s="191"/>
      <c r="Y677" s="191"/>
      <c r="Z677" s="191">
        <v>819</v>
      </c>
      <c r="AA677" s="223" t="s">
        <v>1689</v>
      </c>
      <c r="AB677" s="210" t="s">
        <v>1689</v>
      </c>
      <c r="AC677" s="210" t="s">
        <v>1689</v>
      </c>
      <c r="AD677" s="199" t="s">
        <v>94</v>
      </c>
      <c r="AE677" s="236" t="s">
        <v>69</v>
      </c>
      <c r="AF677" s="231">
        <v>0</v>
      </c>
      <c r="AG677" s="211">
        <f>Table1[[#This Row],[ADOPTED
Expenditures TOTAL]]*Table1[[#This Row],[
Percent Related to CAP]]</f>
        <v>0</v>
      </c>
      <c r="AH677" s="211">
        <f>Table1[[#This Row],[ADOPTED
Revenue TOTAL]]*Table1[[#This Row],[
Percent Related to CAP]]</f>
        <v>0</v>
      </c>
      <c r="AI677" s="217" t="s">
        <v>69</v>
      </c>
      <c r="AJ677" s="217" t="s">
        <v>69</v>
      </c>
      <c r="AK677" s="217" t="s">
        <v>69</v>
      </c>
      <c r="AL677" s="217" t="s">
        <v>69</v>
      </c>
      <c r="AM677" s="291"/>
      <c r="AN677" s="215" t="s">
        <v>83</v>
      </c>
      <c r="AO677" s="197"/>
      <c r="AP677" s="197"/>
      <c r="AQ677" s="216"/>
      <c r="AR677" s="216"/>
      <c r="AS677" s="219" t="s">
        <v>2515</v>
      </c>
      <c r="AT677" s="117" t="b">
        <f>IF(Table1[[#This Row],[PROPOSED
Form ID Name]]=Table1[[#This Row],[ADOPTED
Form ID Name]],TRUE,FALSE)</f>
        <v>1</v>
      </c>
      <c r="AU677" s="121" t="s">
        <v>1689</v>
      </c>
      <c r="AV677" s="220" t="b">
        <f>AND(Table1[[#This Row],[PROPOSED Adjustment Description]]=Table1[[#This Row],[ ADOPTED
Adjustment Description]],TRUE,FALSE)</f>
        <v>0</v>
      </c>
    </row>
    <row r="678" spans="1:48" s="214" customFormat="1" ht="35.25" customHeight="1" x14ac:dyDescent="0.15">
      <c r="A678" s="196">
        <v>200046</v>
      </c>
      <c r="B678" s="199" t="s">
        <v>2400</v>
      </c>
      <c r="C678" s="198">
        <v>171415</v>
      </c>
      <c r="D678" s="199" t="s">
        <v>1271</v>
      </c>
      <c r="E678" s="199" t="s">
        <v>103</v>
      </c>
      <c r="F678" s="199" t="s">
        <v>83</v>
      </c>
      <c r="G678" s="199" t="s">
        <v>61</v>
      </c>
      <c r="H678" s="199" t="s">
        <v>83</v>
      </c>
      <c r="I678" s="226">
        <v>57751</v>
      </c>
      <c r="J678" s="228" t="s">
        <v>2516</v>
      </c>
      <c r="K678" s="190"/>
      <c r="L678" s="191"/>
      <c r="M678" s="191"/>
      <c r="N678" s="191"/>
      <c r="O678" s="191">
        <f>SUM(Table1[[#This Row],[Salaries and Wages]:[Variable Fringe]])</f>
        <v>0</v>
      </c>
      <c r="P678" s="191"/>
      <c r="Q678" s="191">
        <v>1305</v>
      </c>
      <c r="R678" s="191"/>
      <c r="S678" s="191"/>
      <c r="T678" s="191">
        <v>1510</v>
      </c>
      <c r="U678" s="191"/>
      <c r="V678" s="191"/>
      <c r="W678" s="191"/>
      <c r="X678" s="191"/>
      <c r="Y678" s="191">
        <v>2815</v>
      </c>
      <c r="Z678" s="191"/>
      <c r="AA678" s="223" t="s">
        <v>2352</v>
      </c>
      <c r="AB678" s="210" t="s">
        <v>2352</v>
      </c>
      <c r="AC678" s="210" t="s">
        <v>2352</v>
      </c>
      <c r="AD678" s="199" t="s">
        <v>94</v>
      </c>
      <c r="AE678" s="236" t="s">
        <v>69</v>
      </c>
      <c r="AF678" s="231">
        <v>0</v>
      </c>
      <c r="AG678" s="211">
        <f>Table1[[#This Row],[ADOPTED
Expenditures TOTAL]]*Table1[[#This Row],[
Percent Related to CAP]]</f>
        <v>0</v>
      </c>
      <c r="AH678" s="211">
        <f>Table1[[#This Row],[ADOPTED
Revenue TOTAL]]*Table1[[#This Row],[
Percent Related to CAP]]</f>
        <v>0</v>
      </c>
      <c r="AI678" s="217" t="s">
        <v>69</v>
      </c>
      <c r="AJ678" s="217" t="s">
        <v>69</v>
      </c>
      <c r="AK678" s="217" t="s">
        <v>69</v>
      </c>
      <c r="AL678" s="217" t="s">
        <v>69</v>
      </c>
      <c r="AM678" s="291"/>
      <c r="AN678" s="215" t="s">
        <v>83</v>
      </c>
      <c r="AO678" s="197"/>
      <c r="AP678" s="197"/>
      <c r="AQ678" s="216"/>
      <c r="AR678" s="216"/>
      <c r="AS678" s="219" t="s">
        <v>2516</v>
      </c>
      <c r="AT678" s="117" t="b">
        <f>IF(Table1[[#This Row],[PROPOSED
Form ID Name]]=Table1[[#This Row],[ADOPTED
Form ID Name]],TRUE,FALSE)</f>
        <v>1</v>
      </c>
      <c r="AU678" s="121" t="s">
        <v>2352</v>
      </c>
      <c r="AV678" s="220" t="b">
        <f>AND(Table1[[#This Row],[PROPOSED Adjustment Description]]=Table1[[#This Row],[ ADOPTED
Adjustment Description]],TRUE,FALSE)</f>
        <v>0</v>
      </c>
    </row>
    <row r="679" spans="1:48" s="214" customFormat="1" ht="35.25" customHeight="1" x14ac:dyDescent="0.15">
      <c r="A679" s="196">
        <v>200720</v>
      </c>
      <c r="B679" s="199" t="s">
        <v>2514</v>
      </c>
      <c r="C679" s="198">
        <v>171415</v>
      </c>
      <c r="D679" s="199" t="s">
        <v>1271</v>
      </c>
      <c r="E679" s="199" t="s">
        <v>103</v>
      </c>
      <c r="F679" s="199" t="s">
        <v>83</v>
      </c>
      <c r="G679" s="199" t="s">
        <v>61</v>
      </c>
      <c r="H679" s="199" t="s">
        <v>83</v>
      </c>
      <c r="I679" s="226">
        <v>57752</v>
      </c>
      <c r="J679" s="228" t="s">
        <v>2517</v>
      </c>
      <c r="K679" s="190"/>
      <c r="L679" s="191"/>
      <c r="M679" s="191"/>
      <c r="N679" s="191"/>
      <c r="O679" s="191">
        <f>SUM(Table1[[#This Row],[Salaries and Wages]:[Variable Fringe]])</f>
        <v>0</v>
      </c>
      <c r="P679" s="191"/>
      <c r="Q679" s="191"/>
      <c r="R679" s="191"/>
      <c r="S679" s="191"/>
      <c r="T679" s="191">
        <v>81</v>
      </c>
      <c r="U679" s="191"/>
      <c r="V679" s="191"/>
      <c r="W679" s="191"/>
      <c r="X679" s="191"/>
      <c r="Y679" s="191">
        <v>81</v>
      </c>
      <c r="Z679" s="191"/>
      <c r="AA679" s="223" t="s">
        <v>2359</v>
      </c>
      <c r="AB679" s="210" t="s">
        <v>2359</v>
      </c>
      <c r="AC679" s="210" t="s">
        <v>2359</v>
      </c>
      <c r="AD679" s="199" t="s">
        <v>94</v>
      </c>
      <c r="AE679" s="236" t="s">
        <v>69</v>
      </c>
      <c r="AF679" s="231">
        <v>0</v>
      </c>
      <c r="AG679" s="211">
        <f>Table1[[#This Row],[ADOPTED
Expenditures TOTAL]]*Table1[[#This Row],[
Percent Related to CAP]]</f>
        <v>0</v>
      </c>
      <c r="AH679" s="211">
        <f>Table1[[#This Row],[ADOPTED
Revenue TOTAL]]*Table1[[#This Row],[
Percent Related to CAP]]</f>
        <v>0</v>
      </c>
      <c r="AI679" s="217" t="s">
        <v>69</v>
      </c>
      <c r="AJ679" s="217" t="s">
        <v>69</v>
      </c>
      <c r="AK679" s="217" t="s">
        <v>69</v>
      </c>
      <c r="AL679" s="217" t="s">
        <v>69</v>
      </c>
      <c r="AM679" s="291"/>
      <c r="AN679" s="215" t="s">
        <v>83</v>
      </c>
      <c r="AO679" s="197"/>
      <c r="AP679" s="197"/>
      <c r="AQ679" s="216"/>
      <c r="AR679" s="216"/>
      <c r="AS679" s="219" t="s">
        <v>2517</v>
      </c>
      <c r="AT679" s="117" t="b">
        <f>IF(Table1[[#This Row],[PROPOSED
Form ID Name]]=Table1[[#This Row],[ADOPTED
Form ID Name]],TRUE,FALSE)</f>
        <v>1</v>
      </c>
      <c r="AU679" s="121" t="s">
        <v>2359</v>
      </c>
      <c r="AV679" s="220" t="b">
        <f>AND(Table1[[#This Row],[PROPOSED Adjustment Description]]=Table1[[#This Row],[ ADOPTED
Adjustment Description]],TRUE,FALSE)</f>
        <v>0</v>
      </c>
    </row>
    <row r="680" spans="1:48" s="214" customFormat="1" ht="35.25" customHeight="1" x14ac:dyDescent="0.15">
      <c r="A680" s="196">
        <v>200094</v>
      </c>
      <c r="B680" s="199" t="s">
        <v>2402</v>
      </c>
      <c r="C680" s="198">
        <v>171415</v>
      </c>
      <c r="D680" s="199" t="s">
        <v>1271</v>
      </c>
      <c r="E680" s="199" t="s">
        <v>103</v>
      </c>
      <c r="F680" s="199" t="s">
        <v>83</v>
      </c>
      <c r="G680" s="199" t="s">
        <v>61</v>
      </c>
      <c r="H680" s="199" t="s">
        <v>83</v>
      </c>
      <c r="I680" s="226">
        <v>57753</v>
      </c>
      <c r="J680" s="228" t="s">
        <v>2518</v>
      </c>
      <c r="K680" s="190"/>
      <c r="L680" s="191"/>
      <c r="M680" s="191"/>
      <c r="N680" s="191"/>
      <c r="O680" s="191">
        <f>SUM(Table1[[#This Row],[Salaries and Wages]:[Variable Fringe]])</f>
        <v>0</v>
      </c>
      <c r="P680" s="191"/>
      <c r="Q680" s="191">
        <v>1199</v>
      </c>
      <c r="R680" s="191"/>
      <c r="S680" s="191"/>
      <c r="T680" s="191">
        <v>529</v>
      </c>
      <c r="U680" s="191"/>
      <c r="V680" s="191"/>
      <c r="W680" s="191"/>
      <c r="X680" s="191"/>
      <c r="Y680" s="191">
        <v>1728</v>
      </c>
      <c r="Z680" s="191"/>
      <c r="AA680" s="223" t="s">
        <v>2352</v>
      </c>
      <c r="AB680" s="210" t="s">
        <v>2352</v>
      </c>
      <c r="AC680" s="210" t="s">
        <v>2352</v>
      </c>
      <c r="AD680" s="199" t="s">
        <v>94</v>
      </c>
      <c r="AE680" s="236" t="s">
        <v>69</v>
      </c>
      <c r="AF680" s="231">
        <v>0</v>
      </c>
      <c r="AG680" s="211">
        <f>Table1[[#This Row],[ADOPTED
Expenditures TOTAL]]*Table1[[#This Row],[
Percent Related to CAP]]</f>
        <v>0</v>
      </c>
      <c r="AH680" s="211">
        <f>Table1[[#This Row],[ADOPTED
Revenue TOTAL]]*Table1[[#This Row],[
Percent Related to CAP]]</f>
        <v>0</v>
      </c>
      <c r="AI680" s="217" t="s">
        <v>69</v>
      </c>
      <c r="AJ680" s="217" t="s">
        <v>69</v>
      </c>
      <c r="AK680" s="217" t="s">
        <v>69</v>
      </c>
      <c r="AL680" s="217" t="s">
        <v>69</v>
      </c>
      <c r="AM680" s="291"/>
      <c r="AN680" s="215" t="s">
        <v>83</v>
      </c>
      <c r="AO680" s="197"/>
      <c r="AP680" s="197"/>
      <c r="AQ680" s="216"/>
      <c r="AR680" s="216"/>
      <c r="AS680" s="219" t="s">
        <v>2518</v>
      </c>
      <c r="AT680" s="117" t="b">
        <f>IF(Table1[[#This Row],[PROPOSED
Form ID Name]]=Table1[[#This Row],[ADOPTED
Form ID Name]],TRUE,FALSE)</f>
        <v>1</v>
      </c>
      <c r="AU680" s="121" t="s">
        <v>2352</v>
      </c>
      <c r="AV680" s="220" t="b">
        <f>AND(Table1[[#This Row],[PROPOSED Adjustment Description]]=Table1[[#This Row],[ ADOPTED
Adjustment Description]],TRUE,FALSE)</f>
        <v>0</v>
      </c>
    </row>
    <row r="681" spans="1:48" s="214" customFormat="1" ht="35.25" customHeight="1" x14ac:dyDescent="0.15">
      <c r="A681" s="196">
        <v>200721</v>
      </c>
      <c r="B681" s="199" t="s">
        <v>2519</v>
      </c>
      <c r="C681" s="198">
        <v>171415</v>
      </c>
      <c r="D681" s="199" t="s">
        <v>1271</v>
      </c>
      <c r="E681" s="199" t="s">
        <v>103</v>
      </c>
      <c r="F681" s="199" t="s">
        <v>83</v>
      </c>
      <c r="G681" s="199" t="s">
        <v>89</v>
      </c>
      <c r="H681" s="199" t="s">
        <v>83</v>
      </c>
      <c r="I681" s="226">
        <v>57754</v>
      </c>
      <c r="J681" s="228" t="s">
        <v>2520</v>
      </c>
      <c r="K681" s="190"/>
      <c r="L681" s="191"/>
      <c r="M681" s="191"/>
      <c r="N681" s="191"/>
      <c r="O681" s="191">
        <f>SUM(Table1[[#This Row],[Salaries and Wages]:[Variable Fringe]])</f>
        <v>0</v>
      </c>
      <c r="P681" s="191"/>
      <c r="Q681" s="191"/>
      <c r="R681" s="191"/>
      <c r="S681" s="191"/>
      <c r="T681" s="191"/>
      <c r="U681" s="191"/>
      <c r="V681" s="191"/>
      <c r="W681" s="191"/>
      <c r="X681" s="191"/>
      <c r="Y681" s="191"/>
      <c r="Z681" s="191">
        <v>1275</v>
      </c>
      <c r="AA681" s="223" t="s">
        <v>1689</v>
      </c>
      <c r="AB681" s="210" t="s">
        <v>1689</v>
      </c>
      <c r="AC681" s="210" t="s">
        <v>1689</v>
      </c>
      <c r="AD681" s="199" t="s">
        <v>94</v>
      </c>
      <c r="AE681" s="236" t="s">
        <v>69</v>
      </c>
      <c r="AF681" s="231">
        <v>0</v>
      </c>
      <c r="AG681" s="211">
        <f>Table1[[#This Row],[ADOPTED
Expenditures TOTAL]]*Table1[[#This Row],[
Percent Related to CAP]]</f>
        <v>0</v>
      </c>
      <c r="AH681" s="211">
        <f>Table1[[#This Row],[ADOPTED
Revenue TOTAL]]*Table1[[#This Row],[
Percent Related to CAP]]</f>
        <v>0</v>
      </c>
      <c r="AI681" s="217" t="s">
        <v>69</v>
      </c>
      <c r="AJ681" s="217" t="s">
        <v>69</v>
      </c>
      <c r="AK681" s="217" t="s">
        <v>69</v>
      </c>
      <c r="AL681" s="217" t="s">
        <v>69</v>
      </c>
      <c r="AM681" s="291"/>
      <c r="AN681" s="215" t="s">
        <v>83</v>
      </c>
      <c r="AO681" s="197"/>
      <c r="AP681" s="197"/>
      <c r="AQ681" s="216"/>
      <c r="AR681" s="216"/>
      <c r="AS681" s="219" t="s">
        <v>2520</v>
      </c>
      <c r="AT681" s="117" t="b">
        <f>IF(Table1[[#This Row],[PROPOSED
Form ID Name]]=Table1[[#This Row],[ADOPTED
Form ID Name]],TRUE,FALSE)</f>
        <v>1</v>
      </c>
      <c r="AU681" s="121" t="s">
        <v>1689</v>
      </c>
      <c r="AV681" s="220" t="b">
        <f>AND(Table1[[#This Row],[PROPOSED Adjustment Description]]=Table1[[#This Row],[ ADOPTED
Adjustment Description]],TRUE,FALSE)</f>
        <v>0</v>
      </c>
    </row>
    <row r="682" spans="1:48" s="214" customFormat="1" ht="35.25" customHeight="1" x14ac:dyDescent="0.15">
      <c r="A682" s="196">
        <v>200721</v>
      </c>
      <c r="B682" s="199" t="s">
        <v>2519</v>
      </c>
      <c r="C682" s="198">
        <v>171415</v>
      </c>
      <c r="D682" s="199" t="s">
        <v>1271</v>
      </c>
      <c r="E682" s="199" t="s">
        <v>103</v>
      </c>
      <c r="F682" s="199" t="s">
        <v>83</v>
      </c>
      <c r="G682" s="199" t="s">
        <v>61</v>
      </c>
      <c r="H682" s="199" t="s">
        <v>83</v>
      </c>
      <c r="I682" s="226">
        <v>57755</v>
      </c>
      <c r="J682" s="228" t="s">
        <v>2521</v>
      </c>
      <c r="K682" s="190"/>
      <c r="L682" s="191"/>
      <c r="M682" s="191"/>
      <c r="N682" s="191"/>
      <c r="O682" s="191">
        <f>SUM(Table1[[#This Row],[Salaries and Wages]:[Variable Fringe]])</f>
        <v>0</v>
      </c>
      <c r="P682" s="191"/>
      <c r="Q682" s="191"/>
      <c r="R682" s="191"/>
      <c r="S682" s="191"/>
      <c r="T682" s="191">
        <v>130</v>
      </c>
      <c r="U682" s="191"/>
      <c r="V682" s="191"/>
      <c r="W682" s="191"/>
      <c r="X682" s="191"/>
      <c r="Y682" s="191">
        <v>130</v>
      </c>
      <c r="Z682" s="191"/>
      <c r="AA682" s="223" t="s">
        <v>2359</v>
      </c>
      <c r="AB682" s="210" t="s">
        <v>2359</v>
      </c>
      <c r="AC682" s="210" t="s">
        <v>2359</v>
      </c>
      <c r="AD682" s="199" t="s">
        <v>94</v>
      </c>
      <c r="AE682" s="236" t="s">
        <v>69</v>
      </c>
      <c r="AF682" s="231">
        <v>0</v>
      </c>
      <c r="AG682" s="211">
        <f>Table1[[#This Row],[ADOPTED
Expenditures TOTAL]]*Table1[[#This Row],[
Percent Related to CAP]]</f>
        <v>0</v>
      </c>
      <c r="AH682" s="211">
        <f>Table1[[#This Row],[ADOPTED
Revenue TOTAL]]*Table1[[#This Row],[
Percent Related to CAP]]</f>
        <v>0</v>
      </c>
      <c r="AI682" s="217" t="s">
        <v>69</v>
      </c>
      <c r="AJ682" s="217" t="s">
        <v>69</v>
      </c>
      <c r="AK682" s="217" t="s">
        <v>69</v>
      </c>
      <c r="AL682" s="217" t="s">
        <v>69</v>
      </c>
      <c r="AM682" s="291"/>
      <c r="AN682" s="215" t="s">
        <v>83</v>
      </c>
      <c r="AO682" s="197"/>
      <c r="AP682" s="197"/>
      <c r="AQ682" s="216"/>
      <c r="AR682" s="216"/>
      <c r="AS682" s="219" t="s">
        <v>2521</v>
      </c>
      <c r="AT682" s="117" t="b">
        <f>IF(Table1[[#This Row],[PROPOSED
Form ID Name]]=Table1[[#This Row],[ADOPTED
Form ID Name]],TRUE,FALSE)</f>
        <v>1</v>
      </c>
      <c r="AU682" s="121" t="s">
        <v>2359</v>
      </c>
      <c r="AV682" s="220" t="b">
        <f>AND(Table1[[#This Row],[PROPOSED Adjustment Description]]=Table1[[#This Row],[ ADOPTED
Adjustment Description]],TRUE,FALSE)</f>
        <v>0</v>
      </c>
    </row>
    <row r="683" spans="1:48" s="214" customFormat="1" ht="35.25" customHeight="1" x14ac:dyDescent="0.15">
      <c r="A683" s="196">
        <v>200065</v>
      </c>
      <c r="B683" s="199" t="s">
        <v>2406</v>
      </c>
      <c r="C683" s="198">
        <v>171415</v>
      </c>
      <c r="D683" s="199" t="s">
        <v>1271</v>
      </c>
      <c r="E683" s="199" t="s">
        <v>103</v>
      </c>
      <c r="F683" s="199" t="s">
        <v>83</v>
      </c>
      <c r="G683" s="199" t="s">
        <v>61</v>
      </c>
      <c r="H683" s="199" t="s">
        <v>83</v>
      </c>
      <c r="I683" s="226">
        <v>57756</v>
      </c>
      <c r="J683" s="228" t="s">
        <v>2522</v>
      </c>
      <c r="K683" s="190"/>
      <c r="L683" s="191"/>
      <c r="M683" s="191"/>
      <c r="N683" s="191"/>
      <c r="O683" s="191">
        <f>SUM(Table1[[#This Row],[Salaries and Wages]:[Variable Fringe]])</f>
        <v>0</v>
      </c>
      <c r="P683" s="191"/>
      <c r="Q683" s="191">
        <v>1438</v>
      </c>
      <c r="R683" s="191"/>
      <c r="S683" s="191"/>
      <c r="T683" s="191">
        <v>377</v>
      </c>
      <c r="U683" s="191"/>
      <c r="V683" s="191"/>
      <c r="W683" s="191"/>
      <c r="X683" s="191"/>
      <c r="Y683" s="191">
        <v>1815</v>
      </c>
      <c r="Z683" s="191"/>
      <c r="AA683" s="223" t="s">
        <v>2352</v>
      </c>
      <c r="AB683" s="210" t="s">
        <v>2352</v>
      </c>
      <c r="AC683" s="210" t="s">
        <v>2352</v>
      </c>
      <c r="AD683" s="199" t="s">
        <v>94</v>
      </c>
      <c r="AE683" s="236" t="s">
        <v>69</v>
      </c>
      <c r="AF683" s="231">
        <v>0</v>
      </c>
      <c r="AG683" s="211">
        <f>Table1[[#This Row],[ADOPTED
Expenditures TOTAL]]*Table1[[#This Row],[
Percent Related to CAP]]</f>
        <v>0</v>
      </c>
      <c r="AH683" s="211">
        <f>Table1[[#This Row],[ADOPTED
Revenue TOTAL]]*Table1[[#This Row],[
Percent Related to CAP]]</f>
        <v>0</v>
      </c>
      <c r="AI683" s="217" t="s">
        <v>69</v>
      </c>
      <c r="AJ683" s="217" t="s">
        <v>69</v>
      </c>
      <c r="AK683" s="217" t="s">
        <v>69</v>
      </c>
      <c r="AL683" s="217" t="s">
        <v>69</v>
      </c>
      <c r="AM683" s="291"/>
      <c r="AN683" s="215" t="s">
        <v>83</v>
      </c>
      <c r="AO683" s="197"/>
      <c r="AP683" s="197"/>
      <c r="AQ683" s="216"/>
      <c r="AR683" s="216"/>
      <c r="AS683" s="219" t="s">
        <v>2522</v>
      </c>
      <c r="AT683" s="117" t="b">
        <f>IF(Table1[[#This Row],[PROPOSED
Form ID Name]]=Table1[[#This Row],[ADOPTED
Form ID Name]],TRUE,FALSE)</f>
        <v>1</v>
      </c>
      <c r="AU683" s="121" t="s">
        <v>2352</v>
      </c>
      <c r="AV683" s="220" t="b">
        <f>AND(Table1[[#This Row],[PROPOSED Adjustment Description]]=Table1[[#This Row],[ ADOPTED
Adjustment Description]],TRUE,FALSE)</f>
        <v>0</v>
      </c>
    </row>
    <row r="684" spans="1:48" s="214" customFormat="1" ht="35.25" customHeight="1" x14ac:dyDescent="0.15">
      <c r="A684" s="196">
        <v>200070</v>
      </c>
      <c r="B684" s="199" t="s">
        <v>2523</v>
      </c>
      <c r="C684" s="198">
        <v>171415</v>
      </c>
      <c r="D684" s="199" t="s">
        <v>1271</v>
      </c>
      <c r="E684" s="199" t="s">
        <v>103</v>
      </c>
      <c r="F684" s="199" t="s">
        <v>83</v>
      </c>
      <c r="G684" s="199" t="s">
        <v>89</v>
      </c>
      <c r="H684" s="199" t="s">
        <v>83</v>
      </c>
      <c r="I684" s="226">
        <v>57757</v>
      </c>
      <c r="J684" s="228" t="s">
        <v>2524</v>
      </c>
      <c r="K684" s="190"/>
      <c r="L684" s="191"/>
      <c r="M684" s="191"/>
      <c r="N684" s="191"/>
      <c r="O684" s="191">
        <f>SUM(Table1[[#This Row],[Salaries and Wages]:[Variable Fringe]])</f>
        <v>0</v>
      </c>
      <c r="P684" s="191"/>
      <c r="Q684" s="191"/>
      <c r="R684" s="191"/>
      <c r="S684" s="191"/>
      <c r="T684" s="191"/>
      <c r="U684" s="191"/>
      <c r="V684" s="191"/>
      <c r="W684" s="191"/>
      <c r="X684" s="191"/>
      <c r="Y684" s="191"/>
      <c r="Z684" s="191">
        <v>62144</v>
      </c>
      <c r="AA684" s="223" t="s">
        <v>1689</v>
      </c>
      <c r="AB684" s="210" t="s">
        <v>1689</v>
      </c>
      <c r="AC684" s="210" t="s">
        <v>1689</v>
      </c>
      <c r="AD684" s="199" t="s">
        <v>94</v>
      </c>
      <c r="AE684" s="236" t="s">
        <v>69</v>
      </c>
      <c r="AF684" s="231">
        <v>0</v>
      </c>
      <c r="AG684" s="211">
        <f>Table1[[#This Row],[ADOPTED
Expenditures TOTAL]]*Table1[[#This Row],[
Percent Related to CAP]]</f>
        <v>0</v>
      </c>
      <c r="AH684" s="211">
        <f>Table1[[#This Row],[ADOPTED
Revenue TOTAL]]*Table1[[#This Row],[
Percent Related to CAP]]</f>
        <v>0</v>
      </c>
      <c r="AI684" s="217" t="s">
        <v>69</v>
      </c>
      <c r="AJ684" s="217" t="s">
        <v>69</v>
      </c>
      <c r="AK684" s="217" t="s">
        <v>69</v>
      </c>
      <c r="AL684" s="217" t="s">
        <v>69</v>
      </c>
      <c r="AM684" s="291"/>
      <c r="AN684" s="215" t="s">
        <v>83</v>
      </c>
      <c r="AO684" s="197"/>
      <c r="AP684" s="197"/>
      <c r="AQ684" s="216"/>
      <c r="AR684" s="216"/>
      <c r="AS684" s="219" t="s">
        <v>2524</v>
      </c>
      <c r="AT684" s="117" t="b">
        <f>IF(Table1[[#This Row],[PROPOSED
Form ID Name]]=Table1[[#This Row],[ADOPTED
Form ID Name]],TRUE,FALSE)</f>
        <v>1</v>
      </c>
      <c r="AU684" s="121" t="s">
        <v>1689</v>
      </c>
      <c r="AV684" s="220" t="b">
        <f>AND(Table1[[#This Row],[PROPOSED Adjustment Description]]=Table1[[#This Row],[ ADOPTED
Adjustment Description]],TRUE,FALSE)</f>
        <v>0</v>
      </c>
    </row>
    <row r="685" spans="1:48" s="214" customFormat="1" ht="35.25" customHeight="1" x14ac:dyDescent="0.15">
      <c r="A685" s="196">
        <v>200052</v>
      </c>
      <c r="B685" s="199" t="s">
        <v>2412</v>
      </c>
      <c r="C685" s="198">
        <v>171415</v>
      </c>
      <c r="D685" s="199" t="s">
        <v>1271</v>
      </c>
      <c r="E685" s="199" t="s">
        <v>103</v>
      </c>
      <c r="F685" s="199" t="s">
        <v>83</v>
      </c>
      <c r="G685" s="199" t="s">
        <v>61</v>
      </c>
      <c r="H685" s="199" t="s">
        <v>83</v>
      </c>
      <c r="I685" s="226">
        <v>57758</v>
      </c>
      <c r="J685" s="228" t="s">
        <v>2525</v>
      </c>
      <c r="K685" s="190"/>
      <c r="L685" s="191"/>
      <c r="M685" s="191"/>
      <c r="N685" s="191"/>
      <c r="O685" s="191">
        <f>SUM(Table1[[#This Row],[Salaries and Wages]:[Variable Fringe]])</f>
        <v>0</v>
      </c>
      <c r="P685" s="191"/>
      <c r="Q685" s="191"/>
      <c r="R685" s="191"/>
      <c r="S685" s="191"/>
      <c r="T685" s="191">
        <v>1510</v>
      </c>
      <c r="U685" s="191"/>
      <c r="V685" s="191"/>
      <c r="W685" s="191"/>
      <c r="X685" s="191"/>
      <c r="Y685" s="191">
        <v>1510</v>
      </c>
      <c r="Z685" s="191"/>
      <c r="AA685" s="223" t="s">
        <v>2352</v>
      </c>
      <c r="AB685" s="210" t="s">
        <v>2352</v>
      </c>
      <c r="AC685" s="210" t="s">
        <v>2352</v>
      </c>
      <c r="AD685" s="199" t="s">
        <v>94</v>
      </c>
      <c r="AE685" s="236" t="s">
        <v>69</v>
      </c>
      <c r="AF685" s="231">
        <v>0</v>
      </c>
      <c r="AG685" s="211">
        <f>Table1[[#This Row],[ADOPTED
Expenditures TOTAL]]*Table1[[#This Row],[
Percent Related to CAP]]</f>
        <v>0</v>
      </c>
      <c r="AH685" s="211">
        <f>Table1[[#This Row],[ADOPTED
Revenue TOTAL]]*Table1[[#This Row],[
Percent Related to CAP]]</f>
        <v>0</v>
      </c>
      <c r="AI685" s="217" t="s">
        <v>69</v>
      </c>
      <c r="AJ685" s="217" t="s">
        <v>69</v>
      </c>
      <c r="AK685" s="217" t="s">
        <v>69</v>
      </c>
      <c r="AL685" s="217" t="s">
        <v>69</v>
      </c>
      <c r="AM685" s="291"/>
      <c r="AN685" s="215" t="s">
        <v>83</v>
      </c>
      <c r="AO685" s="197"/>
      <c r="AP685" s="197"/>
      <c r="AQ685" s="216"/>
      <c r="AR685" s="216"/>
      <c r="AS685" s="219" t="s">
        <v>2525</v>
      </c>
      <c r="AT685" s="117" t="b">
        <f>IF(Table1[[#This Row],[PROPOSED
Form ID Name]]=Table1[[#This Row],[ADOPTED
Form ID Name]],TRUE,FALSE)</f>
        <v>1</v>
      </c>
      <c r="AU685" s="121" t="s">
        <v>2352</v>
      </c>
      <c r="AV685" s="220" t="b">
        <f>AND(Table1[[#This Row],[PROPOSED Adjustment Description]]=Table1[[#This Row],[ ADOPTED
Adjustment Description]],TRUE,FALSE)</f>
        <v>0</v>
      </c>
    </row>
    <row r="686" spans="1:48" s="214" customFormat="1" ht="35.25" customHeight="1" x14ac:dyDescent="0.15">
      <c r="A686" s="196">
        <v>200070</v>
      </c>
      <c r="B686" s="199" t="s">
        <v>2523</v>
      </c>
      <c r="C686" s="198">
        <v>171415</v>
      </c>
      <c r="D686" s="199" t="s">
        <v>1271</v>
      </c>
      <c r="E686" s="199" t="s">
        <v>103</v>
      </c>
      <c r="F686" s="199" t="s">
        <v>83</v>
      </c>
      <c r="G686" s="199" t="s">
        <v>61</v>
      </c>
      <c r="H686" s="199" t="s">
        <v>83</v>
      </c>
      <c r="I686" s="226">
        <v>57759</v>
      </c>
      <c r="J686" s="228" t="s">
        <v>2526</v>
      </c>
      <c r="K686" s="190"/>
      <c r="L686" s="191"/>
      <c r="M686" s="191"/>
      <c r="N686" s="191"/>
      <c r="O686" s="191">
        <f>SUM(Table1[[#This Row],[Salaries and Wages]:[Variable Fringe]])</f>
        <v>0</v>
      </c>
      <c r="P686" s="191"/>
      <c r="Q686" s="191">
        <v>209326</v>
      </c>
      <c r="R686" s="191"/>
      <c r="S686" s="191"/>
      <c r="T686" s="191">
        <v>7551</v>
      </c>
      <c r="U686" s="191"/>
      <c r="V686" s="191"/>
      <c r="W686" s="191"/>
      <c r="X686" s="191"/>
      <c r="Y686" s="191">
        <v>216877</v>
      </c>
      <c r="Z686" s="191"/>
      <c r="AA686" s="223" t="s">
        <v>2359</v>
      </c>
      <c r="AB686" s="210" t="s">
        <v>2359</v>
      </c>
      <c r="AC686" s="210" t="s">
        <v>2359</v>
      </c>
      <c r="AD686" s="199" t="s">
        <v>94</v>
      </c>
      <c r="AE686" s="236" t="s">
        <v>69</v>
      </c>
      <c r="AF686" s="231">
        <v>0</v>
      </c>
      <c r="AG686" s="211">
        <f>Table1[[#This Row],[ADOPTED
Expenditures TOTAL]]*Table1[[#This Row],[
Percent Related to CAP]]</f>
        <v>0</v>
      </c>
      <c r="AH686" s="211">
        <f>Table1[[#This Row],[ADOPTED
Revenue TOTAL]]*Table1[[#This Row],[
Percent Related to CAP]]</f>
        <v>0</v>
      </c>
      <c r="AI686" s="217" t="s">
        <v>69</v>
      </c>
      <c r="AJ686" s="217" t="s">
        <v>69</v>
      </c>
      <c r="AK686" s="217" t="s">
        <v>69</v>
      </c>
      <c r="AL686" s="217" t="s">
        <v>69</v>
      </c>
      <c r="AM686" s="291"/>
      <c r="AN686" s="215" t="s">
        <v>83</v>
      </c>
      <c r="AO686" s="197"/>
      <c r="AP686" s="197"/>
      <c r="AQ686" s="216"/>
      <c r="AR686" s="216"/>
      <c r="AS686" s="219" t="s">
        <v>2526</v>
      </c>
      <c r="AT686" s="117" t="b">
        <f>IF(Table1[[#This Row],[PROPOSED
Form ID Name]]=Table1[[#This Row],[ADOPTED
Form ID Name]],TRUE,FALSE)</f>
        <v>1</v>
      </c>
      <c r="AU686" s="121" t="s">
        <v>2359</v>
      </c>
      <c r="AV686" s="220" t="b">
        <f>AND(Table1[[#This Row],[PROPOSED Adjustment Description]]=Table1[[#This Row],[ ADOPTED
Adjustment Description]],TRUE,FALSE)</f>
        <v>0</v>
      </c>
    </row>
    <row r="687" spans="1:48" s="214" customFormat="1" ht="35.25" customHeight="1" x14ac:dyDescent="0.15">
      <c r="A687" s="196">
        <v>200056</v>
      </c>
      <c r="B687" s="199" t="s">
        <v>2417</v>
      </c>
      <c r="C687" s="198">
        <v>171415</v>
      </c>
      <c r="D687" s="199" t="s">
        <v>1271</v>
      </c>
      <c r="E687" s="199" t="s">
        <v>103</v>
      </c>
      <c r="F687" s="199" t="s">
        <v>83</v>
      </c>
      <c r="G687" s="199" t="s">
        <v>61</v>
      </c>
      <c r="H687" s="199" t="s">
        <v>83</v>
      </c>
      <c r="I687" s="226">
        <v>57760</v>
      </c>
      <c r="J687" s="228" t="s">
        <v>2527</v>
      </c>
      <c r="K687" s="190"/>
      <c r="L687" s="191"/>
      <c r="M687" s="191"/>
      <c r="N687" s="191"/>
      <c r="O687" s="191">
        <f>SUM(Table1[[#This Row],[Salaries and Wages]:[Variable Fringe]])</f>
        <v>0</v>
      </c>
      <c r="P687" s="191"/>
      <c r="Q687" s="191">
        <v>54065</v>
      </c>
      <c r="R687" s="191"/>
      <c r="S687" s="191"/>
      <c r="T687" s="191">
        <v>1887</v>
      </c>
      <c r="U687" s="191"/>
      <c r="V687" s="191"/>
      <c r="W687" s="191"/>
      <c r="X687" s="191"/>
      <c r="Y687" s="191">
        <v>55952</v>
      </c>
      <c r="Z687" s="191"/>
      <c r="AA687" s="223" t="s">
        <v>2352</v>
      </c>
      <c r="AB687" s="210" t="s">
        <v>2352</v>
      </c>
      <c r="AC687" s="210" t="s">
        <v>2352</v>
      </c>
      <c r="AD687" s="199" t="s">
        <v>94</v>
      </c>
      <c r="AE687" s="236" t="s">
        <v>69</v>
      </c>
      <c r="AF687" s="231">
        <v>0</v>
      </c>
      <c r="AG687" s="211">
        <f>Table1[[#This Row],[ADOPTED
Expenditures TOTAL]]*Table1[[#This Row],[
Percent Related to CAP]]</f>
        <v>0</v>
      </c>
      <c r="AH687" s="211">
        <f>Table1[[#This Row],[ADOPTED
Revenue TOTAL]]*Table1[[#This Row],[
Percent Related to CAP]]</f>
        <v>0</v>
      </c>
      <c r="AI687" s="251" t="s">
        <v>69</v>
      </c>
      <c r="AJ687" s="251" t="s">
        <v>69</v>
      </c>
      <c r="AK687" s="251" t="s">
        <v>69</v>
      </c>
      <c r="AL687" s="217" t="s">
        <v>69</v>
      </c>
      <c r="AM687" s="291"/>
      <c r="AN687" s="215" t="s">
        <v>83</v>
      </c>
      <c r="AO687" s="197"/>
      <c r="AP687" s="197"/>
      <c r="AQ687" s="216"/>
      <c r="AR687" s="216"/>
      <c r="AS687" s="219" t="s">
        <v>2527</v>
      </c>
      <c r="AT687" s="117" t="b">
        <f>IF(Table1[[#This Row],[PROPOSED
Form ID Name]]=Table1[[#This Row],[ADOPTED
Form ID Name]],TRUE,FALSE)</f>
        <v>1</v>
      </c>
      <c r="AU687" s="121" t="s">
        <v>2352</v>
      </c>
      <c r="AV687" s="220" t="b">
        <f>AND(Table1[[#This Row],[PROPOSED Adjustment Description]]=Table1[[#This Row],[ ADOPTED
Adjustment Description]],TRUE,FALSE)</f>
        <v>0</v>
      </c>
    </row>
    <row r="688" spans="1:48" s="214" customFormat="1" ht="35.25" customHeight="1" x14ac:dyDescent="0.15">
      <c r="A688" s="196">
        <v>200032</v>
      </c>
      <c r="B688" s="199" t="s">
        <v>2421</v>
      </c>
      <c r="C688" s="198">
        <v>171415</v>
      </c>
      <c r="D688" s="199" t="s">
        <v>1271</v>
      </c>
      <c r="E688" s="199" t="s">
        <v>103</v>
      </c>
      <c r="F688" s="199" t="s">
        <v>83</v>
      </c>
      <c r="G688" s="199" t="s">
        <v>61</v>
      </c>
      <c r="H688" s="199" t="s">
        <v>83</v>
      </c>
      <c r="I688" s="226">
        <v>57761</v>
      </c>
      <c r="J688" s="228" t="s">
        <v>2528</v>
      </c>
      <c r="K688" s="190"/>
      <c r="L688" s="191"/>
      <c r="M688" s="191"/>
      <c r="N688" s="191"/>
      <c r="O688" s="191">
        <f>SUM(Table1[[#This Row],[Salaries and Wages]:[Variable Fringe]])</f>
        <v>0</v>
      </c>
      <c r="P688" s="191"/>
      <c r="Q688" s="191"/>
      <c r="R688" s="191"/>
      <c r="S688" s="191"/>
      <c r="T688" s="191">
        <v>377</v>
      </c>
      <c r="U688" s="191"/>
      <c r="V688" s="191"/>
      <c r="W688" s="191"/>
      <c r="X688" s="191"/>
      <c r="Y688" s="191">
        <v>377</v>
      </c>
      <c r="Z688" s="191"/>
      <c r="AA688" s="223" t="s">
        <v>2352</v>
      </c>
      <c r="AB688" s="210" t="s">
        <v>2352</v>
      </c>
      <c r="AC688" s="210" t="s">
        <v>2352</v>
      </c>
      <c r="AD688" s="199" t="s">
        <v>94</v>
      </c>
      <c r="AE688" s="236" t="s">
        <v>69</v>
      </c>
      <c r="AF688" s="231">
        <v>0</v>
      </c>
      <c r="AG688" s="211">
        <f>Table1[[#This Row],[ADOPTED
Expenditures TOTAL]]*Table1[[#This Row],[
Percent Related to CAP]]</f>
        <v>0</v>
      </c>
      <c r="AH688" s="211">
        <f>Table1[[#This Row],[ADOPTED
Revenue TOTAL]]*Table1[[#This Row],[
Percent Related to CAP]]</f>
        <v>0</v>
      </c>
      <c r="AI688" s="217" t="s">
        <v>69</v>
      </c>
      <c r="AJ688" s="217" t="s">
        <v>69</v>
      </c>
      <c r="AK688" s="217" t="s">
        <v>69</v>
      </c>
      <c r="AL688" s="217" t="s">
        <v>69</v>
      </c>
      <c r="AM688" s="291"/>
      <c r="AN688" s="215" t="s">
        <v>83</v>
      </c>
      <c r="AO688" s="197"/>
      <c r="AP688" s="197"/>
      <c r="AQ688" s="216"/>
      <c r="AR688" s="216"/>
      <c r="AS688" s="219" t="s">
        <v>2528</v>
      </c>
      <c r="AT688" s="117" t="b">
        <f>IF(Table1[[#This Row],[PROPOSED
Form ID Name]]=Table1[[#This Row],[ADOPTED
Form ID Name]],TRUE,FALSE)</f>
        <v>1</v>
      </c>
      <c r="AU688" s="121" t="s">
        <v>2352</v>
      </c>
      <c r="AV688" s="220" t="b">
        <f>AND(Table1[[#This Row],[PROPOSED Adjustment Description]]=Table1[[#This Row],[ ADOPTED
Adjustment Description]],TRUE,FALSE)</f>
        <v>0</v>
      </c>
    </row>
    <row r="689" spans="1:48" s="214" customFormat="1" ht="35.25" customHeight="1" x14ac:dyDescent="0.15">
      <c r="A689" s="196">
        <v>200063</v>
      </c>
      <c r="B689" s="199" t="s">
        <v>2424</v>
      </c>
      <c r="C689" s="198">
        <v>171415</v>
      </c>
      <c r="D689" s="199" t="s">
        <v>1271</v>
      </c>
      <c r="E689" s="199" t="s">
        <v>103</v>
      </c>
      <c r="F689" s="199" t="s">
        <v>83</v>
      </c>
      <c r="G689" s="199" t="s">
        <v>61</v>
      </c>
      <c r="H689" s="199" t="s">
        <v>83</v>
      </c>
      <c r="I689" s="226">
        <v>57762</v>
      </c>
      <c r="J689" s="228" t="s">
        <v>2529</v>
      </c>
      <c r="K689" s="190"/>
      <c r="L689" s="191"/>
      <c r="M689" s="191"/>
      <c r="N689" s="191"/>
      <c r="O689" s="191">
        <f>SUM(Table1[[#This Row],[Salaries and Wages]:[Variable Fringe]])</f>
        <v>0</v>
      </c>
      <c r="P689" s="191"/>
      <c r="Q689" s="191">
        <v>35000</v>
      </c>
      <c r="R689" s="191"/>
      <c r="S689" s="191"/>
      <c r="T689" s="191">
        <v>3774</v>
      </c>
      <c r="U689" s="191"/>
      <c r="V689" s="191"/>
      <c r="W689" s="191"/>
      <c r="X689" s="191"/>
      <c r="Y689" s="191">
        <v>38774</v>
      </c>
      <c r="Z689" s="191"/>
      <c r="AA689" s="223" t="s">
        <v>2352</v>
      </c>
      <c r="AB689" s="210" t="s">
        <v>2352</v>
      </c>
      <c r="AC689" s="210" t="s">
        <v>2352</v>
      </c>
      <c r="AD689" s="199" t="s">
        <v>94</v>
      </c>
      <c r="AE689" s="236" t="s">
        <v>69</v>
      </c>
      <c r="AF689" s="231">
        <v>0</v>
      </c>
      <c r="AG689" s="211">
        <f>Table1[[#This Row],[ADOPTED
Expenditures TOTAL]]*Table1[[#This Row],[
Percent Related to CAP]]</f>
        <v>0</v>
      </c>
      <c r="AH689" s="211">
        <f>Table1[[#This Row],[ADOPTED
Revenue TOTAL]]*Table1[[#This Row],[
Percent Related to CAP]]</f>
        <v>0</v>
      </c>
      <c r="AI689" s="217" t="s">
        <v>69</v>
      </c>
      <c r="AJ689" s="217" t="s">
        <v>69</v>
      </c>
      <c r="AK689" s="217" t="s">
        <v>69</v>
      </c>
      <c r="AL689" s="217" t="s">
        <v>69</v>
      </c>
      <c r="AM689" s="291"/>
      <c r="AN689" s="215" t="s">
        <v>83</v>
      </c>
      <c r="AO689" s="197"/>
      <c r="AP689" s="197"/>
      <c r="AQ689" s="216"/>
      <c r="AR689" s="216"/>
      <c r="AS689" s="219" t="s">
        <v>2529</v>
      </c>
      <c r="AT689" s="117" t="b">
        <f>IF(Table1[[#This Row],[PROPOSED
Form ID Name]]=Table1[[#This Row],[ADOPTED
Form ID Name]],TRUE,FALSE)</f>
        <v>1</v>
      </c>
      <c r="AU689" s="121" t="s">
        <v>2352</v>
      </c>
      <c r="AV689" s="220" t="b">
        <f>AND(Table1[[#This Row],[PROPOSED Adjustment Description]]=Table1[[#This Row],[ ADOPTED
Adjustment Description]],TRUE,FALSE)</f>
        <v>0</v>
      </c>
    </row>
    <row r="690" spans="1:48" s="214" customFormat="1" ht="35.25" customHeight="1" x14ac:dyDescent="0.15">
      <c r="A690" s="196">
        <v>200096</v>
      </c>
      <c r="B690" s="199" t="s">
        <v>2428</v>
      </c>
      <c r="C690" s="198">
        <v>171415</v>
      </c>
      <c r="D690" s="199" t="s">
        <v>1271</v>
      </c>
      <c r="E690" s="199" t="s">
        <v>103</v>
      </c>
      <c r="F690" s="199" t="s">
        <v>83</v>
      </c>
      <c r="G690" s="199" t="s">
        <v>61</v>
      </c>
      <c r="H690" s="199" t="s">
        <v>83</v>
      </c>
      <c r="I690" s="226">
        <v>57763</v>
      </c>
      <c r="J690" s="228" t="s">
        <v>2530</v>
      </c>
      <c r="K690" s="190"/>
      <c r="L690" s="191"/>
      <c r="M690" s="191"/>
      <c r="N690" s="191"/>
      <c r="O690" s="191">
        <f>SUM(Table1[[#This Row],[Salaries and Wages]:[Variable Fringe]])</f>
        <v>0</v>
      </c>
      <c r="P690" s="191"/>
      <c r="Q690" s="191">
        <v>71264</v>
      </c>
      <c r="R690" s="191"/>
      <c r="S690" s="191"/>
      <c r="T690" s="191">
        <v>4530</v>
      </c>
      <c r="U690" s="191"/>
      <c r="V690" s="191"/>
      <c r="W690" s="191"/>
      <c r="X690" s="191"/>
      <c r="Y690" s="191">
        <v>75794</v>
      </c>
      <c r="Z690" s="191"/>
      <c r="AA690" s="223" t="s">
        <v>2352</v>
      </c>
      <c r="AB690" s="210" t="s">
        <v>2352</v>
      </c>
      <c r="AC690" s="210" t="s">
        <v>2352</v>
      </c>
      <c r="AD690" s="199" t="s">
        <v>94</v>
      </c>
      <c r="AE690" s="236" t="s">
        <v>69</v>
      </c>
      <c r="AF690" s="231">
        <v>0</v>
      </c>
      <c r="AG690" s="211">
        <f>Table1[[#This Row],[ADOPTED
Expenditures TOTAL]]*Table1[[#This Row],[
Percent Related to CAP]]</f>
        <v>0</v>
      </c>
      <c r="AH690" s="211">
        <f>Table1[[#This Row],[ADOPTED
Revenue TOTAL]]*Table1[[#This Row],[
Percent Related to CAP]]</f>
        <v>0</v>
      </c>
      <c r="AI690" s="217" t="s">
        <v>69</v>
      </c>
      <c r="AJ690" s="217" t="s">
        <v>69</v>
      </c>
      <c r="AK690" s="217" t="s">
        <v>69</v>
      </c>
      <c r="AL690" s="217" t="s">
        <v>69</v>
      </c>
      <c r="AM690" s="291"/>
      <c r="AN690" s="215" t="s">
        <v>83</v>
      </c>
      <c r="AO690" s="197"/>
      <c r="AP690" s="197"/>
      <c r="AQ690" s="216"/>
      <c r="AR690" s="216"/>
      <c r="AS690" s="219" t="s">
        <v>2530</v>
      </c>
      <c r="AT690" s="117" t="b">
        <f>IF(Table1[[#This Row],[PROPOSED
Form ID Name]]=Table1[[#This Row],[ADOPTED
Form ID Name]],TRUE,FALSE)</f>
        <v>1</v>
      </c>
      <c r="AU690" s="121" t="s">
        <v>2352</v>
      </c>
      <c r="AV690" s="220" t="b">
        <f>AND(Table1[[#This Row],[PROPOSED Adjustment Description]]=Table1[[#This Row],[ ADOPTED
Adjustment Description]],TRUE,FALSE)</f>
        <v>0</v>
      </c>
    </row>
    <row r="691" spans="1:48" s="214" customFormat="1" ht="35.25" customHeight="1" x14ac:dyDescent="0.15">
      <c r="A691" s="196">
        <v>200058</v>
      </c>
      <c r="B691" s="199" t="s">
        <v>2431</v>
      </c>
      <c r="C691" s="198">
        <v>171415</v>
      </c>
      <c r="D691" s="199" t="s">
        <v>1271</v>
      </c>
      <c r="E691" s="199" t="s">
        <v>103</v>
      </c>
      <c r="F691" s="199" t="s">
        <v>83</v>
      </c>
      <c r="G691" s="199" t="s">
        <v>61</v>
      </c>
      <c r="H691" s="199" t="s">
        <v>83</v>
      </c>
      <c r="I691" s="226">
        <v>57764</v>
      </c>
      <c r="J691" s="228" t="s">
        <v>2531</v>
      </c>
      <c r="K691" s="190"/>
      <c r="L691" s="191"/>
      <c r="M691" s="191"/>
      <c r="N691" s="191"/>
      <c r="O691" s="191">
        <f>SUM(Table1[[#This Row],[Salaries and Wages]:[Variable Fringe]])</f>
        <v>0</v>
      </c>
      <c r="P691" s="191"/>
      <c r="Q691" s="191">
        <v>46147</v>
      </c>
      <c r="R691" s="191"/>
      <c r="S691" s="191"/>
      <c r="T691" s="191">
        <v>3774</v>
      </c>
      <c r="U691" s="191"/>
      <c r="V691" s="191"/>
      <c r="W691" s="191"/>
      <c r="X691" s="191"/>
      <c r="Y691" s="191">
        <v>49921</v>
      </c>
      <c r="Z691" s="191"/>
      <c r="AA691" s="223" t="s">
        <v>2352</v>
      </c>
      <c r="AB691" s="210" t="s">
        <v>2352</v>
      </c>
      <c r="AC691" s="210" t="s">
        <v>2352</v>
      </c>
      <c r="AD691" s="199" t="s">
        <v>94</v>
      </c>
      <c r="AE691" s="236" t="s">
        <v>69</v>
      </c>
      <c r="AF691" s="231">
        <v>0</v>
      </c>
      <c r="AG691" s="211">
        <f>Table1[[#This Row],[ADOPTED
Expenditures TOTAL]]*Table1[[#This Row],[
Percent Related to CAP]]</f>
        <v>0</v>
      </c>
      <c r="AH691" s="211">
        <f>Table1[[#This Row],[ADOPTED
Revenue TOTAL]]*Table1[[#This Row],[
Percent Related to CAP]]</f>
        <v>0</v>
      </c>
      <c r="AI691" s="217" t="s">
        <v>69</v>
      </c>
      <c r="AJ691" s="217" t="s">
        <v>69</v>
      </c>
      <c r="AK691" s="217" t="s">
        <v>69</v>
      </c>
      <c r="AL691" s="217" t="s">
        <v>69</v>
      </c>
      <c r="AM691" s="291"/>
      <c r="AN691" s="215" t="s">
        <v>83</v>
      </c>
      <c r="AO691" s="197"/>
      <c r="AP691" s="197"/>
      <c r="AQ691" s="216"/>
      <c r="AR691" s="216"/>
      <c r="AS691" s="219" t="s">
        <v>2531</v>
      </c>
      <c r="AT691" s="117" t="b">
        <f>IF(Table1[[#This Row],[PROPOSED
Form ID Name]]=Table1[[#This Row],[ADOPTED
Form ID Name]],TRUE,FALSE)</f>
        <v>1</v>
      </c>
      <c r="AU691" s="121" t="s">
        <v>2352</v>
      </c>
      <c r="AV691" s="220" t="b">
        <f>AND(Table1[[#This Row],[PROPOSED Adjustment Description]]=Table1[[#This Row],[ ADOPTED
Adjustment Description]],TRUE,FALSE)</f>
        <v>0</v>
      </c>
    </row>
    <row r="692" spans="1:48" s="214" customFormat="1" ht="35.25" customHeight="1" x14ac:dyDescent="0.15">
      <c r="A692" s="196">
        <v>200098</v>
      </c>
      <c r="B692" s="199" t="s">
        <v>2433</v>
      </c>
      <c r="C692" s="198">
        <v>171415</v>
      </c>
      <c r="D692" s="199" t="s">
        <v>1271</v>
      </c>
      <c r="E692" s="199" t="s">
        <v>103</v>
      </c>
      <c r="F692" s="199" t="s">
        <v>83</v>
      </c>
      <c r="G692" s="199" t="s">
        <v>61</v>
      </c>
      <c r="H692" s="199" t="s">
        <v>83</v>
      </c>
      <c r="I692" s="226">
        <v>57765</v>
      </c>
      <c r="J692" s="228" t="s">
        <v>2532</v>
      </c>
      <c r="K692" s="190"/>
      <c r="L692" s="191"/>
      <c r="M692" s="191"/>
      <c r="N692" s="191"/>
      <c r="O692" s="191">
        <f>SUM(Table1[[#This Row],[Salaries and Wages]:[Variable Fringe]])</f>
        <v>0</v>
      </c>
      <c r="P692" s="191"/>
      <c r="Q692" s="191">
        <v>18198</v>
      </c>
      <c r="R692" s="191"/>
      <c r="S692" s="191"/>
      <c r="T692" s="191">
        <v>377</v>
      </c>
      <c r="U692" s="191"/>
      <c r="V692" s="191"/>
      <c r="W692" s="191"/>
      <c r="X692" s="191"/>
      <c r="Y692" s="191">
        <v>18575</v>
      </c>
      <c r="Z692" s="191"/>
      <c r="AA692" s="223" t="s">
        <v>2533</v>
      </c>
      <c r="AB692" s="210" t="s">
        <v>2533</v>
      </c>
      <c r="AC692" s="210" t="s">
        <v>2533</v>
      </c>
      <c r="AD692" s="199" t="s">
        <v>94</v>
      </c>
      <c r="AE692" s="236" t="s">
        <v>69</v>
      </c>
      <c r="AF692" s="231">
        <v>0</v>
      </c>
      <c r="AG692" s="211">
        <f>Table1[[#This Row],[ADOPTED
Expenditures TOTAL]]*Table1[[#This Row],[
Percent Related to CAP]]</f>
        <v>0</v>
      </c>
      <c r="AH692" s="211">
        <f>Table1[[#This Row],[ADOPTED
Revenue TOTAL]]*Table1[[#This Row],[
Percent Related to CAP]]</f>
        <v>0</v>
      </c>
      <c r="AI692" s="217" t="s">
        <v>69</v>
      </c>
      <c r="AJ692" s="217" t="s">
        <v>69</v>
      </c>
      <c r="AK692" s="217" t="s">
        <v>69</v>
      </c>
      <c r="AL692" s="217" t="s">
        <v>69</v>
      </c>
      <c r="AM692" s="291"/>
      <c r="AN692" s="215" t="s">
        <v>83</v>
      </c>
      <c r="AO692" s="197"/>
      <c r="AP692" s="197"/>
      <c r="AQ692" s="216"/>
      <c r="AR692" s="216"/>
      <c r="AS692" s="219" t="s">
        <v>2532</v>
      </c>
      <c r="AT692" s="117" t="b">
        <f>IF(Table1[[#This Row],[PROPOSED
Form ID Name]]=Table1[[#This Row],[ADOPTED
Form ID Name]],TRUE,FALSE)</f>
        <v>1</v>
      </c>
      <c r="AU692" s="121" t="s">
        <v>2533</v>
      </c>
      <c r="AV692" s="220" t="b">
        <f>AND(Table1[[#This Row],[PROPOSED Adjustment Description]]=Table1[[#This Row],[ ADOPTED
Adjustment Description]],TRUE,FALSE)</f>
        <v>0</v>
      </c>
    </row>
    <row r="693" spans="1:48" s="214" customFormat="1" ht="35.25" customHeight="1" x14ac:dyDescent="0.15">
      <c r="A693" s="196">
        <v>200097</v>
      </c>
      <c r="B693" s="199" t="s">
        <v>2437</v>
      </c>
      <c r="C693" s="198">
        <v>171415</v>
      </c>
      <c r="D693" s="199" t="s">
        <v>1271</v>
      </c>
      <c r="E693" s="199" t="s">
        <v>103</v>
      </c>
      <c r="F693" s="199" t="s">
        <v>83</v>
      </c>
      <c r="G693" s="199" t="s">
        <v>61</v>
      </c>
      <c r="H693" s="199" t="s">
        <v>83</v>
      </c>
      <c r="I693" s="226">
        <v>57766</v>
      </c>
      <c r="J693" s="228" t="s">
        <v>2534</v>
      </c>
      <c r="K693" s="190"/>
      <c r="L693" s="191"/>
      <c r="M693" s="191"/>
      <c r="N693" s="191"/>
      <c r="O693" s="191">
        <f>SUM(Table1[[#This Row],[Salaries and Wages]:[Variable Fringe]])</f>
        <v>0</v>
      </c>
      <c r="P693" s="191"/>
      <c r="Q693" s="191">
        <v>15890</v>
      </c>
      <c r="R693" s="191"/>
      <c r="S693" s="191"/>
      <c r="T693" s="191">
        <v>1133</v>
      </c>
      <c r="U693" s="191"/>
      <c r="V693" s="191"/>
      <c r="W693" s="191"/>
      <c r="X693" s="191"/>
      <c r="Y693" s="191">
        <v>17023</v>
      </c>
      <c r="Z693" s="191"/>
      <c r="AA693" s="223" t="s">
        <v>2352</v>
      </c>
      <c r="AB693" s="210" t="s">
        <v>2352</v>
      </c>
      <c r="AC693" s="210" t="s">
        <v>2352</v>
      </c>
      <c r="AD693" s="199" t="s">
        <v>94</v>
      </c>
      <c r="AE693" s="236"/>
      <c r="AF693" s="231">
        <v>0</v>
      </c>
      <c r="AG693" s="211">
        <f>Table1[[#This Row],[ADOPTED
Expenditures TOTAL]]*Table1[[#This Row],[
Percent Related to CAP]]</f>
        <v>0</v>
      </c>
      <c r="AH693" s="211">
        <f>Table1[[#This Row],[ADOPTED
Revenue TOTAL]]*Table1[[#This Row],[
Percent Related to CAP]]</f>
        <v>0</v>
      </c>
      <c r="AI693" s="217" t="s">
        <v>69</v>
      </c>
      <c r="AJ693" s="217" t="s">
        <v>69</v>
      </c>
      <c r="AK693" s="217" t="s">
        <v>69</v>
      </c>
      <c r="AL693" s="217" t="s">
        <v>69</v>
      </c>
      <c r="AM693" s="291"/>
      <c r="AN693" s="215" t="s">
        <v>83</v>
      </c>
      <c r="AO693" s="197"/>
      <c r="AP693" s="197"/>
      <c r="AQ693" s="216"/>
      <c r="AR693" s="216"/>
      <c r="AS693" s="219" t="s">
        <v>2534</v>
      </c>
      <c r="AT693" s="117" t="b">
        <f>IF(Table1[[#This Row],[PROPOSED
Form ID Name]]=Table1[[#This Row],[ADOPTED
Form ID Name]],TRUE,FALSE)</f>
        <v>1</v>
      </c>
      <c r="AU693" s="121" t="s">
        <v>2352</v>
      </c>
      <c r="AV693" s="220" t="b">
        <f>AND(Table1[[#This Row],[PROPOSED Adjustment Description]]=Table1[[#This Row],[ ADOPTED
Adjustment Description]],TRUE,FALSE)</f>
        <v>0</v>
      </c>
    </row>
    <row r="694" spans="1:48" s="214" customFormat="1" ht="35.25" customHeight="1" x14ac:dyDescent="0.15">
      <c r="A694" s="196">
        <v>200067</v>
      </c>
      <c r="B694" s="199" t="s">
        <v>2440</v>
      </c>
      <c r="C694" s="198">
        <v>171415</v>
      </c>
      <c r="D694" s="199" t="s">
        <v>1271</v>
      </c>
      <c r="E694" s="199" t="s">
        <v>103</v>
      </c>
      <c r="F694" s="199" t="s">
        <v>83</v>
      </c>
      <c r="G694" s="199" t="s">
        <v>61</v>
      </c>
      <c r="H694" s="199" t="s">
        <v>83</v>
      </c>
      <c r="I694" s="226">
        <v>57767</v>
      </c>
      <c r="J694" s="228" t="s">
        <v>2535</v>
      </c>
      <c r="K694" s="190"/>
      <c r="L694" s="191"/>
      <c r="M694" s="191"/>
      <c r="N694" s="191"/>
      <c r="O694" s="191">
        <f>SUM(Table1[[#This Row],[Salaries and Wages]:[Variable Fringe]])</f>
        <v>0</v>
      </c>
      <c r="P694" s="191"/>
      <c r="Q694" s="191">
        <v>99147</v>
      </c>
      <c r="R694" s="191"/>
      <c r="S694" s="191"/>
      <c r="T694" s="191">
        <v>3774</v>
      </c>
      <c r="U694" s="191"/>
      <c r="V694" s="191"/>
      <c r="W694" s="191"/>
      <c r="X694" s="191"/>
      <c r="Y694" s="191">
        <v>102921</v>
      </c>
      <c r="Z694" s="191"/>
      <c r="AA694" s="223" t="s">
        <v>2352</v>
      </c>
      <c r="AB694" s="210" t="s">
        <v>2352</v>
      </c>
      <c r="AC694" s="210" t="s">
        <v>2352</v>
      </c>
      <c r="AD694" s="199" t="s">
        <v>94</v>
      </c>
      <c r="AE694" s="236" t="s">
        <v>69</v>
      </c>
      <c r="AF694" s="231">
        <v>0</v>
      </c>
      <c r="AG694" s="211">
        <f>Table1[[#This Row],[ADOPTED
Expenditures TOTAL]]*Table1[[#This Row],[
Percent Related to CAP]]</f>
        <v>0</v>
      </c>
      <c r="AH694" s="211">
        <f>Table1[[#This Row],[ADOPTED
Revenue TOTAL]]*Table1[[#This Row],[
Percent Related to CAP]]</f>
        <v>0</v>
      </c>
      <c r="AI694" s="217" t="s">
        <v>69</v>
      </c>
      <c r="AJ694" s="217" t="s">
        <v>69</v>
      </c>
      <c r="AK694" s="217" t="s">
        <v>69</v>
      </c>
      <c r="AL694" s="217" t="s">
        <v>69</v>
      </c>
      <c r="AM694" s="291"/>
      <c r="AN694" s="215" t="s">
        <v>83</v>
      </c>
      <c r="AO694" s="197"/>
      <c r="AP694" s="197"/>
      <c r="AQ694" s="216"/>
      <c r="AR694" s="216"/>
      <c r="AS694" s="219" t="s">
        <v>2535</v>
      </c>
      <c r="AT694" s="117" t="b">
        <f>IF(Table1[[#This Row],[PROPOSED
Form ID Name]]=Table1[[#This Row],[ADOPTED
Form ID Name]],TRUE,FALSE)</f>
        <v>1</v>
      </c>
      <c r="AU694" s="121" t="s">
        <v>2352</v>
      </c>
      <c r="AV694" s="220" t="b">
        <f>AND(Table1[[#This Row],[PROPOSED Adjustment Description]]=Table1[[#This Row],[ ADOPTED
Adjustment Description]],TRUE,FALSE)</f>
        <v>0</v>
      </c>
    </row>
    <row r="695" spans="1:48" s="214" customFormat="1" ht="35.25" customHeight="1" x14ac:dyDescent="0.15">
      <c r="A695" s="196">
        <v>200076</v>
      </c>
      <c r="B695" s="199" t="s">
        <v>2444</v>
      </c>
      <c r="C695" s="198">
        <v>171415</v>
      </c>
      <c r="D695" s="199" t="s">
        <v>1271</v>
      </c>
      <c r="E695" s="199" t="s">
        <v>103</v>
      </c>
      <c r="F695" s="199" t="s">
        <v>83</v>
      </c>
      <c r="G695" s="199" t="s">
        <v>61</v>
      </c>
      <c r="H695" s="199" t="s">
        <v>83</v>
      </c>
      <c r="I695" s="226">
        <v>57768</v>
      </c>
      <c r="J695" s="228" t="s">
        <v>2536</v>
      </c>
      <c r="K695" s="190"/>
      <c r="L695" s="191"/>
      <c r="M695" s="191"/>
      <c r="N695" s="191"/>
      <c r="O695" s="191">
        <f>SUM(Table1[[#This Row],[Salaries and Wages]:[Variable Fringe]])</f>
        <v>0</v>
      </c>
      <c r="P695" s="191">
        <v>2500</v>
      </c>
      <c r="Q695" s="191">
        <v>102000</v>
      </c>
      <c r="R695" s="191"/>
      <c r="S695" s="191"/>
      <c r="T695" s="191">
        <v>1133</v>
      </c>
      <c r="U695" s="191"/>
      <c r="V695" s="191"/>
      <c r="W695" s="191"/>
      <c r="X695" s="191"/>
      <c r="Y695" s="191">
        <v>105633</v>
      </c>
      <c r="Z695" s="191"/>
      <c r="AA695" s="223" t="s">
        <v>2352</v>
      </c>
      <c r="AB695" s="210" t="s">
        <v>2352</v>
      </c>
      <c r="AC695" s="210" t="s">
        <v>2352</v>
      </c>
      <c r="AD695" s="199" t="s">
        <v>94</v>
      </c>
      <c r="AE695" s="236" t="s">
        <v>69</v>
      </c>
      <c r="AF695" s="231">
        <v>0</v>
      </c>
      <c r="AG695" s="211">
        <f>Table1[[#This Row],[ADOPTED
Expenditures TOTAL]]*Table1[[#This Row],[
Percent Related to CAP]]</f>
        <v>0</v>
      </c>
      <c r="AH695" s="211">
        <f>Table1[[#This Row],[ADOPTED
Revenue TOTAL]]*Table1[[#This Row],[
Percent Related to CAP]]</f>
        <v>0</v>
      </c>
      <c r="AI695" s="217" t="s">
        <v>69</v>
      </c>
      <c r="AJ695" s="217" t="s">
        <v>69</v>
      </c>
      <c r="AK695" s="217" t="s">
        <v>69</v>
      </c>
      <c r="AL695" s="217" t="s">
        <v>69</v>
      </c>
      <c r="AM695" s="291"/>
      <c r="AN695" s="215" t="s">
        <v>83</v>
      </c>
      <c r="AO695" s="197"/>
      <c r="AP695" s="197"/>
      <c r="AQ695" s="216"/>
      <c r="AR695" s="216"/>
      <c r="AS695" s="219" t="s">
        <v>2536</v>
      </c>
      <c r="AT695" s="117" t="b">
        <f>IF(Table1[[#This Row],[PROPOSED
Form ID Name]]=Table1[[#This Row],[ADOPTED
Form ID Name]],TRUE,FALSE)</f>
        <v>1</v>
      </c>
      <c r="AU695" s="121" t="s">
        <v>2352</v>
      </c>
      <c r="AV695" s="220" t="b">
        <f>AND(Table1[[#This Row],[PROPOSED Adjustment Description]]=Table1[[#This Row],[ ADOPTED
Adjustment Description]],TRUE,FALSE)</f>
        <v>0</v>
      </c>
    </row>
    <row r="696" spans="1:48" s="214" customFormat="1" ht="35.25" customHeight="1" x14ac:dyDescent="0.15">
      <c r="A696" s="196">
        <v>200030</v>
      </c>
      <c r="B696" s="199" t="s">
        <v>2447</v>
      </c>
      <c r="C696" s="198">
        <v>171415</v>
      </c>
      <c r="D696" s="199" t="s">
        <v>1271</v>
      </c>
      <c r="E696" s="199" t="s">
        <v>103</v>
      </c>
      <c r="F696" s="199" t="s">
        <v>83</v>
      </c>
      <c r="G696" s="199" t="s">
        <v>61</v>
      </c>
      <c r="H696" s="199" t="s">
        <v>83</v>
      </c>
      <c r="I696" s="226">
        <v>57769</v>
      </c>
      <c r="J696" s="228" t="s">
        <v>2537</v>
      </c>
      <c r="K696" s="190"/>
      <c r="L696" s="191"/>
      <c r="M696" s="191"/>
      <c r="N696" s="191"/>
      <c r="O696" s="191">
        <f>SUM(Table1[[#This Row],[Salaries and Wages]:[Variable Fringe]])</f>
        <v>0</v>
      </c>
      <c r="P696" s="191">
        <v>15000</v>
      </c>
      <c r="Q696" s="191">
        <v>113819</v>
      </c>
      <c r="R696" s="191"/>
      <c r="S696" s="191"/>
      <c r="T696" s="191">
        <v>7551</v>
      </c>
      <c r="U696" s="191"/>
      <c r="V696" s="191"/>
      <c r="W696" s="191"/>
      <c r="X696" s="191"/>
      <c r="Y696" s="191">
        <v>136370</v>
      </c>
      <c r="Z696" s="191"/>
      <c r="AA696" s="223" t="s">
        <v>2352</v>
      </c>
      <c r="AB696" s="210" t="s">
        <v>2352</v>
      </c>
      <c r="AC696" s="210" t="s">
        <v>2352</v>
      </c>
      <c r="AD696" s="199" t="s">
        <v>94</v>
      </c>
      <c r="AE696" s="236" t="s">
        <v>69</v>
      </c>
      <c r="AF696" s="231">
        <v>0</v>
      </c>
      <c r="AG696" s="211">
        <f>Table1[[#This Row],[ADOPTED
Expenditures TOTAL]]*Table1[[#This Row],[
Percent Related to CAP]]</f>
        <v>0</v>
      </c>
      <c r="AH696" s="211">
        <f>Table1[[#This Row],[ADOPTED
Revenue TOTAL]]*Table1[[#This Row],[
Percent Related to CAP]]</f>
        <v>0</v>
      </c>
      <c r="AI696" s="217" t="s">
        <v>69</v>
      </c>
      <c r="AJ696" s="217" t="s">
        <v>69</v>
      </c>
      <c r="AK696" s="217" t="s">
        <v>69</v>
      </c>
      <c r="AL696" s="217" t="s">
        <v>69</v>
      </c>
      <c r="AM696" s="291"/>
      <c r="AN696" s="215" t="s">
        <v>83</v>
      </c>
      <c r="AO696" s="197"/>
      <c r="AP696" s="197"/>
      <c r="AQ696" s="216"/>
      <c r="AR696" s="216"/>
      <c r="AS696" s="219" t="s">
        <v>2537</v>
      </c>
      <c r="AT696" s="117" t="b">
        <f>IF(Table1[[#This Row],[PROPOSED
Form ID Name]]=Table1[[#This Row],[ADOPTED
Form ID Name]],TRUE,FALSE)</f>
        <v>1</v>
      </c>
      <c r="AU696" s="121" t="s">
        <v>2352</v>
      </c>
      <c r="AV696" s="220" t="b">
        <f>AND(Table1[[#This Row],[PROPOSED Adjustment Description]]=Table1[[#This Row],[ ADOPTED
Adjustment Description]],TRUE,FALSE)</f>
        <v>0</v>
      </c>
    </row>
    <row r="697" spans="1:48" s="214" customFormat="1" ht="35.25" customHeight="1" x14ac:dyDescent="0.15">
      <c r="A697" s="196">
        <v>200074</v>
      </c>
      <c r="B697" s="199" t="s">
        <v>2473</v>
      </c>
      <c r="C697" s="198">
        <v>171415</v>
      </c>
      <c r="D697" s="199" t="s">
        <v>1271</v>
      </c>
      <c r="E697" s="199" t="s">
        <v>103</v>
      </c>
      <c r="F697" s="199" t="s">
        <v>83</v>
      </c>
      <c r="G697" s="199" t="s">
        <v>61</v>
      </c>
      <c r="H697" s="199" t="s">
        <v>83</v>
      </c>
      <c r="I697" s="226">
        <v>57770</v>
      </c>
      <c r="J697" s="228" t="s">
        <v>2538</v>
      </c>
      <c r="K697" s="190"/>
      <c r="L697" s="191"/>
      <c r="M697" s="191"/>
      <c r="N697" s="191"/>
      <c r="O697" s="191">
        <f>SUM(Table1[[#This Row],[Salaries and Wages]:[Variable Fringe]])</f>
        <v>0</v>
      </c>
      <c r="P697" s="191"/>
      <c r="Q697" s="191">
        <v>77670</v>
      </c>
      <c r="R697" s="191"/>
      <c r="S697" s="191"/>
      <c r="T697" s="191">
        <v>4908</v>
      </c>
      <c r="U697" s="191"/>
      <c r="V697" s="191"/>
      <c r="W697" s="191"/>
      <c r="X697" s="191"/>
      <c r="Y697" s="191">
        <v>82578</v>
      </c>
      <c r="Z697" s="191"/>
      <c r="AA697" s="223" t="s">
        <v>2352</v>
      </c>
      <c r="AB697" s="210" t="s">
        <v>2352</v>
      </c>
      <c r="AC697" s="210" t="s">
        <v>2352</v>
      </c>
      <c r="AD697" s="199" t="s">
        <v>94</v>
      </c>
      <c r="AE697" s="236" t="s">
        <v>69</v>
      </c>
      <c r="AF697" s="231">
        <v>0</v>
      </c>
      <c r="AG697" s="211">
        <f>Table1[[#This Row],[ADOPTED
Expenditures TOTAL]]*Table1[[#This Row],[
Percent Related to CAP]]</f>
        <v>0</v>
      </c>
      <c r="AH697" s="211">
        <f>Table1[[#This Row],[ADOPTED
Revenue TOTAL]]*Table1[[#This Row],[
Percent Related to CAP]]</f>
        <v>0</v>
      </c>
      <c r="AI697" s="217" t="s">
        <v>69</v>
      </c>
      <c r="AJ697" s="217" t="s">
        <v>69</v>
      </c>
      <c r="AK697" s="217" t="s">
        <v>69</v>
      </c>
      <c r="AL697" s="217" t="s">
        <v>69</v>
      </c>
      <c r="AM697" s="291"/>
      <c r="AN697" s="215" t="s">
        <v>83</v>
      </c>
      <c r="AO697" s="197"/>
      <c r="AP697" s="197"/>
      <c r="AQ697" s="216"/>
      <c r="AR697" s="216"/>
      <c r="AS697" s="219" t="s">
        <v>2538</v>
      </c>
      <c r="AT697" s="117" t="b">
        <f>IF(Table1[[#This Row],[PROPOSED
Form ID Name]]=Table1[[#This Row],[ADOPTED
Form ID Name]],TRUE,FALSE)</f>
        <v>1</v>
      </c>
      <c r="AU697" s="121" t="s">
        <v>2352</v>
      </c>
      <c r="AV697" s="220" t="b">
        <f>AND(Table1[[#This Row],[PROPOSED Adjustment Description]]=Table1[[#This Row],[ ADOPTED
Adjustment Description]],TRUE,FALSE)</f>
        <v>0</v>
      </c>
    </row>
    <row r="698" spans="1:48" s="214" customFormat="1" ht="35.25" customHeight="1" x14ac:dyDescent="0.15">
      <c r="A698" s="196">
        <v>200093</v>
      </c>
      <c r="B698" s="199" t="s">
        <v>2476</v>
      </c>
      <c r="C698" s="198">
        <v>171415</v>
      </c>
      <c r="D698" s="199" t="s">
        <v>1271</v>
      </c>
      <c r="E698" s="199" t="s">
        <v>103</v>
      </c>
      <c r="F698" s="199" t="s">
        <v>83</v>
      </c>
      <c r="G698" s="199" t="s">
        <v>61</v>
      </c>
      <c r="H698" s="199" t="s">
        <v>83</v>
      </c>
      <c r="I698" s="226">
        <v>57771</v>
      </c>
      <c r="J698" s="228" t="s">
        <v>2539</v>
      </c>
      <c r="K698" s="190"/>
      <c r="L698" s="191"/>
      <c r="M698" s="191"/>
      <c r="N698" s="191"/>
      <c r="O698" s="191">
        <f>SUM(Table1[[#This Row],[Salaries and Wages]:[Variable Fringe]])</f>
        <v>0</v>
      </c>
      <c r="P698" s="191">
        <v>250</v>
      </c>
      <c r="Q698" s="191">
        <v>13556</v>
      </c>
      <c r="R698" s="191"/>
      <c r="S698" s="191"/>
      <c r="T698" s="191">
        <v>755</v>
      </c>
      <c r="U698" s="191"/>
      <c r="V698" s="191"/>
      <c r="W698" s="191"/>
      <c r="X698" s="191"/>
      <c r="Y698" s="191">
        <v>14561</v>
      </c>
      <c r="Z698" s="191"/>
      <c r="AA698" s="223" t="s">
        <v>2352</v>
      </c>
      <c r="AB698" s="210" t="s">
        <v>2352</v>
      </c>
      <c r="AC698" s="210" t="s">
        <v>2352</v>
      </c>
      <c r="AD698" s="199" t="s">
        <v>94</v>
      </c>
      <c r="AE698" s="236" t="s">
        <v>69</v>
      </c>
      <c r="AF698" s="231">
        <v>0</v>
      </c>
      <c r="AG698" s="211">
        <f>Table1[[#This Row],[ADOPTED
Expenditures TOTAL]]*Table1[[#This Row],[
Percent Related to CAP]]</f>
        <v>0</v>
      </c>
      <c r="AH698" s="211">
        <f>Table1[[#This Row],[ADOPTED
Revenue TOTAL]]*Table1[[#This Row],[
Percent Related to CAP]]</f>
        <v>0</v>
      </c>
      <c r="AI698" s="217" t="s">
        <v>69</v>
      </c>
      <c r="AJ698" s="217" t="s">
        <v>69</v>
      </c>
      <c r="AK698" s="217" t="s">
        <v>69</v>
      </c>
      <c r="AL698" s="217" t="s">
        <v>69</v>
      </c>
      <c r="AM698" s="291"/>
      <c r="AN698" s="215" t="s">
        <v>83</v>
      </c>
      <c r="AO698" s="197"/>
      <c r="AP698" s="197"/>
      <c r="AQ698" s="216"/>
      <c r="AR698" s="216"/>
      <c r="AS698" s="219" t="s">
        <v>2539</v>
      </c>
      <c r="AT698" s="117" t="b">
        <f>IF(Table1[[#This Row],[PROPOSED
Form ID Name]]=Table1[[#This Row],[ADOPTED
Form ID Name]],TRUE,FALSE)</f>
        <v>1</v>
      </c>
      <c r="AU698" s="121" t="s">
        <v>2352</v>
      </c>
      <c r="AV698" s="220" t="b">
        <f>AND(Table1[[#This Row],[PROPOSED Adjustment Description]]=Table1[[#This Row],[ ADOPTED
Adjustment Description]],TRUE,FALSE)</f>
        <v>0</v>
      </c>
    </row>
    <row r="699" spans="1:48" s="214" customFormat="1" ht="35.25" customHeight="1" x14ac:dyDescent="0.15">
      <c r="A699" s="196">
        <v>200057</v>
      </c>
      <c r="B699" s="199" t="s">
        <v>2480</v>
      </c>
      <c r="C699" s="198">
        <v>171415</v>
      </c>
      <c r="D699" s="199" t="s">
        <v>1271</v>
      </c>
      <c r="E699" s="199" t="s">
        <v>103</v>
      </c>
      <c r="F699" s="199" t="s">
        <v>83</v>
      </c>
      <c r="G699" s="199" t="s">
        <v>61</v>
      </c>
      <c r="H699" s="199" t="s">
        <v>83</v>
      </c>
      <c r="I699" s="226">
        <v>57772</v>
      </c>
      <c r="J699" s="228" t="s">
        <v>2540</v>
      </c>
      <c r="K699" s="190"/>
      <c r="L699" s="191"/>
      <c r="M699" s="191"/>
      <c r="N699" s="191"/>
      <c r="O699" s="191">
        <f>SUM(Table1[[#This Row],[Salaries and Wages]:[Variable Fringe]])</f>
        <v>0</v>
      </c>
      <c r="P699" s="191">
        <v>4000</v>
      </c>
      <c r="Q699" s="193">
        <v>-2634</v>
      </c>
      <c r="R699" s="191"/>
      <c r="S699" s="191"/>
      <c r="T699" s="191">
        <v>755</v>
      </c>
      <c r="U699" s="191"/>
      <c r="V699" s="191"/>
      <c r="W699" s="191"/>
      <c r="X699" s="191"/>
      <c r="Y699" s="191">
        <v>2121</v>
      </c>
      <c r="Z699" s="191"/>
      <c r="AA699" s="223" t="s">
        <v>2352</v>
      </c>
      <c r="AB699" s="210" t="s">
        <v>2352</v>
      </c>
      <c r="AC699" s="210" t="s">
        <v>2352</v>
      </c>
      <c r="AD699" s="199" t="s">
        <v>94</v>
      </c>
      <c r="AE699" s="236" t="s">
        <v>69</v>
      </c>
      <c r="AF699" s="231">
        <v>0</v>
      </c>
      <c r="AG699" s="211">
        <f>Table1[[#This Row],[ADOPTED
Expenditures TOTAL]]*Table1[[#This Row],[
Percent Related to CAP]]</f>
        <v>0</v>
      </c>
      <c r="AH699" s="211">
        <f>Table1[[#This Row],[ADOPTED
Revenue TOTAL]]*Table1[[#This Row],[
Percent Related to CAP]]</f>
        <v>0</v>
      </c>
      <c r="AI699" s="217" t="s">
        <v>69</v>
      </c>
      <c r="AJ699" s="217" t="s">
        <v>69</v>
      </c>
      <c r="AK699" s="217" t="s">
        <v>69</v>
      </c>
      <c r="AL699" s="217" t="s">
        <v>69</v>
      </c>
      <c r="AM699" s="291"/>
      <c r="AN699" s="215" t="s">
        <v>83</v>
      </c>
      <c r="AO699" s="197"/>
      <c r="AP699" s="197"/>
      <c r="AQ699" s="216"/>
      <c r="AR699" s="216"/>
      <c r="AS699" s="219" t="s">
        <v>2540</v>
      </c>
      <c r="AT699" s="117" t="b">
        <f>IF(Table1[[#This Row],[PROPOSED
Form ID Name]]=Table1[[#This Row],[ADOPTED
Form ID Name]],TRUE,FALSE)</f>
        <v>1</v>
      </c>
      <c r="AU699" s="121" t="s">
        <v>2352</v>
      </c>
      <c r="AV699" s="220" t="b">
        <f>AND(Table1[[#This Row],[PROPOSED Adjustment Description]]=Table1[[#This Row],[ ADOPTED
Adjustment Description]],TRUE,FALSE)</f>
        <v>0</v>
      </c>
    </row>
    <row r="700" spans="1:48" s="214" customFormat="1" ht="35.25" customHeight="1" x14ac:dyDescent="0.15">
      <c r="A700" s="196">
        <v>200066</v>
      </c>
      <c r="B700" s="199" t="s">
        <v>2485</v>
      </c>
      <c r="C700" s="198">
        <v>171415</v>
      </c>
      <c r="D700" s="199" t="s">
        <v>1271</v>
      </c>
      <c r="E700" s="199" t="s">
        <v>103</v>
      </c>
      <c r="F700" s="199" t="s">
        <v>83</v>
      </c>
      <c r="G700" s="199" t="s">
        <v>61</v>
      </c>
      <c r="H700" s="199" t="s">
        <v>83</v>
      </c>
      <c r="I700" s="226">
        <v>57773</v>
      </c>
      <c r="J700" s="228" t="s">
        <v>2541</v>
      </c>
      <c r="K700" s="190"/>
      <c r="L700" s="191"/>
      <c r="M700" s="191"/>
      <c r="N700" s="191"/>
      <c r="O700" s="191">
        <f>SUM(Table1[[#This Row],[Salaries and Wages]:[Variable Fringe]])</f>
        <v>0</v>
      </c>
      <c r="P700" s="191"/>
      <c r="Q700" s="191">
        <v>8405</v>
      </c>
      <c r="R700" s="191"/>
      <c r="S700" s="191"/>
      <c r="T700" s="191">
        <v>377</v>
      </c>
      <c r="U700" s="191"/>
      <c r="V700" s="191"/>
      <c r="W700" s="191"/>
      <c r="X700" s="191"/>
      <c r="Y700" s="191">
        <v>8782</v>
      </c>
      <c r="Z700" s="191"/>
      <c r="AA700" s="223" t="s">
        <v>2352</v>
      </c>
      <c r="AB700" s="210" t="s">
        <v>2352</v>
      </c>
      <c r="AC700" s="210" t="s">
        <v>2352</v>
      </c>
      <c r="AD700" s="199" t="s">
        <v>94</v>
      </c>
      <c r="AE700" s="236" t="s">
        <v>69</v>
      </c>
      <c r="AF700" s="231">
        <v>0</v>
      </c>
      <c r="AG700" s="211">
        <f>Table1[[#This Row],[ADOPTED
Expenditures TOTAL]]*Table1[[#This Row],[
Percent Related to CAP]]</f>
        <v>0</v>
      </c>
      <c r="AH700" s="211">
        <f>Table1[[#This Row],[ADOPTED
Revenue TOTAL]]*Table1[[#This Row],[
Percent Related to CAP]]</f>
        <v>0</v>
      </c>
      <c r="AI700" s="217" t="s">
        <v>69</v>
      </c>
      <c r="AJ700" s="217" t="s">
        <v>69</v>
      </c>
      <c r="AK700" s="217" t="s">
        <v>69</v>
      </c>
      <c r="AL700" s="217" t="s">
        <v>69</v>
      </c>
      <c r="AM700" s="291"/>
      <c r="AN700" s="215" t="s">
        <v>83</v>
      </c>
      <c r="AO700" s="197"/>
      <c r="AP700" s="197"/>
      <c r="AQ700" s="216"/>
      <c r="AR700" s="216"/>
      <c r="AS700" s="219" t="s">
        <v>2541</v>
      </c>
      <c r="AT700" s="117" t="b">
        <f>IF(Table1[[#This Row],[PROPOSED
Form ID Name]]=Table1[[#This Row],[ADOPTED
Form ID Name]],TRUE,FALSE)</f>
        <v>1</v>
      </c>
      <c r="AU700" s="121" t="s">
        <v>2352</v>
      </c>
      <c r="AV700" s="220" t="b">
        <f>AND(Table1[[#This Row],[PROPOSED Adjustment Description]]=Table1[[#This Row],[ ADOPTED
Adjustment Description]],TRUE,FALSE)</f>
        <v>0</v>
      </c>
    </row>
    <row r="701" spans="1:48" s="214" customFormat="1" ht="35.25" customHeight="1" x14ac:dyDescent="0.15">
      <c r="A701" s="196">
        <v>100000</v>
      </c>
      <c r="B701" s="197" t="s">
        <v>57</v>
      </c>
      <c r="C701" s="198">
        <v>171422</v>
      </c>
      <c r="D701" s="197" t="s">
        <v>2542</v>
      </c>
      <c r="E701" s="197" t="s">
        <v>422</v>
      </c>
      <c r="F701" s="197" t="s">
        <v>60</v>
      </c>
      <c r="G701" s="197" t="s">
        <v>61</v>
      </c>
      <c r="H701" s="197" t="s">
        <v>83</v>
      </c>
      <c r="I701" s="226">
        <v>57774</v>
      </c>
      <c r="J701" s="227" t="s">
        <v>2543</v>
      </c>
      <c r="K701" s="188">
        <v>1</v>
      </c>
      <c r="L701" s="189">
        <v>158437</v>
      </c>
      <c r="M701" s="189">
        <v>29929</v>
      </c>
      <c r="N701" s="189">
        <v>11877</v>
      </c>
      <c r="O701" s="189">
        <f>SUM(Table1[[#This Row],[Salaries and Wages]:[Variable Fringe]])</f>
        <v>200243</v>
      </c>
      <c r="P701" s="189">
        <v>4550</v>
      </c>
      <c r="Q701" s="189"/>
      <c r="R701" s="189"/>
      <c r="S701" s="189"/>
      <c r="T701" s="189"/>
      <c r="U701" s="189"/>
      <c r="V701" s="189"/>
      <c r="W701" s="189"/>
      <c r="X701" s="189"/>
      <c r="Y701" s="189">
        <v>204793</v>
      </c>
      <c r="Z701" s="189"/>
      <c r="AA701" s="221" t="s">
        <v>2544</v>
      </c>
      <c r="AB701" s="210" t="s">
        <v>2545</v>
      </c>
      <c r="AC701" s="210" t="s">
        <v>2546</v>
      </c>
      <c r="AD701" s="197" t="s">
        <v>67</v>
      </c>
      <c r="AE701" s="235" t="s">
        <v>2547</v>
      </c>
      <c r="AF701" s="231">
        <v>1</v>
      </c>
      <c r="AG701" s="211">
        <f>Table1[[#This Row],[ADOPTED
Expenditures TOTAL]]*Table1[[#This Row],[
Percent Related to CAP]]</f>
        <v>204793</v>
      </c>
      <c r="AH701" s="211">
        <f>Table1[[#This Row],[ADOPTED
Revenue TOTAL]]*Table1[[#This Row],[
Percent Related to CAP]]</f>
        <v>0</v>
      </c>
      <c r="AI701" s="217" t="s">
        <v>79</v>
      </c>
      <c r="AJ701" s="217" t="s">
        <v>1255</v>
      </c>
      <c r="AK701" s="217" t="s">
        <v>81</v>
      </c>
      <c r="AL701" s="217" t="s">
        <v>177</v>
      </c>
      <c r="AM701" s="290"/>
      <c r="AN701" s="212"/>
      <c r="AO701" s="213"/>
      <c r="AP701" s="213"/>
      <c r="AQ701" s="213"/>
      <c r="AR701" s="197" t="s">
        <v>70</v>
      </c>
      <c r="AS701" s="219" t="s">
        <v>2543</v>
      </c>
      <c r="AT701" s="116" t="b">
        <f>IF(Table1[[#This Row],[PROPOSED
Form ID Name]]=Table1[[#This Row],[ADOPTED
Form ID Name]],TRUE,FALSE)</f>
        <v>1</v>
      </c>
      <c r="AU701" s="121" t="s">
        <v>2544</v>
      </c>
      <c r="AV701" s="220" t="b">
        <f>AND(Table1[[#This Row],[PROPOSED Adjustment Description]]=Table1[[#This Row],[ ADOPTED
Adjustment Description]],TRUE,FALSE)</f>
        <v>0</v>
      </c>
    </row>
    <row r="702" spans="1:48" s="214" customFormat="1" ht="35.25" customHeight="1" x14ac:dyDescent="0.15">
      <c r="A702" s="196">
        <v>100000</v>
      </c>
      <c r="B702" s="197" t="s">
        <v>57</v>
      </c>
      <c r="C702" s="198">
        <v>9912</v>
      </c>
      <c r="D702" s="197" t="s">
        <v>102</v>
      </c>
      <c r="E702" s="197" t="s">
        <v>83</v>
      </c>
      <c r="F702" s="197" t="s">
        <v>83</v>
      </c>
      <c r="G702" s="197" t="s">
        <v>61</v>
      </c>
      <c r="H702" s="197" t="s">
        <v>83</v>
      </c>
      <c r="I702" s="226">
        <v>57775</v>
      </c>
      <c r="J702" s="227" t="s">
        <v>2548</v>
      </c>
      <c r="K702" s="188"/>
      <c r="L702" s="189"/>
      <c r="M702" s="189"/>
      <c r="N702" s="189"/>
      <c r="O702" s="189">
        <f>SUM(Table1[[#This Row],[Salaries and Wages]:[Variable Fringe]])</f>
        <v>0</v>
      </c>
      <c r="P702" s="189"/>
      <c r="Q702" s="189">
        <v>100000</v>
      </c>
      <c r="R702" s="189"/>
      <c r="S702" s="189"/>
      <c r="T702" s="189"/>
      <c r="U702" s="189"/>
      <c r="V702" s="189"/>
      <c r="W702" s="189"/>
      <c r="X702" s="189"/>
      <c r="Y702" s="189">
        <v>100000</v>
      </c>
      <c r="Z702" s="189"/>
      <c r="AA702" s="221" t="s">
        <v>2549</v>
      </c>
      <c r="AB702" s="210" t="s">
        <v>2550</v>
      </c>
      <c r="AC702" s="209" t="s">
        <v>2551</v>
      </c>
      <c r="AD702" s="197" t="s">
        <v>94</v>
      </c>
      <c r="AE702" s="234" t="s">
        <v>1475</v>
      </c>
      <c r="AF702" s="231">
        <v>0.1</v>
      </c>
      <c r="AG702" s="211">
        <f>Table1[[#This Row],[ADOPTED
Expenditures TOTAL]]*Table1[[#This Row],[
Percent Related to CAP]]</f>
        <v>10000</v>
      </c>
      <c r="AH702" s="211">
        <f>Table1[[#This Row],[ADOPTED
Revenue TOTAL]]*Table1[[#This Row],[
Percent Related to CAP]]</f>
        <v>0</v>
      </c>
      <c r="AI702" s="217" t="s">
        <v>79</v>
      </c>
      <c r="AJ702" s="217" t="s">
        <v>4335</v>
      </c>
      <c r="AK702" s="217" t="s">
        <v>156</v>
      </c>
      <c r="AL702" s="217" t="s">
        <v>177</v>
      </c>
      <c r="AM702" s="246"/>
      <c r="AN702" s="215"/>
      <c r="AO702" s="197"/>
      <c r="AP702" s="197"/>
      <c r="AQ702" s="197"/>
      <c r="AR702" s="197" t="s">
        <v>133</v>
      </c>
      <c r="AS702" s="219" t="s">
        <v>2548</v>
      </c>
      <c r="AT702" s="116" t="b">
        <f>IF(Table1[[#This Row],[PROPOSED
Form ID Name]]=Table1[[#This Row],[ADOPTED
Form ID Name]],TRUE,FALSE)</f>
        <v>1</v>
      </c>
      <c r="AU702" s="121" t="s">
        <v>2549</v>
      </c>
      <c r="AV702" s="220" t="b">
        <f>AND(Table1[[#This Row],[PROPOSED Adjustment Description]]=Table1[[#This Row],[ ADOPTED
Adjustment Description]],TRUE,FALSE)</f>
        <v>0</v>
      </c>
    </row>
    <row r="703" spans="1:48" s="214" customFormat="1" ht="35.25" customHeight="1" x14ac:dyDescent="0.15">
      <c r="A703" s="196">
        <v>200303</v>
      </c>
      <c r="B703" s="199" t="s">
        <v>2552</v>
      </c>
      <c r="C703" s="198">
        <v>171420</v>
      </c>
      <c r="D703" s="199" t="s">
        <v>2553</v>
      </c>
      <c r="E703" s="199" t="s">
        <v>103</v>
      </c>
      <c r="F703" s="199" t="s">
        <v>83</v>
      </c>
      <c r="G703" s="199" t="s">
        <v>89</v>
      </c>
      <c r="H703" s="199" t="s">
        <v>83</v>
      </c>
      <c r="I703" s="226">
        <v>57776</v>
      </c>
      <c r="J703" s="228" t="s">
        <v>2554</v>
      </c>
      <c r="K703" s="190"/>
      <c r="L703" s="191"/>
      <c r="M703" s="191"/>
      <c r="N703" s="191"/>
      <c r="O703" s="191">
        <f>SUM(Table1[[#This Row],[Salaries and Wages]:[Variable Fringe]])</f>
        <v>0</v>
      </c>
      <c r="P703" s="191"/>
      <c r="Q703" s="191"/>
      <c r="R703" s="191"/>
      <c r="S703" s="191"/>
      <c r="T703" s="191"/>
      <c r="U703" s="191"/>
      <c r="V703" s="191"/>
      <c r="W703" s="191"/>
      <c r="X703" s="191"/>
      <c r="Y703" s="191"/>
      <c r="Z703" s="191">
        <v>110000</v>
      </c>
      <c r="AA703" s="223" t="s">
        <v>2555</v>
      </c>
      <c r="AB703" s="210" t="s">
        <v>2556</v>
      </c>
      <c r="AC703" s="210" t="s">
        <v>2557</v>
      </c>
      <c r="AD703" s="199" t="s">
        <v>94</v>
      </c>
      <c r="AE703" s="236"/>
      <c r="AF703" s="231">
        <v>0</v>
      </c>
      <c r="AG703" s="211">
        <f>Table1[[#This Row],[ADOPTED
Expenditures TOTAL]]*Table1[[#This Row],[
Percent Related to CAP]]</f>
        <v>0</v>
      </c>
      <c r="AH703" s="211">
        <f>Table1[[#This Row],[ADOPTED
Revenue TOTAL]]*Table1[[#This Row],[
Percent Related to CAP]]</f>
        <v>0</v>
      </c>
      <c r="AI703" s="217" t="s">
        <v>69</v>
      </c>
      <c r="AJ703" s="217" t="s">
        <v>69</v>
      </c>
      <c r="AK703" s="217" t="s">
        <v>69</v>
      </c>
      <c r="AL703" s="217" t="s">
        <v>177</v>
      </c>
      <c r="AM703" s="291"/>
      <c r="AN703" s="215" t="s">
        <v>83</v>
      </c>
      <c r="AO703" s="197"/>
      <c r="AP703" s="197"/>
      <c r="AQ703" s="216"/>
      <c r="AR703" s="216"/>
      <c r="AS703" s="219" t="s">
        <v>2554</v>
      </c>
      <c r="AT703" s="117" t="b">
        <f>IF(Table1[[#This Row],[PROPOSED
Form ID Name]]=Table1[[#This Row],[ADOPTED
Form ID Name]],TRUE,FALSE)</f>
        <v>1</v>
      </c>
      <c r="AU703" s="121" t="s">
        <v>2555</v>
      </c>
      <c r="AV703" s="220" t="b">
        <f>AND(Table1[[#This Row],[PROPOSED Adjustment Description]]=Table1[[#This Row],[ ADOPTED
Adjustment Description]],TRUE,FALSE)</f>
        <v>0</v>
      </c>
    </row>
    <row r="704" spans="1:48" s="214" customFormat="1" ht="35.25" customHeight="1" x14ac:dyDescent="0.15">
      <c r="A704" s="196">
        <v>200227</v>
      </c>
      <c r="B704" s="199" t="s">
        <v>398</v>
      </c>
      <c r="C704" s="198">
        <v>1913</v>
      </c>
      <c r="D704" s="199" t="s">
        <v>399</v>
      </c>
      <c r="E704" s="199" t="s">
        <v>83</v>
      </c>
      <c r="F704" s="199" t="s">
        <v>83</v>
      </c>
      <c r="G704" s="199" t="s">
        <v>61</v>
      </c>
      <c r="H704" s="199" t="s">
        <v>83</v>
      </c>
      <c r="I704" s="226">
        <v>57777</v>
      </c>
      <c r="J704" s="228" t="s">
        <v>2558</v>
      </c>
      <c r="K704" s="190"/>
      <c r="L704" s="191"/>
      <c r="M704" s="191"/>
      <c r="N704" s="191"/>
      <c r="O704" s="191">
        <f>SUM(Table1[[#This Row],[Salaries and Wages]:[Variable Fringe]])</f>
        <v>0</v>
      </c>
      <c r="P704" s="191"/>
      <c r="Q704" s="191"/>
      <c r="R704" s="191"/>
      <c r="S704" s="191"/>
      <c r="T704" s="191"/>
      <c r="U704" s="191"/>
      <c r="V704" s="191"/>
      <c r="W704" s="191">
        <v>1000000</v>
      </c>
      <c r="X704" s="191"/>
      <c r="Y704" s="191">
        <v>1000000</v>
      </c>
      <c r="Z704" s="191"/>
      <c r="AA704" s="223" t="s">
        <v>2559</v>
      </c>
      <c r="AB704" s="210" t="s">
        <v>2560</v>
      </c>
      <c r="AC704" s="210" t="s">
        <v>2559</v>
      </c>
      <c r="AD704" s="199" t="s">
        <v>94</v>
      </c>
      <c r="AE704" s="234"/>
      <c r="AF704" s="231">
        <v>0</v>
      </c>
      <c r="AG704" s="211">
        <f>Table1[[#This Row],[ADOPTED
Expenditures TOTAL]]*Table1[[#This Row],[
Percent Related to CAP]]</f>
        <v>0</v>
      </c>
      <c r="AH704" s="211">
        <f>Table1[[#This Row],[ADOPTED
Revenue TOTAL]]*Table1[[#This Row],[
Percent Related to CAP]]</f>
        <v>0</v>
      </c>
      <c r="AI704" s="217" t="s">
        <v>69</v>
      </c>
      <c r="AJ704" s="217" t="s">
        <v>69</v>
      </c>
      <c r="AK704" s="217" t="s">
        <v>69</v>
      </c>
      <c r="AL704" s="217" t="s">
        <v>69</v>
      </c>
      <c r="AM704" s="246"/>
      <c r="AN704" s="215"/>
      <c r="AO704" s="197"/>
      <c r="AP704" s="197" t="s">
        <v>83</v>
      </c>
      <c r="AQ704" s="197"/>
      <c r="AR704" s="197"/>
      <c r="AS704" s="219" t="s">
        <v>2558</v>
      </c>
      <c r="AT704" s="117" t="b">
        <f>IF(Table1[[#This Row],[PROPOSED
Form ID Name]]=Table1[[#This Row],[ADOPTED
Form ID Name]],TRUE,FALSE)</f>
        <v>1</v>
      </c>
      <c r="AU704" s="121" t="s">
        <v>2559</v>
      </c>
      <c r="AV704" s="220" t="b">
        <f>AND(Table1[[#This Row],[PROPOSED Adjustment Description]]=Table1[[#This Row],[ ADOPTED
Adjustment Description]],TRUE,FALSE)</f>
        <v>0</v>
      </c>
    </row>
    <row r="705" spans="1:48" s="214" customFormat="1" ht="35.25" customHeight="1" x14ac:dyDescent="0.15">
      <c r="A705" s="196">
        <v>200308</v>
      </c>
      <c r="B705" s="197" t="s">
        <v>1206</v>
      </c>
      <c r="C705" s="198">
        <v>1314</v>
      </c>
      <c r="D705" s="197" t="s">
        <v>261</v>
      </c>
      <c r="E705" s="197" t="s">
        <v>83</v>
      </c>
      <c r="F705" s="197" t="s">
        <v>83</v>
      </c>
      <c r="G705" s="197" t="s">
        <v>134</v>
      </c>
      <c r="H705" s="197" t="s">
        <v>83</v>
      </c>
      <c r="I705" s="226">
        <v>57778</v>
      </c>
      <c r="J705" s="227" t="s">
        <v>2561</v>
      </c>
      <c r="K705" s="188"/>
      <c r="L705" s="189"/>
      <c r="M705" s="189"/>
      <c r="N705" s="189"/>
      <c r="O705" s="189">
        <f>SUM(Table1[[#This Row],[Salaries and Wages]:[Variable Fringe]])</f>
        <v>0</v>
      </c>
      <c r="P705" s="189"/>
      <c r="Q705" s="189"/>
      <c r="R705" s="189"/>
      <c r="S705" s="189"/>
      <c r="T705" s="189"/>
      <c r="U705" s="189"/>
      <c r="V705" s="189"/>
      <c r="W705" s="189"/>
      <c r="X705" s="189"/>
      <c r="Y705" s="189"/>
      <c r="Z705" s="194">
        <v>-552380</v>
      </c>
      <c r="AA705" s="221" t="s">
        <v>1246</v>
      </c>
      <c r="AB705" s="210" t="s">
        <v>1204</v>
      </c>
      <c r="AC705" s="210" t="s">
        <v>2562</v>
      </c>
      <c r="AD705" s="197" t="s">
        <v>94</v>
      </c>
      <c r="AE705" s="234" t="s">
        <v>69</v>
      </c>
      <c r="AF705" s="231">
        <v>0</v>
      </c>
      <c r="AG705" s="211">
        <f>Table1[[#This Row],[ADOPTED
Expenditures TOTAL]]*Table1[[#This Row],[
Percent Related to CAP]]</f>
        <v>0</v>
      </c>
      <c r="AH705" s="211">
        <f>Table1[[#This Row],[ADOPTED
Revenue TOTAL]]*Table1[[#This Row],[
Percent Related to CAP]]</f>
        <v>0</v>
      </c>
      <c r="AI705" s="217" t="s">
        <v>69</v>
      </c>
      <c r="AJ705" s="217" t="s">
        <v>69</v>
      </c>
      <c r="AK705" s="217" t="s">
        <v>69</v>
      </c>
      <c r="AL705" s="217" t="s">
        <v>69</v>
      </c>
      <c r="AM705" s="246"/>
      <c r="AN705" s="215" t="s">
        <v>83</v>
      </c>
      <c r="AO705" s="197"/>
      <c r="AP705" s="197"/>
      <c r="AQ705" s="216"/>
      <c r="AR705" s="216"/>
      <c r="AS705" s="219" t="s">
        <v>2561</v>
      </c>
      <c r="AT705" s="117" t="b">
        <f>IF(Table1[[#This Row],[PROPOSED
Form ID Name]]=Table1[[#This Row],[ADOPTED
Form ID Name]],TRUE,FALSE)</f>
        <v>1</v>
      </c>
      <c r="AU705" s="121" t="s">
        <v>1246</v>
      </c>
      <c r="AV705" s="220" t="b">
        <f>AND(Table1[[#This Row],[PROPOSED Adjustment Description]]=Table1[[#This Row],[ ADOPTED
Adjustment Description]],TRUE,FALSE)</f>
        <v>0</v>
      </c>
    </row>
    <row r="706" spans="1:48" s="214" customFormat="1" ht="35.25" customHeight="1" x14ac:dyDescent="0.15">
      <c r="A706" s="196">
        <v>200448</v>
      </c>
      <c r="B706" s="199" t="s">
        <v>1144</v>
      </c>
      <c r="C706" s="198">
        <v>1314</v>
      </c>
      <c r="D706" s="199" t="s">
        <v>261</v>
      </c>
      <c r="E706" s="199" t="s">
        <v>83</v>
      </c>
      <c r="F706" s="199" t="s">
        <v>83</v>
      </c>
      <c r="G706" s="199" t="s">
        <v>134</v>
      </c>
      <c r="H706" s="199" t="s">
        <v>83</v>
      </c>
      <c r="I706" s="226">
        <v>57779</v>
      </c>
      <c r="J706" s="228" t="s">
        <v>2563</v>
      </c>
      <c r="K706" s="190"/>
      <c r="L706" s="191"/>
      <c r="M706" s="191"/>
      <c r="N706" s="191"/>
      <c r="O706" s="191">
        <f>SUM(Table1[[#This Row],[Salaries and Wages]:[Variable Fringe]])</f>
        <v>0</v>
      </c>
      <c r="P706" s="191"/>
      <c r="Q706" s="191"/>
      <c r="R706" s="191"/>
      <c r="S706" s="191"/>
      <c r="T706" s="191"/>
      <c r="U706" s="191"/>
      <c r="V706" s="191"/>
      <c r="W706" s="191"/>
      <c r="X706" s="191"/>
      <c r="Y706" s="191"/>
      <c r="Z706" s="193">
        <v>-214000</v>
      </c>
      <c r="AA706" s="223" t="s">
        <v>1203</v>
      </c>
      <c r="AB706" s="210" t="s">
        <v>1204</v>
      </c>
      <c r="AC706" s="210" t="s">
        <v>2564</v>
      </c>
      <c r="AD706" s="199" t="s">
        <v>94</v>
      </c>
      <c r="AE706" s="236" t="s">
        <v>69</v>
      </c>
      <c r="AF706" s="231">
        <v>0</v>
      </c>
      <c r="AG706" s="211">
        <f>Table1[[#This Row],[ADOPTED
Expenditures TOTAL]]*Table1[[#This Row],[
Percent Related to CAP]]</f>
        <v>0</v>
      </c>
      <c r="AH706" s="211">
        <f>Table1[[#This Row],[ADOPTED
Revenue TOTAL]]*Table1[[#This Row],[
Percent Related to CAP]]</f>
        <v>0</v>
      </c>
      <c r="AI706" s="217" t="s">
        <v>69</v>
      </c>
      <c r="AJ706" s="217" t="s">
        <v>69</v>
      </c>
      <c r="AK706" s="217" t="s">
        <v>69</v>
      </c>
      <c r="AL706" s="217" t="s">
        <v>69</v>
      </c>
      <c r="AM706" s="291"/>
      <c r="AN706" s="215" t="s">
        <v>83</v>
      </c>
      <c r="AO706" s="197"/>
      <c r="AP706" s="197"/>
      <c r="AQ706" s="216"/>
      <c r="AR706" s="216"/>
      <c r="AS706" s="219" t="s">
        <v>2563</v>
      </c>
      <c r="AT706" s="117" t="b">
        <f>IF(Table1[[#This Row],[PROPOSED
Form ID Name]]=Table1[[#This Row],[ADOPTED
Form ID Name]],TRUE,FALSE)</f>
        <v>1</v>
      </c>
      <c r="AU706" s="121" t="s">
        <v>1203</v>
      </c>
      <c r="AV706" s="220" t="b">
        <f>AND(Table1[[#This Row],[PROPOSED Adjustment Description]]=Table1[[#This Row],[ ADOPTED
Adjustment Description]],TRUE,FALSE)</f>
        <v>0</v>
      </c>
    </row>
    <row r="707" spans="1:48" s="214" customFormat="1" ht="35.25" customHeight="1" x14ac:dyDescent="0.15">
      <c r="A707" s="196">
        <v>200611</v>
      </c>
      <c r="B707" s="197" t="s">
        <v>1160</v>
      </c>
      <c r="C707" s="198">
        <v>1314</v>
      </c>
      <c r="D707" s="197" t="s">
        <v>261</v>
      </c>
      <c r="E707" s="197" t="s">
        <v>83</v>
      </c>
      <c r="F707" s="197" t="s">
        <v>83</v>
      </c>
      <c r="G707" s="197" t="s">
        <v>89</v>
      </c>
      <c r="H707" s="197" t="s">
        <v>83</v>
      </c>
      <c r="I707" s="226">
        <v>57780</v>
      </c>
      <c r="J707" s="227" t="s">
        <v>2565</v>
      </c>
      <c r="K707" s="188"/>
      <c r="L707" s="189"/>
      <c r="M707" s="189"/>
      <c r="N707" s="189"/>
      <c r="O707" s="189">
        <f>SUM(Table1[[#This Row],[Salaries and Wages]:[Variable Fringe]])</f>
        <v>0</v>
      </c>
      <c r="P707" s="189"/>
      <c r="Q707" s="189"/>
      <c r="R707" s="189"/>
      <c r="S707" s="189"/>
      <c r="T707" s="189"/>
      <c r="U707" s="189"/>
      <c r="V707" s="189"/>
      <c r="W707" s="189"/>
      <c r="X707" s="189"/>
      <c r="Y707" s="189"/>
      <c r="Z707" s="189">
        <v>1732208</v>
      </c>
      <c r="AA707" s="221" t="s">
        <v>1177</v>
      </c>
      <c r="AB707" s="210" t="s">
        <v>1142</v>
      </c>
      <c r="AC707" s="210" t="s">
        <v>2566</v>
      </c>
      <c r="AD707" s="197" t="s">
        <v>94</v>
      </c>
      <c r="AE707" s="234" t="s">
        <v>69</v>
      </c>
      <c r="AF707" s="231">
        <v>0</v>
      </c>
      <c r="AG707" s="211">
        <f>Table1[[#This Row],[ADOPTED
Expenditures TOTAL]]*Table1[[#This Row],[
Percent Related to CAP]]</f>
        <v>0</v>
      </c>
      <c r="AH707" s="211">
        <f>Table1[[#This Row],[ADOPTED
Revenue TOTAL]]*Table1[[#This Row],[
Percent Related to CAP]]</f>
        <v>0</v>
      </c>
      <c r="AI707" s="217" t="s">
        <v>69</v>
      </c>
      <c r="AJ707" s="217" t="s">
        <v>69</v>
      </c>
      <c r="AK707" s="217" t="s">
        <v>69</v>
      </c>
      <c r="AL707" s="217" t="s">
        <v>69</v>
      </c>
      <c r="AM707" s="246"/>
      <c r="AN707" s="215" t="s">
        <v>83</v>
      </c>
      <c r="AO707" s="197"/>
      <c r="AP707" s="197"/>
      <c r="AQ707" s="216"/>
      <c r="AR707" s="216"/>
      <c r="AS707" s="219" t="s">
        <v>2565</v>
      </c>
      <c r="AT707" s="117" t="b">
        <f>IF(Table1[[#This Row],[PROPOSED
Form ID Name]]=Table1[[#This Row],[ADOPTED
Form ID Name]],TRUE,FALSE)</f>
        <v>1</v>
      </c>
      <c r="AU707" s="121" t="s">
        <v>1177</v>
      </c>
      <c r="AV707" s="220" t="b">
        <f>AND(Table1[[#This Row],[PROPOSED Adjustment Description]]=Table1[[#This Row],[ ADOPTED
Adjustment Description]],TRUE,FALSE)</f>
        <v>0</v>
      </c>
    </row>
    <row r="708" spans="1:48" s="214" customFormat="1" ht="35.25" customHeight="1" x14ac:dyDescent="0.15">
      <c r="A708" s="196">
        <v>100000</v>
      </c>
      <c r="B708" s="199" t="s">
        <v>57</v>
      </c>
      <c r="C708" s="198">
        <v>1914</v>
      </c>
      <c r="D708" s="199" t="s">
        <v>318</v>
      </c>
      <c r="E708" s="199" t="s">
        <v>83</v>
      </c>
      <c r="F708" s="199" t="s">
        <v>83</v>
      </c>
      <c r="G708" s="199" t="s">
        <v>61</v>
      </c>
      <c r="H708" s="199" t="s">
        <v>83</v>
      </c>
      <c r="I708" s="226">
        <v>57781</v>
      </c>
      <c r="J708" s="228" t="s">
        <v>2567</v>
      </c>
      <c r="K708" s="190"/>
      <c r="L708" s="191">
        <v>1650747</v>
      </c>
      <c r="M708" s="191"/>
      <c r="N708" s="191"/>
      <c r="O708" s="191">
        <f>SUM(Table1[[#This Row],[Salaries and Wages]:[Variable Fringe]])</f>
        <v>1650747</v>
      </c>
      <c r="P708" s="191"/>
      <c r="Q708" s="191"/>
      <c r="R708" s="191"/>
      <c r="S708" s="191"/>
      <c r="T708" s="191"/>
      <c r="U708" s="191"/>
      <c r="V708" s="191"/>
      <c r="W708" s="191"/>
      <c r="X708" s="191"/>
      <c r="Y708" s="191">
        <v>1650747</v>
      </c>
      <c r="Z708" s="191"/>
      <c r="AA708" s="223"/>
      <c r="AB708" s="210" t="s">
        <v>2568</v>
      </c>
      <c r="AC708" s="210" t="s">
        <v>2569</v>
      </c>
      <c r="AD708" s="199"/>
      <c r="AE708" s="234"/>
      <c r="AF708" s="231">
        <v>0</v>
      </c>
      <c r="AG708" s="211">
        <f>Table1[[#This Row],[ADOPTED
Expenditures TOTAL]]*Table1[[#This Row],[
Percent Related to CAP]]</f>
        <v>0</v>
      </c>
      <c r="AH708" s="211">
        <f>Table1[[#This Row],[ADOPTED
Revenue TOTAL]]*Table1[[#This Row],[
Percent Related to CAP]]</f>
        <v>0</v>
      </c>
      <c r="AI708" s="217" t="s">
        <v>69</v>
      </c>
      <c r="AJ708" s="217" t="s">
        <v>69</v>
      </c>
      <c r="AK708" s="217" t="s">
        <v>69</v>
      </c>
      <c r="AL708" s="217" t="s">
        <v>69</v>
      </c>
      <c r="AM708" s="246"/>
      <c r="AN708" s="215"/>
      <c r="AO708" s="197"/>
      <c r="AP708" s="197"/>
      <c r="AQ708" s="197"/>
      <c r="AR708" s="197" t="s">
        <v>83</v>
      </c>
      <c r="AS708" s="219" t="s">
        <v>2567</v>
      </c>
      <c r="AT708" s="116" t="b">
        <f>IF(Table1[[#This Row],[PROPOSED
Form ID Name]]=Table1[[#This Row],[ADOPTED
Form ID Name]],TRUE,FALSE)</f>
        <v>1</v>
      </c>
      <c r="AU708" s="121" t="e">
        <v>#N/A</v>
      </c>
      <c r="AV708" s="220" t="e">
        <f>AND(Table1[[#This Row],[PROPOSED Adjustment Description]]=Table1[[#This Row],[ ADOPTED
Adjustment Description]],TRUE,FALSE)</f>
        <v>#N/A</v>
      </c>
    </row>
    <row r="709" spans="1:48" s="214" customFormat="1" ht="35.25" customHeight="1" x14ac:dyDescent="0.15">
      <c r="A709" s="196">
        <v>100000</v>
      </c>
      <c r="B709" s="199" t="s">
        <v>57</v>
      </c>
      <c r="C709" s="198">
        <v>1912</v>
      </c>
      <c r="D709" s="199" t="s">
        <v>471</v>
      </c>
      <c r="E709" s="199" t="s">
        <v>83</v>
      </c>
      <c r="F709" s="199" t="s">
        <v>83</v>
      </c>
      <c r="G709" s="199" t="s">
        <v>61</v>
      </c>
      <c r="H709" s="199" t="s">
        <v>83</v>
      </c>
      <c r="I709" s="226">
        <v>57782</v>
      </c>
      <c r="J709" s="228" t="s">
        <v>2570</v>
      </c>
      <c r="K709" s="190"/>
      <c r="L709" s="191">
        <v>2194510</v>
      </c>
      <c r="M709" s="191"/>
      <c r="N709" s="191"/>
      <c r="O709" s="191">
        <f>SUM(Table1[[#This Row],[Salaries and Wages]:[Variable Fringe]])</f>
        <v>2194510</v>
      </c>
      <c r="P709" s="191"/>
      <c r="Q709" s="191"/>
      <c r="R709" s="191"/>
      <c r="S709" s="191"/>
      <c r="T709" s="191"/>
      <c r="U709" s="191"/>
      <c r="V709" s="191"/>
      <c r="W709" s="191"/>
      <c r="X709" s="191"/>
      <c r="Y709" s="191">
        <v>2194510</v>
      </c>
      <c r="Z709" s="191"/>
      <c r="AA709" s="223"/>
      <c r="AB709" s="210" t="s">
        <v>2571</v>
      </c>
      <c r="AC709" s="210"/>
      <c r="AD709" s="199"/>
      <c r="AE709" s="234"/>
      <c r="AF709" s="231">
        <v>0</v>
      </c>
      <c r="AG709" s="211">
        <f>Table1[[#This Row],[ADOPTED
Expenditures TOTAL]]*Table1[[#This Row],[
Percent Related to CAP]]</f>
        <v>0</v>
      </c>
      <c r="AH709" s="211">
        <f>Table1[[#This Row],[ADOPTED
Revenue TOTAL]]*Table1[[#This Row],[
Percent Related to CAP]]</f>
        <v>0</v>
      </c>
      <c r="AI709" s="217" t="s">
        <v>69</v>
      </c>
      <c r="AJ709" s="217" t="s">
        <v>69</v>
      </c>
      <c r="AK709" s="217" t="s">
        <v>69</v>
      </c>
      <c r="AL709" s="217" t="s">
        <v>69</v>
      </c>
      <c r="AM709" s="246"/>
      <c r="AN709" s="215"/>
      <c r="AO709" s="197"/>
      <c r="AP709" s="197"/>
      <c r="AQ709" s="197"/>
      <c r="AR709" s="197" t="s">
        <v>83</v>
      </c>
      <c r="AS709" s="219" t="s">
        <v>2570</v>
      </c>
      <c r="AT709" s="116" t="b">
        <f>IF(Table1[[#This Row],[PROPOSED
Form ID Name]]=Table1[[#This Row],[ADOPTED
Form ID Name]],TRUE,FALSE)</f>
        <v>1</v>
      </c>
      <c r="AU709" s="121" t="e">
        <v>#N/A</v>
      </c>
      <c r="AV709" s="220" t="e">
        <f>AND(Table1[[#This Row],[PROPOSED Adjustment Description]]=Table1[[#This Row],[ ADOPTED
Adjustment Description]],TRUE,FALSE)</f>
        <v>#N/A</v>
      </c>
    </row>
    <row r="710" spans="1:48" s="214" customFormat="1" ht="35.25" customHeight="1" x14ac:dyDescent="0.15">
      <c r="A710" s="196">
        <v>200227</v>
      </c>
      <c r="B710" s="197" t="s">
        <v>398</v>
      </c>
      <c r="C710" s="198">
        <v>1913</v>
      </c>
      <c r="D710" s="197" t="s">
        <v>399</v>
      </c>
      <c r="E710" s="197" t="s">
        <v>72</v>
      </c>
      <c r="F710" s="197" t="s">
        <v>83</v>
      </c>
      <c r="G710" s="197" t="s">
        <v>61</v>
      </c>
      <c r="H710" s="197" t="s">
        <v>83</v>
      </c>
      <c r="I710" s="198">
        <v>57783</v>
      </c>
      <c r="J710" s="209" t="s">
        <v>2572</v>
      </c>
      <c r="K710" s="188">
        <v>1</v>
      </c>
      <c r="L710" s="189">
        <v>119654</v>
      </c>
      <c r="M710" s="189">
        <v>43881</v>
      </c>
      <c r="N710" s="189">
        <v>23981</v>
      </c>
      <c r="O710" s="189">
        <f>SUM(Table1[[#This Row],[Salaries and Wages]:[Variable Fringe]])</f>
        <v>187516</v>
      </c>
      <c r="P710" s="189"/>
      <c r="Q710" s="189">
        <v>86773</v>
      </c>
      <c r="R710" s="189"/>
      <c r="S710" s="189"/>
      <c r="T710" s="189"/>
      <c r="U710" s="189"/>
      <c r="V710" s="189"/>
      <c r="W710" s="189"/>
      <c r="X710" s="189"/>
      <c r="Y710" s="189">
        <v>274289</v>
      </c>
      <c r="Z710" s="189"/>
      <c r="AA710" s="209" t="s">
        <v>2573</v>
      </c>
      <c r="AB710" s="210" t="s">
        <v>2574</v>
      </c>
      <c r="AC710" s="210" t="s">
        <v>2575</v>
      </c>
      <c r="AD710" s="197" t="s">
        <v>67</v>
      </c>
      <c r="AE710" s="235" t="s">
        <v>2576</v>
      </c>
      <c r="AF710" s="231">
        <v>0</v>
      </c>
      <c r="AG710" s="211">
        <f>Table1[[#This Row],[ADOPTED
Expenditures TOTAL]]*Table1[[#This Row],[
Percent Related to CAP]]</f>
        <v>0</v>
      </c>
      <c r="AH710" s="211">
        <f>Table1[[#This Row],[ADOPTED
Revenue TOTAL]]*Table1[[#This Row],[
Percent Related to CAP]]</f>
        <v>0</v>
      </c>
      <c r="AI710" s="217" t="s">
        <v>69</v>
      </c>
      <c r="AJ710" s="217" t="s">
        <v>69</v>
      </c>
      <c r="AK710" s="217" t="s">
        <v>69</v>
      </c>
      <c r="AL710" s="217" t="s">
        <v>69</v>
      </c>
      <c r="AM710" s="290"/>
      <c r="AN710" s="212"/>
      <c r="AO710" s="213"/>
      <c r="AP710" s="197" t="s">
        <v>83</v>
      </c>
      <c r="AQ710" s="197"/>
      <c r="AR710" s="197"/>
      <c r="AS710" s="243" t="s">
        <v>2577</v>
      </c>
      <c r="AT710" s="260" t="b">
        <f>IF(Table1[[#This Row],[PROPOSED
Form ID Name]]=Table1[[#This Row],[ADOPTED
Form ID Name]],TRUE,FALSE)</f>
        <v>0</v>
      </c>
      <c r="AU710" s="253" t="e">
        <v>#N/A</v>
      </c>
      <c r="AV710" s="254" t="e">
        <f>AND(Table1[[#This Row],[PROPOSED Adjustment Description]]=Table1[[#This Row],[ ADOPTED
Adjustment Description]],TRUE,FALSE)</f>
        <v>#N/A</v>
      </c>
    </row>
    <row r="711" spans="1:48" s="214" customFormat="1" ht="35.25" customHeight="1" x14ac:dyDescent="0.15">
      <c r="A711" s="196">
        <v>720040</v>
      </c>
      <c r="B711" s="199" t="s">
        <v>2084</v>
      </c>
      <c r="C711" s="198">
        <v>1514</v>
      </c>
      <c r="D711" s="199" t="s">
        <v>2085</v>
      </c>
      <c r="E711" s="199" t="s">
        <v>83</v>
      </c>
      <c r="F711" s="199" t="s">
        <v>83</v>
      </c>
      <c r="G711" s="199" t="s">
        <v>134</v>
      </c>
      <c r="H711" s="199" t="s">
        <v>83</v>
      </c>
      <c r="I711" s="226">
        <v>57784</v>
      </c>
      <c r="J711" s="228" t="s">
        <v>2578</v>
      </c>
      <c r="K711" s="190"/>
      <c r="L711" s="191"/>
      <c r="M711" s="191"/>
      <c r="N711" s="191"/>
      <c r="O711" s="191">
        <f>SUM(Table1[[#This Row],[Salaries and Wages]:[Variable Fringe]])</f>
        <v>0</v>
      </c>
      <c r="P711" s="191"/>
      <c r="Q711" s="191"/>
      <c r="R711" s="191"/>
      <c r="S711" s="191"/>
      <c r="T711" s="191"/>
      <c r="U711" s="191"/>
      <c r="V711" s="191"/>
      <c r="W711" s="191"/>
      <c r="X711" s="191"/>
      <c r="Y711" s="191"/>
      <c r="Z711" s="193">
        <v>-38256</v>
      </c>
      <c r="AA711" s="223" t="s">
        <v>2579</v>
      </c>
      <c r="AB711" s="210" t="s">
        <v>1993</v>
      </c>
      <c r="AC711" s="210" t="s">
        <v>1689</v>
      </c>
      <c r="AD711" s="199" t="s">
        <v>94</v>
      </c>
      <c r="AE711" s="236"/>
      <c r="AF711" s="231">
        <v>0</v>
      </c>
      <c r="AG711" s="211">
        <f>Table1[[#This Row],[ADOPTED
Expenditures TOTAL]]*Table1[[#This Row],[
Percent Related to CAP]]</f>
        <v>0</v>
      </c>
      <c r="AH711" s="211">
        <f>Table1[[#This Row],[ADOPTED
Revenue TOTAL]]*Table1[[#This Row],[
Percent Related to CAP]]</f>
        <v>0</v>
      </c>
      <c r="AI711" s="217" t="s">
        <v>69</v>
      </c>
      <c r="AJ711" s="217" t="s">
        <v>69</v>
      </c>
      <c r="AK711" s="217" t="s">
        <v>69</v>
      </c>
      <c r="AL711" s="217" t="s">
        <v>69</v>
      </c>
      <c r="AM711" s="291"/>
      <c r="AN711" s="215" t="s">
        <v>83</v>
      </c>
      <c r="AO711" s="197"/>
      <c r="AP711" s="197"/>
      <c r="AQ711" s="197"/>
      <c r="AR711" s="216"/>
      <c r="AS711" s="219" t="s">
        <v>2578</v>
      </c>
      <c r="AT711" s="117" t="b">
        <f>IF(Table1[[#This Row],[PROPOSED
Form ID Name]]=Table1[[#This Row],[ADOPTED
Form ID Name]],TRUE,FALSE)</f>
        <v>1</v>
      </c>
      <c r="AU711" s="121" t="e">
        <v>#N/A</v>
      </c>
      <c r="AV711" s="220" t="e">
        <f>AND(Table1[[#This Row],[PROPOSED Adjustment Description]]=Table1[[#This Row],[ ADOPTED
Adjustment Description]],TRUE,FALSE)</f>
        <v>#N/A</v>
      </c>
    </row>
    <row r="712" spans="1:48" s="214" customFormat="1" ht="35.25" customHeight="1" x14ac:dyDescent="0.15">
      <c r="A712" s="196">
        <v>100000</v>
      </c>
      <c r="B712" s="199" t="s">
        <v>57</v>
      </c>
      <c r="C712" s="198">
        <v>1912</v>
      </c>
      <c r="D712" s="199" t="s">
        <v>471</v>
      </c>
      <c r="E712" s="199" t="s">
        <v>83</v>
      </c>
      <c r="F712" s="199" t="s">
        <v>83</v>
      </c>
      <c r="G712" s="199" t="s">
        <v>89</v>
      </c>
      <c r="H712" s="199" t="s">
        <v>83</v>
      </c>
      <c r="I712" s="226">
        <v>57785</v>
      </c>
      <c r="J712" s="228" t="s">
        <v>2580</v>
      </c>
      <c r="K712" s="190"/>
      <c r="L712" s="191"/>
      <c r="M712" s="191"/>
      <c r="N712" s="191"/>
      <c r="O712" s="191">
        <f>SUM(Table1[[#This Row],[Salaries and Wages]:[Variable Fringe]])</f>
        <v>0</v>
      </c>
      <c r="P712" s="191"/>
      <c r="Q712" s="191"/>
      <c r="R712" s="191"/>
      <c r="S712" s="191"/>
      <c r="T712" s="191"/>
      <c r="U712" s="191"/>
      <c r="V712" s="191"/>
      <c r="W712" s="191"/>
      <c r="X712" s="191"/>
      <c r="Y712" s="191"/>
      <c r="Z712" s="191">
        <v>1000000</v>
      </c>
      <c r="AA712" s="223" t="s">
        <v>2559</v>
      </c>
      <c r="AB712" s="210" t="s">
        <v>2560</v>
      </c>
      <c r="AC712" s="210" t="s">
        <v>2559</v>
      </c>
      <c r="AD712" s="199" t="s">
        <v>94</v>
      </c>
      <c r="AE712" s="234"/>
      <c r="AF712" s="231">
        <v>0</v>
      </c>
      <c r="AG712" s="211">
        <f>Table1[[#This Row],[ADOPTED
Expenditures TOTAL]]*Table1[[#This Row],[
Percent Related to CAP]]</f>
        <v>0</v>
      </c>
      <c r="AH712" s="211">
        <f>Table1[[#This Row],[ADOPTED
Revenue TOTAL]]*Table1[[#This Row],[
Percent Related to CAP]]</f>
        <v>0</v>
      </c>
      <c r="AI712" s="217" t="s">
        <v>69</v>
      </c>
      <c r="AJ712" s="217" t="s">
        <v>69</v>
      </c>
      <c r="AK712" s="217" t="s">
        <v>69</v>
      </c>
      <c r="AL712" s="217" t="s">
        <v>69</v>
      </c>
      <c r="AM712" s="246"/>
      <c r="AN712" s="215"/>
      <c r="AO712" s="197"/>
      <c r="AP712" s="197"/>
      <c r="AQ712" s="197"/>
      <c r="AR712" s="197" t="s">
        <v>83</v>
      </c>
      <c r="AS712" s="219" t="s">
        <v>2580</v>
      </c>
      <c r="AT712" s="116" t="b">
        <f>IF(Table1[[#This Row],[PROPOSED
Form ID Name]]=Table1[[#This Row],[ADOPTED
Form ID Name]],TRUE,FALSE)</f>
        <v>1</v>
      </c>
      <c r="AU712" s="121" t="e">
        <v>#N/A</v>
      </c>
      <c r="AV712" s="220" t="e">
        <f>AND(Table1[[#This Row],[PROPOSED Adjustment Description]]=Table1[[#This Row],[ ADOPTED
Adjustment Description]],TRUE,FALSE)</f>
        <v>#N/A</v>
      </c>
    </row>
    <row r="713" spans="1:48" s="214" customFormat="1" ht="35.25" customHeight="1" x14ac:dyDescent="0.15">
      <c r="A713" s="196">
        <v>100000</v>
      </c>
      <c r="B713" s="197" t="s">
        <v>57</v>
      </c>
      <c r="C713" s="198">
        <v>1621</v>
      </c>
      <c r="D713" s="197" t="s">
        <v>432</v>
      </c>
      <c r="E713" s="197" t="s">
        <v>126</v>
      </c>
      <c r="F713" s="197" t="s">
        <v>73</v>
      </c>
      <c r="G713" s="197" t="s">
        <v>128</v>
      </c>
      <c r="H713" s="197" t="s">
        <v>493</v>
      </c>
      <c r="I713" s="198">
        <v>57786</v>
      </c>
      <c r="J713" s="209" t="s">
        <v>2581</v>
      </c>
      <c r="K713" s="188"/>
      <c r="L713" s="189"/>
      <c r="M713" s="189"/>
      <c r="N713" s="189"/>
      <c r="O713" s="189">
        <f>SUM(Table1[[#This Row],[Salaries and Wages]:[Variable Fringe]])</f>
        <v>0</v>
      </c>
      <c r="P713" s="189"/>
      <c r="Q713" s="189">
        <v>262000</v>
      </c>
      <c r="R713" s="189"/>
      <c r="S713" s="189"/>
      <c r="T713" s="189"/>
      <c r="U713" s="189"/>
      <c r="V713" s="189"/>
      <c r="W713" s="189"/>
      <c r="X713" s="189"/>
      <c r="Y713" s="189">
        <v>262000</v>
      </c>
      <c r="Z713" s="189"/>
      <c r="AA713" s="209" t="s">
        <v>2582</v>
      </c>
      <c r="AB713" s="210" t="s">
        <v>2583</v>
      </c>
      <c r="AC713" s="210" t="s">
        <v>2584</v>
      </c>
      <c r="AD713" s="197" t="s">
        <v>67</v>
      </c>
      <c r="AE713" s="235" t="s">
        <v>2585</v>
      </c>
      <c r="AF713" s="231">
        <v>1</v>
      </c>
      <c r="AG713" s="211">
        <f>Table1[[#This Row],[ADOPTED
Expenditures TOTAL]]*Table1[[#This Row],[
Percent Related to CAP]]</f>
        <v>262000</v>
      </c>
      <c r="AH713" s="211">
        <f>Table1[[#This Row],[ADOPTED
Revenue TOTAL]]*Table1[[#This Row],[
Percent Related to CAP]]</f>
        <v>0</v>
      </c>
      <c r="AI713" s="217" t="s">
        <v>79</v>
      </c>
      <c r="AJ713" s="312" t="s">
        <v>200</v>
      </c>
      <c r="AK713" s="217" t="s">
        <v>81</v>
      </c>
      <c r="AL713" s="217" t="s">
        <v>269</v>
      </c>
      <c r="AM713" s="290"/>
      <c r="AN713" s="212"/>
      <c r="AO713" s="213"/>
      <c r="AP713" s="213"/>
      <c r="AQ713" s="213"/>
      <c r="AR713" s="197" t="s">
        <v>179</v>
      </c>
      <c r="AS713" s="243" t="s">
        <v>2581</v>
      </c>
      <c r="AT713" s="252" t="b">
        <f>IF(Table1[[#This Row],[PROPOSED
Form ID Name]]=Table1[[#This Row],[ADOPTED
Form ID Name]],TRUE,FALSE)</f>
        <v>1</v>
      </c>
      <c r="AU713" s="253" t="e">
        <v>#N/A</v>
      </c>
      <c r="AV713" s="254" t="e">
        <f>AND(Table1[[#This Row],[PROPOSED Adjustment Description]]=Table1[[#This Row],[ ADOPTED
Adjustment Description]],TRUE,FALSE)</f>
        <v>#N/A</v>
      </c>
    </row>
    <row r="714" spans="1:48" s="214" customFormat="1" ht="35.25" customHeight="1" x14ac:dyDescent="0.15">
      <c r="A714" s="196">
        <v>100000</v>
      </c>
      <c r="B714" s="199" t="s">
        <v>57</v>
      </c>
      <c r="C714" s="198">
        <v>1912</v>
      </c>
      <c r="D714" s="199" t="s">
        <v>471</v>
      </c>
      <c r="E714" s="199" t="s">
        <v>83</v>
      </c>
      <c r="F714" s="199" t="s">
        <v>83</v>
      </c>
      <c r="G714" s="199" t="s">
        <v>61</v>
      </c>
      <c r="H714" s="199" t="s">
        <v>83</v>
      </c>
      <c r="I714" s="226">
        <v>57788</v>
      </c>
      <c r="J714" s="228" t="s">
        <v>2586</v>
      </c>
      <c r="K714" s="190"/>
      <c r="L714" s="193">
        <v>-1269350</v>
      </c>
      <c r="M714" s="191"/>
      <c r="N714" s="191"/>
      <c r="O714" s="191">
        <f>SUM(Table1[[#This Row],[Salaries and Wages]:[Variable Fringe]])</f>
        <v>-1269350</v>
      </c>
      <c r="P714" s="191"/>
      <c r="Q714" s="191"/>
      <c r="R714" s="191"/>
      <c r="S714" s="191"/>
      <c r="T714" s="191"/>
      <c r="U714" s="191"/>
      <c r="V714" s="191"/>
      <c r="W714" s="191"/>
      <c r="X714" s="191"/>
      <c r="Y714" s="193">
        <v>-1269350</v>
      </c>
      <c r="Z714" s="191"/>
      <c r="AA714" s="223"/>
      <c r="AB714" s="210" t="s">
        <v>2587</v>
      </c>
      <c r="AC714" s="210" t="s">
        <v>2588</v>
      </c>
      <c r="AD714" s="199"/>
      <c r="AE714" s="234"/>
      <c r="AF714" s="231">
        <v>0</v>
      </c>
      <c r="AG714" s="211">
        <f>Table1[[#This Row],[ADOPTED
Expenditures TOTAL]]*Table1[[#This Row],[
Percent Related to CAP]]</f>
        <v>0</v>
      </c>
      <c r="AH714" s="211">
        <f>Table1[[#This Row],[ADOPTED
Revenue TOTAL]]*Table1[[#This Row],[
Percent Related to CAP]]</f>
        <v>0</v>
      </c>
      <c r="AI714" s="217" t="s">
        <v>69</v>
      </c>
      <c r="AJ714" s="217" t="s">
        <v>69</v>
      </c>
      <c r="AK714" s="217" t="s">
        <v>69</v>
      </c>
      <c r="AL714" s="217" t="s">
        <v>69</v>
      </c>
      <c r="AM714" s="246"/>
      <c r="AN714" s="215"/>
      <c r="AO714" s="197"/>
      <c r="AP714" s="197"/>
      <c r="AQ714" s="197"/>
      <c r="AR714" s="197" t="s">
        <v>83</v>
      </c>
      <c r="AS714" s="219" t="s">
        <v>2586</v>
      </c>
      <c r="AT714" s="116" t="b">
        <f>IF(Table1[[#This Row],[PROPOSED
Form ID Name]]=Table1[[#This Row],[ADOPTED
Form ID Name]],TRUE,FALSE)</f>
        <v>1</v>
      </c>
      <c r="AU714" s="121" t="e">
        <v>#N/A</v>
      </c>
      <c r="AV714" s="220" t="e">
        <f>AND(Table1[[#This Row],[PROPOSED Adjustment Description]]=Table1[[#This Row],[ ADOPTED
Adjustment Description]],TRUE,FALSE)</f>
        <v>#N/A</v>
      </c>
    </row>
    <row r="715" spans="1:48" s="214" customFormat="1" ht="35.25" customHeight="1" x14ac:dyDescent="0.15">
      <c r="A715" s="196">
        <v>100000</v>
      </c>
      <c r="B715" s="199" t="s">
        <v>57</v>
      </c>
      <c r="C715" s="198">
        <v>2114</v>
      </c>
      <c r="D715" s="199" t="s">
        <v>88</v>
      </c>
      <c r="E715" s="199" t="s">
        <v>72</v>
      </c>
      <c r="F715" s="199" t="s">
        <v>307</v>
      </c>
      <c r="G715" s="199" t="s">
        <v>61</v>
      </c>
      <c r="H715" s="199" t="s">
        <v>479</v>
      </c>
      <c r="I715" s="226">
        <v>57791</v>
      </c>
      <c r="J715" s="228" t="s">
        <v>2589</v>
      </c>
      <c r="K715" s="190">
        <v>1</v>
      </c>
      <c r="L715" s="191">
        <v>64805</v>
      </c>
      <c r="M715" s="191">
        <v>16877</v>
      </c>
      <c r="N715" s="191">
        <v>9350</v>
      </c>
      <c r="O715" s="191">
        <f>SUM(Table1[[#This Row],[Salaries and Wages]:[Variable Fringe]])</f>
        <v>91032</v>
      </c>
      <c r="P715" s="191"/>
      <c r="Q715" s="191"/>
      <c r="R715" s="191">
        <v>4500</v>
      </c>
      <c r="S715" s="191"/>
      <c r="T715" s="191"/>
      <c r="U715" s="191"/>
      <c r="V715" s="191"/>
      <c r="W715" s="191"/>
      <c r="X715" s="191"/>
      <c r="Y715" s="191">
        <v>95532</v>
      </c>
      <c r="Z715" s="191"/>
      <c r="AA715" s="223" t="s">
        <v>2590</v>
      </c>
      <c r="AB715" s="210" t="s">
        <v>2591</v>
      </c>
      <c r="AC715" s="210" t="s">
        <v>2592</v>
      </c>
      <c r="AD715" s="199" t="s">
        <v>67</v>
      </c>
      <c r="AE715" s="235" t="s">
        <v>2593</v>
      </c>
      <c r="AF715" s="259">
        <v>0</v>
      </c>
      <c r="AG715" s="211">
        <f>Table1[[#This Row],[ADOPTED
Expenditures TOTAL]]*Table1[[#This Row],[
Percent Related to CAP]]</f>
        <v>0</v>
      </c>
      <c r="AH715" s="211">
        <f>Table1[[#This Row],[ADOPTED
Revenue TOTAL]]*Table1[[#This Row],[
Percent Related to CAP]]</f>
        <v>0</v>
      </c>
      <c r="AI715" s="251" t="s">
        <v>69</v>
      </c>
      <c r="AJ715" s="251" t="s">
        <v>69</v>
      </c>
      <c r="AK715" s="251" t="s">
        <v>69</v>
      </c>
      <c r="AL715" s="251" t="s">
        <v>69</v>
      </c>
      <c r="AM715" s="290"/>
      <c r="AN715" s="212"/>
      <c r="AO715" s="213"/>
      <c r="AP715" s="213"/>
      <c r="AQ715" s="213"/>
      <c r="AR715" s="197" t="s">
        <v>179</v>
      </c>
      <c r="AS715" s="219" t="s">
        <v>2589</v>
      </c>
      <c r="AT715" s="116" t="b">
        <f>IF(Table1[[#This Row],[PROPOSED
Form ID Name]]=Table1[[#This Row],[ADOPTED
Form ID Name]],TRUE,FALSE)</f>
        <v>1</v>
      </c>
      <c r="AU715" s="121" t="e">
        <v>#N/A</v>
      </c>
      <c r="AV715" s="220" t="e">
        <f>AND(Table1[[#This Row],[PROPOSED Adjustment Description]]=Table1[[#This Row],[ ADOPTED
Adjustment Description]],TRUE,FALSE)</f>
        <v>#N/A</v>
      </c>
    </row>
    <row r="716" spans="1:48" s="214" customFormat="1" ht="35.25" customHeight="1" x14ac:dyDescent="0.15">
      <c r="A716" s="196">
        <v>200111</v>
      </c>
      <c r="B716" s="199" t="s">
        <v>1434</v>
      </c>
      <c r="C716" s="198">
        <v>171417</v>
      </c>
      <c r="D716" s="199" t="s">
        <v>1435</v>
      </c>
      <c r="E716" s="199" t="s">
        <v>83</v>
      </c>
      <c r="F716" s="199" t="s">
        <v>60</v>
      </c>
      <c r="G716" s="199" t="s">
        <v>104</v>
      </c>
      <c r="H716" s="199" t="s">
        <v>83</v>
      </c>
      <c r="I716" s="226">
        <v>57792</v>
      </c>
      <c r="J716" s="228" t="s">
        <v>2594</v>
      </c>
      <c r="K716" s="190"/>
      <c r="L716" s="191"/>
      <c r="M716" s="191"/>
      <c r="N716" s="191"/>
      <c r="O716" s="191">
        <f>SUM(Table1[[#This Row],[Salaries and Wages]:[Variable Fringe]])</f>
        <v>0</v>
      </c>
      <c r="P716" s="191"/>
      <c r="Q716" s="191"/>
      <c r="R716" s="191"/>
      <c r="S716" s="191"/>
      <c r="T716" s="191"/>
      <c r="U716" s="191"/>
      <c r="V716" s="191"/>
      <c r="W716" s="191">
        <v>1433904</v>
      </c>
      <c r="X716" s="191"/>
      <c r="Y716" s="191">
        <v>1433904</v>
      </c>
      <c r="Z716" s="191"/>
      <c r="AA716" s="223" t="s">
        <v>2595</v>
      </c>
      <c r="AB716" s="210" t="s">
        <v>2099</v>
      </c>
      <c r="AC716" s="210" t="s">
        <v>2102</v>
      </c>
      <c r="AD716" s="199" t="s">
        <v>94</v>
      </c>
      <c r="AE716" s="236"/>
      <c r="AF716" s="231">
        <v>0</v>
      </c>
      <c r="AG716" s="211">
        <f>Table1[[#This Row],[ADOPTED
Expenditures TOTAL]]*Table1[[#This Row],[
Percent Related to CAP]]</f>
        <v>0</v>
      </c>
      <c r="AH716" s="211">
        <f>Table1[[#This Row],[ADOPTED
Revenue TOTAL]]*Table1[[#This Row],[
Percent Related to CAP]]</f>
        <v>0</v>
      </c>
      <c r="AI716" s="217" t="s">
        <v>69</v>
      </c>
      <c r="AJ716" s="217" t="s">
        <v>69</v>
      </c>
      <c r="AK716" s="217" t="s">
        <v>69</v>
      </c>
      <c r="AL716" s="217" t="s">
        <v>69</v>
      </c>
      <c r="AM716" s="291"/>
      <c r="AN716" s="215" t="s">
        <v>83</v>
      </c>
      <c r="AO716" s="197"/>
      <c r="AP716" s="197"/>
      <c r="AQ716" s="216"/>
      <c r="AR716" s="216"/>
      <c r="AS716" s="219" t="s">
        <v>2594</v>
      </c>
      <c r="AT716" s="117" t="b">
        <f>IF(Table1[[#This Row],[PROPOSED
Form ID Name]]=Table1[[#This Row],[ADOPTED
Form ID Name]],TRUE,FALSE)</f>
        <v>1</v>
      </c>
      <c r="AU716" s="121" t="e">
        <v>#N/A</v>
      </c>
      <c r="AV716" s="220" t="e">
        <f>AND(Table1[[#This Row],[PROPOSED Adjustment Description]]=Table1[[#This Row],[ ADOPTED
Adjustment Description]],TRUE,FALSE)</f>
        <v>#N/A</v>
      </c>
    </row>
    <row r="717" spans="1:48" s="214" customFormat="1" ht="35.25" customHeight="1" x14ac:dyDescent="0.15">
      <c r="A717" s="196">
        <v>100000</v>
      </c>
      <c r="B717" s="199" t="s">
        <v>57</v>
      </c>
      <c r="C717" s="198">
        <v>1914</v>
      </c>
      <c r="D717" s="199" t="s">
        <v>318</v>
      </c>
      <c r="E717" s="199" t="s">
        <v>83</v>
      </c>
      <c r="F717" s="199" t="s">
        <v>60</v>
      </c>
      <c r="G717" s="199" t="s">
        <v>61</v>
      </c>
      <c r="H717" s="199" t="s">
        <v>83</v>
      </c>
      <c r="I717" s="226">
        <v>57793</v>
      </c>
      <c r="J717" s="228" t="s">
        <v>2596</v>
      </c>
      <c r="K717" s="190">
        <v>1</v>
      </c>
      <c r="L717" s="191">
        <v>232711</v>
      </c>
      <c r="M717" s="191">
        <v>297225</v>
      </c>
      <c r="N717" s="191">
        <v>11556</v>
      </c>
      <c r="O717" s="191">
        <f>SUM(Table1[[#This Row],[Salaries and Wages]:[Variable Fringe]])</f>
        <v>541492</v>
      </c>
      <c r="P717" s="191"/>
      <c r="Q717" s="191"/>
      <c r="R717" s="191"/>
      <c r="S717" s="191"/>
      <c r="T717" s="191"/>
      <c r="U717" s="191"/>
      <c r="V717" s="191"/>
      <c r="W717" s="191"/>
      <c r="X717" s="191"/>
      <c r="Y717" s="191">
        <v>541492</v>
      </c>
      <c r="Z717" s="191"/>
      <c r="AA717" s="223"/>
      <c r="AB717" s="210" t="s">
        <v>2597</v>
      </c>
      <c r="AC717" s="210" t="s">
        <v>2598</v>
      </c>
      <c r="AD717" s="199"/>
      <c r="AE717" s="234"/>
      <c r="AF717" s="231">
        <v>0</v>
      </c>
      <c r="AG717" s="211">
        <f>Table1[[#This Row],[ADOPTED
Expenditures TOTAL]]*Table1[[#This Row],[
Percent Related to CAP]]</f>
        <v>0</v>
      </c>
      <c r="AH717" s="211">
        <f>Table1[[#This Row],[ADOPTED
Revenue TOTAL]]*Table1[[#This Row],[
Percent Related to CAP]]</f>
        <v>0</v>
      </c>
      <c r="AI717" s="217" t="s">
        <v>69</v>
      </c>
      <c r="AJ717" s="217" t="s">
        <v>69</v>
      </c>
      <c r="AK717" s="217" t="s">
        <v>69</v>
      </c>
      <c r="AL717" s="217" t="s">
        <v>69</v>
      </c>
      <c r="AM717" s="246"/>
      <c r="AN717" s="215"/>
      <c r="AO717" s="197"/>
      <c r="AP717" s="197"/>
      <c r="AQ717" s="197"/>
      <c r="AR717" s="197" t="s">
        <v>70</v>
      </c>
      <c r="AS717" s="219" t="s">
        <v>2596</v>
      </c>
      <c r="AT717" s="116" t="b">
        <f>IF(Table1[[#This Row],[PROPOSED
Form ID Name]]=Table1[[#This Row],[ADOPTED
Form ID Name]],TRUE,FALSE)</f>
        <v>1</v>
      </c>
      <c r="AU717" s="121" t="e">
        <v>#N/A</v>
      </c>
      <c r="AV717" s="220" t="e">
        <f>AND(Table1[[#This Row],[PROPOSED Adjustment Description]]=Table1[[#This Row],[ ADOPTED
Adjustment Description]],TRUE,FALSE)</f>
        <v>#N/A</v>
      </c>
    </row>
    <row r="718" spans="1:48" s="214" customFormat="1" ht="35.25" customHeight="1" x14ac:dyDescent="0.15">
      <c r="A718" s="196">
        <v>700039</v>
      </c>
      <c r="B718" s="197" t="s">
        <v>907</v>
      </c>
      <c r="C718" s="198">
        <v>2115</v>
      </c>
      <c r="D718" s="197" t="s">
        <v>898</v>
      </c>
      <c r="E718" s="197" t="s">
        <v>103</v>
      </c>
      <c r="F718" s="197" t="s">
        <v>307</v>
      </c>
      <c r="G718" s="197" t="s">
        <v>134</v>
      </c>
      <c r="H718" s="197" t="s">
        <v>479</v>
      </c>
      <c r="I718" s="226">
        <v>57804</v>
      </c>
      <c r="J718" s="227" t="s">
        <v>2599</v>
      </c>
      <c r="K718" s="188"/>
      <c r="L718" s="189"/>
      <c r="M718" s="189"/>
      <c r="N718" s="189"/>
      <c r="O718" s="189">
        <f>SUM(Table1[[#This Row],[Salaries and Wages]:[Variable Fringe]])</f>
        <v>0</v>
      </c>
      <c r="P718" s="189"/>
      <c r="Q718" s="189"/>
      <c r="R718" s="189"/>
      <c r="S718" s="189"/>
      <c r="T718" s="189"/>
      <c r="U718" s="189"/>
      <c r="V718" s="189"/>
      <c r="W718" s="189"/>
      <c r="X718" s="189"/>
      <c r="Y718" s="189"/>
      <c r="Z718" s="194">
        <v>-600000</v>
      </c>
      <c r="AA718" s="221" t="s">
        <v>2600</v>
      </c>
      <c r="AB718" s="210" t="s">
        <v>2601</v>
      </c>
      <c r="AC718" s="210" t="s">
        <v>2602</v>
      </c>
      <c r="AD718" s="197" t="s">
        <v>67</v>
      </c>
      <c r="AE718" s="235" t="s">
        <v>2603</v>
      </c>
      <c r="AF718" s="231">
        <v>0</v>
      </c>
      <c r="AG718" s="211">
        <f>Table1[[#This Row],[ADOPTED
Expenditures TOTAL]]*Table1[[#This Row],[
Percent Related to CAP]]</f>
        <v>0</v>
      </c>
      <c r="AH718" s="211">
        <f>Table1[[#This Row],[ADOPTED
Revenue TOTAL]]*Table1[[#This Row],[
Percent Related to CAP]]</f>
        <v>0</v>
      </c>
      <c r="AI718" s="217" t="s">
        <v>69</v>
      </c>
      <c r="AJ718" s="217" t="s">
        <v>69</v>
      </c>
      <c r="AK718" s="217" t="s">
        <v>69</v>
      </c>
      <c r="AL718" s="217" t="s">
        <v>69</v>
      </c>
      <c r="AM718" s="290"/>
      <c r="AN718" s="215" t="s">
        <v>70</v>
      </c>
      <c r="AO718" s="197"/>
      <c r="AP718" s="197"/>
      <c r="AQ718" s="216"/>
      <c r="AR718" s="216"/>
      <c r="AS718" s="219" t="s">
        <v>2599</v>
      </c>
      <c r="AT718" s="117" t="b">
        <f>IF(Table1[[#This Row],[PROPOSED
Form ID Name]]=Table1[[#This Row],[ADOPTED
Form ID Name]],TRUE,FALSE)</f>
        <v>1</v>
      </c>
      <c r="AU718" s="121" t="e">
        <v>#N/A</v>
      </c>
      <c r="AV718" s="220" t="e">
        <f>AND(Table1[[#This Row],[PROPOSED Adjustment Description]]=Table1[[#This Row],[ ADOPTED
Adjustment Description]],TRUE,FALSE)</f>
        <v>#N/A</v>
      </c>
    </row>
    <row r="719" spans="1:48" s="214" customFormat="1" ht="35.25" customHeight="1" x14ac:dyDescent="0.15">
      <c r="A719" s="196">
        <v>720048</v>
      </c>
      <c r="B719" s="199" t="s">
        <v>115</v>
      </c>
      <c r="C719" s="198">
        <v>1515</v>
      </c>
      <c r="D719" s="199" t="s">
        <v>116</v>
      </c>
      <c r="E719" s="199"/>
      <c r="F719" s="199"/>
      <c r="G719" s="199"/>
      <c r="H719" s="199"/>
      <c r="I719" s="226">
        <v>57805</v>
      </c>
      <c r="J719" s="228" t="s">
        <v>2604</v>
      </c>
      <c r="K719" s="190"/>
      <c r="L719" s="191"/>
      <c r="M719" s="191"/>
      <c r="N719" s="191"/>
      <c r="O719" s="191">
        <f>SUM(Table1[[#This Row],[Salaries and Wages]:[Variable Fringe]])</f>
        <v>0</v>
      </c>
      <c r="P719" s="191"/>
      <c r="Q719" s="191"/>
      <c r="R719" s="191"/>
      <c r="S719" s="191"/>
      <c r="T719" s="191"/>
      <c r="U719" s="191"/>
      <c r="V719" s="191"/>
      <c r="W719" s="191"/>
      <c r="X719" s="191"/>
      <c r="Y719" s="191"/>
      <c r="Z719" s="191">
        <v>1652656</v>
      </c>
      <c r="AA719" s="223"/>
      <c r="AB719" s="210" t="s">
        <v>2605</v>
      </c>
      <c r="AC719" s="210" t="s">
        <v>2606</v>
      </c>
      <c r="AD719" s="199"/>
      <c r="AE719" s="234"/>
      <c r="AF719" s="231">
        <v>0</v>
      </c>
      <c r="AG719" s="211">
        <f>Table1[[#This Row],[ADOPTED
Expenditures TOTAL]]*Table1[[#This Row],[
Percent Related to CAP]]</f>
        <v>0</v>
      </c>
      <c r="AH719" s="211">
        <f>Table1[[#This Row],[ADOPTED
Revenue TOTAL]]*Table1[[#This Row],[
Percent Related to CAP]]</f>
        <v>0</v>
      </c>
      <c r="AI719" s="217" t="s">
        <v>69</v>
      </c>
      <c r="AJ719" s="217" t="s">
        <v>69</v>
      </c>
      <c r="AK719" s="217" t="s">
        <v>69</v>
      </c>
      <c r="AL719" s="217" t="s">
        <v>69</v>
      </c>
      <c r="AM719" s="246"/>
      <c r="AN719" s="215"/>
      <c r="AO719" s="197"/>
      <c r="AP719" s="197"/>
      <c r="AQ719" s="197"/>
      <c r="AR719" s="197"/>
      <c r="AS719" s="219" t="s">
        <v>2604</v>
      </c>
      <c r="AT719" s="117" t="b">
        <f>IF(Table1[[#This Row],[PROPOSED
Form ID Name]]=Table1[[#This Row],[ADOPTED
Form ID Name]],TRUE,FALSE)</f>
        <v>1</v>
      </c>
      <c r="AU719" s="121" t="e">
        <v>#N/A</v>
      </c>
      <c r="AV719" s="220" t="e">
        <f>AND(Table1[[#This Row],[PROPOSED Adjustment Description]]=Table1[[#This Row],[ ADOPTED
Adjustment Description]],TRUE,FALSE)</f>
        <v>#N/A</v>
      </c>
    </row>
    <row r="720" spans="1:48" s="214" customFormat="1" ht="35.25" customHeight="1" x14ac:dyDescent="0.15">
      <c r="A720" s="196">
        <v>100000</v>
      </c>
      <c r="B720" s="199" t="s">
        <v>57</v>
      </c>
      <c r="C720" s="198">
        <v>171414</v>
      </c>
      <c r="D720" s="199" t="s">
        <v>1248</v>
      </c>
      <c r="E720" s="199" t="s">
        <v>83</v>
      </c>
      <c r="F720" s="199" t="s">
        <v>60</v>
      </c>
      <c r="G720" s="199" t="s">
        <v>89</v>
      </c>
      <c r="H720" s="199" t="s">
        <v>83</v>
      </c>
      <c r="I720" s="226">
        <v>57815</v>
      </c>
      <c r="J720" s="228" t="s">
        <v>2607</v>
      </c>
      <c r="K720" s="190"/>
      <c r="L720" s="191"/>
      <c r="M720" s="191"/>
      <c r="N720" s="191"/>
      <c r="O720" s="191">
        <f>SUM(Table1[[#This Row],[Salaries and Wages]:[Variable Fringe]])</f>
        <v>0</v>
      </c>
      <c r="P720" s="191"/>
      <c r="Q720" s="191"/>
      <c r="R720" s="191"/>
      <c r="S720" s="191"/>
      <c r="T720" s="191"/>
      <c r="U720" s="191"/>
      <c r="V720" s="191"/>
      <c r="W720" s="191"/>
      <c r="X720" s="191"/>
      <c r="Y720" s="191"/>
      <c r="Z720" s="191">
        <v>4301712</v>
      </c>
      <c r="AA720" s="223" t="s">
        <v>2467</v>
      </c>
      <c r="AB720" s="210" t="s">
        <v>2468</v>
      </c>
      <c r="AC720" s="210" t="s">
        <v>2469</v>
      </c>
      <c r="AD720" s="199" t="s">
        <v>94</v>
      </c>
      <c r="AE720" s="234"/>
      <c r="AF720" s="231">
        <v>0</v>
      </c>
      <c r="AG720" s="211">
        <f>Table1[[#This Row],[ADOPTED
Expenditures TOTAL]]*Table1[[#This Row],[
Percent Related to CAP]]</f>
        <v>0</v>
      </c>
      <c r="AH720" s="211">
        <f>Table1[[#This Row],[ADOPTED
Revenue TOTAL]]*Table1[[#This Row],[
Percent Related to CAP]]</f>
        <v>0</v>
      </c>
      <c r="AI720" s="217" t="s">
        <v>69</v>
      </c>
      <c r="AJ720" s="217" t="s">
        <v>69</v>
      </c>
      <c r="AK720" s="217" t="s">
        <v>69</v>
      </c>
      <c r="AL720" s="217" t="s">
        <v>69</v>
      </c>
      <c r="AM720" s="246"/>
      <c r="AN720" s="215"/>
      <c r="AO720" s="197"/>
      <c r="AP720" s="197"/>
      <c r="AQ720" s="197"/>
      <c r="AR720" s="197" t="s">
        <v>83</v>
      </c>
      <c r="AS720" s="219" t="s">
        <v>2607</v>
      </c>
      <c r="AT720" s="116" t="b">
        <f>IF(Table1[[#This Row],[PROPOSED
Form ID Name]]=Table1[[#This Row],[ADOPTED
Form ID Name]],TRUE,FALSE)</f>
        <v>1</v>
      </c>
      <c r="AU720" s="121" t="e">
        <v>#N/A</v>
      </c>
      <c r="AV720" s="220" t="e">
        <f>AND(Table1[[#This Row],[PROPOSED Adjustment Description]]=Table1[[#This Row],[ ADOPTED
Adjustment Description]],TRUE,FALSE)</f>
        <v>#N/A</v>
      </c>
    </row>
    <row r="721" spans="1:48" s="214" customFormat="1" ht="35.25" customHeight="1" x14ac:dyDescent="0.15">
      <c r="A721" s="196">
        <v>100000</v>
      </c>
      <c r="B721" s="199" t="s">
        <v>57</v>
      </c>
      <c r="C721" s="198">
        <v>9912</v>
      </c>
      <c r="D721" s="199" t="s">
        <v>102</v>
      </c>
      <c r="E721" s="199" t="s">
        <v>83</v>
      </c>
      <c r="F721" s="199" t="s">
        <v>83</v>
      </c>
      <c r="G721" s="199" t="s">
        <v>83</v>
      </c>
      <c r="H721" s="199" t="s">
        <v>83</v>
      </c>
      <c r="I721" s="226">
        <v>57816</v>
      </c>
      <c r="J721" s="228" t="s">
        <v>2608</v>
      </c>
      <c r="K721" s="190"/>
      <c r="L721" s="191">
        <v>2574051</v>
      </c>
      <c r="M721" s="191"/>
      <c r="N721" s="191"/>
      <c r="O721" s="191">
        <f>SUM(Table1[[#This Row],[Salaries and Wages]:[Variable Fringe]])</f>
        <v>2574051</v>
      </c>
      <c r="P721" s="191"/>
      <c r="Q721" s="191"/>
      <c r="R721" s="191"/>
      <c r="S721" s="191"/>
      <c r="T721" s="191"/>
      <c r="U721" s="191"/>
      <c r="V721" s="191"/>
      <c r="W721" s="191"/>
      <c r="X721" s="191"/>
      <c r="Y721" s="191">
        <v>2574051</v>
      </c>
      <c r="Z721" s="191"/>
      <c r="AA721" s="223" t="s">
        <v>2609</v>
      </c>
      <c r="AB721" s="210" t="s">
        <v>2610</v>
      </c>
      <c r="AC721" s="210" t="s">
        <v>2609</v>
      </c>
      <c r="AD721" s="199" t="s">
        <v>67</v>
      </c>
      <c r="AE721" s="234"/>
      <c r="AF721" s="231">
        <v>0</v>
      </c>
      <c r="AG721" s="211">
        <f>Table1[[#This Row],[ADOPTED
Expenditures TOTAL]]*Table1[[#This Row],[
Percent Related to CAP]]</f>
        <v>0</v>
      </c>
      <c r="AH721" s="211">
        <f>Table1[[#This Row],[ADOPTED
Revenue TOTAL]]*Table1[[#This Row],[
Percent Related to CAP]]</f>
        <v>0</v>
      </c>
      <c r="AI721" s="217" t="s">
        <v>69</v>
      </c>
      <c r="AJ721" s="217" t="s">
        <v>69</v>
      </c>
      <c r="AK721" s="217" t="s">
        <v>69</v>
      </c>
      <c r="AL721" s="217" t="s">
        <v>69</v>
      </c>
      <c r="AM721" s="246"/>
      <c r="AN721" s="215"/>
      <c r="AO721" s="197"/>
      <c r="AP721" s="197"/>
      <c r="AQ721" s="197"/>
      <c r="AR721" s="197" t="s">
        <v>83</v>
      </c>
      <c r="AS721" s="219" t="s">
        <v>2608</v>
      </c>
      <c r="AT721" s="116" t="b">
        <f>IF(Table1[[#This Row],[PROPOSED
Form ID Name]]=Table1[[#This Row],[ADOPTED
Form ID Name]],TRUE,FALSE)</f>
        <v>1</v>
      </c>
      <c r="AU721" s="121" t="e">
        <v>#N/A</v>
      </c>
      <c r="AV721" s="220" t="e">
        <f>AND(Table1[[#This Row],[PROPOSED Adjustment Description]]=Table1[[#This Row],[ ADOPTED
Adjustment Description]],TRUE,FALSE)</f>
        <v>#N/A</v>
      </c>
    </row>
    <row r="722" spans="1:48" s="214" customFormat="1" ht="35.25" customHeight="1" x14ac:dyDescent="0.15">
      <c r="A722" s="196">
        <v>100000</v>
      </c>
      <c r="B722" s="199" t="s">
        <v>57</v>
      </c>
      <c r="C722" s="198">
        <v>1716</v>
      </c>
      <c r="D722" s="199" t="s">
        <v>1290</v>
      </c>
      <c r="E722" s="199" t="s">
        <v>83</v>
      </c>
      <c r="F722" s="199" t="s">
        <v>622</v>
      </c>
      <c r="G722" s="199" t="s">
        <v>83</v>
      </c>
      <c r="H722" s="199" t="s">
        <v>853</v>
      </c>
      <c r="I722" s="226">
        <v>57817</v>
      </c>
      <c r="J722" s="228" t="s">
        <v>2611</v>
      </c>
      <c r="K722" s="190"/>
      <c r="L722" s="191"/>
      <c r="M722" s="191"/>
      <c r="N722" s="191"/>
      <c r="O722" s="191">
        <f>SUM(Table1[[#This Row],[Salaries and Wages]:[Variable Fringe]])</f>
        <v>0</v>
      </c>
      <c r="P722" s="191"/>
      <c r="Q722" s="191">
        <v>5000000</v>
      </c>
      <c r="R722" s="191"/>
      <c r="S722" s="191"/>
      <c r="T722" s="191"/>
      <c r="U722" s="191"/>
      <c r="V722" s="191"/>
      <c r="W722" s="191"/>
      <c r="X722" s="191"/>
      <c r="Y722" s="191">
        <v>5000000</v>
      </c>
      <c r="Z722" s="191"/>
      <c r="AA722" s="223" t="s">
        <v>2612</v>
      </c>
      <c r="AB722" s="210" t="s">
        <v>2613</v>
      </c>
      <c r="AC722" s="210" t="s">
        <v>2612</v>
      </c>
      <c r="AD722" s="199"/>
      <c r="AE722" s="234"/>
      <c r="AF722" s="231">
        <v>0</v>
      </c>
      <c r="AG722" s="211">
        <f>Table1[[#This Row],[ADOPTED
Expenditures TOTAL]]*Table1[[#This Row],[
Percent Related to CAP]]</f>
        <v>0</v>
      </c>
      <c r="AH722" s="211">
        <f>Table1[[#This Row],[ADOPTED
Revenue TOTAL]]*Table1[[#This Row],[
Percent Related to CAP]]</f>
        <v>0</v>
      </c>
      <c r="AI722" s="217" t="s">
        <v>69</v>
      </c>
      <c r="AJ722" s="217" t="s">
        <v>69</v>
      </c>
      <c r="AK722" s="217" t="s">
        <v>69</v>
      </c>
      <c r="AL722" s="217" t="s">
        <v>69</v>
      </c>
      <c r="AM722" s="246"/>
      <c r="AN722" s="215"/>
      <c r="AO722" s="197"/>
      <c r="AP722" s="197"/>
      <c r="AQ722" s="197"/>
      <c r="AR722" s="197" t="s">
        <v>179</v>
      </c>
      <c r="AS722" s="219" t="s">
        <v>2611</v>
      </c>
      <c r="AT722" s="116" t="b">
        <f>IF(Table1[[#This Row],[PROPOSED
Form ID Name]]=Table1[[#This Row],[ADOPTED
Form ID Name]],TRUE,FALSE)</f>
        <v>1</v>
      </c>
      <c r="AU722" s="121" t="e">
        <v>#N/A</v>
      </c>
      <c r="AV722" s="220" t="e">
        <f>AND(Table1[[#This Row],[PROPOSED Adjustment Description]]=Table1[[#This Row],[ ADOPTED
Adjustment Description]],TRUE,FALSE)</f>
        <v>#N/A</v>
      </c>
    </row>
    <row r="723" spans="1:48" s="214" customFormat="1" ht="35.25" customHeight="1" x14ac:dyDescent="0.15">
      <c r="A723" s="196">
        <v>100000</v>
      </c>
      <c r="B723" s="197" t="s">
        <v>57</v>
      </c>
      <c r="C723" s="198">
        <v>1716</v>
      </c>
      <c r="D723" s="197" t="s">
        <v>1290</v>
      </c>
      <c r="E723" s="197" t="s">
        <v>83</v>
      </c>
      <c r="F723" s="197" t="s">
        <v>127</v>
      </c>
      <c r="G723" s="197" t="s">
        <v>61</v>
      </c>
      <c r="H723" s="197" t="s">
        <v>853</v>
      </c>
      <c r="I723" s="226">
        <v>57818</v>
      </c>
      <c r="J723" s="227" t="s">
        <v>2614</v>
      </c>
      <c r="K723" s="188"/>
      <c r="L723" s="189"/>
      <c r="M723" s="189"/>
      <c r="N723" s="189"/>
      <c r="O723" s="189">
        <f>SUM(Table1[[#This Row],[Salaries and Wages]:[Variable Fringe]])</f>
        <v>0</v>
      </c>
      <c r="P723" s="189"/>
      <c r="Q723" s="189"/>
      <c r="R723" s="189"/>
      <c r="S723" s="189"/>
      <c r="T723" s="189"/>
      <c r="U723" s="189"/>
      <c r="V723" s="189"/>
      <c r="W723" s="189"/>
      <c r="X723" s="189"/>
      <c r="Y723" s="189"/>
      <c r="Z723" s="189">
        <v>2697000</v>
      </c>
      <c r="AA723" s="221" t="s">
        <v>2615</v>
      </c>
      <c r="AB723" s="210" t="s">
        <v>2616</v>
      </c>
      <c r="AC723" s="210" t="s">
        <v>2617</v>
      </c>
      <c r="AD723" s="197"/>
      <c r="AE723" s="234"/>
      <c r="AF723" s="231">
        <v>0</v>
      </c>
      <c r="AG723" s="211">
        <f>Table1[[#This Row],[ADOPTED
Expenditures TOTAL]]*Table1[[#This Row],[
Percent Related to CAP]]</f>
        <v>0</v>
      </c>
      <c r="AH723" s="211">
        <f>Table1[[#This Row],[ADOPTED
Revenue TOTAL]]*Table1[[#This Row],[
Percent Related to CAP]]</f>
        <v>0</v>
      </c>
      <c r="AI723" s="217" t="s">
        <v>69</v>
      </c>
      <c r="AJ723" s="217" t="s">
        <v>69</v>
      </c>
      <c r="AK723" s="217" t="s">
        <v>69</v>
      </c>
      <c r="AL723" s="217" t="s">
        <v>69</v>
      </c>
      <c r="AM723" s="246"/>
      <c r="AN723" s="215"/>
      <c r="AO723" s="197"/>
      <c r="AP723" s="197"/>
      <c r="AQ723" s="197"/>
      <c r="AR723" s="197" t="s">
        <v>83</v>
      </c>
      <c r="AS723" s="219" t="s">
        <v>2614</v>
      </c>
      <c r="AT723" s="116" t="b">
        <f>IF(Table1[[#This Row],[PROPOSED
Form ID Name]]=Table1[[#This Row],[ADOPTED
Form ID Name]],TRUE,FALSE)</f>
        <v>1</v>
      </c>
      <c r="AU723" s="121" t="e">
        <v>#N/A</v>
      </c>
      <c r="AV723" s="220" t="e">
        <f>AND(Table1[[#This Row],[PROPOSED Adjustment Description]]=Table1[[#This Row],[ ADOPTED
Adjustment Description]],TRUE,FALSE)</f>
        <v>#N/A</v>
      </c>
    </row>
    <row r="724" spans="1:48" s="214" customFormat="1" ht="35.25" customHeight="1" x14ac:dyDescent="0.15">
      <c r="A724" s="196">
        <v>100012</v>
      </c>
      <c r="B724" s="199" t="s">
        <v>2027</v>
      </c>
      <c r="C724" s="198">
        <v>9913</v>
      </c>
      <c r="D724" s="199" t="s">
        <v>1553</v>
      </c>
      <c r="E724" s="199" t="s">
        <v>83</v>
      </c>
      <c r="F724" s="199" t="s">
        <v>83</v>
      </c>
      <c r="G724" s="199" t="s">
        <v>61</v>
      </c>
      <c r="H724" s="199" t="s">
        <v>62</v>
      </c>
      <c r="I724" s="226">
        <v>57819</v>
      </c>
      <c r="J724" s="228" t="s">
        <v>2618</v>
      </c>
      <c r="K724" s="190"/>
      <c r="L724" s="191"/>
      <c r="M724" s="191"/>
      <c r="N724" s="191"/>
      <c r="O724" s="191">
        <f>SUM(Table1[[#This Row],[Salaries and Wages]:[Variable Fringe]])</f>
        <v>0</v>
      </c>
      <c r="P724" s="191"/>
      <c r="Q724" s="191">
        <v>1555600</v>
      </c>
      <c r="R724" s="191"/>
      <c r="S724" s="191"/>
      <c r="T724" s="191"/>
      <c r="U724" s="191"/>
      <c r="V724" s="191"/>
      <c r="W724" s="191"/>
      <c r="X724" s="191"/>
      <c r="Y724" s="191">
        <v>1555600</v>
      </c>
      <c r="Z724" s="191"/>
      <c r="AA724" s="222" t="s">
        <v>2619</v>
      </c>
      <c r="AB724" s="210" t="s">
        <v>2620</v>
      </c>
      <c r="AC724" s="210" t="s">
        <v>2621</v>
      </c>
      <c r="AD724" s="199"/>
      <c r="AE724" s="236"/>
      <c r="AF724" s="231">
        <v>0</v>
      </c>
      <c r="AG724" s="211">
        <f>Table1[[#This Row],[ADOPTED
Expenditures TOTAL]]*Table1[[#This Row],[
Percent Related to CAP]]</f>
        <v>0</v>
      </c>
      <c r="AH724" s="211">
        <f>Table1[[#This Row],[ADOPTED
Revenue TOTAL]]*Table1[[#This Row],[
Percent Related to CAP]]</f>
        <v>0</v>
      </c>
      <c r="AI724" s="306" t="s">
        <v>69</v>
      </c>
      <c r="AJ724" s="306" t="s">
        <v>69</v>
      </c>
      <c r="AK724" s="306" t="s">
        <v>69</v>
      </c>
      <c r="AL724" s="217" t="s">
        <v>269</v>
      </c>
      <c r="AM724" s="291"/>
      <c r="AN724" s="215" t="s">
        <v>277</v>
      </c>
      <c r="AO724" s="197"/>
      <c r="AP724" s="197"/>
      <c r="AQ724" s="216"/>
      <c r="AR724" s="216"/>
      <c r="AS724" s="219" t="s">
        <v>2618</v>
      </c>
      <c r="AT724" s="117" t="b">
        <f>IF(Table1[[#This Row],[PROPOSED
Form ID Name]]=Table1[[#This Row],[ADOPTED
Form ID Name]],TRUE,FALSE)</f>
        <v>1</v>
      </c>
      <c r="AU724" s="121" t="e">
        <v>#N/A</v>
      </c>
      <c r="AV724" s="220" t="e">
        <f>AND(Table1[[#This Row],[PROPOSED Adjustment Description]]=Table1[[#This Row],[ ADOPTED
Adjustment Description]],TRUE,FALSE)</f>
        <v>#N/A</v>
      </c>
    </row>
    <row r="725" spans="1:48" s="214" customFormat="1" ht="35.25" customHeight="1" x14ac:dyDescent="0.15">
      <c r="A725" s="196">
        <v>100000</v>
      </c>
      <c r="B725" s="197" t="s">
        <v>57</v>
      </c>
      <c r="C725" s="198">
        <v>1912</v>
      </c>
      <c r="D725" s="197" t="s">
        <v>471</v>
      </c>
      <c r="E725" s="197" t="s">
        <v>83</v>
      </c>
      <c r="F725" s="197" t="s">
        <v>83</v>
      </c>
      <c r="G725" s="197" t="s">
        <v>104</v>
      </c>
      <c r="H725" s="197" t="s">
        <v>83</v>
      </c>
      <c r="I725" s="226">
        <v>57820</v>
      </c>
      <c r="J725" s="227" t="s">
        <v>2622</v>
      </c>
      <c r="K725" s="188"/>
      <c r="L725" s="189"/>
      <c r="M725" s="189"/>
      <c r="N725" s="189">
        <v>626600</v>
      </c>
      <c r="O725" s="189">
        <f>SUM(Table1[[#This Row],[Salaries and Wages]:[Variable Fringe]])</f>
        <v>626600</v>
      </c>
      <c r="P725" s="189"/>
      <c r="Q725" s="189"/>
      <c r="R725" s="189"/>
      <c r="S725" s="189"/>
      <c r="T725" s="189"/>
      <c r="U725" s="189"/>
      <c r="V725" s="189"/>
      <c r="W725" s="189"/>
      <c r="X725" s="189"/>
      <c r="Y725" s="189">
        <v>626600</v>
      </c>
      <c r="Z725" s="189"/>
      <c r="AA725" s="221" t="s">
        <v>2623</v>
      </c>
      <c r="AB725" s="210" t="s">
        <v>2587</v>
      </c>
      <c r="AC725" s="209" t="s">
        <v>2623</v>
      </c>
      <c r="AD725" s="197" t="s">
        <v>94</v>
      </c>
      <c r="AE725" s="234"/>
      <c r="AF725" s="231">
        <v>0</v>
      </c>
      <c r="AG725" s="211">
        <f>Table1[[#This Row],[ADOPTED
Expenditures TOTAL]]*Table1[[#This Row],[
Percent Related to CAP]]</f>
        <v>0</v>
      </c>
      <c r="AH725" s="211">
        <f>Table1[[#This Row],[ADOPTED
Revenue TOTAL]]*Table1[[#This Row],[
Percent Related to CAP]]</f>
        <v>0</v>
      </c>
      <c r="AI725" s="217" t="s">
        <v>69</v>
      </c>
      <c r="AJ725" s="217" t="s">
        <v>69</v>
      </c>
      <c r="AK725" s="217" t="s">
        <v>69</v>
      </c>
      <c r="AL725" s="217" t="s">
        <v>69</v>
      </c>
      <c r="AM725" s="246"/>
      <c r="AN725" s="215"/>
      <c r="AO725" s="197"/>
      <c r="AP725" s="197"/>
      <c r="AQ725" s="197"/>
      <c r="AR725" s="197" t="s">
        <v>83</v>
      </c>
      <c r="AS725" s="219" t="s">
        <v>2622</v>
      </c>
      <c r="AT725" s="116" t="b">
        <f>IF(Table1[[#This Row],[PROPOSED
Form ID Name]]=Table1[[#This Row],[ADOPTED
Form ID Name]],TRUE,FALSE)</f>
        <v>1</v>
      </c>
      <c r="AU725" s="121" t="e">
        <v>#N/A</v>
      </c>
      <c r="AV725" s="220" t="e">
        <f>AND(Table1[[#This Row],[PROPOSED Adjustment Description]]=Table1[[#This Row],[ ADOPTED
Adjustment Description]],TRUE,FALSE)</f>
        <v>#N/A</v>
      </c>
    </row>
    <row r="726" spans="1:48" s="214" customFormat="1" ht="35.25" customHeight="1" x14ac:dyDescent="0.15">
      <c r="A726" s="196">
        <v>700036</v>
      </c>
      <c r="B726" s="199" t="s">
        <v>503</v>
      </c>
      <c r="C726" s="198">
        <v>1611</v>
      </c>
      <c r="D726" s="199" t="s">
        <v>504</v>
      </c>
      <c r="E726" s="199" t="s">
        <v>103</v>
      </c>
      <c r="F726" s="199" t="s">
        <v>83</v>
      </c>
      <c r="G726" s="199" t="s">
        <v>89</v>
      </c>
      <c r="H726" s="199" t="s">
        <v>83</v>
      </c>
      <c r="I726" s="226">
        <v>57821</v>
      </c>
      <c r="J726" s="228" t="s">
        <v>2624</v>
      </c>
      <c r="K726" s="190"/>
      <c r="L726" s="191"/>
      <c r="M726" s="191"/>
      <c r="N726" s="191"/>
      <c r="O726" s="191">
        <f>SUM(Table1[[#This Row],[Salaries and Wages]:[Variable Fringe]])</f>
        <v>0</v>
      </c>
      <c r="P726" s="191"/>
      <c r="Q726" s="191"/>
      <c r="R726" s="191"/>
      <c r="S726" s="191"/>
      <c r="T726" s="191"/>
      <c r="U726" s="191"/>
      <c r="V726" s="191"/>
      <c r="W726" s="191"/>
      <c r="X726" s="191"/>
      <c r="Y726" s="191"/>
      <c r="Z726" s="191">
        <v>12493473</v>
      </c>
      <c r="AA726" s="223" t="s">
        <v>2625</v>
      </c>
      <c r="AB726" s="210" t="s">
        <v>2626</v>
      </c>
      <c r="AC726" s="210" t="s">
        <v>2627</v>
      </c>
      <c r="AD726" s="199" t="s">
        <v>94</v>
      </c>
      <c r="AE726" s="234" t="s">
        <v>69</v>
      </c>
      <c r="AF726" s="231">
        <v>0</v>
      </c>
      <c r="AG726" s="211">
        <f>Table1[[#This Row],[ADOPTED
Expenditures TOTAL]]*Table1[[#This Row],[
Percent Related to CAP]]</f>
        <v>0</v>
      </c>
      <c r="AH726" s="211">
        <f>Table1[[#This Row],[ADOPTED
Revenue TOTAL]]*Table1[[#This Row],[
Percent Related to CAP]]</f>
        <v>0</v>
      </c>
      <c r="AI726" s="217" t="s">
        <v>69</v>
      </c>
      <c r="AJ726" s="217" t="s">
        <v>69</v>
      </c>
      <c r="AK726" s="217" t="s">
        <v>69</v>
      </c>
      <c r="AL726" s="217" t="s">
        <v>69</v>
      </c>
      <c r="AM726" s="246"/>
      <c r="AN726" s="215"/>
      <c r="AO726" s="197"/>
      <c r="AP726" s="197" t="s">
        <v>83</v>
      </c>
      <c r="AQ726" s="197"/>
      <c r="AR726" s="197"/>
      <c r="AS726" s="219" t="s">
        <v>2624</v>
      </c>
      <c r="AT726" s="117" t="b">
        <f>IF(Table1[[#This Row],[PROPOSED
Form ID Name]]=Table1[[#This Row],[ADOPTED
Form ID Name]],TRUE,FALSE)</f>
        <v>1</v>
      </c>
      <c r="AU726" s="121" t="e">
        <v>#N/A</v>
      </c>
      <c r="AV726" s="220" t="e">
        <f>AND(Table1[[#This Row],[PROPOSED Adjustment Description]]=Table1[[#This Row],[ ADOPTED
Adjustment Description]],TRUE,FALSE)</f>
        <v>#N/A</v>
      </c>
    </row>
    <row r="727" spans="1:48" s="214" customFormat="1" ht="35.25" customHeight="1" x14ac:dyDescent="0.15">
      <c r="A727" s="196">
        <v>700039</v>
      </c>
      <c r="B727" s="197" t="s">
        <v>907</v>
      </c>
      <c r="C727" s="198">
        <v>2115</v>
      </c>
      <c r="D727" s="197" t="s">
        <v>898</v>
      </c>
      <c r="E727" s="197" t="s">
        <v>238</v>
      </c>
      <c r="F727" s="197" t="s">
        <v>307</v>
      </c>
      <c r="G727" s="197" t="s">
        <v>89</v>
      </c>
      <c r="H727" s="197" t="s">
        <v>479</v>
      </c>
      <c r="I727" s="226">
        <v>57822</v>
      </c>
      <c r="J727" s="227" t="s">
        <v>2628</v>
      </c>
      <c r="K727" s="188"/>
      <c r="L727" s="189"/>
      <c r="M727" s="189"/>
      <c r="N727" s="189"/>
      <c r="O727" s="189">
        <f>SUM(Table1[[#This Row],[Salaries and Wages]:[Variable Fringe]])</f>
        <v>0</v>
      </c>
      <c r="P727" s="189"/>
      <c r="Q727" s="189"/>
      <c r="R727" s="189"/>
      <c r="S727" s="189"/>
      <c r="T727" s="189"/>
      <c r="U727" s="189"/>
      <c r="V727" s="189"/>
      <c r="W727" s="189"/>
      <c r="X727" s="189"/>
      <c r="Y727" s="189"/>
      <c r="Z727" s="189">
        <v>2308259</v>
      </c>
      <c r="AA727" s="221" t="s">
        <v>2629</v>
      </c>
      <c r="AB727" s="210" t="s">
        <v>2630</v>
      </c>
      <c r="AC727" s="209" t="s">
        <v>1116</v>
      </c>
      <c r="AD727" s="197" t="s">
        <v>67</v>
      </c>
      <c r="AE727" s="235" t="s">
        <v>1117</v>
      </c>
      <c r="AF727" s="231">
        <v>0</v>
      </c>
      <c r="AG727" s="211">
        <f>Table1[[#This Row],[ADOPTED
Expenditures TOTAL]]*Table1[[#This Row],[
Percent Related to CAP]]</f>
        <v>0</v>
      </c>
      <c r="AH727" s="211">
        <f>Table1[[#This Row],[ADOPTED
Revenue TOTAL]]*Table1[[#This Row],[
Percent Related to CAP]]</f>
        <v>0</v>
      </c>
      <c r="AI727" s="217" t="s">
        <v>69</v>
      </c>
      <c r="AJ727" s="217" t="s">
        <v>69</v>
      </c>
      <c r="AK727" s="217" t="s">
        <v>69</v>
      </c>
      <c r="AL727" s="217" t="s">
        <v>69</v>
      </c>
      <c r="AM727" s="290"/>
      <c r="AN727" s="215" t="s">
        <v>70</v>
      </c>
      <c r="AO727" s="197"/>
      <c r="AP727" s="197"/>
      <c r="AQ727" s="216"/>
      <c r="AR727" s="216"/>
      <c r="AS727" s="219" t="s">
        <v>2628</v>
      </c>
      <c r="AT727" s="117" t="b">
        <f>IF(Table1[[#This Row],[PROPOSED
Form ID Name]]=Table1[[#This Row],[ADOPTED
Form ID Name]],TRUE,FALSE)</f>
        <v>1</v>
      </c>
      <c r="AU727" s="121" t="e">
        <v>#N/A</v>
      </c>
      <c r="AV727" s="220" t="e">
        <f>AND(Table1[[#This Row],[PROPOSED Adjustment Description]]=Table1[[#This Row],[ ADOPTED
Adjustment Description]],TRUE,FALSE)</f>
        <v>#N/A</v>
      </c>
    </row>
    <row r="728" spans="1:48" s="214" customFormat="1" ht="35.25" customHeight="1" x14ac:dyDescent="0.15">
      <c r="A728" s="196">
        <v>200205</v>
      </c>
      <c r="B728" s="197" t="s">
        <v>96</v>
      </c>
      <c r="C728" s="198">
        <v>1413</v>
      </c>
      <c r="D728" s="197" t="s">
        <v>1282</v>
      </c>
      <c r="E728" s="197" t="s">
        <v>238</v>
      </c>
      <c r="F728" s="197" t="s">
        <v>83</v>
      </c>
      <c r="G728" s="197" t="s">
        <v>61</v>
      </c>
      <c r="H728" s="197" t="s">
        <v>83</v>
      </c>
      <c r="I728" s="226">
        <v>57823</v>
      </c>
      <c r="J728" s="227" t="s">
        <v>2631</v>
      </c>
      <c r="K728" s="188">
        <v>1</v>
      </c>
      <c r="L728" s="189">
        <v>107806</v>
      </c>
      <c r="M728" s="189">
        <v>22594</v>
      </c>
      <c r="N728" s="189">
        <v>10511</v>
      </c>
      <c r="O728" s="189">
        <f>SUM(Table1[[#This Row],[Salaries and Wages]:[Variable Fringe]])</f>
        <v>140911</v>
      </c>
      <c r="P728" s="189"/>
      <c r="Q728" s="189"/>
      <c r="R728" s="189"/>
      <c r="S728" s="189"/>
      <c r="T728" s="189"/>
      <c r="U728" s="189"/>
      <c r="V728" s="189"/>
      <c r="W728" s="189"/>
      <c r="X728" s="189"/>
      <c r="Y728" s="189">
        <v>140911</v>
      </c>
      <c r="Z728" s="189"/>
      <c r="AA728" s="221" t="s">
        <v>2632</v>
      </c>
      <c r="AB728" s="210" t="s">
        <v>2633</v>
      </c>
      <c r="AC728" s="210" t="s">
        <v>2634</v>
      </c>
      <c r="AD728" s="197" t="s">
        <v>67</v>
      </c>
      <c r="AE728" s="235" t="s">
        <v>1330</v>
      </c>
      <c r="AF728" s="231">
        <v>0</v>
      </c>
      <c r="AG728" s="211">
        <f>Table1[[#This Row],[ADOPTED
Expenditures TOTAL]]*Table1[[#This Row],[
Percent Related to CAP]]</f>
        <v>0</v>
      </c>
      <c r="AH728" s="211">
        <f>Table1[[#This Row],[ADOPTED
Revenue TOTAL]]*Table1[[#This Row],[
Percent Related to CAP]]</f>
        <v>0</v>
      </c>
      <c r="AI728" s="217" t="s">
        <v>69</v>
      </c>
      <c r="AJ728" s="217" t="s">
        <v>69</v>
      </c>
      <c r="AK728" s="217" t="s">
        <v>69</v>
      </c>
      <c r="AL728" s="217" t="s">
        <v>69</v>
      </c>
      <c r="AM728" s="290"/>
      <c r="AN728" s="212"/>
      <c r="AO728" s="213"/>
      <c r="AP728" s="197" t="s">
        <v>70</v>
      </c>
      <c r="AQ728" s="197"/>
      <c r="AR728" s="197"/>
      <c r="AS728" s="219" t="s">
        <v>2631</v>
      </c>
      <c r="AT728" s="117" t="b">
        <f>IF(Table1[[#This Row],[PROPOSED
Form ID Name]]=Table1[[#This Row],[ADOPTED
Form ID Name]],TRUE,FALSE)</f>
        <v>1</v>
      </c>
      <c r="AU728" s="121" t="e">
        <v>#N/A</v>
      </c>
      <c r="AV728" s="220" t="e">
        <f>AND(Table1[[#This Row],[PROPOSED Adjustment Description]]=Table1[[#This Row],[ ADOPTED
Adjustment Description]],TRUE,FALSE)</f>
        <v>#N/A</v>
      </c>
    </row>
    <row r="729" spans="1:48" s="214" customFormat="1" ht="35.25" customHeight="1" x14ac:dyDescent="0.15">
      <c r="A729" s="196">
        <v>100000</v>
      </c>
      <c r="B729" s="199" t="s">
        <v>57</v>
      </c>
      <c r="C729" s="198">
        <v>1101</v>
      </c>
      <c r="D729" s="199" t="s">
        <v>2108</v>
      </c>
      <c r="E729" s="199" t="s">
        <v>83</v>
      </c>
      <c r="F729" s="199" t="s">
        <v>83</v>
      </c>
      <c r="G729" s="199" t="s">
        <v>83</v>
      </c>
      <c r="H729" s="199" t="s">
        <v>83</v>
      </c>
      <c r="I729" s="226">
        <v>57824</v>
      </c>
      <c r="J729" s="228" t="s">
        <v>2635</v>
      </c>
      <c r="K729" s="190"/>
      <c r="L729" s="193">
        <v>-16599</v>
      </c>
      <c r="M729" s="191"/>
      <c r="N729" s="191"/>
      <c r="O729" s="191">
        <f>SUM(Table1[[#This Row],[Salaries and Wages]:[Variable Fringe]])</f>
        <v>-16599</v>
      </c>
      <c r="P729" s="191"/>
      <c r="Q729" s="191"/>
      <c r="R729" s="191"/>
      <c r="S729" s="191"/>
      <c r="T729" s="191"/>
      <c r="U729" s="191"/>
      <c r="V729" s="191"/>
      <c r="W729" s="191"/>
      <c r="X729" s="191"/>
      <c r="Y729" s="193">
        <v>-16599</v>
      </c>
      <c r="Z729" s="191"/>
      <c r="AA729" s="223" t="s">
        <v>2636</v>
      </c>
      <c r="AB729" s="210" t="s">
        <v>2133</v>
      </c>
      <c r="AC729" s="210"/>
      <c r="AD729" s="199" t="s">
        <v>67</v>
      </c>
      <c r="AE729" s="234"/>
      <c r="AF729" s="231">
        <v>0</v>
      </c>
      <c r="AG729" s="211">
        <f>Table1[[#This Row],[ADOPTED
Expenditures TOTAL]]*Table1[[#This Row],[
Percent Related to CAP]]</f>
        <v>0</v>
      </c>
      <c r="AH729" s="211">
        <f>Table1[[#This Row],[ADOPTED
Revenue TOTAL]]*Table1[[#This Row],[
Percent Related to CAP]]</f>
        <v>0</v>
      </c>
      <c r="AI729" s="217" t="s">
        <v>69</v>
      </c>
      <c r="AJ729" s="217" t="s">
        <v>69</v>
      </c>
      <c r="AK729" s="217" t="s">
        <v>69</v>
      </c>
      <c r="AL729" s="217" t="s">
        <v>69</v>
      </c>
      <c r="AM729" s="246"/>
      <c r="AN729" s="215"/>
      <c r="AO729" s="197"/>
      <c r="AP729" s="197"/>
      <c r="AQ729" s="197"/>
      <c r="AR729" s="197" t="s">
        <v>83</v>
      </c>
      <c r="AS729" s="219" t="s">
        <v>2635</v>
      </c>
      <c r="AT729" s="116" t="b">
        <f>IF(Table1[[#This Row],[PROPOSED
Form ID Name]]=Table1[[#This Row],[ADOPTED
Form ID Name]],TRUE,FALSE)</f>
        <v>1</v>
      </c>
      <c r="AU729" s="121" t="e">
        <v>#N/A</v>
      </c>
      <c r="AV729" s="220" t="e">
        <f>AND(Table1[[#This Row],[PROPOSED Adjustment Description]]=Table1[[#This Row],[ ADOPTED
Adjustment Description]],TRUE,FALSE)</f>
        <v>#N/A</v>
      </c>
    </row>
    <row r="730" spans="1:48" s="214" customFormat="1" ht="35.25" customHeight="1" x14ac:dyDescent="0.15">
      <c r="A730" s="196">
        <v>100000</v>
      </c>
      <c r="B730" s="199" t="s">
        <v>57</v>
      </c>
      <c r="C730" s="198">
        <v>1102</v>
      </c>
      <c r="D730" s="199" t="s">
        <v>2113</v>
      </c>
      <c r="E730" s="199" t="s">
        <v>83</v>
      </c>
      <c r="F730" s="199" t="s">
        <v>83</v>
      </c>
      <c r="G730" s="199" t="s">
        <v>83</v>
      </c>
      <c r="H730" s="199" t="s">
        <v>83</v>
      </c>
      <c r="I730" s="226">
        <v>57825</v>
      </c>
      <c r="J730" s="228" t="s">
        <v>2637</v>
      </c>
      <c r="K730" s="190"/>
      <c r="L730" s="193">
        <v>-14484</v>
      </c>
      <c r="M730" s="191"/>
      <c r="N730" s="191"/>
      <c r="O730" s="191">
        <f>SUM(Table1[[#This Row],[Salaries and Wages]:[Variable Fringe]])</f>
        <v>-14484</v>
      </c>
      <c r="P730" s="191"/>
      <c r="Q730" s="191"/>
      <c r="R730" s="191"/>
      <c r="S730" s="191"/>
      <c r="T730" s="191"/>
      <c r="U730" s="191"/>
      <c r="V730" s="191"/>
      <c r="W730" s="191"/>
      <c r="X730" s="191"/>
      <c r="Y730" s="193">
        <v>-14484</v>
      </c>
      <c r="Z730" s="191"/>
      <c r="AA730" s="223" t="s">
        <v>2636</v>
      </c>
      <c r="AB730" s="210" t="s">
        <v>2133</v>
      </c>
      <c r="AC730" s="210"/>
      <c r="AD730" s="199" t="s">
        <v>67</v>
      </c>
      <c r="AE730" s="234"/>
      <c r="AF730" s="231">
        <v>0</v>
      </c>
      <c r="AG730" s="211">
        <f>Table1[[#This Row],[ADOPTED
Expenditures TOTAL]]*Table1[[#This Row],[
Percent Related to CAP]]</f>
        <v>0</v>
      </c>
      <c r="AH730" s="211">
        <f>Table1[[#This Row],[ADOPTED
Revenue TOTAL]]*Table1[[#This Row],[
Percent Related to CAP]]</f>
        <v>0</v>
      </c>
      <c r="AI730" s="217" t="s">
        <v>69</v>
      </c>
      <c r="AJ730" s="217" t="s">
        <v>69</v>
      </c>
      <c r="AK730" s="217" t="s">
        <v>69</v>
      </c>
      <c r="AL730" s="217" t="s">
        <v>69</v>
      </c>
      <c r="AM730" s="246"/>
      <c r="AN730" s="215"/>
      <c r="AO730" s="197"/>
      <c r="AP730" s="197"/>
      <c r="AQ730" s="197"/>
      <c r="AR730" s="197" t="s">
        <v>83</v>
      </c>
      <c r="AS730" s="219" t="s">
        <v>2637</v>
      </c>
      <c r="AT730" s="116" t="b">
        <f>IF(Table1[[#This Row],[PROPOSED
Form ID Name]]=Table1[[#This Row],[ADOPTED
Form ID Name]],TRUE,FALSE)</f>
        <v>1</v>
      </c>
      <c r="AU730" s="121" t="e">
        <v>#N/A</v>
      </c>
      <c r="AV730" s="220" t="e">
        <f>AND(Table1[[#This Row],[PROPOSED Adjustment Description]]=Table1[[#This Row],[ ADOPTED
Adjustment Description]],TRUE,FALSE)</f>
        <v>#N/A</v>
      </c>
    </row>
    <row r="731" spans="1:48" s="214" customFormat="1" ht="35.25" customHeight="1" x14ac:dyDescent="0.15">
      <c r="A731" s="196">
        <v>100000</v>
      </c>
      <c r="B731" s="199" t="s">
        <v>57</v>
      </c>
      <c r="C731" s="198">
        <v>1103</v>
      </c>
      <c r="D731" s="199" t="s">
        <v>2115</v>
      </c>
      <c r="E731" s="199" t="s">
        <v>83</v>
      </c>
      <c r="F731" s="199" t="s">
        <v>83</v>
      </c>
      <c r="G731" s="199" t="s">
        <v>83</v>
      </c>
      <c r="H731" s="199" t="s">
        <v>83</v>
      </c>
      <c r="I731" s="226">
        <v>57826</v>
      </c>
      <c r="J731" s="228" t="s">
        <v>2638</v>
      </c>
      <c r="K731" s="190"/>
      <c r="L731" s="193">
        <v>-12313</v>
      </c>
      <c r="M731" s="191"/>
      <c r="N731" s="191"/>
      <c r="O731" s="191">
        <f>SUM(Table1[[#This Row],[Salaries and Wages]:[Variable Fringe]])</f>
        <v>-12313</v>
      </c>
      <c r="P731" s="191"/>
      <c r="Q731" s="191"/>
      <c r="R731" s="191"/>
      <c r="S731" s="191"/>
      <c r="T731" s="191"/>
      <c r="U731" s="191"/>
      <c r="V731" s="191"/>
      <c r="W731" s="191"/>
      <c r="X731" s="191"/>
      <c r="Y731" s="193">
        <v>-12313</v>
      </c>
      <c r="Z731" s="191"/>
      <c r="AA731" s="223" t="s">
        <v>2639</v>
      </c>
      <c r="AB731" s="210" t="s">
        <v>2133</v>
      </c>
      <c r="AC731" s="210"/>
      <c r="AD731" s="199" t="s">
        <v>67</v>
      </c>
      <c r="AE731" s="234"/>
      <c r="AF731" s="231">
        <v>0</v>
      </c>
      <c r="AG731" s="211">
        <f>Table1[[#This Row],[ADOPTED
Expenditures TOTAL]]*Table1[[#This Row],[
Percent Related to CAP]]</f>
        <v>0</v>
      </c>
      <c r="AH731" s="211">
        <f>Table1[[#This Row],[ADOPTED
Revenue TOTAL]]*Table1[[#This Row],[
Percent Related to CAP]]</f>
        <v>0</v>
      </c>
      <c r="AI731" s="217" t="s">
        <v>69</v>
      </c>
      <c r="AJ731" s="217" t="s">
        <v>69</v>
      </c>
      <c r="AK731" s="217" t="s">
        <v>69</v>
      </c>
      <c r="AL731" s="217" t="s">
        <v>69</v>
      </c>
      <c r="AM731" s="246"/>
      <c r="AN731" s="215"/>
      <c r="AO731" s="197"/>
      <c r="AP731" s="197"/>
      <c r="AQ731" s="197"/>
      <c r="AR731" s="197" t="s">
        <v>83</v>
      </c>
      <c r="AS731" s="219" t="s">
        <v>2638</v>
      </c>
      <c r="AT731" s="116" t="b">
        <f>IF(Table1[[#This Row],[PROPOSED
Form ID Name]]=Table1[[#This Row],[ADOPTED
Form ID Name]],TRUE,FALSE)</f>
        <v>1</v>
      </c>
      <c r="AU731" s="121" t="e">
        <v>#N/A</v>
      </c>
      <c r="AV731" s="220" t="e">
        <f>AND(Table1[[#This Row],[PROPOSED Adjustment Description]]=Table1[[#This Row],[ ADOPTED
Adjustment Description]],TRUE,FALSE)</f>
        <v>#N/A</v>
      </c>
    </row>
    <row r="732" spans="1:48" s="214" customFormat="1" ht="35.25" customHeight="1" x14ac:dyDescent="0.15">
      <c r="A732" s="196">
        <v>100000</v>
      </c>
      <c r="B732" s="199" t="s">
        <v>57</v>
      </c>
      <c r="C732" s="198">
        <v>1104</v>
      </c>
      <c r="D732" s="199" t="s">
        <v>2118</v>
      </c>
      <c r="E732" s="199" t="s">
        <v>83</v>
      </c>
      <c r="F732" s="199" t="s">
        <v>83</v>
      </c>
      <c r="G732" s="199" t="s">
        <v>83</v>
      </c>
      <c r="H732" s="199" t="s">
        <v>83</v>
      </c>
      <c r="I732" s="226">
        <v>57827</v>
      </c>
      <c r="J732" s="228" t="s">
        <v>2640</v>
      </c>
      <c r="K732" s="190"/>
      <c r="L732" s="193">
        <v>-14238</v>
      </c>
      <c r="M732" s="191"/>
      <c r="N732" s="191"/>
      <c r="O732" s="191">
        <f>SUM(Table1[[#This Row],[Salaries and Wages]:[Variable Fringe]])</f>
        <v>-14238</v>
      </c>
      <c r="P732" s="191"/>
      <c r="Q732" s="191"/>
      <c r="R732" s="191"/>
      <c r="S732" s="191"/>
      <c r="T732" s="191"/>
      <c r="U732" s="191"/>
      <c r="V732" s="191"/>
      <c r="W732" s="191"/>
      <c r="X732" s="191"/>
      <c r="Y732" s="193">
        <v>-14238</v>
      </c>
      <c r="Z732" s="191"/>
      <c r="AA732" s="223" t="s">
        <v>2639</v>
      </c>
      <c r="AB732" s="210" t="s">
        <v>2133</v>
      </c>
      <c r="AC732" s="210"/>
      <c r="AD732" s="199" t="s">
        <v>67</v>
      </c>
      <c r="AE732" s="234"/>
      <c r="AF732" s="231">
        <v>0</v>
      </c>
      <c r="AG732" s="211">
        <f>Table1[[#This Row],[ADOPTED
Expenditures TOTAL]]*Table1[[#This Row],[
Percent Related to CAP]]</f>
        <v>0</v>
      </c>
      <c r="AH732" s="258">
        <f>Table1[[#This Row],[ADOPTED
Revenue TOTAL]]*Table1[[#This Row],[
Percent Related to CAP]]</f>
        <v>0</v>
      </c>
      <c r="AI732" s="251" t="s">
        <v>69</v>
      </c>
      <c r="AJ732" s="251" t="s">
        <v>69</v>
      </c>
      <c r="AK732" s="251" t="s">
        <v>69</v>
      </c>
      <c r="AL732" s="307" t="s">
        <v>69</v>
      </c>
      <c r="AM732" s="298"/>
      <c r="AN732" s="215"/>
      <c r="AO732" s="197"/>
      <c r="AP732" s="197"/>
      <c r="AQ732" s="197"/>
      <c r="AR732" s="197" t="s">
        <v>83</v>
      </c>
      <c r="AS732" s="219" t="s">
        <v>2640</v>
      </c>
      <c r="AT732" s="116" t="b">
        <f>IF(Table1[[#This Row],[PROPOSED
Form ID Name]]=Table1[[#This Row],[ADOPTED
Form ID Name]],TRUE,FALSE)</f>
        <v>1</v>
      </c>
      <c r="AU732" s="121" t="e">
        <v>#N/A</v>
      </c>
      <c r="AV732" s="220" t="e">
        <f>AND(Table1[[#This Row],[PROPOSED Adjustment Description]]=Table1[[#This Row],[ ADOPTED
Adjustment Description]],TRUE,FALSE)</f>
        <v>#N/A</v>
      </c>
    </row>
    <row r="733" spans="1:48" s="214" customFormat="1" ht="35.25" customHeight="1" x14ac:dyDescent="0.15">
      <c r="A733" s="196">
        <v>100000</v>
      </c>
      <c r="B733" s="199" t="s">
        <v>57</v>
      </c>
      <c r="C733" s="198">
        <v>1105</v>
      </c>
      <c r="D733" s="199" t="s">
        <v>2120</v>
      </c>
      <c r="E733" s="199" t="s">
        <v>83</v>
      </c>
      <c r="F733" s="199" t="s">
        <v>83</v>
      </c>
      <c r="G733" s="199" t="s">
        <v>83</v>
      </c>
      <c r="H733" s="199" t="s">
        <v>83</v>
      </c>
      <c r="I733" s="226">
        <v>57828</v>
      </c>
      <c r="J733" s="228" t="s">
        <v>2641</v>
      </c>
      <c r="K733" s="190"/>
      <c r="L733" s="193">
        <v>-15536</v>
      </c>
      <c r="M733" s="191"/>
      <c r="N733" s="191"/>
      <c r="O733" s="191">
        <f>SUM(Table1[[#This Row],[Salaries and Wages]:[Variable Fringe]])</f>
        <v>-15536</v>
      </c>
      <c r="P733" s="191"/>
      <c r="Q733" s="191"/>
      <c r="R733" s="191"/>
      <c r="S733" s="191"/>
      <c r="T733" s="191"/>
      <c r="U733" s="191"/>
      <c r="V733" s="191"/>
      <c r="W733" s="191"/>
      <c r="X733" s="191"/>
      <c r="Y733" s="193">
        <v>-15536</v>
      </c>
      <c r="Z733" s="191"/>
      <c r="AA733" s="223" t="s">
        <v>2639</v>
      </c>
      <c r="AB733" s="210" t="s">
        <v>2133</v>
      </c>
      <c r="AC733" s="210"/>
      <c r="AD733" s="199" t="s">
        <v>67</v>
      </c>
      <c r="AE733" s="234"/>
      <c r="AF733" s="231">
        <v>0</v>
      </c>
      <c r="AG733" s="211">
        <f>Table1[[#This Row],[ADOPTED
Expenditures TOTAL]]*Table1[[#This Row],[
Percent Related to CAP]]</f>
        <v>0</v>
      </c>
      <c r="AH733" s="258">
        <f>Table1[[#This Row],[ADOPTED
Revenue TOTAL]]*Table1[[#This Row],[
Percent Related to CAP]]</f>
        <v>0</v>
      </c>
      <c r="AI733" s="251" t="s">
        <v>69</v>
      </c>
      <c r="AJ733" s="251" t="s">
        <v>69</v>
      </c>
      <c r="AK733" s="251" t="s">
        <v>69</v>
      </c>
      <c r="AL733" s="307" t="s">
        <v>69</v>
      </c>
      <c r="AM733" s="298"/>
      <c r="AN733" s="215"/>
      <c r="AO733" s="197"/>
      <c r="AP733" s="197"/>
      <c r="AQ733" s="197"/>
      <c r="AR733" s="197" t="s">
        <v>83</v>
      </c>
      <c r="AS733" s="219" t="s">
        <v>2641</v>
      </c>
      <c r="AT733" s="116" t="b">
        <f>IF(Table1[[#This Row],[PROPOSED
Form ID Name]]=Table1[[#This Row],[ADOPTED
Form ID Name]],TRUE,FALSE)</f>
        <v>1</v>
      </c>
      <c r="AU733" s="121" t="e">
        <v>#N/A</v>
      </c>
      <c r="AV733" s="220" t="e">
        <f>AND(Table1[[#This Row],[PROPOSED Adjustment Description]]=Table1[[#This Row],[ ADOPTED
Adjustment Description]],TRUE,FALSE)</f>
        <v>#N/A</v>
      </c>
    </row>
    <row r="734" spans="1:48" s="214" customFormat="1" ht="35.25" customHeight="1" x14ac:dyDescent="0.15">
      <c r="A734" s="196">
        <v>100000</v>
      </c>
      <c r="B734" s="199" t="s">
        <v>57</v>
      </c>
      <c r="C734" s="198">
        <v>1106</v>
      </c>
      <c r="D734" s="199" t="s">
        <v>2123</v>
      </c>
      <c r="E734" s="199" t="s">
        <v>83</v>
      </c>
      <c r="F734" s="199" t="s">
        <v>83</v>
      </c>
      <c r="G734" s="199" t="s">
        <v>83</v>
      </c>
      <c r="H734" s="199" t="s">
        <v>83</v>
      </c>
      <c r="I734" s="226">
        <v>57829</v>
      </c>
      <c r="J734" s="228" t="s">
        <v>2642</v>
      </c>
      <c r="K734" s="190"/>
      <c r="L734" s="193">
        <v>-20516</v>
      </c>
      <c r="M734" s="191"/>
      <c r="N734" s="191"/>
      <c r="O734" s="191">
        <f>SUM(Table1[[#This Row],[Salaries and Wages]:[Variable Fringe]])</f>
        <v>-20516</v>
      </c>
      <c r="P734" s="191"/>
      <c r="Q734" s="191"/>
      <c r="R734" s="191"/>
      <c r="S734" s="191"/>
      <c r="T734" s="191"/>
      <c r="U734" s="191"/>
      <c r="V734" s="191"/>
      <c r="W734" s="191"/>
      <c r="X734" s="191"/>
      <c r="Y734" s="193">
        <v>-20516</v>
      </c>
      <c r="Z734" s="191"/>
      <c r="AA734" s="223" t="s">
        <v>2639</v>
      </c>
      <c r="AB734" s="210" t="s">
        <v>2133</v>
      </c>
      <c r="AC734" s="210"/>
      <c r="AD734" s="199" t="s">
        <v>67</v>
      </c>
      <c r="AE734" s="234"/>
      <c r="AF734" s="231">
        <v>0</v>
      </c>
      <c r="AG734" s="211">
        <f>Table1[[#This Row],[ADOPTED
Expenditures TOTAL]]*Table1[[#This Row],[
Percent Related to CAP]]</f>
        <v>0</v>
      </c>
      <c r="AH734" s="211">
        <f>Table1[[#This Row],[ADOPTED
Revenue TOTAL]]*Table1[[#This Row],[
Percent Related to CAP]]</f>
        <v>0</v>
      </c>
      <c r="AI734" s="217" t="s">
        <v>69</v>
      </c>
      <c r="AJ734" s="217" t="s">
        <v>69</v>
      </c>
      <c r="AK734" s="217" t="s">
        <v>69</v>
      </c>
      <c r="AL734" s="217" t="s">
        <v>69</v>
      </c>
      <c r="AM734" s="246"/>
      <c r="AN734" s="215"/>
      <c r="AO734" s="197"/>
      <c r="AP734" s="197"/>
      <c r="AQ734" s="197"/>
      <c r="AR734" s="197" t="s">
        <v>83</v>
      </c>
      <c r="AS734" s="219" t="s">
        <v>2642</v>
      </c>
      <c r="AT734" s="116" t="b">
        <f>IF(Table1[[#This Row],[PROPOSED
Form ID Name]]=Table1[[#This Row],[ADOPTED
Form ID Name]],TRUE,FALSE)</f>
        <v>1</v>
      </c>
      <c r="AU734" s="121" t="e">
        <v>#N/A</v>
      </c>
      <c r="AV734" s="220" t="e">
        <f>AND(Table1[[#This Row],[PROPOSED Adjustment Description]]=Table1[[#This Row],[ ADOPTED
Adjustment Description]],TRUE,FALSE)</f>
        <v>#N/A</v>
      </c>
    </row>
    <row r="735" spans="1:48" s="214" customFormat="1" ht="35.25" customHeight="1" x14ac:dyDescent="0.15">
      <c r="A735" s="196">
        <v>100000</v>
      </c>
      <c r="B735" s="199" t="s">
        <v>57</v>
      </c>
      <c r="C735" s="198">
        <v>1107</v>
      </c>
      <c r="D735" s="199" t="s">
        <v>2125</v>
      </c>
      <c r="E735" s="199" t="s">
        <v>83</v>
      </c>
      <c r="F735" s="199" t="s">
        <v>83</v>
      </c>
      <c r="G735" s="199" t="s">
        <v>83</v>
      </c>
      <c r="H735" s="199" t="s">
        <v>83</v>
      </c>
      <c r="I735" s="226">
        <v>57830</v>
      </c>
      <c r="J735" s="228" t="s">
        <v>2643</v>
      </c>
      <c r="K735" s="190"/>
      <c r="L735" s="193">
        <v>-13145</v>
      </c>
      <c r="M735" s="191"/>
      <c r="N735" s="191"/>
      <c r="O735" s="191">
        <f>SUM(Table1[[#This Row],[Salaries and Wages]:[Variable Fringe]])</f>
        <v>-13145</v>
      </c>
      <c r="P735" s="191"/>
      <c r="Q735" s="191"/>
      <c r="R735" s="191"/>
      <c r="S735" s="191"/>
      <c r="T735" s="191"/>
      <c r="U735" s="191"/>
      <c r="V735" s="191"/>
      <c r="W735" s="191"/>
      <c r="X735" s="191"/>
      <c r="Y735" s="193">
        <v>-13145</v>
      </c>
      <c r="Z735" s="191"/>
      <c r="AA735" s="223" t="s">
        <v>2639</v>
      </c>
      <c r="AB735" s="210" t="s">
        <v>2133</v>
      </c>
      <c r="AC735" s="210"/>
      <c r="AD735" s="199" t="s">
        <v>67</v>
      </c>
      <c r="AE735" s="234"/>
      <c r="AF735" s="231">
        <v>0</v>
      </c>
      <c r="AG735" s="211">
        <f>Table1[[#This Row],[ADOPTED
Expenditures TOTAL]]*Table1[[#This Row],[
Percent Related to CAP]]</f>
        <v>0</v>
      </c>
      <c r="AH735" s="211">
        <f>Table1[[#This Row],[ADOPTED
Revenue TOTAL]]*Table1[[#This Row],[
Percent Related to CAP]]</f>
        <v>0</v>
      </c>
      <c r="AI735" s="217" t="s">
        <v>69</v>
      </c>
      <c r="AJ735" s="217" t="s">
        <v>69</v>
      </c>
      <c r="AK735" s="217" t="s">
        <v>69</v>
      </c>
      <c r="AL735" s="217" t="s">
        <v>69</v>
      </c>
      <c r="AM735" s="246"/>
      <c r="AN735" s="215"/>
      <c r="AO735" s="197"/>
      <c r="AP735" s="197"/>
      <c r="AQ735" s="197"/>
      <c r="AR735" s="197" t="s">
        <v>83</v>
      </c>
      <c r="AS735" s="219" t="s">
        <v>2643</v>
      </c>
      <c r="AT735" s="116" t="b">
        <f>IF(Table1[[#This Row],[PROPOSED
Form ID Name]]=Table1[[#This Row],[ADOPTED
Form ID Name]],TRUE,FALSE)</f>
        <v>1</v>
      </c>
      <c r="AU735" s="121" t="e">
        <v>#N/A</v>
      </c>
      <c r="AV735" s="220" t="e">
        <f>AND(Table1[[#This Row],[PROPOSED Adjustment Description]]=Table1[[#This Row],[ ADOPTED
Adjustment Description]],TRUE,FALSE)</f>
        <v>#N/A</v>
      </c>
    </row>
    <row r="736" spans="1:48" s="214" customFormat="1" ht="35.25" customHeight="1" x14ac:dyDescent="0.15">
      <c r="A736" s="196">
        <v>100000</v>
      </c>
      <c r="B736" s="199" t="s">
        <v>57</v>
      </c>
      <c r="C736" s="198">
        <v>1108</v>
      </c>
      <c r="D736" s="199" t="s">
        <v>2127</v>
      </c>
      <c r="E736" s="199" t="s">
        <v>83</v>
      </c>
      <c r="F736" s="199" t="s">
        <v>83</v>
      </c>
      <c r="G736" s="199" t="s">
        <v>83</v>
      </c>
      <c r="H736" s="199" t="s">
        <v>83</v>
      </c>
      <c r="I736" s="226">
        <v>57831</v>
      </c>
      <c r="J736" s="228" t="s">
        <v>2644</v>
      </c>
      <c r="K736" s="190"/>
      <c r="L736" s="193">
        <v>-19402</v>
      </c>
      <c r="M736" s="191"/>
      <c r="N736" s="191"/>
      <c r="O736" s="191">
        <f>SUM(Table1[[#This Row],[Salaries and Wages]:[Variable Fringe]])</f>
        <v>-19402</v>
      </c>
      <c r="P736" s="191"/>
      <c r="Q736" s="191"/>
      <c r="R736" s="191"/>
      <c r="S736" s="191"/>
      <c r="T736" s="191"/>
      <c r="U736" s="191"/>
      <c r="V736" s="191"/>
      <c r="W736" s="191"/>
      <c r="X736" s="191"/>
      <c r="Y736" s="193">
        <v>-19402</v>
      </c>
      <c r="Z736" s="191"/>
      <c r="AA736" s="223" t="s">
        <v>2639</v>
      </c>
      <c r="AB736" s="210" t="s">
        <v>2133</v>
      </c>
      <c r="AC736" s="210"/>
      <c r="AD736" s="199" t="s">
        <v>67</v>
      </c>
      <c r="AE736" s="234"/>
      <c r="AF736" s="231">
        <v>0</v>
      </c>
      <c r="AG736" s="211">
        <f>Table1[[#This Row],[ADOPTED
Expenditures TOTAL]]*Table1[[#This Row],[
Percent Related to CAP]]</f>
        <v>0</v>
      </c>
      <c r="AH736" s="211">
        <f>Table1[[#This Row],[ADOPTED
Revenue TOTAL]]*Table1[[#This Row],[
Percent Related to CAP]]</f>
        <v>0</v>
      </c>
      <c r="AI736" s="217" t="s">
        <v>69</v>
      </c>
      <c r="AJ736" s="217" t="s">
        <v>69</v>
      </c>
      <c r="AK736" s="217" t="s">
        <v>69</v>
      </c>
      <c r="AL736" s="217" t="s">
        <v>69</v>
      </c>
      <c r="AM736" s="246"/>
      <c r="AN736" s="215"/>
      <c r="AO736" s="197"/>
      <c r="AP736" s="197"/>
      <c r="AQ736" s="197"/>
      <c r="AR736" s="197" t="s">
        <v>83</v>
      </c>
      <c r="AS736" s="219" t="s">
        <v>2644</v>
      </c>
      <c r="AT736" s="116" t="b">
        <f>IF(Table1[[#This Row],[PROPOSED
Form ID Name]]=Table1[[#This Row],[ADOPTED
Form ID Name]],TRUE,FALSE)</f>
        <v>1</v>
      </c>
      <c r="AU736" s="121" t="e">
        <v>#N/A</v>
      </c>
      <c r="AV736" s="220" t="e">
        <f>AND(Table1[[#This Row],[PROPOSED Adjustment Description]]=Table1[[#This Row],[ ADOPTED
Adjustment Description]],TRUE,FALSE)</f>
        <v>#N/A</v>
      </c>
    </row>
    <row r="737" spans="1:48" s="214" customFormat="1" ht="35.25" customHeight="1" x14ac:dyDescent="0.15">
      <c r="A737" s="196">
        <v>100000</v>
      </c>
      <c r="B737" s="199" t="s">
        <v>57</v>
      </c>
      <c r="C737" s="198">
        <v>1109</v>
      </c>
      <c r="D737" s="199" t="s">
        <v>2129</v>
      </c>
      <c r="E737" s="199" t="s">
        <v>83</v>
      </c>
      <c r="F737" s="199" t="s">
        <v>83</v>
      </c>
      <c r="G737" s="199" t="s">
        <v>83</v>
      </c>
      <c r="H737" s="199" t="s">
        <v>83</v>
      </c>
      <c r="I737" s="226">
        <v>57832</v>
      </c>
      <c r="J737" s="228" t="s">
        <v>2645</v>
      </c>
      <c r="K737" s="190"/>
      <c r="L737" s="193">
        <v>-14056</v>
      </c>
      <c r="M737" s="191"/>
      <c r="N737" s="191"/>
      <c r="O737" s="191">
        <f>SUM(Table1[[#This Row],[Salaries and Wages]:[Variable Fringe]])</f>
        <v>-14056</v>
      </c>
      <c r="P737" s="191"/>
      <c r="Q737" s="191"/>
      <c r="R737" s="191"/>
      <c r="S737" s="191"/>
      <c r="T737" s="191"/>
      <c r="U737" s="191"/>
      <c r="V737" s="191"/>
      <c r="W737" s="191"/>
      <c r="X737" s="191"/>
      <c r="Y737" s="193">
        <v>-14056</v>
      </c>
      <c r="Z737" s="191"/>
      <c r="AA737" s="223" t="s">
        <v>2639</v>
      </c>
      <c r="AB737" s="210" t="s">
        <v>2133</v>
      </c>
      <c r="AC737" s="210"/>
      <c r="AD737" s="199" t="s">
        <v>67</v>
      </c>
      <c r="AE737" s="234"/>
      <c r="AF737" s="231">
        <v>0</v>
      </c>
      <c r="AG737" s="211">
        <f>Table1[[#This Row],[ADOPTED
Expenditures TOTAL]]*Table1[[#This Row],[
Percent Related to CAP]]</f>
        <v>0</v>
      </c>
      <c r="AH737" s="211">
        <f>Table1[[#This Row],[ADOPTED
Revenue TOTAL]]*Table1[[#This Row],[
Percent Related to CAP]]</f>
        <v>0</v>
      </c>
      <c r="AI737" s="217" t="s">
        <v>69</v>
      </c>
      <c r="AJ737" s="217" t="s">
        <v>69</v>
      </c>
      <c r="AK737" s="217" t="s">
        <v>69</v>
      </c>
      <c r="AL737" s="217" t="s">
        <v>69</v>
      </c>
      <c r="AM737" s="246"/>
      <c r="AN737" s="215"/>
      <c r="AO737" s="197"/>
      <c r="AP737" s="197"/>
      <c r="AQ737" s="197"/>
      <c r="AR737" s="197" t="s">
        <v>83</v>
      </c>
      <c r="AS737" s="219" t="s">
        <v>2645</v>
      </c>
      <c r="AT737" s="116" t="b">
        <f>IF(Table1[[#This Row],[PROPOSED
Form ID Name]]=Table1[[#This Row],[ADOPTED
Form ID Name]],TRUE,FALSE)</f>
        <v>1</v>
      </c>
      <c r="AU737" s="121" t="e">
        <v>#N/A</v>
      </c>
      <c r="AV737" s="220" t="e">
        <f>AND(Table1[[#This Row],[PROPOSED Adjustment Description]]=Table1[[#This Row],[ ADOPTED
Adjustment Description]],TRUE,FALSE)</f>
        <v>#N/A</v>
      </c>
    </row>
    <row r="738" spans="1:48" s="214" customFormat="1" ht="35.25" customHeight="1" x14ac:dyDescent="0.15">
      <c r="A738" s="196">
        <v>200227</v>
      </c>
      <c r="B738" s="197" t="s">
        <v>398</v>
      </c>
      <c r="C738" s="198">
        <v>1913</v>
      </c>
      <c r="D738" s="197" t="s">
        <v>399</v>
      </c>
      <c r="E738" s="197" t="s">
        <v>83</v>
      </c>
      <c r="F738" s="197" t="s">
        <v>83</v>
      </c>
      <c r="G738" s="197" t="s">
        <v>104</v>
      </c>
      <c r="H738" s="197" t="s">
        <v>83</v>
      </c>
      <c r="I738" s="226">
        <v>57841</v>
      </c>
      <c r="J738" s="227" t="s">
        <v>2646</v>
      </c>
      <c r="K738" s="188"/>
      <c r="L738" s="189"/>
      <c r="M738" s="189"/>
      <c r="N738" s="189">
        <v>3900</v>
      </c>
      <c r="O738" s="189">
        <f>SUM(Table1[[#This Row],[Salaries and Wages]:[Variable Fringe]])</f>
        <v>3900</v>
      </c>
      <c r="P738" s="189"/>
      <c r="Q738" s="189"/>
      <c r="R738" s="189"/>
      <c r="S738" s="189"/>
      <c r="T738" s="189"/>
      <c r="U738" s="189"/>
      <c r="V738" s="189"/>
      <c r="W738" s="189"/>
      <c r="X738" s="189"/>
      <c r="Y738" s="189">
        <v>3900</v>
      </c>
      <c r="Z738" s="189"/>
      <c r="AA738" s="221" t="s">
        <v>2647</v>
      </c>
      <c r="AB738" s="210" t="s">
        <v>2648</v>
      </c>
      <c r="AC738" s="209" t="s">
        <v>2647</v>
      </c>
      <c r="AD738" s="197" t="s">
        <v>94</v>
      </c>
      <c r="AE738" s="234"/>
      <c r="AF738" s="231">
        <v>0</v>
      </c>
      <c r="AG738" s="211">
        <f>Table1[[#This Row],[ADOPTED
Expenditures TOTAL]]*Table1[[#This Row],[
Percent Related to CAP]]</f>
        <v>0</v>
      </c>
      <c r="AH738" s="211">
        <f>Table1[[#This Row],[ADOPTED
Revenue TOTAL]]*Table1[[#This Row],[
Percent Related to CAP]]</f>
        <v>0</v>
      </c>
      <c r="AI738" s="217" t="s">
        <v>69</v>
      </c>
      <c r="AJ738" s="217" t="s">
        <v>69</v>
      </c>
      <c r="AK738" s="217" t="s">
        <v>69</v>
      </c>
      <c r="AL738" s="217" t="s">
        <v>69</v>
      </c>
      <c r="AM738" s="246"/>
      <c r="AN738" s="215"/>
      <c r="AO738" s="197"/>
      <c r="AP738" s="197" t="s">
        <v>83</v>
      </c>
      <c r="AQ738" s="197"/>
      <c r="AR738" s="197"/>
      <c r="AS738" s="219" t="s">
        <v>2646</v>
      </c>
      <c r="AT738" s="117" t="b">
        <f>IF(Table1[[#This Row],[PROPOSED
Form ID Name]]=Table1[[#This Row],[ADOPTED
Form ID Name]],TRUE,FALSE)</f>
        <v>1</v>
      </c>
      <c r="AU738" s="121" t="e">
        <v>#N/A</v>
      </c>
      <c r="AV738" s="220" t="e">
        <f>AND(Table1[[#This Row],[PROPOSED Adjustment Description]]=Table1[[#This Row],[ ADOPTED
Adjustment Description]],TRUE,FALSE)</f>
        <v>#N/A</v>
      </c>
    </row>
    <row r="739" spans="1:48" s="214" customFormat="1" ht="35.25" customHeight="1" x14ac:dyDescent="0.15">
      <c r="A739" s="196">
        <v>200111</v>
      </c>
      <c r="B739" s="199" t="s">
        <v>1434</v>
      </c>
      <c r="C739" s="198">
        <v>171415</v>
      </c>
      <c r="D739" s="199" t="s">
        <v>1271</v>
      </c>
      <c r="E739" s="199" t="s">
        <v>83</v>
      </c>
      <c r="F739" s="199" t="s">
        <v>83</v>
      </c>
      <c r="G739" s="199" t="s">
        <v>83</v>
      </c>
      <c r="H739" s="199" t="s">
        <v>83</v>
      </c>
      <c r="I739" s="226">
        <v>57842</v>
      </c>
      <c r="J739" s="228" t="s">
        <v>2649</v>
      </c>
      <c r="K739" s="190"/>
      <c r="L739" s="191"/>
      <c r="M739" s="191"/>
      <c r="N739" s="191"/>
      <c r="O739" s="191">
        <f>SUM(Table1[[#This Row],[Salaries and Wages]:[Variable Fringe]])</f>
        <v>0</v>
      </c>
      <c r="P739" s="191"/>
      <c r="Q739" s="191"/>
      <c r="R739" s="191"/>
      <c r="S739" s="191"/>
      <c r="T739" s="191"/>
      <c r="U739" s="191"/>
      <c r="V739" s="191"/>
      <c r="W739" s="193">
        <v>-570287</v>
      </c>
      <c r="X739" s="191"/>
      <c r="Y739" s="193">
        <v>-570287</v>
      </c>
      <c r="Z739" s="191"/>
      <c r="AA739" s="223" t="s">
        <v>2650</v>
      </c>
      <c r="AB739" s="210" t="s">
        <v>2651</v>
      </c>
      <c r="AC739" s="210" t="s">
        <v>2652</v>
      </c>
      <c r="AD739" s="199"/>
      <c r="AE739" s="236"/>
      <c r="AF739" s="231">
        <v>0</v>
      </c>
      <c r="AG739" s="211">
        <f>Table1[[#This Row],[ADOPTED
Expenditures TOTAL]]*Table1[[#This Row],[
Percent Related to CAP]]</f>
        <v>0</v>
      </c>
      <c r="AH739" s="211">
        <f>Table1[[#This Row],[ADOPTED
Revenue TOTAL]]*Table1[[#This Row],[
Percent Related to CAP]]</f>
        <v>0</v>
      </c>
      <c r="AI739" s="217" t="s">
        <v>69</v>
      </c>
      <c r="AJ739" s="217" t="s">
        <v>69</v>
      </c>
      <c r="AK739" s="217" t="s">
        <v>69</v>
      </c>
      <c r="AL739" s="217" t="s">
        <v>69</v>
      </c>
      <c r="AM739" s="291"/>
      <c r="AN739" s="215" t="s">
        <v>83</v>
      </c>
      <c r="AO739" s="197"/>
      <c r="AP739" s="197"/>
      <c r="AQ739" s="216"/>
      <c r="AR739" s="216"/>
      <c r="AS739" s="219" t="s">
        <v>2649</v>
      </c>
      <c r="AT739" s="117" t="b">
        <f>IF(Table1[[#This Row],[PROPOSED
Form ID Name]]=Table1[[#This Row],[ADOPTED
Form ID Name]],TRUE,FALSE)</f>
        <v>1</v>
      </c>
      <c r="AU739" s="121" t="e">
        <v>#N/A</v>
      </c>
      <c r="AV739" s="220" t="e">
        <f>AND(Table1[[#This Row],[PROPOSED Adjustment Description]]=Table1[[#This Row],[ ADOPTED
Adjustment Description]],TRUE,FALSE)</f>
        <v>#N/A</v>
      </c>
    </row>
    <row r="740" spans="1:48" s="214" customFormat="1" ht="35.25" customHeight="1" x14ac:dyDescent="0.15">
      <c r="A740" s="196">
        <v>200111</v>
      </c>
      <c r="B740" s="199" t="s">
        <v>1434</v>
      </c>
      <c r="C740" s="198">
        <v>171417</v>
      </c>
      <c r="D740" s="199" t="s">
        <v>1435</v>
      </c>
      <c r="E740" s="199" t="s">
        <v>83</v>
      </c>
      <c r="F740" s="199" t="s">
        <v>83</v>
      </c>
      <c r="G740" s="199" t="s">
        <v>83</v>
      </c>
      <c r="H740" s="199" t="s">
        <v>83</v>
      </c>
      <c r="I740" s="226">
        <v>57843</v>
      </c>
      <c r="J740" s="228" t="s">
        <v>2649</v>
      </c>
      <c r="K740" s="190"/>
      <c r="L740" s="191"/>
      <c r="M740" s="191"/>
      <c r="N740" s="191"/>
      <c r="O740" s="191">
        <f>SUM(Table1[[#This Row],[Salaries and Wages]:[Variable Fringe]])</f>
        <v>0</v>
      </c>
      <c r="P740" s="191"/>
      <c r="Q740" s="191"/>
      <c r="R740" s="191"/>
      <c r="S740" s="191"/>
      <c r="T740" s="191"/>
      <c r="U740" s="191"/>
      <c r="V740" s="191"/>
      <c r="W740" s="191">
        <v>570287</v>
      </c>
      <c r="X740" s="191"/>
      <c r="Y740" s="191">
        <v>570287</v>
      </c>
      <c r="Z740" s="191"/>
      <c r="AA740" s="223"/>
      <c r="AB740" s="210" t="s">
        <v>2652</v>
      </c>
      <c r="AC740" s="210" t="s">
        <v>2650</v>
      </c>
      <c r="AD740" s="199"/>
      <c r="AE740" s="236"/>
      <c r="AF740" s="231">
        <v>0</v>
      </c>
      <c r="AG740" s="211">
        <f>Table1[[#This Row],[ADOPTED
Expenditures TOTAL]]*Table1[[#This Row],[
Percent Related to CAP]]</f>
        <v>0</v>
      </c>
      <c r="AH740" s="211">
        <f>Table1[[#This Row],[ADOPTED
Revenue TOTAL]]*Table1[[#This Row],[
Percent Related to CAP]]</f>
        <v>0</v>
      </c>
      <c r="AI740" s="217" t="s">
        <v>69</v>
      </c>
      <c r="AJ740" s="217" t="s">
        <v>69</v>
      </c>
      <c r="AK740" s="217" t="s">
        <v>69</v>
      </c>
      <c r="AL740" s="217" t="s">
        <v>69</v>
      </c>
      <c r="AM740" s="291"/>
      <c r="AN740" s="215" t="s">
        <v>83</v>
      </c>
      <c r="AO740" s="197"/>
      <c r="AP740" s="197"/>
      <c r="AQ740" s="216"/>
      <c r="AR740" s="216"/>
      <c r="AS740" s="219" t="s">
        <v>2649</v>
      </c>
      <c r="AT740" s="117" t="b">
        <f>IF(Table1[[#This Row],[PROPOSED
Form ID Name]]=Table1[[#This Row],[ADOPTED
Form ID Name]],TRUE,FALSE)</f>
        <v>1</v>
      </c>
      <c r="AU740" s="121" t="e">
        <v>#N/A</v>
      </c>
      <c r="AV740" s="220" t="e">
        <f>AND(Table1[[#This Row],[PROPOSED Adjustment Description]]=Table1[[#This Row],[ ADOPTED
Adjustment Description]],TRUE,FALSE)</f>
        <v>#N/A</v>
      </c>
    </row>
    <row r="741" spans="1:48" s="214" customFormat="1" ht="35.25" customHeight="1" x14ac:dyDescent="0.15">
      <c r="A741" s="196">
        <v>700011</v>
      </c>
      <c r="B741" s="197" t="s">
        <v>392</v>
      </c>
      <c r="C741" s="198">
        <v>2000</v>
      </c>
      <c r="D741" s="197" t="s">
        <v>393</v>
      </c>
      <c r="E741" s="197" t="s">
        <v>103</v>
      </c>
      <c r="F741" s="197" t="s">
        <v>83</v>
      </c>
      <c r="G741" s="197" t="s">
        <v>142</v>
      </c>
      <c r="H741" s="197" t="s">
        <v>83</v>
      </c>
      <c r="I741" s="198">
        <v>57868</v>
      </c>
      <c r="J741" s="209" t="s">
        <v>2653</v>
      </c>
      <c r="K741" s="188"/>
      <c r="L741" s="189"/>
      <c r="M741" s="189"/>
      <c r="N741" s="189"/>
      <c r="O741" s="189">
        <f>SUM(Table1[[#This Row],[Salaries and Wages]:[Variable Fringe]])</f>
        <v>0</v>
      </c>
      <c r="P741" s="194">
        <v>-49524833</v>
      </c>
      <c r="Q741" s="189"/>
      <c r="R741" s="189"/>
      <c r="S741" s="189"/>
      <c r="T741" s="189"/>
      <c r="U741" s="189"/>
      <c r="V741" s="189"/>
      <c r="W741" s="189"/>
      <c r="X741" s="189"/>
      <c r="Y741" s="194">
        <v>-49524833</v>
      </c>
      <c r="Z741" s="189"/>
      <c r="AA741" s="209" t="s">
        <v>2654</v>
      </c>
      <c r="AB741" s="210" t="s">
        <v>2655</v>
      </c>
      <c r="AC741" s="210" t="s">
        <v>2656</v>
      </c>
      <c r="AD741" s="197" t="s">
        <v>94</v>
      </c>
      <c r="AE741" s="234" t="s">
        <v>69</v>
      </c>
      <c r="AF741" s="259">
        <v>0</v>
      </c>
      <c r="AG741" s="211">
        <f>Table1[[#This Row],[ADOPTED
Expenditures TOTAL]]*Table1[[#This Row],[
Percent Related to CAP]]</f>
        <v>0</v>
      </c>
      <c r="AH741" s="211">
        <f>Table1[[#This Row],[ADOPTED
Revenue TOTAL]]*Table1[[#This Row],[
Percent Related to CAP]]</f>
        <v>0</v>
      </c>
      <c r="AI741" s="251" t="s">
        <v>69</v>
      </c>
      <c r="AJ741" s="251" t="s">
        <v>69</v>
      </c>
      <c r="AK741" s="251" t="s">
        <v>69</v>
      </c>
      <c r="AL741" s="217" t="s">
        <v>69</v>
      </c>
      <c r="AM741" s="246"/>
      <c r="AN741" s="215" t="s">
        <v>70</v>
      </c>
      <c r="AO741" s="197"/>
      <c r="AP741" s="197"/>
      <c r="AQ741" s="216"/>
      <c r="AR741" s="216"/>
      <c r="AS741" s="243" t="e">
        <v>#N/A</v>
      </c>
      <c r="AT741" s="260" t="e">
        <f>IF(Table1[[#This Row],[PROPOSED
Form ID Name]]=Table1[[#This Row],[ADOPTED
Form ID Name]],TRUE,FALSE)</f>
        <v>#N/A</v>
      </c>
      <c r="AU741" s="253" t="e">
        <v>#N/A</v>
      </c>
      <c r="AV741" s="254" t="e">
        <f>AND(Table1[[#This Row],[PROPOSED Adjustment Description]]=Table1[[#This Row],[ ADOPTED
Adjustment Description]],TRUE,FALSE)</f>
        <v>#N/A</v>
      </c>
    </row>
    <row r="742" spans="1:48" s="214" customFormat="1" ht="35.25" customHeight="1" x14ac:dyDescent="0.15">
      <c r="A742" s="196">
        <v>700039</v>
      </c>
      <c r="B742" s="199" t="s">
        <v>907</v>
      </c>
      <c r="C742" s="198">
        <v>2115</v>
      </c>
      <c r="D742" s="199" t="s">
        <v>898</v>
      </c>
      <c r="E742" s="199" t="s">
        <v>103</v>
      </c>
      <c r="F742" s="199" t="s">
        <v>83</v>
      </c>
      <c r="G742" s="199" t="s">
        <v>142</v>
      </c>
      <c r="H742" s="199" t="s">
        <v>83</v>
      </c>
      <c r="I742" s="198">
        <v>57870</v>
      </c>
      <c r="J742" s="209" t="s">
        <v>2657</v>
      </c>
      <c r="K742" s="190"/>
      <c r="L742" s="191"/>
      <c r="M742" s="191"/>
      <c r="N742" s="191"/>
      <c r="O742" s="191">
        <f>SUM(Table1[[#This Row],[Salaries and Wages]:[Variable Fringe]])</f>
        <v>0</v>
      </c>
      <c r="P742" s="191"/>
      <c r="Q742" s="191"/>
      <c r="R742" s="191"/>
      <c r="S742" s="191"/>
      <c r="T742" s="191"/>
      <c r="U742" s="191"/>
      <c r="V742" s="193">
        <v>-672000</v>
      </c>
      <c r="W742" s="191"/>
      <c r="X742" s="191"/>
      <c r="Y742" s="193">
        <v>-672000</v>
      </c>
      <c r="Z742" s="191"/>
      <c r="AA742" s="216" t="s">
        <v>2658</v>
      </c>
      <c r="AB742" s="210" t="s">
        <v>2659</v>
      </c>
      <c r="AC742" s="210" t="s">
        <v>2660</v>
      </c>
      <c r="AD742" s="199" t="s">
        <v>94</v>
      </c>
      <c r="AE742" s="236" t="s">
        <v>69</v>
      </c>
      <c r="AF742" s="259">
        <v>0</v>
      </c>
      <c r="AG742" s="211">
        <f>Table1[[#This Row],[ADOPTED
Expenditures TOTAL]]*Table1[[#This Row],[
Percent Related to CAP]]</f>
        <v>0</v>
      </c>
      <c r="AH742" s="211">
        <f>Table1[[#This Row],[ADOPTED
Revenue TOTAL]]*Table1[[#This Row],[
Percent Related to CAP]]</f>
        <v>0</v>
      </c>
      <c r="AI742" s="251" t="s">
        <v>69</v>
      </c>
      <c r="AJ742" s="251" t="s">
        <v>69</v>
      </c>
      <c r="AK742" s="251" t="s">
        <v>69</v>
      </c>
      <c r="AL742" s="217" t="s">
        <v>69</v>
      </c>
      <c r="AM742" s="291"/>
      <c r="AN742" s="215" t="s">
        <v>83</v>
      </c>
      <c r="AO742" s="197"/>
      <c r="AP742" s="197"/>
      <c r="AQ742" s="216"/>
      <c r="AR742" s="216"/>
      <c r="AS742" s="243" t="e">
        <v>#N/A</v>
      </c>
      <c r="AT742" s="260" t="e">
        <f>IF(Table1[[#This Row],[PROPOSED
Form ID Name]]=Table1[[#This Row],[ADOPTED
Form ID Name]],TRUE,FALSE)</f>
        <v>#N/A</v>
      </c>
      <c r="AU742" s="253" t="e">
        <v>#N/A</v>
      </c>
      <c r="AV742" s="254" t="e">
        <f>AND(Table1[[#This Row],[PROPOSED Adjustment Description]]=Table1[[#This Row],[ ADOPTED
Adjustment Description]],TRUE,FALSE)</f>
        <v>#N/A</v>
      </c>
    </row>
    <row r="743" spans="1:48" s="214" customFormat="1" ht="35.25" customHeight="1" x14ac:dyDescent="0.15">
      <c r="A743" s="196">
        <v>700036</v>
      </c>
      <c r="B743" s="197" t="s">
        <v>503</v>
      </c>
      <c r="C743" s="198">
        <v>1611</v>
      </c>
      <c r="D743" s="197" t="s">
        <v>504</v>
      </c>
      <c r="E743" s="197" t="s">
        <v>103</v>
      </c>
      <c r="F743" s="197" t="s">
        <v>60</v>
      </c>
      <c r="G743" s="197" t="s">
        <v>61</v>
      </c>
      <c r="H743" s="197" t="s">
        <v>83</v>
      </c>
      <c r="I743" s="198">
        <v>57878</v>
      </c>
      <c r="J743" s="209" t="s">
        <v>2661</v>
      </c>
      <c r="K743" s="188">
        <v>40</v>
      </c>
      <c r="L743" s="189">
        <v>4115659</v>
      </c>
      <c r="M743" s="189">
        <v>875515</v>
      </c>
      <c r="N743" s="189">
        <v>415127</v>
      </c>
      <c r="O743" s="189">
        <f>SUM(Table1[[#This Row],[Salaries and Wages]:[Variable Fringe]])</f>
        <v>5406301</v>
      </c>
      <c r="P743" s="189">
        <v>1680</v>
      </c>
      <c r="Q743" s="189">
        <v>840</v>
      </c>
      <c r="R743" s="189">
        <v>84800</v>
      </c>
      <c r="S743" s="189">
        <v>2100</v>
      </c>
      <c r="T743" s="189"/>
      <c r="U743" s="189"/>
      <c r="V743" s="189"/>
      <c r="W743" s="189"/>
      <c r="X743" s="189"/>
      <c r="Y743" s="189">
        <v>5495721</v>
      </c>
      <c r="Z743" s="189"/>
      <c r="AA743" s="209" t="s">
        <v>2662</v>
      </c>
      <c r="AB743" s="210" t="s">
        <v>2663</v>
      </c>
      <c r="AC743" s="210" t="s">
        <v>2664</v>
      </c>
      <c r="AD743" s="197" t="s">
        <v>67</v>
      </c>
      <c r="AE743" s="234"/>
      <c r="AF743" s="259">
        <v>0</v>
      </c>
      <c r="AG743" s="211">
        <f>Table1[[#This Row],[ADOPTED
Expenditures TOTAL]]*Table1[[#This Row],[
Percent Related to CAP]]</f>
        <v>0</v>
      </c>
      <c r="AH743" s="211">
        <f>Table1[[#This Row],[ADOPTED
Revenue TOTAL]]*Table1[[#This Row],[
Percent Related to CAP]]</f>
        <v>0</v>
      </c>
      <c r="AI743" s="251" t="s">
        <v>69</v>
      </c>
      <c r="AJ743" s="251" t="s">
        <v>69</v>
      </c>
      <c r="AK743" s="251" t="s">
        <v>69</v>
      </c>
      <c r="AL743" s="217" t="s">
        <v>69</v>
      </c>
      <c r="AM743" s="246"/>
      <c r="AN743" s="215"/>
      <c r="AO743" s="197"/>
      <c r="AP743" s="197" t="s">
        <v>179</v>
      </c>
      <c r="AQ743" s="197"/>
      <c r="AR743" s="197"/>
      <c r="AS743" s="243" t="e">
        <v>#N/A</v>
      </c>
      <c r="AT743" s="260" t="e">
        <f>IF(Table1[[#This Row],[PROPOSED
Form ID Name]]=Table1[[#This Row],[ADOPTED
Form ID Name]],TRUE,FALSE)</f>
        <v>#N/A</v>
      </c>
      <c r="AU743" s="253" t="e">
        <v>#N/A</v>
      </c>
      <c r="AV743" s="254" t="e">
        <f>AND(Table1[[#This Row],[PROPOSED Adjustment Description]]=Table1[[#This Row],[ ADOPTED
Adjustment Description]],TRUE,FALSE)</f>
        <v>#N/A</v>
      </c>
    </row>
    <row r="744" spans="1:48" s="214" customFormat="1" ht="35.25" customHeight="1" x14ac:dyDescent="0.15">
      <c r="A744" s="196">
        <v>720041</v>
      </c>
      <c r="B744" s="199" t="s">
        <v>2261</v>
      </c>
      <c r="C744" s="198">
        <v>1319</v>
      </c>
      <c r="D744" s="199" t="s">
        <v>2262</v>
      </c>
      <c r="E744" s="199" t="s">
        <v>103</v>
      </c>
      <c r="F744" s="199" t="s">
        <v>83</v>
      </c>
      <c r="G744" s="199" t="s">
        <v>83</v>
      </c>
      <c r="H744" s="199" t="s">
        <v>83</v>
      </c>
      <c r="I744" s="198">
        <v>57879</v>
      </c>
      <c r="J744" s="209" t="s">
        <v>2665</v>
      </c>
      <c r="K744" s="190"/>
      <c r="L744" s="191"/>
      <c r="M744" s="191"/>
      <c r="N744" s="191"/>
      <c r="O744" s="191">
        <f>SUM(Table1[[#This Row],[Salaries and Wages]:[Variable Fringe]])</f>
        <v>0</v>
      </c>
      <c r="P744" s="191"/>
      <c r="Q744" s="191">
        <v>252977</v>
      </c>
      <c r="R744" s="191"/>
      <c r="S744" s="191"/>
      <c r="T744" s="191"/>
      <c r="U744" s="191"/>
      <c r="V744" s="191"/>
      <c r="W744" s="191"/>
      <c r="X744" s="191"/>
      <c r="Y744" s="191">
        <v>252977</v>
      </c>
      <c r="Z744" s="191">
        <v>290923</v>
      </c>
      <c r="AA744" s="255" t="s">
        <v>2666</v>
      </c>
      <c r="AB744" s="210" t="s">
        <v>2667</v>
      </c>
      <c r="AC744" s="210" t="s">
        <v>2668</v>
      </c>
      <c r="AD744" s="199" t="s">
        <v>67</v>
      </c>
      <c r="AE744" s="235" t="s">
        <v>2669</v>
      </c>
      <c r="AF744" s="259">
        <v>0</v>
      </c>
      <c r="AG744" s="211">
        <f>Table1[[#This Row],[ADOPTED
Expenditures TOTAL]]*Table1[[#This Row],[
Percent Related to CAP]]</f>
        <v>0</v>
      </c>
      <c r="AH744" s="211">
        <f>Table1[[#This Row],[ADOPTED
Revenue TOTAL]]*Table1[[#This Row],[
Percent Related to CAP]]</f>
        <v>0</v>
      </c>
      <c r="AI744" s="217" t="s">
        <v>69</v>
      </c>
      <c r="AJ744" s="217" t="s">
        <v>69</v>
      </c>
      <c r="AK744" s="217" t="s">
        <v>69</v>
      </c>
      <c r="AL744" s="217" t="s">
        <v>69</v>
      </c>
      <c r="AM744" s="290"/>
      <c r="AN744" s="212"/>
      <c r="AO744" s="213"/>
      <c r="AP744" s="197" t="s">
        <v>179</v>
      </c>
      <c r="AQ744" s="197"/>
      <c r="AR744" s="197"/>
      <c r="AS744" s="243" t="e">
        <v>#N/A</v>
      </c>
      <c r="AT744" s="260" t="e">
        <f>IF(Table1[[#This Row],[PROPOSED
Form ID Name]]=Table1[[#This Row],[ADOPTED
Form ID Name]],TRUE,FALSE)</f>
        <v>#N/A</v>
      </c>
      <c r="AU744" s="253" t="e">
        <v>#N/A</v>
      </c>
      <c r="AV744" s="254" t="e">
        <f>AND(Table1[[#This Row],[PROPOSED Adjustment Description]]=Table1[[#This Row],[ ADOPTED
Adjustment Description]],TRUE,FALSE)</f>
        <v>#N/A</v>
      </c>
    </row>
    <row r="745" spans="1:48" s="214" customFormat="1" ht="35.25" customHeight="1" x14ac:dyDescent="0.15">
      <c r="A745" s="196">
        <v>200226</v>
      </c>
      <c r="B745" s="199" t="s">
        <v>2189</v>
      </c>
      <c r="C745" s="198">
        <v>1611</v>
      </c>
      <c r="D745" s="199" t="s">
        <v>504</v>
      </c>
      <c r="E745" s="199" t="s">
        <v>103</v>
      </c>
      <c r="F745" s="199" t="s">
        <v>83</v>
      </c>
      <c r="G745" s="199" t="s">
        <v>61</v>
      </c>
      <c r="H745" s="199" t="s">
        <v>83</v>
      </c>
      <c r="I745" s="198">
        <v>57887</v>
      </c>
      <c r="J745" s="209" t="s">
        <v>2670</v>
      </c>
      <c r="K745" s="190"/>
      <c r="L745" s="143"/>
      <c r="M745" s="143"/>
      <c r="N745" s="143"/>
      <c r="O745" s="191">
        <f>SUM(Table1[[#This Row],[Salaries and Wages]:[Variable Fringe]])</f>
        <v>0</v>
      </c>
      <c r="P745" s="81"/>
      <c r="Q745" s="81">
        <v>3550</v>
      </c>
      <c r="R745" s="81"/>
      <c r="S745" s="81"/>
      <c r="T745" s="81"/>
      <c r="U745" s="81"/>
      <c r="V745" s="81"/>
      <c r="W745" s="143"/>
      <c r="X745" s="143"/>
      <c r="Y745" s="191">
        <v>3550</v>
      </c>
      <c r="Z745" s="191"/>
      <c r="AA745" s="255" t="s">
        <v>2671</v>
      </c>
      <c r="AB745" s="210" t="s">
        <v>2672</v>
      </c>
      <c r="AC745" s="210" t="s">
        <v>2672</v>
      </c>
      <c r="AD745" s="199" t="s">
        <v>94</v>
      </c>
      <c r="AE745" s="236" t="s">
        <v>69</v>
      </c>
      <c r="AF745" s="259">
        <v>0</v>
      </c>
      <c r="AG745" s="211">
        <f>Table1[[#This Row],[ADOPTED
Expenditures TOTAL]]*Table1[[#This Row],[
Percent Related to CAP]]</f>
        <v>0</v>
      </c>
      <c r="AH745" s="211">
        <f>Table1[[#This Row],[ADOPTED
Revenue TOTAL]]*Table1[[#This Row],[
Percent Related to CAP]]</f>
        <v>0</v>
      </c>
      <c r="AI745" s="251" t="s">
        <v>69</v>
      </c>
      <c r="AJ745" s="251" t="s">
        <v>69</v>
      </c>
      <c r="AK745" s="251" t="s">
        <v>69</v>
      </c>
      <c r="AL745" s="217" t="s">
        <v>69</v>
      </c>
      <c r="AM745" s="291"/>
      <c r="AN745" s="215" t="s">
        <v>70</v>
      </c>
      <c r="AO745" s="197"/>
      <c r="AP745" s="197"/>
      <c r="AQ745" s="216"/>
      <c r="AR745" s="216"/>
      <c r="AS745" s="243" t="e">
        <v>#N/A</v>
      </c>
      <c r="AT745" s="260" t="e">
        <f>IF(Table1[[#This Row],[PROPOSED
Form ID Name]]=Table1[[#This Row],[ADOPTED
Form ID Name]],TRUE,FALSE)</f>
        <v>#N/A</v>
      </c>
      <c r="AU745" s="253" t="e">
        <v>#N/A</v>
      </c>
      <c r="AV745" s="254" t="e">
        <f>AND(Table1[[#This Row],[PROPOSED Adjustment Description]]=Table1[[#This Row],[ ADOPTED
Adjustment Description]],TRUE,FALSE)</f>
        <v>#N/A</v>
      </c>
    </row>
    <row r="746" spans="1:48" s="214" customFormat="1" ht="35.25" customHeight="1" x14ac:dyDescent="0.15">
      <c r="A746" s="196">
        <v>200226</v>
      </c>
      <c r="B746" s="199" t="s">
        <v>2189</v>
      </c>
      <c r="C746" s="198">
        <v>1611</v>
      </c>
      <c r="D746" s="199" t="s">
        <v>504</v>
      </c>
      <c r="E746" s="199" t="s">
        <v>103</v>
      </c>
      <c r="F746" s="199" t="s">
        <v>83</v>
      </c>
      <c r="G746" s="199" t="s">
        <v>61</v>
      </c>
      <c r="H746" s="199" t="s">
        <v>83</v>
      </c>
      <c r="I746" s="198">
        <v>57889</v>
      </c>
      <c r="J746" s="209" t="s">
        <v>2673</v>
      </c>
      <c r="K746" s="190"/>
      <c r="L746" s="143"/>
      <c r="M746" s="143"/>
      <c r="N746" s="143"/>
      <c r="O746" s="191">
        <f>SUM(Table1[[#This Row],[Salaries and Wages]:[Variable Fringe]])</f>
        <v>0</v>
      </c>
      <c r="P746" s="75"/>
      <c r="Q746" s="75">
        <v>15973</v>
      </c>
      <c r="R746" s="75"/>
      <c r="S746" s="75"/>
      <c r="T746" s="75"/>
      <c r="U746" s="75"/>
      <c r="V746" s="75"/>
      <c r="W746" s="143"/>
      <c r="X746" s="143"/>
      <c r="Y746" s="191">
        <v>15973</v>
      </c>
      <c r="Z746" s="191"/>
      <c r="AA746" s="255" t="s">
        <v>2674</v>
      </c>
      <c r="AB746" s="210" t="s">
        <v>2675</v>
      </c>
      <c r="AC746" s="210" t="s">
        <v>2676</v>
      </c>
      <c r="AD746" s="199" t="s">
        <v>94</v>
      </c>
      <c r="AE746" s="236" t="s">
        <v>69</v>
      </c>
      <c r="AF746" s="259">
        <v>0</v>
      </c>
      <c r="AG746" s="211">
        <f>Table1[[#This Row],[ADOPTED
Expenditures TOTAL]]*Table1[[#This Row],[
Percent Related to CAP]]</f>
        <v>0</v>
      </c>
      <c r="AH746" s="211">
        <f>Table1[[#This Row],[ADOPTED
Revenue TOTAL]]*Table1[[#This Row],[
Percent Related to CAP]]</f>
        <v>0</v>
      </c>
      <c r="AI746" s="251" t="s">
        <v>69</v>
      </c>
      <c r="AJ746" s="251" t="s">
        <v>69</v>
      </c>
      <c r="AK746" s="251" t="s">
        <v>69</v>
      </c>
      <c r="AL746" s="217" t="s">
        <v>69</v>
      </c>
      <c r="AM746" s="291"/>
      <c r="AN746" s="215" t="s">
        <v>70</v>
      </c>
      <c r="AO746" s="197"/>
      <c r="AP746" s="197"/>
      <c r="AQ746" s="216"/>
      <c r="AR746" s="216"/>
      <c r="AS746" s="243" t="e">
        <v>#N/A</v>
      </c>
      <c r="AT746" s="260" t="e">
        <f>IF(Table1[[#This Row],[PROPOSED
Form ID Name]]=Table1[[#This Row],[ADOPTED
Form ID Name]],TRUE,FALSE)</f>
        <v>#N/A</v>
      </c>
      <c r="AU746" s="253" t="e">
        <v>#N/A</v>
      </c>
      <c r="AV746" s="254" t="e">
        <f>AND(Table1[[#This Row],[PROPOSED Adjustment Description]]=Table1[[#This Row],[ ADOPTED
Adjustment Description]],TRUE,FALSE)</f>
        <v>#N/A</v>
      </c>
    </row>
    <row r="747" spans="1:48" s="214" customFormat="1" ht="35.25" customHeight="1" x14ac:dyDescent="0.15">
      <c r="A747" s="196">
        <v>700036</v>
      </c>
      <c r="B747" s="199" t="s">
        <v>503</v>
      </c>
      <c r="C747" s="198">
        <v>1611</v>
      </c>
      <c r="D747" s="199" t="s">
        <v>504</v>
      </c>
      <c r="E747" s="199" t="s">
        <v>83</v>
      </c>
      <c r="F747" s="199" t="s">
        <v>83</v>
      </c>
      <c r="G747" s="199" t="s">
        <v>83</v>
      </c>
      <c r="H747" s="199" t="s">
        <v>83</v>
      </c>
      <c r="I747" s="198">
        <v>57890</v>
      </c>
      <c r="J747" s="209" t="s">
        <v>2677</v>
      </c>
      <c r="K747" s="190"/>
      <c r="L747" s="143"/>
      <c r="M747" s="143"/>
      <c r="N747" s="143"/>
      <c r="O747" s="191">
        <f>SUM(Table1[[#This Row],[Salaries and Wages]:[Variable Fringe]])</f>
        <v>0</v>
      </c>
      <c r="P747" s="81"/>
      <c r="Q747" s="81"/>
      <c r="R747" s="81"/>
      <c r="S747" s="81"/>
      <c r="T747" s="81"/>
      <c r="U747" s="81"/>
      <c r="V747" s="81"/>
      <c r="W747" s="143"/>
      <c r="X747" s="143"/>
      <c r="Y747" s="191"/>
      <c r="Z747" s="191">
        <v>7000000</v>
      </c>
      <c r="AA747" s="255" t="s">
        <v>2678</v>
      </c>
      <c r="AB747" s="210" t="s">
        <v>2679</v>
      </c>
      <c r="AC747" s="210" t="s">
        <v>2679</v>
      </c>
      <c r="AD747" s="199" t="s">
        <v>94</v>
      </c>
      <c r="AE747" s="234"/>
      <c r="AF747" s="259">
        <v>0</v>
      </c>
      <c r="AG747" s="211">
        <f>Table1[[#This Row],[ADOPTED
Expenditures TOTAL]]*Table1[[#This Row],[
Percent Related to CAP]]</f>
        <v>0</v>
      </c>
      <c r="AH747" s="258">
        <f>Table1[[#This Row],[ADOPTED
Revenue TOTAL]]*Table1[[#This Row],[
Percent Related to CAP]]</f>
        <v>0</v>
      </c>
      <c r="AI747" s="256" t="s">
        <v>69</v>
      </c>
      <c r="AJ747" s="256" t="s">
        <v>69</v>
      </c>
      <c r="AK747" s="256" t="s">
        <v>69</v>
      </c>
      <c r="AL747" s="307" t="s">
        <v>69</v>
      </c>
      <c r="AM747" s="298"/>
      <c r="AN747" s="215"/>
      <c r="AO747" s="197"/>
      <c r="AP747" s="197" t="s">
        <v>83</v>
      </c>
      <c r="AQ747" s="197"/>
      <c r="AR747" s="197"/>
      <c r="AS747" s="243" t="e">
        <v>#N/A</v>
      </c>
      <c r="AT747" s="260" t="e">
        <f>IF(Table1[[#This Row],[PROPOSED
Form ID Name]]=Table1[[#This Row],[ADOPTED
Form ID Name]],TRUE,FALSE)</f>
        <v>#N/A</v>
      </c>
      <c r="AU747" s="253" t="e">
        <v>#N/A</v>
      </c>
      <c r="AV747" s="254" t="e">
        <f>AND(Table1[[#This Row],[PROPOSED Adjustment Description]]=Table1[[#This Row],[ ADOPTED
Adjustment Description]],TRUE,FALSE)</f>
        <v>#N/A</v>
      </c>
    </row>
    <row r="748" spans="1:48" s="214" customFormat="1" ht="35.25" customHeight="1" x14ac:dyDescent="0.15">
      <c r="A748" s="196">
        <v>700036</v>
      </c>
      <c r="B748" s="197" t="s">
        <v>503</v>
      </c>
      <c r="C748" s="198">
        <v>1611</v>
      </c>
      <c r="D748" s="197" t="s">
        <v>504</v>
      </c>
      <c r="E748" s="197" t="s">
        <v>103</v>
      </c>
      <c r="F748" s="197" t="s">
        <v>83</v>
      </c>
      <c r="G748" s="197" t="s">
        <v>61</v>
      </c>
      <c r="H748" s="197" t="s">
        <v>83</v>
      </c>
      <c r="I748" s="198">
        <v>57891</v>
      </c>
      <c r="J748" s="209" t="s">
        <v>2680</v>
      </c>
      <c r="K748" s="188"/>
      <c r="L748" s="141"/>
      <c r="M748" s="141"/>
      <c r="N748" s="141"/>
      <c r="O748" s="189">
        <f>SUM(Table1[[#This Row],[Salaries and Wages]:[Variable Fringe]])</f>
        <v>0</v>
      </c>
      <c r="P748" s="65"/>
      <c r="Q748" s="65">
        <v>3000000</v>
      </c>
      <c r="R748" s="65"/>
      <c r="S748" s="65"/>
      <c r="T748" s="65"/>
      <c r="U748" s="65"/>
      <c r="V748" s="65"/>
      <c r="W748" s="141"/>
      <c r="X748" s="141"/>
      <c r="Y748" s="189">
        <v>3000000</v>
      </c>
      <c r="Z748" s="189"/>
      <c r="AA748" s="209" t="s">
        <v>2681</v>
      </c>
      <c r="AB748" s="210" t="s">
        <v>2682</v>
      </c>
      <c r="AC748" s="209" t="s">
        <v>2683</v>
      </c>
      <c r="AD748" s="197" t="s">
        <v>67</v>
      </c>
      <c r="AE748" s="234" t="s">
        <v>2684</v>
      </c>
      <c r="AF748" s="259">
        <v>0.1</v>
      </c>
      <c r="AG748" s="211">
        <f>Table1[[#This Row],[ADOPTED
Expenditures TOTAL]]*Table1[[#This Row],[
Percent Related to CAP]]</f>
        <v>300000</v>
      </c>
      <c r="AH748" s="211">
        <f>Table1[[#This Row],[ADOPTED
Revenue TOTAL]]*Table1[[#This Row],[
Percent Related to CAP]]</f>
        <v>0</v>
      </c>
      <c r="AI748" s="251" t="s">
        <v>2685</v>
      </c>
      <c r="AJ748" s="251">
        <v>1.1000000000000001</v>
      </c>
      <c r="AK748" s="251" t="s">
        <v>156</v>
      </c>
      <c r="AL748" s="217" t="s">
        <v>177</v>
      </c>
      <c r="AM748" s="291" t="s">
        <v>2686</v>
      </c>
      <c r="AN748" s="215"/>
      <c r="AO748" s="197"/>
      <c r="AP748" s="197" t="s">
        <v>83</v>
      </c>
      <c r="AQ748" s="197"/>
      <c r="AR748" s="197"/>
      <c r="AS748" s="243" t="e">
        <v>#N/A</v>
      </c>
      <c r="AT748" s="260" t="e">
        <f>IF(Table1[[#This Row],[PROPOSED
Form ID Name]]=Table1[[#This Row],[ADOPTED
Form ID Name]],TRUE,FALSE)</f>
        <v>#N/A</v>
      </c>
      <c r="AU748" s="253" t="e">
        <v>#N/A</v>
      </c>
      <c r="AV748" s="254" t="e">
        <f>AND(Table1[[#This Row],[PROPOSED Adjustment Description]]=Table1[[#This Row],[ ADOPTED
Adjustment Description]],TRUE,FALSE)</f>
        <v>#N/A</v>
      </c>
    </row>
    <row r="749" spans="1:48" s="214" customFormat="1" ht="35.25" customHeight="1" x14ac:dyDescent="0.15">
      <c r="A749" s="196">
        <v>700036</v>
      </c>
      <c r="B749" s="199" t="s">
        <v>503</v>
      </c>
      <c r="C749" s="198">
        <v>1611</v>
      </c>
      <c r="D749" s="199" t="s">
        <v>504</v>
      </c>
      <c r="E749" s="199" t="s">
        <v>72</v>
      </c>
      <c r="F749" s="199" t="s">
        <v>83</v>
      </c>
      <c r="G749" s="199" t="s">
        <v>61</v>
      </c>
      <c r="H749" s="199" t="s">
        <v>83</v>
      </c>
      <c r="I749" s="198">
        <v>57892</v>
      </c>
      <c r="J749" s="209" t="s">
        <v>2687</v>
      </c>
      <c r="K749" s="190"/>
      <c r="L749" s="143"/>
      <c r="M749" s="143"/>
      <c r="N749" s="143"/>
      <c r="O749" s="191">
        <f>SUM(Table1[[#This Row],[Salaries and Wages]:[Variable Fringe]])</f>
        <v>0</v>
      </c>
      <c r="P749" s="81"/>
      <c r="Q749" s="81">
        <v>250000</v>
      </c>
      <c r="R749" s="81"/>
      <c r="S749" s="81"/>
      <c r="T749" s="81"/>
      <c r="U749" s="81"/>
      <c r="V749" s="81"/>
      <c r="W749" s="143"/>
      <c r="X749" s="143"/>
      <c r="Y749" s="191">
        <v>250000</v>
      </c>
      <c r="Z749" s="191"/>
      <c r="AA749" s="255" t="s">
        <v>2688</v>
      </c>
      <c r="AB749" s="210" t="s">
        <v>2689</v>
      </c>
      <c r="AC749" s="210" t="s">
        <v>2690</v>
      </c>
      <c r="AD749" s="199" t="s">
        <v>67</v>
      </c>
      <c r="AE749" s="235" t="s">
        <v>2691</v>
      </c>
      <c r="AF749" s="259">
        <v>0</v>
      </c>
      <c r="AG749" s="211">
        <f>Table1[[#This Row],[ADOPTED
Expenditures TOTAL]]*Table1[[#This Row],[
Percent Related to CAP]]</f>
        <v>0</v>
      </c>
      <c r="AH749" s="211">
        <f>Table1[[#This Row],[ADOPTED
Revenue TOTAL]]*Table1[[#This Row],[
Percent Related to CAP]]</f>
        <v>0</v>
      </c>
      <c r="AI749" s="251" t="s">
        <v>69</v>
      </c>
      <c r="AJ749" s="251" t="s">
        <v>69</v>
      </c>
      <c r="AK749" s="251" t="s">
        <v>69</v>
      </c>
      <c r="AL749" s="217" t="s">
        <v>69</v>
      </c>
      <c r="AM749" s="290"/>
      <c r="AN749" s="212"/>
      <c r="AO749" s="213"/>
      <c r="AP749" s="197" t="s">
        <v>70</v>
      </c>
      <c r="AQ749" s="197"/>
      <c r="AR749" s="197"/>
      <c r="AS749" s="243" t="e">
        <v>#N/A</v>
      </c>
      <c r="AT749" s="260" t="e">
        <f>IF(Table1[[#This Row],[PROPOSED
Form ID Name]]=Table1[[#This Row],[ADOPTED
Form ID Name]],TRUE,FALSE)</f>
        <v>#N/A</v>
      </c>
      <c r="AU749" s="253" t="e">
        <v>#N/A</v>
      </c>
      <c r="AV749" s="254" t="e">
        <f>AND(Table1[[#This Row],[PROPOSED Adjustment Description]]=Table1[[#This Row],[ ADOPTED
Adjustment Description]],TRUE,FALSE)</f>
        <v>#N/A</v>
      </c>
    </row>
    <row r="750" spans="1:48" s="214" customFormat="1" ht="35.25" customHeight="1" x14ac:dyDescent="0.15">
      <c r="A750" s="196">
        <v>700036</v>
      </c>
      <c r="B750" s="199" t="s">
        <v>503</v>
      </c>
      <c r="C750" s="198">
        <v>1611</v>
      </c>
      <c r="D750" s="199" t="s">
        <v>504</v>
      </c>
      <c r="E750" s="199" t="s">
        <v>103</v>
      </c>
      <c r="F750" s="199" t="s">
        <v>83</v>
      </c>
      <c r="G750" s="199" t="s">
        <v>61</v>
      </c>
      <c r="H750" s="199" t="s">
        <v>83</v>
      </c>
      <c r="I750" s="198">
        <v>57893</v>
      </c>
      <c r="J750" s="209" t="s">
        <v>2692</v>
      </c>
      <c r="K750" s="190"/>
      <c r="L750" s="143"/>
      <c r="M750" s="143"/>
      <c r="N750" s="143"/>
      <c r="O750" s="191">
        <f>SUM(Table1[[#This Row],[Salaries and Wages]:[Variable Fringe]])</f>
        <v>0</v>
      </c>
      <c r="P750" s="75"/>
      <c r="Q750" s="75">
        <v>56825</v>
      </c>
      <c r="R750" s="75"/>
      <c r="S750" s="75"/>
      <c r="T750" s="75"/>
      <c r="U750" s="75"/>
      <c r="V750" s="75"/>
      <c r="W750" s="143"/>
      <c r="X750" s="143"/>
      <c r="Y750" s="191">
        <v>56825</v>
      </c>
      <c r="Z750" s="191"/>
      <c r="AA750" s="255" t="s">
        <v>2693</v>
      </c>
      <c r="AB750" s="210" t="s">
        <v>2672</v>
      </c>
      <c r="AC750" s="209" t="s">
        <v>2694</v>
      </c>
      <c r="AD750" s="199" t="s">
        <v>94</v>
      </c>
      <c r="AE750" s="234" t="s">
        <v>69</v>
      </c>
      <c r="AF750" s="259">
        <v>0</v>
      </c>
      <c r="AG750" s="211">
        <f>Table1[[#This Row],[ADOPTED
Expenditures TOTAL]]*Table1[[#This Row],[
Percent Related to CAP]]</f>
        <v>0</v>
      </c>
      <c r="AH750" s="258">
        <f>Table1[[#This Row],[ADOPTED
Revenue TOTAL]]*Table1[[#This Row],[
Percent Related to CAP]]</f>
        <v>0</v>
      </c>
      <c r="AI750" s="256" t="s">
        <v>69</v>
      </c>
      <c r="AJ750" s="256" t="s">
        <v>69</v>
      </c>
      <c r="AK750" s="256" t="s">
        <v>69</v>
      </c>
      <c r="AL750" s="307" t="s">
        <v>69</v>
      </c>
      <c r="AM750" s="298"/>
      <c r="AN750" s="215"/>
      <c r="AO750" s="197"/>
      <c r="AP750" s="197" t="s">
        <v>83</v>
      </c>
      <c r="AQ750" s="197"/>
      <c r="AR750" s="197"/>
      <c r="AS750" s="243" t="e">
        <v>#N/A</v>
      </c>
      <c r="AT750" s="260" t="e">
        <f>IF(Table1[[#This Row],[PROPOSED
Form ID Name]]=Table1[[#This Row],[ADOPTED
Form ID Name]],TRUE,FALSE)</f>
        <v>#N/A</v>
      </c>
      <c r="AU750" s="253" t="e">
        <v>#N/A</v>
      </c>
      <c r="AV750" s="254" t="e">
        <f>AND(Table1[[#This Row],[PROPOSED Adjustment Description]]=Table1[[#This Row],[ ADOPTED
Adjustment Description]],TRUE,FALSE)</f>
        <v>#N/A</v>
      </c>
    </row>
    <row r="751" spans="1:48" s="214" customFormat="1" ht="35.25" customHeight="1" x14ac:dyDescent="0.15">
      <c r="A751" s="196">
        <v>100000</v>
      </c>
      <c r="B751" s="199" t="s">
        <v>57</v>
      </c>
      <c r="C751" s="198">
        <v>1611</v>
      </c>
      <c r="D751" s="199" t="s">
        <v>504</v>
      </c>
      <c r="E751" s="199" t="s">
        <v>103</v>
      </c>
      <c r="F751" s="199" t="s">
        <v>83</v>
      </c>
      <c r="G751" s="199" t="s">
        <v>61</v>
      </c>
      <c r="H751" s="199" t="s">
        <v>83</v>
      </c>
      <c r="I751" s="198">
        <v>57894</v>
      </c>
      <c r="J751" s="209" t="s">
        <v>2695</v>
      </c>
      <c r="K751" s="190"/>
      <c r="L751" s="143"/>
      <c r="M751" s="143"/>
      <c r="N751" s="143"/>
      <c r="O751" s="191">
        <f>SUM(Table1[[#This Row],[Salaries and Wages]:[Variable Fringe]])</f>
        <v>0</v>
      </c>
      <c r="P751" s="81"/>
      <c r="Q751" s="81">
        <v>64625</v>
      </c>
      <c r="R751" s="81"/>
      <c r="S751" s="81"/>
      <c r="T751" s="81"/>
      <c r="U751" s="81"/>
      <c r="V751" s="81"/>
      <c r="W751" s="143"/>
      <c r="X751" s="143"/>
      <c r="Y751" s="191">
        <v>64625</v>
      </c>
      <c r="Z751" s="191"/>
      <c r="AA751" s="255" t="s">
        <v>2696</v>
      </c>
      <c r="AB751" s="210" t="s">
        <v>2672</v>
      </c>
      <c r="AC751" s="210" t="s">
        <v>2697</v>
      </c>
      <c r="AD751" s="199" t="s">
        <v>94</v>
      </c>
      <c r="AE751" s="234" t="s">
        <v>69</v>
      </c>
      <c r="AF751" s="259">
        <v>0</v>
      </c>
      <c r="AG751" s="211">
        <f>Table1[[#This Row],[ADOPTED
Expenditures TOTAL]]*Table1[[#This Row],[
Percent Related to CAP]]</f>
        <v>0</v>
      </c>
      <c r="AH751" s="258">
        <f>Table1[[#This Row],[ADOPTED
Revenue TOTAL]]*Table1[[#This Row],[
Percent Related to CAP]]</f>
        <v>0</v>
      </c>
      <c r="AI751" s="256" t="s">
        <v>69</v>
      </c>
      <c r="AJ751" s="256" t="s">
        <v>69</v>
      </c>
      <c r="AK751" s="256" t="s">
        <v>69</v>
      </c>
      <c r="AL751" s="307" t="s">
        <v>69</v>
      </c>
      <c r="AM751" s="298"/>
      <c r="AN751" s="215"/>
      <c r="AO751" s="197"/>
      <c r="AP751" s="197"/>
      <c r="AQ751" s="197"/>
      <c r="AR751" s="197" t="s">
        <v>83</v>
      </c>
      <c r="AS751" s="243" t="e">
        <v>#N/A</v>
      </c>
      <c r="AT751" s="252" t="e">
        <f>IF(Table1[[#This Row],[PROPOSED
Form ID Name]]=Table1[[#This Row],[ADOPTED
Form ID Name]],TRUE,FALSE)</f>
        <v>#N/A</v>
      </c>
      <c r="AU751" s="253" t="e">
        <v>#N/A</v>
      </c>
      <c r="AV751" s="254" t="e">
        <f>AND(Table1[[#This Row],[PROPOSED Adjustment Description]]=Table1[[#This Row],[ ADOPTED
Adjustment Description]],TRUE,FALSE)</f>
        <v>#N/A</v>
      </c>
    </row>
    <row r="752" spans="1:48" s="214" customFormat="1" ht="35.25" customHeight="1" x14ac:dyDescent="0.15">
      <c r="A752" s="196">
        <v>700036</v>
      </c>
      <c r="B752" s="199" t="s">
        <v>503</v>
      </c>
      <c r="C752" s="198">
        <v>1611</v>
      </c>
      <c r="D752" s="199" t="s">
        <v>504</v>
      </c>
      <c r="E752" s="199" t="s">
        <v>103</v>
      </c>
      <c r="F752" s="199" t="s">
        <v>83</v>
      </c>
      <c r="G752" s="199" t="s">
        <v>61</v>
      </c>
      <c r="H752" s="199" t="s">
        <v>83</v>
      </c>
      <c r="I752" s="198">
        <v>57895</v>
      </c>
      <c r="J752" s="209" t="s">
        <v>2698</v>
      </c>
      <c r="K752" s="190"/>
      <c r="L752" s="143"/>
      <c r="M752" s="143"/>
      <c r="N752" s="143"/>
      <c r="O752" s="191">
        <f>SUM(Table1[[#This Row],[Salaries and Wages]:[Variable Fringe]])</f>
        <v>0</v>
      </c>
      <c r="P752" s="81"/>
      <c r="Q752" s="81">
        <v>255633</v>
      </c>
      <c r="R752" s="81"/>
      <c r="S752" s="81"/>
      <c r="T752" s="81"/>
      <c r="U752" s="81"/>
      <c r="V752" s="81"/>
      <c r="W752" s="143"/>
      <c r="X752" s="143"/>
      <c r="Y752" s="191">
        <v>255633</v>
      </c>
      <c r="Z752" s="191"/>
      <c r="AA752" s="255" t="s">
        <v>2699</v>
      </c>
      <c r="AB752" s="210" t="s">
        <v>2700</v>
      </c>
      <c r="AC752" s="210" t="s">
        <v>2701</v>
      </c>
      <c r="AD752" s="199" t="s">
        <v>94</v>
      </c>
      <c r="AE752" s="234" t="s">
        <v>69</v>
      </c>
      <c r="AF752" s="259">
        <v>0</v>
      </c>
      <c r="AG752" s="211">
        <f>Table1[[#This Row],[ADOPTED
Expenditures TOTAL]]*Table1[[#This Row],[
Percent Related to CAP]]</f>
        <v>0</v>
      </c>
      <c r="AH752" s="258">
        <f>Table1[[#This Row],[ADOPTED
Revenue TOTAL]]*Table1[[#This Row],[
Percent Related to CAP]]</f>
        <v>0</v>
      </c>
      <c r="AI752" s="256" t="s">
        <v>69</v>
      </c>
      <c r="AJ752" s="256" t="s">
        <v>69</v>
      </c>
      <c r="AK752" s="256" t="s">
        <v>69</v>
      </c>
      <c r="AL752" s="307" t="s">
        <v>69</v>
      </c>
      <c r="AM752" s="298"/>
      <c r="AN752" s="215"/>
      <c r="AO752" s="197"/>
      <c r="AP752" s="197" t="s">
        <v>70</v>
      </c>
      <c r="AQ752" s="197"/>
      <c r="AR752" s="197"/>
      <c r="AS752" s="243" t="e">
        <v>#N/A</v>
      </c>
      <c r="AT752" s="260" t="e">
        <f>IF(Table1[[#This Row],[PROPOSED
Form ID Name]]=Table1[[#This Row],[ADOPTED
Form ID Name]],TRUE,FALSE)</f>
        <v>#N/A</v>
      </c>
      <c r="AU752" s="253" t="e">
        <v>#N/A</v>
      </c>
      <c r="AV752" s="254" t="e">
        <f>AND(Table1[[#This Row],[PROPOSED Adjustment Description]]=Table1[[#This Row],[ ADOPTED
Adjustment Description]],TRUE,FALSE)</f>
        <v>#N/A</v>
      </c>
    </row>
    <row r="753" spans="1:48" s="214" customFormat="1" ht="35.25" customHeight="1" x14ac:dyDescent="0.15">
      <c r="A753" s="196">
        <v>100000</v>
      </c>
      <c r="B753" s="199" t="s">
        <v>57</v>
      </c>
      <c r="C753" s="198">
        <v>1611</v>
      </c>
      <c r="D753" s="199" t="s">
        <v>504</v>
      </c>
      <c r="E753" s="199" t="s">
        <v>103</v>
      </c>
      <c r="F753" s="199" t="s">
        <v>83</v>
      </c>
      <c r="G753" s="199" t="s">
        <v>61</v>
      </c>
      <c r="H753" s="199" t="s">
        <v>83</v>
      </c>
      <c r="I753" s="198">
        <v>57896</v>
      </c>
      <c r="J753" s="209" t="s">
        <v>2702</v>
      </c>
      <c r="K753" s="190"/>
      <c r="L753" s="143"/>
      <c r="M753" s="143"/>
      <c r="N753" s="143"/>
      <c r="O753" s="191">
        <f>SUM(Table1[[#This Row],[Salaries and Wages]:[Variable Fringe]])</f>
        <v>0</v>
      </c>
      <c r="P753" s="75"/>
      <c r="Q753" s="75">
        <v>135651</v>
      </c>
      <c r="R753" s="75"/>
      <c r="S753" s="75"/>
      <c r="T753" s="75"/>
      <c r="U753" s="75"/>
      <c r="V753" s="75"/>
      <c r="W753" s="143"/>
      <c r="X753" s="143"/>
      <c r="Y753" s="191">
        <v>135651</v>
      </c>
      <c r="Z753" s="191"/>
      <c r="AA753" s="255" t="s">
        <v>2703</v>
      </c>
      <c r="AB753" s="210" t="s">
        <v>2704</v>
      </c>
      <c r="AC753" s="210" t="s">
        <v>2705</v>
      </c>
      <c r="AD753" s="199" t="s">
        <v>94</v>
      </c>
      <c r="AE753" s="234" t="s">
        <v>69</v>
      </c>
      <c r="AF753" s="259">
        <v>0</v>
      </c>
      <c r="AG753" s="211">
        <f>Table1[[#This Row],[ADOPTED
Expenditures TOTAL]]*Table1[[#This Row],[
Percent Related to CAP]]</f>
        <v>0</v>
      </c>
      <c r="AH753" s="258">
        <f>Table1[[#This Row],[ADOPTED
Revenue TOTAL]]*Table1[[#This Row],[
Percent Related to CAP]]</f>
        <v>0</v>
      </c>
      <c r="AI753" s="256" t="s">
        <v>69</v>
      </c>
      <c r="AJ753" s="256" t="s">
        <v>69</v>
      </c>
      <c r="AK753" s="256" t="s">
        <v>69</v>
      </c>
      <c r="AL753" s="307" t="s">
        <v>69</v>
      </c>
      <c r="AM753" s="298"/>
      <c r="AN753" s="215"/>
      <c r="AO753" s="197"/>
      <c r="AP753" s="197"/>
      <c r="AQ753" s="197"/>
      <c r="AR753" s="197" t="s">
        <v>83</v>
      </c>
      <c r="AS753" s="243" t="e">
        <v>#N/A</v>
      </c>
      <c r="AT753" s="252" t="e">
        <f>IF(Table1[[#This Row],[PROPOSED
Form ID Name]]=Table1[[#This Row],[ADOPTED
Form ID Name]],TRUE,FALSE)</f>
        <v>#N/A</v>
      </c>
      <c r="AU753" s="253" t="e">
        <v>#N/A</v>
      </c>
      <c r="AV753" s="254" t="e">
        <f>AND(Table1[[#This Row],[PROPOSED Adjustment Description]]=Table1[[#This Row],[ ADOPTED
Adjustment Description]],TRUE,FALSE)</f>
        <v>#N/A</v>
      </c>
    </row>
    <row r="754" spans="1:48" s="214" customFormat="1" ht="35.25" customHeight="1" x14ac:dyDescent="0.15">
      <c r="A754" s="196">
        <v>700036</v>
      </c>
      <c r="B754" s="199" t="s">
        <v>503</v>
      </c>
      <c r="C754" s="198">
        <v>1611</v>
      </c>
      <c r="D754" s="199" t="s">
        <v>504</v>
      </c>
      <c r="E754" s="199" t="s">
        <v>465</v>
      </c>
      <c r="F754" s="199" t="s">
        <v>60</v>
      </c>
      <c r="G754" s="199" t="s">
        <v>104</v>
      </c>
      <c r="H754" s="199" t="s">
        <v>284</v>
      </c>
      <c r="I754" s="198">
        <v>57897</v>
      </c>
      <c r="J754" s="209" t="s">
        <v>2706</v>
      </c>
      <c r="K754" s="190"/>
      <c r="L754" s="143"/>
      <c r="M754" s="143"/>
      <c r="N754" s="143"/>
      <c r="O754" s="191">
        <f>SUM(Table1[[#This Row],[Salaries and Wages]:[Variable Fringe]])</f>
        <v>0</v>
      </c>
      <c r="P754" s="75"/>
      <c r="Q754" s="75"/>
      <c r="R754" s="75">
        <v>20000</v>
      </c>
      <c r="S754" s="75"/>
      <c r="T754" s="75"/>
      <c r="U754" s="75"/>
      <c r="V754" s="75"/>
      <c r="W754" s="143"/>
      <c r="X754" s="143"/>
      <c r="Y754" s="191">
        <v>20000</v>
      </c>
      <c r="Z754" s="191"/>
      <c r="AA754" s="216" t="s">
        <v>2707</v>
      </c>
      <c r="AB754" s="210" t="s">
        <v>2708</v>
      </c>
      <c r="AC754" s="209" t="s">
        <v>2709</v>
      </c>
      <c r="AD754" s="199" t="s">
        <v>67</v>
      </c>
      <c r="AE754" s="235" t="s">
        <v>2710</v>
      </c>
      <c r="AF754" s="259">
        <v>0</v>
      </c>
      <c r="AG754" s="211">
        <f>Table1[[#This Row],[ADOPTED
Expenditures TOTAL]]*Table1[[#This Row],[
Percent Related to CAP]]</f>
        <v>0</v>
      </c>
      <c r="AH754" s="258">
        <f>Table1[[#This Row],[ADOPTED
Revenue TOTAL]]*Table1[[#This Row],[
Percent Related to CAP]]</f>
        <v>0</v>
      </c>
      <c r="AI754" s="256" t="s">
        <v>69</v>
      </c>
      <c r="AJ754" s="256" t="s">
        <v>69</v>
      </c>
      <c r="AK754" s="256" t="s">
        <v>69</v>
      </c>
      <c r="AL754" s="307" t="s">
        <v>69</v>
      </c>
      <c r="AM754" s="309"/>
      <c r="AN754" s="212"/>
      <c r="AO754" s="213"/>
      <c r="AP754" s="197" t="s">
        <v>179</v>
      </c>
      <c r="AQ754" s="197"/>
      <c r="AR754" s="197"/>
      <c r="AS754" s="243" t="e">
        <v>#N/A</v>
      </c>
      <c r="AT754" s="260" t="e">
        <f>IF(Table1[[#This Row],[PROPOSED
Form ID Name]]=Table1[[#This Row],[ADOPTED
Form ID Name]],TRUE,FALSE)</f>
        <v>#N/A</v>
      </c>
      <c r="AU754" s="253" t="e">
        <v>#N/A</v>
      </c>
      <c r="AV754" s="254" t="e">
        <f>AND(Table1[[#This Row],[PROPOSED Adjustment Description]]=Table1[[#This Row],[ ADOPTED
Adjustment Description]],TRUE,FALSE)</f>
        <v>#N/A</v>
      </c>
    </row>
    <row r="755" spans="1:48" s="214" customFormat="1" ht="35.25" customHeight="1" x14ac:dyDescent="0.15">
      <c r="A755" s="196">
        <v>700036</v>
      </c>
      <c r="B755" s="197" t="s">
        <v>503</v>
      </c>
      <c r="C755" s="198">
        <v>1611</v>
      </c>
      <c r="D755" s="197" t="s">
        <v>504</v>
      </c>
      <c r="E755" s="197" t="s">
        <v>293</v>
      </c>
      <c r="F755" s="197" t="s">
        <v>60</v>
      </c>
      <c r="G755" s="197" t="s">
        <v>104</v>
      </c>
      <c r="H755" s="197" t="s">
        <v>284</v>
      </c>
      <c r="I755" s="198">
        <v>57898</v>
      </c>
      <c r="J755" s="209" t="s">
        <v>2711</v>
      </c>
      <c r="K755" s="188"/>
      <c r="L755" s="141"/>
      <c r="M755" s="141"/>
      <c r="N755" s="141"/>
      <c r="O755" s="189">
        <f>SUM(Table1[[#This Row],[Salaries and Wages]:[Variable Fringe]])</f>
        <v>0</v>
      </c>
      <c r="P755" s="71"/>
      <c r="Q755" s="71"/>
      <c r="R755" s="71">
        <v>20000</v>
      </c>
      <c r="S755" s="71"/>
      <c r="T755" s="71"/>
      <c r="U755" s="71"/>
      <c r="V755" s="71"/>
      <c r="W755" s="141"/>
      <c r="X755" s="141"/>
      <c r="Y755" s="189">
        <v>20000</v>
      </c>
      <c r="Z755" s="189"/>
      <c r="AA755" s="209" t="s">
        <v>2712</v>
      </c>
      <c r="AB755" s="210" t="s">
        <v>2713</v>
      </c>
      <c r="AC755" s="209" t="s">
        <v>2714</v>
      </c>
      <c r="AD755" s="197" t="s">
        <v>67</v>
      </c>
      <c r="AE755" s="234"/>
      <c r="AF755" s="259">
        <v>0</v>
      </c>
      <c r="AG755" s="211">
        <f>Table1[[#This Row],[ADOPTED
Expenditures TOTAL]]*Table1[[#This Row],[
Percent Related to CAP]]</f>
        <v>0</v>
      </c>
      <c r="AH755" s="258">
        <f>Table1[[#This Row],[ADOPTED
Revenue TOTAL]]*Table1[[#This Row],[
Percent Related to CAP]]</f>
        <v>0</v>
      </c>
      <c r="AI755" s="256" t="s">
        <v>69</v>
      </c>
      <c r="AJ755" s="256" t="s">
        <v>69</v>
      </c>
      <c r="AK755" s="256" t="s">
        <v>69</v>
      </c>
      <c r="AL755" s="307" t="s">
        <v>69</v>
      </c>
      <c r="AM755" s="298"/>
      <c r="AN755" s="215"/>
      <c r="AO755" s="197"/>
      <c r="AP755" s="197" t="s">
        <v>179</v>
      </c>
      <c r="AQ755" s="197"/>
      <c r="AR755" s="197"/>
      <c r="AS755" s="243" t="e">
        <v>#N/A</v>
      </c>
      <c r="AT755" s="260" t="e">
        <f>IF(Table1[[#This Row],[PROPOSED
Form ID Name]]=Table1[[#This Row],[ADOPTED
Form ID Name]],TRUE,FALSE)</f>
        <v>#N/A</v>
      </c>
      <c r="AU755" s="253" t="e">
        <v>#N/A</v>
      </c>
      <c r="AV755" s="254" t="e">
        <f>AND(Table1[[#This Row],[PROPOSED Adjustment Description]]=Table1[[#This Row],[ ADOPTED
Adjustment Description]],TRUE,FALSE)</f>
        <v>#N/A</v>
      </c>
    </row>
    <row r="756" spans="1:48" s="214" customFormat="1" ht="35.25" customHeight="1" x14ac:dyDescent="0.15">
      <c r="A756" s="196">
        <v>700036</v>
      </c>
      <c r="B756" s="199" t="s">
        <v>503</v>
      </c>
      <c r="C756" s="198">
        <v>1611</v>
      </c>
      <c r="D756" s="199" t="s">
        <v>504</v>
      </c>
      <c r="E756" s="199" t="s">
        <v>302</v>
      </c>
      <c r="F756" s="199" t="s">
        <v>60</v>
      </c>
      <c r="G756" s="199" t="s">
        <v>104</v>
      </c>
      <c r="H756" s="199" t="s">
        <v>284</v>
      </c>
      <c r="I756" s="198">
        <v>57899</v>
      </c>
      <c r="J756" s="209" t="s">
        <v>2715</v>
      </c>
      <c r="K756" s="190"/>
      <c r="L756" s="143"/>
      <c r="M756" s="143"/>
      <c r="N756" s="143"/>
      <c r="O756" s="191">
        <f>SUM(Table1[[#This Row],[Salaries and Wages]:[Variable Fringe]])</f>
        <v>0</v>
      </c>
      <c r="P756" s="75"/>
      <c r="Q756" s="75"/>
      <c r="R756" s="75">
        <v>25000</v>
      </c>
      <c r="S756" s="75"/>
      <c r="T756" s="75"/>
      <c r="U756" s="75"/>
      <c r="V756" s="75"/>
      <c r="W756" s="143"/>
      <c r="X756" s="143"/>
      <c r="Y756" s="191">
        <v>25000</v>
      </c>
      <c r="Z756" s="191"/>
      <c r="AA756" s="255" t="s">
        <v>2716</v>
      </c>
      <c r="AB756" s="210" t="s">
        <v>2717</v>
      </c>
      <c r="AC756" s="209" t="s">
        <v>2718</v>
      </c>
      <c r="AD756" s="199" t="s">
        <v>67</v>
      </c>
      <c r="AE756" s="235" t="s">
        <v>2719</v>
      </c>
      <c r="AF756" s="259">
        <v>0</v>
      </c>
      <c r="AG756" s="211">
        <f>Table1[[#This Row],[ADOPTED
Expenditures TOTAL]]*Table1[[#This Row],[
Percent Related to CAP]]</f>
        <v>0</v>
      </c>
      <c r="AH756" s="211">
        <f>Table1[[#This Row],[ADOPTED
Revenue TOTAL]]*Table1[[#This Row],[
Percent Related to CAP]]</f>
        <v>0</v>
      </c>
      <c r="AI756" s="251" t="s">
        <v>69</v>
      </c>
      <c r="AJ756" s="251" t="s">
        <v>69</v>
      </c>
      <c r="AK756" s="251" t="s">
        <v>69</v>
      </c>
      <c r="AL756" s="217" t="s">
        <v>69</v>
      </c>
      <c r="AM756" s="290"/>
      <c r="AN756" s="212"/>
      <c r="AO756" s="213"/>
      <c r="AP756" s="197" t="s">
        <v>179</v>
      </c>
      <c r="AQ756" s="197"/>
      <c r="AR756" s="197"/>
      <c r="AS756" s="243" t="e">
        <v>#N/A</v>
      </c>
      <c r="AT756" s="260" t="e">
        <f>IF(Table1[[#This Row],[PROPOSED
Form ID Name]]=Table1[[#This Row],[ADOPTED
Form ID Name]],TRUE,FALSE)</f>
        <v>#N/A</v>
      </c>
      <c r="AU756" s="253" t="e">
        <v>#N/A</v>
      </c>
      <c r="AV756" s="254" t="e">
        <f>AND(Table1[[#This Row],[PROPOSED Adjustment Description]]=Table1[[#This Row],[ ADOPTED
Adjustment Description]],TRUE,FALSE)</f>
        <v>#N/A</v>
      </c>
    </row>
    <row r="757" spans="1:48" s="214" customFormat="1" ht="35.25" customHeight="1" x14ac:dyDescent="0.15">
      <c r="A757" s="196">
        <v>700036</v>
      </c>
      <c r="B757" s="199" t="s">
        <v>503</v>
      </c>
      <c r="C757" s="198">
        <v>1611</v>
      </c>
      <c r="D757" s="199" t="s">
        <v>504</v>
      </c>
      <c r="E757" s="199" t="s">
        <v>302</v>
      </c>
      <c r="F757" s="199" t="s">
        <v>60</v>
      </c>
      <c r="G757" s="199" t="s">
        <v>104</v>
      </c>
      <c r="H757" s="199" t="s">
        <v>284</v>
      </c>
      <c r="I757" s="198">
        <v>57900</v>
      </c>
      <c r="J757" s="209" t="s">
        <v>2720</v>
      </c>
      <c r="K757" s="190"/>
      <c r="L757" s="143"/>
      <c r="M757" s="143"/>
      <c r="N757" s="143"/>
      <c r="O757" s="191">
        <f>SUM(Table1[[#This Row],[Salaries and Wages]:[Variable Fringe]])</f>
        <v>0</v>
      </c>
      <c r="P757" s="81"/>
      <c r="Q757" s="81"/>
      <c r="R757" s="81">
        <v>25000</v>
      </c>
      <c r="S757" s="81"/>
      <c r="T757" s="81"/>
      <c r="U757" s="81"/>
      <c r="V757" s="81"/>
      <c r="W757" s="143"/>
      <c r="X757" s="143"/>
      <c r="Y757" s="191">
        <v>25000</v>
      </c>
      <c r="Z757" s="191"/>
      <c r="AA757" s="216" t="s">
        <v>2721</v>
      </c>
      <c r="AB757" s="209" t="s">
        <v>2722</v>
      </c>
      <c r="AC757" s="209" t="s">
        <v>2723</v>
      </c>
      <c r="AD757" s="199" t="s">
        <v>67</v>
      </c>
      <c r="AE757" s="235" t="s">
        <v>2724</v>
      </c>
      <c r="AF757" s="259">
        <v>0</v>
      </c>
      <c r="AG757" s="211">
        <f>Table1[[#This Row],[ADOPTED
Expenditures TOTAL]]*Table1[[#This Row],[
Percent Related to CAP]]</f>
        <v>0</v>
      </c>
      <c r="AH757" s="211">
        <f>Table1[[#This Row],[ADOPTED
Revenue TOTAL]]*Table1[[#This Row],[
Percent Related to CAP]]</f>
        <v>0</v>
      </c>
      <c r="AI757" s="251" t="s">
        <v>69</v>
      </c>
      <c r="AJ757" s="251" t="s">
        <v>69</v>
      </c>
      <c r="AK757" s="251" t="s">
        <v>69</v>
      </c>
      <c r="AL757" s="217" t="s">
        <v>69</v>
      </c>
      <c r="AM757" s="290"/>
      <c r="AN757" s="212"/>
      <c r="AO757" s="213"/>
      <c r="AP757" s="197" t="s">
        <v>179</v>
      </c>
      <c r="AQ757" s="197"/>
      <c r="AR757" s="197"/>
      <c r="AS757" s="243" t="e">
        <v>#N/A</v>
      </c>
      <c r="AT757" s="260" t="e">
        <f>IF(Table1[[#This Row],[PROPOSED
Form ID Name]]=Table1[[#This Row],[ADOPTED
Form ID Name]],TRUE,FALSE)</f>
        <v>#N/A</v>
      </c>
      <c r="AU757" s="253" t="e">
        <v>#N/A</v>
      </c>
      <c r="AV757" s="254" t="e">
        <f>AND(Table1[[#This Row],[PROPOSED Adjustment Description]]=Table1[[#This Row],[ ADOPTED
Adjustment Description]],TRUE,FALSE)</f>
        <v>#N/A</v>
      </c>
    </row>
    <row r="758" spans="1:48" s="214" customFormat="1" ht="35.25" customHeight="1" x14ac:dyDescent="0.15">
      <c r="A758" s="196">
        <v>720041</v>
      </c>
      <c r="B758" s="199" t="s">
        <v>2261</v>
      </c>
      <c r="C758" s="198">
        <v>1319</v>
      </c>
      <c r="D758" s="199" t="s">
        <v>2262</v>
      </c>
      <c r="E758" s="199" t="s">
        <v>238</v>
      </c>
      <c r="F758" s="199" t="s">
        <v>83</v>
      </c>
      <c r="G758" s="199" t="s">
        <v>83</v>
      </c>
      <c r="H758" s="199" t="s">
        <v>83</v>
      </c>
      <c r="I758" s="198">
        <v>57903</v>
      </c>
      <c r="J758" s="209" t="s">
        <v>2725</v>
      </c>
      <c r="K758" s="190"/>
      <c r="L758" s="191"/>
      <c r="M758" s="191"/>
      <c r="N758" s="191"/>
      <c r="O758" s="191">
        <f>SUM(Table1[[#This Row],[Salaries and Wages]:[Variable Fringe]])</f>
        <v>0</v>
      </c>
      <c r="P758" s="191">
        <v>21919</v>
      </c>
      <c r="Q758" s="191"/>
      <c r="R758" s="191"/>
      <c r="S758" s="191"/>
      <c r="T758" s="191"/>
      <c r="U758" s="191"/>
      <c r="V758" s="191"/>
      <c r="W758" s="191"/>
      <c r="X758" s="191"/>
      <c r="Y758" s="191">
        <v>21919</v>
      </c>
      <c r="Z758" s="191"/>
      <c r="AA758" s="255" t="s">
        <v>2726</v>
      </c>
      <c r="AB758" s="210" t="s">
        <v>2727</v>
      </c>
      <c r="AC758" s="210" t="s">
        <v>2728</v>
      </c>
      <c r="AD758" s="199" t="s">
        <v>67</v>
      </c>
      <c r="AE758" s="235" t="s">
        <v>2669</v>
      </c>
      <c r="AF758" s="259">
        <v>0</v>
      </c>
      <c r="AG758" s="211">
        <f>Table1[[#This Row],[ADOPTED
Expenditures TOTAL]]*Table1[[#This Row],[
Percent Related to CAP]]</f>
        <v>0</v>
      </c>
      <c r="AH758" s="211">
        <f>Table1[[#This Row],[ADOPTED
Revenue TOTAL]]*Table1[[#This Row],[
Percent Related to CAP]]</f>
        <v>0</v>
      </c>
      <c r="AI758" s="251" t="s">
        <v>69</v>
      </c>
      <c r="AJ758" s="251" t="s">
        <v>69</v>
      </c>
      <c r="AK758" s="251" t="s">
        <v>69</v>
      </c>
      <c r="AL758" s="217" t="s">
        <v>69</v>
      </c>
      <c r="AM758" s="290"/>
      <c r="AN758" s="212"/>
      <c r="AO758" s="213"/>
      <c r="AP758" s="197" t="s">
        <v>179</v>
      </c>
      <c r="AQ758" s="197"/>
      <c r="AR758" s="197"/>
      <c r="AS758" s="243" t="e">
        <v>#N/A</v>
      </c>
      <c r="AT758" s="260" t="e">
        <f>IF(Table1[[#This Row],[PROPOSED
Form ID Name]]=Table1[[#This Row],[ADOPTED
Form ID Name]],TRUE,FALSE)</f>
        <v>#N/A</v>
      </c>
      <c r="AU758" s="253" t="e">
        <v>#N/A</v>
      </c>
      <c r="AV758" s="254" t="e">
        <f>AND(Table1[[#This Row],[PROPOSED Adjustment Description]]=Table1[[#This Row],[ ADOPTED
Adjustment Description]],TRUE,FALSE)</f>
        <v>#N/A</v>
      </c>
    </row>
    <row r="759" spans="1:48" s="214" customFormat="1" ht="35.25" customHeight="1" x14ac:dyDescent="0.15">
      <c r="A759" s="196">
        <v>200728</v>
      </c>
      <c r="B759" s="197" t="s">
        <v>364</v>
      </c>
      <c r="C759" s="198">
        <v>1619</v>
      </c>
      <c r="D759" s="197" t="s">
        <v>270</v>
      </c>
      <c r="E759" s="197" t="s">
        <v>103</v>
      </c>
      <c r="F759" s="197" t="s">
        <v>60</v>
      </c>
      <c r="G759" s="197" t="s">
        <v>61</v>
      </c>
      <c r="H759" s="197" t="s">
        <v>271</v>
      </c>
      <c r="I759" s="198">
        <v>57905</v>
      </c>
      <c r="J759" s="209" t="s">
        <v>2729</v>
      </c>
      <c r="K759" s="188"/>
      <c r="L759" s="189"/>
      <c r="M759" s="189"/>
      <c r="N759" s="189"/>
      <c r="O759" s="189">
        <f>SUM(Table1[[#This Row],[Salaries and Wages]:[Variable Fringe]])</f>
        <v>0</v>
      </c>
      <c r="P759" s="189"/>
      <c r="Q759" s="189">
        <v>350000</v>
      </c>
      <c r="R759" s="189"/>
      <c r="S759" s="189"/>
      <c r="T759" s="189"/>
      <c r="U759" s="189"/>
      <c r="V759" s="189"/>
      <c r="W759" s="189"/>
      <c r="X759" s="189"/>
      <c r="Y759" s="189">
        <v>350000</v>
      </c>
      <c r="Z759" s="189"/>
      <c r="AA759" s="209" t="s">
        <v>2730</v>
      </c>
      <c r="AB759" s="210" t="s">
        <v>2731</v>
      </c>
      <c r="AC759" s="210" t="s">
        <v>2732</v>
      </c>
      <c r="AD759" s="197" t="s">
        <v>67</v>
      </c>
      <c r="AE759" s="235" t="s">
        <v>374</v>
      </c>
      <c r="AF759" s="259">
        <v>0</v>
      </c>
      <c r="AG759" s="211">
        <f>Table1[[#This Row],[ADOPTED
Expenditures TOTAL]]*Table1[[#This Row],[
Percent Related to CAP]]</f>
        <v>0</v>
      </c>
      <c r="AH759" s="211">
        <f>Table1[[#This Row],[ADOPTED
Revenue TOTAL]]*Table1[[#This Row],[
Percent Related to CAP]]</f>
        <v>0</v>
      </c>
      <c r="AI759" s="251" t="s">
        <v>69</v>
      </c>
      <c r="AJ759" s="251" t="s">
        <v>69</v>
      </c>
      <c r="AK759" s="251" t="s">
        <v>69</v>
      </c>
      <c r="AL759" s="217" t="s">
        <v>69</v>
      </c>
      <c r="AM759" s="290"/>
      <c r="AN759" s="215" t="s">
        <v>179</v>
      </c>
      <c r="AO759" s="197"/>
      <c r="AP759" s="197"/>
      <c r="AQ759" s="216"/>
      <c r="AR759" s="216"/>
      <c r="AS759" s="243" t="e">
        <v>#N/A</v>
      </c>
      <c r="AT759" s="260" t="e">
        <f>IF(Table1[[#This Row],[PROPOSED
Form ID Name]]=Table1[[#This Row],[ADOPTED
Form ID Name]],TRUE,FALSE)</f>
        <v>#N/A</v>
      </c>
      <c r="AU759" s="253" t="e">
        <v>#N/A</v>
      </c>
      <c r="AV759" s="254" t="e">
        <f>AND(Table1[[#This Row],[PROPOSED Adjustment Description]]=Table1[[#This Row],[ ADOPTED
Adjustment Description]],TRUE,FALSE)</f>
        <v>#N/A</v>
      </c>
    </row>
    <row r="760" spans="1:48" s="214" customFormat="1" ht="35.25" customHeight="1" x14ac:dyDescent="0.15">
      <c r="A760" s="196">
        <v>200728</v>
      </c>
      <c r="B760" s="197" t="s">
        <v>364</v>
      </c>
      <c r="C760" s="198">
        <v>1619</v>
      </c>
      <c r="D760" s="197" t="s">
        <v>270</v>
      </c>
      <c r="E760" s="197" t="s">
        <v>238</v>
      </c>
      <c r="F760" s="197" t="s">
        <v>60</v>
      </c>
      <c r="G760" s="197" t="s">
        <v>89</v>
      </c>
      <c r="H760" s="197" t="s">
        <v>271</v>
      </c>
      <c r="I760" s="198">
        <v>57906</v>
      </c>
      <c r="J760" s="209" t="s">
        <v>2733</v>
      </c>
      <c r="K760" s="188"/>
      <c r="L760" s="189"/>
      <c r="M760" s="189"/>
      <c r="N760" s="189"/>
      <c r="O760" s="189">
        <f>SUM(Table1[[#This Row],[Salaries and Wages]:[Variable Fringe]])</f>
        <v>0</v>
      </c>
      <c r="P760" s="189"/>
      <c r="Q760" s="189"/>
      <c r="R760" s="189"/>
      <c r="S760" s="189"/>
      <c r="T760" s="189"/>
      <c r="U760" s="189"/>
      <c r="V760" s="189"/>
      <c r="W760" s="189"/>
      <c r="X760" s="189"/>
      <c r="Y760" s="189"/>
      <c r="Z760" s="189">
        <v>289826</v>
      </c>
      <c r="AA760" s="209" t="s">
        <v>2734</v>
      </c>
      <c r="AB760" s="210" t="s">
        <v>2735</v>
      </c>
      <c r="AC760" s="210" t="s">
        <v>2736</v>
      </c>
      <c r="AD760" s="197" t="s">
        <v>67</v>
      </c>
      <c r="AE760" s="235" t="s">
        <v>369</v>
      </c>
      <c r="AF760" s="259">
        <v>0</v>
      </c>
      <c r="AG760" s="211">
        <f>Table1[[#This Row],[ADOPTED
Expenditures TOTAL]]*Table1[[#This Row],[
Percent Related to CAP]]</f>
        <v>0</v>
      </c>
      <c r="AH760" s="211">
        <f>Table1[[#This Row],[ADOPTED
Revenue TOTAL]]*Table1[[#This Row],[
Percent Related to CAP]]</f>
        <v>0</v>
      </c>
      <c r="AI760" s="251" t="s">
        <v>69</v>
      </c>
      <c r="AJ760" s="251" t="s">
        <v>69</v>
      </c>
      <c r="AK760" s="251" t="s">
        <v>69</v>
      </c>
      <c r="AL760" s="217" t="s">
        <v>69</v>
      </c>
      <c r="AM760" s="290"/>
      <c r="AN760" s="215" t="s">
        <v>179</v>
      </c>
      <c r="AO760" s="197"/>
      <c r="AP760" s="197"/>
      <c r="AQ760" s="216"/>
      <c r="AR760" s="216"/>
      <c r="AS760" s="243" t="e">
        <v>#N/A</v>
      </c>
      <c r="AT760" s="260" t="e">
        <f>IF(Table1[[#This Row],[PROPOSED
Form ID Name]]=Table1[[#This Row],[ADOPTED
Form ID Name]],TRUE,FALSE)</f>
        <v>#N/A</v>
      </c>
      <c r="AU760" s="253" t="e">
        <v>#N/A</v>
      </c>
      <c r="AV760" s="254" t="e">
        <f>AND(Table1[[#This Row],[PROPOSED Adjustment Description]]=Table1[[#This Row],[ ADOPTED
Adjustment Description]],TRUE,FALSE)</f>
        <v>#N/A</v>
      </c>
    </row>
    <row r="761" spans="1:48" s="214" customFormat="1" ht="35.25" customHeight="1" x14ac:dyDescent="0.15">
      <c r="A761" s="196">
        <v>720000</v>
      </c>
      <c r="B761" s="199" t="s">
        <v>491</v>
      </c>
      <c r="C761" s="198">
        <v>1317</v>
      </c>
      <c r="D761" s="199" t="s">
        <v>492</v>
      </c>
      <c r="E761" s="199" t="s">
        <v>103</v>
      </c>
      <c r="F761" s="199" t="s">
        <v>83</v>
      </c>
      <c r="G761" s="199" t="s">
        <v>61</v>
      </c>
      <c r="H761" s="199" t="s">
        <v>83</v>
      </c>
      <c r="I761" s="198">
        <v>57914</v>
      </c>
      <c r="J761" s="209" t="s">
        <v>2737</v>
      </c>
      <c r="K761" s="190"/>
      <c r="L761" s="191"/>
      <c r="M761" s="191"/>
      <c r="N761" s="191"/>
      <c r="O761" s="191">
        <f>SUM(Table1[[#This Row],[Salaries and Wages]:[Variable Fringe]])</f>
        <v>0</v>
      </c>
      <c r="P761" s="191"/>
      <c r="Q761" s="191"/>
      <c r="R761" s="191"/>
      <c r="S761" s="191">
        <v>683283</v>
      </c>
      <c r="T761" s="191"/>
      <c r="U761" s="191"/>
      <c r="V761" s="191"/>
      <c r="W761" s="191"/>
      <c r="X761" s="191"/>
      <c r="Y761" s="191">
        <v>683283</v>
      </c>
      <c r="Z761" s="191">
        <v>683283</v>
      </c>
      <c r="AA761" s="216" t="s">
        <v>2738</v>
      </c>
      <c r="AB761" s="210" t="s">
        <v>2739</v>
      </c>
      <c r="AC761" s="210" t="s">
        <v>2740</v>
      </c>
      <c r="AD761" s="199" t="s">
        <v>94</v>
      </c>
      <c r="AE761" s="236" t="s">
        <v>352</v>
      </c>
      <c r="AF761" s="259">
        <v>0</v>
      </c>
      <c r="AG761" s="211">
        <f>Table1[[#This Row],[ADOPTED
Expenditures TOTAL]]*Table1[[#This Row],[
Percent Related to CAP]]</f>
        <v>0</v>
      </c>
      <c r="AH761" s="211">
        <f>Table1[[#This Row],[ADOPTED
Revenue TOTAL]]*Table1[[#This Row],[
Percent Related to CAP]]</f>
        <v>0</v>
      </c>
      <c r="AI761" s="251" t="s">
        <v>69</v>
      </c>
      <c r="AJ761" s="251" t="s">
        <v>69</v>
      </c>
      <c r="AK761" s="251" t="s">
        <v>69</v>
      </c>
      <c r="AL761" s="217" t="s">
        <v>69</v>
      </c>
      <c r="AM761" s="291"/>
      <c r="AN761" s="215" t="s">
        <v>83</v>
      </c>
      <c r="AO761" s="197"/>
      <c r="AP761" s="197"/>
      <c r="AQ761" s="216"/>
      <c r="AR761" s="216"/>
      <c r="AS761" s="243" t="e">
        <v>#N/A</v>
      </c>
      <c r="AT761" s="260" t="e">
        <f>IF(Table1[[#This Row],[PROPOSED
Form ID Name]]=Table1[[#This Row],[ADOPTED
Form ID Name]],TRUE,FALSE)</f>
        <v>#N/A</v>
      </c>
      <c r="AU761" s="253" t="e">
        <v>#N/A</v>
      </c>
      <c r="AV761" s="254" t="e">
        <f>AND(Table1[[#This Row],[PROPOSED Adjustment Description]]=Table1[[#This Row],[ ADOPTED
Adjustment Description]],TRUE,FALSE)</f>
        <v>#N/A</v>
      </c>
    </row>
    <row r="762" spans="1:48" s="214" customFormat="1" ht="35.25" customHeight="1" x14ac:dyDescent="0.15">
      <c r="A762" s="196">
        <v>100000</v>
      </c>
      <c r="B762" s="197" t="s">
        <v>57</v>
      </c>
      <c r="C762" s="198">
        <v>1613</v>
      </c>
      <c r="D762" s="197" t="s">
        <v>546</v>
      </c>
      <c r="E762" s="197" t="s">
        <v>103</v>
      </c>
      <c r="F762" s="197" t="s">
        <v>127</v>
      </c>
      <c r="G762" s="197" t="s">
        <v>61</v>
      </c>
      <c r="H762" s="197" t="s">
        <v>83</v>
      </c>
      <c r="I762" s="198">
        <v>57918</v>
      </c>
      <c r="J762" s="209" t="s">
        <v>2741</v>
      </c>
      <c r="K762" s="188"/>
      <c r="L762" s="189"/>
      <c r="M762" s="189"/>
      <c r="N762" s="189"/>
      <c r="O762" s="189">
        <f>SUM(Table1[[#This Row],[Salaries and Wages]:[Variable Fringe]])</f>
        <v>0</v>
      </c>
      <c r="P762" s="189"/>
      <c r="Q762" s="189"/>
      <c r="R762" s="189">
        <v>375000</v>
      </c>
      <c r="S762" s="189"/>
      <c r="T762" s="189"/>
      <c r="U762" s="189"/>
      <c r="V762" s="189"/>
      <c r="W762" s="189"/>
      <c r="X762" s="189"/>
      <c r="Y762" s="189">
        <v>375000</v>
      </c>
      <c r="Z762" s="189"/>
      <c r="AA762" s="209" t="s">
        <v>2742</v>
      </c>
      <c r="AB762" s="210" t="s">
        <v>2743</v>
      </c>
      <c r="AC762" s="209" t="s">
        <v>2744</v>
      </c>
      <c r="AD762" s="197" t="s">
        <v>67</v>
      </c>
      <c r="AE762" s="234" t="s">
        <v>2745</v>
      </c>
      <c r="AF762" s="259">
        <v>0</v>
      </c>
      <c r="AG762" s="211">
        <f>Table1[[#This Row],[ADOPTED
Expenditures TOTAL]]*Table1[[#This Row],[
Percent Related to CAP]]</f>
        <v>0</v>
      </c>
      <c r="AH762" s="211">
        <f>Table1[[#This Row],[ADOPTED
Revenue TOTAL]]*Table1[[#This Row],[
Percent Related to CAP]]</f>
        <v>0</v>
      </c>
      <c r="AI762" s="251" t="s">
        <v>69</v>
      </c>
      <c r="AJ762" s="251" t="s">
        <v>69</v>
      </c>
      <c r="AK762" s="251" t="s">
        <v>69</v>
      </c>
      <c r="AL762" s="251" t="s">
        <v>69</v>
      </c>
      <c r="AM762" s="246"/>
      <c r="AN762" s="215"/>
      <c r="AO762" s="197"/>
      <c r="AP762" s="197"/>
      <c r="AQ762" s="197"/>
      <c r="AR762" s="197" t="s">
        <v>70</v>
      </c>
      <c r="AS762" s="243" t="e">
        <v>#N/A</v>
      </c>
      <c r="AT762" s="252" t="e">
        <f>IF(Table1[[#This Row],[PROPOSED
Form ID Name]]=Table1[[#This Row],[ADOPTED
Form ID Name]],TRUE,FALSE)</f>
        <v>#N/A</v>
      </c>
      <c r="AU762" s="253" t="e">
        <v>#N/A</v>
      </c>
      <c r="AV762" s="254" t="e">
        <f>AND(Table1[[#This Row],[PROPOSED Adjustment Description]]=Table1[[#This Row],[ ADOPTED
Adjustment Description]],TRUE,FALSE)</f>
        <v>#N/A</v>
      </c>
    </row>
    <row r="763" spans="1:48" s="214" customFormat="1" ht="35.25" customHeight="1" x14ac:dyDescent="0.15">
      <c r="A763" s="196">
        <v>100000</v>
      </c>
      <c r="B763" s="197" t="s">
        <v>57</v>
      </c>
      <c r="C763" s="198">
        <v>1914</v>
      </c>
      <c r="D763" s="197" t="s">
        <v>318</v>
      </c>
      <c r="E763" s="197" t="s">
        <v>238</v>
      </c>
      <c r="F763" s="197" t="s">
        <v>60</v>
      </c>
      <c r="G763" s="197" t="s">
        <v>61</v>
      </c>
      <c r="H763" s="197" t="s">
        <v>83</v>
      </c>
      <c r="I763" s="198">
        <v>57922</v>
      </c>
      <c r="J763" s="209" t="s">
        <v>2746</v>
      </c>
      <c r="K763" s="188"/>
      <c r="L763" s="141"/>
      <c r="M763" s="141"/>
      <c r="N763" s="141"/>
      <c r="O763" s="189">
        <f>SUM(Table1[[#This Row],[Salaries and Wages]:[Variable Fringe]])</f>
        <v>0</v>
      </c>
      <c r="P763" s="65"/>
      <c r="Q763" s="65">
        <v>225000</v>
      </c>
      <c r="R763" s="65"/>
      <c r="S763" s="65"/>
      <c r="T763" s="65"/>
      <c r="U763" s="65"/>
      <c r="V763" s="65"/>
      <c r="W763" s="141"/>
      <c r="X763" s="141"/>
      <c r="Y763" s="189">
        <v>225000</v>
      </c>
      <c r="Z763" s="189"/>
      <c r="AA763" s="209" t="s">
        <v>2747</v>
      </c>
      <c r="AB763" s="210" t="s">
        <v>2748</v>
      </c>
      <c r="AC763" s="209" t="s">
        <v>2749</v>
      </c>
      <c r="AD763" s="197" t="s">
        <v>67</v>
      </c>
      <c r="AE763" s="235" t="s">
        <v>2750</v>
      </c>
      <c r="AF763" s="259">
        <v>0</v>
      </c>
      <c r="AG763" s="211">
        <f>Table1[[#This Row],[ADOPTED
Expenditures TOTAL]]*Table1[[#This Row],[
Percent Related to CAP]]</f>
        <v>0</v>
      </c>
      <c r="AH763" s="211">
        <f>Table1[[#This Row],[ADOPTED
Revenue TOTAL]]*Table1[[#This Row],[
Percent Related to CAP]]</f>
        <v>0</v>
      </c>
      <c r="AI763" s="217" t="s">
        <v>69</v>
      </c>
      <c r="AJ763" s="217" t="s">
        <v>69</v>
      </c>
      <c r="AK763" s="217" t="s">
        <v>69</v>
      </c>
      <c r="AL763" s="217" t="s">
        <v>69</v>
      </c>
      <c r="AM763" s="290"/>
      <c r="AN763" s="212"/>
      <c r="AO763" s="213"/>
      <c r="AP763" s="213"/>
      <c r="AQ763" s="213"/>
      <c r="AR763" s="197" t="s">
        <v>179</v>
      </c>
      <c r="AS763" s="243" t="e">
        <v>#N/A</v>
      </c>
      <c r="AT763" s="252" t="e">
        <f>IF(Table1[[#This Row],[PROPOSED
Form ID Name]]=Table1[[#This Row],[ADOPTED
Form ID Name]],TRUE,FALSE)</f>
        <v>#N/A</v>
      </c>
      <c r="AU763" s="253" t="e">
        <v>#N/A</v>
      </c>
      <c r="AV763" s="254" t="e">
        <f>AND(Table1[[#This Row],[PROPOSED Adjustment Description]]=Table1[[#This Row],[ ADOPTED
Adjustment Description]],TRUE,FALSE)</f>
        <v>#N/A</v>
      </c>
    </row>
    <row r="764" spans="1:48" s="214" customFormat="1" ht="35.25" customHeight="1" x14ac:dyDescent="0.15">
      <c r="A764" s="196">
        <v>100000</v>
      </c>
      <c r="B764" s="197" t="s">
        <v>57</v>
      </c>
      <c r="C764" s="198">
        <v>1313</v>
      </c>
      <c r="D764" s="197" t="s">
        <v>1583</v>
      </c>
      <c r="E764" s="197" t="s">
        <v>103</v>
      </c>
      <c r="F764" s="197" t="s">
        <v>127</v>
      </c>
      <c r="G764" s="197" t="s">
        <v>61</v>
      </c>
      <c r="H764" s="197" t="s">
        <v>83</v>
      </c>
      <c r="I764" s="198">
        <v>57927</v>
      </c>
      <c r="J764" s="209" t="s">
        <v>2751</v>
      </c>
      <c r="K764" s="188"/>
      <c r="L764" s="141">
        <v>229248</v>
      </c>
      <c r="M764" s="141">
        <v>47789</v>
      </c>
      <c r="N764" s="142">
        <v>-16889</v>
      </c>
      <c r="O764" s="194">
        <f>SUM(Table1[[#This Row],[Salaries and Wages]:[Variable Fringe]])</f>
        <v>260148</v>
      </c>
      <c r="P764" s="71"/>
      <c r="Q764" s="71"/>
      <c r="R764" s="71"/>
      <c r="S764" s="71"/>
      <c r="T764" s="71"/>
      <c r="U764" s="71"/>
      <c r="V764" s="71"/>
      <c r="W764" s="141"/>
      <c r="X764" s="141"/>
      <c r="Y764" s="189">
        <v>260148</v>
      </c>
      <c r="Z764" s="189"/>
      <c r="AA764" s="209" t="s">
        <v>2752</v>
      </c>
      <c r="AB764" s="210" t="s">
        <v>2753</v>
      </c>
      <c r="AC764" s="210" t="s">
        <v>2754</v>
      </c>
      <c r="AD764" s="197" t="s">
        <v>67</v>
      </c>
      <c r="AE764" s="235" t="s">
        <v>2755</v>
      </c>
      <c r="AF764" s="259">
        <v>0</v>
      </c>
      <c r="AG764" s="211">
        <f>Table1[[#This Row],[ADOPTED
Expenditures TOTAL]]*Table1[[#This Row],[
Percent Related to CAP]]</f>
        <v>0</v>
      </c>
      <c r="AH764" s="211">
        <f>Table1[[#This Row],[ADOPTED
Revenue TOTAL]]*Table1[[#This Row],[
Percent Related to CAP]]</f>
        <v>0</v>
      </c>
      <c r="AI764" s="217" t="s">
        <v>69</v>
      </c>
      <c r="AJ764" s="217" t="s">
        <v>69</v>
      </c>
      <c r="AK764" s="217" t="s">
        <v>69</v>
      </c>
      <c r="AL764" s="217" t="s">
        <v>69</v>
      </c>
      <c r="AM764" s="290"/>
      <c r="AN764" s="212"/>
      <c r="AO764" s="213"/>
      <c r="AP764" s="213"/>
      <c r="AQ764" s="213"/>
      <c r="AR764" s="197" t="s">
        <v>277</v>
      </c>
      <c r="AS764" s="243" t="e">
        <v>#N/A</v>
      </c>
      <c r="AT764" s="252" t="e">
        <f>IF(Table1[[#This Row],[PROPOSED
Form ID Name]]=Table1[[#This Row],[ADOPTED
Form ID Name]],TRUE,FALSE)</f>
        <v>#N/A</v>
      </c>
      <c r="AU764" s="253" t="e">
        <v>#N/A</v>
      </c>
      <c r="AV764" s="254" t="e">
        <f>AND(Table1[[#This Row],[PROPOSED Adjustment Description]]=Table1[[#This Row],[ ADOPTED
Adjustment Description]],TRUE,FALSE)</f>
        <v>#N/A</v>
      </c>
    </row>
    <row r="765" spans="1:48" s="214" customFormat="1" ht="35.25" customHeight="1" x14ac:dyDescent="0.15">
      <c r="A765" s="196">
        <v>700033</v>
      </c>
      <c r="B765" s="199" t="s">
        <v>798</v>
      </c>
      <c r="C765" s="198">
        <v>2111</v>
      </c>
      <c r="D765" s="199" t="s">
        <v>799</v>
      </c>
      <c r="E765" s="199" t="s">
        <v>103</v>
      </c>
      <c r="F765" s="199" t="s">
        <v>127</v>
      </c>
      <c r="G765" s="199" t="s">
        <v>128</v>
      </c>
      <c r="H765" s="199" t="s">
        <v>284</v>
      </c>
      <c r="I765" s="198">
        <v>57932</v>
      </c>
      <c r="J765" s="209" t="s">
        <v>2756</v>
      </c>
      <c r="K765" s="190"/>
      <c r="L765" s="191"/>
      <c r="M765" s="191"/>
      <c r="N765" s="191"/>
      <c r="O765" s="191">
        <f>SUM(Table1[[#This Row],[Salaries and Wages]:[Variable Fringe]])</f>
        <v>0</v>
      </c>
      <c r="P765" s="191"/>
      <c r="Q765" s="191"/>
      <c r="R765" s="191">
        <v>90000</v>
      </c>
      <c r="S765" s="191"/>
      <c r="T765" s="191"/>
      <c r="U765" s="191"/>
      <c r="V765" s="191"/>
      <c r="W765" s="191"/>
      <c r="X765" s="191"/>
      <c r="Y765" s="191">
        <v>90000</v>
      </c>
      <c r="Z765" s="191"/>
      <c r="AA765" s="216" t="s">
        <v>2757</v>
      </c>
      <c r="AB765" s="210" t="s">
        <v>2758</v>
      </c>
      <c r="AC765" s="210" t="s">
        <v>2759</v>
      </c>
      <c r="AD765" s="199" t="s">
        <v>94</v>
      </c>
      <c r="AE765" s="236" t="s">
        <v>69</v>
      </c>
      <c r="AF765" s="259">
        <v>0</v>
      </c>
      <c r="AG765" s="211">
        <f>Table1[[#This Row],[ADOPTED
Expenditures TOTAL]]*Table1[[#This Row],[
Percent Related to CAP]]</f>
        <v>0</v>
      </c>
      <c r="AH765" s="211">
        <f>Table1[[#This Row],[ADOPTED
Revenue TOTAL]]*Table1[[#This Row],[
Percent Related to CAP]]</f>
        <v>0</v>
      </c>
      <c r="AI765" s="217" t="s">
        <v>69</v>
      </c>
      <c r="AJ765" s="217" t="s">
        <v>69</v>
      </c>
      <c r="AK765" s="217" t="s">
        <v>69</v>
      </c>
      <c r="AL765" s="217" t="s">
        <v>69</v>
      </c>
      <c r="AM765" s="291"/>
      <c r="AN765" s="215" t="s">
        <v>70</v>
      </c>
      <c r="AO765" s="197"/>
      <c r="AP765" s="197"/>
      <c r="AQ765" s="216"/>
      <c r="AR765" s="216"/>
      <c r="AS765" s="243" t="e">
        <v>#N/A</v>
      </c>
      <c r="AT765" s="260" t="e">
        <f>IF(Table1[[#This Row],[PROPOSED
Form ID Name]]=Table1[[#This Row],[ADOPTED
Form ID Name]],TRUE,FALSE)</f>
        <v>#N/A</v>
      </c>
      <c r="AU765" s="253" t="e">
        <v>#N/A</v>
      </c>
      <c r="AV765" s="254" t="e">
        <f>AND(Table1[[#This Row],[PROPOSED Adjustment Description]]=Table1[[#This Row],[ ADOPTED
Adjustment Description]],TRUE,FALSE)</f>
        <v>#N/A</v>
      </c>
    </row>
    <row r="766" spans="1:48" s="214" customFormat="1" ht="35.25" customHeight="1" x14ac:dyDescent="0.15">
      <c r="A766" s="196">
        <v>700033</v>
      </c>
      <c r="B766" s="197" t="s">
        <v>798</v>
      </c>
      <c r="C766" s="198">
        <v>2111</v>
      </c>
      <c r="D766" s="197" t="s">
        <v>799</v>
      </c>
      <c r="E766" s="197" t="s">
        <v>238</v>
      </c>
      <c r="F766" s="197" t="s">
        <v>127</v>
      </c>
      <c r="G766" s="197" t="s">
        <v>61</v>
      </c>
      <c r="H766" s="197" t="s">
        <v>62</v>
      </c>
      <c r="I766" s="198">
        <v>57933</v>
      </c>
      <c r="J766" s="209" t="s">
        <v>2760</v>
      </c>
      <c r="K766" s="188"/>
      <c r="L766" s="189"/>
      <c r="M766" s="189"/>
      <c r="N766" s="189"/>
      <c r="O766" s="189">
        <f>SUM(Table1[[#This Row],[Salaries and Wages]:[Variable Fringe]])</f>
        <v>0</v>
      </c>
      <c r="P766" s="189"/>
      <c r="Q766" s="189">
        <v>150000</v>
      </c>
      <c r="R766" s="189"/>
      <c r="S766" s="189"/>
      <c r="T766" s="189"/>
      <c r="U766" s="189"/>
      <c r="V766" s="189"/>
      <c r="W766" s="189"/>
      <c r="X766" s="189"/>
      <c r="Y766" s="189">
        <v>150000</v>
      </c>
      <c r="Z766" s="189"/>
      <c r="AA766" s="209" t="s">
        <v>2761</v>
      </c>
      <c r="AB766" s="210" t="s">
        <v>2762</v>
      </c>
      <c r="AC766" s="210" t="s">
        <v>2763</v>
      </c>
      <c r="AD766" s="197" t="s">
        <v>67</v>
      </c>
      <c r="AE766" s="234" t="s">
        <v>2764</v>
      </c>
      <c r="AF766" s="259">
        <v>0</v>
      </c>
      <c r="AG766" s="211">
        <f>Table1[[#This Row],[ADOPTED
Expenditures TOTAL]]*Table1[[#This Row],[
Percent Related to CAP]]</f>
        <v>0</v>
      </c>
      <c r="AH766" s="211">
        <f>Table1[[#This Row],[ADOPTED
Revenue TOTAL]]*Table1[[#This Row],[
Percent Related to CAP]]</f>
        <v>0</v>
      </c>
      <c r="AI766" s="217" t="s">
        <v>69</v>
      </c>
      <c r="AJ766" s="217" t="s">
        <v>69</v>
      </c>
      <c r="AK766" s="217" t="s">
        <v>69</v>
      </c>
      <c r="AL766" s="217" t="s">
        <v>69</v>
      </c>
      <c r="AM766" s="246"/>
      <c r="AN766" s="215" t="s">
        <v>70</v>
      </c>
      <c r="AO766" s="197"/>
      <c r="AP766" s="197"/>
      <c r="AQ766" s="216"/>
      <c r="AR766" s="216"/>
      <c r="AS766" s="243" t="e">
        <v>#N/A</v>
      </c>
      <c r="AT766" s="260" t="e">
        <f>IF(Table1[[#This Row],[PROPOSED
Form ID Name]]=Table1[[#This Row],[ADOPTED
Form ID Name]],TRUE,FALSE)</f>
        <v>#N/A</v>
      </c>
      <c r="AU766" s="253" t="e">
        <v>#N/A</v>
      </c>
      <c r="AV766" s="254" t="e">
        <f>AND(Table1[[#This Row],[PROPOSED Adjustment Description]]=Table1[[#This Row],[ ADOPTED
Adjustment Description]],TRUE,FALSE)</f>
        <v>#N/A</v>
      </c>
    </row>
    <row r="767" spans="1:48" s="214" customFormat="1" ht="35.25" customHeight="1" x14ac:dyDescent="0.15">
      <c r="A767" s="196">
        <v>200448</v>
      </c>
      <c r="B767" s="197" t="s">
        <v>1144</v>
      </c>
      <c r="C767" s="198">
        <v>1314</v>
      </c>
      <c r="D767" s="197" t="s">
        <v>261</v>
      </c>
      <c r="E767" s="197" t="s">
        <v>238</v>
      </c>
      <c r="F767" s="197" t="s">
        <v>83</v>
      </c>
      <c r="G767" s="197" t="s">
        <v>61</v>
      </c>
      <c r="H767" s="197" t="s">
        <v>83</v>
      </c>
      <c r="I767" s="198">
        <v>57936</v>
      </c>
      <c r="J767" s="209" t="s">
        <v>2765</v>
      </c>
      <c r="K767" s="195">
        <v>-2</v>
      </c>
      <c r="L767" s="141">
        <v>237614</v>
      </c>
      <c r="M767" s="141">
        <v>41521</v>
      </c>
      <c r="N767" s="141">
        <v>14016</v>
      </c>
      <c r="O767" s="189">
        <f>SUM(Table1[[#This Row],[Salaries and Wages]:[Variable Fringe]])</f>
        <v>293151</v>
      </c>
      <c r="P767" s="71"/>
      <c r="Q767" s="71"/>
      <c r="R767" s="71"/>
      <c r="S767" s="71"/>
      <c r="T767" s="71"/>
      <c r="U767" s="71"/>
      <c r="V767" s="71"/>
      <c r="W767" s="141"/>
      <c r="X767" s="141"/>
      <c r="Y767" s="189">
        <v>293151</v>
      </c>
      <c r="Z767" s="189"/>
      <c r="AA767" s="209" t="s">
        <v>2766</v>
      </c>
      <c r="AB767" s="210" t="s">
        <v>2767</v>
      </c>
      <c r="AC767" s="209" t="s">
        <v>2768</v>
      </c>
      <c r="AD767" s="197" t="s">
        <v>94</v>
      </c>
      <c r="AE767" s="234" t="s">
        <v>69</v>
      </c>
      <c r="AF767" s="259">
        <v>0</v>
      </c>
      <c r="AG767" s="211">
        <f>Table1[[#This Row],[ADOPTED
Expenditures TOTAL]]*Table1[[#This Row],[
Percent Related to CAP]]</f>
        <v>0</v>
      </c>
      <c r="AH767" s="258">
        <f>Table1[[#This Row],[ADOPTED
Revenue TOTAL]]*Table1[[#This Row],[
Percent Related to CAP]]</f>
        <v>0</v>
      </c>
      <c r="AI767" s="256" t="s">
        <v>69</v>
      </c>
      <c r="AJ767" s="251" t="s">
        <v>69</v>
      </c>
      <c r="AK767" s="251" t="s">
        <v>69</v>
      </c>
      <c r="AL767" s="251" t="s">
        <v>69</v>
      </c>
      <c r="AM767" s="298"/>
      <c r="AN767" s="215" t="s">
        <v>83</v>
      </c>
      <c r="AO767" s="197"/>
      <c r="AP767" s="197"/>
      <c r="AQ767" s="216"/>
      <c r="AR767" s="216"/>
      <c r="AS767" s="243" t="e">
        <v>#N/A</v>
      </c>
      <c r="AT767" s="260" t="e">
        <f>IF(Table1[[#This Row],[PROPOSED
Form ID Name]]=Table1[[#This Row],[ADOPTED
Form ID Name]],TRUE,FALSE)</f>
        <v>#N/A</v>
      </c>
      <c r="AU767" s="253" t="e">
        <v>#N/A</v>
      </c>
      <c r="AV767" s="254" t="e">
        <f>AND(Table1[[#This Row],[PROPOSED Adjustment Description]]=Table1[[#This Row],[ ADOPTED
Adjustment Description]],TRUE,FALSE)</f>
        <v>#N/A</v>
      </c>
    </row>
    <row r="768" spans="1:48" s="185" customFormat="1" ht="35.25" customHeight="1" x14ac:dyDescent="0.15">
      <c r="A768" s="178">
        <v>100000</v>
      </c>
      <c r="B768" s="179" t="s">
        <v>57</v>
      </c>
      <c r="C768" s="180">
        <v>2114</v>
      </c>
      <c r="D768" s="179" t="s">
        <v>88</v>
      </c>
      <c r="E768" s="179" t="s">
        <v>103</v>
      </c>
      <c r="F768" s="179" t="s">
        <v>307</v>
      </c>
      <c r="G768" s="179" t="s">
        <v>128</v>
      </c>
      <c r="H768" s="179" t="s">
        <v>62</v>
      </c>
      <c r="I768" s="180">
        <v>57937</v>
      </c>
      <c r="J768" s="271" t="s">
        <v>2769</v>
      </c>
      <c r="K768" s="181">
        <v>3</v>
      </c>
      <c r="L768" s="189">
        <v>168414</v>
      </c>
      <c r="M768" s="189">
        <v>76591</v>
      </c>
      <c r="N768" s="189">
        <v>27613</v>
      </c>
      <c r="O768" s="182">
        <f>SUM(Table1[[#This Row],[Salaries and Wages]:[Variable Fringe]])</f>
        <v>272618</v>
      </c>
      <c r="P768" s="189"/>
      <c r="Q768" s="189"/>
      <c r="R768" s="189"/>
      <c r="S768" s="189"/>
      <c r="T768" s="189"/>
      <c r="U768" s="189"/>
      <c r="V768" s="189"/>
      <c r="W768" s="189"/>
      <c r="X768" s="189"/>
      <c r="Y768" s="182">
        <v>272618</v>
      </c>
      <c r="Z768" s="182">
        <v>345589</v>
      </c>
      <c r="AA768" s="271" t="s">
        <v>2770</v>
      </c>
      <c r="AB768" s="183" t="s">
        <v>2771</v>
      </c>
      <c r="AC768" s="183" t="s">
        <v>2772</v>
      </c>
      <c r="AD768" s="179" t="s">
        <v>67</v>
      </c>
      <c r="AE768" s="238" t="s">
        <v>2773</v>
      </c>
      <c r="AF768" s="315">
        <v>0</v>
      </c>
      <c r="AG768" s="184">
        <f>Table1[[#This Row],[ADOPTED
Expenditures TOTAL]]*Table1[[#This Row],[
Percent Related to CAP]]</f>
        <v>0</v>
      </c>
      <c r="AH768" s="184">
        <f>Table1[[#This Row],[ADOPTED
Revenue TOTAL]]*Table1[[#This Row],[
Percent Related to CAP]]</f>
        <v>0</v>
      </c>
      <c r="AI768" s="316" t="s">
        <v>69</v>
      </c>
      <c r="AJ768" s="316" t="s">
        <v>69</v>
      </c>
      <c r="AK768" s="316" t="s">
        <v>69</v>
      </c>
      <c r="AL768" s="229" t="s">
        <v>69</v>
      </c>
      <c r="AM768" s="317" t="s">
        <v>4334</v>
      </c>
      <c r="AN768" s="285"/>
      <c r="AO768" s="286"/>
      <c r="AP768" s="286"/>
      <c r="AQ768" s="286"/>
      <c r="AR768" s="179" t="s">
        <v>179</v>
      </c>
      <c r="AS768" s="274" t="e">
        <v>#N/A</v>
      </c>
      <c r="AT768" s="275" t="e">
        <f>IF(Table1[[#This Row],[PROPOSED
Form ID Name]]=Table1[[#This Row],[ADOPTED
Form ID Name]],TRUE,FALSE)</f>
        <v>#N/A</v>
      </c>
      <c r="AU768" s="276" t="e">
        <v>#N/A</v>
      </c>
      <c r="AV768" s="277" t="e">
        <f>AND(Table1[[#This Row],[PROPOSED Adjustment Description]]=Table1[[#This Row],[ ADOPTED
Adjustment Description]],TRUE,FALSE)</f>
        <v>#N/A</v>
      </c>
    </row>
    <row r="769" spans="1:48" s="214" customFormat="1" ht="35.25" customHeight="1" x14ac:dyDescent="0.15">
      <c r="A769" s="196">
        <v>100000</v>
      </c>
      <c r="B769" s="197" t="s">
        <v>57</v>
      </c>
      <c r="C769" s="198">
        <v>110211</v>
      </c>
      <c r="D769" s="197" t="s">
        <v>2208</v>
      </c>
      <c r="E769" s="197" t="s">
        <v>103</v>
      </c>
      <c r="F769" s="197" t="s">
        <v>60</v>
      </c>
      <c r="G769" s="197" t="s">
        <v>104</v>
      </c>
      <c r="H769" s="197" t="s">
        <v>83</v>
      </c>
      <c r="I769" s="198">
        <v>57939</v>
      </c>
      <c r="J769" s="209" t="s">
        <v>2774</v>
      </c>
      <c r="K769" s="188"/>
      <c r="L769" s="141"/>
      <c r="M769" s="141"/>
      <c r="N769" s="141"/>
      <c r="O769" s="189">
        <f>SUM(Table1[[#This Row],[Salaries and Wages]:[Variable Fringe]])</f>
        <v>0</v>
      </c>
      <c r="P769" s="71"/>
      <c r="Q769" s="71">
        <v>18337</v>
      </c>
      <c r="R769" s="71"/>
      <c r="S769" s="71"/>
      <c r="T769" s="71"/>
      <c r="U769" s="71"/>
      <c r="V769" s="71"/>
      <c r="W769" s="141"/>
      <c r="X769" s="141"/>
      <c r="Y769" s="189">
        <v>18337</v>
      </c>
      <c r="Z769" s="189"/>
      <c r="AA769" s="209" t="s">
        <v>2775</v>
      </c>
      <c r="AB769" s="210" t="s">
        <v>2206</v>
      </c>
      <c r="AC769" s="209" t="s">
        <v>2776</v>
      </c>
      <c r="AD769" s="197" t="s">
        <v>94</v>
      </c>
      <c r="AE769" s="234" t="s">
        <v>69</v>
      </c>
      <c r="AF769" s="231">
        <v>0</v>
      </c>
      <c r="AG769" s="211">
        <f>Table1[[#This Row],[ADOPTED
Expenditures TOTAL]]*Table1[[#This Row],[
Percent Related to CAP]]</f>
        <v>0</v>
      </c>
      <c r="AH769" s="211">
        <f>Table1[[#This Row],[ADOPTED
Revenue TOTAL]]*Table1[[#This Row],[
Percent Related to CAP]]</f>
        <v>0</v>
      </c>
      <c r="AI769" s="251" t="s">
        <v>69</v>
      </c>
      <c r="AJ769" s="306" t="s">
        <v>69</v>
      </c>
      <c r="AK769" s="306" t="s">
        <v>69</v>
      </c>
      <c r="AL769" s="306" t="s">
        <v>69</v>
      </c>
      <c r="AM769" s="246"/>
      <c r="AN769" s="215"/>
      <c r="AO769" s="197"/>
      <c r="AP769" s="197"/>
      <c r="AQ769" s="197"/>
      <c r="AR769" s="197" t="s">
        <v>83</v>
      </c>
      <c r="AS769" s="243" t="e">
        <v>#N/A</v>
      </c>
      <c r="AT769" s="252" t="e">
        <f>IF(Table1[[#This Row],[PROPOSED
Form ID Name]]=Table1[[#This Row],[ADOPTED
Form ID Name]],TRUE,FALSE)</f>
        <v>#N/A</v>
      </c>
      <c r="AU769" s="253" t="e">
        <v>#N/A</v>
      </c>
      <c r="AV769" s="254" t="e">
        <f>AND(Table1[[#This Row],[PROPOSED Adjustment Description]]=Table1[[#This Row],[ ADOPTED
Adjustment Description]],TRUE,FALSE)</f>
        <v>#N/A</v>
      </c>
    </row>
    <row r="770" spans="1:48" s="214" customFormat="1" ht="35.25" customHeight="1" x14ac:dyDescent="0.15">
      <c r="A770" s="196">
        <v>100000</v>
      </c>
      <c r="B770" s="197" t="s">
        <v>57</v>
      </c>
      <c r="C770" s="198">
        <v>110311</v>
      </c>
      <c r="D770" s="197" t="s">
        <v>2212</v>
      </c>
      <c r="E770" s="197" t="s">
        <v>103</v>
      </c>
      <c r="F770" s="197" t="s">
        <v>60</v>
      </c>
      <c r="G770" s="197" t="s">
        <v>104</v>
      </c>
      <c r="H770" s="197" t="s">
        <v>83</v>
      </c>
      <c r="I770" s="198">
        <v>57940</v>
      </c>
      <c r="J770" s="209" t="s">
        <v>2777</v>
      </c>
      <c r="K770" s="188"/>
      <c r="L770" s="141"/>
      <c r="M770" s="141"/>
      <c r="N770" s="141"/>
      <c r="O770" s="189">
        <f>SUM(Table1[[#This Row],[Salaries and Wages]:[Variable Fringe]])</f>
        <v>0</v>
      </c>
      <c r="P770" s="65"/>
      <c r="Q770" s="65">
        <v>206263</v>
      </c>
      <c r="R770" s="65"/>
      <c r="S770" s="65"/>
      <c r="T770" s="65"/>
      <c r="U770" s="65"/>
      <c r="V770" s="65"/>
      <c r="W770" s="141"/>
      <c r="X770" s="141"/>
      <c r="Y770" s="189">
        <v>206263</v>
      </c>
      <c r="Z770" s="189"/>
      <c r="AA770" s="209" t="s">
        <v>2775</v>
      </c>
      <c r="AB770" s="210" t="s">
        <v>2206</v>
      </c>
      <c r="AC770" s="209" t="s">
        <v>2776</v>
      </c>
      <c r="AD770" s="197" t="s">
        <v>94</v>
      </c>
      <c r="AE770" s="234" t="s">
        <v>69</v>
      </c>
      <c r="AF770" s="231">
        <v>0</v>
      </c>
      <c r="AG770" s="211">
        <f>Table1[[#This Row],[ADOPTED
Expenditures TOTAL]]*Table1[[#This Row],[
Percent Related to CAP]]</f>
        <v>0</v>
      </c>
      <c r="AH770" s="211">
        <f>Table1[[#This Row],[ADOPTED
Revenue TOTAL]]*Table1[[#This Row],[
Percent Related to CAP]]</f>
        <v>0</v>
      </c>
      <c r="AI770" s="251" t="s">
        <v>69</v>
      </c>
      <c r="AJ770" s="251" t="s">
        <v>69</v>
      </c>
      <c r="AK770" s="251" t="s">
        <v>69</v>
      </c>
      <c r="AL770" s="251" t="s">
        <v>69</v>
      </c>
      <c r="AM770" s="246"/>
      <c r="AN770" s="215"/>
      <c r="AO770" s="197"/>
      <c r="AP770" s="197"/>
      <c r="AQ770" s="197"/>
      <c r="AR770" s="197" t="s">
        <v>83</v>
      </c>
      <c r="AS770" s="243" t="e">
        <v>#N/A</v>
      </c>
      <c r="AT770" s="252" t="e">
        <f>IF(Table1[[#This Row],[PROPOSED
Form ID Name]]=Table1[[#This Row],[ADOPTED
Form ID Name]],TRUE,FALSE)</f>
        <v>#N/A</v>
      </c>
      <c r="AU770" s="253" t="e">
        <v>#N/A</v>
      </c>
      <c r="AV770" s="254" t="e">
        <f>AND(Table1[[#This Row],[PROPOSED Adjustment Description]]=Table1[[#This Row],[ ADOPTED
Adjustment Description]],TRUE,FALSE)</f>
        <v>#N/A</v>
      </c>
    </row>
    <row r="771" spans="1:48" s="214" customFormat="1" ht="35.25" customHeight="1" x14ac:dyDescent="0.15">
      <c r="A771" s="196">
        <v>100000</v>
      </c>
      <c r="B771" s="197" t="s">
        <v>57</v>
      </c>
      <c r="C771" s="198">
        <v>1212</v>
      </c>
      <c r="D771" s="197" t="s">
        <v>1674</v>
      </c>
      <c r="E771" s="197" t="s">
        <v>103</v>
      </c>
      <c r="F771" s="197" t="s">
        <v>83</v>
      </c>
      <c r="G771" s="197" t="s">
        <v>61</v>
      </c>
      <c r="H771" s="197" t="s">
        <v>83</v>
      </c>
      <c r="I771" s="198">
        <v>57941</v>
      </c>
      <c r="J771" s="209" t="s">
        <v>2778</v>
      </c>
      <c r="K771" s="188">
        <v>1</v>
      </c>
      <c r="L771" s="189">
        <v>147576</v>
      </c>
      <c r="M771" s="189">
        <v>28355</v>
      </c>
      <c r="N771" s="189">
        <v>11585</v>
      </c>
      <c r="O771" s="189">
        <f>SUM(Table1[[#This Row],[Salaries and Wages]:[Variable Fringe]])</f>
        <v>187516</v>
      </c>
      <c r="P771" s="189">
        <v>500</v>
      </c>
      <c r="Q771" s="189">
        <v>1500</v>
      </c>
      <c r="R771" s="189">
        <v>500</v>
      </c>
      <c r="S771" s="189"/>
      <c r="T771" s="189"/>
      <c r="U771" s="189"/>
      <c r="V771" s="189"/>
      <c r="W771" s="189"/>
      <c r="X771" s="189"/>
      <c r="Y771" s="189">
        <v>190016</v>
      </c>
      <c r="Z771" s="189"/>
      <c r="AA771" s="209" t="s">
        <v>2779</v>
      </c>
      <c r="AB771" s="210" t="s">
        <v>2780</v>
      </c>
      <c r="AC771" s="209" t="s">
        <v>2781</v>
      </c>
      <c r="AD771" s="197" t="s">
        <v>94</v>
      </c>
      <c r="AE771" s="234" t="s">
        <v>255</v>
      </c>
      <c r="AF771" s="259">
        <v>0</v>
      </c>
      <c r="AG771" s="211">
        <f>Table1[[#This Row],[ADOPTED
Expenditures TOTAL]]*Table1[[#This Row],[
Percent Related to CAP]]</f>
        <v>0</v>
      </c>
      <c r="AH771" s="211">
        <f>Table1[[#This Row],[ADOPTED
Revenue TOTAL]]*Table1[[#This Row],[
Percent Related to CAP]]</f>
        <v>0</v>
      </c>
      <c r="AI771" s="251" t="s">
        <v>69</v>
      </c>
      <c r="AJ771" s="251" t="s">
        <v>69</v>
      </c>
      <c r="AK771" s="251" t="s">
        <v>69</v>
      </c>
      <c r="AL771" s="251" t="s">
        <v>69</v>
      </c>
      <c r="AM771" s="246"/>
      <c r="AN771" s="215"/>
      <c r="AO771" s="197"/>
      <c r="AP771" s="197"/>
      <c r="AQ771" s="197"/>
      <c r="AR771" s="197" t="s">
        <v>70</v>
      </c>
      <c r="AS771" s="243" t="e">
        <v>#N/A</v>
      </c>
      <c r="AT771" s="252" t="e">
        <f>IF(Table1[[#This Row],[PROPOSED
Form ID Name]]=Table1[[#This Row],[ADOPTED
Form ID Name]],TRUE,FALSE)</f>
        <v>#N/A</v>
      </c>
      <c r="AU771" s="253" t="e">
        <v>#N/A</v>
      </c>
      <c r="AV771" s="254" t="e">
        <f>AND(Table1[[#This Row],[PROPOSED Adjustment Description]]=Table1[[#This Row],[ ADOPTED
Adjustment Description]],TRUE,FALSE)</f>
        <v>#N/A</v>
      </c>
    </row>
    <row r="772" spans="1:48" s="214" customFormat="1" ht="35.25" customHeight="1" x14ac:dyDescent="0.15">
      <c r="A772" s="196">
        <v>200227</v>
      </c>
      <c r="B772" s="197" t="s">
        <v>398</v>
      </c>
      <c r="C772" s="198">
        <v>1913</v>
      </c>
      <c r="D772" s="197" t="s">
        <v>399</v>
      </c>
      <c r="E772" s="197" t="s">
        <v>103</v>
      </c>
      <c r="F772" s="197" t="s">
        <v>83</v>
      </c>
      <c r="G772" s="197" t="s">
        <v>89</v>
      </c>
      <c r="H772" s="197" t="s">
        <v>83</v>
      </c>
      <c r="I772" s="198">
        <v>57942</v>
      </c>
      <c r="J772" s="209" t="s">
        <v>2782</v>
      </c>
      <c r="K772" s="188">
        <v>2</v>
      </c>
      <c r="L772" s="189">
        <v>91148</v>
      </c>
      <c r="M772" s="189">
        <v>30866</v>
      </c>
      <c r="N772" s="189">
        <v>17662</v>
      </c>
      <c r="O772" s="189">
        <f>SUM(Table1[[#This Row],[Salaries and Wages]:[Variable Fringe]])</f>
        <v>139676</v>
      </c>
      <c r="P772" s="189"/>
      <c r="Q772" s="189"/>
      <c r="R772" s="189"/>
      <c r="S772" s="189"/>
      <c r="T772" s="189"/>
      <c r="U772" s="189"/>
      <c r="V772" s="189"/>
      <c r="W772" s="189">
        <v>0</v>
      </c>
      <c r="X772" s="189"/>
      <c r="Y772" s="189">
        <v>139676</v>
      </c>
      <c r="Z772" s="194">
        <v>-1500000</v>
      </c>
      <c r="AA772" s="209" t="s">
        <v>2783</v>
      </c>
      <c r="AB772" s="210" t="s">
        <v>2784</v>
      </c>
      <c r="AC772" s="210" t="s">
        <v>2785</v>
      </c>
      <c r="AD772" s="197" t="s">
        <v>67</v>
      </c>
      <c r="AE772" s="234"/>
      <c r="AF772" s="259">
        <v>0</v>
      </c>
      <c r="AG772" s="211">
        <f>Table1[[#This Row],[ADOPTED
Expenditures TOTAL]]*Table1[[#This Row],[
Percent Related to CAP]]</f>
        <v>0</v>
      </c>
      <c r="AH772" s="211">
        <f>Table1[[#This Row],[ADOPTED
Revenue TOTAL]]*Table1[[#This Row],[
Percent Related to CAP]]</f>
        <v>0</v>
      </c>
      <c r="AI772" s="251" t="s">
        <v>69</v>
      </c>
      <c r="AJ772" s="251" t="s">
        <v>69</v>
      </c>
      <c r="AK772" s="251" t="s">
        <v>69</v>
      </c>
      <c r="AL772" s="251" t="s">
        <v>69</v>
      </c>
      <c r="AM772" s="246"/>
      <c r="AN772" s="215"/>
      <c r="AO772" s="197"/>
      <c r="AP772" s="197" t="s">
        <v>70</v>
      </c>
      <c r="AQ772" s="197"/>
      <c r="AR772" s="197"/>
      <c r="AS772" s="243" t="e">
        <v>#N/A</v>
      </c>
      <c r="AT772" s="260" t="e">
        <f>IF(Table1[[#This Row],[PROPOSED
Form ID Name]]=Table1[[#This Row],[ADOPTED
Form ID Name]],TRUE,FALSE)</f>
        <v>#N/A</v>
      </c>
      <c r="AU772" s="253" t="e">
        <v>#N/A</v>
      </c>
      <c r="AV772" s="254" t="e">
        <f>AND(Table1[[#This Row],[PROPOSED Adjustment Description]]=Table1[[#This Row],[ ADOPTED
Adjustment Description]],TRUE,FALSE)</f>
        <v>#N/A</v>
      </c>
    </row>
    <row r="773" spans="1:48" s="214" customFormat="1" ht="35.25" customHeight="1" x14ac:dyDescent="0.15">
      <c r="A773" s="196">
        <v>100000</v>
      </c>
      <c r="B773" s="197" t="s">
        <v>57</v>
      </c>
      <c r="C773" s="198">
        <v>1621</v>
      </c>
      <c r="D773" s="197" t="s">
        <v>432</v>
      </c>
      <c r="E773" s="197" t="s">
        <v>238</v>
      </c>
      <c r="F773" s="197" t="s">
        <v>307</v>
      </c>
      <c r="G773" s="197" t="s">
        <v>104</v>
      </c>
      <c r="H773" s="197" t="s">
        <v>62</v>
      </c>
      <c r="I773" s="198">
        <v>57944</v>
      </c>
      <c r="J773" s="209" t="s">
        <v>2786</v>
      </c>
      <c r="K773" s="188"/>
      <c r="L773" s="141"/>
      <c r="M773" s="141"/>
      <c r="N773" s="141"/>
      <c r="O773" s="189">
        <f>SUM(Table1[[#This Row],[Salaries and Wages]:[Variable Fringe]])</f>
        <v>0</v>
      </c>
      <c r="P773" s="65"/>
      <c r="Q773" s="65">
        <v>150000</v>
      </c>
      <c r="R773" s="65"/>
      <c r="S773" s="65"/>
      <c r="T773" s="65"/>
      <c r="U773" s="65"/>
      <c r="V773" s="65"/>
      <c r="W773" s="141"/>
      <c r="X773" s="141"/>
      <c r="Y773" s="189">
        <v>150000</v>
      </c>
      <c r="Z773" s="189"/>
      <c r="AA773" s="209" t="s">
        <v>2787</v>
      </c>
      <c r="AB773" s="210" t="s">
        <v>435</v>
      </c>
      <c r="AC773" s="209" t="s">
        <v>2788</v>
      </c>
      <c r="AD773" s="197" t="s">
        <v>94</v>
      </c>
      <c r="AE773" s="234" t="s">
        <v>2789</v>
      </c>
      <c r="AF773" s="259">
        <v>1</v>
      </c>
      <c r="AG773" s="211">
        <f>Table1[[#This Row],[ADOPTED
Expenditures TOTAL]]*Table1[[#This Row],[
Percent Related to CAP]]</f>
        <v>150000</v>
      </c>
      <c r="AH773" s="211">
        <f>Table1[[#This Row],[ADOPTED
Revenue TOTAL]]*Table1[[#This Row],[
Percent Related to CAP]]</f>
        <v>0</v>
      </c>
      <c r="AI773" s="251" t="s">
        <v>382</v>
      </c>
      <c r="AJ773" s="251" t="s">
        <v>382</v>
      </c>
      <c r="AK773" s="251" t="s">
        <v>156</v>
      </c>
      <c r="AL773" s="217" t="s">
        <v>177</v>
      </c>
      <c r="AM773" s="246"/>
      <c r="AN773" s="215"/>
      <c r="AO773" s="197"/>
      <c r="AP773" s="197"/>
      <c r="AQ773" s="197"/>
      <c r="AR773" s="197" t="s">
        <v>133</v>
      </c>
      <c r="AS773" s="243" t="e">
        <v>#N/A</v>
      </c>
      <c r="AT773" s="252" t="e">
        <f>IF(Table1[[#This Row],[PROPOSED
Form ID Name]]=Table1[[#This Row],[ADOPTED
Form ID Name]],TRUE,FALSE)</f>
        <v>#N/A</v>
      </c>
      <c r="AU773" s="253" t="e">
        <v>#N/A</v>
      </c>
      <c r="AV773" s="254" t="e">
        <f>AND(Table1[[#This Row],[PROPOSED Adjustment Description]]=Table1[[#This Row],[ ADOPTED
Adjustment Description]],TRUE,FALSE)</f>
        <v>#N/A</v>
      </c>
    </row>
    <row r="774" spans="1:48" s="214" customFormat="1" ht="35.25" customHeight="1" x14ac:dyDescent="0.15">
      <c r="A774" s="196">
        <v>100000</v>
      </c>
      <c r="B774" s="199" t="s">
        <v>57</v>
      </c>
      <c r="C774" s="198">
        <v>1912</v>
      </c>
      <c r="D774" s="199" t="s">
        <v>471</v>
      </c>
      <c r="E774" s="199" t="s">
        <v>245</v>
      </c>
      <c r="F774" s="199" t="s">
        <v>60</v>
      </c>
      <c r="G774" s="199" t="s">
        <v>89</v>
      </c>
      <c r="H774" s="199" t="s">
        <v>83</v>
      </c>
      <c r="I774" s="198">
        <v>57946</v>
      </c>
      <c r="J774" s="209" t="s">
        <v>2790</v>
      </c>
      <c r="K774" s="190"/>
      <c r="L774" s="191"/>
      <c r="M774" s="191"/>
      <c r="N774" s="191"/>
      <c r="O774" s="191">
        <f>SUM(Table1[[#This Row],[Salaries and Wages]:[Variable Fringe]])</f>
        <v>0</v>
      </c>
      <c r="P774" s="191"/>
      <c r="Q774" s="191"/>
      <c r="R774" s="191"/>
      <c r="S774" s="191"/>
      <c r="T774" s="191"/>
      <c r="U774" s="191"/>
      <c r="V774" s="191"/>
      <c r="W774" s="191"/>
      <c r="X774" s="191"/>
      <c r="Y774" s="191"/>
      <c r="Z774" s="193">
        <v>-464186</v>
      </c>
      <c r="AA774" s="216" t="s">
        <v>2791</v>
      </c>
      <c r="AB774" s="210" t="s">
        <v>2792</v>
      </c>
      <c r="AC774" s="210" t="s">
        <v>2793</v>
      </c>
      <c r="AD774" s="199" t="s">
        <v>94</v>
      </c>
      <c r="AE774" s="234"/>
      <c r="AF774" s="259">
        <v>0</v>
      </c>
      <c r="AG774" s="211">
        <f>Table1[[#This Row],[ADOPTED
Expenditures TOTAL]]*Table1[[#This Row],[
Percent Related to CAP]]</f>
        <v>0</v>
      </c>
      <c r="AH774" s="211">
        <f>Table1[[#This Row],[ADOPTED
Revenue TOTAL]]*Table1[[#This Row],[
Percent Related to CAP]]</f>
        <v>0</v>
      </c>
      <c r="AI774" s="251" t="s">
        <v>69</v>
      </c>
      <c r="AJ774" s="251" t="s">
        <v>69</v>
      </c>
      <c r="AK774" s="251" t="s">
        <v>69</v>
      </c>
      <c r="AL774" s="251" t="s">
        <v>69</v>
      </c>
      <c r="AM774" s="246"/>
      <c r="AN774" s="215"/>
      <c r="AO774" s="197"/>
      <c r="AP774" s="197"/>
      <c r="AQ774" s="197"/>
      <c r="AR774" s="197" t="s">
        <v>83</v>
      </c>
      <c r="AS774" s="243" t="e">
        <v>#N/A</v>
      </c>
      <c r="AT774" s="252" t="e">
        <f>IF(Table1[[#This Row],[PROPOSED
Form ID Name]]=Table1[[#This Row],[ADOPTED
Form ID Name]],TRUE,FALSE)</f>
        <v>#N/A</v>
      </c>
      <c r="AU774" s="253" t="e">
        <v>#N/A</v>
      </c>
      <c r="AV774" s="254" t="e">
        <f>AND(Table1[[#This Row],[PROPOSED Adjustment Description]]=Table1[[#This Row],[ ADOPTED
Adjustment Description]],TRUE,FALSE)</f>
        <v>#N/A</v>
      </c>
    </row>
    <row r="775" spans="1:48" s="214" customFormat="1" ht="35.25" customHeight="1" x14ac:dyDescent="0.15">
      <c r="A775" s="196">
        <v>100000</v>
      </c>
      <c r="B775" s="197" t="s">
        <v>57</v>
      </c>
      <c r="C775" s="198">
        <v>171413</v>
      </c>
      <c r="D775" s="197" t="s">
        <v>1403</v>
      </c>
      <c r="E775" s="197" t="s">
        <v>83</v>
      </c>
      <c r="F775" s="197" t="s">
        <v>60</v>
      </c>
      <c r="G775" s="197" t="s">
        <v>61</v>
      </c>
      <c r="H775" s="197" t="s">
        <v>83</v>
      </c>
      <c r="I775" s="198">
        <v>57949</v>
      </c>
      <c r="J775" s="209" t="s">
        <v>2794</v>
      </c>
      <c r="K775" s="188"/>
      <c r="L775" s="189"/>
      <c r="M775" s="189"/>
      <c r="N775" s="189"/>
      <c r="O775" s="189">
        <f>SUM(Table1[[#This Row],[Salaries and Wages]:[Variable Fringe]])</f>
        <v>0</v>
      </c>
      <c r="P775" s="189"/>
      <c r="Q775" s="189">
        <v>365850</v>
      </c>
      <c r="R775" s="189"/>
      <c r="S775" s="189"/>
      <c r="T775" s="189"/>
      <c r="U775" s="189"/>
      <c r="V775" s="189"/>
      <c r="W775" s="189"/>
      <c r="X775" s="189"/>
      <c r="Y775" s="189">
        <v>365850</v>
      </c>
      <c r="Z775" s="189"/>
      <c r="AA775" s="209" t="s">
        <v>2795</v>
      </c>
      <c r="AB775" s="210" t="s">
        <v>1406</v>
      </c>
      <c r="AC775" s="210" t="s">
        <v>1406</v>
      </c>
      <c r="AD775" s="197" t="s">
        <v>67</v>
      </c>
      <c r="AE775" s="235" t="s">
        <v>2796</v>
      </c>
      <c r="AF775" s="259">
        <v>0</v>
      </c>
      <c r="AG775" s="211">
        <f>Table1[[#This Row],[ADOPTED
Expenditures TOTAL]]*Table1[[#This Row],[
Percent Related to CAP]]</f>
        <v>0</v>
      </c>
      <c r="AH775" s="211">
        <f>Table1[[#This Row],[ADOPTED
Revenue TOTAL]]*Table1[[#This Row],[
Percent Related to CAP]]</f>
        <v>0</v>
      </c>
      <c r="AI775" s="251" t="s">
        <v>69</v>
      </c>
      <c r="AJ775" s="251" t="s">
        <v>69</v>
      </c>
      <c r="AK775" s="251" t="s">
        <v>69</v>
      </c>
      <c r="AL775" s="217" t="s">
        <v>69</v>
      </c>
      <c r="AM775" s="290"/>
      <c r="AN775" s="212"/>
      <c r="AO775" s="213"/>
      <c r="AP775" s="213"/>
      <c r="AQ775" s="213"/>
      <c r="AR775" s="197" t="s">
        <v>70</v>
      </c>
      <c r="AS775" s="243" t="e">
        <v>#N/A</v>
      </c>
      <c r="AT775" s="252" t="e">
        <f>IF(Table1[[#This Row],[PROPOSED
Form ID Name]]=Table1[[#This Row],[ADOPTED
Form ID Name]],TRUE,FALSE)</f>
        <v>#N/A</v>
      </c>
      <c r="AU775" s="253" t="e">
        <v>#N/A</v>
      </c>
      <c r="AV775" s="254" t="e">
        <f>AND(Table1[[#This Row],[PROPOSED Adjustment Description]]=Table1[[#This Row],[ ADOPTED
Adjustment Description]],TRUE,FALSE)</f>
        <v>#N/A</v>
      </c>
    </row>
    <row r="776" spans="1:48" s="214" customFormat="1" ht="35.25" customHeight="1" x14ac:dyDescent="0.15">
      <c r="A776" s="196">
        <v>200224</v>
      </c>
      <c r="B776" s="197" t="s">
        <v>628</v>
      </c>
      <c r="C776" s="198">
        <v>1621</v>
      </c>
      <c r="D776" s="197" t="s">
        <v>432</v>
      </c>
      <c r="E776" s="197" t="s">
        <v>126</v>
      </c>
      <c r="F776" s="197" t="s">
        <v>307</v>
      </c>
      <c r="G776" s="197" t="s">
        <v>239</v>
      </c>
      <c r="H776" s="197" t="s">
        <v>263</v>
      </c>
      <c r="I776" s="198">
        <v>57951</v>
      </c>
      <c r="J776" s="209" t="s">
        <v>2797</v>
      </c>
      <c r="K776" s="188">
        <v>1.86</v>
      </c>
      <c r="L776" s="141">
        <v>67869</v>
      </c>
      <c r="M776" s="141">
        <v>1335</v>
      </c>
      <c r="N776" s="141">
        <v>3528</v>
      </c>
      <c r="O776" s="189">
        <f>SUM(Table1[[#This Row],[Salaries and Wages]:[Variable Fringe]])</f>
        <v>72732</v>
      </c>
      <c r="P776" s="71"/>
      <c r="Q776" s="71"/>
      <c r="R776" s="71"/>
      <c r="S776" s="71"/>
      <c r="T776" s="71"/>
      <c r="U776" s="71"/>
      <c r="V776" s="71"/>
      <c r="W776" s="141"/>
      <c r="X776" s="141"/>
      <c r="Y776" s="189">
        <v>72732</v>
      </c>
      <c r="Z776" s="189"/>
      <c r="AA776" s="209" t="s">
        <v>2798</v>
      </c>
      <c r="AB776" s="210" t="s">
        <v>2799</v>
      </c>
      <c r="AC776" s="210" t="s">
        <v>660</v>
      </c>
      <c r="AD776" s="197" t="s">
        <v>94</v>
      </c>
      <c r="AE776" s="234" t="s">
        <v>661</v>
      </c>
      <c r="AF776" s="259">
        <v>1</v>
      </c>
      <c r="AG776" s="211">
        <f>Table1[[#This Row],[ADOPTED
Expenditures TOTAL]]*Table1[[#This Row],[
Percent Related to CAP]]</f>
        <v>72732</v>
      </c>
      <c r="AH776" s="211">
        <f>Table1[[#This Row],[ADOPTED
Revenue TOTAL]]*Table1[[#This Row],[
Percent Related to CAP]]</f>
        <v>0</v>
      </c>
      <c r="AI776" s="251" t="s">
        <v>382</v>
      </c>
      <c r="AJ776" s="251" t="s">
        <v>382</v>
      </c>
      <c r="AK776" s="256" t="s">
        <v>156</v>
      </c>
      <c r="AL776" s="307" t="s">
        <v>177</v>
      </c>
      <c r="AM776" s="246"/>
      <c r="AN776" s="215" t="s">
        <v>70</v>
      </c>
      <c r="AO776" s="197"/>
      <c r="AP776" s="197"/>
      <c r="AQ776" s="216"/>
      <c r="AR776" s="216"/>
      <c r="AS776" s="243" t="e">
        <v>#N/A</v>
      </c>
      <c r="AT776" s="260" t="e">
        <f>IF(Table1[[#This Row],[PROPOSED
Form ID Name]]=Table1[[#This Row],[ADOPTED
Form ID Name]],TRUE,FALSE)</f>
        <v>#N/A</v>
      </c>
      <c r="AU776" s="253" t="e">
        <v>#N/A</v>
      </c>
      <c r="AV776" s="254" t="e">
        <f>AND(Table1[[#This Row],[PROPOSED Adjustment Description]]=Table1[[#This Row],[ ADOPTED
Adjustment Description]],TRUE,FALSE)</f>
        <v>#N/A</v>
      </c>
    </row>
    <row r="777" spans="1:48" s="214" customFormat="1" ht="35.25" customHeight="1" x14ac:dyDescent="0.15">
      <c r="A777" s="196">
        <v>200217</v>
      </c>
      <c r="B777" s="197" t="s">
        <v>1266</v>
      </c>
      <c r="C777" s="198">
        <v>211600</v>
      </c>
      <c r="D777" s="197" t="s">
        <v>58</v>
      </c>
      <c r="E777" s="197" t="s">
        <v>103</v>
      </c>
      <c r="F777" s="197" t="s">
        <v>60</v>
      </c>
      <c r="G777" s="197" t="s">
        <v>61</v>
      </c>
      <c r="H777" s="197" t="s">
        <v>62</v>
      </c>
      <c r="I777" s="198">
        <v>57952</v>
      </c>
      <c r="J777" s="209" t="s">
        <v>2800</v>
      </c>
      <c r="K777" s="188">
        <v>1</v>
      </c>
      <c r="L777" s="189">
        <v>47307</v>
      </c>
      <c r="M777" s="189">
        <v>18940</v>
      </c>
      <c r="N777" s="189">
        <v>9816</v>
      </c>
      <c r="O777" s="189">
        <f>SUM(Table1[[#This Row],[Salaries and Wages]:[Variable Fringe]])</f>
        <v>76063</v>
      </c>
      <c r="P777" s="189"/>
      <c r="Q777" s="189"/>
      <c r="R777" s="189">
        <v>2235</v>
      </c>
      <c r="S777" s="189"/>
      <c r="T777" s="189"/>
      <c r="U777" s="189"/>
      <c r="V777" s="189"/>
      <c r="W777" s="189"/>
      <c r="X777" s="189"/>
      <c r="Y777" s="189">
        <v>78298</v>
      </c>
      <c r="Z777" s="189"/>
      <c r="AA777" s="209" t="s">
        <v>2801</v>
      </c>
      <c r="AB777" s="210" t="s">
        <v>2802</v>
      </c>
      <c r="AC777" s="210" t="s">
        <v>2803</v>
      </c>
      <c r="AD777" s="197" t="s">
        <v>67</v>
      </c>
      <c r="AE777" s="235" t="s">
        <v>2804</v>
      </c>
      <c r="AF777" s="259">
        <v>1</v>
      </c>
      <c r="AG777" s="211">
        <f>Table1[[#This Row],[ADOPTED
Expenditures TOTAL]]*Table1[[#This Row],[
Percent Related to CAP]]</f>
        <v>78298</v>
      </c>
      <c r="AH777" s="211">
        <f>Table1[[#This Row],[ADOPTED
Revenue TOTAL]]*Table1[[#This Row],[
Percent Related to CAP]]</f>
        <v>0</v>
      </c>
      <c r="AI777" s="251" t="s">
        <v>895</v>
      </c>
      <c r="AJ777" s="251">
        <v>5.3</v>
      </c>
      <c r="AK777" s="251" t="s">
        <v>156</v>
      </c>
      <c r="AL777" s="217" t="s">
        <v>177</v>
      </c>
      <c r="AM777" s="290"/>
      <c r="AN777" s="215" t="s">
        <v>83</v>
      </c>
      <c r="AO777" s="197"/>
      <c r="AP777" s="197"/>
      <c r="AQ777" s="216"/>
      <c r="AR777" s="216"/>
      <c r="AS777" s="243" t="e">
        <v>#N/A</v>
      </c>
      <c r="AT777" s="260" t="e">
        <f>IF(Table1[[#This Row],[PROPOSED
Form ID Name]]=Table1[[#This Row],[ADOPTED
Form ID Name]],TRUE,FALSE)</f>
        <v>#N/A</v>
      </c>
      <c r="AU777" s="253" t="e">
        <v>#N/A</v>
      </c>
      <c r="AV777" s="254" t="e">
        <f>AND(Table1[[#This Row],[PROPOSED Adjustment Description]]=Table1[[#This Row],[ ADOPTED
Adjustment Description]],TRUE,FALSE)</f>
        <v>#N/A</v>
      </c>
    </row>
    <row r="778" spans="1:48" s="214" customFormat="1" ht="35.25" customHeight="1" x14ac:dyDescent="0.15">
      <c r="A778" s="196">
        <v>200217</v>
      </c>
      <c r="B778" s="197" t="s">
        <v>1266</v>
      </c>
      <c r="C778" s="198">
        <v>211600</v>
      </c>
      <c r="D778" s="197" t="s">
        <v>58</v>
      </c>
      <c r="E778" s="197" t="s">
        <v>238</v>
      </c>
      <c r="F778" s="197" t="s">
        <v>83</v>
      </c>
      <c r="G778" s="197" t="s">
        <v>61</v>
      </c>
      <c r="H778" s="197" t="s">
        <v>62</v>
      </c>
      <c r="I778" s="198">
        <v>57961</v>
      </c>
      <c r="J778" s="209" t="s">
        <v>2805</v>
      </c>
      <c r="K778" s="188">
        <v>1</v>
      </c>
      <c r="L778" s="189">
        <v>74220</v>
      </c>
      <c r="M778" s="189">
        <v>25809</v>
      </c>
      <c r="N778" s="189">
        <v>11110</v>
      </c>
      <c r="O778" s="189">
        <f>SUM(Table1[[#This Row],[Salaries and Wages]:[Variable Fringe]])</f>
        <v>111139</v>
      </c>
      <c r="P778" s="189"/>
      <c r="Q778" s="189"/>
      <c r="R778" s="189">
        <v>2235</v>
      </c>
      <c r="S778" s="189"/>
      <c r="T778" s="189"/>
      <c r="U778" s="189"/>
      <c r="V778" s="189"/>
      <c r="W778" s="189"/>
      <c r="X778" s="189"/>
      <c r="Y778" s="189">
        <v>113374</v>
      </c>
      <c r="Z778" s="189"/>
      <c r="AA778" s="209" t="s">
        <v>2806</v>
      </c>
      <c r="AB778" s="210" t="s">
        <v>2807</v>
      </c>
      <c r="AC778" s="210" t="s">
        <v>2808</v>
      </c>
      <c r="AD778" s="197" t="s">
        <v>67</v>
      </c>
      <c r="AE778" s="235" t="s">
        <v>2809</v>
      </c>
      <c r="AF778" s="259">
        <v>1</v>
      </c>
      <c r="AG778" s="211">
        <f>Table1[[#This Row],[ADOPTED
Expenditures TOTAL]]*Table1[[#This Row],[
Percent Related to CAP]]</f>
        <v>113374</v>
      </c>
      <c r="AH778" s="211">
        <f>Table1[[#This Row],[ADOPTED
Revenue TOTAL]]*Table1[[#This Row],[
Percent Related to CAP]]</f>
        <v>0</v>
      </c>
      <c r="AI778" s="251" t="s">
        <v>895</v>
      </c>
      <c r="AJ778" s="251">
        <v>5.3</v>
      </c>
      <c r="AK778" s="251" t="s">
        <v>156</v>
      </c>
      <c r="AL778" s="217" t="s">
        <v>177</v>
      </c>
      <c r="AM778" s="290"/>
      <c r="AN778" s="215" t="s">
        <v>83</v>
      </c>
      <c r="AO778" s="197"/>
      <c r="AP778" s="197"/>
      <c r="AQ778" s="216"/>
      <c r="AR778" s="216"/>
      <c r="AS778" s="243" t="e">
        <v>#N/A</v>
      </c>
      <c r="AT778" s="260" t="e">
        <f>IF(Table1[[#This Row],[PROPOSED
Form ID Name]]=Table1[[#This Row],[ADOPTED
Form ID Name]],TRUE,FALSE)</f>
        <v>#N/A</v>
      </c>
      <c r="AU778" s="253" t="e">
        <v>#N/A</v>
      </c>
      <c r="AV778" s="254" t="e">
        <f>AND(Table1[[#This Row],[PROPOSED Adjustment Description]]=Table1[[#This Row],[ ADOPTED
Adjustment Description]],TRUE,FALSE)</f>
        <v>#N/A</v>
      </c>
    </row>
    <row r="779" spans="1:48" s="214" customFormat="1" ht="35.25" customHeight="1" x14ac:dyDescent="0.15">
      <c r="A779" s="196">
        <v>200217</v>
      </c>
      <c r="B779" s="197" t="s">
        <v>1266</v>
      </c>
      <c r="C779" s="198">
        <v>211600</v>
      </c>
      <c r="D779" s="197" t="s">
        <v>58</v>
      </c>
      <c r="E779" s="197" t="s">
        <v>83</v>
      </c>
      <c r="F779" s="197" t="s">
        <v>83</v>
      </c>
      <c r="G779" s="197" t="s">
        <v>142</v>
      </c>
      <c r="H779" s="197" t="s">
        <v>83</v>
      </c>
      <c r="I779" s="198">
        <v>57962</v>
      </c>
      <c r="J779" s="209" t="s">
        <v>2810</v>
      </c>
      <c r="K779" s="188"/>
      <c r="L779" s="189"/>
      <c r="M779" s="189"/>
      <c r="N779" s="189"/>
      <c r="O779" s="189">
        <f>SUM(Table1[[#This Row],[Salaries and Wages]:[Variable Fringe]])</f>
        <v>0</v>
      </c>
      <c r="P779" s="189"/>
      <c r="Q779" s="194">
        <v>-33019302</v>
      </c>
      <c r="R779" s="189"/>
      <c r="S779" s="189"/>
      <c r="T779" s="189"/>
      <c r="U779" s="189"/>
      <c r="V779" s="189"/>
      <c r="W779" s="189"/>
      <c r="X779" s="189"/>
      <c r="Y779" s="194">
        <v>-33019302</v>
      </c>
      <c r="Z779" s="189"/>
      <c r="AA779" s="209" t="s">
        <v>2811</v>
      </c>
      <c r="AB779" s="210" t="s">
        <v>2812</v>
      </c>
      <c r="AC779" s="210" t="s">
        <v>2813</v>
      </c>
      <c r="AD779" s="197" t="s">
        <v>94</v>
      </c>
      <c r="AE779" s="234" t="s">
        <v>2814</v>
      </c>
      <c r="AF779" s="259">
        <v>1</v>
      </c>
      <c r="AG779" s="211">
        <f>Table1[[#This Row],[ADOPTED
Expenditures TOTAL]]*Table1[[#This Row],[
Percent Related to CAP]]</f>
        <v>-33019302</v>
      </c>
      <c r="AH779" s="211">
        <f>Table1[[#This Row],[ADOPTED
Revenue TOTAL]]*Table1[[#This Row],[
Percent Related to CAP]]</f>
        <v>0</v>
      </c>
      <c r="AI779" s="251" t="s">
        <v>895</v>
      </c>
      <c r="AJ779" s="251">
        <v>5.3</v>
      </c>
      <c r="AK779" s="251" t="s">
        <v>156</v>
      </c>
      <c r="AL779" s="217" t="s">
        <v>177</v>
      </c>
      <c r="AM779" s="246"/>
      <c r="AN779" s="215" t="s">
        <v>83</v>
      </c>
      <c r="AO779" s="197"/>
      <c r="AP779" s="197"/>
      <c r="AQ779" s="216"/>
      <c r="AR779" s="216"/>
      <c r="AS779" s="243" t="e">
        <v>#N/A</v>
      </c>
      <c r="AT779" s="260" t="e">
        <f>IF(Table1[[#This Row],[PROPOSED
Form ID Name]]=Table1[[#This Row],[ADOPTED
Form ID Name]],TRUE,FALSE)</f>
        <v>#N/A</v>
      </c>
      <c r="AU779" s="253" t="e">
        <v>#N/A</v>
      </c>
      <c r="AV779" s="254" t="e">
        <f>AND(Table1[[#This Row],[PROPOSED Adjustment Description]]=Table1[[#This Row],[ ADOPTED
Adjustment Description]],TRUE,FALSE)</f>
        <v>#N/A</v>
      </c>
    </row>
    <row r="780" spans="1:48" s="214" customFormat="1" ht="35.25" customHeight="1" x14ac:dyDescent="0.15">
      <c r="A780" s="196">
        <v>200217</v>
      </c>
      <c r="B780" s="197" t="s">
        <v>1266</v>
      </c>
      <c r="C780" s="198">
        <v>211600</v>
      </c>
      <c r="D780" s="197" t="s">
        <v>58</v>
      </c>
      <c r="E780" s="197" t="s">
        <v>83</v>
      </c>
      <c r="F780" s="197" t="s">
        <v>83</v>
      </c>
      <c r="G780" s="197" t="s">
        <v>61</v>
      </c>
      <c r="H780" s="197" t="s">
        <v>83</v>
      </c>
      <c r="I780" s="198">
        <v>57963</v>
      </c>
      <c r="J780" s="209" t="s">
        <v>2815</v>
      </c>
      <c r="K780" s="188"/>
      <c r="L780" s="189"/>
      <c r="M780" s="189"/>
      <c r="N780" s="189"/>
      <c r="O780" s="189">
        <f>SUM(Table1[[#This Row],[Salaries and Wages]:[Variable Fringe]])</f>
        <v>0</v>
      </c>
      <c r="P780" s="189"/>
      <c r="Q780" s="189"/>
      <c r="R780" s="189"/>
      <c r="S780" s="189"/>
      <c r="T780" s="189">
        <v>10295400</v>
      </c>
      <c r="U780" s="189"/>
      <c r="V780" s="189"/>
      <c r="W780" s="189"/>
      <c r="X780" s="189"/>
      <c r="Y780" s="189">
        <v>10295400</v>
      </c>
      <c r="Z780" s="189"/>
      <c r="AA780" s="209" t="s">
        <v>2816</v>
      </c>
      <c r="AB780" s="210" t="s">
        <v>2817</v>
      </c>
      <c r="AC780" s="210" t="s">
        <v>2818</v>
      </c>
      <c r="AD780" s="197" t="s">
        <v>94</v>
      </c>
      <c r="AE780" s="234" t="s">
        <v>2814</v>
      </c>
      <c r="AF780" s="259">
        <v>1</v>
      </c>
      <c r="AG780" s="211">
        <f>Table1[[#This Row],[ADOPTED
Expenditures TOTAL]]*Table1[[#This Row],[
Percent Related to CAP]]</f>
        <v>10295400</v>
      </c>
      <c r="AH780" s="211">
        <f>Table1[[#This Row],[ADOPTED
Revenue TOTAL]]*Table1[[#This Row],[
Percent Related to CAP]]</f>
        <v>0</v>
      </c>
      <c r="AI780" s="251" t="s">
        <v>895</v>
      </c>
      <c r="AJ780" s="251">
        <v>5.3</v>
      </c>
      <c r="AK780" s="251" t="s">
        <v>156</v>
      </c>
      <c r="AL780" s="217" t="s">
        <v>177</v>
      </c>
      <c r="AM780" s="246"/>
      <c r="AN780" s="215" t="s">
        <v>83</v>
      </c>
      <c r="AO780" s="197"/>
      <c r="AP780" s="197"/>
      <c r="AQ780" s="216"/>
      <c r="AR780" s="216"/>
      <c r="AS780" s="243" t="e">
        <v>#N/A</v>
      </c>
      <c r="AT780" s="260" t="e">
        <f>IF(Table1[[#This Row],[PROPOSED
Form ID Name]]=Table1[[#This Row],[ADOPTED
Form ID Name]],TRUE,FALSE)</f>
        <v>#N/A</v>
      </c>
      <c r="AU780" s="253" t="e">
        <v>#N/A</v>
      </c>
      <c r="AV780" s="254" t="e">
        <f>AND(Table1[[#This Row],[PROPOSED Adjustment Description]]=Table1[[#This Row],[ ADOPTED
Adjustment Description]],TRUE,FALSE)</f>
        <v>#N/A</v>
      </c>
    </row>
    <row r="781" spans="1:48" s="214" customFormat="1" ht="35.25" customHeight="1" x14ac:dyDescent="0.15">
      <c r="A781" s="196">
        <v>200448</v>
      </c>
      <c r="B781" s="197" t="s">
        <v>1144</v>
      </c>
      <c r="C781" s="198">
        <v>1314</v>
      </c>
      <c r="D781" s="197" t="s">
        <v>261</v>
      </c>
      <c r="E781" s="197" t="s">
        <v>103</v>
      </c>
      <c r="F781" s="197" t="s">
        <v>127</v>
      </c>
      <c r="G781" s="197" t="s">
        <v>61</v>
      </c>
      <c r="H781" s="197" t="s">
        <v>284</v>
      </c>
      <c r="I781" s="198">
        <v>57974</v>
      </c>
      <c r="J781" s="209" t="s">
        <v>2819</v>
      </c>
      <c r="K781" s="188"/>
      <c r="L781" s="141"/>
      <c r="M781" s="141"/>
      <c r="N781" s="141"/>
      <c r="O781" s="189">
        <f>SUM(Table1[[#This Row],[Salaries and Wages]:[Variable Fringe]])</f>
        <v>0</v>
      </c>
      <c r="P781" s="65"/>
      <c r="Q781" s="65"/>
      <c r="R781" s="65">
        <v>43467</v>
      </c>
      <c r="S781" s="65"/>
      <c r="T781" s="65"/>
      <c r="U781" s="65"/>
      <c r="V781" s="65"/>
      <c r="W781" s="141"/>
      <c r="X781" s="141"/>
      <c r="Y781" s="189">
        <v>43467</v>
      </c>
      <c r="Z781" s="189">
        <v>43467</v>
      </c>
      <c r="AA781" s="209" t="s">
        <v>2820</v>
      </c>
      <c r="AB781" s="210" t="s">
        <v>2821</v>
      </c>
      <c r="AC781" s="209" t="s">
        <v>2822</v>
      </c>
      <c r="AD781" s="197" t="s">
        <v>67</v>
      </c>
      <c r="AE781" s="235" t="s">
        <v>2823</v>
      </c>
      <c r="AF781" s="259">
        <v>0</v>
      </c>
      <c r="AG781" s="211">
        <f>Table1[[#This Row],[ADOPTED
Expenditures TOTAL]]*Table1[[#This Row],[
Percent Related to CAP]]</f>
        <v>0</v>
      </c>
      <c r="AH781" s="211">
        <f>Table1[[#This Row],[ADOPTED
Revenue TOTAL]]*Table1[[#This Row],[
Percent Related to CAP]]</f>
        <v>0</v>
      </c>
      <c r="AI781" s="251" t="s">
        <v>69</v>
      </c>
      <c r="AJ781" s="251" t="s">
        <v>69</v>
      </c>
      <c r="AK781" s="251" t="s">
        <v>69</v>
      </c>
      <c r="AL781" s="251" t="s">
        <v>69</v>
      </c>
      <c r="AM781" s="290"/>
      <c r="AN781" s="215" t="s">
        <v>179</v>
      </c>
      <c r="AO781" s="197"/>
      <c r="AP781" s="197"/>
      <c r="AQ781" s="216"/>
      <c r="AR781" s="216"/>
      <c r="AS781" s="243" t="e">
        <v>#N/A</v>
      </c>
      <c r="AT781" s="260" t="e">
        <f>IF(Table1[[#This Row],[PROPOSED
Form ID Name]]=Table1[[#This Row],[ADOPTED
Form ID Name]],TRUE,FALSE)</f>
        <v>#N/A</v>
      </c>
      <c r="AU781" s="253" t="e">
        <v>#N/A</v>
      </c>
      <c r="AV781" s="254" t="e">
        <f>AND(Table1[[#This Row],[PROPOSED Adjustment Description]]=Table1[[#This Row],[ ADOPTED
Adjustment Description]],TRUE,FALSE)</f>
        <v>#N/A</v>
      </c>
    </row>
    <row r="782" spans="1:48" s="214" customFormat="1" ht="35.25" customHeight="1" x14ac:dyDescent="0.15">
      <c r="A782" s="196">
        <v>100000</v>
      </c>
      <c r="B782" s="197" t="s">
        <v>57</v>
      </c>
      <c r="C782" s="198">
        <v>110111</v>
      </c>
      <c r="D782" s="197" t="s">
        <v>2203</v>
      </c>
      <c r="E782" s="197" t="s">
        <v>103</v>
      </c>
      <c r="F782" s="197" t="s">
        <v>60</v>
      </c>
      <c r="G782" s="197" t="s">
        <v>104</v>
      </c>
      <c r="H782" s="197" t="s">
        <v>83</v>
      </c>
      <c r="I782" s="198">
        <v>57978</v>
      </c>
      <c r="J782" s="209" t="s">
        <v>2824</v>
      </c>
      <c r="K782" s="188"/>
      <c r="L782" s="141"/>
      <c r="M782" s="141"/>
      <c r="N782" s="141"/>
      <c r="O782" s="189">
        <f>SUM(Table1[[#This Row],[Salaries and Wages]:[Variable Fringe]])</f>
        <v>0</v>
      </c>
      <c r="P782" s="71"/>
      <c r="Q782" s="71">
        <v>41603</v>
      </c>
      <c r="R782" s="71"/>
      <c r="S782" s="71"/>
      <c r="T782" s="71"/>
      <c r="U782" s="71"/>
      <c r="V782" s="71"/>
      <c r="W782" s="141"/>
      <c r="X782" s="141"/>
      <c r="Y782" s="189">
        <v>41603</v>
      </c>
      <c r="Z782" s="189"/>
      <c r="AA782" s="209" t="s">
        <v>2825</v>
      </c>
      <c r="AB782" s="210" t="s">
        <v>2206</v>
      </c>
      <c r="AC782" s="209" t="s">
        <v>2776</v>
      </c>
      <c r="AD782" s="197" t="s">
        <v>94</v>
      </c>
      <c r="AE782" s="234"/>
      <c r="AF782" s="231">
        <v>0</v>
      </c>
      <c r="AG782" s="211">
        <f>Table1[[#This Row],[ADOPTED
Expenditures TOTAL]]*Table1[[#This Row],[
Percent Related to CAP]]</f>
        <v>0</v>
      </c>
      <c r="AH782" s="211">
        <f>Table1[[#This Row],[ADOPTED
Revenue TOTAL]]*Table1[[#This Row],[
Percent Related to CAP]]</f>
        <v>0</v>
      </c>
      <c r="AI782" s="251" t="s">
        <v>69</v>
      </c>
      <c r="AJ782" s="306" t="s">
        <v>69</v>
      </c>
      <c r="AK782" s="306" t="s">
        <v>69</v>
      </c>
      <c r="AL782" s="306" t="s">
        <v>69</v>
      </c>
      <c r="AM782" s="246"/>
      <c r="AN782" s="215"/>
      <c r="AO782" s="197"/>
      <c r="AP782" s="197"/>
      <c r="AQ782" s="197"/>
      <c r="AR782" s="197" t="s">
        <v>83</v>
      </c>
      <c r="AS782" s="243" t="e">
        <v>#N/A</v>
      </c>
      <c r="AT782" s="252" t="e">
        <f>IF(Table1[[#This Row],[PROPOSED
Form ID Name]]=Table1[[#This Row],[ADOPTED
Form ID Name]],TRUE,FALSE)</f>
        <v>#N/A</v>
      </c>
      <c r="AU782" s="253" t="e">
        <v>#N/A</v>
      </c>
      <c r="AV782" s="254" t="e">
        <f>AND(Table1[[#This Row],[PROPOSED Adjustment Description]]=Table1[[#This Row],[ ADOPTED
Adjustment Description]],TRUE,FALSE)</f>
        <v>#N/A</v>
      </c>
    </row>
    <row r="783" spans="1:48" s="214" customFormat="1" ht="35.25" customHeight="1" x14ac:dyDescent="0.15">
      <c r="A783" s="196">
        <v>100000</v>
      </c>
      <c r="B783" s="197" t="s">
        <v>57</v>
      </c>
      <c r="C783" s="198">
        <v>2115</v>
      </c>
      <c r="D783" s="197" t="s">
        <v>898</v>
      </c>
      <c r="E783" s="197" t="s">
        <v>103</v>
      </c>
      <c r="F783" s="197" t="s">
        <v>60</v>
      </c>
      <c r="G783" s="197" t="s">
        <v>104</v>
      </c>
      <c r="H783" s="197" t="s">
        <v>284</v>
      </c>
      <c r="I783" s="198">
        <v>57979</v>
      </c>
      <c r="J783" s="209" t="s">
        <v>2826</v>
      </c>
      <c r="K783" s="188"/>
      <c r="L783" s="189"/>
      <c r="M783" s="189"/>
      <c r="N783" s="189"/>
      <c r="O783" s="189">
        <f>SUM(Table1[[#This Row],[Salaries and Wages]:[Variable Fringe]])</f>
        <v>0</v>
      </c>
      <c r="P783" s="189"/>
      <c r="Q783" s="189"/>
      <c r="R783" s="189">
        <v>500000</v>
      </c>
      <c r="S783" s="189"/>
      <c r="T783" s="189"/>
      <c r="U783" s="189"/>
      <c r="V783" s="189"/>
      <c r="W783" s="189"/>
      <c r="X783" s="189"/>
      <c r="Y783" s="189">
        <v>500000</v>
      </c>
      <c r="Z783" s="189"/>
      <c r="AA783" s="209" t="s">
        <v>2827</v>
      </c>
      <c r="AB783" s="210" t="s">
        <v>2828</v>
      </c>
      <c r="AC783" s="210" t="s">
        <v>2829</v>
      </c>
      <c r="AD783" s="197" t="s">
        <v>67</v>
      </c>
      <c r="AE783" s="235" t="s">
        <v>2830</v>
      </c>
      <c r="AF783" s="259">
        <v>0</v>
      </c>
      <c r="AG783" s="211">
        <f>Table1[[#This Row],[ADOPTED
Expenditures TOTAL]]*Table1[[#This Row],[
Percent Related to CAP]]</f>
        <v>0</v>
      </c>
      <c r="AH783" s="258">
        <f>Table1[[#This Row],[ADOPTED
Revenue TOTAL]]*Table1[[#This Row],[
Percent Related to CAP]]</f>
        <v>0</v>
      </c>
      <c r="AI783" s="256" t="s">
        <v>69</v>
      </c>
      <c r="AJ783" s="256" t="s">
        <v>69</v>
      </c>
      <c r="AK783" s="256" t="s">
        <v>69</v>
      </c>
      <c r="AL783" s="307" t="s">
        <v>69</v>
      </c>
      <c r="AM783" s="309"/>
      <c r="AN783" s="212"/>
      <c r="AO783" s="213"/>
      <c r="AP783" s="213"/>
      <c r="AQ783" s="213"/>
      <c r="AR783" s="197" t="s">
        <v>70</v>
      </c>
      <c r="AS783" s="243" t="e">
        <v>#N/A</v>
      </c>
      <c r="AT783" s="252" t="e">
        <f>IF(Table1[[#This Row],[PROPOSED
Form ID Name]]=Table1[[#This Row],[ADOPTED
Form ID Name]],TRUE,FALSE)</f>
        <v>#N/A</v>
      </c>
      <c r="AU783" s="253" t="e">
        <v>#N/A</v>
      </c>
      <c r="AV783" s="254" t="e">
        <f>AND(Table1[[#This Row],[PROPOSED Adjustment Description]]=Table1[[#This Row],[ ADOPTED
Adjustment Description]],TRUE,FALSE)</f>
        <v>#N/A</v>
      </c>
    </row>
    <row r="784" spans="1:48" s="214" customFormat="1" ht="35.25" customHeight="1" x14ac:dyDescent="0.15">
      <c r="A784" s="196">
        <v>100000</v>
      </c>
      <c r="B784" s="197" t="s">
        <v>57</v>
      </c>
      <c r="C784" s="198">
        <v>110411</v>
      </c>
      <c r="D784" s="197" t="s">
        <v>2214</v>
      </c>
      <c r="E784" s="197" t="s">
        <v>103</v>
      </c>
      <c r="F784" s="197" t="s">
        <v>60</v>
      </c>
      <c r="G784" s="197" t="s">
        <v>104</v>
      </c>
      <c r="H784" s="197" t="s">
        <v>83</v>
      </c>
      <c r="I784" s="198">
        <v>57981</v>
      </c>
      <c r="J784" s="209" t="s">
        <v>2831</v>
      </c>
      <c r="K784" s="188"/>
      <c r="L784" s="141"/>
      <c r="M784" s="141"/>
      <c r="N784" s="141"/>
      <c r="O784" s="189">
        <f>SUM(Table1[[#This Row],[Salaries and Wages]:[Variable Fringe]])</f>
        <v>0</v>
      </c>
      <c r="P784" s="65"/>
      <c r="Q784" s="65">
        <v>134956</v>
      </c>
      <c r="R784" s="65"/>
      <c r="S784" s="65"/>
      <c r="T784" s="65"/>
      <c r="U784" s="65"/>
      <c r="V784" s="65"/>
      <c r="W784" s="141"/>
      <c r="X784" s="141"/>
      <c r="Y784" s="189">
        <v>134956</v>
      </c>
      <c r="Z784" s="189"/>
      <c r="AA784" s="209" t="s">
        <v>2775</v>
      </c>
      <c r="AB784" s="210" t="s">
        <v>2206</v>
      </c>
      <c r="AC784" s="209" t="s">
        <v>2776</v>
      </c>
      <c r="AD784" s="197" t="s">
        <v>94</v>
      </c>
      <c r="AE784" s="234" t="s">
        <v>69</v>
      </c>
      <c r="AF784" s="231">
        <v>0</v>
      </c>
      <c r="AG784" s="211">
        <f>Table1[[#This Row],[ADOPTED
Expenditures TOTAL]]*Table1[[#This Row],[
Percent Related to CAP]]</f>
        <v>0</v>
      </c>
      <c r="AH784" s="258">
        <f>Table1[[#This Row],[ADOPTED
Revenue TOTAL]]*Table1[[#This Row],[
Percent Related to CAP]]</f>
        <v>0</v>
      </c>
      <c r="AI784" s="256" t="s">
        <v>69</v>
      </c>
      <c r="AJ784" s="257" t="s">
        <v>69</v>
      </c>
      <c r="AK784" s="257" t="s">
        <v>69</v>
      </c>
      <c r="AL784" s="257" t="s">
        <v>69</v>
      </c>
      <c r="AM784" s="298"/>
      <c r="AN784" s="215"/>
      <c r="AO784" s="197"/>
      <c r="AP784" s="197"/>
      <c r="AQ784" s="197"/>
      <c r="AR784" s="197" t="s">
        <v>83</v>
      </c>
      <c r="AS784" s="243" t="e">
        <v>#N/A</v>
      </c>
      <c r="AT784" s="252" t="e">
        <f>IF(Table1[[#This Row],[PROPOSED
Form ID Name]]=Table1[[#This Row],[ADOPTED
Form ID Name]],TRUE,FALSE)</f>
        <v>#N/A</v>
      </c>
      <c r="AU784" s="253" t="e">
        <v>#N/A</v>
      </c>
      <c r="AV784" s="254" t="e">
        <f>AND(Table1[[#This Row],[PROPOSED Adjustment Description]]=Table1[[#This Row],[ ADOPTED
Adjustment Description]],TRUE,FALSE)</f>
        <v>#N/A</v>
      </c>
    </row>
    <row r="785" spans="1:48" s="214" customFormat="1" ht="35.25" customHeight="1" x14ac:dyDescent="0.15">
      <c r="A785" s="196">
        <v>100000</v>
      </c>
      <c r="B785" s="197" t="s">
        <v>57</v>
      </c>
      <c r="C785" s="198">
        <v>110511</v>
      </c>
      <c r="D785" s="197" t="s">
        <v>2216</v>
      </c>
      <c r="E785" s="197" t="s">
        <v>103</v>
      </c>
      <c r="F785" s="197" t="s">
        <v>60</v>
      </c>
      <c r="G785" s="197" t="s">
        <v>104</v>
      </c>
      <c r="H785" s="197" t="s">
        <v>83</v>
      </c>
      <c r="I785" s="198">
        <v>57982</v>
      </c>
      <c r="J785" s="209" t="s">
        <v>2832</v>
      </c>
      <c r="K785" s="188"/>
      <c r="L785" s="141"/>
      <c r="M785" s="141"/>
      <c r="N785" s="141"/>
      <c r="O785" s="189">
        <f>SUM(Table1[[#This Row],[Salaries and Wages]:[Variable Fringe]])</f>
        <v>0</v>
      </c>
      <c r="P785" s="71"/>
      <c r="Q785" s="71">
        <v>100373</v>
      </c>
      <c r="R785" s="71"/>
      <c r="S785" s="71"/>
      <c r="T785" s="71"/>
      <c r="U785" s="71"/>
      <c r="V785" s="71"/>
      <c r="W785" s="141"/>
      <c r="X785" s="141"/>
      <c r="Y785" s="189">
        <v>100373</v>
      </c>
      <c r="Z785" s="189"/>
      <c r="AA785" s="209" t="s">
        <v>2775</v>
      </c>
      <c r="AB785" s="210" t="s">
        <v>2206</v>
      </c>
      <c r="AC785" s="209" t="s">
        <v>2776</v>
      </c>
      <c r="AD785" s="197" t="s">
        <v>94</v>
      </c>
      <c r="AE785" s="234" t="s">
        <v>69</v>
      </c>
      <c r="AF785" s="231">
        <v>0</v>
      </c>
      <c r="AG785" s="211">
        <f>Table1[[#This Row],[ADOPTED
Expenditures TOTAL]]*Table1[[#This Row],[
Percent Related to CAP]]</f>
        <v>0</v>
      </c>
      <c r="AH785" s="258">
        <f>Table1[[#This Row],[ADOPTED
Revenue TOTAL]]*Table1[[#This Row],[
Percent Related to CAP]]</f>
        <v>0</v>
      </c>
      <c r="AI785" s="256" t="s">
        <v>69</v>
      </c>
      <c r="AJ785" s="257" t="s">
        <v>69</v>
      </c>
      <c r="AK785" s="257" t="s">
        <v>69</v>
      </c>
      <c r="AL785" s="257" t="s">
        <v>69</v>
      </c>
      <c r="AM785" s="298"/>
      <c r="AN785" s="215"/>
      <c r="AO785" s="197"/>
      <c r="AP785" s="197"/>
      <c r="AQ785" s="197"/>
      <c r="AR785" s="197" t="s">
        <v>83</v>
      </c>
      <c r="AS785" s="243" t="e">
        <v>#N/A</v>
      </c>
      <c r="AT785" s="252" t="e">
        <f>IF(Table1[[#This Row],[PROPOSED
Form ID Name]]=Table1[[#This Row],[ADOPTED
Form ID Name]],TRUE,FALSE)</f>
        <v>#N/A</v>
      </c>
      <c r="AU785" s="253" t="e">
        <v>#N/A</v>
      </c>
      <c r="AV785" s="254" t="e">
        <f>AND(Table1[[#This Row],[PROPOSED Adjustment Description]]=Table1[[#This Row],[ ADOPTED
Adjustment Description]],TRUE,FALSE)</f>
        <v>#N/A</v>
      </c>
    </row>
    <row r="786" spans="1:48" s="214" customFormat="1" ht="35.25" customHeight="1" x14ac:dyDescent="0.15">
      <c r="A786" s="196">
        <v>100000</v>
      </c>
      <c r="B786" s="197" t="s">
        <v>57</v>
      </c>
      <c r="C786" s="198">
        <v>110611</v>
      </c>
      <c r="D786" s="197" t="s">
        <v>2218</v>
      </c>
      <c r="E786" s="197" t="s">
        <v>103</v>
      </c>
      <c r="F786" s="197" t="s">
        <v>60</v>
      </c>
      <c r="G786" s="197" t="s">
        <v>104</v>
      </c>
      <c r="H786" s="197" t="s">
        <v>83</v>
      </c>
      <c r="I786" s="198">
        <v>57983</v>
      </c>
      <c r="J786" s="209" t="s">
        <v>2833</v>
      </c>
      <c r="K786" s="188"/>
      <c r="L786" s="141"/>
      <c r="M786" s="141"/>
      <c r="N786" s="141"/>
      <c r="O786" s="189">
        <f>SUM(Table1[[#This Row],[Salaries and Wages]:[Variable Fringe]])</f>
        <v>0</v>
      </c>
      <c r="P786" s="65"/>
      <c r="Q786" s="65">
        <v>273351</v>
      </c>
      <c r="R786" s="65"/>
      <c r="S786" s="65"/>
      <c r="T786" s="65"/>
      <c r="U786" s="65"/>
      <c r="V786" s="65"/>
      <c r="W786" s="141"/>
      <c r="X786" s="141"/>
      <c r="Y786" s="189">
        <v>273351</v>
      </c>
      <c r="Z786" s="189"/>
      <c r="AA786" s="209" t="s">
        <v>2775</v>
      </c>
      <c r="AB786" s="210" t="s">
        <v>2206</v>
      </c>
      <c r="AC786" s="209" t="s">
        <v>2776</v>
      </c>
      <c r="AD786" s="197" t="s">
        <v>94</v>
      </c>
      <c r="AE786" s="234" t="s">
        <v>69</v>
      </c>
      <c r="AF786" s="231">
        <v>0</v>
      </c>
      <c r="AG786" s="211">
        <f>Table1[[#This Row],[ADOPTED
Expenditures TOTAL]]*Table1[[#This Row],[
Percent Related to CAP]]</f>
        <v>0</v>
      </c>
      <c r="AH786" s="258">
        <f>Table1[[#This Row],[ADOPTED
Revenue TOTAL]]*Table1[[#This Row],[
Percent Related to CAP]]</f>
        <v>0</v>
      </c>
      <c r="AI786" s="256" t="s">
        <v>69</v>
      </c>
      <c r="AJ786" s="257" t="s">
        <v>69</v>
      </c>
      <c r="AK786" s="257" t="s">
        <v>69</v>
      </c>
      <c r="AL786" s="257" t="s">
        <v>69</v>
      </c>
      <c r="AM786" s="298"/>
      <c r="AN786" s="215"/>
      <c r="AO786" s="197"/>
      <c r="AP786" s="197"/>
      <c r="AQ786" s="197"/>
      <c r="AR786" s="197" t="s">
        <v>83</v>
      </c>
      <c r="AS786" s="243" t="e">
        <v>#N/A</v>
      </c>
      <c r="AT786" s="252" t="e">
        <f>IF(Table1[[#This Row],[PROPOSED
Form ID Name]]=Table1[[#This Row],[ADOPTED
Form ID Name]],TRUE,FALSE)</f>
        <v>#N/A</v>
      </c>
      <c r="AU786" s="253" t="e">
        <v>#N/A</v>
      </c>
      <c r="AV786" s="254" t="e">
        <f>AND(Table1[[#This Row],[PROPOSED Adjustment Description]]=Table1[[#This Row],[ ADOPTED
Adjustment Description]],TRUE,FALSE)</f>
        <v>#N/A</v>
      </c>
    </row>
    <row r="787" spans="1:48" s="214" customFormat="1" ht="35.25" customHeight="1" x14ac:dyDescent="0.15">
      <c r="A787" s="196">
        <v>100000</v>
      </c>
      <c r="B787" s="197" t="s">
        <v>57</v>
      </c>
      <c r="C787" s="198">
        <v>110711</v>
      </c>
      <c r="D787" s="197" t="s">
        <v>2220</v>
      </c>
      <c r="E787" s="197" t="s">
        <v>103</v>
      </c>
      <c r="F787" s="197" t="s">
        <v>60</v>
      </c>
      <c r="G787" s="197" t="s">
        <v>104</v>
      </c>
      <c r="H787" s="197" t="s">
        <v>83</v>
      </c>
      <c r="I787" s="198">
        <v>57984</v>
      </c>
      <c r="J787" s="209" t="s">
        <v>2834</v>
      </c>
      <c r="K787" s="188"/>
      <c r="L787" s="141"/>
      <c r="M787" s="141"/>
      <c r="N787" s="141"/>
      <c r="O787" s="189">
        <f>SUM(Table1[[#This Row],[Salaries and Wages]:[Variable Fringe]])</f>
        <v>0</v>
      </c>
      <c r="P787" s="71"/>
      <c r="Q787" s="71">
        <v>49650</v>
      </c>
      <c r="R787" s="71"/>
      <c r="S787" s="71"/>
      <c r="T787" s="71"/>
      <c r="U787" s="71"/>
      <c r="V787" s="71"/>
      <c r="W787" s="141"/>
      <c r="X787" s="141"/>
      <c r="Y787" s="189">
        <v>49650</v>
      </c>
      <c r="Z787" s="189"/>
      <c r="AA787" s="209" t="s">
        <v>2775</v>
      </c>
      <c r="AB787" s="210" t="s">
        <v>2206</v>
      </c>
      <c r="AC787" s="209" t="s">
        <v>2776</v>
      </c>
      <c r="AD787" s="197" t="s">
        <v>94</v>
      </c>
      <c r="AE787" s="234" t="s">
        <v>69</v>
      </c>
      <c r="AF787" s="231">
        <v>0</v>
      </c>
      <c r="AG787" s="211">
        <f>Table1[[#This Row],[ADOPTED
Expenditures TOTAL]]*Table1[[#This Row],[
Percent Related to CAP]]</f>
        <v>0</v>
      </c>
      <c r="AH787" s="258">
        <f>Table1[[#This Row],[ADOPTED
Revenue TOTAL]]*Table1[[#This Row],[
Percent Related to CAP]]</f>
        <v>0</v>
      </c>
      <c r="AI787" s="256" t="s">
        <v>69</v>
      </c>
      <c r="AJ787" s="257" t="s">
        <v>69</v>
      </c>
      <c r="AK787" s="257" t="s">
        <v>69</v>
      </c>
      <c r="AL787" s="257" t="s">
        <v>69</v>
      </c>
      <c r="AM787" s="298"/>
      <c r="AN787" s="215"/>
      <c r="AO787" s="197"/>
      <c r="AP787" s="197"/>
      <c r="AQ787" s="197"/>
      <c r="AR787" s="197" t="s">
        <v>83</v>
      </c>
      <c r="AS787" s="243" t="e">
        <v>#N/A</v>
      </c>
      <c r="AT787" s="252" t="e">
        <f>IF(Table1[[#This Row],[PROPOSED
Form ID Name]]=Table1[[#This Row],[ADOPTED
Form ID Name]],TRUE,FALSE)</f>
        <v>#N/A</v>
      </c>
      <c r="AU787" s="253" t="e">
        <v>#N/A</v>
      </c>
      <c r="AV787" s="254" t="e">
        <f>AND(Table1[[#This Row],[PROPOSED Adjustment Description]]=Table1[[#This Row],[ ADOPTED
Adjustment Description]],TRUE,FALSE)</f>
        <v>#N/A</v>
      </c>
    </row>
    <row r="788" spans="1:48" s="214" customFormat="1" ht="35.25" customHeight="1" x14ac:dyDescent="0.15">
      <c r="A788" s="196">
        <v>100000</v>
      </c>
      <c r="B788" s="197" t="s">
        <v>57</v>
      </c>
      <c r="C788" s="198">
        <v>110811</v>
      </c>
      <c r="D788" s="197" t="s">
        <v>2222</v>
      </c>
      <c r="E788" s="197" t="s">
        <v>103</v>
      </c>
      <c r="F788" s="197" t="s">
        <v>60</v>
      </c>
      <c r="G788" s="197" t="s">
        <v>104</v>
      </c>
      <c r="H788" s="197" t="s">
        <v>83</v>
      </c>
      <c r="I788" s="198">
        <v>57985</v>
      </c>
      <c r="J788" s="209" t="s">
        <v>2835</v>
      </c>
      <c r="K788" s="188"/>
      <c r="L788" s="141"/>
      <c r="M788" s="141"/>
      <c r="N788" s="141"/>
      <c r="O788" s="189">
        <f>SUM(Table1[[#This Row],[Salaries and Wages]:[Variable Fringe]])</f>
        <v>0</v>
      </c>
      <c r="P788" s="65"/>
      <c r="Q788" s="65">
        <v>44846</v>
      </c>
      <c r="R788" s="65"/>
      <c r="S788" s="65"/>
      <c r="T788" s="65"/>
      <c r="U788" s="65"/>
      <c r="V788" s="65"/>
      <c r="W788" s="141"/>
      <c r="X788" s="141"/>
      <c r="Y788" s="189">
        <v>44846</v>
      </c>
      <c r="Z788" s="189"/>
      <c r="AA788" s="209" t="s">
        <v>2775</v>
      </c>
      <c r="AB788" s="210" t="s">
        <v>2206</v>
      </c>
      <c r="AC788" s="209" t="s">
        <v>2776</v>
      </c>
      <c r="AD788" s="197" t="s">
        <v>94</v>
      </c>
      <c r="AE788" s="234" t="s">
        <v>69</v>
      </c>
      <c r="AF788" s="231">
        <v>0</v>
      </c>
      <c r="AG788" s="211">
        <f>Table1[[#This Row],[ADOPTED
Expenditures TOTAL]]*Table1[[#This Row],[
Percent Related to CAP]]</f>
        <v>0</v>
      </c>
      <c r="AH788" s="258">
        <f>Table1[[#This Row],[ADOPTED
Revenue TOTAL]]*Table1[[#This Row],[
Percent Related to CAP]]</f>
        <v>0</v>
      </c>
      <c r="AI788" s="256" t="s">
        <v>69</v>
      </c>
      <c r="AJ788" s="257" t="s">
        <v>69</v>
      </c>
      <c r="AK788" s="257" t="s">
        <v>69</v>
      </c>
      <c r="AL788" s="257" t="s">
        <v>69</v>
      </c>
      <c r="AM788" s="298"/>
      <c r="AN788" s="215"/>
      <c r="AO788" s="197"/>
      <c r="AP788" s="197"/>
      <c r="AQ788" s="197"/>
      <c r="AR788" s="197" t="s">
        <v>83</v>
      </c>
      <c r="AS788" s="243" t="e">
        <v>#N/A</v>
      </c>
      <c r="AT788" s="252" t="e">
        <f>IF(Table1[[#This Row],[PROPOSED
Form ID Name]]=Table1[[#This Row],[ADOPTED
Form ID Name]],TRUE,FALSE)</f>
        <v>#N/A</v>
      </c>
      <c r="AU788" s="253" t="e">
        <v>#N/A</v>
      </c>
      <c r="AV788" s="254" t="e">
        <f>AND(Table1[[#This Row],[PROPOSED Adjustment Description]]=Table1[[#This Row],[ ADOPTED
Adjustment Description]],TRUE,FALSE)</f>
        <v>#N/A</v>
      </c>
    </row>
    <row r="789" spans="1:48" s="214" customFormat="1" ht="35.25" customHeight="1" x14ac:dyDescent="0.15">
      <c r="A789" s="196">
        <v>100000</v>
      </c>
      <c r="B789" s="197" t="s">
        <v>57</v>
      </c>
      <c r="C789" s="198">
        <v>110911</v>
      </c>
      <c r="D789" s="197" t="s">
        <v>2224</v>
      </c>
      <c r="E789" s="197" t="s">
        <v>103</v>
      </c>
      <c r="F789" s="197" t="s">
        <v>60</v>
      </c>
      <c r="G789" s="197" t="s">
        <v>104</v>
      </c>
      <c r="H789" s="197" t="s">
        <v>83</v>
      </c>
      <c r="I789" s="198">
        <v>57986</v>
      </c>
      <c r="J789" s="209" t="s">
        <v>2836</v>
      </c>
      <c r="K789" s="188"/>
      <c r="L789" s="141"/>
      <c r="M789" s="141"/>
      <c r="N789" s="141"/>
      <c r="O789" s="189">
        <f>SUM(Table1[[#This Row],[Salaries and Wages]:[Variable Fringe]])</f>
        <v>0</v>
      </c>
      <c r="P789" s="71"/>
      <c r="Q789" s="77">
        <v>-11953</v>
      </c>
      <c r="R789" s="71"/>
      <c r="S789" s="71"/>
      <c r="T789" s="71"/>
      <c r="U789" s="71"/>
      <c r="V789" s="71"/>
      <c r="W789" s="141"/>
      <c r="X789" s="141"/>
      <c r="Y789" s="194">
        <v>-11953</v>
      </c>
      <c r="Z789" s="189"/>
      <c r="AA789" s="209" t="s">
        <v>2775</v>
      </c>
      <c r="AB789" s="210" t="s">
        <v>2206</v>
      </c>
      <c r="AC789" s="209" t="s">
        <v>2776</v>
      </c>
      <c r="AD789" s="197" t="s">
        <v>94</v>
      </c>
      <c r="AE789" s="234" t="s">
        <v>69</v>
      </c>
      <c r="AF789" s="231">
        <v>0</v>
      </c>
      <c r="AG789" s="211">
        <f>Table1[[#This Row],[ADOPTED
Expenditures TOTAL]]*Table1[[#This Row],[
Percent Related to CAP]]</f>
        <v>0</v>
      </c>
      <c r="AH789" s="258">
        <f>Table1[[#This Row],[ADOPTED
Revenue TOTAL]]*Table1[[#This Row],[
Percent Related to CAP]]</f>
        <v>0</v>
      </c>
      <c r="AI789" s="256" t="s">
        <v>69</v>
      </c>
      <c r="AJ789" s="257" t="s">
        <v>69</v>
      </c>
      <c r="AK789" s="257" t="s">
        <v>69</v>
      </c>
      <c r="AL789" s="257" t="s">
        <v>69</v>
      </c>
      <c r="AM789" s="298"/>
      <c r="AN789" s="215"/>
      <c r="AO789" s="197"/>
      <c r="AP789" s="197"/>
      <c r="AQ789" s="197"/>
      <c r="AR789" s="197" t="s">
        <v>83</v>
      </c>
      <c r="AS789" s="243" t="e">
        <v>#N/A</v>
      </c>
      <c r="AT789" s="252" t="e">
        <f>IF(Table1[[#This Row],[PROPOSED
Form ID Name]]=Table1[[#This Row],[ADOPTED
Form ID Name]],TRUE,FALSE)</f>
        <v>#N/A</v>
      </c>
      <c r="AU789" s="253" t="e">
        <v>#N/A</v>
      </c>
      <c r="AV789" s="254" t="e">
        <f>AND(Table1[[#This Row],[PROPOSED Adjustment Description]]=Table1[[#This Row],[ ADOPTED
Adjustment Description]],TRUE,FALSE)</f>
        <v>#N/A</v>
      </c>
    </row>
    <row r="790" spans="1:48" s="214" customFormat="1" ht="35.25" customHeight="1" x14ac:dyDescent="0.15">
      <c r="A790" s="196">
        <v>200205</v>
      </c>
      <c r="B790" s="197" t="s">
        <v>96</v>
      </c>
      <c r="C790" s="198">
        <v>9913</v>
      </c>
      <c r="D790" s="197" t="s">
        <v>1553</v>
      </c>
      <c r="E790" s="197" t="s">
        <v>83</v>
      </c>
      <c r="F790" s="197" t="s">
        <v>83</v>
      </c>
      <c r="G790" s="197" t="s">
        <v>89</v>
      </c>
      <c r="H790" s="197" t="s">
        <v>83</v>
      </c>
      <c r="I790" s="198">
        <v>58002</v>
      </c>
      <c r="J790" s="209" t="s">
        <v>2837</v>
      </c>
      <c r="K790" s="188"/>
      <c r="L790" s="189"/>
      <c r="M790" s="189"/>
      <c r="N790" s="189"/>
      <c r="O790" s="189">
        <f>SUM(Table1[[#This Row],[Salaries and Wages]:[Variable Fringe]])</f>
        <v>0</v>
      </c>
      <c r="P790" s="189"/>
      <c r="Q790" s="189"/>
      <c r="R790" s="189"/>
      <c r="S790" s="189"/>
      <c r="T790" s="189"/>
      <c r="U790" s="189"/>
      <c r="V790" s="189"/>
      <c r="W790" s="189"/>
      <c r="X790" s="189"/>
      <c r="Y790" s="189"/>
      <c r="Z790" s="189">
        <v>4763282</v>
      </c>
      <c r="AA790" s="209" t="s">
        <v>2838</v>
      </c>
      <c r="AB790" s="210" t="s">
        <v>207</v>
      </c>
      <c r="AC790" s="210" t="s">
        <v>2839</v>
      </c>
      <c r="AD790" s="197" t="s">
        <v>94</v>
      </c>
      <c r="AE790" s="234" t="s">
        <v>69</v>
      </c>
      <c r="AF790" s="259">
        <v>0</v>
      </c>
      <c r="AG790" s="211">
        <f>Table1[[#This Row],[ADOPTED
Expenditures TOTAL]]*Table1[[#This Row],[
Percent Related to CAP]]</f>
        <v>0</v>
      </c>
      <c r="AH790" s="258">
        <f>Table1[[#This Row],[ADOPTED
Revenue TOTAL]]*Table1[[#This Row],[
Percent Related to CAP]]</f>
        <v>0</v>
      </c>
      <c r="AI790" s="256" t="s">
        <v>69</v>
      </c>
      <c r="AJ790" s="257" t="s">
        <v>69</v>
      </c>
      <c r="AK790" s="257" t="s">
        <v>69</v>
      </c>
      <c r="AL790" s="257" t="s">
        <v>69</v>
      </c>
      <c r="AM790" s="298"/>
      <c r="AN790" s="215"/>
      <c r="AO790" s="197"/>
      <c r="AP790" s="197" t="s">
        <v>83</v>
      </c>
      <c r="AQ790" s="197"/>
      <c r="AR790" s="197"/>
      <c r="AS790" s="243" t="e">
        <v>#N/A</v>
      </c>
      <c r="AT790" s="260" t="e">
        <f>IF(Table1[[#This Row],[PROPOSED
Form ID Name]]=Table1[[#This Row],[ADOPTED
Form ID Name]],TRUE,FALSE)</f>
        <v>#N/A</v>
      </c>
      <c r="AU790" s="253" t="e">
        <v>#N/A</v>
      </c>
      <c r="AV790" s="254" t="e">
        <f>AND(Table1[[#This Row],[PROPOSED Adjustment Description]]=Table1[[#This Row],[ ADOPTED
Adjustment Description]],TRUE,FALSE)</f>
        <v>#N/A</v>
      </c>
    </row>
    <row r="791" spans="1:48" s="214" customFormat="1" ht="35.25" customHeight="1" x14ac:dyDescent="0.15">
      <c r="A791" s="196">
        <v>100000</v>
      </c>
      <c r="B791" s="199" t="s">
        <v>57</v>
      </c>
      <c r="C791" s="198">
        <v>2000</v>
      </c>
      <c r="D791" s="199" t="s">
        <v>393</v>
      </c>
      <c r="E791" s="199" t="s">
        <v>83</v>
      </c>
      <c r="F791" s="199" t="s">
        <v>83</v>
      </c>
      <c r="G791" s="199" t="s">
        <v>61</v>
      </c>
      <c r="H791" s="199" t="s">
        <v>83</v>
      </c>
      <c r="I791" s="198">
        <v>58004</v>
      </c>
      <c r="J791" s="209" t="s">
        <v>2840</v>
      </c>
      <c r="K791" s="190"/>
      <c r="L791" s="191"/>
      <c r="M791" s="191"/>
      <c r="N791" s="191"/>
      <c r="O791" s="191">
        <f>SUM(Table1[[#This Row],[Salaries and Wages]:[Variable Fringe]])</f>
        <v>0</v>
      </c>
      <c r="P791" s="191"/>
      <c r="Q791" s="191">
        <v>137929</v>
      </c>
      <c r="R791" s="191"/>
      <c r="S791" s="191"/>
      <c r="T791" s="191"/>
      <c r="U791" s="191"/>
      <c r="V791" s="191"/>
      <c r="W791" s="191"/>
      <c r="X791" s="191"/>
      <c r="Y791" s="191">
        <v>137929</v>
      </c>
      <c r="Z791" s="191"/>
      <c r="AA791" s="255" t="s">
        <v>2841</v>
      </c>
      <c r="AB791" s="210" t="s">
        <v>2842</v>
      </c>
      <c r="AC791" s="210" t="s">
        <v>2843</v>
      </c>
      <c r="AD791" s="199" t="s">
        <v>94</v>
      </c>
      <c r="AE791" s="234"/>
      <c r="AF791" s="259">
        <v>0</v>
      </c>
      <c r="AG791" s="211">
        <f>Table1[[#This Row],[ADOPTED
Expenditures TOTAL]]*Table1[[#This Row],[
Percent Related to CAP]]</f>
        <v>0</v>
      </c>
      <c r="AH791" s="211">
        <f>Table1[[#This Row],[ADOPTED
Revenue TOTAL]]*Table1[[#This Row],[
Percent Related to CAP]]</f>
        <v>0</v>
      </c>
      <c r="AI791" s="251" t="s">
        <v>69</v>
      </c>
      <c r="AJ791" s="251" t="s">
        <v>69</v>
      </c>
      <c r="AK791" s="251" t="s">
        <v>69</v>
      </c>
      <c r="AL791" s="251" t="s">
        <v>69</v>
      </c>
      <c r="AM791" s="246"/>
      <c r="AN791" s="215"/>
      <c r="AO791" s="197"/>
      <c r="AP791" s="197"/>
      <c r="AQ791" s="197"/>
      <c r="AR791" s="197" t="s">
        <v>83</v>
      </c>
      <c r="AS791" s="243" t="e">
        <v>#N/A</v>
      </c>
      <c r="AT791" s="252" t="e">
        <f>IF(Table1[[#This Row],[PROPOSED
Form ID Name]]=Table1[[#This Row],[ADOPTED
Form ID Name]],TRUE,FALSE)</f>
        <v>#N/A</v>
      </c>
      <c r="AU791" s="253" t="e">
        <v>#N/A</v>
      </c>
      <c r="AV791" s="254" t="e">
        <f>AND(Table1[[#This Row],[PROPOSED Adjustment Description]]=Table1[[#This Row],[ ADOPTED
Adjustment Description]],TRUE,FALSE)</f>
        <v>#N/A</v>
      </c>
    </row>
    <row r="792" spans="1:48" s="214" customFormat="1" ht="35.25" customHeight="1" x14ac:dyDescent="0.15">
      <c r="A792" s="196">
        <v>100000</v>
      </c>
      <c r="B792" s="197" t="s">
        <v>57</v>
      </c>
      <c r="C792" s="198">
        <v>1152</v>
      </c>
      <c r="D792" s="197" t="s">
        <v>1536</v>
      </c>
      <c r="E792" s="197" t="s">
        <v>103</v>
      </c>
      <c r="F792" s="197" t="s">
        <v>83</v>
      </c>
      <c r="G792" s="197" t="s">
        <v>89</v>
      </c>
      <c r="H792" s="197" t="s">
        <v>83</v>
      </c>
      <c r="I792" s="198">
        <v>58006</v>
      </c>
      <c r="J792" s="209" t="s">
        <v>2844</v>
      </c>
      <c r="K792" s="188"/>
      <c r="L792" s="189"/>
      <c r="M792" s="189"/>
      <c r="N792" s="189"/>
      <c r="O792" s="189">
        <f>SUM(Table1[[#This Row],[Salaries and Wages]:[Variable Fringe]])</f>
        <v>0</v>
      </c>
      <c r="P792" s="189"/>
      <c r="Q792" s="189"/>
      <c r="R792" s="189"/>
      <c r="S792" s="189"/>
      <c r="T792" s="189"/>
      <c r="U792" s="189"/>
      <c r="V792" s="189"/>
      <c r="W792" s="189"/>
      <c r="X792" s="189"/>
      <c r="Y792" s="189"/>
      <c r="Z792" s="189">
        <v>50000</v>
      </c>
      <c r="AA792" s="209" t="s">
        <v>2845</v>
      </c>
      <c r="AB792" s="210" t="s">
        <v>2846</v>
      </c>
      <c r="AC792" s="210" t="s">
        <v>2847</v>
      </c>
      <c r="AD792" s="197" t="s">
        <v>94</v>
      </c>
      <c r="AE792" s="235" t="s">
        <v>2845</v>
      </c>
      <c r="AF792" s="259">
        <v>0</v>
      </c>
      <c r="AG792" s="211">
        <f>Table1[[#This Row],[ADOPTED
Expenditures TOTAL]]*Table1[[#This Row],[
Percent Related to CAP]]</f>
        <v>0</v>
      </c>
      <c r="AH792" s="211">
        <f>Table1[[#This Row],[ADOPTED
Revenue TOTAL]]*Table1[[#This Row],[
Percent Related to CAP]]</f>
        <v>0</v>
      </c>
      <c r="AI792" s="251" t="s">
        <v>69</v>
      </c>
      <c r="AJ792" s="251" t="s">
        <v>69</v>
      </c>
      <c r="AK792" s="251" t="s">
        <v>69</v>
      </c>
      <c r="AL792" s="251" t="s">
        <v>69</v>
      </c>
      <c r="AM792" s="290"/>
      <c r="AN792" s="212"/>
      <c r="AO792" s="213"/>
      <c r="AP792" s="213"/>
      <c r="AQ792" s="213"/>
      <c r="AR792" s="197" t="s">
        <v>70</v>
      </c>
      <c r="AS792" s="243" t="e">
        <v>#N/A</v>
      </c>
      <c r="AT792" s="252" t="e">
        <f>IF(Table1[[#This Row],[PROPOSED
Form ID Name]]=Table1[[#This Row],[ADOPTED
Form ID Name]],TRUE,FALSE)</f>
        <v>#N/A</v>
      </c>
      <c r="AU792" s="253" t="e">
        <v>#N/A</v>
      </c>
      <c r="AV792" s="254" t="e">
        <f>AND(Table1[[#This Row],[PROPOSED Adjustment Description]]=Table1[[#This Row],[ ADOPTED
Adjustment Description]],TRUE,FALSE)</f>
        <v>#N/A</v>
      </c>
    </row>
    <row r="793" spans="1:48" s="214" customFormat="1" ht="35.25" customHeight="1" x14ac:dyDescent="0.15">
      <c r="A793" s="196">
        <v>100000</v>
      </c>
      <c r="B793" s="199" t="s">
        <v>57</v>
      </c>
      <c r="C793" s="198">
        <v>1101</v>
      </c>
      <c r="D793" s="199" t="s">
        <v>2108</v>
      </c>
      <c r="E793" s="199" t="s">
        <v>83</v>
      </c>
      <c r="F793" s="199" t="s">
        <v>83</v>
      </c>
      <c r="G793" s="199" t="s">
        <v>83</v>
      </c>
      <c r="H793" s="199" t="s">
        <v>83</v>
      </c>
      <c r="I793" s="198">
        <v>58010</v>
      </c>
      <c r="J793" s="209" t="s">
        <v>2848</v>
      </c>
      <c r="K793" s="190"/>
      <c r="L793" s="193">
        <v>-7336</v>
      </c>
      <c r="M793" s="191"/>
      <c r="N793" s="191"/>
      <c r="O793" s="191">
        <f>SUM(Table1[[#This Row],[Salaries and Wages]:[Variable Fringe]])</f>
        <v>-7336</v>
      </c>
      <c r="P793" s="191"/>
      <c r="Q793" s="191"/>
      <c r="R793" s="191"/>
      <c r="S793" s="191"/>
      <c r="T793" s="191"/>
      <c r="U793" s="191"/>
      <c r="V793" s="191"/>
      <c r="W793" s="191"/>
      <c r="X793" s="191"/>
      <c r="Y793" s="193">
        <v>-7336</v>
      </c>
      <c r="Z793" s="191"/>
      <c r="AA793" s="255" t="s">
        <v>2636</v>
      </c>
      <c r="AB793" s="210" t="s">
        <v>2133</v>
      </c>
      <c r="AC793" s="210"/>
      <c r="AD793" s="199" t="s">
        <v>67</v>
      </c>
      <c r="AE793" s="234"/>
      <c r="AF793" s="231">
        <v>0</v>
      </c>
      <c r="AG793" s="211">
        <f>Table1[[#This Row],[ADOPTED
Expenditures TOTAL]]*Table1[[#This Row],[
Percent Related to CAP]]</f>
        <v>0</v>
      </c>
      <c r="AH793" s="211">
        <f>Table1[[#This Row],[ADOPTED
Revenue TOTAL]]*Table1[[#This Row],[
Percent Related to CAP]]</f>
        <v>0</v>
      </c>
      <c r="AI793" s="251" t="s">
        <v>69</v>
      </c>
      <c r="AJ793" s="306" t="s">
        <v>69</v>
      </c>
      <c r="AK793" s="306" t="s">
        <v>69</v>
      </c>
      <c r="AL793" s="251" t="s">
        <v>69</v>
      </c>
      <c r="AM793" s="246"/>
      <c r="AN793" s="215"/>
      <c r="AO793" s="197"/>
      <c r="AP793" s="197"/>
      <c r="AQ793" s="197"/>
      <c r="AR793" s="197" t="s">
        <v>83</v>
      </c>
      <c r="AS793" s="243" t="e">
        <v>#N/A</v>
      </c>
      <c r="AT793" s="252" t="e">
        <f>IF(Table1[[#This Row],[PROPOSED
Form ID Name]]=Table1[[#This Row],[ADOPTED
Form ID Name]],TRUE,FALSE)</f>
        <v>#N/A</v>
      </c>
      <c r="AU793" s="253" t="e">
        <v>#N/A</v>
      </c>
      <c r="AV793" s="254" t="e">
        <f>AND(Table1[[#This Row],[PROPOSED Adjustment Description]]=Table1[[#This Row],[ ADOPTED
Adjustment Description]],TRUE,FALSE)</f>
        <v>#N/A</v>
      </c>
    </row>
    <row r="794" spans="1:48" s="214" customFormat="1" ht="35.25" customHeight="1" x14ac:dyDescent="0.15">
      <c r="A794" s="196">
        <v>100012</v>
      </c>
      <c r="B794" s="199" t="s">
        <v>2027</v>
      </c>
      <c r="C794" s="198">
        <v>9913</v>
      </c>
      <c r="D794" s="199" t="s">
        <v>1553</v>
      </c>
      <c r="E794" s="199" t="s">
        <v>83</v>
      </c>
      <c r="F794" s="199" t="s">
        <v>83</v>
      </c>
      <c r="G794" s="199" t="s">
        <v>89</v>
      </c>
      <c r="H794" s="199" t="s">
        <v>62</v>
      </c>
      <c r="I794" s="198">
        <v>58014</v>
      </c>
      <c r="J794" s="209" t="s">
        <v>2849</v>
      </c>
      <c r="K794" s="190"/>
      <c r="L794" s="191"/>
      <c r="M794" s="191"/>
      <c r="N794" s="191"/>
      <c r="O794" s="191">
        <f>SUM(Table1[[#This Row],[Salaries and Wages]:[Variable Fringe]])</f>
        <v>0</v>
      </c>
      <c r="P794" s="191"/>
      <c r="Q794" s="191"/>
      <c r="R794" s="191"/>
      <c r="S794" s="191"/>
      <c r="T794" s="191"/>
      <c r="U794" s="191"/>
      <c r="V794" s="191"/>
      <c r="W794" s="191"/>
      <c r="X794" s="191"/>
      <c r="Y794" s="191"/>
      <c r="Z794" s="191">
        <v>9416084</v>
      </c>
      <c r="AA794" s="216" t="s">
        <v>2850</v>
      </c>
      <c r="AB794" s="210" t="s">
        <v>2030</v>
      </c>
      <c r="AC794" s="210" t="s">
        <v>2851</v>
      </c>
      <c r="AD794" s="199" t="s">
        <v>94</v>
      </c>
      <c r="AE794" s="236"/>
      <c r="AF794" s="259">
        <v>0</v>
      </c>
      <c r="AG794" s="211">
        <f>Table1[[#This Row],[ADOPTED
Expenditures TOTAL]]*Table1[[#This Row],[
Percent Related to CAP]]</f>
        <v>0</v>
      </c>
      <c r="AH794" s="211">
        <f>Table1[[#This Row],[ADOPTED
Revenue TOTAL]]*Table1[[#This Row],[
Percent Related to CAP]]</f>
        <v>0</v>
      </c>
      <c r="AI794" s="251" t="s">
        <v>69</v>
      </c>
      <c r="AJ794" s="306" t="s">
        <v>69</v>
      </c>
      <c r="AK794" s="306" t="s">
        <v>69</v>
      </c>
      <c r="AL794" s="306" t="s">
        <v>69</v>
      </c>
      <c r="AM794" s="291"/>
      <c r="AN794" s="215" t="s">
        <v>83</v>
      </c>
      <c r="AO794" s="197"/>
      <c r="AP794" s="197"/>
      <c r="AQ794" s="216"/>
      <c r="AR794" s="216"/>
      <c r="AS794" s="243" t="e">
        <v>#N/A</v>
      </c>
      <c r="AT794" s="260" t="e">
        <f>IF(Table1[[#This Row],[PROPOSED
Form ID Name]]=Table1[[#This Row],[ADOPTED
Form ID Name]],TRUE,FALSE)</f>
        <v>#N/A</v>
      </c>
      <c r="AU794" s="253" t="e">
        <v>#N/A</v>
      </c>
      <c r="AV794" s="254" t="e">
        <f>AND(Table1[[#This Row],[PROPOSED Adjustment Description]]=Table1[[#This Row],[ ADOPTED
Adjustment Description]],TRUE,FALSE)</f>
        <v>#N/A</v>
      </c>
    </row>
    <row r="795" spans="1:48" s="214" customFormat="1" ht="35.25" customHeight="1" x14ac:dyDescent="0.15">
      <c r="A795" s="196">
        <v>100015</v>
      </c>
      <c r="B795" s="197" t="s">
        <v>1857</v>
      </c>
      <c r="C795" s="198">
        <v>1621</v>
      </c>
      <c r="D795" s="197" t="s">
        <v>432</v>
      </c>
      <c r="E795" s="197" t="s">
        <v>103</v>
      </c>
      <c r="F795" s="197" t="s">
        <v>60</v>
      </c>
      <c r="G795" s="197" t="s">
        <v>262</v>
      </c>
      <c r="H795" s="197" t="s">
        <v>62</v>
      </c>
      <c r="I795" s="198">
        <v>58015</v>
      </c>
      <c r="J795" s="209" t="s">
        <v>2852</v>
      </c>
      <c r="K795" s="188"/>
      <c r="L795" s="141"/>
      <c r="M795" s="141"/>
      <c r="N795" s="141"/>
      <c r="O795" s="189">
        <f>SUM(Table1[[#This Row],[Salaries and Wages]:[Variable Fringe]])</f>
        <v>0</v>
      </c>
      <c r="P795" s="71"/>
      <c r="Q795" s="71">
        <v>1613500</v>
      </c>
      <c r="R795" s="71"/>
      <c r="S795" s="71"/>
      <c r="T795" s="71"/>
      <c r="U795" s="71"/>
      <c r="V795" s="71"/>
      <c r="W795" s="141"/>
      <c r="X795" s="141"/>
      <c r="Y795" s="189">
        <v>1613500</v>
      </c>
      <c r="Z795" s="189"/>
      <c r="AA795" s="241" t="s">
        <v>2853</v>
      </c>
      <c r="AB795" s="210" t="s">
        <v>2854</v>
      </c>
      <c r="AC795" s="209" t="s">
        <v>2855</v>
      </c>
      <c r="AD795" s="197" t="s">
        <v>67</v>
      </c>
      <c r="AE795" s="234"/>
      <c r="AF795" s="259">
        <v>1</v>
      </c>
      <c r="AG795" s="211">
        <f>Table1[[#This Row],[ADOPTED
Expenditures TOTAL]]*Table1[[#This Row],[
Percent Related to CAP]]</f>
        <v>1613500</v>
      </c>
      <c r="AH795" s="211">
        <f>Table1[[#This Row],[ADOPTED
Revenue TOTAL]]*Table1[[#This Row],[
Percent Related to CAP]]</f>
        <v>0</v>
      </c>
      <c r="AI795" s="217" t="s">
        <v>79</v>
      </c>
      <c r="AJ795" s="217">
        <v>3.5</v>
      </c>
      <c r="AK795" s="251" t="s">
        <v>81</v>
      </c>
      <c r="AL795" s="217" t="s">
        <v>177</v>
      </c>
      <c r="AM795" s="246"/>
      <c r="AN795" s="215" t="s">
        <v>179</v>
      </c>
      <c r="AO795" s="197"/>
      <c r="AP795" s="197"/>
      <c r="AQ795" s="197"/>
      <c r="AR795" s="216"/>
      <c r="AS795" s="243" t="e">
        <v>#N/A</v>
      </c>
      <c r="AT795" s="260" t="e">
        <f>IF(Table1[[#This Row],[PROPOSED
Form ID Name]]=Table1[[#This Row],[ADOPTED
Form ID Name]],TRUE,FALSE)</f>
        <v>#N/A</v>
      </c>
      <c r="AU795" s="253" t="e">
        <v>#N/A</v>
      </c>
      <c r="AV795" s="254" t="e">
        <f>AND(Table1[[#This Row],[PROPOSED Adjustment Description]]=Table1[[#This Row],[ ADOPTED
Adjustment Description]],TRUE,FALSE)</f>
        <v>#N/A</v>
      </c>
    </row>
    <row r="796" spans="1:48" s="214" customFormat="1" ht="35.25" customHeight="1" x14ac:dyDescent="0.15">
      <c r="A796" s="196">
        <v>100000</v>
      </c>
      <c r="B796" s="197" t="s">
        <v>57</v>
      </c>
      <c r="C796" s="198">
        <v>171414</v>
      </c>
      <c r="D796" s="197" t="s">
        <v>1248</v>
      </c>
      <c r="E796" s="197" t="s">
        <v>335</v>
      </c>
      <c r="F796" s="197" t="s">
        <v>60</v>
      </c>
      <c r="G796" s="197" t="s">
        <v>61</v>
      </c>
      <c r="H796" s="197" t="s">
        <v>83</v>
      </c>
      <c r="I796" s="198">
        <v>58017</v>
      </c>
      <c r="J796" s="209" t="s">
        <v>2856</v>
      </c>
      <c r="K796" s="188">
        <v>3</v>
      </c>
      <c r="L796" s="189">
        <v>285162</v>
      </c>
      <c r="M796" s="189">
        <v>62781</v>
      </c>
      <c r="N796" s="189">
        <v>30501</v>
      </c>
      <c r="O796" s="189">
        <f>SUM(Table1[[#This Row],[Salaries and Wages]:[Variable Fringe]])</f>
        <v>378444</v>
      </c>
      <c r="P796" s="189">
        <v>14250</v>
      </c>
      <c r="Q796" s="189">
        <v>271500</v>
      </c>
      <c r="R796" s="189"/>
      <c r="S796" s="189">
        <v>2250</v>
      </c>
      <c r="T796" s="189"/>
      <c r="U796" s="189"/>
      <c r="V796" s="189">
        <v>18000</v>
      </c>
      <c r="W796" s="189"/>
      <c r="X796" s="189"/>
      <c r="Y796" s="189">
        <v>684444</v>
      </c>
      <c r="Z796" s="189"/>
      <c r="AA796" s="209" t="s">
        <v>2857</v>
      </c>
      <c r="AB796" s="210" t="s">
        <v>2858</v>
      </c>
      <c r="AC796" s="210" t="s">
        <v>2859</v>
      </c>
      <c r="AD796" s="197" t="s">
        <v>67</v>
      </c>
      <c r="AE796" s="235" t="s">
        <v>2860</v>
      </c>
      <c r="AF796" s="259">
        <v>0</v>
      </c>
      <c r="AG796" s="211">
        <f>Table1[[#This Row],[ADOPTED
Expenditures TOTAL]]*Table1[[#This Row],[
Percent Related to CAP]]</f>
        <v>0</v>
      </c>
      <c r="AH796" s="211">
        <f>Table1[[#This Row],[ADOPTED
Revenue TOTAL]]*Table1[[#This Row],[
Percent Related to CAP]]</f>
        <v>0</v>
      </c>
      <c r="AI796" s="251" t="s">
        <v>69</v>
      </c>
      <c r="AJ796" s="251" t="s">
        <v>69</v>
      </c>
      <c r="AK796" s="251" t="s">
        <v>69</v>
      </c>
      <c r="AL796" s="217" t="s">
        <v>69</v>
      </c>
      <c r="AM796" s="290"/>
      <c r="AN796" s="212"/>
      <c r="AO796" s="213"/>
      <c r="AP796" s="213"/>
      <c r="AQ796" s="213"/>
      <c r="AR796" s="197" t="s">
        <v>70</v>
      </c>
      <c r="AS796" s="243" t="e">
        <v>#N/A</v>
      </c>
      <c r="AT796" s="252" t="e">
        <f>IF(Table1[[#This Row],[PROPOSED
Form ID Name]]=Table1[[#This Row],[ADOPTED
Form ID Name]],TRUE,FALSE)</f>
        <v>#N/A</v>
      </c>
      <c r="AU796" s="253" t="e">
        <v>#N/A</v>
      </c>
      <c r="AV796" s="254" t="e">
        <f>AND(Table1[[#This Row],[PROPOSED Adjustment Description]]=Table1[[#This Row],[ ADOPTED
Adjustment Description]],TRUE,FALSE)</f>
        <v>#N/A</v>
      </c>
    </row>
    <row r="797" spans="1:48" s="214" customFormat="1" ht="35.25" customHeight="1" x14ac:dyDescent="0.15">
      <c r="A797" s="196">
        <v>100000</v>
      </c>
      <c r="B797" s="197" t="s">
        <v>57</v>
      </c>
      <c r="C797" s="198">
        <v>171415</v>
      </c>
      <c r="D797" s="197" t="s">
        <v>1271</v>
      </c>
      <c r="E797" s="197" t="s">
        <v>335</v>
      </c>
      <c r="F797" s="197" t="s">
        <v>60</v>
      </c>
      <c r="G797" s="197" t="s">
        <v>61</v>
      </c>
      <c r="H797" s="197" t="s">
        <v>83</v>
      </c>
      <c r="I797" s="198">
        <v>58018</v>
      </c>
      <c r="J797" s="209" t="s">
        <v>2861</v>
      </c>
      <c r="K797" s="188">
        <v>1</v>
      </c>
      <c r="L797" s="189">
        <v>95054</v>
      </c>
      <c r="M797" s="189">
        <v>20927</v>
      </c>
      <c r="N797" s="189">
        <v>10167</v>
      </c>
      <c r="O797" s="189">
        <f>SUM(Table1[[#This Row],[Salaries and Wages]:[Variable Fringe]])</f>
        <v>126148</v>
      </c>
      <c r="P797" s="189">
        <v>32850</v>
      </c>
      <c r="Q797" s="189">
        <v>90000</v>
      </c>
      <c r="R797" s="189">
        <v>2500</v>
      </c>
      <c r="S797" s="189">
        <v>1050</v>
      </c>
      <c r="T797" s="189"/>
      <c r="U797" s="189"/>
      <c r="V797" s="189">
        <v>6000</v>
      </c>
      <c r="W797" s="189"/>
      <c r="X797" s="189"/>
      <c r="Y797" s="189">
        <v>258548</v>
      </c>
      <c r="Z797" s="189"/>
      <c r="AA797" s="209" t="s">
        <v>2862</v>
      </c>
      <c r="AB797" s="210" t="s">
        <v>2858</v>
      </c>
      <c r="AC797" s="210" t="s">
        <v>2863</v>
      </c>
      <c r="AD797" s="197" t="s">
        <v>67</v>
      </c>
      <c r="AE797" s="235" t="s">
        <v>2860</v>
      </c>
      <c r="AF797" s="259">
        <v>0</v>
      </c>
      <c r="AG797" s="211">
        <f>Table1[[#This Row],[ADOPTED
Expenditures TOTAL]]*Table1[[#This Row],[
Percent Related to CAP]]</f>
        <v>0</v>
      </c>
      <c r="AH797" s="211">
        <f>Table1[[#This Row],[ADOPTED
Revenue TOTAL]]*Table1[[#This Row],[
Percent Related to CAP]]</f>
        <v>0</v>
      </c>
      <c r="AI797" s="251" t="s">
        <v>69</v>
      </c>
      <c r="AJ797" s="251" t="s">
        <v>69</v>
      </c>
      <c r="AK797" s="251" t="s">
        <v>69</v>
      </c>
      <c r="AL797" s="217" t="s">
        <v>69</v>
      </c>
      <c r="AM797" s="290"/>
      <c r="AN797" s="212"/>
      <c r="AO797" s="213"/>
      <c r="AP797" s="213"/>
      <c r="AQ797" s="213"/>
      <c r="AR797" s="197" t="s">
        <v>70</v>
      </c>
      <c r="AS797" s="243" t="e">
        <v>#N/A</v>
      </c>
      <c r="AT797" s="252" t="e">
        <f>IF(Table1[[#This Row],[PROPOSED
Form ID Name]]=Table1[[#This Row],[ADOPTED
Form ID Name]],TRUE,FALSE)</f>
        <v>#N/A</v>
      </c>
      <c r="AU797" s="253" t="e">
        <v>#N/A</v>
      </c>
      <c r="AV797" s="254" t="e">
        <f>AND(Table1[[#This Row],[PROPOSED Adjustment Description]]=Table1[[#This Row],[ ADOPTED
Adjustment Description]],TRUE,FALSE)</f>
        <v>#N/A</v>
      </c>
    </row>
    <row r="798" spans="1:48" s="214" customFormat="1" ht="35.25" customHeight="1" x14ac:dyDescent="0.15">
      <c r="A798" s="196">
        <v>100012</v>
      </c>
      <c r="B798" s="199" t="s">
        <v>2027</v>
      </c>
      <c r="C798" s="198">
        <v>9913</v>
      </c>
      <c r="D798" s="199" t="s">
        <v>1553</v>
      </c>
      <c r="E798" s="199" t="s">
        <v>103</v>
      </c>
      <c r="F798" s="199" t="s">
        <v>73</v>
      </c>
      <c r="G798" s="199" t="s">
        <v>262</v>
      </c>
      <c r="H798" s="199" t="s">
        <v>62</v>
      </c>
      <c r="I798" s="198">
        <v>58020</v>
      </c>
      <c r="J798" s="209" t="s">
        <v>2864</v>
      </c>
      <c r="K798" s="190"/>
      <c r="L798" s="191"/>
      <c r="M798" s="191"/>
      <c r="N798" s="191"/>
      <c r="O798" s="191">
        <f>SUM(Table1[[#This Row],[Salaries and Wages]:[Variable Fringe]])</f>
        <v>0</v>
      </c>
      <c r="P798" s="191"/>
      <c r="Q798" s="191">
        <v>2250000</v>
      </c>
      <c r="R798" s="191"/>
      <c r="S798" s="191"/>
      <c r="T798" s="191"/>
      <c r="U798" s="191"/>
      <c r="V798" s="191"/>
      <c r="W798" s="191"/>
      <c r="X798" s="191"/>
      <c r="Y798" s="191">
        <v>2250000</v>
      </c>
      <c r="Z798" s="191"/>
      <c r="AA798" s="216" t="s">
        <v>2865</v>
      </c>
      <c r="AB798" s="210" t="s">
        <v>2866</v>
      </c>
      <c r="AC798" s="210" t="s">
        <v>2866</v>
      </c>
      <c r="AD798" s="199" t="s">
        <v>67</v>
      </c>
      <c r="AE798" s="236"/>
      <c r="AF798" s="259">
        <v>0</v>
      </c>
      <c r="AG798" s="211">
        <f>Table1[[#This Row],[ADOPTED
Expenditures TOTAL]]*Table1[[#This Row],[
Percent Related to CAP]]</f>
        <v>0</v>
      </c>
      <c r="AH798" s="211">
        <f>Table1[[#This Row],[ADOPTED
Revenue TOTAL]]*Table1[[#This Row],[
Percent Related to CAP]]</f>
        <v>0</v>
      </c>
      <c r="AI798" s="251" t="s">
        <v>69</v>
      </c>
      <c r="AJ798" s="257" t="s">
        <v>69</v>
      </c>
      <c r="AK798" s="257" t="s">
        <v>69</v>
      </c>
      <c r="AL798" s="257" t="s">
        <v>69</v>
      </c>
      <c r="AM798" s="291"/>
      <c r="AN798" s="215" t="s">
        <v>70</v>
      </c>
      <c r="AO798" s="197"/>
      <c r="AP798" s="197"/>
      <c r="AQ798" s="216"/>
      <c r="AR798" s="216"/>
      <c r="AS798" s="243" t="e">
        <v>#N/A</v>
      </c>
      <c r="AT798" s="260" t="e">
        <f>IF(Table1[[#This Row],[PROPOSED
Form ID Name]]=Table1[[#This Row],[ADOPTED
Form ID Name]],TRUE,FALSE)</f>
        <v>#N/A</v>
      </c>
      <c r="AU798" s="253" t="e">
        <v>#N/A</v>
      </c>
      <c r="AV798" s="254" t="e">
        <f>AND(Table1[[#This Row],[PROPOSED Adjustment Description]]=Table1[[#This Row],[ ADOPTED
Adjustment Description]],TRUE,FALSE)</f>
        <v>#N/A</v>
      </c>
    </row>
    <row r="799" spans="1:48" s="214" customFormat="1" ht="35.25" customHeight="1" x14ac:dyDescent="0.15">
      <c r="A799" s="196">
        <v>100000</v>
      </c>
      <c r="B799" s="199" t="s">
        <v>57</v>
      </c>
      <c r="C799" s="198">
        <v>171414</v>
      </c>
      <c r="D799" s="199" t="s">
        <v>1248</v>
      </c>
      <c r="E799" s="199" t="s">
        <v>83</v>
      </c>
      <c r="F799" s="199" t="s">
        <v>83</v>
      </c>
      <c r="G799" s="199" t="s">
        <v>89</v>
      </c>
      <c r="H799" s="199" t="s">
        <v>83</v>
      </c>
      <c r="I799" s="198">
        <v>58051</v>
      </c>
      <c r="J799" s="209" t="s">
        <v>2867</v>
      </c>
      <c r="K799" s="190"/>
      <c r="L799" s="191"/>
      <c r="M799" s="191"/>
      <c r="N799" s="191"/>
      <c r="O799" s="191">
        <f>SUM(Table1[[#This Row],[Salaries and Wages]:[Variable Fringe]])</f>
        <v>0</v>
      </c>
      <c r="P799" s="191"/>
      <c r="Q799" s="191"/>
      <c r="R799" s="191"/>
      <c r="S799" s="191"/>
      <c r="T799" s="191"/>
      <c r="U799" s="191"/>
      <c r="V799" s="191"/>
      <c r="W799" s="191"/>
      <c r="X799" s="191"/>
      <c r="Y799" s="191"/>
      <c r="Z799" s="191">
        <v>1642090</v>
      </c>
      <c r="AA799" s="255" t="s">
        <v>2868</v>
      </c>
      <c r="AB799" s="210" t="s">
        <v>2869</v>
      </c>
      <c r="AC799" s="210" t="s">
        <v>2868</v>
      </c>
      <c r="AD799" s="199" t="s">
        <v>94</v>
      </c>
      <c r="AE799" s="234" t="s">
        <v>69</v>
      </c>
      <c r="AF799" s="259">
        <v>0</v>
      </c>
      <c r="AG799" s="211">
        <f>Table1[[#This Row],[ADOPTED
Expenditures TOTAL]]*Table1[[#This Row],[
Percent Related to CAP]]</f>
        <v>0</v>
      </c>
      <c r="AH799" s="211">
        <f>Table1[[#This Row],[ADOPTED
Revenue TOTAL]]*Table1[[#This Row],[
Percent Related to CAP]]</f>
        <v>0</v>
      </c>
      <c r="AI799" s="251" t="s">
        <v>69</v>
      </c>
      <c r="AJ799" s="251" t="s">
        <v>69</v>
      </c>
      <c r="AK799" s="251" t="s">
        <v>69</v>
      </c>
      <c r="AL799" s="217" t="s">
        <v>69</v>
      </c>
      <c r="AM799" s="246"/>
      <c r="AN799" s="215"/>
      <c r="AO799" s="197"/>
      <c r="AP799" s="197"/>
      <c r="AQ799" s="197"/>
      <c r="AR799" s="197" t="s">
        <v>83</v>
      </c>
      <c r="AS799" s="243" t="e">
        <v>#N/A</v>
      </c>
      <c r="AT799" s="252" t="e">
        <f>IF(Table1[[#This Row],[PROPOSED
Form ID Name]]=Table1[[#This Row],[ADOPTED
Form ID Name]],TRUE,FALSE)</f>
        <v>#N/A</v>
      </c>
      <c r="AU799" s="253" t="e">
        <v>#N/A</v>
      </c>
      <c r="AV799" s="254" t="e">
        <f>AND(Table1[[#This Row],[PROPOSED Adjustment Description]]=Table1[[#This Row],[ ADOPTED
Adjustment Description]],TRUE,FALSE)</f>
        <v>#N/A</v>
      </c>
    </row>
    <row r="800" spans="1:48" s="214" customFormat="1" ht="35.25" customHeight="1" x14ac:dyDescent="0.15">
      <c r="A800" s="196">
        <v>100000</v>
      </c>
      <c r="B800" s="199" t="s">
        <v>57</v>
      </c>
      <c r="C800" s="198">
        <v>1912</v>
      </c>
      <c r="D800" s="199" t="s">
        <v>471</v>
      </c>
      <c r="E800" s="199" t="s">
        <v>83</v>
      </c>
      <c r="F800" s="199" t="s">
        <v>60</v>
      </c>
      <c r="G800" s="199" t="s">
        <v>89</v>
      </c>
      <c r="H800" s="199" t="s">
        <v>83</v>
      </c>
      <c r="I800" s="198">
        <v>58052</v>
      </c>
      <c r="J800" s="209" t="s">
        <v>2870</v>
      </c>
      <c r="K800" s="190"/>
      <c r="L800" s="191"/>
      <c r="M800" s="191"/>
      <c r="N800" s="191"/>
      <c r="O800" s="191">
        <f>SUM(Table1[[#This Row],[Salaries and Wages]:[Variable Fringe]])</f>
        <v>0</v>
      </c>
      <c r="P800" s="191"/>
      <c r="Q800" s="191"/>
      <c r="R800" s="191"/>
      <c r="S800" s="191"/>
      <c r="T800" s="191"/>
      <c r="U800" s="191"/>
      <c r="V800" s="191"/>
      <c r="W800" s="191"/>
      <c r="X800" s="191"/>
      <c r="Y800" s="191"/>
      <c r="Z800" s="191">
        <v>5000000</v>
      </c>
      <c r="AA800" s="255" t="s">
        <v>2871</v>
      </c>
      <c r="AB800" s="210" t="s">
        <v>2869</v>
      </c>
      <c r="AC800" s="210" t="s">
        <v>2869</v>
      </c>
      <c r="AD800" s="199" t="s">
        <v>94</v>
      </c>
      <c r="AE800" s="234"/>
      <c r="AF800" s="259">
        <v>0</v>
      </c>
      <c r="AG800" s="211">
        <f>Table1[[#This Row],[ADOPTED
Expenditures TOTAL]]*Table1[[#This Row],[
Percent Related to CAP]]</f>
        <v>0</v>
      </c>
      <c r="AH800" s="211">
        <f>Table1[[#This Row],[ADOPTED
Revenue TOTAL]]*Table1[[#This Row],[
Percent Related to CAP]]</f>
        <v>0</v>
      </c>
      <c r="AI800" s="251" t="s">
        <v>69</v>
      </c>
      <c r="AJ800" s="251" t="s">
        <v>69</v>
      </c>
      <c r="AK800" s="251" t="s">
        <v>69</v>
      </c>
      <c r="AL800" s="251" t="s">
        <v>69</v>
      </c>
      <c r="AM800" s="246"/>
      <c r="AN800" s="215"/>
      <c r="AO800" s="197"/>
      <c r="AP800" s="197"/>
      <c r="AQ800" s="197"/>
      <c r="AR800" s="197" t="s">
        <v>83</v>
      </c>
      <c r="AS800" s="243" t="e">
        <v>#N/A</v>
      </c>
      <c r="AT800" s="252" t="e">
        <f>IF(Table1[[#This Row],[PROPOSED
Form ID Name]]=Table1[[#This Row],[ADOPTED
Form ID Name]],TRUE,FALSE)</f>
        <v>#N/A</v>
      </c>
      <c r="AU800" s="253" t="e">
        <v>#N/A</v>
      </c>
      <c r="AV800" s="254" t="e">
        <f>AND(Table1[[#This Row],[PROPOSED Adjustment Description]]=Table1[[#This Row],[ ADOPTED
Adjustment Description]],TRUE,FALSE)</f>
        <v>#N/A</v>
      </c>
    </row>
    <row r="801" spans="1:48" s="214" customFormat="1" ht="35.25" customHeight="1" x14ac:dyDescent="0.15">
      <c r="A801" s="196">
        <v>100000</v>
      </c>
      <c r="B801" s="197" t="s">
        <v>57</v>
      </c>
      <c r="C801" s="198">
        <v>1216</v>
      </c>
      <c r="D801" s="197" t="s">
        <v>1277</v>
      </c>
      <c r="E801" s="197"/>
      <c r="F801" s="197"/>
      <c r="G801" s="197"/>
      <c r="H801" s="197"/>
      <c r="I801" s="198">
        <v>58055</v>
      </c>
      <c r="J801" s="209" t="s">
        <v>2872</v>
      </c>
      <c r="K801" s="188"/>
      <c r="L801" s="142">
        <v>-100000</v>
      </c>
      <c r="M801" s="141"/>
      <c r="N801" s="141"/>
      <c r="O801" s="189">
        <f>SUM(Table1[[#This Row],[Salaries and Wages]:[Variable Fringe]])</f>
        <v>-100000</v>
      </c>
      <c r="P801" s="71"/>
      <c r="Q801" s="71">
        <v>100000</v>
      </c>
      <c r="R801" s="71"/>
      <c r="S801" s="71"/>
      <c r="T801" s="71"/>
      <c r="U801" s="71"/>
      <c r="V801" s="71"/>
      <c r="W801" s="141"/>
      <c r="X801" s="141"/>
      <c r="Y801" s="189"/>
      <c r="Z801" s="189"/>
      <c r="AA801" s="209" t="s">
        <v>2873</v>
      </c>
      <c r="AB801" s="210" t="s">
        <v>2874</v>
      </c>
      <c r="AC801" s="209" t="s">
        <v>2875</v>
      </c>
      <c r="AD801" s="197"/>
      <c r="AE801" s="234"/>
      <c r="AF801" s="259">
        <v>0</v>
      </c>
      <c r="AG801" s="211">
        <f>Table1[[#This Row],[ADOPTED
Expenditures TOTAL]]*Table1[[#This Row],[
Percent Related to CAP]]</f>
        <v>0</v>
      </c>
      <c r="AH801" s="211">
        <f>Table1[[#This Row],[ADOPTED
Revenue TOTAL]]*Table1[[#This Row],[
Percent Related to CAP]]</f>
        <v>0</v>
      </c>
      <c r="AI801" s="251" t="s">
        <v>69</v>
      </c>
      <c r="AJ801" s="251" t="s">
        <v>69</v>
      </c>
      <c r="AK801" s="251" t="s">
        <v>69</v>
      </c>
      <c r="AL801" s="251" t="s">
        <v>69</v>
      </c>
      <c r="AM801" s="246"/>
      <c r="AN801" s="215"/>
      <c r="AO801" s="197"/>
      <c r="AP801" s="197"/>
      <c r="AQ801" s="197"/>
      <c r="AR801" s="197"/>
      <c r="AS801" s="243" t="e">
        <v>#N/A</v>
      </c>
      <c r="AT801" s="252" t="e">
        <f>IF(Table1[[#This Row],[PROPOSED
Form ID Name]]=Table1[[#This Row],[ADOPTED
Form ID Name]],TRUE,FALSE)</f>
        <v>#N/A</v>
      </c>
      <c r="AU801" s="253" t="e">
        <v>#N/A</v>
      </c>
      <c r="AV801" s="254" t="e">
        <f>AND(Table1[[#This Row],[PROPOSED Adjustment Description]]=Table1[[#This Row],[ ADOPTED
Adjustment Description]],TRUE,FALSE)</f>
        <v>#N/A</v>
      </c>
    </row>
    <row r="802" spans="1:48" s="214" customFormat="1" ht="35.25" customHeight="1" x14ac:dyDescent="0.15">
      <c r="A802" s="196">
        <v>100000</v>
      </c>
      <c r="B802" s="199" t="s">
        <v>57</v>
      </c>
      <c r="C802" s="198">
        <v>1102</v>
      </c>
      <c r="D802" s="199" t="s">
        <v>2113</v>
      </c>
      <c r="E802" s="199" t="s">
        <v>83</v>
      </c>
      <c r="F802" s="199" t="s">
        <v>83</v>
      </c>
      <c r="G802" s="199" t="s">
        <v>83</v>
      </c>
      <c r="H802" s="199" t="s">
        <v>83</v>
      </c>
      <c r="I802" s="198">
        <v>58071</v>
      </c>
      <c r="J802" s="209" t="s">
        <v>2876</v>
      </c>
      <c r="K802" s="190"/>
      <c r="L802" s="144">
        <v>-6226</v>
      </c>
      <c r="M802" s="143"/>
      <c r="N802" s="143"/>
      <c r="O802" s="191">
        <f>SUM(Table1[[#This Row],[Salaries and Wages]:[Variable Fringe]])</f>
        <v>-6226</v>
      </c>
      <c r="P802" s="75"/>
      <c r="Q802" s="75"/>
      <c r="R802" s="75"/>
      <c r="S802" s="75"/>
      <c r="T802" s="75"/>
      <c r="U802" s="75"/>
      <c r="V802" s="75"/>
      <c r="W802" s="143"/>
      <c r="X802" s="143"/>
      <c r="Y802" s="193">
        <v>-6226</v>
      </c>
      <c r="Z802" s="191"/>
      <c r="AA802" s="255" t="s">
        <v>2636</v>
      </c>
      <c r="AB802" s="210" t="s">
        <v>2133</v>
      </c>
      <c r="AC802" s="210"/>
      <c r="AD802" s="199" t="s">
        <v>67</v>
      </c>
      <c r="AE802" s="234"/>
      <c r="AF802" s="231">
        <v>0</v>
      </c>
      <c r="AG802" s="211">
        <f>Table1[[#This Row],[ADOPTED
Expenditures TOTAL]]*Table1[[#This Row],[
Percent Related to CAP]]</f>
        <v>0</v>
      </c>
      <c r="AH802" s="211">
        <f>Table1[[#This Row],[ADOPTED
Revenue TOTAL]]*Table1[[#This Row],[
Percent Related to CAP]]</f>
        <v>0</v>
      </c>
      <c r="AI802" s="251" t="s">
        <v>69</v>
      </c>
      <c r="AJ802" s="306" t="s">
        <v>69</v>
      </c>
      <c r="AK802" s="306" t="s">
        <v>69</v>
      </c>
      <c r="AL802" s="306" t="s">
        <v>69</v>
      </c>
      <c r="AM802" s="246"/>
      <c r="AN802" s="215"/>
      <c r="AO802" s="197"/>
      <c r="AP802" s="197"/>
      <c r="AQ802" s="197"/>
      <c r="AR802" s="197" t="s">
        <v>83</v>
      </c>
      <c r="AS802" s="243" t="e">
        <v>#N/A</v>
      </c>
      <c r="AT802" s="252" t="e">
        <f>IF(Table1[[#This Row],[PROPOSED
Form ID Name]]=Table1[[#This Row],[ADOPTED
Form ID Name]],TRUE,FALSE)</f>
        <v>#N/A</v>
      </c>
      <c r="AU802" s="253" t="e">
        <v>#N/A</v>
      </c>
      <c r="AV802" s="254" t="e">
        <f>AND(Table1[[#This Row],[PROPOSED Adjustment Description]]=Table1[[#This Row],[ ADOPTED
Adjustment Description]],TRUE,FALSE)</f>
        <v>#N/A</v>
      </c>
    </row>
    <row r="803" spans="1:48" s="214" customFormat="1" ht="35.25" customHeight="1" x14ac:dyDescent="0.15">
      <c r="A803" s="196">
        <v>100000</v>
      </c>
      <c r="B803" s="199" t="s">
        <v>57</v>
      </c>
      <c r="C803" s="198">
        <v>1103</v>
      </c>
      <c r="D803" s="199" t="s">
        <v>2115</v>
      </c>
      <c r="E803" s="199" t="s">
        <v>83</v>
      </c>
      <c r="F803" s="199" t="s">
        <v>83</v>
      </c>
      <c r="G803" s="199" t="s">
        <v>83</v>
      </c>
      <c r="H803" s="199" t="s">
        <v>83</v>
      </c>
      <c r="I803" s="198">
        <v>58072</v>
      </c>
      <c r="J803" s="209" t="s">
        <v>2877</v>
      </c>
      <c r="K803" s="190"/>
      <c r="L803" s="144">
        <v>-5087</v>
      </c>
      <c r="M803" s="143"/>
      <c r="N803" s="143"/>
      <c r="O803" s="191">
        <f>SUM(Table1[[#This Row],[Salaries and Wages]:[Variable Fringe]])</f>
        <v>-5087</v>
      </c>
      <c r="P803" s="81"/>
      <c r="Q803" s="81"/>
      <c r="R803" s="81"/>
      <c r="S803" s="81"/>
      <c r="T803" s="81"/>
      <c r="U803" s="81"/>
      <c r="V803" s="81"/>
      <c r="W803" s="143"/>
      <c r="X803" s="143"/>
      <c r="Y803" s="193">
        <v>-5087</v>
      </c>
      <c r="Z803" s="191"/>
      <c r="AA803" s="255" t="s">
        <v>2636</v>
      </c>
      <c r="AB803" s="210" t="s">
        <v>2133</v>
      </c>
      <c r="AC803" s="210"/>
      <c r="AD803" s="199" t="s">
        <v>67</v>
      </c>
      <c r="AE803" s="234"/>
      <c r="AF803" s="231">
        <v>0</v>
      </c>
      <c r="AG803" s="211">
        <f>Table1[[#This Row],[ADOPTED
Expenditures TOTAL]]*Table1[[#This Row],[
Percent Related to CAP]]</f>
        <v>0</v>
      </c>
      <c r="AH803" s="211">
        <f>Table1[[#This Row],[ADOPTED
Revenue TOTAL]]*Table1[[#This Row],[
Percent Related to CAP]]</f>
        <v>0</v>
      </c>
      <c r="AI803" s="251" t="s">
        <v>69</v>
      </c>
      <c r="AJ803" s="306" t="s">
        <v>69</v>
      </c>
      <c r="AK803" s="306" t="s">
        <v>69</v>
      </c>
      <c r="AL803" s="306" t="s">
        <v>69</v>
      </c>
      <c r="AM803" s="246"/>
      <c r="AN803" s="215"/>
      <c r="AO803" s="197"/>
      <c r="AP803" s="197"/>
      <c r="AQ803" s="197"/>
      <c r="AR803" s="197" t="s">
        <v>83</v>
      </c>
      <c r="AS803" s="243" t="e">
        <v>#N/A</v>
      </c>
      <c r="AT803" s="252" t="e">
        <f>IF(Table1[[#This Row],[PROPOSED
Form ID Name]]=Table1[[#This Row],[ADOPTED
Form ID Name]],TRUE,FALSE)</f>
        <v>#N/A</v>
      </c>
      <c r="AU803" s="253" t="e">
        <v>#N/A</v>
      </c>
      <c r="AV803" s="254" t="e">
        <f>AND(Table1[[#This Row],[PROPOSED Adjustment Description]]=Table1[[#This Row],[ ADOPTED
Adjustment Description]],TRUE,FALSE)</f>
        <v>#N/A</v>
      </c>
    </row>
    <row r="804" spans="1:48" s="214" customFormat="1" ht="35.25" customHeight="1" x14ac:dyDescent="0.15">
      <c r="A804" s="196">
        <v>100000</v>
      </c>
      <c r="B804" s="199" t="s">
        <v>57</v>
      </c>
      <c r="C804" s="198">
        <v>1104</v>
      </c>
      <c r="D804" s="199" t="s">
        <v>2118</v>
      </c>
      <c r="E804" s="199" t="s">
        <v>83</v>
      </c>
      <c r="F804" s="199" t="s">
        <v>83</v>
      </c>
      <c r="G804" s="199" t="s">
        <v>83</v>
      </c>
      <c r="H804" s="199" t="s">
        <v>83</v>
      </c>
      <c r="I804" s="198">
        <v>58073</v>
      </c>
      <c r="J804" s="209" t="s">
        <v>2878</v>
      </c>
      <c r="K804" s="190"/>
      <c r="L804" s="144">
        <v>-6102</v>
      </c>
      <c r="M804" s="143"/>
      <c r="N804" s="143"/>
      <c r="O804" s="191">
        <f>SUM(Table1[[#This Row],[Salaries and Wages]:[Variable Fringe]])</f>
        <v>-6102</v>
      </c>
      <c r="P804" s="75"/>
      <c r="Q804" s="75"/>
      <c r="R804" s="75"/>
      <c r="S804" s="75"/>
      <c r="T804" s="75"/>
      <c r="U804" s="75"/>
      <c r="V804" s="75"/>
      <c r="W804" s="143"/>
      <c r="X804" s="143"/>
      <c r="Y804" s="193">
        <v>-6102</v>
      </c>
      <c r="Z804" s="191"/>
      <c r="AA804" s="255" t="s">
        <v>2636</v>
      </c>
      <c r="AB804" s="210" t="s">
        <v>2133</v>
      </c>
      <c r="AC804" s="210"/>
      <c r="AD804" s="199" t="s">
        <v>67</v>
      </c>
      <c r="AE804" s="234"/>
      <c r="AF804" s="231">
        <v>0</v>
      </c>
      <c r="AG804" s="211">
        <f>Table1[[#This Row],[ADOPTED
Expenditures TOTAL]]*Table1[[#This Row],[
Percent Related to CAP]]</f>
        <v>0</v>
      </c>
      <c r="AH804" s="211">
        <f>Table1[[#This Row],[ADOPTED
Revenue TOTAL]]*Table1[[#This Row],[
Percent Related to CAP]]</f>
        <v>0</v>
      </c>
      <c r="AI804" s="251" t="s">
        <v>69</v>
      </c>
      <c r="AJ804" s="306" t="s">
        <v>69</v>
      </c>
      <c r="AK804" s="306" t="s">
        <v>69</v>
      </c>
      <c r="AL804" s="306" t="s">
        <v>69</v>
      </c>
      <c r="AM804" s="246"/>
      <c r="AN804" s="215"/>
      <c r="AO804" s="197"/>
      <c r="AP804" s="197"/>
      <c r="AQ804" s="197"/>
      <c r="AR804" s="197" t="s">
        <v>83</v>
      </c>
      <c r="AS804" s="243" t="e">
        <v>#N/A</v>
      </c>
      <c r="AT804" s="252" t="e">
        <f>IF(Table1[[#This Row],[PROPOSED
Form ID Name]]=Table1[[#This Row],[ADOPTED
Form ID Name]],TRUE,FALSE)</f>
        <v>#N/A</v>
      </c>
      <c r="AU804" s="253" t="e">
        <v>#N/A</v>
      </c>
      <c r="AV804" s="254" t="e">
        <f>AND(Table1[[#This Row],[PROPOSED Adjustment Description]]=Table1[[#This Row],[ ADOPTED
Adjustment Description]],TRUE,FALSE)</f>
        <v>#N/A</v>
      </c>
    </row>
    <row r="805" spans="1:48" s="214" customFormat="1" ht="35.25" customHeight="1" x14ac:dyDescent="0.15">
      <c r="A805" s="196">
        <v>100000</v>
      </c>
      <c r="B805" s="199" t="s">
        <v>57</v>
      </c>
      <c r="C805" s="198">
        <v>1105</v>
      </c>
      <c r="D805" s="199" t="s">
        <v>2120</v>
      </c>
      <c r="E805" s="199" t="s">
        <v>83</v>
      </c>
      <c r="F805" s="199" t="s">
        <v>83</v>
      </c>
      <c r="G805" s="199" t="s">
        <v>83</v>
      </c>
      <c r="H805" s="199" t="s">
        <v>83</v>
      </c>
      <c r="I805" s="198">
        <v>58074</v>
      </c>
      <c r="J805" s="209" t="s">
        <v>2879</v>
      </c>
      <c r="K805" s="190"/>
      <c r="L805" s="144">
        <v>-6779</v>
      </c>
      <c r="M805" s="143"/>
      <c r="N805" s="143"/>
      <c r="O805" s="191">
        <f>SUM(Table1[[#This Row],[Salaries and Wages]:[Variable Fringe]])</f>
        <v>-6779</v>
      </c>
      <c r="P805" s="81"/>
      <c r="Q805" s="81"/>
      <c r="R805" s="81"/>
      <c r="S805" s="81"/>
      <c r="T805" s="81"/>
      <c r="U805" s="81"/>
      <c r="V805" s="81"/>
      <c r="W805" s="143"/>
      <c r="X805" s="143"/>
      <c r="Y805" s="193">
        <v>-6779</v>
      </c>
      <c r="Z805" s="191"/>
      <c r="AA805" s="255" t="s">
        <v>2636</v>
      </c>
      <c r="AB805" s="210" t="s">
        <v>2133</v>
      </c>
      <c r="AC805" s="210"/>
      <c r="AD805" s="199" t="s">
        <v>67</v>
      </c>
      <c r="AE805" s="234"/>
      <c r="AF805" s="231">
        <v>0</v>
      </c>
      <c r="AG805" s="211">
        <f>Table1[[#This Row],[ADOPTED
Expenditures TOTAL]]*Table1[[#This Row],[
Percent Related to CAP]]</f>
        <v>0</v>
      </c>
      <c r="AH805" s="211">
        <f>Table1[[#This Row],[ADOPTED
Revenue TOTAL]]*Table1[[#This Row],[
Percent Related to CAP]]</f>
        <v>0</v>
      </c>
      <c r="AI805" s="251" t="s">
        <v>69</v>
      </c>
      <c r="AJ805" s="306" t="s">
        <v>69</v>
      </c>
      <c r="AK805" s="306" t="s">
        <v>69</v>
      </c>
      <c r="AL805" s="306" t="s">
        <v>69</v>
      </c>
      <c r="AM805" s="246"/>
      <c r="AN805" s="215"/>
      <c r="AO805" s="197"/>
      <c r="AP805" s="197"/>
      <c r="AQ805" s="197"/>
      <c r="AR805" s="197" t="s">
        <v>83</v>
      </c>
      <c r="AS805" s="243" t="e">
        <v>#N/A</v>
      </c>
      <c r="AT805" s="252" t="e">
        <f>IF(Table1[[#This Row],[PROPOSED
Form ID Name]]=Table1[[#This Row],[ADOPTED
Form ID Name]],TRUE,FALSE)</f>
        <v>#N/A</v>
      </c>
      <c r="AU805" s="253" t="e">
        <v>#N/A</v>
      </c>
      <c r="AV805" s="254" t="e">
        <f>AND(Table1[[#This Row],[PROPOSED Adjustment Description]]=Table1[[#This Row],[ ADOPTED
Adjustment Description]],TRUE,FALSE)</f>
        <v>#N/A</v>
      </c>
    </row>
    <row r="806" spans="1:48" s="214" customFormat="1" ht="35.25" customHeight="1" x14ac:dyDescent="0.15">
      <c r="A806" s="196">
        <v>100000</v>
      </c>
      <c r="B806" s="199" t="s">
        <v>57</v>
      </c>
      <c r="C806" s="198">
        <v>1106</v>
      </c>
      <c r="D806" s="199" t="s">
        <v>2123</v>
      </c>
      <c r="E806" s="199" t="s">
        <v>83</v>
      </c>
      <c r="F806" s="199" t="s">
        <v>83</v>
      </c>
      <c r="G806" s="199" t="s">
        <v>83</v>
      </c>
      <c r="H806" s="199" t="s">
        <v>83</v>
      </c>
      <c r="I806" s="198">
        <v>58075</v>
      </c>
      <c r="J806" s="209" t="s">
        <v>2880</v>
      </c>
      <c r="K806" s="190"/>
      <c r="L806" s="144">
        <v>-9397</v>
      </c>
      <c r="M806" s="143"/>
      <c r="N806" s="143"/>
      <c r="O806" s="191">
        <f>SUM(Table1[[#This Row],[Salaries and Wages]:[Variable Fringe]])</f>
        <v>-9397</v>
      </c>
      <c r="P806" s="75"/>
      <c r="Q806" s="75"/>
      <c r="R806" s="75"/>
      <c r="S806" s="75"/>
      <c r="T806" s="75"/>
      <c r="U806" s="75"/>
      <c r="V806" s="75"/>
      <c r="W806" s="143"/>
      <c r="X806" s="143"/>
      <c r="Y806" s="193">
        <v>-9397</v>
      </c>
      <c r="Z806" s="191"/>
      <c r="AA806" s="255" t="s">
        <v>2636</v>
      </c>
      <c r="AB806" s="210" t="s">
        <v>2133</v>
      </c>
      <c r="AC806" s="210"/>
      <c r="AD806" s="199" t="s">
        <v>67</v>
      </c>
      <c r="AE806" s="234"/>
      <c r="AF806" s="231">
        <v>0</v>
      </c>
      <c r="AG806" s="211">
        <f>Table1[[#This Row],[ADOPTED
Expenditures TOTAL]]*Table1[[#This Row],[
Percent Related to CAP]]</f>
        <v>0</v>
      </c>
      <c r="AH806" s="211">
        <f>Table1[[#This Row],[ADOPTED
Revenue TOTAL]]*Table1[[#This Row],[
Percent Related to CAP]]</f>
        <v>0</v>
      </c>
      <c r="AI806" s="251" t="s">
        <v>69</v>
      </c>
      <c r="AJ806" s="306" t="s">
        <v>69</v>
      </c>
      <c r="AK806" s="306" t="s">
        <v>69</v>
      </c>
      <c r="AL806" s="306" t="s">
        <v>69</v>
      </c>
      <c r="AM806" s="246"/>
      <c r="AN806" s="215"/>
      <c r="AO806" s="197"/>
      <c r="AP806" s="197"/>
      <c r="AQ806" s="197"/>
      <c r="AR806" s="197" t="s">
        <v>83</v>
      </c>
      <c r="AS806" s="243" t="e">
        <v>#N/A</v>
      </c>
      <c r="AT806" s="252" t="e">
        <f>IF(Table1[[#This Row],[PROPOSED
Form ID Name]]=Table1[[#This Row],[ADOPTED
Form ID Name]],TRUE,FALSE)</f>
        <v>#N/A</v>
      </c>
      <c r="AU806" s="253" t="e">
        <v>#N/A</v>
      </c>
      <c r="AV806" s="254" t="e">
        <f>AND(Table1[[#This Row],[PROPOSED Adjustment Description]]=Table1[[#This Row],[ ADOPTED
Adjustment Description]],TRUE,FALSE)</f>
        <v>#N/A</v>
      </c>
    </row>
    <row r="807" spans="1:48" s="214" customFormat="1" ht="35.25" customHeight="1" x14ac:dyDescent="0.15">
      <c r="A807" s="196">
        <v>100000</v>
      </c>
      <c r="B807" s="199" t="s">
        <v>57</v>
      </c>
      <c r="C807" s="198">
        <v>1107</v>
      </c>
      <c r="D807" s="199" t="s">
        <v>2125</v>
      </c>
      <c r="E807" s="199" t="s">
        <v>83</v>
      </c>
      <c r="F807" s="199" t="s">
        <v>83</v>
      </c>
      <c r="G807" s="199" t="s">
        <v>83</v>
      </c>
      <c r="H807" s="199" t="s">
        <v>83</v>
      </c>
      <c r="I807" s="198">
        <v>58076</v>
      </c>
      <c r="J807" s="209" t="s">
        <v>2881</v>
      </c>
      <c r="K807" s="190"/>
      <c r="L807" s="144">
        <v>-5525</v>
      </c>
      <c r="M807" s="143"/>
      <c r="N807" s="143"/>
      <c r="O807" s="191">
        <f>SUM(Table1[[#This Row],[Salaries and Wages]:[Variable Fringe]])</f>
        <v>-5525</v>
      </c>
      <c r="P807" s="81"/>
      <c r="Q807" s="81"/>
      <c r="R807" s="81"/>
      <c r="S807" s="81"/>
      <c r="T807" s="81"/>
      <c r="U807" s="81"/>
      <c r="V807" s="81"/>
      <c r="W807" s="143"/>
      <c r="X807" s="143"/>
      <c r="Y807" s="193">
        <v>-5525</v>
      </c>
      <c r="Z807" s="191"/>
      <c r="AA807" s="255" t="s">
        <v>2636</v>
      </c>
      <c r="AB807" s="210" t="s">
        <v>2133</v>
      </c>
      <c r="AC807" s="210"/>
      <c r="AD807" s="199" t="s">
        <v>67</v>
      </c>
      <c r="AE807" s="234"/>
      <c r="AF807" s="231">
        <v>0</v>
      </c>
      <c r="AG807" s="211">
        <f>Table1[[#This Row],[ADOPTED
Expenditures TOTAL]]*Table1[[#This Row],[
Percent Related to CAP]]</f>
        <v>0</v>
      </c>
      <c r="AH807" s="211">
        <f>Table1[[#This Row],[ADOPTED
Revenue TOTAL]]*Table1[[#This Row],[
Percent Related to CAP]]</f>
        <v>0</v>
      </c>
      <c r="AI807" s="251" t="s">
        <v>69</v>
      </c>
      <c r="AJ807" s="306" t="s">
        <v>69</v>
      </c>
      <c r="AK807" s="306" t="s">
        <v>69</v>
      </c>
      <c r="AL807" s="306" t="s">
        <v>69</v>
      </c>
      <c r="AM807" s="246"/>
      <c r="AN807" s="215"/>
      <c r="AO807" s="197"/>
      <c r="AP807" s="197"/>
      <c r="AQ807" s="197"/>
      <c r="AR807" s="197" t="s">
        <v>83</v>
      </c>
      <c r="AS807" s="243" t="e">
        <v>#N/A</v>
      </c>
      <c r="AT807" s="252" t="e">
        <f>IF(Table1[[#This Row],[PROPOSED
Form ID Name]]=Table1[[#This Row],[ADOPTED
Form ID Name]],TRUE,FALSE)</f>
        <v>#N/A</v>
      </c>
      <c r="AU807" s="253" t="e">
        <v>#N/A</v>
      </c>
      <c r="AV807" s="254" t="e">
        <f>AND(Table1[[#This Row],[PROPOSED Adjustment Description]]=Table1[[#This Row],[ ADOPTED
Adjustment Description]],TRUE,FALSE)</f>
        <v>#N/A</v>
      </c>
    </row>
    <row r="808" spans="1:48" s="214" customFormat="1" ht="35.25" customHeight="1" x14ac:dyDescent="0.15">
      <c r="A808" s="196">
        <v>100000</v>
      </c>
      <c r="B808" s="199" t="s">
        <v>57</v>
      </c>
      <c r="C808" s="198">
        <v>1108</v>
      </c>
      <c r="D808" s="199" t="s">
        <v>2127</v>
      </c>
      <c r="E808" s="199" t="s">
        <v>83</v>
      </c>
      <c r="F808" s="199" t="s">
        <v>83</v>
      </c>
      <c r="G808" s="199" t="s">
        <v>83</v>
      </c>
      <c r="H808" s="199" t="s">
        <v>83</v>
      </c>
      <c r="I808" s="198">
        <v>58077</v>
      </c>
      <c r="J808" s="209" t="s">
        <v>2882</v>
      </c>
      <c r="K808" s="190"/>
      <c r="L808" s="144">
        <v>-8809</v>
      </c>
      <c r="M808" s="143"/>
      <c r="N808" s="143"/>
      <c r="O808" s="191">
        <f>SUM(Table1[[#This Row],[Salaries and Wages]:[Variable Fringe]])</f>
        <v>-8809</v>
      </c>
      <c r="P808" s="75"/>
      <c r="Q808" s="75"/>
      <c r="R808" s="75"/>
      <c r="S808" s="75"/>
      <c r="T808" s="75"/>
      <c r="U808" s="75"/>
      <c r="V808" s="75"/>
      <c r="W808" s="143"/>
      <c r="X808" s="143"/>
      <c r="Y808" s="193">
        <v>-8809</v>
      </c>
      <c r="Z808" s="191"/>
      <c r="AA808" s="255" t="s">
        <v>2636</v>
      </c>
      <c r="AB808" s="210" t="s">
        <v>2133</v>
      </c>
      <c r="AC808" s="210"/>
      <c r="AD808" s="199" t="s">
        <v>67</v>
      </c>
      <c r="AE808" s="234"/>
      <c r="AF808" s="231">
        <v>0</v>
      </c>
      <c r="AG808" s="211">
        <f>Table1[[#This Row],[ADOPTED
Expenditures TOTAL]]*Table1[[#This Row],[
Percent Related to CAP]]</f>
        <v>0</v>
      </c>
      <c r="AH808" s="211">
        <f>Table1[[#This Row],[ADOPTED
Revenue TOTAL]]*Table1[[#This Row],[
Percent Related to CAP]]</f>
        <v>0</v>
      </c>
      <c r="AI808" s="251" t="s">
        <v>69</v>
      </c>
      <c r="AJ808" s="306" t="s">
        <v>69</v>
      </c>
      <c r="AK808" s="306" t="s">
        <v>69</v>
      </c>
      <c r="AL808" s="306" t="s">
        <v>69</v>
      </c>
      <c r="AM808" s="246"/>
      <c r="AN808" s="215"/>
      <c r="AO808" s="197"/>
      <c r="AP808" s="197"/>
      <c r="AQ808" s="197"/>
      <c r="AR808" s="197" t="s">
        <v>83</v>
      </c>
      <c r="AS808" s="243" t="e">
        <v>#N/A</v>
      </c>
      <c r="AT808" s="252" t="e">
        <f>IF(Table1[[#This Row],[PROPOSED
Form ID Name]]=Table1[[#This Row],[ADOPTED
Form ID Name]],TRUE,FALSE)</f>
        <v>#N/A</v>
      </c>
      <c r="AU808" s="253" t="e">
        <v>#N/A</v>
      </c>
      <c r="AV808" s="254" t="e">
        <f>AND(Table1[[#This Row],[PROPOSED Adjustment Description]]=Table1[[#This Row],[ ADOPTED
Adjustment Description]],TRUE,FALSE)</f>
        <v>#N/A</v>
      </c>
    </row>
    <row r="809" spans="1:48" s="214" customFormat="1" ht="35.25" customHeight="1" x14ac:dyDescent="0.15">
      <c r="A809" s="196">
        <v>100000</v>
      </c>
      <c r="B809" s="199" t="s">
        <v>57</v>
      </c>
      <c r="C809" s="198">
        <v>1109</v>
      </c>
      <c r="D809" s="199" t="s">
        <v>2129</v>
      </c>
      <c r="E809" s="199" t="s">
        <v>83</v>
      </c>
      <c r="F809" s="199" t="s">
        <v>83</v>
      </c>
      <c r="G809" s="199" t="s">
        <v>83</v>
      </c>
      <c r="H809" s="199" t="s">
        <v>83</v>
      </c>
      <c r="I809" s="198">
        <v>58078</v>
      </c>
      <c r="J809" s="209" t="s">
        <v>2883</v>
      </c>
      <c r="K809" s="190"/>
      <c r="L809" s="144">
        <v>-6004</v>
      </c>
      <c r="M809" s="143"/>
      <c r="N809" s="143"/>
      <c r="O809" s="191">
        <f>SUM(Table1[[#This Row],[Salaries and Wages]:[Variable Fringe]])</f>
        <v>-6004</v>
      </c>
      <c r="P809" s="81"/>
      <c r="Q809" s="81"/>
      <c r="R809" s="81"/>
      <c r="S809" s="81"/>
      <c r="T809" s="81"/>
      <c r="U809" s="81"/>
      <c r="V809" s="81"/>
      <c r="W809" s="143"/>
      <c r="X809" s="143"/>
      <c r="Y809" s="193">
        <v>-6004</v>
      </c>
      <c r="Z809" s="191"/>
      <c r="AA809" s="255" t="s">
        <v>2636</v>
      </c>
      <c r="AB809" s="210" t="s">
        <v>2133</v>
      </c>
      <c r="AC809" s="210"/>
      <c r="AD809" s="199" t="s">
        <v>67</v>
      </c>
      <c r="AE809" s="234"/>
      <c r="AF809" s="231">
        <v>0</v>
      </c>
      <c r="AG809" s="211">
        <f>Table1[[#This Row],[ADOPTED
Expenditures TOTAL]]*Table1[[#This Row],[
Percent Related to CAP]]</f>
        <v>0</v>
      </c>
      <c r="AH809" s="211">
        <f>Table1[[#This Row],[ADOPTED
Revenue TOTAL]]*Table1[[#This Row],[
Percent Related to CAP]]</f>
        <v>0</v>
      </c>
      <c r="AI809" s="251" t="s">
        <v>69</v>
      </c>
      <c r="AJ809" s="306" t="s">
        <v>69</v>
      </c>
      <c r="AK809" s="306" t="s">
        <v>69</v>
      </c>
      <c r="AL809" s="306" t="s">
        <v>69</v>
      </c>
      <c r="AM809" s="246"/>
      <c r="AN809" s="215"/>
      <c r="AO809" s="197"/>
      <c r="AP809" s="197"/>
      <c r="AQ809" s="197"/>
      <c r="AR809" s="197" t="s">
        <v>83</v>
      </c>
      <c r="AS809" s="243" t="e">
        <v>#N/A</v>
      </c>
      <c r="AT809" s="252" t="e">
        <f>IF(Table1[[#This Row],[PROPOSED
Form ID Name]]=Table1[[#This Row],[ADOPTED
Form ID Name]],TRUE,FALSE)</f>
        <v>#N/A</v>
      </c>
      <c r="AU809" s="253" t="e">
        <v>#N/A</v>
      </c>
      <c r="AV809" s="254" t="e">
        <f>AND(Table1[[#This Row],[PROPOSED Adjustment Description]]=Table1[[#This Row],[ ADOPTED
Adjustment Description]],TRUE,FALSE)</f>
        <v>#N/A</v>
      </c>
    </row>
    <row r="810" spans="1:48" s="214" customFormat="1" ht="35.25" customHeight="1" x14ac:dyDescent="0.15">
      <c r="A810" s="196">
        <v>100000</v>
      </c>
      <c r="B810" s="197" t="s">
        <v>57</v>
      </c>
      <c r="C810" s="198">
        <v>1211</v>
      </c>
      <c r="D810" s="197" t="s">
        <v>428</v>
      </c>
      <c r="E810" s="197" t="s">
        <v>103</v>
      </c>
      <c r="F810" s="197" t="s">
        <v>307</v>
      </c>
      <c r="G810" s="197" t="s">
        <v>61</v>
      </c>
      <c r="H810" s="197" t="s">
        <v>284</v>
      </c>
      <c r="I810" s="198">
        <v>58079</v>
      </c>
      <c r="J810" s="209" t="s">
        <v>2884</v>
      </c>
      <c r="K810" s="188"/>
      <c r="L810" s="189"/>
      <c r="M810" s="189"/>
      <c r="N810" s="189"/>
      <c r="O810" s="189">
        <f>SUM(Table1[[#This Row],[Salaries and Wages]:[Variable Fringe]])</f>
        <v>0</v>
      </c>
      <c r="P810" s="189"/>
      <c r="Q810" s="189"/>
      <c r="R810" s="189">
        <v>155000</v>
      </c>
      <c r="S810" s="189"/>
      <c r="T810" s="189"/>
      <c r="U810" s="189"/>
      <c r="V810" s="189"/>
      <c r="W810" s="189"/>
      <c r="X810" s="189"/>
      <c r="Y810" s="189">
        <v>155000</v>
      </c>
      <c r="Z810" s="189"/>
      <c r="AA810" s="209" t="s">
        <v>2885</v>
      </c>
      <c r="AB810" s="210" t="s">
        <v>2886</v>
      </c>
      <c r="AC810" s="209" t="s">
        <v>2887</v>
      </c>
      <c r="AD810" s="197" t="s">
        <v>94</v>
      </c>
      <c r="AE810" s="234" t="s">
        <v>69</v>
      </c>
      <c r="AF810" s="259">
        <v>0</v>
      </c>
      <c r="AG810" s="211">
        <f>Table1[[#This Row],[ADOPTED
Expenditures TOTAL]]*Table1[[#This Row],[
Percent Related to CAP]]</f>
        <v>0</v>
      </c>
      <c r="AH810" s="211">
        <f>Table1[[#This Row],[ADOPTED
Revenue TOTAL]]*Table1[[#This Row],[
Percent Related to CAP]]</f>
        <v>0</v>
      </c>
      <c r="AI810" s="251" t="s">
        <v>69</v>
      </c>
      <c r="AJ810" s="251" t="s">
        <v>69</v>
      </c>
      <c r="AK810" s="251" t="s">
        <v>69</v>
      </c>
      <c r="AL810" s="251" t="s">
        <v>69</v>
      </c>
      <c r="AM810" s="246"/>
      <c r="AN810" s="215"/>
      <c r="AO810" s="197"/>
      <c r="AP810" s="197"/>
      <c r="AQ810" s="197"/>
      <c r="AR810" s="197" t="s">
        <v>83</v>
      </c>
      <c r="AS810" s="243" t="e">
        <v>#N/A</v>
      </c>
      <c r="AT810" s="252" t="e">
        <f>IF(Table1[[#This Row],[PROPOSED
Form ID Name]]=Table1[[#This Row],[ADOPTED
Form ID Name]],TRUE,FALSE)</f>
        <v>#N/A</v>
      </c>
      <c r="AU810" s="253" t="e">
        <v>#N/A</v>
      </c>
      <c r="AV810" s="254" t="e">
        <f>AND(Table1[[#This Row],[PROPOSED Adjustment Description]]=Table1[[#This Row],[ ADOPTED
Adjustment Description]],TRUE,FALSE)</f>
        <v>#N/A</v>
      </c>
    </row>
    <row r="811" spans="1:48" s="214" customFormat="1" ht="35.25" customHeight="1" x14ac:dyDescent="0.15">
      <c r="A811" s="196">
        <v>100000</v>
      </c>
      <c r="B811" s="199" t="s">
        <v>57</v>
      </c>
      <c r="C811" s="198">
        <v>1713</v>
      </c>
      <c r="D811" s="199" t="s">
        <v>875</v>
      </c>
      <c r="E811" s="199" t="s">
        <v>83</v>
      </c>
      <c r="F811" s="199" t="s">
        <v>83</v>
      </c>
      <c r="G811" s="199" t="s">
        <v>83</v>
      </c>
      <c r="H811" s="199" t="s">
        <v>83</v>
      </c>
      <c r="I811" s="198">
        <v>58080</v>
      </c>
      <c r="J811" s="209" t="s">
        <v>2888</v>
      </c>
      <c r="K811" s="190"/>
      <c r="L811" s="191">
        <v>900000</v>
      </c>
      <c r="M811" s="191"/>
      <c r="N811" s="191"/>
      <c r="O811" s="191">
        <f>SUM(Table1[[#This Row],[Salaries and Wages]:[Variable Fringe]])</f>
        <v>900000</v>
      </c>
      <c r="P811" s="191"/>
      <c r="Q811" s="191"/>
      <c r="R811" s="191"/>
      <c r="S811" s="191"/>
      <c r="T811" s="191"/>
      <c r="U811" s="191"/>
      <c r="V811" s="191"/>
      <c r="W811" s="191"/>
      <c r="X811" s="191"/>
      <c r="Y811" s="191">
        <v>900000</v>
      </c>
      <c r="Z811" s="191"/>
      <c r="AA811" s="255" t="s">
        <v>2889</v>
      </c>
      <c r="AB811" s="210" t="s">
        <v>2890</v>
      </c>
      <c r="AC811" s="210" t="s">
        <v>2891</v>
      </c>
      <c r="AD811" s="199"/>
      <c r="AE811" s="234"/>
      <c r="AF811" s="259">
        <v>0</v>
      </c>
      <c r="AG811" s="211">
        <f>Table1[[#This Row],[ADOPTED
Expenditures TOTAL]]*Table1[[#This Row],[
Percent Related to CAP]]</f>
        <v>0</v>
      </c>
      <c r="AH811" s="258">
        <f>Table1[[#This Row],[ADOPTED
Revenue TOTAL]]*Table1[[#This Row],[
Percent Related to CAP]]</f>
        <v>0</v>
      </c>
      <c r="AI811" s="256" t="s">
        <v>69</v>
      </c>
      <c r="AJ811" s="256" t="s">
        <v>69</v>
      </c>
      <c r="AK811" s="256" t="s">
        <v>69</v>
      </c>
      <c r="AL811" s="256" t="s">
        <v>69</v>
      </c>
      <c r="AM811" s="298"/>
      <c r="AN811" s="215"/>
      <c r="AO811" s="197"/>
      <c r="AP811" s="197"/>
      <c r="AQ811" s="197"/>
      <c r="AR811" s="197" t="s">
        <v>83</v>
      </c>
      <c r="AS811" s="243" t="e">
        <v>#N/A</v>
      </c>
      <c r="AT811" s="252" t="e">
        <f>IF(Table1[[#This Row],[PROPOSED
Form ID Name]]=Table1[[#This Row],[ADOPTED
Form ID Name]],TRUE,FALSE)</f>
        <v>#N/A</v>
      </c>
      <c r="AU811" s="253" t="e">
        <v>#N/A</v>
      </c>
      <c r="AV811" s="254" t="e">
        <f>AND(Table1[[#This Row],[PROPOSED Adjustment Description]]=Table1[[#This Row],[ ADOPTED
Adjustment Description]],TRUE,FALSE)</f>
        <v>#N/A</v>
      </c>
    </row>
    <row r="812" spans="1:48" s="214" customFormat="1" ht="35.25" customHeight="1" x14ac:dyDescent="0.15">
      <c r="A812" s="196">
        <v>700036</v>
      </c>
      <c r="B812" s="199" t="s">
        <v>503</v>
      </c>
      <c r="C812" s="198">
        <v>1611</v>
      </c>
      <c r="D812" s="199" t="s">
        <v>504</v>
      </c>
      <c r="E812" s="199" t="s">
        <v>83</v>
      </c>
      <c r="F812" s="199" t="s">
        <v>83</v>
      </c>
      <c r="G812" s="199" t="s">
        <v>83</v>
      </c>
      <c r="H812" s="199" t="s">
        <v>83</v>
      </c>
      <c r="I812" s="198">
        <v>58081</v>
      </c>
      <c r="J812" s="209" t="s">
        <v>2892</v>
      </c>
      <c r="K812" s="190"/>
      <c r="L812" s="144">
        <v>-500000</v>
      </c>
      <c r="M812" s="143"/>
      <c r="N812" s="143"/>
      <c r="O812" s="191">
        <f>SUM(Table1[[#This Row],[Salaries and Wages]:[Variable Fringe]])</f>
        <v>-500000</v>
      </c>
      <c r="P812" s="75"/>
      <c r="Q812" s="75"/>
      <c r="R812" s="75"/>
      <c r="S812" s="75"/>
      <c r="T812" s="75"/>
      <c r="U812" s="75"/>
      <c r="V812" s="75"/>
      <c r="W812" s="143"/>
      <c r="X812" s="143"/>
      <c r="Y812" s="193">
        <v>-500000</v>
      </c>
      <c r="Z812" s="191"/>
      <c r="AA812" s="255" t="s">
        <v>2893</v>
      </c>
      <c r="AB812" s="210" t="s">
        <v>2890</v>
      </c>
      <c r="AC812" s="210"/>
      <c r="AD812" s="199"/>
      <c r="AE812" s="234"/>
      <c r="AF812" s="259">
        <v>0</v>
      </c>
      <c r="AG812" s="211">
        <f>Table1[[#This Row],[ADOPTED
Expenditures TOTAL]]*Table1[[#This Row],[
Percent Related to CAP]]</f>
        <v>0</v>
      </c>
      <c r="AH812" s="258">
        <f>Table1[[#This Row],[ADOPTED
Revenue TOTAL]]*Table1[[#This Row],[
Percent Related to CAP]]</f>
        <v>0</v>
      </c>
      <c r="AI812" s="256" t="s">
        <v>69</v>
      </c>
      <c r="AJ812" s="256" t="s">
        <v>69</v>
      </c>
      <c r="AK812" s="256" t="s">
        <v>69</v>
      </c>
      <c r="AL812" s="256" t="s">
        <v>69</v>
      </c>
      <c r="AM812" s="298"/>
      <c r="AN812" s="215"/>
      <c r="AO812" s="197"/>
      <c r="AP812" s="197" t="s">
        <v>83</v>
      </c>
      <c r="AQ812" s="197"/>
      <c r="AR812" s="197"/>
      <c r="AS812" s="243" t="e">
        <v>#N/A</v>
      </c>
      <c r="AT812" s="260" t="e">
        <f>IF(Table1[[#This Row],[PROPOSED
Form ID Name]]=Table1[[#This Row],[ADOPTED
Form ID Name]],TRUE,FALSE)</f>
        <v>#N/A</v>
      </c>
      <c r="AU812" s="253" t="e">
        <v>#N/A</v>
      </c>
      <c r="AV812" s="254" t="e">
        <f>AND(Table1[[#This Row],[PROPOSED Adjustment Description]]=Table1[[#This Row],[ ADOPTED
Adjustment Description]],TRUE,FALSE)</f>
        <v>#N/A</v>
      </c>
    </row>
    <row r="813" spans="1:48" s="214" customFormat="1" ht="35.25" customHeight="1" x14ac:dyDescent="0.15">
      <c r="A813" s="196">
        <v>100000</v>
      </c>
      <c r="B813" s="197" t="s">
        <v>57</v>
      </c>
      <c r="C813" s="198">
        <v>1215</v>
      </c>
      <c r="D813" s="197" t="s">
        <v>2154</v>
      </c>
      <c r="E813" s="197"/>
      <c r="F813" s="197"/>
      <c r="G813" s="197"/>
      <c r="H813" s="197"/>
      <c r="I813" s="198">
        <v>58092</v>
      </c>
      <c r="J813" s="209" t="s">
        <v>2894</v>
      </c>
      <c r="K813" s="188">
        <v>2</v>
      </c>
      <c r="L813" s="194">
        <v>-77377</v>
      </c>
      <c r="M813" s="189">
        <v>54566</v>
      </c>
      <c r="N813" s="189">
        <v>22811</v>
      </c>
      <c r="O813" s="189">
        <f>SUM(Table1[[#This Row],[Salaries and Wages]:[Variable Fringe]])</f>
        <v>0</v>
      </c>
      <c r="P813" s="189"/>
      <c r="Q813" s="189"/>
      <c r="R813" s="189"/>
      <c r="S813" s="189"/>
      <c r="T813" s="189"/>
      <c r="U813" s="189"/>
      <c r="V813" s="189"/>
      <c r="W813" s="189"/>
      <c r="X813" s="189"/>
      <c r="Y813" s="189"/>
      <c r="Z813" s="189"/>
      <c r="AA813" s="209" t="s">
        <v>2895</v>
      </c>
      <c r="AB813" s="210" t="s">
        <v>2896</v>
      </c>
      <c r="AC813" s="210" t="s">
        <v>2896</v>
      </c>
      <c r="AD813" s="197"/>
      <c r="AE813" s="234"/>
      <c r="AF813" s="259">
        <v>0</v>
      </c>
      <c r="AG813" s="211">
        <f>Table1[[#This Row],[ADOPTED
Expenditures TOTAL]]*Table1[[#This Row],[
Percent Related to CAP]]</f>
        <v>0</v>
      </c>
      <c r="AH813" s="211">
        <f>Table1[[#This Row],[ADOPTED
Revenue TOTAL]]*Table1[[#This Row],[
Percent Related to CAP]]</f>
        <v>0</v>
      </c>
      <c r="AI813" s="251" t="s">
        <v>69</v>
      </c>
      <c r="AJ813" s="251" t="s">
        <v>69</v>
      </c>
      <c r="AK813" s="251" t="s">
        <v>69</v>
      </c>
      <c r="AL813" s="251" t="s">
        <v>69</v>
      </c>
      <c r="AM813" s="246"/>
      <c r="AN813" s="215"/>
      <c r="AO813" s="197"/>
      <c r="AP813" s="197"/>
      <c r="AQ813" s="197"/>
      <c r="AR813" s="197"/>
      <c r="AS813" s="243" t="e">
        <v>#N/A</v>
      </c>
      <c r="AT813" s="252" t="e">
        <f>IF(Table1[[#This Row],[PROPOSED
Form ID Name]]=Table1[[#This Row],[ADOPTED
Form ID Name]],TRUE,FALSE)</f>
        <v>#N/A</v>
      </c>
      <c r="AU813" s="253" t="e">
        <v>#N/A</v>
      </c>
      <c r="AV813" s="254" t="e">
        <f>AND(Table1[[#This Row],[PROPOSED Adjustment Description]]=Table1[[#This Row],[ ADOPTED
Adjustment Description]],TRUE,FALSE)</f>
        <v>#N/A</v>
      </c>
    </row>
    <row r="814" spans="1:48" s="214" customFormat="1" ht="35.25" customHeight="1" x14ac:dyDescent="0.15">
      <c r="A814" s="196">
        <v>100000</v>
      </c>
      <c r="B814" s="197" t="s">
        <v>57</v>
      </c>
      <c r="C814" s="198">
        <v>1621</v>
      </c>
      <c r="D814" s="197" t="s">
        <v>432</v>
      </c>
      <c r="E814" s="197"/>
      <c r="F814" s="197"/>
      <c r="G814" s="197"/>
      <c r="H814" s="197"/>
      <c r="I814" s="198">
        <v>58093</v>
      </c>
      <c r="J814" s="209" t="s">
        <v>2897</v>
      </c>
      <c r="K814" s="188">
        <v>1</v>
      </c>
      <c r="L814" s="141">
        <v>57272</v>
      </c>
      <c r="M814" s="141">
        <v>28672</v>
      </c>
      <c r="N814" s="141">
        <v>11784</v>
      </c>
      <c r="O814" s="189">
        <f>SUM(Table1[[#This Row],[Salaries and Wages]:[Variable Fringe]])</f>
        <v>97728</v>
      </c>
      <c r="P814" s="71"/>
      <c r="Q814" s="71"/>
      <c r="R814" s="71"/>
      <c r="S814" s="71"/>
      <c r="T814" s="71"/>
      <c r="U814" s="71"/>
      <c r="V814" s="71"/>
      <c r="W814" s="141"/>
      <c r="X814" s="141"/>
      <c r="Y814" s="189">
        <v>97728</v>
      </c>
      <c r="Z814" s="189"/>
      <c r="AA814" s="209" t="s">
        <v>2898</v>
      </c>
      <c r="AB814" s="210" t="s">
        <v>2899</v>
      </c>
      <c r="AC814" s="210" t="s">
        <v>2899</v>
      </c>
      <c r="AD814" s="197"/>
      <c r="AE814" s="234"/>
      <c r="AF814" s="259">
        <v>1</v>
      </c>
      <c r="AG814" s="211">
        <f>Table1[[#This Row],[ADOPTED
Expenditures TOTAL]]*Table1[[#This Row],[
Percent Related to CAP]]</f>
        <v>97728</v>
      </c>
      <c r="AH814" s="211">
        <f>Table1[[#This Row],[ADOPTED
Revenue TOTAL]]*Table1[[#This Row],[
Percent Related to CAP]]</f>
        <v>0</v>
      </c>
      <c r="AI814" s="251" t="s">
        <v>2685</v>
      </c>
      <c r="AJ814" s="251" t="s">
        <v>2900</v>
      </c>
      <c r="AK814" s="251" t="s">
        <v>81</v>
      </c>
      <c r="AL814" s="217" t="s">
        <v>269</v>
      </c>
      <c r="AM814" s="246"/>
      <c r="AN814" s="215"/>
      <c r="AO814" s="197"/>
      <c r="AP814" s="197"/>
      <c r="AQ814" s="197"/>
      <c r="AR814" s="197"/>
      <c r="AS814" s="243" t="e">
        <v>#N/A</v>
      </c>
      <c r="AT814" s="252" t="e">
        <f>IF(Table1[[#This Row],[PROPOSED
Form ID Name]]=Table1[[#This Row],[ADOPTED
Form ID Name]],TRUE,FALSE)</f>
        <v>#N/A</v>
      </c>
      <c r="AU814" s="253" t="e">
        <v>#N/A</v>
      </c>
      <c r="AV814" s="254" t="e">
        <f>AND(Table1[[#This Row],[PROPOSED Adjustment Description]]=Table1[[#This Row],[ ADOPTED
Adjustment Description]],TRUE,FALSE)</f>
        <v>#N/A</v>
      </c>
    </row>
    <row r="815" spans="1:48" s="214" customFormat="1" ht="35.25" customHeight="1" x14ac:dyDescent="0.15">
      <c r="A815" s="196">
        <v>100000</v>
      </c>
      <c r="B815" s="197" t="s">
        <v>57</v>
      </c>
      <c r="C815" s="198">
        <v>1914</v>
      </c>
      <c r="D815" s="197" t="s">
        <v>318</v>
      </c>
      <c r="E815" s="197" t="s">
        <v>335</v>
      </c>
      <c r="F815" s="197" t="s">
        <v>60</v>
      </c>
      <c r="G815" s="197" t="s">
        <v>61</v>
      </c>
      <c r="H815" s="197" t="s">
        <v>83</v>
      </c>
      <c r="I815" s="198">
        <v>58099</v>
      </c>
      <c r="J815" s="209" t="s">
        <v>2901</v>
      </c>
      <c r="K815" s="188"/>
      <c r="L815" s="141"/>
      <c r="M815" s="141"/>
      <c r="N815" s="141"/>
      <c r="O815" s="189">
        <f>SUM(Table1[[#This Row],[Salaries and Wages]:[Variable Fringe]])</f>
        <v>0</v>
      </c>
      <c r="P815" s="77">
        <v>-500000</v>
      </c>
      <c r="Q815" s="71"/>
      <c r="R815" s="71"/>
      <c r="S815" s="71"/>
      <c r="T815" s="71"/>
      <c r="U815" s="71"/>
      <c r="V815" s="71"/>
      <c r="W815" s="141"/>
      <c r="X815" s="141"/>
      <c r="Y815" s="194">
        <v>-500000</v>
      </c>
      <c r="Z815" s="189"/>
      <c r="AA815" s="209" t="s">
        <v>2902</v>
      </c>
      <c r="AB815" s="210" t="s">
        <v>338</v>
      </c>
      <c r="AC815" s="209" t="s">
        <v>339</v>
      </c>
      <c r="AD815" s="197" t="s">
        <v>67</v>
      </c>
      <c r="AE815" s="235" t="s">
        <v>340</v>
      </c>
      <c r="AF815" s="259">
        <v>0</v>
      </c>
      <c r="AG815" s="211">
        <f>Table1[[#This Row],[ADOPTED
Expenditures TOTAL]]*Table1[[#This Row],[
Percent Related to CAP]]</f>
        <v>0</v>
      </c>
      <c r="AH815" s="211">
        <f>Table1[[#This Row],[ADOPTED
Revenue TOTAL]]*Table1[[#This Row],[
Percent Related to CAP]]</f>
        <v>0</v>
      </c>
      <c r="AI815" s="217" t="s">
        <v>69</v>
      </c>
      <c r="AJ815" s="217" t="s">
        <v>69</v>
      </c>
      <c r="AK815" s="217" t="s">
        <v>69</v>
      </c>
      <c r="AL815" s="217" t="s">
        <v>69</v>
      </c>
      <c r="AM815" s="290"/>
      <c r="AN815" s="212"/>
      <c r="AO815" s="213"/>
      <c r="AP815" s="213"/>
      <c r="AQ815" s="213"/>
      <c r="AR815" s="197" t="s">
        <v>133</v>
      </c>
      <c r="AS815" s="243" t="e">
        <v>#N/A</v>
      </c>
      <c r="AT815" s="252" t="e">
        <f>IF(Table1[[#This Row],[PROPOSED
Form ID Name]]=Table1[[#This Row],[ADOPTED
Form ID Name]],TRUE,FALSE)</f>
        <v>#N/A</v>
      </c>
      <c r="AU815" s="253" t="e">
        <v>#N/A</v>
      </c>
      <c r="AV815" s="254" t="e">
        <f>AND(Table1[[#This Row],[PROPOSED Adjustment Description]]=Table1[[#This Row],[ ADOPTED
Adjustment Description]],TRUE,FALSE)</f>
        <v>#N/A</v>
      </c>
    </row>
    <row r="816" spans="1:48" s="214" customFormat="1" ht="35.25" customHeight="1" x14ac:dyDescent="0.15">
      <c r="A816" s="196">
        <v>100000</v>
      </c>
      <c r="B816" s="199" t="s">
        <v>57</v>
      </c>
      <c r="C816" s="198">
        <v>1716</v>
      </c>
      <c r="D816" s="199" t="s">
        <v>1290</v>
      </c>
      <c r="E816" s="199" t="s">
        <v>83</v>
      </c>
      <c r="F816" s="199" t="s">
        <v>83</v>
      </c>
      <c r="G816" s="199" t="s">
        <v>89</v>
      </c>
      <c r="H816" s="199" t="s">
        <v>83</v>
      </c>
      <c r="I816" s="198">
        <v>58100</v>
      </c>
      <c r="J816" s="209" t="s">
        <v>2903</v>
      </c>
      <c r="K816" s="190"/>
      <c r="L816" s="191"/>
      <c r="M816" s="191"/>
      <c r="N816" s="191"/>
      <c r="O816" s="191">
        <f>SUM(Table1[[#This Row],[Salaries and Wages]:[Variable Fringe]])</f>
        <v>0</v>
      </c>
      <c r="P816" s="191"/>
      <c r="Q816" s="191"/>
      <c r="R816" s="191"/>
      <c r="S816" s="191"/>
      <c r="T816" s="191"/>
      <c r="U816" s="191"/>
      <c r="V816" s="191"/>
      <c r="W816" s="191"/>
      <c r="X816" s="191"/>
      <c r="Y816" s="191"/>
      <c r="Z816" s="191">
        <v>413383</v>
      </c>
      <c r="AA816" s="216" t="s">
        <v>2904</v>
      </c>
      <c r="AB816" s="210" t="s">
        <v>92</v>
      </c>
      <c r="AC816" s="210" t="s">
        <v>1911</v>
      </c>
      <c r="AD816" s="199" t="s">
        <v>94</v>
      </c>
      <c r="AE816" s="234" t="s">
        <v>69</v>
      </c>
      <c r="AF816" s="259">
        <v>0</v>
      </c>
      <c r="AG816" s="211">
        <f>Table1[[#This Row],[ADOPTED
Expenditures TOTAL]]*Table1[[#This Row],[
Percent Related to CAP]]</f>
        <v>0</v>
      </c>
      <c r="AH816" s="211">
        <f>Table1[[#This Row],[ADOPTED
Revenue TOTAL]]*Table1[[#This Row],[
Percent Related to CAP]]</f>
        <v>0</v>
      </c>
      <c r="AI816" s="251" t="s">
        <v>69</v>
      </c>
      <c r="AJ816" s="257" t="s">
        <v>69</v>
      </c>
      <c r="AK816" s="257" t="s">
        <v>69</v>
      </c>
      <c r="AL816" s="257" t="s">
        <v>69</v>
      </c>
      <c r="AM816" s="246"/>
      <c r="AN816" s="215"/>
      <c r="AO816" s="197"/>
      <c r="AP816" s="197"/>
      <c r="AQ816" s="197"/>
      <c r="AR816" s="197" t="s">
        <v>83</v>
      </c>
      <c r="AS816" s="243" t="e">
        <v>#N/A</v>
      </c>
      <c r="AT816" s="252" t="e">
        <f>IF(Table1[[#This Row],[PROPOSED
Form ID Name]]=Table1[[#This Row],[ADOPTED
Form ID Name]],TRUE,FALSE)</f>
        <v>#N/A</v>
      </c>
      <c r="AU816" s="253" t="e">
        <v>#N/A</v>
      </c>
      <c r="AV816" s="254" t="e">
        <f>AND(Table1[[#This Row],[PROPOSED Adjustment Description]]=Table1[[#This Row],[ ADOPTED
Adjustment Description]],TRUE,FALSE)</f>
        <v>#N/A</v>
      </c>
    </row>
    <row r="817" spans="1:48" s="214" customFormat="1" ht="35.25" customHeight="1" x14ac:dyDescent="0.15">
      <c r="A817" s="196">
        <v>100000</v>
      </c>
      <c r="B817" s="197" t="s">
        <v>57</v>
      </c>
      <c r="C817" s="198">
        <v>1211</v>
      </c>
      <c r="D817" s="197" t="s">
        <v>428</v>
      </c>
      <c r="E817" s="197"/>
      <c r="F817" s="197" t="s">
        <v>83</v>
      </c>
      <c r="G817" s="197" t="s">
        <v>61</v>
      </c>
      <c r="H817" s="197" t="s">
        <v>83</v>
      </c>
      <c r="I817" s="198">
        <v>58102</v>
      </c>
      <c r="J817" s="209" t="s">
        <v>2905</v>
      </c>
      <c r="K817" s="188">
        <v>1</v>
      </c>
      <c r="L817" s="189">
        <v>22334</v>
      </c>
      <c r="M817" s="189">
        <v>25511</v>
      </c>
      <c r="N817" s="189">
        <v>9758</v>
      </c>
      <c r="O817" s="189">
        <f>SUM(Table1[[#This Row],[Salaries and Wages]:[Variable Fringe]])</f>
        <v>57603</v>
      </c>
      <c r="P817" s="189"/>
      <c r="Q817" s="189"/>
      <c r="R817" s="189"/>
      <c r="S817" s="189"/>
      <c r="T817" s="189"/>
      <c r="U817" s="189"/>
      <c r="V817" s="189"/>
      <c r="W817" s="189"/>
      <c r="X817" s="189"/>
      <c r="Y817" s="189">
        <v>57603</v>
      </c>
      <c r="Z817" s="189"/>
      <c r="AA817" s="209" t="s">
        <v>2906</v>
      </c>
      <c r="AB817" s="210" t="s">
        <v>2907</v>
      </c>
      <c r="AC817" s="210" t="s">
        <v>2908</v>
      </c>
      <c r="AD817" s="197"/>
      <c r="AE817" s="234"/>
      <c r="AF817" s="259">
        <v>0</v>
      </c>
      <c r="AG817" s="211">
        <f>Table1[[#This Row],[ADOPTED
Expenditures TOTAL]]*Table1[[#This Row],[
Percent Related to CAP]]</f>
        <v>0</v>
      </c>
      <c r="AH817" s="211">
        <f>Table1[[#This Row],[ADOPTED
Revenue TOTAL]]*Table1[[#This Row],[
Percent Related to CAP]]</f>
        <v>0</v>
      </c>
      <c r="AI817" s="251" t="s">
        <v>69</v>
      </c>
      <c r="AJ817" s="251" t="s">
        <v>69</v>
      </c>
      <c r="AK817" s="251" t="s">
        <v>69</v>
      </c>
      <c r="AL817" s="251" t="s">
        <v>69</v>
      </c>
      <c r="AM817" s="246"/>
      <c r="AN817" s="215"/>
      <c r="AO817" s="197"/>
      <c r="AP817" s="197"/>
      <c r="AQ817" s="197"/>
      <c r="AR817" s="197" t="s">
        <v>83</v>
      </c>
      <c r="AS817" s="243" t="e">
        <v>#N/A</v>
      </c>
      <c r="AT817" s="252" t="e">
        <f>IF(Table1[[#This Row],[PROPOSED
Form ID Name]]=Table1[[#This Row],[ADOPTED
Form ID Name]],TRUE,FALSE)</f>
        <v>#N/A</v>
      </c>
      <c r="AU817" s="253" t="e">
        <v>#N/A</v>
      </c>
      <c r="AV817" s="254" t="e">
        <f>AND(Table1[[#This Row],[PROPOSED Adjustment Description]]=Table1[[#This Row],[ ADOPTED
Adjustment Description]],TRUE,FALSE)</f>
        <v>#N/A</v>
      </c>
    </row>
    <row r="818" spans="1:48" s="214" customFormat="1" ht="35.25" customHeight="1" x14ac:dyDescent="0.15">
      <c r="A818" s="196">
        <v>100000</v>
      </c>
      <c r="B818" s="199" t="s">
        <v>57</v>
      </c>
      <c r="C818" s="198">
        <v>2115</v>
      </c>
      <c r="D818" s="199" t="s">
        <v>898</v>
      </c>
      <c r="E818" s="199"/>
      <c r="F818" s="199" t="s">
        <v>83</v>
      </c>
      <c r="G818" s="199" t="s">
        <v>83</v>
      </c>
      <c r="H818" s="199" t="s">
        <v>83</v>
      </c>
      <c r="I818" s="198">
        <v>58111</v>
      </c>
      <c r="J818" s="209" t="s">
        <v>2909</v>
      </c>
      <c r="K818" s="192">
        <v>-11</v>
      </c>
      <c r="L818" s="193">
        <v>-597488</v>
      </c>
      <c r="M818" s="193">
        <v>-173823</v>
      </c>
      <c r="N818" s="193">
        <v>-99736</v>
      </c>
      <c r="O818" s="193">
        <f>SUM(Table1[[#This Row],[Salaries and Wages]:[Variable Fringe]])</f>
        <v>-871047</v>
      </c>
      <c r="P818" s="193">
        <v>-55800</v>
      </c>
      <c r="Q818" s="193">
        <v>-532913</v>
      </c>
      <c r="R818" s="191"/>
      <c r="S818" s="191"/>
      <c r="T818" s="191"/>
      <c r="U818" s="191"/>
      <c r="V818" s="191"/>
      <c r="W818" s="191"/>
      <c r="X818" s="191"/>
      <c r="Y818" s="193">
        <v>-1459760</v>
      </c>
      <c r="Z818" s="191"/>
      <c r="AA818" s="255" t="s">
        <v>2910</v>
      </c>
      <c r="AB818" s="210" t="s">
        <v>2910</v>
      </c>
      <c r="AC818" s="209" t="s">
        <v>2911</v>
      </c>
      <c r="AD818" s="199"/>
      <c r="AE818" s="234"/>
      <c r="AF818" s="259">
        <v>0</v>
      </c>
      <c r="AG818" s="211">
        <f>Table1[[#This Row],[ADOPTED
Expenditures TOTAL]]*Table1[[#This Row],[
Percent Related to CAP]]</f>
        <v>0</v>
      </c>
      <c r="AH818" s="211">
        <f>Table1[[#This Row],[ADOPTED
Revenue TOTAL]]*Table1[[#This Row],[
Percent Related to CAP]]</f>
        <v>0</v>
      </c>
      <c r="AI818" s="251" t="s">
        <v>69</v>
      </c>
      <c r="AJ818" s="251" t="s">
        <v>69</v>
      </c>
      <c r="AK818" s="251" t="s">
        <v>69</v>
      </c>
      <c r="AL818" s="217" t="s">
        <v>69</v>
      </c>
      <c r="AM818" s="246"/>
      <c r="AN818" s="215"/>
      <c r="AO818" s="197"/>
      <c r="AP818" s="197"/>
      <c r="AQ818" s="197"/>
      <c r="AR818" s="197" t="s">
        <v>83</v>
      </c>
      <c r="AS818" s="243" t="e">
        <v>#N/A</v>
      </c>
      <c r="AT818" s="252" t="e">
        <f>IF(Table1[[#This Row],[PROPOSED
Form ID Name]]=Table1[[#This Row],[ADOPTED
Form ID Name]],TRUE,FALSE)</f>
        <v>#N/A</v>
      </c>
      <c r="AU818" s="253" t="e">
        <v>#N/A</v>
      </c>
      <c r="AV818" s="254" t="e">
        <f>AND(Table1[[#This Row],[PROPOSED Adjustment Description]]=Table1[[#This Row],[ ADOPTED
Adjustment Description]],TRUE,FALSE)</f>
        <v>#N/A</v>
      </c>
    </row>
    <row r="819" spans="1:48" s="214" customFormat="1" ht="35.25" customHeight="1" x14ac:dyDescent="0.15">
      <c r="A819" s="196">
        <v>100000</v>
      </c>
      <c r="B819" s="199" t="s">
        <v>57</v>
      </c>
      <c r="C819" s="198">
        <v>1713</v>
      </c>
      <c r="D819" s="199" t="s">
        <v>875</v>
      </c>
      <c r="E819" s="199" t="s">
        <v>103</v>
      </c>
      <c r="F819" s="199" t="s">
        <v>60</v>
      </c>
      <c r="G819" s="199" t="s">
        <v>61</v>
      </c>
      <c r="H819" s="199" t="s">
        <v>83</v>
      </c>
      <c r="I819" s="198">
        <v>58113</v>
      </c>
      <c r="J819" s="209" t="s">
        <v>2912</v>
      </c>
      <c r="K819" s="190"/>
      <c r="L819" s="191"/>
      <c r="M819" s="191"/>
      <c r="N819" s="191"/>
      <c r="O819" s="191">
        <f>SUM(Table1[[#This Row],[Salaries and Wages]:[Variable Fringe]])</f>
        <v>0</v>
      </c>
      <c r="P819" s="191">
        <v>250000</v>
      </c>
      <c r="Q819" s="191"/>
      <c r="R819" s="191"/>
      <c r="S819" s="191"/>
      <c r="T819" s="191"/>
      <c r="U819" s="191"/>
      <c r="V819" s="191"/>
      <c r="W819" s="191"/>
      <c r="X819" s="191"/>
      <c r="Y819" s="191">
        <v>250000</v>
      </c>
      <c r="Z819" s="191"/>
      <c r="AA819" s="216" t="s">
        <v>2913</v>
      </c>
      <c r="AB819" s="210" t="s">
        <v>2914</v>
      </c>
      <c r="AC819" s="210" t="s">
        <v>2915</v>
      </c>
      <c r="AD819" s="199" t="s">
        <v>67</v>
      </c>
      <c r="AE819" s="235" t="s">
        <v>2916</v>
      </c>
      <c r="AF819" s="259">
        <v>0</v>
      </c>
      <c r="AG819" s="211">
        <f>Table1[[#This Row],[ADOPTED
Expenditures TOTAL]]*Table1[[#This Row],[
Percent Related to CAP]]</f>
        <v>0</v>
      </c>
      <c r="AH819" s="211">
        <f>Table1[[#This Row],[ADOPTED
Revenue TOTAL]]*Table1[[#This Row],[
Percent Related to CAP]]</f>
        <v>0</v>
      </c>
      <c r="AI819" s="251" t="s">
        <v>69</v>
      </c>
      <c r="AJ819" s="251" t="s">
        <v>69</v>
      </c>
      <c r="AK819" s="251" t="s">
        <v>69</v>
      </c>
      <c r="AL819" s="217" t="s">
        <v>69</v>
      </c>
      <c r="AM819" s="290"/>
      <c r="AN819" s="212"/>
      <c r="AO819" s="213"/>
      <c r="AP819" s="213"/>
      <c r="AQ819" s="213"/>
      <c r="AR819" s="197" t="s">
        <v>83</v>
      </c>
      <c r="AS819" s="243" t="e">
        <v>#N/A</v>
      </c>
      <c r="AT819" s="252" t="e">
        <f>IF(Table1[[#This Row],[PROPOSED
Form ID Name]]=Table1[[#This Row],[ADOPTED
Form ID Name]],TRUE,FALSE)</f>
        <v>#N/A</v>
      </c>
      <c r="AU819" s="253" t="e">
        <v>#N/A</v>
      </c>
      <c r="AV819" s="254" t="e">
        <f>AND(Table1[[#This Row],[PROPOSED Adjustment Description]]=Table1[[#This Row],[ ADOPTED
Adjustment Description]],TRUE,FALSE)</f>
        <v>#N/A</v>
      </c>
    </row>
    <row r="820" spans="1:48" s="214" customFormat="1" ht="35.25" customHeight="1" x14ac:dyDescent="0.15">
      <c r="A820" s="196">
        <v>100000</v>
      </c>
      <c r="B820" s="197" t="s">
        <v>57</v>
      </c>
      <c r="C820" s="198">
        <v>110211</v>
      </c>
      <c r="D820" s="197" t="s">
        <v>2208</v>
      </c>
      <c r="E820" s="197" t="s">
        <v>103</v>
      </c>
      <c r="F820" s="197" t="s">
        <v>60</v>
      </c>
      <c r="G820" s="197" t="s">
        <v>104</v>
      </c>
      <c r="H820" s="197" t="s">
        <v>83</v>
      </c>
      <c r="I820" s="198">
        <v>58114</v>
      </c>
      <c r="J820" s="209" t="s">
        <v>2917</v>
      </c>
      <c r="K820" s="188"/>
      <c r="L820" s="141"/>
      <c r="M820" s="141"/>
      <c r="N820" s="141"/>
      <c r="O820" s="189">
        <f>SUM(Table1[[#This Row],[Salaries and Wages]:[Variable Fringe]])</f>
        <v>0</v>
      </c>
      <c r="P820" s="71"/>
      <c r="Q820" s="71">
        <v>41791</v>
      </c>
      <c r="R820" s="71"/>
      <c r="S820" s="71"/>
      <c r="T820" s="71"/>
      <c r="U820" s="71"/>
      <c r="V820" s="71"/>
      <c r="W820" s="141"/>
      <c r="X820" s="141"/>
      <c r="Y820" s="189">
        <v>41791</v>
      </c>
      <c r="Z820" s="189"/>
      <c r="AA820" s="209" t="s">
        <v>2918</v>
      </c>
      <c r="AB820" s="210" t="s">
        <v>2919</v>
      </c>
      <c r="AC820" s="209" t="s">
        <v>2211</v>
      </c>
      <c r="AD820" s="197" t="s">
        <v>94</v>
      </c>
      <c r="AE820" s="234" t="s">
        <v>69</v>
      </c>
      <c r="AF820" s="231">
        <v>0</v>
      </c>
      <c r="AG820" s="211">
        <f>Table1[[#This Row],[ADOPTED
Expenditures TOTAL]]*Table1[[#This Row],[
Percent Related to CAP]]</f>
        <v>0</v>
      </c>
      <c r="AH820" s="211">
        <f>Table1[[#This Row],[ADOPTED
Revenue TOTAL]]*Table1[[#This Row],[
Percent Related to CAP]]</f>
        <v>0</v>
      </c>
      <c r="AI820" s="251" t="s">
        <v>69</v>
      </c>
      <c r="AJ820" s="306" t="s">
        <v>69</v>
      </c>
      <c r="AK820" s="306" t="s">
        <v>69</v>
      </c>
      <c r="AL820" s="306" t="s">
        <v>69</v>
      </c>
      <c r="AM820" s="246"/>
      <c r="AN820" s="215"/>
      <c r="AO820" s="197"/>
      <c r="AP820" s="197"/>
      <c r="AQ820" s="197"/>
      <c r="AR820" s="197" t="s">
        <v>83</v>
      </c>
      <c r="AS820" s="243" t="e">
        <v>#N/A</v>
      </c>
      <c r="AT820" s="252" t="e">
        <f>IF(Table1[[#This Row],[PROPOSED
Form ID Name]]=Table1[[#This Row],[ADOPTED
Form ID Name]],TRUE,FALSE)</f>
        <v>#N/A</v>
      </c>
      <c r="AU820" s="253" t="e">
        <v>#N/A</v>
      </c>
      <c r="AV820" s="254" t="e">
        <f>AND(Table1[[#This Row],[PROPOSED Adjustment Description]]=Table1[[#This Row],[ ADOPTED
Adjustment Description]],TRUE,FALSE)</f>
        <v>#N/A</v>
      </c>
    </row>
    <row r="821" spans="1:48" s="214" customFormat="1" ht="35.25" customHeight="1" x14ac:dyDescent="0.15">
      <c r="A821" s="196">
        <v>100000</v>
      </c>
      <c r="B821" s="197" t="s">
        <v>57</v>
      </c>
      <c r="C821" s="198">
        <v>110911</v>
      </c>
      <c r="D821" s="197" t="s">
        <v>2224</v>
      </c>
      <c r="E821" s="197" t="s">
        <v>103</v>
      </c>
      <c r="F821" s="197" t="s">
        <v>60</v>
      </c>
      <c r="G821" s="197" t="s">
        <v>104</v>
      </c>
      <c r="H821" s="197" t="s">
        <v>83</v>
      </c>
      <c r="I821" s="198">
        <v>58115</v>
      </c>
      <c r="J821" s="209" t="s">
        <v>2920</v>
      </c>
      <c r="K821" s="188"/>
      <c r="L821" s="141"/>
      <c r="M821" s="141"/>
      <c r="N821" s="141"/>
      <c r="O821" s="189">
        <f>SUM(Table1[[#This Row],[Salaries and Wages]:[Variable Fringe]])</f>
        <v>0</v>
      </c>
      <c r="P821" s="65"/>
      <c r="Q821" s="65">
        <v>88633</v>
      </c>
      <c r="R821" s="65"/>
      <c r="S821" s="65"/>
      <c r="T821" s="65"/>
      <c r="U821" s="65"/>
      <c r="V821" s="65"/>
      <c r="W821" s="141"/>
      <c r="X821" s="141"/>
      <c r="Y821" s="189">
        <v>88633</v>
      </c>
      <c r="Z821" s="189"/>
      <c r="AA821" s="209" t="s">
        <v>2921</v>
      </c>
      <c r="AB821" s="210" t="s">
        <v>2919</v>
      </c>
      <c r="AC821" s="209" t="s">
        <v>2211</v>
      </c>
      <c r="AD821" s="197" t="s">
        <v>94</v>
      </c>
      <c r="AE821" s="234" t="s">
        <v>69</v>
      </c>
      <c r="AF821" s="231">
        <v>0</v>
      </c>
      <c r="AG821" s="211">
        <f>Table1[[#This Row],[ADOPTED
Expenditures TOTAL]]*Table1[[#This Row],[
Percent Related to CAP]]</f>
        <v>0</v>
      </c>
      <c r="AH821" s="211">
        <f>Table1[[#This Row],[ADOPTED
Revenue TOTAL]]*Table1[[#This Row],[
Percent Related to CAP]]</f>
        <v>0</v>
      </c>
      <c r="AI821" s="251" t="s">
        <v>69</v>
      </c>
      <c r="AJ821" s="306" t="s">
        <v>69</v>
      </c>
      <c r="AK821" s="306" t="s">
        <v>69</v>
      </c>
      <c r="AL821" s="306" t="s">
        <v>69</v>
      </c>
      <c r="AM821" s="246"/>
      <c r="AN821" s="215"/>
      <c r="AO821" s="197"/>
      <c r="AP821" s="197"/>
      <c r="AQ821" s="197"/>
      <c r="AR821" s="197" t="s">
        <v>83</v>
      </c>
      <c r="AS821" s="243" t="e">
        <v>#N/A</v>
      </c>
      <c r="AT821" s="252" t="e">
        <f>IF(Table1[[#This Row],[PROPOSED
Form ID Name]]=Table1[[#This Row],[ADOPTED
Form ID Name]],TRUE,FALSE)</f>
        <v>#N/A</v>
      </c>
      <c r="AU821" s="253" t="e">
        <v>#N/A</v>
      </c>
      <c r="AV821" s="254" t="e">
        <f>AND(Table1[[#This Row],[PROPOSED Adjustment Description]]=Table1[[#This Row],[ ADOPTED
Adjustment Description]],TRUE,FALSE)</f>
        <v>#N/A</v>
      </c>
    </row>
    <row r="822" spans="1:48" s="214" customFormat="1" ht="35.25" customHeight="1" x14ac:dyDescent="0.15">
      <c r="A822" s="196">
        <v>100000</v>
      </c>
      <c r="B822" s="197" t="s">
        <v>57</v>
      </c>
      <c r="C822" s="198">
        <v>1611</v>
      </c>
      <c r="D822" s="197" t="s">
        <v>504</v>
      </c>
      <c r="E822" s="197"/>
      <c r="F822" s="197" t="s">
        <v>83</v>
      </c>
      <c r="G822" s="197" t="s">
        <v>61</v>
      </c>
      <c r="H822" s="197" t="s">
        <v>83</v>
      </c>
      <c r="I822" s="198">
        <v>58121</v>
      </c>
      <c r="J822" s="209" t="s">
        <v>2922</v>
      </c>
      <c r="K822" s="188">
        <v>3</v>
      </c>
      <c r="L822" s="141">
        <v>106877</v>
      </c>
      <c r="M822" s="141">
        <v>65682</v>
      </c>
      <c r="N822" s="141">
        <v>31187</v>
      </c>
      <c r="O822" s="189">
        <f>SUM(Table1[[#This Row],[Salaries and Wages]:[Variable Fringe]])</f>
        <v>203746</v>
      </c>
      <c r="P822" s="71"/>
      <c r="Q822" s="71">
        <v>600000</v>
      </c>
      <c r="R822" s="71"/>
      <c r="S822" s="71"/>
      <c r="T822" s="71"/>
      <c r="U822" s="71"/>
      <c r="V822" s="71"/>
      <c r="W822" s="141"/>
      <c r="X822" s="141"/>
      <c r="Y822" s="189">
        <v>803746</v>
      </c>
      <c r="Z822" s="189"/>
      <c r="AA822" s="209" t="s">
        <v>2923</v>
      </c>
      <c r="AB822" s="210" t="s">
        <v>2924</v>
      </c>
      <c r="AC822" s="210"/>
      <c r="AD822" s="197" t="s">
        <v>67</v>
      </c>
      <c r="AE822" s="234"/>
      <c r="AF822" s="259">
        <v>0</v>
      </c>
      <c r="AG822" s="211">
        <f>Table1[[#This Row],[ADOPTED
Expenditures TOTAL]]*Table1[[#This Row],[
Percent Related to CAP]]</f>
        <v>0</v>
      </c>
      <c r="AH822" s="211">
        <f>Table1[[#This Row],[ADOPTED
Revenue TOTAL]]*Table1[[#This Row],[
Percent Related to CAP]]</f>
        <v>0</v>
      </c>
      <c r="AI822" s="251" t="s">
        <v>69</v>
      </c>
      <c r="AJ822" s="251" t="s">
        <v>69</v>
      </c>
      <c r="AK822" s="251" t="s">
        <v>69</v>
      </c>
      <c r="AL822" s="217" t="s">
        <v>69</v>
      </c>
      <c r="AM822" s="246"/>
      <c r="AN822" s="215"/>
      <c r="AO822" s="197"/>
      <c r="AP822" s="197"/>
      <c r="AQ822" s="197"/>
      <c r="AR822" s="197" t="s">
        <v>179</v>
      </c>
      <c r="AS822" s="243" t="e">
        <v>#N/A</v>
      </c>
      <c r="AT822" s="252" t="e">
        <f>IF(Table1[[#This Row],[PROPOSED
Form ID Name]]=Table1[[#This Row],[ADOPTED
Form ID Name]],TRUE,FALSE)</f>
        <v>#N/A</v>
      </c>
      <c r="AU822" s="253" t="e">
        <v>#N/A</v>
      </c>
      <c r="AV822" s="254" t="e">
        <f>AND(Table1[[#This Row],[PROPOSED Adjustment Description]]=Table1[[#This Row],[ ADOPTED
Adjustment Description]],TRUE,FALSE)</f>
        <v>#N/A</v>
      </c>
    </row>
    <row r="823" spans="1:48" s="214" customFormat="1" ht="35.25" customHeight="1" x14ac:dyDescent="0.15">
      <c r="A823" s="196">
        <v>200205</v>
      </c>
      <c r="B823" s="197" t="s">
        <v>96</v>
      </c>
      <c r="C823" s="198">
        <v>9913</v>
      </c>
      <c r="D823" s="197" t="s">
        <v>1553</v>
      </c>
      <c r="E823" s="197" t="s">
        <v>83</v>
      </c>
      <c r="F823" s="197" t="s">
        <v>83</v>
      </c>
      <c r="G823" s="197" t="s">
        <v>134</v>
      </c>
      <c r="H823" s="197" t="s">
        <v>83</v>
      </c>
      <c r="I823" s="198">
        <v>58124</v>
      </c>
      <c r="J823" s="209" t="s">
        <v>2925</v>
      </c>
      <c r="K823" s="188"/>
      <c r="L823" s="189"/>
      <c r="M823" s="189"/>
      <c r="N823" s="189"/>
      <c r="O823" s="189">
        <f>SUM(Table1[[#This Row],[Salaries and Wages]:[Variable Fringe]])</f>
        <v>0</v>
      </c>
      <c r="P823" s="189"/>
      <c r="Q823" s="189"/>
      <c r="R823" s="189"/>
      <c r="S823" s="189"/>
      <c r="T823" s="189"/>
      <c r="U823" s="189"/>
      <c r="V823" s="189"/>
      <c r="W823" s="189"/>
      <c r="X823" s="189"/>
      <c r="Y823" s="189"/>
      <c r="Z823" s="194">
        <v>-539688</v>
      </c>
      <c r="AA823" s="209" t="s">
        <v>2926</v>
      </c>
      <c r="AB823" s="210" t="s">
        <v>207</v>
      </c>
      <c r="AC823" s="210" t="s">
        <v>208</v>
      </c>
      <c r="AD823" s="197" t="s">
        <v>94</v>
      </c>
      <c r="AE823" s="234" t="s">
        <v>69</v>
      </c>
      <c r="AF823" s="259">
        <v>0</v>
      </c>
      <c r="AG823" s="211">
        <f>Table1[[#This Row],[ADOPTED
Expenditures TOTAL]]*Table1[[#This Row],[
Percent Related to CAP]]</f>
        <v>0</v>
      </c>
      <c r="AH823" s="211">
        <f>Table1[[#This Row],[ADOPTED
Revenue TOTAL]]*Table1[[#This Row],[
Percent Related to CAP]]</f>
        <v>0</v>
      </c>
      <c r="AI823" s="251" t="s">
        <v>69</v>
      </c>
      <c r="AJ823" s="306" t="s">
        <v>69</v>
      </c>
      <c r="AK823" s="306" t="s">
        <v>69</v>
      </c>
      <c r="AL823" s="306" t="s">
        <v>69</v>
      </c>
      <c r="AM823" s="246"/>
      <c r="AN823" s="215"/>
      <c r="AO823" s="197"/>
      <c r="AP823" s="197" t="s">
        <v>83</v>
      </c>
      <c r="AQ823" s="197"/>
      <c r="AR823" s="197"/>
      <c r="AS823" s="243" t="e">
        <v>#N/A</v>
      </c>
      <c r="AT823" s="260" t="e">
        <f>IF(Table1[[#This Row],[PROPOSED
Form ID Name]]=Table1[[#This Row],[ADOPTED
Form ID Name]],TRUE,FALSE)</f>
        <v>#N/A</v>
      </c>
      <c r="AU823" s="253" t="e">
        <v>#N/A</v>
      </c>
      <c r="AV823" s="254" t="e">
        <f>AND(Table1[[#This Row],[PROPOSED Adjustment Description]]=Table1[[#This Row],[ ADOPTED
Adjustment Description]],TRUE,FALSE)</f>
        <v>#N/A</v>
      </c>
    </row>
    <row r="824" spans="1:48" s="214" customFormat="1" ht="35.25" customHeight="1" x14ac:dyDescent="0.15">
      <c r="A824" s="196">
        <v>100000</v>
      </c>
      <c r="B824" s="199" t="s">
        <v>57</v>
      </c>
      <c r="C824" s="198">
        <v>171415</v>
      </c>
      <c r="D824" s="199" t="s">
        <v>1271</v>
      </c>
      <c r="E824" s="199" t="s">
        <v>83</v>
      </c>
      <c r="F824" s="199" t="s">
        <v>83</v>
      </c>
      <c r="G824" s="199" t="s">
        <v>61</v>
      </c>
      <c r="H824" s="199" t="s">
        <v>83</v>
      </c>
      <c r="I824" s="198">
        <v>58125</v>
      </c>
      <c r="J824" s="209" t="s">
        <v>2927</v>
      </c>
      <c r="K824" s="190">
        <v>1</v>
      </c>
      <c r="L824" s="191">
        <v>23534</v>
      </c>
      <c r="M824" s="191">
        <v>17926</v>
      </c>
      <c r="N824" s="191">
        <v>9614</v>
      </c>
      <c r="O824" s="191">
        <f>SUM(Table1[[#This Row],[Salaries and Wages]:[Variable Fringe]])</f>
        <v>51074</v>
      </c>
      <c r="P824" s="191">
        <v>4700</v>
      </c>
      <c r="Q824" s="191">
        <v>784400</v>
      </c>
      <c r="R824" s="191"/>
      <c r="S824" s="191">
        <v>25900</v>
      </c>
      <c r="T824" s="191"/>
      <c r="U824" s="191"/>
      <c r="V824" s="191"/>
      <c r="W824" s="191"/>
      <c r="X824" s="191"/>
      <c r="Y824" s="191">
        <v>866074</v>
      </c>
      <c r="Z824" s="191"/>
      <c r="AA824" s="255" t="s">
        <v>2928</v>
      </c>
      <c r="AB824" s="210" t="s">
        <v>2929</v>
      </c>
      <c r="AC824" s="210" t="s">
        <v>2930</v>
      </c>
      <c r="AD824" s="199" t="s">
        <v>94</v>
      </c>
      <c r="AE824" s="234"/>
      <c r="AF824" s="259">
        <v>0</v>
      </c>
      <c r="AG824" s="211">
        <f>Table1[[#This Row],[ADOPTED
Expenditures TOTAL]]*Table1[[#This Row],[
Percent Related to CAP]]</f>
        <v>0</v>
      </c>
      <c r="AH824" s="211">
        <f>Table1[[#This Row],[ADOPTED
Revenue TOTAL]]*Table1[[#This Row],[
Percent Related to CAP]]</f>
        <v>0</v>
      </c>
      <c r="AI824" s="251" t="s">
        <v>69</v>
      </c>
      <c r="AJ824" s="251" t="s">
        <v>69</v>
      </c>
      <c r="AK824" s="251" t="s">
        <v>69</v>
      </c>
      <c r="AL824" s="217" t="s">
        <v>69</v>
      </c>
      <c r="AM824" s="246"/>
      <c r="AN824" s="215"/>
      <c r="AO824" s="197"/>
      <c r="AP824" s="197"/>
      <c r="AQ824" s="197"/>
      <c r="AR824" s="197" t="s">
        <v>83</v>
      </c>
      <c r="AS824" s="243" t="e">
        <v>#N/A</v>
      </c>
      <c r="AT824" s="252" t="e">
        <f>IF(Table1[[#This Row],[PROPOSED
Form ID Name]]=Table1[[#This Row],[ADOPTED
Form ID Name]],TRUE,FALSE)</f>
        <v>#N/A</v>
      </c>
      <c r="AU824" s="253" t="e">
        <v>#N/A</v>
      </c>
      <c r="AV824" s="254" t="e">
        <f>AND(Table1[[#This Row],[PROPOSED Adjustment Description]]=Table1[[#This Row],[ ADOPTED
Adjustment Description]],TRUE,FALSE)</f>
        <v>#N/A</v>
      </c>
    </row>
    <row r="825" spans="1:48" s="214" customFormat="1" ht="35.25" customHeight="1" x14ac:dyDescent="0.15">
      <c r="A825" s="196">
        <v>100000</v>
      </c>
      <c r="B825" s="197" t="s">
        <v>57</v>
      </c>
      <c r="C825" s="198">
        <v>1912</v>
      </c>
      <c r="D825" s="197" t="s">
        <v>471</v>
      </c>
      <c r="E825" s="197" t="s">
        <v>83</v>
      </c>
      <c r="F825" s="197" t="s">
        <v>83</v>
      </c>
      <c r="G825" s="197" t="s">
        <v>61</v>
      </c>
      <c r="H825" s="197" t="s">
        <v>83</v>
      </c>
      <c r="I825" s="198">
        <v>58128</v>
      </c>
      <c r="J825" s="209" t="s">
        <v>2931</v>
      </c>
      <c r="K825" s="188"/>
      <c r="L825" s="189"/>
      <c r="M825" s="189"/>
      <c r="N825" s="189"/>
      <c r="O825" s="189">
        <f>SUM(Table1[[#This Row],[Salaries and Wages]:[Variable Fringe]])</f>
        <v>0</v>
      </c>
      <c r="P825" s="189">
        <v>200000</v>
      </c>
      <c r="Q825" s="189"/>
      <c r="R825" s="189"/>
      <c r="S825" s="189"/>
      <c r="T825" s="189"/>
      <c r="U825" s="189"/>
      <c r="V825" s="189"/>
      <c r="W825" s="189"/>
      <c r="X825" s="189"/>
      <c r="Y825" s="189">
        <v>200000</v>
      </c>
      <c r="Z825" s="189"/>
      <c r="AA825" s="210"/>
      <c r="AB825" s="210" t="s">
        <v>2932</v>
      </c>
      <c r="AC825" s="209" t="s">
        <v>2933</v>
      </c>
      <c r="AD825" s="197" t="s">
        <v>94</v>
      </c>
      <c r="AE825" s="234"/>
      <c r="AF825" s="259">
        <v>0</v>
      </c>
      <c r="AG825" s="211">
        <f>Table1[[#This Row],[ADOPTED
Expenditures TOTAL]]*Table1[[#This Row],[
Percent Related to CAP]]</f>
        <v>0</v>
      </c>
      <c r="AH825" s="211">
        <f>Table1[[#This Row],[ADOPTED
Revenue TOTAL]]*Table1[[#This Row],[
Percent Related to CAP]]</f>
        <v>0</v>
      </c>
      <c r="AI825" s="251" t="s">
        <v>69</v>
      </c>
      <c r="AJ825" s="251" t="s">
        <v>69</v>
      </c>
      <c r="AK825" s="251" t="s">
        <v>69</v>
      </c>
      <c r="AL825" s="251" t="s">
        <v>69</v>
      </c>
      <c r="AM825" s="246"/>
      <c r="AN825" s="215"/>
      <c r="AO825" s="197"/>
      <c r="AP825" s="197"/>
      <c r="AQ825" s="197"/>
      <c r="AR825" s="197" t="s">
        <v>83</v>
      </c>
      <c r="AS825" s="243" t="e">
        <v>#N/A</v>
      </c>
      <c r="AT825" s="252" t="e">
        <f>IF(Table1[[#This Row],[PROPOSED
Form ID Name]]=Table1[[#This Row],[ADOPTED
Form ID Name]],TRUE,FALSE)</f>
        <v>#N/A</v>
      </c>
      <c r="AU825" s="253" t="e">
        <v>#N/A</v>
      </c>
      <c r="AV825" s="254" t="e">
        <f>AND(Table1[[#This Row],[PROPOSED Adjustment Description]]=Table1[[#This Row],[ ADOPTED
Adjustment Description]],TRUE,FALSE)</f>
        <v>#N/A</v>
      </c>
    </row>
    <row r="826" spans="1:48" s="214" customFormat="1" ht="35.25" customHeight="1" x14ac:dyDescent="0.15">
      <c r="A826" s="196">
        <v>100000</v>
      </c>
      <c r="B826" s="199" t="s">
        <v>57</v>
      </c>
      <c r="C826" s="198">
        <v>1912</v>
      </c>
      <c r="D826" s="199" t="s">
        <v>471</v>
      </c>
      <c r="E826" s="199" t="s">
        <v>83</v>
      </c>
      <c r="F826" s="199" t="s">
        <v>83</v>
      </c>
      <c r="G826" s="199" t="s">
        <v>61</v>
      </c>
      <c r="H826" s="199" t="s">
        <v>83</v>
      </c>
      <c r="I826" s="198">
        <v>58129</v>
      </c>
      <c r="J826" s="209" t="s">
        <v>2934</v>
      </c>
      <c r="K826" s="190"/>
      <c r="L826" s="191"/>
      <c r="M826" s="191"/>
      <c r="N826" s="191"/>
      <c r="O826" s="191">
        <f>SUM(Table1[[#This Row],[Salaries and Wages]:[Variable Fringe]])</f>
        <v>0</v>
      </c>
      <c r="P826" s="191"/>
      <c r="Q826" s="191">
        <v>155000</v>
      </c>
      <c r="R826" s="191"/>
      <c r="S826" s="191"/>
      <c r="T826" s="191"/>
      <c r="U826" s="191"/>
      <c r="V826" s="191"/>
      <c r="W826" s="191"/>
      <c r="X826" s="191"/>
      <c r="Y826" s="191">
        <v>155000</v>
      </c>
      <c r="Z826" s="191"/>
      <c r="AA826" s="255"/>
      <c r="AB826" s="210" t="s">
        <v>2935</v>
      </c>
      <c r="AC826" s="209" t="s">
        <v>2936</v>
      </c>
      <c r="AD826" s="199" t="s">
        <v>67</v>
      </c>
      <c r="AE826" s="234"/>
      <c r="AF826" s="259">
        <v>0</v>
      </c>
      <c r="AG826" s="211">
        <f>Table1[[#This Row],[ADOPTED
Expenditures TOTAL]]*Table1[[#This Row],[
Percent Related to CAP]]</f>
        <v>0</v>
      </c>
      <c r="AH826" s="211">
        <f>Table1[[#This Row],[ADOPTED
Revenue TOTAL]]*Table1[[#This Row],[
Percent Related to CAP]]</f>
        <v>0</v>
      </c>
      <c r="AI826" s="251" t="s">
        <v>69</v>
      </c>
      <c r="AJ826" s="251" t="s">
        <v>69</v>
      </c>
      <c r="AK826" s="251" t="s">
        <v>69</v>
      </c>
      <c r="AL826" s="251" t="s">
        <v>69</v>
      </c>
      <c r="AM826" s="246"/>
      <c r="AN826" s="215"/>
      <c r="AO826" s="197"/>
      <c r="AP826" s="197"/>
      <c r="AQ826" s="197"/>
      <c r="AR826" s="197" t="s">
        <v>83</v>
      </c>
      <c r="AS826" s="243" t="e">
        <v>#N/A</v>
      </c>
      <c r="AT826" s="252" t="e">
        <f>IF(Table1[[#This Row],[PROPOSED
Form ID Name]]=Table1[[#This Row],[ADOPTED
Form ID Name]],TRUE,FALSE)</f>
        <v>#N/A</v>
      </c>
      <c r="AU826" s="253" t="e">
        <v>#N/A</v>
      </c>
      <c r="AV826" s="254" t="e">
        <f>AND(Table1[[#This Row],[PROPOSED Adjustment Description]]=Table1[[#This Row],[ ADOPTED
Adjustment Description]],TRUE,FALSE)</f>
        <v>#N/A</v>
      </c>
    </row>
    <row r="827" spans="1:48" s="214" customFormat="1" ht="35.25" customHeight="1" x14ac:dyDescent="0.15">
      <c r="A827" s="196">
        <v>100000</v>
      </c>
      <c r="B827" s="199" t="s">
        <v>57</v>
      </c>
      <c r="C827" s="198">
        <v>1912</v>
      </c>
      <c r="D827" s="199" t="s">
        <v>471</v>
      </c>
      <c r="E827" s="199" t="s">
        <v>83</v>
      </c>
      <c r="F827" s="199" t="s">
        <v>83</v>
      </c>
      <c r="G827" s="199" t="s">
        <v>89</v>
      </c>
      <c r="H827" s="199" t="s">
        <v>83</v>
      </c>
      <c r="I827" s="198">
        <v>58131</v>
      </c>
      <c r="J827" s="209" t="s">
        <v>2937</v>
      </c>
      <c r="K827" s="190"/>
      <c r="L827" s="191"/>
      <c r="M827" s="191"/>
      <c r="N827" s="191"/>
      <c r="O827" s="191">
        <f>SUM(Table1[[#This Row],[Salaries and Wages]:[Variable Fringe]])</f>
        <v>0</v>
      </c>
      <c r="P827" s="191"/>
      <c r="Q827" s="191"/>
      <c r="R827" s="191"/>
      <c r="S827" s="191"/>
      <c r="T827" s="191"/>
      <c r="U827" s="191"/>
      <c r="V827" s="191"/>
      <c r="W827" s="191"/>
      <c r="X827" s="191"/>
      <c r="Y827" s="191"/>
      <c r="Z827" s="191">
        <v>2963617</v>
      </c>
      <c r="AA827" s="255"/>
      <c r="AB827" s="210" t="s">
        <v>92</v>
      </c>
      <c r="AC827" s="210"/>
      <c r="AD827" s="199" t="s">
        <v>94</v>
      </c>
      <c r="AE827" s="234"/>
      <c r="AF827" s="259">
        <v>0</v>
      </c>
      <c r="AG827" s="211">
        <f>Table1[[#This Row],[ADOPTED
Expenditures TOTAL]]*Table1[[#This Row],[
Percent Related to CAP]]</f>
        <v>0</v>
      </c>
      <c r="AH827" s="211">
        <f>Table1[[#This Row],[ADOPTED
Revenue TOTAL]]*Table1[[#This Row],[
Percent Related to CAP]]</f>
        <v>0</v>
      </c>
      <c r="AI827" s="251" t="s">
        <v>69</v>
      </c>
      <c r="AJ827" s="251" t="s">
        <v>69</v>
      </c>
      <c r="AK827" s="251" t="s">
        <v>69</v>
      </c>
      <c r="AL827" s="251" t="s">
        <v>69</v>
      </c>
      <c r="AM827" s="246"/>
      <c r="AN827" s="215"/>
      <c r="AO827" s="197"/>
      <c r="AP827" s="197"/>
      <c r="AQ827" s="197"/>
      <c r="AR827" s="197" t="s">
        <v>83</v>
      </c>
      <c r="AS827" s="243" t="e">
        <v>#N/A</v>
      </c>
      <c r="AT827" s="252" t="e">
        <f>IF(Table1[[#This Row],[PROPOSED
Form ID Name]]=Table1[[#This Row],[ADOPTED
Form ID Name]],TRUE,FALSE)</f>
        <v>#N/A</v>
      </c>
      <c r="AU827" s="253" t="e">
        <v>#N/A</v>
      </c>
      <c r="AV827" s="254" t="e">
        <f>AND(Table1[[#This Row],[PROPOSED Adjustment Description]]=Table1[[#This Row],[ ADOPTED
Adjustment Description]],TRUE,FALSE)</f>
        <v>#N/A</v>
      </c>
    </row>
    <row r="828" spans="1:48" x14ac:dyDescent="0.15">
      <c r="A828" s="98" t="s">
        <v>2938</v>
      </c>
      <c r="B828" s="88"/>
      <c r="C828" s="240">
        <f>SUBTOTAL(103,Table1[Business Area / Division Number])</f>
        <v>819</v>
      </c>
      <c r="D828" s="88">
        <f>SUBTOTAL(103,Table1[Business Area / Division Name])</f>
        <v>819</v>
      </c>
      <c r="E828" s="88"/>
      <c r="F828" s="88"/>
      <c r="G828" s="88"/>
      <c r="H828" s="88"/>
      <c r="I828" s="240"/>
      <c r="J828" s="88"/>
      <c r="K828" s="88"/>
      <c r="L828" s="88"/>
      <c r="M828" s="88"/>
      <c r="N828" s="88"/>
      <c r="P828" s="88"/>
      <c r="Q828" s="88"/>
      <c r="R828" s="88"/>
      <c r="S828" s="88"/>
      <c r="T828" s="88"/>
      <c r="U828" s="88"/>
      <c r="V828" s="88"/>
      <c r="W828" s="88"/>
      <c r="X828" s="88"/>
      <c r="Y828" s="250">
        <f>SUBTOTAL(109,Y9:Y827)</f>
        <v>317663410</v>
      </c>
      <c r="Z828" s="250">
        <f>SUBTOTAL(109,Z9:Z827)</f>
        <v>247896352</v>
      </c>
      <c r="AA828" s="88"/>
      <c r="AB828" s="241"/>
      <c r="AC828" s="88"/>
      <c r="AD828" s="88"/>
      <c r="AE828" s="88"/>
      <c r="AF828" s="137"/>
      <c r="AG828" s="266">
        <f>SUBTOTAL(109,AG9:AG827)</f>
        <v>2280801.6000000052</v>
      </c>
      <c r="AH828" s="267">
        <f>SUBTOTAL(109,AH9:AH827)</f>
        <v>10368103</v>
      </c>
      <c r="AI828" s="242"/>
      <c r="AJ828" s="242"/>
      <c r="AK828" s="242"/>
      <c r="AL828" s="242"/>
      <c r="AM828" s="299"/>
      <c r="AN828" s="300"/>
      <c r="AO828" s="243"/>
      <c r="AP828" s="243"/>
      <c r="AQ828" s="244"/>
      <c r="AR828" s="244"/>
      <c r="AS828" s="244"/>
      <c r="AT828" s="245"/>
    </row>
    <row r="833" spans="25:25" x14ac:dyDescent="0.15">
      <c r="Y833" s="268"/>
    </row>
  </sheetData>
  <mergeCells count="1">
    <mergeCell ref="AG6:AH6"/>
  </mergeCells>
  <phoneticPr fontId="17" type="noConversion"/>
  <hyperlinks>
    <hyperlink ref="AM768" r:id="rId1" xr:uid="{A7845643-FC69-46C6-ACE9-3590F6936695}"/>
  </hyperlinks>
  <pageMargins left="0.7" right="0.7" top="0.75" bottom="0.75" header="0.3" footer="0.3"/>
  <pageSetup paperSize="4" orientation="landscape" r:id="rId2"/>
  <headerFooter alignWithMargins="0"/>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6C0A1-3F6C-4900-A6F0-6FA9E9567E83}">
  <dimension ref="A2:B80"/>
  <sheetViews>
    <sheetView workbookViewId="0">
      <selection activeCell="G48" sqref="G48"/>
    </sheetView>
  </sheetViews>
  <sheetFormatPr baseColWidth="10" defaultColWidth="8.83203125" defaultRowHeight="15" x14ac:dyDescent="0.2"/>
  <cols>
    <col min="1" max="1" width="28" style="104" customWidth="1"/>
    <col min="2" max="2" width="41.5" style="104" customWidth="1"/>
    <col min="3" max="16384" width="8.83203125" style="104"/>
  </cols>
  <sheetData>
    <row r="2" spans="1:2" x14ac:dyDescent="0.2">
      <c r="A2" s="106" t="s">
        <v>11</v>
      </c>
      <c r="B2" s="104" t="s">
        <v>3040</v>
      </c>
    </row>
    <row r="3" spans="1:2" x14ac:dyDescent="0.2">
      <c r="A3" s="107">
        <v>1001</v>
      </c>
      <c r="B3" s="104" t="s">
        <v>4321</v>
      </c>
    </row>
    <row r="4" spans="1:2" x14ac:dyDescent="0.2">
      <c r="A4" s="107">
        <v>1101</v>
      </c>
      <c r="B4" s="104" t="s">
        <v>4322</v>
      </c>
    </row>
    <row r="5" spans="1:2" x14ac:dyDescent="0.2">
      <c r="A5" s="107">
        <v>1102</v>
      </c>
      <c r="B5" s="104" t="s">
        <v>4322</v>
      </c>
    </row>
    <row r="6" spans="1:2" x14ac:dyDescent="0.2">
      <c r="A6" s="107">
        <v>1103</v>
      </c>
      <c r="B6" s="104" t="s">
        <v>4322</v>
      </c>
    </row>
    <row r="7" spans="1:2" x14ac:dyDescent="0.2">
      <c r="A7" s="107">
        <v>1104</v>
      </c>
      <c r="B7" s="104" t="s">
        <v>4322</v>
      </c>
    </row>
    <row r="8" spans="1:2" x14ac:dyDescent="0.2">
      <c r="A8" s="107">
        <v>1105</v>
      </c>
      <c r="B8" s="104" t="s">
        <v>4322</v>
      </c>
    </row>
    <row r="9" spans="1:2" x14ac:dyDescent="0.2">
      <c r="A9" s="107">
        <v>1106</v>
      </c>
      <c r="B9" s="104" t="s">
        <v>4322</v>
      </c>
    </row>
    <row r="10" spans="1:2" x14ac:dyDescent="0.2">
      <c r="A10" s="107">
        <v>1107</v>
      </c>
      <c r="B10" s="104" t="s">
        <v>4322</v>
      </c>
    </row>
    <row r="11" spans="1:2" x14ac:dyDescent="0.2">
      <c r="A11" s="107">
        <v>1108</v>
      </c>
      <c r="B11" s="104" t="s">
        <v>4322</v>
      </c>
    </row>
    <row r="12" spans="1:2" x14ac:dyDescent="0.2">
      <c r="A12" s="107">
        <v>1109</v>
      </c>
      <c r="B12" s="104" t="s">
        <v>4322</v>
      </c>
    </row>
    <row r="13" spans="1:2" x14ac:dyDescent="0.2">
      <c r="A13" s="107">
        <v>1152</v>
      </c>
      <c r="B13" s="104" t="s">
        <v>1536</v>
      </c>
    </row>
    <row r="14" spans="1:2" x14ac:dyDescent="0.2">
      <c r="A14" s="107">
        <v>1153</v>
      </c>
      <c r="B14" s="104" t="s">
        <v>2958</v>
      </c>
    </row>
    <row r="15" spans="1:2" x14ac:dyDescent="0.2">
      <c r="A15" s="107">
        <v>1211</v>
      </c>
      <c r="B15" s="104" t="s">
        <v>4323</v>
      </c>
    </row>
    <row r="16" spans="1:2" x14ac:dyDescent="0.2">
      <c r="A16" s="107">
        <v>1212</v>
      </c>
      <c r="B16" s="104" t="s">
        <v>1674</v>
      </c>
    </row>
    <row r="17" spans="1:2" x14ac:dyDescent="0.2">
      <c r="A17" s="107">
        <v>1215</v>
      </c>
      <c r="B17" s="104" t="s">
        <v>2154</v>
      </c>
    </row>
    <row r="18" spans="1:2" x14ac:dyDescent="0.2">
      <c r="A18" s="107">
        <v>1216</v>
      </c>
      <c r="B18" s="104" t="s">
        <v>4324</v>
      </c>
    </row>
    <row r="19" spans="1:2" x14ac:dyDescent="0.2">
      <c r="A19" s="107">
        <v>1312</v>
      </c>
      <c r="B19" s="104" t="s">
        <v>2985</v>
      </c>
    </row>
    <row r="20" spans="1:2" x14ac:dyDescent="0.2">
      <c r="A20" s="107">
        <v>1313</v>
      </c>
      <c r="B20" s="104" t="s">
        <v>4325</v>
      </c>
    </row>
    <row r="21" spans="1:2" x14ac:dyDescent="0.2">
      <c r="A21" s="107">
        <v>1314</v>
      </c>
      <c r="B21" s="104" t="s">
        <v>4326</v>
      </c>
    </row>
    <row r="22" spans="1:2" x14ac:dyDescent="0.2">
      <c r="A22" s="107">
        <v>1316</v>
      </c>
      <c r="B22" s="104" t="s">
        <v>222</v>
      </c>
    </row>
    <row r="23" spans="1:2" x14ac:dyDescent="0.2">
      <c r="A23" s="107">
        <v>1317</v>
      </c>
      <c r="B23" s="104" t="s">
        <v>492</v>
      </c>
    </row>
    <row r="24" spans="1:2" x14ac:dyDescent="0.2">
      <c r="A24" s="107">
        <v>1319</v>
      </c>
      <c r="B24" s="104" t="s">
        <v>666</v>
      </c>
    </row>
    <row r="25" spans="1:2" x14ac:dyDescent="0.2">
      <c r="A25" s="107">
        <v>1412</v>
      </c>
      <c r="B25" s="104" t="s">
        <v>4327</v>
      </c>
    </row>
    <row r="26" spans="1:2" x14ac:dyDescent="0.2">
      <c r="A26" s="107">
        <v>1413</v>
      </c>
      <c r="B26" s="104" t="s">
        <v>2972</v>
      </c>
    </row>
    <row r="27" spans="1:2" x14ac:dyDescent="0.2">
      <c r="A27" s="107">
        <v>1414</v>
      </c>
      <c r="B27" s="104" t="s">
        <v>97</v>
      </c>
    </row>
    <row r="28" spans="1:2" x14ac:dyDescent="0.2">
      <c r="A28" s="107">
        <v>1415</v>
      </c>
      <c r="B28" s="104" t="s">
        <v>666</v>
      </c>
    </row>
    <row r="29" spans="1:2" x14ac:dyDescent="0.2">
      <c r="A29" s="107">
        <v>1417</v>
      </c>
      <c r="B29" s="104" t="s">
        <v>4328</v>
      </c>
    </row>
    <row r="30" spans="1:2" x14ac:dyDescent="0.2">
      <c r="A30" s="107">
        <v>1418</v>
      </c>
      <c r="B30" s="104" t="s">
        <v>2157</v>
      </c>
    </row>
    <row r="31" spans="1:2" x14ac:dyDescent="0.2">
      <c r="A31" s="107">
        <v>1419</v>
      </c>
      <c r="B31" s="104" t="s">
        <v>4329</v>
      </c>
    </row>
    <row r="32" spans="1:2" x14ac:dyDescent="0.2">
      <c r="A32" s="107">
        <v>1514</v>
      </c>
      <c r="B32" s="104" t="s">
        <v>2960</v>
      </c>
    </row>
    <row r="33" spans="1:2" x14ac:dyDescent="0.2">
      <c r="A33" s="107">
        <v>1515</v>
      </c>
      <c r="B33" s="104" t="s">
        <v>116</v>
      </c>
    </row>
    <row r="34" spans="1:2" x14ac:dyDescent="0.2">
      <c r="A34" s="107">
        <v>1516</v>
      </c>
      <c r="B34" s="104" t="s">
        <v>710</v>
      </c>
    </row>
    <row r="35" spans="1:2" x14ac:dyDescent="0.2">
      <c r="A35" s="107">
        <v>1517</v>
      </c>
      <c r="B35" s="104" t="s">
        <v>347</v>
      </c>
    </row>
    <row r="36" spans="1:2" x14ac:dyDescent="0.2">
      <c r="A36" s="107">
        <v>1611</v>
      </c>
      <c r="B36" s="104" t="s">
        <v>504</v>
      </c>
    </row>
    <row r="37" spans="1:2" x14ac:dyDescent="0.2">
      <c r="A37" s="107">
        <v>1613</v>
      </c>
      <c r="B37" s="108" t="s">
        <v>546</v>
      </c>
    </row>
    <row r="38" spans="1:2" x14ac:dyDescent="0.2">
      <c r="A38" s="107">
        <v>1614</v>
      </c>
      <c r="B38" s="108" t="s">
        <v>546</v>
      </c>
    </row>
    <row r="39" spans="1:2" x14ac:dyDescent="0.2">
      <c r="A39" s="107">
        <v>1619</v>
      </c>
      <c r="B39" s="104" t="s">
        <v>3082</v>
      </c>
    </row>
    <row r="40" spans="1:2" x14ac:dyDescent="0.2">
      <c r="A40" s="107">
        <v>1620</v>
      </c>
      <c r="B40" s="104" t="s">
        <v>3082</v>
      </c>
    </row>
    <row r="41" spans="1:2" x14ac:dyDescent="0.2">
      <c r="A41" s="107">
        <v>1621</v>
      </c>
      <c r="B41" s="104" t="s">
        <v>2961</v>
      </c>
    </row>
    <row r="42" spans="1:2" x14ac:dyDescent="0.2">
      <c r="A42" s="107">
        <v>1623</v>
      </c>
      <c r="B42" s="104" t="s">
        <v>1388</v>
      </c>
    </row>
    <row r="43" spans="1:2" x14ac:dyDescent="0.2">
      <c r="A43" s="107">
        <v>1713</v>
      </c>
      <c r="B43" s="104" t="s">
        <v>875</v>
      </c>
    </row>
    <row r="44" spans="1:2" x14ac:dyDescent="0.2">
      <c r="A44" s="107">
        <v>1716</v>
      </c>
      <c r="B44" s="104" t="s">
        <v>4330</v>
      </c>
    </row>
    <row r="45" spans="1:2" x14ac:dyDescent="0.2">
      <c r="A45" s="107">
        <v>1912</v>
      </c>
      <c r="B45" s="104" t="s">
        <v>471</v>
      </c>
    </row>
    <row r="46" spans="1:2" x14ac:dyDescent="0.2">
      <c r="A46" s="107">
        <v>1913</v>
      </c>
      <c r="B46" s="104" t="s">
        <v>471</v>
      </c>
    </row>
    <row r="47" spans="1:2" x14ac:dyDescent="0.2">
      <c r="A47" s="107">
        <v>1914</v>
      </c>
      <c r="B47" s="104" t="s">
        <v>318</v>
      </c>
    </row>
    <row r="48" spans="1:2" x14ac:dyDescent="0.2">
      <c r="A48" s="107">
        <v>1915</v>
      </c>
      <c r="B48" s="104" t="s">
        <v>237</v>
      </c>
    </row>
    <row r="49" spans="1:2" x14ac:dyDescent="0.2">
      <c r="A49" s="107">
        <v>2000</v>
      </c>
      <c r="B49" s="104" t="s">
        <v>393</v>
      </c>
    </row>
    <row r="50" spans="1:2" x14ac:dyDescent="0.2">
      <c r="A50" s="107">
        <v>2111</v>
      </c>
      <c r="B50" s="104" t="s">
        <v>799</v>
      </c>
    </row>
    <row r="51" spans="1:2" x14ac:dyDescent="0.2">
      <c r="A51" s="107">
        <v>2112</v>
      </c>
      <c r="B51" s="108" t="s">
        <v>150</v>
      </c>
    </row>
    <row r="52" spans="1:2" x14ac:dyDescent="0.2">
      <c r="A52" s="107">
        <v>2113</v>
      </c>
      <c r="B52" s="104" t="s">
        <v>492</v>
      </c>
    </row>
    <row r="53" spans="1:2" x14ac:dyDescent="0.2">
      <c r="A53" s="107">
        <v>2114</v>
      </c>
      <c r="B53" s="104" t="s">
        <v>88</v>
      </c>
    </row>
    <row r="54" spans="1:2" x14ac:dyDescent="0.2">
      <c r="A54" s="107">
        <v>2115</v>
      </c>
      <c r="B54" s="104" t="s">
        <v>898</v>
      </c>
    </row>
    <row r="55" spans="1:2" x14ac:dyDescent="0.2">
      <c r="A55" s="107">
        <v>2118</v>
      </c>
      <c r="B55" s="104" t="s">
        <v>1532</v>
      </c>
    </row>
    <row r="56" spans="1:2" x14ac:dyDescent="0.2">
      <c r="A56" s="107">
        <v>2200</v>
      </c>
      <c r="B56" s="104" t="s">
        <v>4331</v>
      </c>
    </row>
    <row r="57" spans="1:2" x14ac:dyDescent="0.2">
      <c r="A57" s="107">
        <v>9912</v>
      </c>
      <c r="B57" s="104" t="s">
        <v>4332</v>
      </c>
    </row>
    <row r="58" spans="1:2" x14ac:dyDescent="0.2">
      <c r="A58" s="107">
        <v>9913</v>
      </c>
      <c r="B58" s="104" t="s">
        <v>4333</v>
      </c>
    </row>
    <row r="59" spans="1:2" x14ac:dyDescent="0.2">
      <c r="A59" s="107">
        <v>110111</v>
      </c>
      <c r="B59" s="104" t="s">
        <v>4322</v>
      </c>
    </row>
    <row r="60" spans="1:2" x14ac:dyDescent="0.2">
      <c r="A60" s="107">
        <v>110211</v>
      </c>
      <c r="B60" s="104" t="s">
        <v>4322</v>
      </c>
    </row>
    <row r="61" spans="1:2" x14ac:dyDescent="0.2">
      <c r="A61" s="107">
        <v>110311</v>
      </c>
      <c r="B61" s="104" t="s">
        <v>4322</v>
      </c>
    </row>
    <row r="62" spans="1:2" x14ac:dyDescent="0.2">
      <c r="A62" s="107">
        <v>110411</v>
      </c>
      <c r="B62" s="104" t="s">
        <v>4322</v>
      </c>
    </row>
    <row r="63" spans="1:2" x14ac:dyDescent="0.2">
      <c r="A63" s="107">
        <v>110511</v>
      </c>
      <c r="B63" s="104" t="s">
        <v>4322</v>
      </c>
    </row>
    <row r="64" spans="1:2" x14ac:dyDescent="0.2">
      <c r="A64" s="107">
        <v>110611</v>
      </c>
      <c r="B64" s="104" t="s">
        <v>4322</v>
      </c>
    </row>
    <row r="65" spans="1:2" x14ac:dyDescent="0.2">
      <c r="A65" s="107">
        <v>110711</v>
      </c>
      <c r="B65" s="104" t="s">
        <v>4322</v>
      </c>
    </row>
    <row r="66" spans="1:2" x14ac:dyDescent="0.2">
      <c r="A66" s="107">
        <v>110811</v>
      </c>
      <c r="B66" s="104" t="s">
        <v>4322</v>
      </c>
    </row>
    <row r="67" spans="1:2" x14ac:dyDescent="0.2">
      <c r="A67" s="107">
        <v>110911</v>
      </c>
      <c r="B67" s="104" t="s">
        <v>4322</v>
      </c>
    </row>
    <row r="68" spans="1:2" x14ac:dyDescent="0.2">
      <c r="A68" s="107">
        <v>171411</v>
      </c>
      <c r="B68" s="104" t="s">
        <v>3121</v>
      </c>
    </row>
    <row r="69" spans="1:2" x14ac:dyDescent="0.2">
      <c r="A69" s="107">
        <v>171412</v>
      </c>
      <c r="B69" s="104" t="s">
        <v>3121</v>
      </c>
    </row>
    <row r="70" spans="1:2" x14ac:dyDescent="0.2">
      <c r="A70" s="107">
        <v>171413</v>
      </c>
      <c r="B70" s="104" t="s">
        <v>3121</v>
      </c>
    </row>
    <row r="71" spans="1:2" x14ac:dyDescent="0.2">
      <c r="A71" s="107">
        <v>171414</v>
      </c>
      <c r="B71" s="104" t="s">
        <v>3121</v>
      </c>
    </row>
    <row r="72" spans="1:2" x14ac:dyDescent="0.2">
      <c r="A72" s="107">
        <v>171415</v>
      </c>
      <c r="B72" s="104" t="s">
        <v>3121</v>
      </c>
    </row>
    <row r="73" spans="1:2" x14ac:dyDescent="0.2">
      <c r="A73" s="107">
        <v>171416</v>
      </c>
      <c r="B73" s="104" t="s">
        <v>3121</v>
      </c>
    </row>
    <row r="74" spans="1:2" x14ac:dyDescent="0.2">
      <c r="A74" s="107">
        <v>171417</v>
      </c>
      <c r="B74" s="104" t="s">
        <v>3121</v>
      </c>
    </row>
    <row r="75" spans="1:2" x14ac:dyDescent="0.2">
      <c r="A75" s="107">
        <v>171418</v>
      </c>
      <c r="B75" s="104" t="s">
        <v>3121</v>
      </c>
    </row>
    <row r="76" spans="1:2" x14ac:dyDescent="0.2">
      <c r="A76" s="107">
        <v>171421</v>
      </c>
      <c r="B76" s="104" t="s">
        <v>3121</v>
      </c>
    </row>
    <row r="77" spans="1:2" x14ac:dyDescent="0.2">
      <c r="A77" s="107">
        <v>171422</v>
      </c>
      <c r="B77" s="104" t="s">
        <v>3121</v>
      </c>
    </row>
    <row r="78" spans="1:2" x14ac:dyDescent="0.2">
      <c r="A78" s="107">
        <v>211600</v>
      </c>
      <c r="B78" s="104" t="s">
        <v>3115</v>
      </c>
    </row>
    <row r="79" spans="1:2" x14ac:dyDescent="0.2">
      <c r="A79" s="107">
        <v>211611</v>
      </c>
      <c r="B79" s="104" t="s">
        <v>3115</v>
      </c>
    </row>
    <row r="80" spans="1:2" x14ac:dyDescent="0.2">
      <c r="A80" s="107">
        <v>211613</v>
      </c>
      <c r="B80" s="104" t="s">
        <v>3115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04EE7-B5B6-5441-8596-CE2AB63F6CAA}">
  <dimension ref="A2:I35"/>
  <sheetViews>
    <sheetView tabSelected="1" workbookViewId="0"/>
  </sheetViews>
  <sheetFormatPr baseColWidth="10" defaultRowHeight="13" x14ac:dyDescent="0.15"/>
  <cols>
    <col min="1" max="1" width="52.33203125" bestFit="1" customWidth="1"/>
    <col min="2" max="2" width="17.5" bestFit="1" customWidth="1"/>
    <col min="3" max="3" width="25.33203125" bestFit="1" customWidth="1"/>
    <col min="4" max="4" width="24" bestFit="1" customWidth="1"/>
    <col min="7" max="7" width="50" bestFit="1" customWidth="1"/>
    <col min="8" max="8" width="19.6640625" customWidth="1"/>
  </cols>
  <sheetData>
    <row r="2" spans="1:9" x14ac:dyDescent="0.15">
      <c r="A2" s="327" t="s">
        <v>4611</v>
      </c>
      <c r="G2" s="327" t="s">
        <v>4614</v>
      </c>
    </row>
    <row r="3" spans="1:9" x14ac:dyDescent="0.15">
      <c r="A3" s="323" t="s">
        <v>4461</v>
      </c>
      <c r="B3" t="s">
        <v>4459</v>
      </c>
      <c r="C3" t="s">
        <v>4460</v>
      </c>
      <c r="D3" s="327" t="s">
        <v>4613</v>
      </c>
      <c r="G3" s="327" t="s">
        <v>4615</v>
      </c>
      <c r="H3" s="327" t="s">
        <v>4612</v>
      </c>
      <c r="I3" s="327" t="s">
        <v>4616</v>
      </c>
    </row>
    <row r="4" spans="1:9" x14ac:dyDescent="0.15">
      <c r="A4" s="324" t="s">
        <v>81</v>
      </c>
      <c r="B4" s="326">
        <v>20379065.899999999</v>
      </c>
      <c r="C4" s="326">
        <v>1000287</v>
      </c>
      <c r="D4" s="328">
        <f t="shared" ref="D4:D6" si="0">SUM(B4:C4)</f>
        <v>21379352.899999999</v>
      </c>
      <c r="G4" s="325" t="s">
        <v>382</v>
      </c>
      <c r="H4" s="326">
        <f>D11</f>
        <v>9189922.4000000004</v>
      </c>
      <c r="I4" s="329">
        <f>Table6[[#This Row],[Sum of Total to CAP]]/1000000</f>
        <v>9.1899224000000004</v>
      </c>
    </row>
    <row r="5" spans="1:9" x14ac:dyDescent="0.15">
      <c r="A5" s="325" t="s">
        <v>634</v>
      </c>
      <c r="B5" s="326">
        <v>1292320</v>
      </c>
      <c r="C5" s="326">
        <v>0</v>
      </c>
      <c r="D5" s="326">
        <f t="shared" si="0"/>
        <v>1292320</v>
      </c>
      <c r="G5" s="325" t="s">
        <v>634</v>
      </c>
      <c r="H5" s="326">
        <f>SUM(D5,D12,GETPIVOTDATA("Total to CAP",$A$23,"2022 CAP Strategy","Strategy 1 - Decarbonization of the Built Environment","Direct or Indirect","Direct"),GETPIVOTDATA("Total to CAP",$A$23,"2022 CAP Strategy","Strategy 1 - Decarbonization of the Built Environment","Direct or Indirect","Indirect"))</f>
        <v>4763722.3</v>
      </c>
      <c r="I5" s="329">
        <f>Table6[[#This Row],[Sum of Total to CAP]]/1000000</f>
        <v>4.7637222999999995</v>
      </c>
    </row>
    <row r="6" spans="1:9" x14ac:dyDescent="0.15">
      <c r="A6" s="325" t="s">
        <v>438</v>
      </c>
      <c r="B6" s="326">
        <v>960000</v>
      </c>
      <c r="C6" s="326">
        <v>0</v>
      </c>
      <c r="D6" s="326">
        <f t="shared" si="0"/>
        <v>960000</v>
      </c>
      <c r="G6" s="325" t="s">
        <v>438</v>
      </c>
      <c r="H6" s="326">
        <f>SUM(D6,D13,GETPIVOTDATA("Total to CAP",$A$23,"2022 CAP Strategy","Strategy 2 - Access to Clean &amp; Renewable Energy","Direct or Indirect","Direct"))</f>
        <v>1475000</v>
      </c>
      <c r="I6" s="329">
        <f>Table6[[#This Row],[Sum of Total to CAP]]/1000000</f>
        <v>1.4750000000000001</v>
      </c>
    </row>
    <row r="7" spans="1:9" x14ac:dyDescent="0.15">
      <c r="A7" s="325" t="s">
        <v>79</v>
      </c>
      <c r="B7" s="326">
        <v>10837287.5</v>
      </c>
      <c r="C7" s="326">
        <v>911287</v>
      </c>
      <c r="D7" s="326">
        <f>SUM(B7:C7)</f>
        <v>11748574.5</v>
      </c>
      <c r="G7" s="325" t="s">
        <v>79</v>
      </c>
      <c r="H7" s="326">
        <f>SUM(D7,D14,GETPIVOTDATA("Total to CAP",$A$23,"2022 CAP Strategy","Strategy 3 - Mobility &amp; Land Use","Direct or Indirect","Direct"),GETPIVOTDATA("Total to CAP",$A$23,"2022 CAP Strategy","Strategy 3 - Mobility &amp; Land Use","Direct or Indirect","Indirect"))</f>
        <v>111846916.3</v>
      </c>
      <c r="I7" s="329">
        <f>Table6[[#This Row],[Sum of Total to CAP]]/1000000</f>
        <v>111.8469163</v>
      </c>
    </row>
    <row r="8" spans="1:9" x14ac:dyDescent="0.15">
      <c r="A8" s="325" t="s">
        <v>904</v>
      </c>
      <c r="B8" s="326">
        <v>3552650.5</v>
      </c>
      <c r="C8" s="326">
        <v>0</v>
      </c>
      <c r="D8" s="326">
        <f t="shared" ref="D8:D10" si="1">SUM(B8:C8)</f>
        <v>3552650.5</v>
      </c>
      <c r="G8" s="325" t="s">
        <v>904</v>
      </c>
      <c r="H8" s="326">
        <f>SUM(D8,D15,GETPIVOTDATA("Total to CAP",$A$23,"2022 CAP Strategy","Strategy 4 - Circular Economy &amp; Clean Communities","Direct or Indirect","Direct"),GETPIVOTDATA("Total to CAP",$A$23,"2022 CAP Strategy","Strategy 4 - Circular Economy &amp; Clean Communities","Direct or Indirect","Indirect"))</f>
        <v>18634987</v>
      </c>
      <c r="I8" s="329">
        <f>Table6[[#This Row],[Sum of Total to CAP]]/1000000</f>
        <v>18.634986999999999</v>
      </c>
    </row>
    <row r="9" spans="1:9" x14ac:dyDescent="0.15">
      <c r="A9" s="325" t="s">
        <v>895</v>
      </c>
      <c r="B9" s="326">
        <v>3736807.9</v>
      </c>
      <c r="C9" s="326">
        <v>89000</v>
      </c>
      <c r="D9" s="326">
        <f t="shared" si="1"/>
        <v>3825807.9</v>
      </c>
      <c r="G9" s="325" t="s">
        <v>895</v>
      </c>
      <c r="H9" s="326">
        <f>SUM(D9,D16,GETPIVOTDATA("Total to CAP",$A$23,"2022 CAP Strategy","Strategy 5 - Resilient Infrastructure and Healthy Ecosystems","Direct or Indirect","Direct"),GETPIVOTDATA("Total to CAP",$A$23,"2022 CAP Strategy","Strategy 5 - Resilient Infrastructure and Healthy Ecosystems","Direct or Indirect","Indirect"))</f>
        <v>383481382.89999998</v>
      </c>
      <c r="I9" s="329">
        <f>Table6[[#This Row],[Sum of Total to CAP]]/1000000</f>
        <v>383.48138289999997</v>
      </c>
    </row>
    <row r="10" spans="1:9" x14ac:dyDescent="0.15">
      <c r="A10" s="324" t="s">
        <v>156</v>
      </c>
      <c r="B10" s="326">
        <v>-18017785.300000001</v>
      </c>
      <c r="C10" s="326">
        <v>9367816</v>
      </c>
      <c r="D10" s="328">
        <f t="shared" si="1"/>
        <v>-8649969.3000000007</v>
      </c>
      <c r="G10" s="325" t="s">
        <v>155</v>
      </c>
      <c r="H10" s="326">
        <f>D17</f>
        <v>68539.5</v>
      </c>
      <c r="I10" s="329">
        <f>Table6[[#This Row],[Sum of Total to CAP]]/1000000</f>
        <v>6.8539500000000003E-2</v>
      </c>
    </row>
    <row r="11" spans="1:9" x14ac:dyDescent="0.15">
      <c r="A11" s="325" t="s">
        <v>382</v>
      </c>
      <c r="B11" s="326">
        <v>-177893.59999999998</v>
      </c>
      <c r="C11" s="326">
        <v>9367816</v>
      </c>
      <c r="D11" s="326">
        <f t="shared" ref="D11:D18" si="2">SUM(B11:C11)</f>
        <v>9189922.4000000004</v>
      </c>
      <c r="G11" s="457" t="s">
        <v>4462</v>
      </c>
      <c r="H11" s="328">
        <f>SUM(H4:H10)</f>
        <v>529460470.39999998</v>
      </c>
      <c r="I11" s="329">
        <f>Table6[[#This Row],[Sum of Total to CAP]]/1000000</f>
        <v>529.46047039999996</v>
      </c>
    </row>
    <row r="12" spans="1:9" x14ac:dyDescent="0.15">
      <c r="A12" s="325" t="s">
        <v>634</v>
      </c>
      <c r="B12" s="326">
        <v>848250</v>
      </c>
      <c r="C12" s="326">
        <v>0</v>
      </c>
      <c r="D12" s="326">
        <f t="shared" si="2"/>
        <v>848250</v>
      </c>
    </row>
    <row r="13" spans="1:9" x14ac:dyDescent="0.15">
      <c r="A13" s="325" t="s">
        <v>438</v>
      </c>
      <c r="B13" s="326">
        <v>250000</v>
      </c>
      <c r="C13" s="326">
        <v>0</v>
      </c>
      <c r="D13" s="326">
        <f t="shared" si="2"/>
        <v>250000</v>
      </c>
    </row>
    <row r="14" spans="1:9" x14ac:dyDescent="0.15">
      <c r="A14" s="325" t="s">
        <v>79</v>
      </c>
      <c r="B14" s="326">
        <v>1692472.3</v>
      </c>
      <c r="C14" s="326">
        <v>0</v>
      </c>
      <c r="D14" s="326">
        <f t="shared" si="2"/>
        <v>1692472.3</v>
      </c>
    </row>
    <row r="15" spans="1:9" x14ac:dyDescent="0.15">
      <c r="A15" s="325" t="s">
        <v>904</v>
      </c>
      <c r="B15" s="326">
        <v>570794.5</v>
      </c>
      <c r="C15" s="326">
        <v>0</v>
      </c>
      <c r="D15" s="326">
        <f t="shared" si="2"/>
        <v>570794.5</v>
      </c>
    </row>
    <row r="16" spans="1:9" x14ac:dyDescent="0.15">
      <c r="A16" s="325" t="s">
        <v>895</v>
      </c>
      <c r="B16" s="326">
        <v>-21269948</v>
      </c>
      <c r="C16" s="326">
        <v>0</v>
      </c>
      <c r="D16" s="326">
        <f t="shared" si="2"/>
        <v>-21269948</v>
      </c>
    </row>
    <row r="17" spans="1:7" x14ac:dyDescent="0.15">
      <c r="A17" s="325" t="s">
        <v>155</v>
      </c>
      <c r="B17" s="326">
        <v>68539.5</v>
      </c>
      <c r="C17" s="326">
        <v>0</v>
      </c>
      <c r="D17" s="326">
        <f t="shared" si="2"/>
        <v>68539.5</v>
      </c>
    </row>
    <row r="18" spans="1:7" x14ac:dyDescent="0.15">
      <c r="A18" s="324" t="s">
        <v>4462</v>
      </c>
      <c r="B18" s="326">
        <v>2361280.5999999978</v>
      </c>
      <c r="C18" s="326">
        <v>10368103</v>
      </c>
      <c r="D18" s="328">
        <f t="shared" si="2"/>
        <v>12729383.599999998</v>
      </c>
    </row>
    <row r="22" spans="1:7" x14ac:dyDescent="0.15">
      <c r="A22" s="327" t="s">
        <v>4457</v>
      </c>
      <c r="G22" s="326"/>
    </row>
    <row r="23" spans="1:7" x14ac:dyDescent="0.15">
      <c r="A23" s="323" t="s">
        <v>4461</v>
      </c>
      <c r="B23" t="s">
        <v>4612</v>
      </c>
    </row>
    <row r="24" spans="1:7" x14ac:dyDescent="0.15">
      <c r="A24" s="324" t="s">
        <v>81</v>
      </c>
      <c r="B24" s="326">
        <v>167933653</v>
      </c>
    </row>
    <row r="25" spans="1:7" x14ac:dyDescent="0.15">
      <c r="A25" s="325" t="s">
        <v>634</v>
      </c>
      <c r="B25" s="326">
        <v>1923880</v>
      </c>
    </row>
    <row r="26" spans="1:7" x14ac:dyDescent="0.15">
      <c r="A26" s="325" t="s">
        <v>438</v>
      </c>
      <c r="B26" s="326">
        <v>265000</v>
      </c>
    </row>
    <row r="27" spans="1:7" x14ac:dyDescent="0.15">
      <c r="A27" s="325" t="s">
        <v>79</v>
      </c>
      <c r="B27" s="326">
        <v>73090368</v>
      </c>
    </row>
    <row r="28" spans="1:7" x14ac:dyDescent="0.15">
      <c r="A28" s="325" t="s">
        <v>904</v>
      </c>
      <c r="B28" s="326">
        <v>3173415</v>
      </c>
    </row>
    <row r="29" spans="1:7" x14ac:dyDescent="0.15">
      <c r="A29" s="325" t="s">
        <v>895</v>
      </c>
      <c r="B29" s="326">
        <v>89480990</v>
      </c>
    </row>
    <row r="30" spans="1:7" x14ac:dyDescent="0.15">
      <c r="A30" s="324" t="s">
        <v>156</v>
      </c>
      <c r="B30" s="326">
        <v>348797433.80000001</v>
      </c>
    </row>
    <row r="31" spans="1:7" x14ac:dyDescent="0.15">
      <c r="A31" s="325" t="s">
        <v>634</v>
      </c>
      <c r="B31" s="326">
        <v>699272.3</v>
      </c>
    </row>
    <row r="32" spans="1:7" x14ac:dyDescent="0.15">
      <c r="A32" s="325" t="s">
        <v>79</v>
      </c>
      <c r="B32" s="326">
        <v>25315501.5</v>
      </c>
    </row>
    <row r="33" spans="1:2" x14ac:dyDescent="0.15">
      <c r="A33" s="325" t="s">
        <v>904</v>
      </c>
      <c r="B33" s="326">
        <v>11338127</v>
      </c>
    </row>
    <row r="34" spans="1:2" x14ac:dyDescent="0.15">
      <c r="A34" s="325" t="s">
        <v>895</v>
      </c>
      <c r="B34" s="326">
        <v>311444533</v>
      </c>
    </row>
    <row r="35" spans="1:2" x14ac:dyDescent="0.15">
      <c r="A35" s="324" t="s">
        <v>4462</v>
      </c>
      <c r="B35" s="326">
        <v>516731086.80000001</v>
      </c>
    </row>
  </sheetData>
  <pageMargins left="0.7" right="0.7" top="0.75" bottom="0.75" header="0.3" footer="0.3"/>
  <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E131B-05EF-6744-9221-231B10339261}">
  <dimension ref="A1:AY829"/>
  <sheetViews>
    <sheetView zoomScale="120" zoomScaleNormal="120" workbookViewId="0">
      <selection activeCell="AJ103" sqref="AJ103"/>
    </sheetView>
  </sheetViews>
  <sheetFormatPr baseColWidth="10" defaultColWidth="16.6640625" defaultRowHeight="13" x14ac:dyDescent="0.15"/>
  <cols>
    <col min="1" max="1" width="16.6640625" style="58" bestFit="1" customWidth="1"/>
    <col min="2" max="2" width="16.6640625" bestFit="1" customWidth="1"/>
    <col min="3" max="3" width="16.6640625" style="50"/>
    <col min="5" max="5" width="9.6640625" customWidth="1"/>
    <col min="9" max="9" width="12.83203125" style="50" customWidth="1"/>
    <col min="11" max="24" width="16.6640625" hidden="1" customWidth="1"/>
    <col min="25" max="25" width="17.1640625" customWidth="1"/>
    <col min="30" max="31" width="0" hidden="1" customWidth="1"/>
    <col min="32" max="33" width="16.6640625" style="138"/>
    <col min="34" max="34" width="16.6640625" style="162"/>
    <col min="35" max="38" width="16.6640625" style="151"/>
    <col min="39" max="39" width="17.5" style="138" customWidth="1"/>
    <col min="40" max="41" width="9.5" hidden="1" customWidth="1"/>
    <col min="42" max="43" width="9.1640625" hidden="1" customWidth="1"/>
    <col min="44" max="45" width="0" hidden="1" customWidth="1"/>
    <col min="46" max="46" width="0" style="50" hidden="1" customWidth="1"/>
    <col min="47" max="49" width="0" hidden="1" customWidth="1"/>
  </cols>
  <sheetData>
    <row r="1" spans="1:51" s="1" customFormat="1" ht="18" x14ac:dyDescent="0.15">
      <c r="A1" s="59" t="s">
        <v>0</v>
      </c>
      <c r="B1" s="44"/>
      <c r="C1" s="45"/>
      <c r="D1" s="44"/>
      <c r="G1" s="38" t="s">
        <v>1</v>
      </c>
      <c r="H1" s="38"/>
      <c r="I1" s="46"/>
      <c r="AF1" s="21"/>
      <c r="AG1" s="21"/>
      <c r="AH1" s="160"/>
      <c r="AI1" s="149"/>
      <c r="AJ1" s="149"/>
      <c r="AK1" s="149"/>
      <c r="AL1" s="149"/>
      <c r="AM1" s="21"/>
      <c r="AT1" s="46"/>
    </row>
    <row r="2" spans="1:51" s="1" customFormat="1" ht="18" x14ac:dyDescent="0.15">
      <c r="A2" s="59"/>
      <c r="B2" s="44"/>
      <c r="C2" s="45"/>
      <c r="D2" s="44"/>
      <c r="I2" s="46"/>
      <c r="AF2" s="21"/>
      <c r="AG2" s="21"/>
      <c r="AH2" s="160"/>
      <c r="AI2" s="149"/>
      <c r="AJ2" s="149"/>
      <c r="AK2" s="149"/>
      <c r="AL2" s="149"/>
      <c r="AM2" s="21"/>
      <c r="AT2" s="46"/>
    </row>
    <row r="3" spans="1:51" s="1" customFormat="1" ht="16" x14ac:dyDescent="0.2">
      <c r="A3" s="12" t="s">
        <v>2</v>
      </c>
      <c r="C3" s="46"/>
      <c r="I3" s="46"/>
      <c r="AF3" s="21"/>
      <c r="AG3" s="21"/>
      <c r="AH3" s="160"/>
      <c r="AI3" s="149"/>
      <c r="AJ3" s="149"/>
      <c r="AK3" s="149"/>
      <c r="AL3" s="149"/>
      <c r="AM3" s="21"/>
      <c r="AT3" s="46"/>
    </row>
    <row r="4" spans="1:51" s="1" customFormat="1" ht="16" x14ac:dyDescent="0.2">
      <c r="A4" s="12" t="s">
        <v>3</v>
      </c>
      <c r="C4" s="46"/>
      <c r="I4" s="46"/>
      <c r="AF4" s="21"/>
      <c r="AG4" s="21"/>
      <c r="AH4" s="160"/>
      <c r="AI4" s="149"/>
      <c r="AJ4" s="149"/>
      <c r="AK4" s="149"/>
      <c r="AL4" s="149"/>
      <c r="AM4" s="21"/>
      <c r="AT4" s="46"/>
    </row>
    <row r="5" spans="1:51" s="1" customFormat="1" ht="12" x14ac:dyDescent="0.15">
      <c r="C5" s="46"/>
      <c r="I5" s="46"/>
      <c r="AF5" s="21"/>
      <c r="AG5" s="21"/>
      <c r="AH5" s="160"/>
      <c r="AI5" s="149"/>
      <c r="AJ5" s="149"/>
      <c r="AK5" s="149"/>
      <c r="AL5" s="149"/>
      <c r="AM5" s="21"/>
      <c r="AT5" s="46"/>
    </row>
    <row r="6" spans="1:51" s="1" customFormat="1" ht="72" customHeight="1" x14ac:dyDescent="0.2">
      <c r="A6" s="12" t="s">
        <v>4</v>
      </c>
      <c r="B6" s="43"/>
      <c r="C6" s="47"/>
      <c r="D6" s="43"/>
      <c r="E6" s="43"/>
      <c r="I6" s="46"/>
      <c r="AF6" s="239"/>
      <c r="AG6" s="336"/>
      <c r="AH6" s="336"/>
      <c r="AI6" s="152"/>
      <c r="AJ6" s="391"/>
      <c r="AK6" s="152"/>
      <c r="AL6" s="152"/>
      <c r="AM6" s="288"/>
      <c r="AT6" s="46"/>
    </row>
    <row r="7" spans="1:51" s="1" customFormat="1" thickBot="1" x14ac:dyDescent="0.2">
      <c r="A7" s="57"/>
      <c r="C7" s="46"/>
      <c r="I7" s="55"/>
      <c r="AF7" s="153"/>
      <c r="AG7" s="21"/>
      <c r="AH7" s="160"/>
      <c r="AI7" s="149"/>
      <c r="AJ7" s="149"/>
      <c r="AK7" s="149"/>
      <c r="AL7" s="149"/>
      <c r="AM7" s="289"/>
      <c r="AT7" s="46"/>
    </row>
    <row r="8" spans="1:51" s="56" customFormat="1" ht="53" thickBot="1" x14ac:dyDescent="0.2">
      <c r="A8" s="145" t="s">
        <v>9</v>
      </c>
      <c r="B8" s="248" t="s">
        <v>10</v>
      </c>
      <c r="C8" s="247" t="s">
        <v>11</v>
      </c>
      <c r="D8" s="249" t="s">
        <v>12</v>
      </c>
      <c r="E8" s="147" t="s">
        <v>13</v>
      </c>
      <c r="F8" s="147" t="s">
        <v>14</v>
      </c>
      <c r="G8" s="147" t="s">
        <v>15</v>
      </c>
      <c r="H8" s="148" t="s">
        <v>16</v>
      </c>
      <c r="I8" s="201" t="s">
        <v>17</v>
      </c>
      <c r="J8" s="202" t="s">
        <v>18</v>
      </c>
      <c r="K8" s="147" t="s">
        <v>19</v>
      </c>
      <c r="L8" s="146" t="s">
        <v>20</v>
      </c>
      <c r="M8" s="146" t="s">
        <v>21</v>
      </c>
      <c r="N8" s="146" t="s">
        <v>22</v>
      </c>
      <c r="O8" s="147" t="s">
        <v>23</v>
      </c>
      <c r="P8" s="146" t="s">
        <v>24</v>
      </c>
      <c r="Q8" s="146" t="s">
        <v>25</v>
      </c>
      <c r="R8" s="146" t="s">
        <v>26</v>
      </c>
      <c r="S8" s="146" t="s">
        <v>27</v>
      </c>
      <c r="T8" s="146" t="s">
        <v>28</v>
      </c>
      <c r="U8" s="146" t="s">
        <v>29</v>
      </c>
      <c r="V8" s="146" t="s">
        <v>30</v>
      </c>
      <c r="W8" s="146" t="s">
        <v>31</v>
      </c>
      <c r="X8" s="146" t="s">
        <v>32</v>
      </c>
      <c r="Y8" s="147" t="s">
        <v>33</v>
      </c>
      <c r="Z8" s="147" t="s">
        <v>34</v>
      </c>
      <c r="AA8" s="203" t="s">
        <v>35</v>
      </c>
      <c r="AB8" s="163" t="s">
        <v>36</v>
      </c>
      <c r="AC8" s="163" t="s">
        <v>37</v>
      </c>
      <c r="AD8" s="146" t="s">
        <v>38</v>
      </c>
      <c r="AE8" s="155" t="s">
        <v>39</v>
      </c>
      <c r="AF8" s="154" t="s">
        <v>40</v>
      </c>
      <c r="AG8" s="90" t="s">
        <v>41</v>
      </c>
      <c r="AH8" s="161" t="s">
        <v>42</v>
      </c>
      <c r="AI8" s="150" t="s">
        <v>43</v>
      </c>
      <c r="AJ8" s="150" t="s">
        <v>44</v>
      </c>
      <c r="AK8" s="150" t="s">
        <v>45</v>
      </c>
      <c r="AL8" s="150" t="s">
        <v>46</v>
      </c>
      <c r="AM8" s="90" t="s">
        <v>47</v>
      </c>
      <c r="AN8" s="207" t="s">
        <v>48</v>
      </c>
      <c r="AO8" s="208" t="s">
        <v>49</v>
      </c>
      <c r="AP8" s="208" t="s">
        <v>50</v>
      </c>
      <c r="AQ8" s="208" t="s">
        <v>51</v>
      </c>
      <c r="AR8" s="208" t="s">
        <v>52</v>
      </c>
      <c r="AS8" s="204" t="s">
        <v>53</v>
      </c>
      <c r="AT8" s="205" t="s">
        <v>54</v>
      </c>
      <c r="AU8" s="206" t="s">
        <v>55</v>
      </c>
      <c r="AV8" s="206" t="s">
        <v>56</v>
      </c>
      <c r="AW8" s="60" t="s">
        <v>4456</v>
      </c>
      <c r="AX8" s="60" t="s">
        <v>4609</v>
      </c>
      <c r="AY8" s="60" t="s">
        <v>4610</v>
      </c>
    </row>
    <row r="9" spans="1:51" s="214" customFormat="1" ht="35.25" customHeight="1" x14ac:dyDescent="0.15">
      <c r="A9" s="397">
        <v>100000</v>
      </c>
      <c r="B9" s="406" t="s">
        <v>57</v>
      </c>
      <c r="C9" s="399">
        <v>1621</v>
      </c>
      <c r="D9" s="406" t="s">
        <v>432</v>
      </c>
      <c r="E9" s="406" t="s">
        <v>245</v>
      </c>
      <c r="F9" s="406" t="s">
        <v>83</v>
      </c>
      <c r="G9" s="406" t="s">
        <v>134</v>
      </c>
      <c r="H9" s="406" t="s">
        <v>83</v>
      </c>
      <c r="I9" s="399">
        <v>56751</v>
      </c>
      <c r="J9" s="407" t="s">
        <v>539</v>
      </c>
      <c r="K9" s="413"/>
      <c r="L9" s="410"/>
      <c r="M9" s="410"/>
      <c r="N9" s="410"/>
      <c r="O9" s="410">
        <f>SUM(Table16[[#This Row],[Salaries and Wages]:[Variable Fringe]])</f>
        <v>0</v>
      </c>
      <c r="P9" s="410"/>
      <c r="Q9" s="410"/>
      <c r="R9" s="410"/>
      <c r="S9" s="410"/>
      <c r="T9" s="410"/>
      <c r="U9" s="410"/>
      <c r="V9" s="410"/>
      <c r="W9" s="410"/>
      <c r="X9" s="410"/>
      <c r="Y9" s="410"/>
      <c r="Z9" s="409">
        <v>-353201</v>
      </c>
      <c r="AA9" s="407" t="s">
        <v>540</v>
      </c>
      <c r="AB9" s="404" t="s">
        <v>541</v>
      </c>
      <c r="AC9" s="407" t="s">
        <v>542</v>
      </c>
      <c r="AD9" s="179" t="s">
        <v>94</v>
      </c>
      <c r="AE9" s="392" t="s">
        <v>543</v>
      </c>
      <c r="AF9" s="414">
        <v>0</v>
      </c>
      <c r="AG9" s="435">
        <f>Table16[[#This Row],[ADOPTED
Expenditures TOTAL]]*Table16[[#This Row],[
Percent Related to CAP]]</f>
        <v>0</v>
      </c>
      <c r="AH9" s="435">
        <f>Table16[[#This Row],[ADOPTED
Revenue TOTAL]]*Table16[[#This Row],[
Percent Related to CAP]]</f>
        <v>0</v>
      </c>
      <c r="AI9" s="443" t="s">
        <v>79</v>
      </c>
      <c r="AJ9" s="443" t="s">
        <v>544</v>
      </c>
      <c r="AK9" s="444" t="s">
        <v>156</v>
      </c>
      <c r="AL9" s="444" t="s">
        <v>177</v>
      </c>
      <c r="AM9" s="441"/>
      <c r="AN9" s="186"/>
      <c r="AO9" s="179"/>
      <c r="AP9" s="179"/>
      <c r="AQ9" s="179"/>
      <c r="AR9" s="179" t="s">
        <v>133</v>
      </c>
      <c r="AS9" s="274" t="s">
        <v>539</v>
      </c>
      <c r="AT9" s="275" t="b">
        <f>IF(Table16[[#This Row],[PROPOSED
Form ID Name]]=Table16[[#This Row],[ADOPTED
Form ID Name]],TRUE,FALSE)</f>
        <v>1</v>
      </c>
      <c r="AU9" s="276" t="s">
        <v>540</v>
      </c>
      <c r="AV9" s="277" t="b">
        <f>AND(Table16[[#This Row],[PROPOSED Adjustment Description]]=Table16[[#This Row],[ ADOPTED
Adjustment Description]],TRUE,FALSE)</f>
        <v>0</v>
      </c>
      <c r="AW9" s="1" t="s">
        <v>4458</v>
      </c>
      <c r="AX9" s="1" t="b">
        <f>Table16[[#This Row],[Total Expenditures to CAP]]=Table16[[#This Row],[
Percent Related to CAP]]*Table16[[#This Row],[ADOPTED
Expenditures TOTAL]]</f>
        <v>1</v>
      </c>
      <c r="AY9" s="1" t="b">
        <f>Table16[[#This Row],[Total Revenue to CAP]]=Table16[[#This Row],[
Percent Related to CAP]]*Table16[[#This Row],[ADOPTED
Revenue TOTAL]]</f>
        <v>1</v>
      </c>
    </row>
    <row r="10" spans="1:51" s="214" customFormat="1" ht="35.25" customHeight="1" x14ac:dyDescent="0.15">
      <c r="A10" s="397">
        <v>200224</v>
      </c>
      <c r="B10" s="398" t="s">
        <v>628</v>
      </c>
      <c r="C10" s="399">
        <v>1621</v>
      </c>
      <c r="D10" s="398" t="s">
        <v>432</v>
      </c>
      <c r="E10" s="398" t="s">
        <v>126</v>
      </c>
      <c r="F10" s="398" t="s">
        <v>307</v>
      </c>
      <c r="G10" s="398" t="s">
        <v>239</v>
      </c>
      <c r="H10" s="398" t="s">
        <v>263</v>
      </c>
      <c r="I10" s="399">
        <v>56794</v>
      </c>
      <c r="J10" s="400" t="s">
        <v>659</v>
      </c>
      <c r="K10" s="401">
        <v>1.85</v>
      </c>
      <c r="L10" s="402">
        <v>67505</v>
      </c>
      <c r="M10" s="402">
        <v>1327</v>
      </c>
      <c r="N10" s="402">
        <v>3510</v>
      </c>
      <c r="O10" s="402">
        <f>SUM(Table16[[#This Row],[Salaries and Wages]:[Variable Fringe]])</f>
        <v>72342</v>
      </c>
      <c r="P10" s="402"/>
      <c r="Q10" s="402"/>
      <c r="R10" s="402"/>
      <c r="S10" s="402"/>
      <c r="T10" s="402"/>
      <c r="U10" s="402"/>
      <c r="V10" s="402"/>
      <c r="W10" s="402"/>
      <c r="X10" s="402"/>
      <c r="Y10" s="402">
        <v>72342</v>
      </c>
      <c r="Z10" s="402">
        <v>67192</v>
      </c>
      <c r="AA10" s="403" t="s">
        <v>660</v>
      </c>
      <c r="AB10" s="404" t="s">
        <v>242</v>
      </c>
      <c r="AC10" s="404" t="s">
        <v>660</v>
      </c>
      <c r="AD10" s="398" t="s">
        <v>94</v>
      </c>
      <c r="AE10" s="405" t="s">
        <v>661</v>
      </c>
      <c r="AF10" s="437">
        <v>1</v>
      </c>
      <c r="AG10" s="435">
        <f>Table16[[#This Row],[ADOPTED
Expenditures TOTAL]]*Table16[[#This Row],[
Percent Related to CAP]]</f>
        <v>72342</v>
      </c>
      <c r="AH10" s="435">
        <f>Table16[[#This Row],[ADOPTED
Revenue TOTAL]]*Table16[[#This Row],[
Percent Related to CAP]]</f>
        <v>67192</v>
      </c>
      <c r="AI10" s="438" t="s">
        <v>382</v>
      </c>
      <c r="AJ10" s="438" t="s">
        <v>382</v>
      </c>
      <c r="AK10" s="438" t="s">
        <v>156</v>
      </c>
      <c r="AL10" s="438" t="s">
        <v>177</v>
      </c>
      <c r="AM10" s="439"/>
      <c r="AN10" s="186" t="s">
        <v>70</v>
      </c>
      <c r="AO10" s="179"/>
      <c r="AP10" s="179"/>
      <c r="AQ10" s="187"/>
      <c r="AR10" s="187"/>
      <c r="AS10" s="274" t="s">
        <v>659</v>
      </c>
      <c r="AT10" s="278" t="b">
        <f>IF(Table16[[#This Row],[PROPOSED
Form ID Name]]=Table16[[#This Row],[ADOPTED
Form ID Name]],TRUE,FALSE)</f>
        <v>1</v>
      </c>
      <c r="AU10" s="276" t="s">
        <v>660</v>
      </c>
      <c r="AV10" s="277" t="b">
        <f>AND(Table16[[#This Row],[PROPOSED Adjustment Description]]=Table16[[#This Row],[ ADOPTED
Adjustment Description]],TRUE,FALSE)</f>
        <v>0</v>
      </c>
      <c r="AW10" s="1" t="s">
        <v>4458</v>
      </c>
      <c r="AX10" s="1" t="b">
        <f>Table16[[#This Row],[Total Expenditures to CAP]]=Table16[[#This Row],[
Percent Related to CAP]]*Table16[[#This Row],[ADOPTED
Expenditures TOTAL]]</f>
        <v>1</v>
      </c>
      <c r="AY10" s="1" t="b">
        <f>Table16[[#This Row],[Total Revenue to CAP]]=Table16[[#This Row],[
Percent Related to CAP]]*Table16[[#This Row],[ADOPTED
Revenue TOTAL]]</f>
        <v>1</v>
      </c>
    </row>
    <row r="11" spans="1:51" s="214" customFormat="1" ht="35.25" customHeight="1" x14ac:dyDescent="0.15">
      <c r="A11" s="397">
        <v>100000</v>
      </c>
      <c r="B11" s="398" t="s">
        <v>57</v>
      </c>
      <c r="C11" s="399">
        <v>1621</v>
      </c>
      <c r="D11" s="398" t="s">
        <v>432</v>
      </c>
      <c r="E11" s="398" t="s">
        <v>335</v>
      </c>
      <c r="F11" s="398" t="s">
        <v>307</v>
      </c>
      <c r="G11" s="398" t="s">
        <v>239</v>
      </c>
      <c r="H11" s="398" t="s">
        <v>263</v>
      </c>
      <c r="I11" s="399">
        <v>56795</v>
      </c>
      <c r="J11" s="400" t="s">
        <v>663</v>
      </c>
      <c r="K11" s="401">
        <v>3.09</v>
      </c>
      <c r="L11" s="402">
        <v>112751</v>
      </c>
      <c r="M11" s="402">
        <v>2217</v>
      </c>
      <c r="N11" s="402">
        <v>5862</v>
      </c>
      <c r="O11" s="402">
        <f>SUM(Table16[[#This Row],[Salaries and Wages]:[Variable Fringe]])</f>
        <v>120830</v>
      </c>
      <c r="P11" s="402"/>
      <c r="Q11" s="402"/>
      <c r="R11" s="402"/>
      <c r="S11" s="402"/>
      <c r="T11" s="402"/>
      <c r="U11" s="402"/>
      <c r="V11" s="402"/>
      <c r="W11" s="402"/>
      <c r="X11" s="402"/>
      <c r="Y11" s="402">
        <v>120830</v>
      </c>
      <c r="Z11" s="402">
        <v>112228</v>
      </c>
      <c r="AA11" s="403" t="s">
        <v>664</v>
      </c>
      <c r="AB11" s="404" t="s">
        <v>242</v>
      </c>
      <c r="AC11" s="404" t="s">
        <v>664</v>
      </c>
      <c r="AD11" s="280" t="s">
        <v>67</v>
      </c>
      <c r="AE11" s="238" t="s">
        <v>665</v>
      </c>
      <c r="AF11" s="437">
        <v>1</v>
      </c>
      <c r="AG11" s="435">
        <f>Table16[[#This Row],[ADOPTED
Expenditures TOTAL]]*Table16[[#This Row],[
Percent Related to CAP]]</f>
        <v>120830</v>
      </c>
      <c r="AH11" s="435">
        <f>Table16[[#This Row],[ADOPTED
Revenue TOTAL]]*Table16[[#This Row],[
Percent Related to CAP]]</f>
        <v>112228</v>
      </c>
      <c r="AI11" s="438" t="s">
        <v>382</v>
      </c>
      <c r="AJ11" s="438" t="s">
        <v>382</v>
      </c>
      <c r="AK11" s="438" t="s">
        <v>156</v>
      </c>
      <c r="AL11" s="438" t="s">
        <v>177</v>
      </c>
      <c r="AM11" s="440"/>
      <c r="AN11" s="285"/>
      <c r="AO11" s="286"/>
      <c r="AP11" s="286"/>
      <c r="AQ11" s="286"/>
      <c r="AR11" s="179" t="s">
        <v>70</v>
      </c>
      <c r="AS11" s="274" t="s">
        <v>663</v>
      </c>
      <c r="AT11" s="275" t="b">
        <f>IF(Table16[[#This Row],[PROPOSED
Form ID Name]]=Table16[[#This Row],[ADOPTED
Form ID Name]],TRUE,FALSE)</f>
        <v>1</v>
      </c>
      <c r="AU11" s="276" t="s">
        <v>664</v>
      </c>
      <c r="AV11" s="277" t="b">
        <f>AND(Table16[[#This Row],[PROPOSED Adjustment Description]]=Table16[[#This Row],[ ADOPTED
Adjustment Description]],TRUE,FALSE)</f>
        <v>0</v>
      </c>
      <c r="AW11" s="1" t="s">
        <v>4458</v>
      </c>
      <c r="AX11" s="1" t="b">
        <f>Table16[[#This Row],[Total Expenditures to CAP]]=Table16[[#This Row],[
Percent Related to CAP]]*Table16[[#This Row],[ADOPTED
Expenditures TOTAL]]</f>
        <v>1</v>
      </c>
      <c r="AY11" s="1" t="b">
        <f>Table16[[#This Row],[Total Revenue to CAP]]=Table16[[#This Row],[
Percent Related to CAP]]*Table16[[#This Row],[ADOPTED
Revenue TOTAL]]</f>
        <v>1</v>
      </c>
    </row>
    <row r="12" spans="1:51" s="214" customFormat="1" ht="35.25" customHeight="1" x14ac:dyDescent="0.15">
      <c r="A12" s="397">
        <v>100000</v>
      </c>
      <c r="B12" s="406" t="s">
        <v>57</v>
      </c>
      <c r="C12" s="399">
        <v>1517</v>
      </c>
      <c r="D12" s="406" t="s">
        <v>347</v>
      </c>
      <c r="E12" s="406" t="s">
        <v>72</v>
      </c>
      <c r="F12" s="406" t="s">
        <v>83</v>
      </c>
      <c r="G12" s="406" t="s">
        <v>61</v>
      </c>
      <c r="H12" s="406" t="s">
        <v>83</v>
      </c>
      <c r="I12" s="399">
        <v>56921</v>
      </c>
      <c r="J12" s="407" t="s">
        <v>983</v>
      </c>
      <c r="K12" s="408">
        <v>-1</v>
      </c>
      <c r="L12" s="409">
        <v>-214480</v>
      </c>
      <c r="M12" s="409">
        <v>-37167</v>
      </c>
      <c r="N12" s="409">
        <v>-13391</v>
      </c>
      <c r="O12" s="409">
        <f>SUM(Table16[[#This Row],[Salaries and Wages]:[Variable Fringe]])</f>
        <v>-265038</v>
      </c>
      <c r="P12" s="410"/>
      <c r="Q12" s="410"/>
      <c r="R12" s="410"/>
      <c r="S12" s="410"/>
      <c r="T12" s="410"/>
      <c r="U12" s="410"/>
      <c r="V12" s="410"/>
      <c r="W12" s="410"/>
      <c r="X12" s="410"/>
      <c r="Y12" s="409">
        <v>-265038</v>
      </c>
      <c r="Z12" s="410"/>
      <c r="AA12" s="407" t="s">
        <v>984</v>
      </c>
      <c r="AB12" s="404" t="s">
        <v>379</v>
      </c>
      <c r="AC12" s="407" t="s">
        <v>380</v>
      </c>
      <c r="AD12" s="179" t="s">
        <v>94</v>
      </c>
      <c r="AE12" s="238" t="s">
        <v>381</v>
      </c>
      <c r="AF12" s="437">
        <v>0.5</v>
      </c>
      <c r="AG12" s="435">
        <f>Table16[[#This Row],[ADOPTED
Expenditures TOTAL]]*Table16[[#This Row],[
Percent Related to CAP]]</f>
        <v>-132519</v>
      </c>
      <c r="AH12" s="435">
        <f>Table16[[#This Row],[ADOPTED
Revenue TOTAL]]*Table16[[#This Row],[
Percent Related to CAP]]</f>
        <v>0</v>
      </c>
      <c r="AI12" s="438" t="s">
        <v>382</v>
      </c>
      <c r="AJ12" s="438" t="s">
        <v>382</v>
      </c>
      <c r="AK12" s="438" t="s">
        <v>156</v>
      </c>
      <c r="AL12" s="438" t="s">
        <v>177</v>
      </c>
      <c r="AM12" s="436"/>
      <c r="AN12" s="285"/>
      <c r="AO12" s="286"/>
      <c r="AP12" s="286"/>
      <c r="AQ12" s="286"/>
      <c r="AR12" s="179" t="s">
        <v>133</v>
      </c>
      <c r="AS12" s="274" t="s">
        <v>983</v>
      </c>
      <c r="AT12" s="275" t="b">
        <f>IF(Table16[[#This Row],[PROPOSED
Form ID Name]]=Table16[[#This Row],[ADOPTED
Form ID Name]],TRUE,FALSE)</f>
        <v>1</v>
      </c>
      <c r="AU12" s="276" t="s">
        <v>984</v>
      </c>
      <c r="AV12" s="277" t="b">
        <f>AND(Table16[[#This Row],[PROPOSED Adjustment Description]]=Table16[[#This Row],[ ADOPTED
Adjustment Description]],TRUE,FALSE)</f>
        <v>0</v>
      </c>
      <c r="AW12" s="1" t="s">
        <v>4458</v>
      </c>
      <c r="AX12" s="1" t="b">
        <f>Table16[[#This Row],[Total Expenditures to CAP]]=Table16[[#This Row],[
Percent Related to CAP]]*Table16[[#This Row],[ADOPTED
Expenditures TOTAL]]</f>
        <v>1</v>
      </c>
      <c r="AY12" s="1" t="b">
        <f>Table16[[#This Row],[Total Revenue to CAP]]=Table16[[#This Row],[
Percent Related to CAP]]*Table16[[#This Row],[ADOPTED
Revenue TOTAL]]</f>
        <v>1</v>
      </c>
    </row>
    <row r="13" spans="1:51" s="425" customFormat="1" ht="35.25" customHeight="1" x14ac:dyDescent="0.15">
      <c r="A13" s="397">
        <v>700039</v>
      </c>
      <c r="B13" s="406" t="s">
        <v>907</v>
      </c>
      <c r="C13" s="399">
        <v>2115</v>
      </c>
      <c r="D13" s="406" t="s">
        <v>898</v>
      </c>
      <c r="E13" s="406" t="s">
        <v>238</v>
      </c>
      <c r="F13" s="406" t="s">
        <v>307</v>
      </c>
      <c r="G13" s="406" t="s">
        <v>128</v>
      </c>
      <c r="H13" s="406" t="s">
        <v>83</v>
      </c>
      <c r="I13" s="399">
        <v>56932</v>
      </c>
      <c r="J13" s="407" t="s">
        <v>1023</v>
      </c>
      <c r="K13" s="413">
        <v>1</v>
      </c>
      <c r="L13" s="410">
        <v>74099</v>
      </c>
      <c r="M13" s="410">
        <v>32005</v>
      </c>
      <c r="N13" s="410">
        <v>9600</v>
      </c>
      <c r="O13" s="410">
        <f>SUM(Table16[[#This Row],[Salaries and Wages]:[Variable Fringe]])</f>
        <v>115704</v>
      </c>
      <c r="P13" s="410"/>
      <c r="Q13" s="410"/>
      <c r="R13" s="410"/>
      <c r="S13" s="410"/>
      <c r="T13" s="410"/>
      <c r="U13" s="410"/>
      <c r="V13" s="410"/>
      <c r="W13" s="410"/>
      <c r="X13" s="410"/>
      <c r="Y13" s="410">
        <v>115704</v>
      </c>
      <c r="Z13" s="410"/>
      <c r="AA13" s="407" t="s">
        <v>1024</v>
      </c>
      <c r="AB13" s="404" t="s">
        <v>910</v>
      </c>
      <c r="AC13" s="404" t="s">
        <v>911</v>
      </c>
      <c r="AD13" s="406" t="s">
        <v>67</v>
      </c>
      <c r="AE13" s="428" t="s">
        <v>912</v>
      </c>
      <c r="AF13" s="437">
        <v>1</v>
      </c>
      <c r="AG13" s="435">
        <f>Table16[[#This Row],[ADOPTED
Expenditures TOTAL]]*Table16[[#This Row],[
Percent Related to CAP]]</f>
        <v>115704</v>
      </c>
      <c r="AH13" s="435">
        <f>Table16[[#This Row],[ADOPTED
Revenue TOTAL]]*Table16[[#This Row],[
Percent Related to CAP]]</f>
        <v>0</v>
      </c>
      <c r="AI13" s="438" t="s">
        <v>904</v>
      </c>
      <c r="AJ13" s="438" t="s">
        <v>1006</v>
      </c>
      <c r="AK13" s="438" t="s">
        <v>81</v>
      </c>
      <c r="AL13" s="438" t="s">
        <v>1025</v>
      </c>
      <c r="AM13" s="436" t="s">
        <v>1026</v>
      </c>
      <c r="AN13" s="429" t="s">
        <v>70</v>
      </c>
      <c r="AO13" s="406"/>
      <c r="AP13" s="406"/>
      <c r="AQ13" s="400"/>
      <c r="AR13" s="400"/>
      <c r="AS13" s="430" t="s">
        <v>1023</v>
      </c>
      <c r="AT13" s="431" t="b">
        <f>IF(Table16[[#This Row],[PROPOSED
Form ID Name]]=Table16[[#This Row],[ADOPTED
Form ID Name]],TRUE,FALSE)</f>
        <v>1</v>
      </c>
      <c r="AU13" s="432" t="s">
        <v>1024</v>
      </c>
      <c r="AV13" s="433" t="b">
        <f>AND(Table16[[#This Row],[PROPOSED Adjustment Description]]=Table16[[#This Row],[ ADOPTED
Adjustment Description]],TRUE,FALSE)</f>
        <v>0</v>
      </c>
      <c r="AW13" s="425" t="s">
        <v>4458</v>
      </c>
      <c r="AX13" s="1" t="b">
        <f>Table16[[#This Row],[Total Expenditures to CAP]]=Table16[[#This Row],[
Percent Related to CAP]]*Table16[[#This Row],[ADOPTED
Expenditures TOTAL]]</f>
        <v>1</v>
      </c>
      <c r="AY13" s="1" t="b">
        <f>Table16[[#This Row],[Total Revenue to CAP]]=Table16[[#This Row],[
Percent Related to CAP]]*Table16[[#This Row],[ADOPTED
Revenue TOTAL]]</f>
        <v>1</v>
      </c>
    </row>
    <row r="14" spans="1:51" s="425" customFormat="1" ht="35.25" customHeight="1" x14ac:dyDescent="0.15">
      <c r="A14" s="397">
        <v>700039</v>
      </c>
      <c r="B14" s="406" t="s">
        <v>907</v>
      </c>
      <c r="C14" s="399">
        <v>2115</v>
      </c>
      <c r="D14" s="406" t="s">
        <v>898</v>
      </c>
      <c r="E14" s="406" t="s">
        <v>238</v>
      </c>
      <c r="F14" s="406" t="s">
        <v>307</v>
      </c>
      <c r="G14" s="406" t="s">
        <v>128</v>
      </c>
      <c r="H14" s="406" t="s">
        <v>83</v>
      </c>
      <c r="I14" s="399">
        <v>56933</v>
      </c>
      <c r="J14" s="407" t="s">
        <v>1027</v>
      </c>
      <c r="K14" s="413">
        <v>1</v>
      </c>
      <c r="L14" s="410">
        <v>51564</v>
      </c>
      <c r="M14" s="410">
        <v>16143</v>
      </c>
      <c r="N14" s="410">
        <v>8993</v>
      </c>
      <c r="O14" s="410">
        <f>SUM(Table16[[#This Row],[Salaries and Wages]:[Variable Fringe]])</f>
        <v>76700</v>
      </c>
      <c r="P14" s="410"/>
      <c r="Q14" s="410"/>
      <c r="R14" s="410"/>
      <c r="S14" s="410"/>
      <c r="T14" s="410"/>
      <c r="U14" s="410"/>
      <c r="V14" s="410"/>
      <c r="W14" s="410"/>
      <c r="X14" s="410"/>
      <c r="Y14" s="410">
        <v>76700</v>
      </c>
      <c r="Z14" s="410"/>
      <c r="AA14" s="407" t="s">
        <v>1028</v>
      </c>
      <c r="AB14" s="404" t="s">
        <v>910</v>
      </c>
      <c r="AC14" s="404" t="s">
        <v>911</v>
      </c>
      <c r="AD14" s="406" t="s">
        <v>67</v>
      </c>
      <c r="AE14" s="428" t="s">
        <v>912</v>
      </c>
      <c r="AF14" s="437">
        <v>1</v>
      </c>
      <c r="AG14" s="435">
        <f>Table16[[#This Row],[ADOPTED
Expenditures TOTAL]]*Table16[[#This Row],[
Percent Related to CAP]]</f>
        <v>76700</v>
      </c>
      <c r="AH14" s="435">
        <f>Table16[[#This Row],[ADOPTED
Revenue TOTAL]]*Table16[[#This Row],[
Percent Related to CAP]]</f>
        <v>0</v>
      </c>
      <c r="AI14" s="438" t="s">
        <v>904</v>
      </c>
      <c r="AJ14" s="438" t="s">
        <v>1006</v>
      </c>
      <c r="AK14" s="438" t="s">
        <v>81</v>
      </c>
      <c r="AL14" s="438" t="s">
        <v>1025</v>
      </c>
      <c r="AM14" s="436" t="s">
        <v>1026</v>
      </c>
      <c r="AN14" s="429" t="s">
        <v>70</v>
      </c>
      <c r="AO14" s="406"/>
      <c r="AP14" s="406"/>
      <c r="AQ14" s="400"/>
      <c r="AR14" s="400"/>
      <c r="AS14" s="430" t="s">
        <v>1027</v>
      </c>
      <c r="AT14" s="431" t="b">
        <f>IF(Table16[[#This Row],[PROPOSED
Form ID Name]]=Table16[[#This Row],[ADOPTED
Form ID Name]],TRUE,FALSE)</f>
        <v>1</v>
      </c>
      <c r="AU14" s="432" t="s">
        <v>1028</v>
      </c>
      <c r="AV14" s="433" t="b">
        <f>AND(Table16[[#This Row],[PROPOSED Adjustment Description]]=Table16[[#This Row],[ ADOPTED
Adjustment Description]],TRUE,FALSE)</f>
        <v>0</v>
      </c>
      <c r="AW14" s="425" t="s">
        <v>4458</v>
      </c>
      <c r="AX14" s="1" t="b">
        <f>Table16[[#This Row],[Total Expenditures to CAP]]=Table16[[#This Row],[
Percent Related to CAP]]*Table16[[#This Row],[ADOPTED
Expenditures TOTAL]]</f>
        <v>1</v>
      </c>
      <c r="AY14" s="1" t="b">
        <f>Table16[[#This Row],[Total Revenue to CAP]]=Table16[[#This Row],[
Percent Related to CAP]]*Table16[[#This Row],[ADOPTED
Revenue TOTAL]]</f>
        <v>1</v>
      </c>
    </row>
    <row r="15" spans="1:51" s="425" customFormat="1" ht="35.25" customHeight="1" x14ac:dyDescent="0.15">
      <c r="A15" s="397">
        <v>700039</v>
      </c>
      <c r="B15" s="406" t="s">
        <v>907</v>
      </c>
      <c r="C15" s="399">
        <v>2115</v>
      </c>
      <c r="D15" s="406" t="s">
        <v>898</v>
      </c>
      <c r="E15" s="406" t="s">
        <v>238</v>
      </c>
      <c r="F15" s="406" t="s">
        <v>307</v>
      </c>
      <c r="G15" s="406" t="s">
        <v>128</v>
      </c>
      <c r="H15" s="406" t="s">
        <v>83</v>
      </c>
      <c r="I15" s="399">
        <v>56937</v>
      </c>
      <c r="J15" s="407" t="s">
        <v>1036</v>
      </c>
      <c r="K15" s="413"/>
      <c r="L15" s="410"/>
      <c r="M15" s="410"/>
      <c r="N15" s="410"/>
      <c r="O15" s="410">
        <f>SUM(Table16[[#This Row],[Salaries and Wages]:[Variable Fringe]])</f>
        <v>0</v>
      </c>
      <c r="P15" s="410"/>
      <c r="Q15" s="410">
        <v>1045000</v>
      </c>
      <c r="R15" s="410"/>
      <c r="S15" s="410"/>
      <c r="T15" s="410"/>
      <c r="U15" s="410"/>
      <c r="V15" s="410"/>
      <c r="W15" s="410"/>
      <c r="X15" s="410"/>
      <c r="Y15" s="410">
        <v>1045000</v>
      </c>
      <c r="Z15" s="410"/>
      <c r="AA15" s="407" t="s">
        <v>1037</v>
      </c>
      <c r="AB15" s="404" t="s">
        <v>910</v>
      </c>
      <c r="AC15" s="404" t="s">
        <v>911</v>
      </c>
      <c r="AD15" s="406" t="s">
        <v>67</v>
      </c>
      <c r="AE15" s="428" t="s">
        <v>912</v>
      </c>
      <c r="AF15" s="414">
        <v>0</v>
      </c>
      <c r="AG15" s="411">
        <f>Table16[[#This Row],[ADOPTED
Expenditures TOTAL]]*Table16[[#This Row],[
Percent Related to CAP]]</f>
        <v>0</v>
      </c>
      <c r="AH15" s="411">
        <f>Table16[[#This Row],[ADOPTED
Revenue TOTAL]]*Table16[[#This Row],[
Percent Related to CAP]]</f>
        <v>0</v>
      </c>
      <c r="AI15" s="415" t="s">
        <v>69</v>
      </c>
      <c r="AJ15" s="415" t="s">
        <v>69</v>
      </c>
      <c r="AK15" s="415" t="s">
        <v>69</v>
      </c>
      <c r="AL15" s="415" t="s">
        <v>177</v>
      </c>
      <c r="AM15" s="412" t="s">
        <v>1038</v>
      </c>
      <c r="AN15" s="429" t="s">
        <v>70</v>
      </c>
      <c r="AO15" s="406"/>
      <c r="AP15" s="406"/>
      <c r="AQ15" s="400"/>
      <c r="AR15" s="400"/>
      <c r="AS15" s="430" t="s">
        <v>1036</v>
      </c>
      <c r="AT15" s="431" t="b">
        <f>IF(Table16[[#This Row],[PROPOSED
Form ID Name]]=Table16[[#This Row],[ADOPTED
Form ID Name]],TRUE,FALSE)</f>
        <v>1</v>
      </c>
      <c r="AU15" s="432" t="s">
        <v>1039</v>
      </c>
      <c r="AV15" s="433" t="b">
        <f>AND(Table16[[#This Row],[PROPOSED Adjustment Description]]=Table16[[#This Row],[ ADOPTED
Adjustment Description]],TRUE,FALSE)</f>
        <v>0</v>
      </c>
      <c r="AW15" s="425" t="s">
        <v>4458</v>
      </c>
      <c r="AX15" s="1" t="b">
        <f>Table16[[#This Row],[Total Expenditures to CAP]]=Table16[[#This Row],[
Percent Related to CAP]]*Table16[[#This Row],[ADOPTED
Expenditures TOTAL]]</f>
        <v>1</v>
      </c>
      <c r="AY15" s="1" t="b">
        <f>Table16[[#This Row],[Total Revenue to CAP]]=Table16[[#This Row],[
Percent Related to CAP]]*Table16[[#This Row],[ADOPTED
Revenue TOTAL]]</f>
        <v>1</v>
      </c>
    </row>
    <row r="16" spans="1:51" s="425" customFormat="1" ht="35.25" customHeight="1" x14ac:dyDescent="0.15">
      <c r="A16" s="397">
        <v>700039</v>
      </c>
      <c r="B16" s="406" t="s">
        <v>907</v>
      </c>
      <c r="C16" s="399">
        <v>2115</v>
      </c>
      <c r="D16" s="406" t="s">
        <v>898</v>
      </c>
      <c r="E16" s="406" t="s">
        <v>238</v>
      </c>
      <c r="F16" s="406" t="s">
        <v>307</v>
      </c>
      <c r="G16" s="406" t="s">
        <v>128</v>
      </c>
      <c r="H16" s="406" t="s">
        <v>83</v>
      </c>
      <c r="I16" s="399">
        <v>56938</v>
      </c>
      <c r="J16" s="407" t="s">
        <v>1040</v>
      </c>
      <c r="K16" s="413"/>
      <c r="L16" s="410"/>
      <c r="M16" s="410"/>
      <c r="N16" s="410"/>
      <c r="O16" s="410">
        <f>SUM(Table16[[#This Row],[Salaries and Wages]:[Variable Fringe]])</f>
        <v>0</v>
      </c>
      <c r="P16" s="410"/>
      <c r="Q16" s="410">
        <v>575000</v>
      </c>
      <c r="R16" s="410"/>
      <c r="S16" s="410"/>
      <c r="T16" s="410"/>
      <c r="U16" s="410"/>
      <c r="V16" s="410"/>
      <c r="W16" s="410"/>
      <c r="X16" s="410"/>
      <c r="Y16" s="410">
        <v>575000</v>
      </c>
      <c r="Z16" s="410"/>
      <c r="AA16" s="407" t="s">
        <v>1041</v>
      </c>
      <c r="AB16" s="404" t="s">
        <v>910</v>
      </c>
      <c r="AC16" s="404" t="s">
        <v>911</v>
      </c>
      <c r="AD16" s="406" t="s">
        <v>67</v>
      </c>
      <c r="AE16" s="428" t="s">
        <v>912</v>
      </c>
      <c r="AF16" s="414">
        <v>0</v>
      </c>
      <c r="AG16" s="411">
        <f>Table16[[#This Row],[ADOPTED
Expenditures TOTAL]]*Table16[[#This Row],[
Percent Related to CAP]]</f>
        <v>0</v>
      </c>
      <c r="AH16" s="411">
        <f>Table16[[#This Row],[ADOPTED
Revenue TOTAL]]*Table16[[#This Row],[
Percent Related to CAP]]</f>
        <v>0</v>
      </c>
      <c r="AI16" s="415" t="s">
        <v>69</v>
      </c>
      <c r="AJ16" s="415" t="s">
        <v>69</v>
      </c>
      <c r="AK16" s="415" t="s">
        <v>69</v>
      </c>
      <c r="AL16" s="415" t="s">
        <v>177</v>
      </c>
      <c r="AM16" s="412" t="s">
        <v>1038</v>
      </c>
      <c r="AN16" s="429" t="s">
        <v>70</v>
      </c>
      <c r="AO16" s="406"/>
      <c r="AP16" s="406"/>
      <c r="AQ16" s="400"/>
      <c r="AR16" s="400"/>
      <c r="AS16" s="430" t="s">
        <v>1040</v>
      </c>
      <c r="AT16" s="431" t="b">
        <f>IF(Table16[[#This Row],[PROPOSED
Form ID Name]]=Table16[[#This Row],[ADOPTED
Form ID Name]],TRUE,FALSE)</f>
        <v>1</v>
      </c>
      <c r="AU16" s="432" t="s">
        <v>1041</v>
      </c>
      <c r="AV16" s="433" t="b">
        <f>AND(Table16[[#This Row],[PROPOSED Adjustment Description]]=Table16[[#This Row],[ ADOPTED
Adjustment Description]],TRUE,FALSE)</f>
        <v>0</v>
      </c>
      <c r="AW16" s="425" t="s">
        <v>4458</v>
      </c>
      <c r="AX16" s="1" t="b">
        <f>Table16[[#This Row],[Total Expenditures to CAP]]=Table16[[#This Row],[
Percent Related to CAP]]*Table16[[#This Row],[ADOPTED
Expenditures TOTAL]]</f>
        <v>1</v>
      </c>
      <c r="AY16" s="1" t="b">
        <f>Table16[[#This Row],[Total Revenue to CAP]]=Table16[[#This Row],[
Percent Related to CAP]]*Table16[[#This Row],[ADOPTED
Revenue TOTAL]]</f>
        <v>1</v>
      </c>
    </row>
    <row r="17" spans="1:51" s="425" customFormat="1" ht="35.25" customHeight="1" x14ac:dyDescent="0.15">
      <c r="A17" s="397">
        <v>700039</v>
      </c>
      <c r="B17" s="406" t="s">
        <v>907</v>
      </c>
      <c r="C17" s="399">
        <v>2115</v>
      </c>
      <c r="D17" s="406" t="s">
        <v>898</v>
      </c>
      <c r="E17" s="406" t="s">
        <v>72</v>
      </c>
      <c r="F17" s="406" t="s">
        <v>307</v>
      </c>
      <c r="G17" s="406" t="s">
        <v>61</v>
      </c>
      <c r="H17" s="406" t="s">
        <v>83</v>
      </c>
      <c r="I17" s="399">
        <v>56952</v>
      </c>
      <c r="J17" s="407" t="s">
        <v>1075</v>
      </c>
      <c r="K17" s="413">
        <v>1</v>
      </c>
      <c r="L17" s="410">
        <v>116027</v>
      </c>
      <c r="M17" s="410">
        <v>23785</v>
      </c>
      <c r="N17" s="410">
        <v>10732</v>
      </c>
      <c r="O17" s="410">
        <f>SUM(Table16[[#This Row],[Salaries and Wages]:[Variable Fringe]])</f>
        <v>150544</v>
      </c>
      <c r="P17" s="410"/>
      <c r="Q17" s="410"/>
      <c r="R17" s="410"/>
      <c r="S17" s="410"/>
      <c r="T17" s="410"/>
      <c r="U17" s="410"/>
      <c r="V17" s="410"/>
      <c r="W17" s="410"/>
      <c r="X17" s="410"/>
      <c r="Y17" s="410">
        <v>150544</v>
      </c>
      <c r="Z17" s="410"/>
      <c r="AA17" s="407" t="s">
        <v>1076</v>
      </c>
      <c r="AB17" s="404" t="s">
        <v>1077</v>
      </c>
      <c r="AC17" s="404" t="s">
        <v>1078</v>
      </c>
      <c r="AD17" s="406" t="s">
        <v>67</v>
      </c>
      <c r="AE17" s="428" t="s">
        <v>1079</v>
      </c>
      <c r="AF17" s="437">
        <v>0.1</v>
      </c>
      <c r="AG17" s="435">
        <f>Table16[[#This Row],[ADOPTED
Expenditures TOTAL]]*Table16[[#This Row],[
Percent Related to CAP]]</f>
        <v>15054.400000000001</v>
      </c>
      <c r="AH17" s="435">
        <f>Table16[[#This Row],[ADOPTED
Revenue TOTAL]]*Table16[[#This Row],[
Percent Related to CAP]]</f>
        <v>0</v>
      </c>
      <c r="AI17" s="438" t="s">
        <v>904</v>
      </c>
      <c r="AJ17" s="438">
        <v>4.4000000000000004</v>
      </c>
      <c r="AK17" s="438" t="s">
        <v>156</v>
      </c>
      <c r="AL17" s="438" t="s">
        <v>177</v>
      </c>
      <c r="AM17" s="436" t="s">
        <v>1080</v>
      </c>
      <c r="AN17" s="429" t="s">
        <v>70</v>
      </c>
      <c r="AO17" s="406"/>
      <c r="AP17" s="406"/>
      <c r="AQ17" s="400"/>
      <c r="AR17" s="400"/>
      <c r="AS17" s="430" t="s">
        <v>1075</v>
      </c>
      <c r="AT17" s="431" t="b">
        <f>IF(Table16[[#This Row],[PROPOSED
Form ID Name]]=Table16[[#This Row],[ADOPTED
Form ID Name]],TRUE,FALSE)</f>
        <v>1</v>
      </c>
      <c r="AU17" s="432" t="s">
        <v>1076</v>
      </c>
      <c r="AV17" s="433" t="b">
        <f>AND(Table16[[#This Row],[PROPOSED Adjustment Description]]=Table16[[#This Row],[ ADOPTED
Adjustment Description]],TRUE,FALSE)</f>
        <v>0</v>
      </c>
      <c r="AW17" s="425" t="s">
        <v>4458</v>
      </c>
      <c r="AX17" s="1" t="b">
        <f>Table16[[#This Row],[Total Expenditures to CAP]]=Table16[[#This Row],[
Percent Related to CAP]]*Table16[[#This Row],[ADOPTED
Expenditures TOTAL]]</f>
        <v>1</v>
      </c>
      <c r="AY17" s="1" t="b">
        <f>Table16[[#This Row],[Total Revenue to CAP]]=Table16[[#This Row],[
Percent Related to CAP]]*Table16[[#This Row],[ADOPTED
Revenue TOTAL]]</f>
        <v>1</v>
      </c>
    </row>
    <row r="18" spans="1:51" s="425" customFormat="1" ht="35.25" customHeight="1" x14ac:dyDescent="0.15">
      <c r="A18" s="397">
        <v>700039</v>
      </c>
      <c r="B18" s="406" t="s">
        <v>907</v>
      </c>
      <c r="C18" s="399">
        <v>2115</v>
      </c>
      <c r="D18" s="406" t="s">
        <v>898</v>
      </c>
      <c r="E18" s="406" t="s">
        <v>449</v>
      </c>
      <c r="F18" s="406" t="s">
        <v>83</v>
      </c>
      <c r="G18" s="406" t="s">
        <v>61</v>
      </c>
      <c r="H18" s="406" t="s">
        <v>83</v>
      </c>
      <c r="I18" s="399">
        <v>56955</v>
      </c>
      <c r="J18" s="407" t="s">
        <v>1081</v>
      </c>
      <c r="K18" s="413">
        <v>0.33</v>
      </c>
      <c r="L18" s="410">
        <v>16585</v>
      </c>
      <c r="M18" s="410">
        <v>5043</v>
      </c>
      <c r="N18" s="410">
        <v>2955</v>
      </c>
      <c r="O18" s="410">
        <f>SUM(Table16[[#This Row],[Salaries and Wages]:[Variable Fringe]])</f>
        <v>24583</v>
      </c>
      <c r="P18" s="410"/>
      <c r="Q18" s="410"/>
      <c r="R18" s="410"/>
      <c r="S18" s="410"/>
      <c r="T18" s="410"/>
      <c r="U18" s="410"/>
      <c r="V18" s="410"/>
      <c r="W18" s="410"/>
      <c r="X18" s="410"/>
      <c r="Y18" s="410">
        <v>24583</v>
      </c>
      <c r="Z18" s="410"/>
      <c r="AA18" s="407" t="s">
        <v>950</v>
      </c>
      <c r="AB18" s="404" t="s">
        <v>951</v>
      </c>
      <c r="AC18" s="407" t="s">
        <v>952</v>
      </c>
      <c r="AD18" s="406" t="s">
        <v>67</v>
      </c>
      <c r="AE18" s="428" t="s">
        <v>1082</v>
      </c>
      <c r="AF18" s="437">
        <v>0.1</v>
      </c>
      <c r="AG18" s="435">
        <f>Table16[[#This Row],[ADOPTED
Expenditures TOTAL]]*Table16[[#This Row],[
Percent Related to CAP]]</f>
        <v>2458.3000000000002</v>
      </c>
      <c r="AH18" s="435">
        <f>Table16[[#This Row],[ADOPTED
Revenue TOTAL]]*Table16[[#This Row],[
Percent Related to CAP]]</f>
        <v>0</v>
      </c>
      <c r="AI18" s="438" t="s">
        <v>904</v>
      </c>
      <c r="AJ18" s="438">
        <v>4.4000000000000004</v>
      </c>
      <c r="AK18" s="438" t="s">
        <v>156</v>
      </c>
      <c r="AL18" s="438" t="s">
        <v>177</v>
      </c>
      <c r="AM18" s="436" t="s">
        <v>1080</v>
      </c>
      <c r="AN18" s="429" t="s">
        <v>70</v>
      </c>
      <c r="AO18" s="406"/>
      <c r="AP18" s="406"/>
      <c r="AQ18" s="400"/>
      <c r="AR18" s="400"/>
      <c r="AS18" s="430" t="s">
        <v>1081</v>
      </c>
      <c r="AT18" s="431" t="b">
        <f>IF(Table16[[#This Row],[PROPOSED
Form ID Name]]=Table16[[#This Row],[ADOPTED
Form ID Name]],TRUE,FALSE)</f>
        <v>1</v>
      </c>
      <c r="AU18" s="432" t="s">
        <v>950</v>
      </c>
      <c r="AV18" s="433" t="b">
        <f>AND(Table16[[#This Row],[PROPOSED Adjustment Description]]=Table16[[#This Row],[ ADOPTED
Adjustment Description]],TRUE,FALSE)</f>
        <v>0</v>
      </c>
      <c r="AW18" s="425" t="s">
        <v>4458</v>
      </c>
      <c r="AX18" s="1" t="b">
        <f>Table16[[#This Row],[Total Expenditures to CAP]]=Table16[[#This Row],[
Percent Related to CAP]]*Table16[[#This Row],[ADOPTED
Expenditures TOTAL]]</f>
        <v>1</v>
      </c>
      <c r="AY18" s="1" t="b">
        <f>Table16[[#This Row],[Total Revenue to CAP]]=Table16[[#This Row],[
Percent Related to CAP]]*Table16[[#This Row],[ADOPTED
Revenue TOTAL]]</f>
        <v>1</v>
      </c>
    </row>
    <row r="19" spans="1:51" s="425" customFormat="1" ht="35.25" customHeight="1" x14ac:dyDescent="0.15">
      <c r="A19" s="397">
        <v>700039</v>
      </c>
      <c r="B19" s="406" t="s">
        <v>907</v>
      </c>
      <c r="C19" s="399">
        <v>2115</v>
      </c>
      <c r="D19" s="406" t="s">
        <v>898</v>
      </c>
      <c r="E19" s="406" t="s">
        <v>59</v>
      </c>
      <c r="F19" s="406" t="s">
        <v>83</v>
      </c>
      <c r="G19" s="406" t="s">
        <v>61</v>
      </c>
      <c r="H19" s="406" t="s">
        <v>83</v>
      </c>
      <c r="I19" s="399">
        <v>56956</v>
      </c>
      <c r="J19" s="407" t="s">
        <v>1083</v>
      </c>
      <c r="K19" s="413">
        <v>0.33</v>
      </c>
      <c r="L19" s="410">
        <v>22378</v>
      </c>
      <c r="M19" s="410">
        <v>5525</v>
      </c>
      <c r="N19" s="410">
        <v>3112</v>
      </c>
      <c r="O19" s="410">
        <f>SUM(Table16[[#This Row],[Salaries and Wages]:[Variable Fringe]])</f>
        <v>31015</v>
      </c>
      <c r="P19" s="410"/>
      <c r="Q19" s="410"/>
      <c r="R19" s="410"/>
      <c r="S19" s="410"/>
      <c r="T19" s="410"/>
      <c r="U19" s="410"/>
      <c r="V19" s="410"/>
      <c r="W19" s="410"/>
      <c r="X19" s="410"/>
      <c r="Y19" s="410">
        <v>31015</v>
      </c>
      <c r="Z19" s="410"/>
      <c r="AA19" s="407" t="s">
        <v>956</v>
      </c>
      <c r="AB19" s="404" t="s">
        <v>957</v>
      </c>
      <c r="AC19" s="404" t="s">
        <v>958</v>
      </c>
      <c r="AD19" s="406" t="s">
        <v>67</v>
      </c>
      <c r="AE19" s="428" t="s">
        <v>959</v>
      </c>
      <c r="AF19" s="437">
        <v>0.1</v>
      </c>
      <c r="AG19" s="435">
        <f>Table16[[#This Row],[ADOPTED
Expenditures TOTAL]]*Table16[[#This Row],[
Percent Related to CAP]]</f>
        <v>3101.5</v>
      </c>
      <c r="AH19" s="435">
        <f>Table16[[#This Row],[ADOPTED
Revenue TOTAL]]*Table16[[#This Row],[
Percent Related to CAP]]</f>
        <v>0</v>
      </c>
      <c r="AI19" s="438" t="s">
        <v>904</v>
      </c>
      <c r="AJ19" s="438">
        <v>4.4000000000000004</v>
      </c>
      <c r="AK19" s="438" t="s">
        <v>156</v>
      </c>
      <c r="AL19" s="438" t="s">
        <v>177</v>
      </c>
      <c r="AM19" s="436" t="s">
        <v>1080</v>
      </c>
      <c r="AN19" s="429" t="s">
        <v>70</v>
      </c>
      <c r="AO19" s="406"/>
      <c r="AP19" s="406"/>
      <c r="AQ19" s="400"/>
      <c r="AR19" s="400"/>
      <c r="AS19" s="430" t="s">
        <v>1083</v>
      </c>
      <c r="AT19" s="431" t="b">
        <f>IF(Table16[[#This Row],[PROPOSED
Form ID Name]]=Table16[[#This Row],[ADOPTED
Form ID Name]],TRUE,FALSE)</f>
        <v>1</v>
      </c>
      <c r="AU19" s="432" t="s">
        <v>956</v>
      </c>
      <c r="AV19" s="433" t="b">
        <f>AND(Table16[[#This Row],[PROPOSED Adjustment Description]]=Table16[[#This Row],[ ADOPTED
Adjustment Description]],TRUE,FALSE)</f>
        <v>0</v>
      </c>
      <c r="AW19" s="425" t="s">
        <v>4458</v>
      </c>
      <c r="AX19" s="1" t="b">
        <f>Table16[[#This Row],[Total Expenditures to CAP]]=Table16[[#This Row],[
Percent Related to CAP]]*Table16[[#This Row],[ADOPTED
Expenditures TOTAL]]</f>
        <v>1</v>
      </c>
      <c r="AY19" s="1" t="b">
        <f>Table16[[#This Row],[Total Revenue to CAP]]=Table16[[#This Row],[
Percent Related to CAP]]*Table16[[#This Row],[ADOPTED
Revenue TOTAL]]</f>
        <v>1</v>
      </c>
    </row>
    <row r="20" spans="1:51" s="214" customFormat="1" ht="35.25" customHeight="1" x14ac:dyDescent="0.15">
      <c r="A20" s="397">
        <v>100000</v>
      </c>
      <c r="B20" s="398" t="s">
        <v>57</v>
      </c>
      <c r="C20" s="399">
        <v>171412</v>
      </c>
      <c r="D20" s="398" t="s">
        <v>1287</v>
      </c>
      <c r="E20" s="398" t="s">
        <v>103</v>
      </c>
      <c r="F20" s="398" t="s">
        <v>60</v>
      </c>
      <c r="G20" s="398" t="s">
        <v>1249</v>
      </c>
      <c r="H20" s="398" t="s">
        <v>83</v>
      </c>
      <c r="I20" s="399">
        <v>57142</v>
      </c>
      <c r="J20" s="400" t="s">
        <v>1346</v>
      </c>
      <c r="K20" s="401">
        <v>2</v>
      </c>
      <c r="L20" s="402">
        <v>99610</v>
      </c>
      <c r="M20" s="402">
        <v>32349</v>
      </c>
      <c r="N20" s="402">
        <v>17890</v>
      </c>
      <c r="O20" s="402">
        <f>SUM(Table16[[#This Row],[Salaries and Wages]:[Variable Fringe]])</f>
        <v>149849</v>
      </c>
      <c r="P20" s="402"/>
      <c r="Q20" s="402">
        <v>90000</v>
      </c>
      <c r="R20" s="402"/>
      <c r="S20" s="402">
        <v>600</v>
      </c>
      <c r="T20" s="402"/>
      <c r="U20" s="402"/>
      <c r="V20" s="402"/>
      <c r="W20" s="402"/>
      <c r="X20" s="402"/>
      <c r="Y20" s="402">
        <v>240449</v>
      </c>
      <c r="Z20" s="402"/>
      <c r="AA20" s="403" t="s">
        <v>1347</v>
      </c>
      <c r="AB20" s="407" t="s">
        <v>1348</v>
      </c>
      <c r="AC20" s="404" t="s">
        <v>1349</v>
      </c>
      <c r="AD20" s="280" t="s">
        <v>67</v>
      </c>
      <c r="AE20" s="273" t="s">
        <v>1350</v>
      </c>
      <c r="AF20" s="414">
        <v>0.1</v>
      </c>
      <c r="AG20" s="411">
        <f>Table16[[#This Row],[ADOPTED
Expenditures TOTAL]]*Table16[[#This Row],[
Percent Related to CAP]]</f>
        <v>24044.9</v>
      </c>
      <c r="AH20" s="411">
        <f>Table16[[#This Row],[ADOPTED
Revenue TOTAL]]*Table16[[#This Row],[
Percent Related to CAP]]</f>
        <v>0</v>
      </c>
      <c r="AI20" s="415" t="s">
        <v>895</v>
      </c>
      <c r="AJ20" s="415">
        <v>5.3</v>
      </c>
      <c r="AK20" s="415" t="s">
        <v>81</v>
      </c>
      <c r="AL20" s="415" t="s">
        <v>177</v>
      </c>
      <c r="AM20" s="416"/>
      <c r="AN20" s="186"/>
      <c r="AO20" s="179"/>
      <c r="AP20" s="179"/>
      <c r="AQ20" s="179"/>
      <c r="AR20" s="179" t="s">
        <v>70</v>
      </c>
      <c r="AS20" s="274" t="s">
        <v>1346</v>
      </c>
      <c r="AT20" s="275" t="b">
        <f>IF(Table16[[#This Row],[PROPOSED
Form ID Name]]=Table16[[#This Row],[ADOPTED
Form ID Name]],TRUE,FALSE)</f>
        <v>1</v>
      </c>
      <c r="AU20" s="276" t="s">
        <v>1347</v>
      </c>
      <c r="AV20" s="277" t="b">
        <f>AND(Table16[[#This Row],[PROPOSED Adjustment Description]]=Table16[[#This Row],[ ADOPTED
Adjustment Description]],TRUE,FALSE)</f>
        <v>0</v>
      </c>
      <c r="AW20" s="1" t="s">
        <v>4458</v>
      </c>
      <c r="AX20" s="1" t="b">
        <f>Table16[[#This Row],[Total Expenditures to CAP]]=Table16[[#This Row],[
Percent Related to CAP]]*Table16[[#This Row],[ADOPTED
Expenditures TOTAL]]</f>
        <v>1</v>
      </c>
      <c r="AY20" s="1" t="b">
        <f>Table16[[#This Row],[Total Revenue to CAP]]=Table16[[#This Row],[
Percent Related to CAP]]*Table16[[#This Row],[ADOPTED
Revenue TOTAL]]</f>
        <v>1</v>
      </c>
    </row>
    <row r="21" spans="1:51" s="214" customFormat="1" ht="35.25" customHeight="1" x14ac:dyDescent="0.15">
      <c r="A21" s="397">
        <v>100000</v>
      </c>
      <c r="B21" s="406" t="s">
        <v>57</v>
      </c>
      <c r="C21" s="399">
        <v>171412</v>
      </c>
      <c r="D21" s="406" t="s">
        <v>1287</v>
      </c>
      <c r="E21" s="406" t="s">
        <v>103</v>
      </c>
      <c r="F21" s="406" t="s">
        <v>60</v>
      </c>
      <c r="G21" s="406" t="s">
        <v>1249</v>
      </c>
      <c r="H21" s="406" t="s">
        <v>83</v>
      </c>
      <c r="I21" s="399">
        <v>57144</v>
      </c>
      <c r="J21" s="407" t="s">
        <v>1352</v>
      </c>
      <c r="K21" s="413">
        <v>1</v>
      </c>
      <c r="L21" s="410">
        <v>46583</v>
      </c>
      <c r="M21" s="410">
        <v>16612</v>
      </c>
      <c r="N21" s="410">
        <v>8857</v>
      </c>
      <c r="O21" s="410">
        <f>SUM(Table16[[#This Row],[Salaries and Wages]:[Variable Fringe]])</f>
        <v>72052</v>
      </c>
      <c r="P21" s="410">
        <v>11998</v>
      </c>
      <c r="Q21" s="410">
        <v>91041</v>
      </c>
      <c r="R21" s="410"/>
      <c r="S21" s="410">
        <v>15461</v>
      </c>
      <c r="T21" s="410"/>
      <c r="U21" s="410"/>
      <c r="V21" s="410"/>
      <c r="W21" s="410"/>
      <c r="X21" s="410"/>
      <c r="Y21" s="410">
        <v>190552</v>
      </c>
      <c r="Z21" s="410"/>
      <c r="AA21" s="407" t="s">
        <v>1353</v>
      </c>
      <c r="AB21" s="404" t="s">
        <v>1354</v>
      </c>
      <c r="AC21" s="404" t="s">
        <v>1355</v>
      </c>
      <c r="AD21" s="179" t="s">
        <v>67</v>
      </c>
      <c r="AE21" s="273" t="s">
        <v>1356</v>
      </c>
      <c r="AF21" s="414">
        <v>1</v>
      </c>
      <c r="AG21" s="411">
        <f>Table16[[#This Row],[ADOPTED
Expenditures TOTAL]]*Table16[[#This Row],[
Percent Related to CAP]]</f>
        <v>190552</v>
      </c>
      <c r="AH21" s="411">
        <f>Table16[[#This Row],[ADOPTED
Revenue TOTAL]]*Table16[[#This Row],[
Percent Related to CAP]]</f>
        <v>0</v>
      </c>
      <c r="AI21" s="415" t="s">
        <v>79</v>
      </c>
      <c r="AJ21" s="415">
        <v>3.5</v>
      </c>
      <c r="AK21" s="415" t="s">
        <v>81</v>
      </c>
      <c r="AL21" s="415" t="s">
        <v>177</v>
      </c>
      <c r="AM21" s="416"/>
      <c r="AN21" s="186"/>
      <c r="AO21" s="179"/>
      <c r="AP21" s="179"/>
      <c r="AQ21" s="179"/>
      <c r="AR21" s="179" t="s">
        <v>70</v>
      </c>
      <c r="AS21" s="274" t="s">
        <v>1352</v>
      </c>
      <c r="AT21" s="275" t="b">
        <f>IF(Table16[[#This Row],[PROPOSED
Form ID Name]]=Table16[[#This Row],[ADOPTED
Form ID Name]],TRUE,FALSE)</f>
        <v>1</v>
      </c>
      <c r="AU21" s="276" t="s">
        <v>1353</v>
      </c>
      <c r="AV21" s="277" t="b">
        <f>AND(Table16[[#This Row],[PROPOSED Adjustment Description]]=Table16[[#This Row],[ ADOPTED
Adjustment Description]],TRUE,FALSE)</f>
        <v>0</v>
      </c>
      <c r="AW21" s="1" t="s">
        <v>4458</v>
      </c>
      <c r="AX21" s="1" t="b">
        <f>Table16[[#This Row],[Total Expenditures to CAP]]=Table16[[#This Row],[
Percent Related to CAP]]*Table16[[#This Row],[ADOPTED
Expenditures TOTAL]]</f>
        <v>1</v>
      </c>
      <c r="AY21" s="1" t="b">
        <f>Table16[[#This Row],[Total Revenue to CAP]]=Table16[[#This Row],[
Percent Related to CAP]]*Table16[[#This Row],[ADOPTED
Revenue TOTAL]]</f>
        <v>1</v>
      </c>
    </row>
    <row r="22" spans="1:51" s="425" customFormat="1" ht="35.25" customHeight="1" x14ac:dyDescent="0.15">
      <c r="A22" s="397">
        <v>700000</v>
      </c>
      <c r="B22" s="406" t="s">
        <v>1169</v>
      </c>
      <c r="C22" s="399">
        <v>2000</v>
      </c>
      <c r="D22" s="406" t="s">
        <v>393</v>
      </c>
      <c r="E22" s="406" t="s">
        <v>59</v>
      </c>
      <c r="F22" s="406" t="s">
        <v>73</v>
      </c>
      <c r="G22" s="406" t="s">
        <v>61</v>
      </c>
      <c r="H22" s="406" t="s">
        <v>62</v>
      </c>
      <c r="I22" s="399">
        <v>57359</v>
      </c>
      <c r="J22" s="407" t="s">
        <v>1792</v>
      </c>
      <c r="K22" s="413">
        <v>0.2</v>
      </c>
      <c r="L22" s="410">
        <v>21702</v>
      </c>
      <c r="M22" s="410">
        <v>4540</v>
      </c>
      <c r="N22" s="410">
        <v>2106</v>
      </c>
      <c r="O22" s="410">
        <f>SUM(Table16[[#This Row],[Salaries and Wages]:[Variable Fringe]])</f>
        <v>28348</v>
      </c>
      <c r="P22" s="410"/>
      <c r="Q22" s="410"/>
      <c r="R22" s="410"/>
      <c r="S22" s="410"/>
      <c r="T22" s="410"/>
      <c r="U22" s="410"/>
      <c r="V22" s="410"/>
      <c r="W22" s="410"/>
      <c r="X22" s="410"/>
      <c r="Y22" s="410">
        <v>28348</v>
      </c>
      <c r="Z22" s="410"/>
      <c r="AA22" s="407" t="s">
        <v>1793</v>
      </c>
      <c r="AB22" s="404" t="s">
        <v>1794</v>
      </c>
      <c r="AC22" s="407" t="s">
        <v>1795</v>
      </c>
      <c r="AD22" s="406" t="s">
        <v>67</v>
      </c>
      <c r="AE22" s="434"/>
      <c r="AF22" s="418">
        <v>1</v>
      </c>
      <c r="AG22" s="411">
        <f>Table16[[#This Row],[ADOPTED
Expenditures TOTAL]]*Table16[[#This Row],[
Percent Related to CAP]]</f>
        <v>28348</v>
      </c>
      <c r="AH22" s="411">
        <f>Table16[[#This Row],[ADOPTED
Revenue TOTAL]]*Table16[[#This Row],[
Percent Related to CAP]]</f>
        <v>0</v>
      </c>
      <c r="AI22" s="419" t="s">
        <v>895</v>
      </c>
      <c r="AJ22" s="419">
        <v>5.3</v>
      </c>
      <c r="AK22" s="419" t="s">
        <v>156</v>
      </c>
      <c r="AL22" s="419" t="s">
        <v>177</v>
      </c>
      <c r="AM22" s="441" t="s">
        <v>1796</v>
      </c>
      <c r="AN22" s="429" t="s">
        <v>70</v>
      </c>
      <c r="AO22" s="406"/>
      <c r="AP22" s="406"/>
      <c r="AQ22" s="400"/>
      <c r="AR22" s="400"/>
      <c r="AS22" s="430" t="s">
        <v>1792</v>
      </c>
      <c r="AT22" s="431" t="b">
        <f>IF(Table16[[#This Row],[PROPOSED
Form ID Name]]=Table16[[#This Row],[ADOPTED
Form ID Name]],TRUE,FALSE)</f>
        <v>1</v>
      </c>
      <c r="AU22" s="432" t="s">
        <v>1793</v>
      </c>
      <c r="AV22" s="433" t="b">
        <f>AND(Table16[[#This Row],[PROPOSED Adjustment Description]]=Table16[[#This Row],[ ADOPTED
Adjustment Description]],TRUE,FALSE)</f>
        <v>0</v>
      </c>
      <c r="AW22" s="425" t="s">
        <v>4458</v>
      </c>
      <c r="AX22" s="1" t="b">
        <f>Table16[[#This Row],[Total Expenditures to CAP]]=Table16[[#This Row],[
Percent Related to CAP]]*Table16[[#This Row],[ADOPTED
Expenditures TOTAL]]</f>
        <v>1</v>
      </c>
      <c r="AY22" s="1" t="b">
        <f>Table16[[#This Row],[Total Revenue to CAP]]=Table16[[#This Row],[
Percent Related to CAP]]*Table16[[#This Row],[ADOPTED
Revenue TOTAL]]</f>
        <v>1</v>
      </c>
    </row>
    <row r="23" spans="1:51" s="425" customFormat="1" ht="35.25" customHeight="1" x14ac:dyDescent="0.15">
      <c r="A23" s="397">
        <v>700001</v>
      </c>
      <c r="B23" s="406" t="s">
        <v>1179</v>
      </c>
      <c r="C23" s="399">
        <v>2000</v>
      </c>
      <c r="D23" s="406" t="s">
        <v>393</v>
      </c>
      <c r="E23" s="406" t="s">
        <v>59</v>
      </c>
      <c r="F23" s="406" t="s">
        <v>73</v>
      </c>
      <c r="G23" s="406" t="s">
        <v>61</v>
      </c>
      <c r="H23" s="406" t="s">
        <v>62</v>
      </c>
      <c r="I23" s="399">
        <v>57360</v>
      </c>
      <c r="J23" s="407" t="s">
        <v>1797</v>
      </c>
      <c r="K23" s="413">
        <v>0.35</v>
      </c>
      <c r="L23" s="410">
        <v>37979</v>
      </c>
      <c r="M23" s="410">
        <v>7943</v>
      </c>
      <c r="N23" s="410">
        <v>3686</v>
      </c>
      <c r="O23" s="410">
        <f>SUM(Table16[[#This Row],[Salaries and Wages]:[Variable Fringe]])</f>
        <v>49608</v>
      </c>
      <c r="P23" s="410"/>
      <c r="Q23" s="410"/>
      <c r="R23" s="410"/>
      <c r="S23" s="410"/>
      <c r="T23" s="410"/>
      <c r="U23" s="410"/>
      <c r="V23" s="410"/>
      <c r="W23" s="410"/>
      <c r="X23" s="410"/>
      <c r="Y23" s="410">
        <v>49608</v>
      </c>
      <c r="Z23" s="410"/>
      <c r="AA23" s="407" t="s">
        <v>1793</v>
      </c>
      <c r="AB23" s="404" t="s">
        <v>1798</v>
      </c>
      <c r="AC23" s="407" t="s">
        <v>1795</v>
      </c>
      <c r="AD23" s="406" t="s">
        <v>67</v>
      </c>
      <c r="AE23" s="434"/>
      <c r="AF23" s="437">
        <v>1</v>
      </c>
      <c r="AG23" s="435">
        <f>Table16[[#This Row],[ADOPTED
Expenditures TOTAL]]*Table16[[#This Row],[
Percent Related to CAP]]</f>
        <v>49608</v>
      </c>
      <c r="AH23" s="435">
        <f>Table16[[#This Row],[ADOPTED
Revenue TOTAL]]*Table16[[#This Row],[
Percent Related to CAP]]</f>
        <v>0</v>
      </c>
      <c r="AI23" s="438" t="s">
        <v>895</v>
      </c>
      <c r="AJ23" s="438">
        <v>5.3</v>
      </c>
      <c r="AK23" s="438" t="s">
        <v>156</v>
      </c>
      <c r="AL23" s="438" t="s">
        <v>177</v>
      </c>
      <c r="AM23" s="441" t="s">
        <v>1799</v>
      </c>
      <c r="AN23" s="429" t="s">
        <v>70</v>
      </c>
      <c r="AO23" s="406"/>
      <c r="AP23" s="406"/>
      <c r="AQ23" s="400"/>
      <c r="AR23" s="400"/>
      <c r="AS23" s="430" t="s">
        <v>1797</v>
      </c>
      <c r="AT23" s="431" t="b">
        <f>IF(Table16[[#This Row],[PROPOSED
Form ID Name]]=Table16[[#This Row],[ADOPTED
Form ID Name]],TRUE,FALSE)</f>
        <v>1</v>
      </c>
      <c r="AU23" s="432" t="s">
        <v>1793</v>
      </c>
      <c r="AV23" s="433" t="b">
        <f>AND(Table16[[#This Row],[PROPOSED Adjustment Description]]=Table16[[#This Row],[ ADOPTED
Adjustment Description]],TRUE,FALSE)</f>
        <v>0</v>
      </c>
      <c r="AW23" s="425" t="s">
        <v>4458</v>
      </c>
      <c r="AX23" s="1" t="b">
        <f>Table16[[#This Row],[Total Expenditures to CAP]]=Table16[[#This Row],[
Percent Related to CAP]]*Table16[[#This Row],[ADOPTED
Expenditures TOTAL]]</f>
        <v>1</v>
      </c>
      <c r="AY23" s="1" t="b">
        <f>Table16[[#This Row],[Total Revenue to CAP]]=Table16[[#This Row],[
Percent Related to CAP]]*Table16[[#This Row],[ADOPTED
Revenue TOTAL]]</f>
        <v>1</v>
      </c>
    </row>
    <row r="24" spans="1:51" s="425" customFormat="1" ht="35.25" customHeight="1" x14ac:dyDescent="0.15">
      <c r="A24" s="397">
        <v>700011</v>
      </c>
      <c r="B24" s="406" t="s">
        <v>392</v>
      </c>
      <c r="C24" s="399">
        <v>2000</v>
      </c>
      <c r="D24" s="406" t="s">
        <v>393</v>
      </c>
      <c r="E24" s="406" t="s">
        <v>59</v>
      </c>
      <c r="F24" s="406" t="s">
        <v>73</v>
      </c>
      <c r="G24" s="406" t="s">
        <v>61</v>
      </c>
      <c r="H24" s="406" t="s">
        <v>62</v>
      </c>
      <c r="I24" s="399">
        <v>57361</v>
      </c>
      <c r="J24" s="407" t="s">
        <v>1800</v>
      </c>
      <c r="K24" s="413">
        <v>7.45</v>
      </c>
      <c r="L24" s="410">
        <v>527253</v>
      </c>
      <c r="M24" s="410">
        <v>158565</v>
      </c>
      <c r="N24" s="410">
        <v>70856</v>
      </c>
      <c r="O24" s="410">
        <f>SUM(Table16[[#This Row],[Salaries and Wages]:[Variable Fringe]])</f>
        <v>756674</v>
      </c>
      <c r="P24" s="410"/>
      <c r="Q24" s="410"/>
      <c r="R24" s="410"/>
      <c r="S24" s="410"/>
      <c r="T24" s="410"/>
      <c r="U24" s="410"/>
      <c r="V24" s="410"/>
      <c r="W24" s="410"/>
      <c r="X24" s="410"/>
      <c r="Y24" s="410">
        <v>756674</v>
      </c>
      <c r="Z24" s="410"/>
      <c r="AA24" s="407" t="s">
        <v>1793</v>
      </c>
      <c r="AB24" s="404" t="s">
        <v>1801</v>
      </c>
      <c r="AC24" s="407" t="s">
        <v>1795</v>
      </c>
      <c r="AD24" s="406" t="s">
        <v>67</v>
      </c>
      <c r="AE24" s="434"/>
      <c r="AF24" s="437">
        <v>1</v>
      </c>
      <c r="AG24" s="435">
        <f>Table16[[#This Row],[ADOPTED
Expenditures TOTAL]]*Table16[[#This Row],[
Percent Related to CAP]]</f>
        <v>756674</v>
      </c>
      <c r="AH24" s="435">
        <f>Table16[[#This Row],[ADOPTED
Revenue TOTAL]]*Table16[[#This Row],[
Percent Related to CAP]]</f>
        <v>0</v>
      </c>
      <c r="AI24" s="438" t="s">
        <v>895</v>
      </c>
      <c r="AJ24" s="438">
        <v>5.3</v>
      </c>
      <c r="AK24" s="438" t="s">
        <v>156</v>
      </c>
      <c r="AL24" s="438" t="s">
        <v>177</v>
      </c>
      <c r="AM24" s="441" t="s">
        <v>1799</v>
      </c>
      <c r="AN24" s="429" t="s">
        <v>70</v>
      </c>
      <c r="AO24" s="406"/>
      <c r="AP24" s="406"/>
      <c r="AQ24" s="400"/>
      <c r="AR24" s="400"/>
      <c r="AS24" s="430" t="s">
        <v>1800</v>
      </c>
      <c r="AT24" s="431" t="b">
        <f>IF(Table16[[#This Row],[PROPOSED
Form ID Name]]=Table16[[#This Row],[ADOPTED
Form ID Name]],TRUE,FALSE)</f>
        <v>1</v>
      </c>
      <c r="AU24" s="432" t="s">
        <v>1793</v>
      </c>
      <c r="AV24" s="433" t="b">
        <f>AND(Table16[[#This Row],[PROPOSED Adjustment Description]]=Table16[[#This Row],[ ADOPTED
Adjustment Description]],TRUE,FALSE)</f>
        <v>0</v>
      </c>
      <c r="AW24" s="425" t="s">
        <v>4458</v>
      </c>
      <c r="AX24" s="1" t="b">
        <f>Table16[[#This Row],[Total Expenditures to CAP]]=Table16[[#This Row],[
Percent Related to CAP]]*Table16[[#This Row],[ADOPTED
Expenditures TOTAL]]</f>
        <v>1</v>
      </c>
      <c r="AY24" s="1" t="b">
        <f>Table16[[#This Row],[Total Revenue to CAP]]=Table16[[#This Row],[
Percent Related to CAP]]*Table16[[#This Row],[ADOPTED
Revenue TOTAL]]</f>
        <v>1</v>
      </c>
    </row>
    <row r="25" spans="1:51" s="214" customFormat="1" ht="35.25" customHeight="1" x14ac:dyDescent="0.15">
      <c r="A25" s="397">
        <v>100015</v>
      </c>
      <c r="B25" s="406" t="s">
        <v>1857</v>
      </c>
      <c r="C25" s="399">
        <v>1621</v>
      </c>
      <c r="D25" s="406" t="s">
        <v>432</v>
      </c>
      <c r="E25" s="406" t="s">
        <v>238</v>
      </c>
      <c r="F25" s="406" t="s">
        <v>83</v>
      </c>
      <c r="G25" s="406" t="s">
        <v>89</v>
      </c>
      <c r="H25" s="406" t="s">
        <v>62</v>
      </c>
      <c r="I25" s="399">
        <v>57398</v>
      </c>
      <c r="J25" s="407" t="s">
        <v>1858</v>
      </c>
      <c r="K25" s="413"/>
      <c r="L25" s="410"/>
      <c r="M25" s="410"/>
      <c r="N25" s="410"/>
      <c r="O25" s="410">
        <f>SUM(Table16[[#This Row],[Salaries and Wages]:[Variable Fringe]])</f>
        <v>0</v>
      </c>
      <c r="P25" s="410"/>
      <c r="Q25" s="410"/>
      <c r="R25" s="410"/>
      <c r="S25" s="410"/>
      <c r="T25" s="410"/>
      <c r="U25" s="410"/>
      <c r="V25" s="410"/>
      <c r="W25" s="410"/>
      <c r="X25" s="410"/>
      <c r="Y25" s="410"/>
      <c r="Z25" s="410">
        <v>1500000</v>
      </c>
      <c r="AA25" s="407" t="s">
        <v>1859</v>
      </c>
      <c r="AB25" s="404" t="s">
        <v>1860</v>
      </c>
      <c r="AC25" s="404" t="s">
        <v>1861</v>
      </c>
      <c r="AD25" s="179" t="s">
        <v>67</v>
      </c>
      <c r="AE25" s="273" t="s">
        <v>1862</v>
      </c>
      <c r="AF25" s="437">
        <v>1</v>
      </c>
      <c r="AG25" s="435">
        <f>Table16[[#This Row],[ADOPTED
Expenditures TOTAL]]*Table16[[#This Row],[
Percent Related to CAP]]</f>
        <v>0</v>
      </c>
      <c r="AH25" s="435">
        <f>Table16[[#This Row],[ADOPTED
Revenue TOTAL]]*Table16[[#This Row],[
Percent Related to CAP]]</f>
        <v>1500000</v>
      </c>
      <c r="AI25" s="438" t="s">
        <v>382</v>
      </c>
      <c r="AJ25" s="438" t="s">
        <v>382</v>
      </c>
      <c r="AK25" s="438" t="s">
        <v>156</v>
      </c>
      <c r="AL25" s="438" t="s">
        <v>177</v>
      </c>
      <c r="AM25" s="442"/>
      <c r="AN25" s="186" t="s">
        <v>83</v>
      </c>
      <c r="AO25" s="179"/>
      <c r="AP25" s="179"/>
      <c r="AQ25" s="179"/>
      <c r="AR25" s="187"/>
      <c r="AS25" s="274" t="s">
        <v>1858</v>
      </c>
      <c r="AT25" s="278" t="b">
        <f>IF(Table16[[#This Row],[PROPOSED
Form ID Name]]=Table16[[#This Row],[ADOPTED
Form ID Name]],TRUE,FALSE)</f>
        <v>1</v>
      </c>
      <c r="AU25" s="276" t="s">
        <v>1859</v>
      </c>
      <c r="AV25" s="277" t="b">
        <f>AND(Table16[[#This Row],[PROPOSED Adjustment Description]]=Table16[[#This Row],[ ADOPTED
Adjustment Description]],TRUE,FALSE)</f>
        <v>0</v>
      </c>
      <c r="AW25" s="1" t="s">
        <v>4458</v>
      </c>
      <c r="AX25" s="1" t="b">
        <f>Table16[[#This Row],[Total Expenditures to CAP]]=Table16[[#This Row],[
Percent Related to CAP]]*Table16[[#This Row],[ADOPTED
Expenditures TOTAL]]</f>
        <v>1</v>
      </c>
      <c r="AY25" s="1" t="b">
        <f>Table16[[#This Row],[Total Revenue to CAP]]=Table16[[#This Row],[
Percent Related to CAP]]*Table16[[#This Row],[ADOPTED
Revenue TOTAL]]</f>
        <v>1</v>
      </c>
    </row>
    <row r="26" spans="1:51" s="214" customFormat="1" ht="35.25" customHeight="1" x14ac:dyDescent="0.15">
      <c r="A26" s="397">
        <v>200118</v>
      </c>
      <c r="B26" s="398" t="s">
        <v>1898</v>
      </c>
      <c r="C26" s="399">
        <v>9913</v>
      </c>
      <c r="D26" s="398" t="s">
        <v>1553</v>
      </c>
      <c r="E26" s="398" t="s">
        <v>83</v>
      </c>
      <c r="F26" s="398" t="s">
        <v>83</v>
      </c>
      <c r="G26" s="398" t="s">
        <v>160</v>
      </c>
      <c r="H26" s="398" t="s">
        <v>83</v>
      </c>
      <c r="I26" s="399">
        <v>57415</v>
      </c>
      <c r="J26" s="400" t="s">
        <v>1903</v>
      </c>
      <c r="K26" s="401"/>
      <c r="L26" s="402"/>
      <c r="M26" s="402"/>
      <c r="N26" s="402"/>
      <c r="O26" s="402">
        <f>SUM(Table16[[#This Row],[Salaries and Wages]:[Variable Fringe]])</f>
        <v>0</v>
      </c>
      <c r="P26" s="402"/>
      <c r="Q26" s="402">
        <v>131613</v>
      </c>
      <c r="R26" s="402"/>
      <c r="S26" s="402"/>
      <c r="T26" s="402"/>
      <c r="U26" s="402"/>
      <c r="V26" s="402"/>
      <c r="W26" s="402"/>
      <c r="X26" s="402"/>
      <c r="Y26" s="402">
        <v>131613</v>
      </c>
      <c r="Z26" s="402"/>
      <c r="AA26" s="400" t="s">
        <v>1904</v>
      </c>
      <c r="AB26" s="404" t="s">
        <v>1901</v>
      </c>
      <c r="AC26" s="404" t="s">
        <v>1905</v>
      </c>
      <c r="AD26" s="280" t="s">
        <v>94</v>
      </c>
      <c r="AE26" s="284" t="s">
        <v>69</v>
      </c>
      <c r="AF26" s="414">
        <v>1</v>
      </c>
      <c r="AG26" s="411">
        <f>Table16[[#This Row],[ADOPTED
Expenditures TOTAL]]*Table16[[#This Row],[
Percent Related to CAP]]</f>
        <v>131613</v>
      </c>
      <c r="AH26" s="411">
        <f>Table16[[#This Row],[ADOPTED
Revenue TOTAL]]*Table16[[#This Row],[
Percent Related to CAP]]</f>
        <v>0</v>
      </c>
      <c r="AI26" s="415" t="s">
        <v>79</v>
      </c>
      <c r="AJ26" s="415" t="s">
        <v>1014</v>
      </c>
      <c r="AK26" s="415" t="s">
        <v>156</v>
      </c>
      <c r="AL26" s="415" t="s">
        <v>177</v>
      </c>
      <c r="AM26" s="417"/>
      <c r="AN26" s="186" t="s">
        <v>83</v>
      </c>
      <c r="AO26" s="179"/>
      <c r="AP26" s="179"/>
      <c r="AQ26" s="187"/>
      <c r="AR26" s="187"/>
      <c r="AS26" s="274" t="s">
        <v>1903</v>
      </c>
      <c r="AT26" s="278" t="b">
        <f>IF(Table16[[#This Row],[PROPOSED
Form ID Name]]=Table16[[#This Row],[ADOPTED
Form ID Name]],TRUE,FALSE)</f>
        <v>1</v>
      </c>
      <c r="AU26" s="276" t="s">
        <v>1904</v>
      </c>
      <c r="AV26" s="277" t="b">
        <f>AND(Table16[[#This Row],[PROPOSED Adjustment Description]]=Table16[[#This Row],[ ADOPTED
Adjustment Description]],TRUE,FALSE)</f>
        <v>0</v>
      </c>
      <c r="AW26" s="1" t="s">
        <v>4458</v>
      </c>
      <c r="AX26" s="1" t="b">
        <f>Table16[[#This Row],[Total Expenditures to CAP]]=Table16[[#This Row],[
Percent Related to CAP]]*Table16[[#This Row],[ADOPTED
Expenditures TOTAL]]</f>
        <v>1</v>
      </c>
      <c r="AY26" s="1" t="b">
        <f>Table16[[#This Row],[Total Revenue to CAP]]=Table16[[#This Row],[
Percent Related to CAP]]*Table16[[#This Row],[ADOPTED
Revenue TOTAL]]</f>
        <v>1</v>
      </c>
    </row>
    <row r="27" spans="1:51" s="214" customFormat="1" ht="35.25" customHeight="1" x14ac:dyDescent="0.15">
      <c r="A27" s="397">
        <v>200118</v>
      </c>
      <c r="B27" s="398" t="s">
        <v>1898</v>
      </c>
      <c r="C27" s="399">
        <v>9913</v>
      </c>
      <c r="D27" s="421" t="s">
        <v>1553</v>
      </c>
      <c r="E27" s="398" t="s">
        <v>83</v>
      </c>
      <c r="F27" s="398" t="s">
        <v>83</v>
      </c>
      <c r="G27" s="398" t="s">
        <v>160</v>
      </c>
      <c r="H27" s="398" t="s">
        <v>83</v>
      </c>
      <c r="I27" s="399">
        <v>57416</v>
      </c>
      <c r="J27" s="400" t="s">
        <v>1907</v>
      </c>
      <c r="K27" s="401"/>
      <c r="L27" s="402"/>
      <c r="M27" s="402"/>
      <c r="N27" s="402"/>
      <c r="O27" s="402">
        <f>SUM(Table16[[#This Row],[Salaries and Wages]:[Variable Fringe]])</f>
        <v>0</v>
      </c>
      <c r="P27" s="402">
        <v>9000</v>
      </c>
      <c r="Q27" s="402">
        <v>240918</v>
      </c>
      <c r="R27" s="402"/>
      <c r="S27" s="402">
        <v>12965</v>
      </c>
      <c r="T27" s="402"/>
      <c r="U27" s="402"/>
      <c r="V27" s="402"/>
      <c r="W27" s="402"/>
      <c r="X27" s="402"/>
      <c r="Y27" s="402">
        <v>262883</v>
      </c>
      <c r="Z27" s="402"/>
      <c r="AA27" s="400" t="s">
        <v>1908</v>
      </c>
      <c r="AB27" s="404" t="s">
        <v>1901</v>
      </c>
      <c r="AC27" s="404" t="s">
        <v>1905</v>
      </c>
      <c r="AD27" s="280" t="s">
        <v>94</v>
      </c>
      <c r="AE27" s="284" t="s">
        <v>69</v>
      </c>
      <c r="AF27" s="414">
        <v>1</v>
      </c>
      <c r="AG27" s="411">
        <f>Table16[[#This Row],[ADOPTED
Expenditures TOTAL]]*Table16[[#This Row],[
Percent Related to CAP]]</f>
        <v>262883</v>
      </c>
      <c r="AH27" s="411">
        <f>Table16[[#This Row],[ADOPTED
Revenue TOTAL]]*Table16[[#This Row],[
Percent Related to CAP]]</f>
        <v>0</v>
      </c>
      <c r="AI27" s="415" t="s">
        <v>895</v>
      </c>
      <c r="AJ27" s="415" t="s">
        <v>896</v>
      </c>
      <c r="AK27" s="415" t="s">
        <v>156</v>
      </c>
      <c r="AL27" s="415" t="s">
        <v>177</v>
      </c>
      <c r="AM27" s="417"/>
      <c r="AN27" s="186" t="s">
        <v>83</v>
      </c>
      <c r="AO27" s="179"/>
      <c r="AP27" s="179"/>
      <c r="AQ27" s="187"/>
      <c r="AR27" s="187"/>
      <c r="AS27" s="274" t="s">
        <v>1907</v>
      </c>
      <c r="AT27" s="278" t="b">
        <f>IF(Table16[[#This Row],[PROPOSED
Form ID Name]]=Table16[[#This Row],[ADOPTED
Form ID Name]],TRUE,FALSE)</f>
        <v>1</v>
      </c>
      <c r="AU27" s="276" t="s">
        <v>1908</v>
      </c>
      <c r="AV27" s="277" t="b">
        <f>AND(Table16[[#This Row],[PROPOSED Adjustment Description]]=Table16[[#This Row],[ ADOPTED
Adjustment Description]],TRUE,FALSE)</f>
        <v>0</v>
      </c>
      <c r="AW27" s="1" t="s">
        <v>4458</v>
      </c>
      <c r="AX27" s="1" t="b">
        <f>Table16[[#This Row],[Total Expenditures to CAP]]=Table16[[#This Row],[
Percent Related to CAP]]*Table16[[#This Row],[ADOPTED
Expenditures TOTAL]]</f>
        <v>1</v>
      </c>
      <c r="AY27" s="1" t="b">
        <f>Table16[[#This Row],[Total Revenue to CAP]]=Table16[[#This Row],[
Percent Related to CAP]]*Table16[[#This Row],[ADOPTED
Revenue TOTAL]]</f>
        <v>1</v>
      </c>
    </row>
    <row r="28" spans="1:51" s="214" customFormat="1" ht="35.25" customHeight="1" x14ac:dyDescent="0.15">
      <c r="A28" s="397">
        <v>100015</v>
      </c>
      <c r="B28" s="406" t="s">
        <v>1857</v>
      </c>
      <c r="C28" s="399">
        <v>1621</v>
      </c>
      <c r="D28" s="406" t="s">
        <v>432</v>
      </c>
      <c r="E28" s="406" t="s">
        <v>103</v>
      </c>
      <c r="F28" s="406" t="s">
        <v>83</v>
      </c>
      <c r="G28" s="406" t="s">
        <v>134</v>
      </c>
      <c r="H28" s="406" t="s">
        <v>62</v>
      </c>
      <c r="I28" s="399">
        <v>57428</v>
      </c>
      <c r="J28" s="407" t="s">
        <v>1929</v>
      </c>
      <c r="K28" s="413"/>
      <c r="L28" s="410"/>
      <c r="M28" s="410"/>
      <c r="N28" s="410"/>
      <c r="O28" s="410">
        <f>SUM(Table16[[#This Row],[Salaries and Wages]:[Variable Fringe]])</f>
        <v>0</v>
      </c>
      <c r="P28" s="410"/>
      <c r="Q28" s="410"/>
      <c r="R28" s="410"/>
      <c r="S28" s="410"/>
      <c r="T28" s="410"/>
      <c r="U28" s="410"/>
      <c r="V28" s="410"/>
      <c r="W28" s="410"/>
      <c r="X28" s="410"/>
      <c r="Y28" s="410"/>
      <c r="Z28" s="410">
        <v>6397882</v>
      </c>
      <c r="AA28" s="407" t="s">
        <v>1930</v>
      </c>
      <c r="AB28" s="404" t="s">
        <v>1860</v>
      </c>
      <c r="AC28" s="404" t="s">
        <v>1861</v>
      </c>
      <c r="AD28" s="179" t="s">
        <v>67</v>
      </c>
      <c r="AE28" s="273" t="s">
        <v>1931</v>
      </c>
      <c r="AF28" s="437">
        <v>1</v>
      </c>
      <c r="AG28" s="435">
        <f>Table16[[#This Row],[ADOPTED
Expenditures TOTAL]]*Table16[[#This Row],[
Percent Related to CAP]]</f>
        <v>0</v>
      </c>
      <c r="AH28" s="435">
        <f>Table16[[#This Row],[ADOPTED
Revenue TOTAL]]*Table16[[#This Row],[
Percent Related to CAP]]</f>
        <v>6397882</v>
      </c>
      <c r="AI28" s="438" t="s">
        <v>382</v>
      </c>
      <c r="AJ28" s="438" t="s">
        <v>382</v>
      </c>
      <c r="AK28" s="438" t="s">
        <v>156</v>
      </c>
      <c r="AL28" s="438" t="s">
        <v>177</v>
      </c>
      <c r="AM28" s="442"/>
      <c r="AN28" s="186" t="s">
        <v>83</v>
      </c>
      <c r="AO28" s="179"/>
      <c r="AP28" s="179"/>
      <c r="AQ28" s="179"/>
      <c r="AR28" s="187"/>
      <c r="AS28" s="274" t="s">
        <v>1929</v>
      </c>
      <c r="AT28" s="278" t="b">
        <f>IF(Table16[[#This Row],[PROPOSED
Form ID Name]]=Table16[[#This Row],[ADOPTED
Form ID Name]],TRUE,FALSE)</f>
        <v>1</v>
      </c>
      <c r="AU28" s="276" t="s">
        <v>1930</v>
      </c>
      <c r="AV28" s="277" t="b">
        <f>AND(Table16[[#This Row],[PROPOSED Adjustment Description]]=Table16[[#This Row],[ ADOPTED
Adjustment Description]],TRUE,FALSE)</f>
        <v>0</v>
      </c>
      <c r="AW28" s="1" t="s">
        <v>4458</v>
      </c>
      <c r="AX28" s="1" t="b">
        <f>Table16[[#This Row],[Total Expenditures to CAP]]=Table16[[#This Row],[
Percent Related to CAP]]*Table16[[#This Row],[ADOPTED
Expenditures TOTAL]]</f>
        <v>1</v>
      </c>
      <c r="AY28" s="1" t="b">
        <f>Table16[[#This Row],[Total Revenue to CAP]]=Table16[[#This Row],[
Percent Related to CAP]]*Table16[[#This Row],[ADOPTED
Revenue TOTAL]]</f>
        <v>1</v>
      </c>
    </row>
    <row r="29" spans="1:51" s="214" customFormat="1" ht="35.25" customHeight="1" x14ac:dyDescent="0.15">
      <c r="A29" s="397">
        <v>100015</v>
      </c>
      <c r="B29" s="406" t="s">
        <v>1857</v>
      </c>
      <c r="C29" s="399">
        <v>1621</v>
      </c>
      <c r="D29" s="406" t="s">
        <v>432</v>
      </c>
      <c r="E29" s="406" t="s">
        <v>103</v>
      </c>
      <c r="F29" s="406" t="s">
        <v>83</v>
      </c>
      <c r="G29" s="406" t="s">
        <v>89</v>
      </c>
      <c r="H29" s="406" t="s">
        <v>62</v>
      </c>
      <c r="I29" s="399">
        <v>57615</v>
      </c>
      <c r="J29" s="407" t="s">
        <v>2260</v>
      </c>
      <c r="K29" s="413"/>
      <c r="L29" s="410"/>
      <c r="M29" s="410"/>
      <c r="N29" s="410"/>
      <c r="O29" s="410">
        <f>SUM(Table16[[#This Row],[Salaries and Wages]:[Variable Fringe]])</f>
        <v>0</v>
      </c>
      <c r="P29" s="410"/>
      <c r="Q29" s="410"/>
      <c r="R29" s="410"/>
      <c r="S29" s="410"/>
      <c r="T29" s="410"/>
      <c r="U29" s="410"/>
      <c r="V29" s="410"/>
      <c r="W29" s="410"/>
      <c r="X29" s="410"/>
      <c r="Y29" s="410"/>
      <c r="Z29" s="410">
        <v>1290514</v>
      </c>
      <c r="AA29" s="407" t="s">
        <v>1930</v>
      </c>
      <c r="AB29" s="404" t="s">
        <v>1860</v>
      </c>
      <c r="AC29" s="404" t="s">
        <v>1861</v>
      </c>
      <c r="AD29" s="179" t="s">
        <v>67</v>
      </c>
      <c r="AE29" s="273" t="s">
        <v>1931</v>
      </c>
      <c r="AF29" s="437">
        <v>1</v>
      </c>
      <c r="AG29" s="435">
        <f>Table16[[#This Row],[ADOPTED
Expenditures TOTAL]]*Table16[[#This Row],[
Percent Related to CAP]]</f>
        <v>0</v>
      </c>
      <c r="AH29" s="435">
        <f>Table16[[#This Row],[ADOPTED
Revenue TOTAL]]*Table16[[#This Row],[
Percent Related to CAP]]</f>
        <v>1290514</v>
      </c>
      <c r="AI29" s="438" t="s">
        <v>382</v>
      </c>
      <c r="AJ29" s="438" t="s">
        <v>382</v>
      </c>
      <c r="AK29" s="438" t="s">
        <v>156</v>
      </c>
      <c r="AL29" s="438" t="s">
        <v>177</v>
      </c>
      <c r="AM29" s="442"/>
      <c r="AN29" s="186" t="s">
        <v>83</v>
      </c>
      <c r="AO29" s="179"/>
      <c r="AP29" s="179"/>
      <c r="AQ29" s="179"/>
      <c r="AR29" s="187"/>
      <c r="AS29" s="274" t="s">
        <v>2260</v>
      </c>
      <c r="AT29" s="278" t="b">
        <f>IF(Table16[[#This Row],[PROPOSED
Form ID Name]]=Table16[[#This Row],[ADOPTED
Form ID Name]],TRUE,FALSE)</f>
        <v>1</v>
      </c>
      <c r="AU29" s="276" t="s">
        <v>1930</v>
      </c>
      <c r="AV29" s="277" t="b">
        <f>AND(Table16[[#This Row],[PROPOSED Adjustment Description]]=Table16[[#This Row],[ ADOPTED
Adjustment Description]],TRUE,FALSE)</f>
        <v>0</v>
      </c>
      <c r="AW29" s="1" t="s">
        <v>4458</v>
      </c>
      <c r="AX29" s="1" t="b">
        <f>Table16[[#This Row],[Total Expenditures to CAP]]=Table16[[#This Row],[
Percent Related to CAP]]*Table16[[#This Row],[ADOPTED
Expenditures TOTAL]]</f>
        <v>1</v>
      </c>
      <c r="AY29" s="1" t="b">
        <f>Table16[[#This Row],[Total Revenue to CAP]]=Table16[[#This Row],[
Percent Related to CAP]]*Table16[[#This Row],[ADOPTED
Revenue TOTAL]]</f>
        <v>1</v>
      </c>
    </row>
    <row r="30" spans="1:51" s="214" customFormat="1" ht="35.25" customHeight="1" x14ac:dyDescent="0.15">
      <c r="A30" s="397">
        <v>100000</v>
      </c>
      <c r="B30" s="406" t="s">
        <v>57</v>
      </c>
      <c r="C30" s="399">
        <v>2114</v>
      </c>
      <c r="D30" s="406" t="s">
        <v>88</v>
      </c>
      <c r="E30" s="406" t="s">
        <v>103</v>
      </c>
      <c r="F30" s="406" t="s">
        <v>307</v>
      </c>
      <c r="G30" s="406" t="s">
        <v>128</v>
      </c>
      <c r="H30" s="406" t="s">
        <v>62</v>
      </c>
      <c r="I30" s="399">
        <v>57937</v>
      </c>
      <c r="J30" s="407" t="s">
        <v>2769</v>
      </c>
      <c r="K30" s="413">
        <v>3</v>
      </c>
      <c r="L30" s="410">
        <v>168414</v>
      </c>
      <c r="M30" s="410">
        <v>76591</v>
      </c>
      <c r="N30" s="410">
        <v>27613</v>
      </c>
      <c r="O30" s="410">
        <f>SUM(Table16[[#This Row],[Salaries and Wages]:[Variable Fringe]])</f>
        <v>272618</v>
      </c>
      <c r="P30" s="410"/>
      <c r="Q30" s="410"/>
      <c r="R30" s="410"/>
      <c r="S30" s="410"/>
      <c r="T30" s="410"/>
      <c r="U30" s="410"/>
      <c r="V30" s="410"/>
      <c r="W30" s="410"/>
      <c r="X30" s="410"/>
      <c r="Y30" s="410">
        <v>272618</v>
      </c>
      <c r="Z30" s="410">
        <v>345589</v>
      </c>
      <c r="AA30" s="407" t="s">
        <v>2770</v>
      </c>
      <c r="AB30" s="404" t="s">
        <v>2771</v>
      </c>
      <c r="AC30" s="404" t="s">
        <v>2772</v>
      </c>
      <c r="AD30" s="179" t="s">
        <v>67</v>
      </c>
      <c r="AE30" s="238" t="s">
        <v>2773</v>
      </c>
      <c r="AF30" s="418">
        <v>0</v>
      </c>
      <c r="AG30" s="411">
        <f>Table16[[#This Row],[ADOPTED
Expenditures TOTAL]]*Table16[[#This Row],[
Percent Related to CAP]]</f>
        <v>0</v>
      </c>
      <c r="AH30" s="411">
        <f>Table16[[#This Row],[ADOPTED
Revenue TOTAL]]*Table16[[#This Row],[
Percent Related to CAP]]</f>
        <v>0</v>
      </c>
      <c r="AI30" s="419" t="s">
        <v>69</v>
      </c>
      <c r="AJ30" s="419" t="s">
        <v>69</v>
      </c>
      <c r="AK30" s="419" t="s">
        <v>69</v>
      </c>
      <c r="AL30" s="415" t="s">
        <v>69</v>
      </c>
      <c r="AM30" s="420"/>
      <c r="AN30" s="285"/>
      <c r="AO30" s="286"/>
      <c r="AP30" s="286"/>
      <c r="AQ30" s="286"/>
      <c r="AR30" s="179" t="s">
        <v>179</v>
      </c>
      <c r="AS30" s="274" t="e">
        <v>#N/A</v>
      </c>
      <c r="AT30" s="275" t="e">
        <f>IF(Table16[[#This Row],[PROPOSED
Form ID Name]]=Table16[[#This Row],[ADOPTED
Form ID Name]],TRUE,FALSE)</f>
        <v>#N/A</v>
      </c>
      <c r="AU30" s="276" t="e">
        <v>#N/A</v>
      </c>
      <c r="AV30" s="277" t="e">
        <f>AND(Table16[[#This Row],[PROPOSED Adjustment Description]]=Table16[[#This Row],[ ADOPTED
Adjustment Description]],TRUE,FALSE)</f>
        <v>#N/A</v>
      </c>
      <c r="AW30" s="1" t="s">
        <v>4458</v>
      </c>
      <c r="AX30" s="1" t="b">
        <f>Table16[[#This Row],[Total Expenditures to CAP]]=Table16[[#This Row],[
Percent Related to CAP]]*Table16[[#This Row],[ADOPTED
Expenditures TOTAL]]</f>
        <v>1</v>
      </c>
      <c r="AY30" s="1" t="b">
        <f>Table16[[#This Row],[Total Revenue to CAP]]=Table16[[#This Row],[
Percent Related to CAP]]*Table16[[#This Row],[ADOPTED
Revenue TOTAL]]</f>
        <v>1</v>
      </c>
    </row>
    <row r="31" spans="1:51" s="214" customFormat="1" ht="35.25" customHeight="1" x14ac:dyDescent="0.15">
      <c r="A31" s="196">
        <v>100000</v>
      </c>
      <c r="B31" s="197" t="s">
        <v>57</v>
      </c>
      <c r="C31" s="198">
        <v>211600</v>
      </c>
      <c r="D31" s="197" t="s">
        <v>58</v>
      </c>
      <c r="E31" s="197" t="s">
        <v>59</v>
      </c>
      <c r="F31" s="197" t="s">
        <v>60</v>
      </c>
      <c r="G31" s="197" t="s">
        <v>61</v>
      </c>
      <c r="H31" s="197" t="s">
        <v>62</v>
      </c>
      <c r="I31" s="198">
        <v>57965</v>
      </c>
      <c r="J31" s="209" t="s">
        <v>63</v>
      </c>
      <c r="K31" s="188">
        <v>1</v>
      </c>
      <c r="L31" s="189">
        <v>101870</v>
      </c>
      <c r="M31" s="189">
        <v>31470</v>
      </c>
      <c r="N31" s="189">
        <v>12326</v>
      </c>
      <c r="O31" s="189">
        <f>SUM(Table16[[#This Row],[Salaries and Wages]:[Variable Fringe]])</f>
        <v>145666</v>
      </c>
      <c r="P31" s="189"/>
      <c r="Q31" s="189"/>
      <c r="R31" s="189">
        <v>2235</v>
      </c>
      <c r="S31" s="189"/>
      <c r="T31" s="189"/>
      <c r="U31" s="189"/>
      <c r="V31" s="189"/>
      <c r="W31" s="189"/>
      <c r="X31" s="189"/>
      <c r="Y31" s="189">
        <v>147901</v>
      </c>
      <c r="Z31" s="189"/>
      <c r="AA31" s="209" t="s">
        <v>64</v>
      </c>
      <c r="AB31" s="210" t="s">
        <v>65</v>
      </c>
      <c r="AC31" s="210" t="s">
        <v>66</v>
      </c>
      <c r="AD31" s="197" t="s">
        <v>67</v>
      </c>
      <c r="AE31" s="235" t="s">
        <v>68</v>
      </c>
      <c r="AF31" s="259">
        <v>0</v>
      </c>
      <c r="AG31" s="211">
        <f>Table16[[#This Row],[ADOPTED
Expenditures TOTAL]]*Table16[[#This Row],[
Percent Related to CAP]]</f>
        <v>0</v>
      </c>
      <c r="AH31" s="211">
        <f>Table16[[#This Row],[ADOPTED
Revenue TOTAL]]*Table16[[#This Row],[
Percent Related to CAP]]</f>
        <v>0</v>
      </c>
      <c r="AI31" s="251" t="s">
        <v>69</v>
      </c>
      <c r="AJ31" s="251" t="s">
        <v>69</v>
      </c>
      <c r="AK31" s="251" t="s">
        <v>69</v>
      </c>
      <c r="AL31" s="217" t="s">
        <v>69</v>
      </c>
      <c r="AM31" s="290"/>
      <c r="AN31" s="212"/>
      <c r="AO31" s="213"/>
      <c r="AP31" s="213"/>
      <c r="AQ31" s="213"/>
      <c r="AR31" s="197" t="s">
        <v>70</v>
      </c>
      <c r="AS31" s="243" t="e">
        <v>#N/A</v>
      </c>
      <c r="AT31" s="252" t="e">
        <f>IF(Table16[[#This Row],[PROPOSED
Form ID Name]]=Table16[[#This Row],[ADOPTED
Form ID Name]],TRUE,FALSE)</f>
        <v>#N/A</v>
      </c>
      <c r="AU31" s="253" t="e">
        <v>#N/A</v>
      </c>
      <c r="AV31" s="254" t="e">
        <f>AND(Table16[[#This Row],[PROPOSED Adjustment Description]]=Table16[[#This Row],[ ADOPTED
Adjustment Description]],TRUE,FALSE)</f>
        <v>#N/A</v>
      </c>
      <c r="AW31" s="1" t="s">
        <v>4458</v>
      </c>
      <c r="AX31" s="1" t="b">
        <f>Table16[[#This Row],[Total Expenditures to CAP]]=Table16[[#This Row],[
Percent Related to CAP]]*Table16[[#This Row],[ADOPTED
Expenditures TOTAL]]</f>
        <v>1</v>
      </c>
      <c r="AY31" s="1" t="b">
        <f>Table16[[#This Row],[Total Revenue to CAP]]=Table16[[#This Row],[
Percent Related to CAP]]*Table16[[#This Row],[ADOPTED
Revenue TOTAL]]</f>
        <v>1</v>
      </c>
    </row>
    <row r="32" spans="1:51" s="214" customFormat="1" ht="35.25" customHeight="1" x14ac:dyDescent="0.15">
      <c r="A32" s="196">
        <v>100000</v>
      </c>
      <c r="B32" s="197" t="s">
        <v>57</v>
      </c>
      <c r="C32" s="198">
        <v>211611</v>
      </c>
      <c r="D32" s="197" t="s">
        <v>71</v>
      </c>
      <c r="E32" s="197" t="s">
        <v>72</v>
      </c>
      <c r="F32" s="197" t="s">
        <v>73</v>
      </c>
      <c r="G32" s="197" t="s">
        <v>61</v>
      </c>
      <c r="H32" s="197" t="s">
        <v>62</v>
      </c>
      <c r="I32" s="198">
        <v>57969</v>
      </c>
      <c r="J32" s="209" t="s">
        <v>74</v>
      </c>
      <c r="K32" s="188">
        <v>4</v>
      </c>
      <c r="L32" s="189">
        <v>89289</v>
      </c>
      <c r="M32" s="189">
        <v>59276</v>
      </c>
      <c r="N32" s="189">
        <v>35100</v>
      </c>
      <c r="O32" s="189">
        <f>SUM(Table16[[#This Row],[Salaries and Wages]:[Variable Fringe]])</f>
        <v>183665</v>
      </c>
      <c r="P32" s="189">
        <v>3000</v>
      </c>
      <c r="Q32" s="189">
        <v>702500</v>
      </c>
      <c r="R32" s="189">
        <v>8800</v>
      </c>
      <c r="S32" s="189"/>
      <c r="T32" s="189"/>
      <c r="U32" s="189"/>
      <c r="V32" s="189"/>
      <c r="W32" s="189"/>
      <c r="X32" s="189"/>
      <c r="Y32" s="189">
        <v>897965</v>
      </c>
      <c r="Z32" s="189"/>
      <c r="AA32" s="209" t="s">
        <v>75</v>
      </c>
      <c r="AB32" s="210" t="s">
        <v>76</v>
      </c>
      <c r="AC32" s="210" t="s">
        <v>77</v>
      </c>
      <c r="AD32" s="197" t="s">
        <v>67</v>
      </c>
      <c r="AE32" s="235" t="s">
        <v>78</v>
      </c>
      <c r="AF32" s="259">
        <v>1</v>
      </c>
      <c r="AG32" s="211">
        <f>Table16[[#This Row],[ADOPTED
Expenditures TOTAL]]*Table16[[#This Row],[
Percent Related to CAP]]</f>
        <v>897965</v>
      </c>
      <c r="AH32" s="211">
        <f>Table16[[#This Row],[ADOPTED
Revenue TOTAL]]*Table16[[#This Row],[
Percent Related to CAP]]</f>
        <v>0</v>
      </c>
      <c r="AI32" s="251" t="s">
        <v>79</v>
      </c>
      <c r="AJ32" s="251" t="s">
        <v>382</v>
      </c>
      <c r="AK32" s="251" t="s">
        <v>81</v>
      </c>
      <c r="AL32" s="217" t="s">
        <v>177</v>
      </c>
      <c r="AM32" s="290"/>
      <c r="AN32" s="212"/>
      <c r="AO32" s="213"/>
      <c r="AP32" s="213"/>
      <c r="AQ32" s="213"/>
      <c r="AR32" s="197" t="s">
        <v>70</v>
      </c>
      <c r="AS32" s="243" t="e">
        <v>#N/A</v>
      </c>
      <c r="AT32" s="252" t="e">
        <f>IF(Table16[[#This Row],[PROPOSED
Form ID Name]]=Table16[[#This Row],[ADOPTED
Form ID Name]],TRUE,FALSE)</f>
        <v>#N/A</v>
      </c>
      <c r="AU32" s="253" t="e">
        <v>#N/A</v>
      </c>
      <c r="AV32" s="254" t="e">
        <f>AND(Table16[[#This Row],[PROPOSED Adjustment Description]]=Table16[[#This Row],[ ADOPTED
Adjustment Description]],TRUE,FALSE)</f>
        <v>#N/A</v>
      </c>
      <c r="AW32" s="1" t="s">
        <v>4458</v>
      </c>
      <c r="AX32" s="1" t="b">
        <f>Table16[[#This Row],[Total Expenditures to CAP]]=Table16[[#This Row],[
Percent Related to CAP]]*Table16[[#This Row],[ADOPTED
Expenditures TOTAL]]</f>
        <v>1</v>
      </c>
      <c r="AY32" s="1" t="b">
        <f>Table16[[#This Row],[Total Revenue to CAP]]=Table16[[#This Row],[
Percent Related to CAP]]*Table16[[#This Row],[ADOPTED
Revenue TOTAL]]</f>
        <v>1</v>
      </c>
    </row>
    <row r="33" spans="1:51" s="214" customFormat="1" ht="35.25" customHeight="1" x14ac:dyDescent="0.15">
      <c r="A33" s="196">
        <v>100000</v>
      </c>
      <c r="B33" s="199" t="s">
        <v>57</v>
      </c>
      <c r="C33" s="198">
        <v>9911</v>
      </c>
      <c r="D33" s="199" t="s">
        <v>82</v>
      </c>
      <c r="E33" s="199" t="s">
        <v>83</v>
      </c>
      <c r="F33" s="199" t="s">
        <v>83</v>
      </c>
      <c r="G33" s="199" t="s">
        <v>84</v>
      </c>
      <c r="H33" s="199" t="s">
        <v>83</v>
      </c>
      <c r="I33" s="198">
        <v>57980</v>
      </c>
      <c r="J33" s="209" t="s">
        <v>85</v>
      </c>
      <c r="K33" s="190"/>
      <c r="L33" s="191"/>
      <c r="M33" s="191"/>
      <c r="N33" s="191"/>
      <c r="O33" s="191">
        <f>SUM(Table16[[#This Row],[Salaries and Wages]:[Variable Fringe]])</f>
        <v>0</v>
      </c>
      <c r="P33" s="191"/>
      <c r="Q33" s="191"/>
      <c r="R33" s="191"/>
      <c r="S33" s="191"/>
      <c r="T33" s="191"/>
      <c r="U33" s="191"/>
      <c r="V33" s="191"/>
      <c r="W33" s="191"/>
      <c r="X33" s="191"/>
      <c r="Y33" s="191"/>
      <c r="Z33" s="191">
        <v>9000000</v>
      </c>
      <c r="AA33" s="255" t="s">
        <v>86</v>
      </c>
      <c r="AB33" s="210" t="s">
        <v>87</v>
      </c>
      <c r="AC33" s="210" t="s">
        <v>87</v>
      </c>
      <c r="AD33" s="199"/>
      <c r="AE33" s="234" t="s">
        <v>69</v>
      </c>
      <c r="AF33" s="259">
        <v>0</v>
      </c>
      <c r="AG33" s="211">
        <f>Table16[[#This Row],[ADOPTED
Expenditures TOTAL]]*Table16[[#This Row],[
Percent Related to CAP]]</f>
        <v>0</v>
      </c>
      <c r="AH33" s="211">
        <f>Table16[[#This Row],[ADOPTED
Revenue TOTAL]]*Table16[[#This Row],[
Percent Related to CAP]]</f>
        <v>0</v>
      </c>
      <c r="AI33" s="251" t="s">
        <v>69</v>
      </c>
      <c r="AJ33" s="251" t="s">
        <v>69</v>
      </c>
      <c r="AK33" s="251" t="s">
        <v>69</v>
      </c>
      <c r="AL33" s="217" t="s">
        <v>69</v>
      </c>
      <c r="AM33" s="246"/>
      <c r="AN33" s="215"/>
      <c r="AO33" s="197"/>
      <c r="AP33" s="197"/>
      <c r="AQ33" s="197"/>
      <c r="AR33" s="197" t="s">
        <v>83</v>
      </c>
      <c r="AS33" s="243" t="e">
        <v>#N/A</v>
      </c>
      <c r="AT33" s="252" t="e">
        <f>IF(Table16[[#This Row],[PROPOSED
Form ID Name]]=Table16[[#This Row],[ADOPTED
Form ID Name]],TRUE,FALSE)</f>
        <v>#N/A</v>
      </c>
      <c r="AU33" s="253" t="e">
        <v>#N/A</v>
      </c>
      <c r="AV33" s="254" t="e">
        <f>AND(Table16[[#This Row],[PROPOSED Adjustment Description]]=Table16[[#This Row],[ ADOPTED
Adjustment Description]],TRUE,FALSE)</f>
        <v>#N/A</v>
      </c>
      <c r="AW33" s="1" t="s">
        <v>4458</v>
      </c>
      <c r="AX33" s="1" t="b">
        <f>Table16[[#This Row],[Total Expenditures to CAP]]=Table16[[#This Row],[
Percent Related to CAP]]*Table16[[#This Row],[ADOPTED
Expenditures TOTAL]]</f>
        <v>1</v>
      </c>
      <c r="AY33" s="1" t="b">
        <f>Table16[[#This Row],[Total Revenue to CAP]]=Table16[[#This Row],[
Percent Related to CAP]]*Table16[[#This Row],[ADOPTED
Revenue TOTAL]]</f>
        <v>1</v>
      </c>
    </row>
    <row r="34" spans="1:51" s="214" customFormat="1" ht="35.25" customHeight="1" x14ac:dyDescent="0.15">
      <c r="A34" s="196">
        <v>100000</v>
      </c>
      <c r="B34" s="199" t="s">
        <v>57</v>
      </c>
      <c r="C34" s="198">
        <v>2114</v>
      </c>
      <c r="D34" s="199" t="s">
        <v>88</v>
      </c>
      <c r="E34" s="199" t="s">
        <v>83</v>
      </c>
      <c r="F34" s="199" t="s">
        <v>83</v>
      </c>
      <c r="G34" s="199" t="s">
        <v>89</v>
      </c>
      <c r="H34" s="199" t="s">
        <v>83</v>
      </c>
      <c r="I34" s="198">
        <v>57988</v>
      </c>
      <c r="J34" s="209" t="s">
        <v>90</v>
      </c>
      <c r="K34" s="190"/>
      <c r="L34" s="191"/>
      <c r="M34" s="191"/>
      <c r="N34" s="191"/>
      <c r="O34" s="191">
        <f>SUM(Table16[[#This Row],[Salaries and Wages]:[Variable Fringe]])</f>
        <v>0</v>
      </c>
      <c r="P34" s="191"/>
      <c r="Q34" s="191"/>
      <c r="R34" s="191"/>
      <c r="S34" s="191"/>
      <c r="T34" s="191"/>
      <c r="U34" s="191"/>
      <c r="V34" s="191"/>
      <c r="W34" s="191"/>
      <c r="X34" s="191"/>
      <c r="Y34" s="191"/>
      <c r="Z34" s="191">
        <v>102141</v>
      </c>
      <c r="AA34" s="216" t="s">
        <v>91</v>
      </c>
      <c r="AB34" s="210" t="s">
        <v>92</v>
      </c>
      <c r="AC34" s="210" t="s">
        <v>93</v>
      </c>
      <c r="AD34" s="199" t="s">
        <v>94</v>
      </c>
      <c r="AE34" s="234" t="s">
        <v>95</v>
      </c>
      <c r="AF34" s="259">
        <v>0</v>
      </c>
      <c r="AG34" s="211">
        <f>Table16[[#This Row],[ADOPTED
Expenditures TOTAL]]*Table16[[#This Row],[
Percent Related to CAP]]</f>
        <v>0</v>
      </c>
      <c r="AH34" s="211">
        <f>Table16[[#This Row],[ADOPTED
Revenue TOTAL]]*Table16[[#This Row],[
Percent Related to CAP]]</f>
        <v>0</v>
      </c>
      <c r="AI34" s="251" t="s">
        <v>69</v>
      </c>
      <c r="AJ34" s="251" t="s">
        <v>69</v>
      </c>
      <c r="AK34" s="251" t="s">
        <v>69</v>
      </c>
      <c r="AL34" s="251" t="s">
        <v>69</v>
      </c>
      <c r="AM34" s="246"/>
      <c r="AN34" s="215"/>
      <c r="AO34" s="197"/>
      <c r="AP34" s="197"/>
      <c r="AQ34" s="197"/>
      <c r="AR34" s="197" t="s">
        <v>83</v>
      </c>
      <c r="AS34" s="243" t="e">
        <v>#N/A</v>
      </c>
      <c r="AT34" s="252" t="e">
        <f>IF(Table16[[#This Row],[PROPOSED
Form ID Name]]=Table16[[#This Row],[ADOPTED
Form ID Name]],TRUE,FALSE)</f>
        <v>#N/A</v>
      </c>
      <c r="AU34" s="253" t="e">
        <v>#N/A</v>
      </c>
      <c r="AV34" s="254" t="e">
        <f>AND(Table16[[#This Row],[PROPOSED Adjustment Description]]=Table16[[#This Row],[ ADOPTED
Adjustment Description]],TRUE,FALSE)</f>
        <v>#N/A</v>
      </c>
      <c r="AW34" s="1" t="s">
        <v>4458</v>
      </c>
      <c r="AX34" s="1" t="b">
        <f>Table16[[#This Row],[Total Expenditures to CAP]]=Table16[[#This Row],[
Percent Related to CAP]]*Table16[[#This Row],[ADOPTED
Expenditures TOTAL]]</f>
        <v>1</v>
      </c>
      <c r="AY34" s="1" t="b">
        <f>Table16[[#This Row],[Total Revenue to CAP]]=Table16[[#This Row],[
Percent Related to CAP]]*Table16[[#This Row],[ADOPTED
Revenue TOTAL]]</f>
        <v>1</v>
      </c>
    </row>
    <row r="35" spans="1:51" s="214" customFormat="1" ht="35.25" customHeight="1" x14ac:dyDescent="0.15">
      <c r="A35" s="196">
        <v>200205</v>
      </c>
      <c r="B35" s="197" t="s">
        <v>96</v>
      </c>
      <c r="C35" s="198">
        <v>1414</v>
      </c>
      <c r="D35" s="197" t="s">
        <v>97</v>
      </c>
      <c r="E35" s="197" t="s">
        <v>83</v>
      </c>
      <c r="F35" s="197" t="s">
        <v>83</v>
      </c>
      <c r="G35" s="197" t="s">
        <v>61</v>
      </c>
      <c r="H35" s="197" t="s">
        <v>83</v>
      </c>
      <c r="I35" s="198">
        <v>57989</v>
      </c>
      <c r="J35" s="209" t="s">
        <v>98</v>
      </c>
      <c r="K35" s="188"/>
      <c r="L35" s="189"/>
      <c r="M35" s="189"/>
      <c r="N35" s="189"/>
      <c r="O35" s="189">
        <f>SUM(Table16[[#This Row],[Salaries and Wages]:[Variable Fringe]])</f>
        <v>0</v>
      </c>
      <c r="P35" s="189"/>
      <c r="Q35" s="189">
        <v>102141</v>
      </c>
      <c r="R35" s="189"/>
      <c r="S35" s="189"/>
      <c r="T35" s="189"/>
      <c r="U35" s="189"/>
      <c r="V35" s="189"/>
      <c r="W35" s="189"/>
      <c r="X35" s="189"/>
      <c r="Y35" s="189">
        <v>102141</v>
      </c>
      <c r="Z35" s="189"/>
      <c r="AA35" s="209" t="s">
        <v>99</v>
      </c>
      <c r="AB35" s="210" t="s">
        <v>100</v>
      </c>
      <c r="AC35" s="210" t="s">
        <v>101</v>
      </c>
      <c r="AD35" s="197" t="s">
        <v>94</v>
      </c>
      <c r="AE35" s="234" t="s">
        <v>69</v>
      </c>
      <c r="AF35" s="259">
        <v>0</v>
      </c>
      <c r="AG35" s="211">
        <f>Table16[[#This Row],[ADOPTED
Expenditures TOTAL]]*Table16[[#This Row],[
Percent Related to CAP]]</f>
        <v>0</v>
      </c>
      <c r="AH35" s="211">
        <f>Table16[[#This Row],[ADOPTED
Revenue TOTAL]]*Table16[[#This Row],[
Percent Related to CAP]]</f>
        <v>0</v>
      </c>
      <c r="AI35" s="251" t="s">
        <v>69</v>
      </c>
      <c r="AJ35" s="251" t="s">
        <v>69</v>
      </c>
      <c r="AK35" s="251" t="s">
        <v>69</v>
      </c>
      <c r="AL35" s="217" t="s">
        <v>69</v>
      </c>
      <c r="AM35" s="246"/>
      <c r="AN35" s="215"/>
      <c r="AO35" s="197"/>
      <c r="AP35" s="197" t="s">
        <v>83</v>
      </c>
      <c r="AQ35" s="197"/>
      <c r="AR35" s="197"/>
      <c r="AS35" s="243" t="e">
        <v>#N/A</v>
      </c>
      <c r="AT35" s="260" t="e">
        <f>IF(Table16[[#This Row],[PROPOSED
Form ID Name]]=Table16[[#This Row],[ADOPTED
Form ID Name]],TRUE,FALSE)</f>
        <v>#N/A</v>
      </c>
      <c r="AU35" s="253" t="e">
        <v>#N/A</v>
      </c>
      <c r="AV35" s="254" t="e">
        <f>AND(Table16[[#This Row],[PROPOSED Adjustment Description]]=Table16[[#This Row],[ ADOPTED
Adjustment Description]],TRUE,FALSE)</f>
        <v>#N/A</v>
      </c>
      <c r="AW35" s="1" t="s">
        <v>4458</v>
      </c>
      <c r="AX35" s="1" t="b">
        <f>Table16[[#This Row],[Total Expenditures to CAP]]=Table16[[#This Row],[
Percent Related to CAP]]*Table16[[#This Row],[ADOPTED
Expenditures TOTAL]]</f>
        <v>1</v>
      </c>
      <c r="AY35" s="1" t="b">
        <f>Table16[[#This Row],[Total Revenue to CAP]]=Table16[[#This Row],[
Percent Related to CAP]]*Table16[[#This Row],[ADOPTED
Revenue TOTAL]]</f>
        <v>1</v>
      </c>
    </row>
    <row r="36" spans="1:51" s="214" customFormat="1" ht="35.25" customHeight="1" x14ac:dyDescent="0.15">
      <c r="A36" s="196">
        <v>100000</v>
      </c>
      <c r="B36" s="197" t="s">
        <v>57</v>
      </c>
      <c r="C36" s="198">
        <v>9912</v>
      </c>
      <c r="D36" s="197" t="s">
        <v>102</v>
      </c>
      <c r="E36" s="197" t="s">
        <v>103</v>
      </c>
      <c r="F36" s="197" t="s">
        <v>60</v>
      </c>
      <c r="G36" s="197" t="s">
        <v>104</v>
      </c>
      <c r="H36" s="197" t="s">
        <v>62</v>
      </c>
      <c r="I36" s="198">
        <v>57990</v>
      </c>
      <c r="J36" s="209" t="s">
        <v>105</v>
      </c>
      <c r="K36" s="188"/>
      <c r="L36" s="189"/>
      <c r="M36" s="189"/>
      <c r="N36" s="189"/>
      <c r="O36" s="189">
        <f>SUM(Table16[[#This Row],[Salaries and Wages]:[Variable Fringe]])</f>
        <v>0</v>
      </c>
      <c r="P36" s="189"/>
      <c r="Q36" s="189"/>
      <c r="R36" s="189"/>
      <c r="S36" s="189"/>
      <c r="T36" s="189"/>
      <c r="U36" s="189"/>
      <c r="V36" s="189"/>
      <c r="W36" s="189">
        <v>9416084</v>
      </c>
      <c r="X36" s="189"/>
      <c r="Y36" s="189">
        <v>9416084</v>
      </c>
      <c r="Z36" s="189"/>
      <c r="AA36" s="209" t="s">
        <v>106</v>
      </c>
      <c r="AB36" s="210" t="s">
        <v>107</v>
      </c>
      <c r="AC36" s="210" t="s">
        <v>108</v>
      </c>
      <c r="AD36" s="197" t="s">
        <v>94</v>
      </c>
      <c r="AE36" s="234" t="s">
        <v>94</v>
      </c>
      <c r="AF36" s="259">
        <v>0</v>
      </c>
      <c r="AG36" s="211">
        <f>Table16[[#This Row],[ADOPTED
Expenditures TOTAL]]*Table16[[#This Row],[
Percent Related to CAP]]</f>
        <v>0</v>
      </c>
      <c r="AH36" s="211">
        <f>Table16[[#This Row],[ADOPTED
Revenue TOTAL]]*Table16[[#This Row],[
Percent Related to CAP]]</f>
        <v>0</v>
      </c>
      <c r="AI36" s="251" t="s">
        <v>69</v>
      </c>
      <c r="AJ36" s="251" t="s">
        <v>69</v>
      </c>
      <c r="AK36" s="251" t="s">
        <v>69</v>
      </c>
      <c r="AL36" s="217" t="s">
        <v>69</v>
      </c>
      <c r="AM36" s="246"/>
      <c r="AN36" s="215"/>
      <c r="AO36" s="197"/>
      <c r="AP36" s="197"/>
      <c r="AQ36" s="197"/>
      <c r="AR36" s="197" t="s">
        <v>83</v>
      </c>
      <c r="AS36" s="243" t="e">
        <v>#N/A</v>
      </c>
      <c r="AT36" s="252" t="e">
        <f>IF(Table16[[#This Row],[PROPOSED
Form ID Name]]=Table16[[#This Row],[ADOPTED
Form ID Name]],TRUE,FALSE)</f>
        <v>#N/A</v>
      </c>
      <c r="AU36" s="253" t="e">
        <v>#N/A</v>
      </c>
      <c r="AV36" s="254" t="e">
        <f>AND(Table16[[#This Row],[PROPOSED Adjustment Description]]=Table16[[#This Row],[ ADOPTED
Adjustment Description]],TRUE,FALSE)</f>
        <v>#N/A</v>
      </c>
      <c r="AW36" s="1" t="s">
        <v>4458</v>
      </c>
      <c r="AX36" s="1" t="b">
        <f>Table16[[#This Row],[Total Expenditures to CAP]]=Table16[[#This Row],[
Percent Related to CAP]]*Table16[[#This Row],[ADOPTED
Expenditures TOTAL]]</f>
        <v>1</v>
      </c>
      <c r="AY36" s="1" t="b">
        <f>Table16[[#This Row],[Total Revenue to CAP]]=Table16[[#This Row],[
Percent Related to CAP]]*Table16[[#This Row],[ADOPTED
Revenue TOTAL]]</f>
        <v>1</v>
      </c>
    </row>
    <row r="37" spans="1:51" s="214" customFormat="1" ht="35.25" customHeight="1" x14ac:dyDescent="0.15">
      <c r="A37" s="196">
        <v>100000</v>
      </c>
      <c r="B37" s="197" t="s">
        <v>57</v>
      </c>
      <c r="C37" s="198">
        <v>9911</v>
      </c>
      <c r="D37" s="197" t="s">
        <v>82</v>
      </c>
      <c r="E37" s="197" t="s">
        <v>83</v>
      </c>
      <c r="F37" s="197" t="s">
        <v>83</v>
      </c>
      <c r="G37" s="197" t="s">
        <v>89</v>
      </c>
      <c r="H37" s="197" t="s">
        <v>83</v>
      </c>
      <c r="I37" s="198">
        <v>57999</v>
      </c>
      <c r="J37" s="209" t="s">
        <v>109</v>
      </c>
      <c r="K37" s="188"/>
      <c r="L37" s="189"/>
      <c r="M37" s="189"/>
      <c r="N37" s="189"/>
      <c r="O37" s="189">
        <f>SUM(Table16[[#This Row],[Salaries and Wages]:[Variable Fringe]])</f>
        <v>0</v>
      </c>
      <c r="P37" s="189"/>
      <c r="Q37" s="189"/>
      <c r="R37" s="189"/>
      <c r="S37" s="189"/>
      <c r="T37" s="189"/>
      <c r="U37" s="189"/>
      <c r="V37" s="189"/>
      <c r="W37" s="189"/>
      <c r="X37" s="189"/>
      <c r="Y37" s="189"/>
      <c r="Z37" s="189">
        <v>9416084</v>
      </c>
      <c r="AA37" s="209" t="s">
        <v>110</v>
      </c>
      <c r="AB37" s="209" t="s">
        <v>111</v>
      </c>
      <c r="AC37" s="209" t="s">
        <v>111</v>
      </c>
      <c r="AD37" s="197" t="s">
        <v>94</v>
      </c>
      <c r="AE37" s="234" t="s">
        <v>69</v>
      </c>
      <c r="AF37" s="259">
        <v>0</v>
      </c>
      <c r="AG37" s="211">
        <f>Table16[[#This Row],[ADOPTED
Expenditures TOTAL]]*Table16[[#This Row],[
Percent Related to CAP]]</f>
        <v>0</v>
      </c>
      <c r="AH37" s="211">
        <f>Table16[[#This Row],[ADOPTED
Revenue TOTAL]]*Table16[[#This Row],[
Percent Related to CAP]]</f>
        <v>0</v>
      </c>
      <c r="AI37" s="251" t="s">
        <v>69</v>
      </c>
      <c r="AJ37" s="251" t="s">
        <v>69</v>
      </c>
      <c r="AK37" s="251" t="s">
        <v>69</v>
      </c>
      <c r="AL37" s="217" t="s">
        <v>69</v>
      </c>
      <c r="AM37" s="246"/>
      <c r="AN37" s="215"/>
      <c r="AO37" s="197"/>
      <c r="AP37" s="197"/>
      <c r="AQ37" s="197"/>
      <c r="AR37" s="197" t="s">
        <v>83</v>
      </c>
      <c r="AS37" s="243" t="e">
        <v>#N/A</v>
      </c>
      <c r="AT37" s="252" t="e">
        <f>IF(Table16[[#This Row],[PROPOSED
Form ID Name]]=Table16[[#This Row],[ADOPTED
Form ID Name]],TRUE,FALSE)</f>
        <v>#N/A</v>
      </c>
      <c r="AU37" s="253" t="e">
        <v>#N/A</v>
      </c>
      <c r="AV37" s="254" t="e">
        <f>AND(Table16[[#This Row],[PROPOSED Adjustment Description]]=Table16[[#This Row],[ ADOPTED
Adjustment Description]],TRUE,FALSE)</f>
        <v>#N/A</v>
      </c>
      <c r="AW37" s="1" t="s">
        <v>4458</v>
      </c>
      <c r="AX37" s="1" t="b">
        <f>Table16[[#This Row],[Total Expenditures to CAP]]=Table16[[#This Row],[
Percent Related to CAP]]*Table16[[#This Row],[ADOPTED
Expenditures TOTAL]]</f>
        <v>1</v>
      </c>
      <c r="AY37" s="1" t="b">
        <f>Table16[[#This Row],[Total Revenue to CAP]]=Table16[[#This Row],[
Percent Related to CAP]]*Table16[[#This Row],[ADOPTED
Revenue TOTAL]]</f>
        <v>1</v>
      </c>
    </row>
    <row r="38" spans="1:51" s="214" customFormat="1" ht="35.25" customHeight="1" x14ac:dyDescent="0.15">
      <c r="A38" s="196">
        <v>100000</v>
      </c>
      <c r="B38" s="197" t="s">
        <v>57</v>
      </c>
      <c r="C38" s="198">
        <v>9911</v>
      </c>
      <c r="D38" s="197" t="s">
        <v>82</v>
      </c>
      <c r="E38" s="197" t="s">
        <v>83</v>
      </c>
      <c r="F38" s="197" t="s">
        <v>83</v>
      </c>
      <c r="G38" s="197" t="s">
        <v>89</v>
      </c>
      <c r="H38" s="197" t="s">
        <v>83</v>
      </c>
      <c r="I38" s="198">
        <v>58000</v>
      </c>
      <c r="J38" s="209" t="s">
        <v>112</v>
      </c>
      <c r="K38" s="188"/>
      <c r="L38" s="189"/>
      <c r="M38" s="189"/>
      <c r="N38" s="189"/>
      <c r="O38" s="189">
        <f>SUM(Table16[[#This Row],[Salaries and Wages]:[Variable Fringe]])</f>
        <v>0</v>
      </c>
      <c r="P38" s="189"/>
      <c r="Q38" s="189"/>
      <c r="R38" s="189"/>
      <c r="S38" s="189"/>
      <c r="T38" s="189"/>
      <c r="U38" s="189"/>
      <c r="V38" s="189"/>
      <c r="W38" s="189"/>
      <c r="X38" s="189"/>
      <c r="Y38" s="189"/>
      <c r="Z38" s="189">
        <v>6192266</v>
      </c>
      <c r="AA38" s="209" t="s">
        <v>113</v>
      </c>
      <c r="AB38" s="209" t="s">
        <v>114</v>
      </c>
      <c r="AC38" s="209" t="s">
        <v>114</v>
      </c>
      <c r="AD38" s="197" t="s">
        <v>94</v>
      </c>
      <c r="AE38" s="234" t="s">
        <v>69</v>
      </c>
      <c r="AF38" s="259">
        <v>0</v>
      </c>
      <c r="AG38" s="211">
        <f>Table16[[#This Row],[ADOPTED
Expenditures TOTAL]]*Table16[[#This Row],[
Percent Related to CAP]]</f>
        <v>0</v>
      </c>
      <c r="AH38" s="211">
        <f>Table16[[#This Row],[ADOPTED
Revenue TOTAL]]*Table16[[#This Row],[
Percent Related to CAP]]</f>
        <v>0</v>
      </c>
      <c r="AI38" s="251" t="s">
        <v>69</v>
      </c>
      <c r="AJ38" s="251" t="s">
        <v>69</v>
      </c>
      <c r="AK38" s="251" t="s">
        <v>69</v>
      </c>
      <c r="AL38" s="217" t="s">
        <v>69</v>
      </c>
      <c r="AM38" s="246"/>
      <c r="AN38" s="215"/>
      <c r="AO38" s="197"/>
      <c r="AP38" s="197"/>
      <c r="AQ38" s="197"/>
      <c r="AR38" s="197" t="s">
        <v>83</v>
      </c>
      <c r="AS38" s="243" t="e">
        <v>#N/A</v>
      </c>
      <c r="AT38" s="252" t="e">
        <f>IF(Table16[[#This Row],[PROPOSED
Form ID Name]]=Table16[[#This Row],[ADOPTED
Form ID Name]],TRUE,FALSE)</f>
        <v>#N/A</v>
      </c>
      <c r="AU38" s="253" t="e">
        <v>#N/A</v>
      </c>
      <c r="AV38" s="254" t="e">
        <f>AND(Table16[[#This Row],[PROPOSED Adjustment Description]]=Table16[[#This Row],[ ADOPTED
Adjustment Description]],TRUE,FALSE)</f>
        <v>#N/A</v>
      </c>
      <c r="AW38" s="1" t="s">
        <v>4458</v>
      </c>
      <c r="AX38" s="1" t="b">
        <f>Table16[[#This Row],[Total Expenditures to CAP]]=Table16[[#This Row],[
Percent Related to CAP]]*Table16[[#This Row],[ADOPTED
Expenditures TOTAL]]</f>
        <v>1</v>
      </c>
      <c r="AY38" s="1" t="b">
        <f>Table16[[#This Row],[Total Revenue to CAP]]=Table16[[#This Row],[
Percent Related to CAP]]*Table16[[#This Row],[ADOPTED
Revenue TOTAL]]</f>
        <v>1</v>
      </c>
    </row>
    <row r="39" spans="1:51" s="214" customFormat="1" ht="35.25" customHeight="1" x14ac:dyDescent="0.15">
      <c r="A39" s="196">
        <v>720048</v>
      </c>
      <c r="B39" s="199" t="s">
        <v>115</v>
      </c>
      <c r="C39" s="198">
        <v>1515</v>
      </c>
      <c r="D39" s="199" t="s">
        <v>116</v>
      </c>
      <c r="E39" s="199"/>
      <c r="F39" s="199"/>
      <c r="G39" s="199"/>
      <c r="H39" s="199"/>
      <c r="I39" s="198">
        <v>58001</v>
      </c>
      <c r="J39" s="209" t="s">
        <v>117</v>
      </c>
      <c r="K39" s="190"/>
      <c r="L39" s="191"/>
      <c r="M39" s="191"/>
      <c r="N39" s="191"/>
      <c r="O39" s="191">
        <f>SUM(Table16[[#This Row],[Salaries and Wages]:[Variable Fringe]])</f>
        <v>0</v>
      </c>
      <c r="P39" s="191"/>
      <c r="Q39" s="191"/>
      <c r="R39" s="191"/>
      <c r="S39" s="191"/>
      <c r="T39" s="191"/>
      <c r="U39" s="191"/>
      <c r="V39" s="191"/>
      <c r="W39" s="191"/>
      <c r="X39" s="191"/>
      <c r="Y39" s="191"/>
      <c r="Z39" s="193">
        <v>-983212</v>
      </c>
      <c r="AA39" s="255" t="s">
        <v>118</v>
      </c>
      <c r="AB39" s="210" t="s">
        <v>119</v>
      </c>
      <c r="AC39" s="210" t="s">
        <v>119</v>
      </c>
      <c r="AD39" s="199"/>
      <c r="AE39" s="234"/>
      <c r="AF39" s="259">
        <v>0</v>
      </c>
      <c r="AG39" s="211">
        <f>Table16[[#This Row],[ADOPTED
Expenditures TOTAL]]*Table16[[#This Row],[
Percent Related to CAP]]</f>
        <v>0</v>
      </c>
      <c r="AH39" s="211">
        <f>Table16[[#This Row],[ADOPTED
Revenue TOTAL]]*Table16[[#This Row],[
Percent Related to CAP]]</f>
        <v>0</v>
      </c>
      <c r="AI39" s="251" t="s">
        <v>69</v>
      </c>
      <c r="AJ39" s="251" t="s">
        <v>69</v>
      </c>
      <c r="AK39" s="251" t="s">
        <v>69</v>
      </c>
      <c r="AL39" s="217" t="s">
        <v>69</v>
      </c>
      <c r="AM39" s="246"/>
      <c r="AN39" s="215"/>
      <c r="AO39" s="197"/>
      <c r="AP39" s="197"/>
      <c r="AQ39" s="197"/>
      <c r="AR39" s="197"/>
      <c r="AS39" s="243" t="e">
        <v>#N/A</v>
      </c>
      <c r="AT39" s="260" t="e">
        <f>IF(Table16[[#This Row],[PROPOSED
Form ID Name]]=Table16[[#This Row],[ADOPTED
Form ID Name]],TRUE,FALSE)</f>
        <v>#N/A</v>
      </c>
      <c r="AU39" s="253" t="e">
        <v>#N/A</v>
      </c>
      <c r="AV39" s="254" t="e">
        <f>AND(Table16[[#This Row],[PROPOSED Adjustment Description]]=Table16[[#This Row],[ ADOPTED
Adjustment Description]],TRUE,FALSE)</f>
        <v>#N/A</v>
      </c>
      <c r="AW39" s="1" t="s">
        <v>4458</v>
      </c>
      <c r="AX39" s="1" t="b">
        <f>Table16[[#This Row],[Total Expenditures to CAP]]=Table16[[#This Row],[
Percent Related to CAP]]*Table16[[#This Row],[ADOPTED
Expenditures TOTAL]]</f>
        <v>1</v>
      </c>
      <c r="AY39" s="1" t="b">
        <f>Table16[[#This Row],[Total Revenue to CAP]]=Table16[[#This Row],[
Percent Related to CAP]]*Table16[[#This Row],[ADOPTED
Revenue TOTAL]]</f>
        <v>1</v>
      </c>
    </row>
    <row r="40" spans="1:51" s="214" customFormat="1" ht="35.25" customHeight="1" x14ac:dyDescent="0.15">
      <c r="A40" s="196">
        <v>200205</v>
      </c>
      <c r="B40" s="199" t="s">
        <v>96</v>
      </c>
      <c r="C40" s="198">
        <v>1414</v>
      </c>
      <c r="D40" s="199" t="s">
        <v>97</v>
      </c>
      <c r="E40" s="199" t="s">
        <v>83</v>
      </c>
      <c r="F40" s="199" t="s">
        <v>83</v>
      </c>
      <c r="G40" s="199" t="s">
        <v>61</v>
      </c>
      <c r="H40" s="199" t="s">
        <v>83</v>
      </c>
      <c r="I40" s="198">
        <v>58005</v>
      </c>
      <c r="J40" s="209" t="s">
        <v>120</v>
      </c>
      <c r="K40" s="190"/>
      <c r="L40" s="191"/>
      <c r="M40" s="191"/>
      <c r="N40" s="191"/>
      <c r="O40" s="191">
        <f>SUM(Table16[[#This Row],[Salaries and Wages]:[Variable Fringe]])</f>
        <v>0</v>
      </c>
      <c r="P40" s="191"/>
      <c r="Q40" s="191"/>
      <c r="R40" s="191"/>
      <c r="S40" s="191"/>
      <c r="T40" s="191"/>
      <c r="U40" s="191"/>
      <c r="V40" s="191"/>
      <c r="W40" s="191">
        <v>952656</v>
      </c>
      <c r="X40" s="191"/>
      <c r="Y40" s="191">
        <v>952656</v>
      </c>
      <c r="Z40" s="191"/>
      <c r="AA40" s="255" t="s">
        <v>121</v>
      </c>
      <c r="AB40" s="210" t="s">
        <v>122</v>
      </c>
      <c r="AC40" s="210" t="s">
        <v>123</v>
      </c>
      <c r="AD40" s="199" t="s">
        <v>94</v>
      </c>
      <c r="AE40" s="234" t="s">
        <v>69</v>
      </c>
      <c r="AF40" s="259">
        <v>0</v>
      </c>
      <c r="AG40" s="211">
        <f>Table16[[#This Row],[ADOPTED
Expenditures TOTAL]]*Table16[[#This Row],[
Percent Related to CAP]]</f>
        <v>0</v>
      </c>
      <c r="AH40" s="211">
        <f>Table16[[#This Row],[ADOPTED
Revenue TOTAL]]*Table16[[#This Row],[
Percent Related to CAP]]</f>
        <v>0</v>
      </c>
      <c r="AI40" s="251" t="s">
        <v>69</v>
      </c>
      <c r="AJ40" s="251" t="s">
        <v>69</v>
      </c>
      <c r="AK40" s="251" t="s">
        <v>69</v>
      </c>
      <c r="AL40" s="217" t="s">
        <v>69</v>
      </c>
      <c r="AM40" s="246"/>
      <c r="AN40" s="215"/>
      <c r="AO40" s="197"/>
      <c r="AP40" s="197" t="s">
        <v>83</v>
      </c>
      <c r="AQ40" s="197"/>
      <c r="AR40" s="197"/>
      <c r="AS40" s="243" t="e">
        <v>#N/A</v>
      </c>
      <c r="AT40" s="260" t="e">
        <f>IF(Table16[[#This Row],[PROPOSED
Form ID Name]]=Table16[[#This Row],[ADOPTED
Form ID Name]],TRUE,FALSE)</f>
        <v>#N/A</v>
      </c>
      <c r="AU40" s="253" t="e">
        <v>#N/A</v>
      </c>
      <c r="AV40" s="254" t="e">
        <f>AND(Table16[[#This Row],[PROPOSED Adjustment Description]]=Table16[[#This Row],[ ADOPTED
Adjustment Description]],TRUE,FALSE)</f>
        <v>#N/A</v>
      </c>
      <c r="AW40" s="1" t="s">
        <v>4458</v>
      </c>
      <c r="AX40" s="1" t="b">
        <f>Table16[[#This Row],[Total Expenditures to CAP]]=Table16[[#This Row],[
Percent Related to CAP]]*Table16[[#This Row],[ADOPTED
Expenditures TOTAL]]</f>
        <v>1</v>
      </c>
      <c r="AY40" s="1" t="b">
        <f>Table16[[#This Row],[Total Revenue to CAP]]=Table16[[#This Row],[
Percent Related to CAP]]*Table16[[#This Row],[ADOPTED
Revenue TOTAL]]</f>
        <v>1</v>
      </c>
    </row>
    <row r="41" spans="1:51" s="214" customFormat="1" ht="35.25" customHeight="1" x14ac:dyDescent="0.15">
      <c r="A41" s="196">
        <v>200300</v>
      </c>
      <c r="B41" s="199" t="s">
        <v>124</v>
      </c>
      <c r="C41" s="198">
        <v>1614</v>
      </c>
      <c r="D41" s="199" t="s">
        <v>125</v>
      </c>
      <c r="E41" s="199" t="s">
        <v>126</v>
      </c>
      <c r="F41" s="199" t="s">
        <v>127</v>
      </c>
      <c r="G41" s="199" t="s">
        <v>128</v>
      </c>
      <c r="H41" s="199" t="s">
        <v>62</v>
      </c>
      <c r="I41" s="198">
        <v>58009</v>
      </c>
      <c r="J41" s="209" t="s">
        <v>129</v>
      </c>
      <c r="K41" s="190"/>
      <c r="L41" s="191"/>
      <c r="M41" s="191"/>
      <c r="N41" s="191"/>
      <c r="O41" s="191">
        <f>SUM(Table16[[#This Row],[Salaries and Wages]:[Variable Fringe]])</f>
        <v>0</v>
      </c>
      <c r="P41" s="191"/>
      <c r="Q41" s="191">
        <v>593000</v>
      </c>
      <c r="R41" s="191"/>
      <c r="S41" s="191"/>
      <c r="T41" s="191"/>
      <c r="U41" s="191"/>
      <c r="V41" s="191"/>
      <c r="W41" s="191"/>
      <c r="X41" s="191"/>
      <c r="Y41" s="191">
        <v>593000</v>
      </c>
      <c r="Z41" s="191"/>
      <c r="AA41" s="216" t="s">
        <v>130</v>
      </c>
      <c r="AB41" s="210" t="s">
        <v>131</v>
      </c>
      <c r="AC41" s="210" t="s">
        <v>132</v>
      </c>
      <c r="AD41" s="199" t="s">
        <v>94</v>
      </c>
      <c r="AE41" s="236" t="s">
        <v>69</v>
      </c>
      <c r="AF41" s="259">
        <v>0</v>
      </c>
      <c r="AG41" s="211">
        <f>Table16[[#This Row],[ADOPTED
Expenditures TOTAL]]*Table16[[#This Row],[
Percent Related to CAP]]</f>
        <v>0</v>
      </c>
      <c r="AH41" s="211">
        <f>Table16[[#This Row],[ADOPTED
Revenue TOTAL]]*Table16[[#This Row],[
Percent Related to CAP]]</f>
        <v>0</v>
      </c>
      <c r="AI41" s="251" t="s">
        <v>69</v>
      </c>
      <c r="AJ41" s="251" t="s">
        <v>69</v>
      </c>
      <c r="AK41" s="251" t="s">
        <v>69</v>
      </c>
      <c r="AL41" s="217" t="s">
        <v>69</v>
      </c>
      <c r="AM41" s="291"/>
      <c r="AN41" s="215" t="s">
        <v>133</v>
      </c>
      <c r="AO41" s="197"/>
      <c r="AP41" s="197"/>
      <c r="AQ41" s="216"/>
      <c r="AR41" s="216"/>
      <c r="AS41" s="243" t="e">
        <v>#N/A</v>
      </c>
      <c r="AT41" s="260" t="e">
        <f>IF(Table16[[#This Row],[PROPOSED
Form ID Name]]=Table16[[#This Row],[ADOPTED
Form ID Name]],TRUE,FALSE)</f>
        <v>#N/A</v>
      </c>
      <c r="AU41" s="253" t="e">
        <v>#N/A</v>
      </c>
      <c r="AV41" s="254" t="e">
        <f>AND(Table16[[#This Row],[PROPOSED Adjustment Description]]=Table16[[#This Row],[ ADOPTED
Adjustment Description]],TRUE,FALSE)</f>
        <v>#N/A</v>
      </c>
      <c r="AW41" s="1" t="s">
        <v>4458</v>
      </c>
      <c r="AX41" s="1" t="b">
        <f>Table16[[#This Row],[Total Expenditures to CAP]]=Table16[[#This Row],[
Percent Related to CAP]]*Table16[[#This Row],[ADOPTED
Expenditures TOTAL]]</f>
        <v>1</v>
      </c>
      <c r="AY41" s="1" t="b">
        <f>Table16[[#This Row],[Total Revenue to CAP]]=Table16[[#This Row],[
Percent Related to CAP]]*Table16[[#This Row],[ADOPTED
Revenue TOTAL]]</f>
        <v>1</v>
      </c>
    </row>
    <row r="42" spans="1:51" s="214" customFormat="1" ht="35.25" customHeight="1" x14ac:dyDescent="0.15">
      <c r="A42" s="196">
        <v>100000</v>
      </c>
      <c r="B42" s="197" t="s">
        <v>57</v>
      </c>
      <c r="C42" s="198">
        <v>9911</v>
      </c>
      <c r="D42" s="197" t="s">
        <v>82</v>
      </c>
      <c r="E42" s="197" t="s">
        <v>83</v>
      </c>
      <c r="F42" s="197" t="s">
        <v>83</v>
      </c>
      <c r="G42" s="197" t="s">
        <v>134</v>
      </c>
      <c r="H42" s="197" t="s">
        <v>83</v>
      </c>
      <c r="I42" s="198">
        <v>58012</v>
      </c>
      <c r="J42" s="209" t="s">
        <v>135</v>
      </c>
      <c r="K42" s="188"/>
      <c r="L42" s="189"/>
      <c r="M42" s="189"/>
      <c r="N42" s="189"/>
      <c r="O42" s="189">
        <f>SUM(Table16[[#This Row],[Salaries and Wages]:[Variable Fringe]])</f>
        <v>0</v>
      </c>
      <c r="P42" s="189"/>
      <c r="Q42" s="189"/>
      <c r="R42" s="189"/>
      <c r="S42" s="189"/>
      <c r="T42" s="189"/>
      <c r="U42" s="189"/>
      <c r="V42" s="189"/>
      <c r="W42" s="189"/>
      <c r="X42" s="189"/>
      <c r="Y42" s="189"/>
      <c r="Z42" s="194">
        <v>-204772</v>
      </c>
      <c r="AA42" s="209" t="s">
        <v>136</v>
      </c>
      <c r="AB42" s="209" t="s">
        <v>137</v>
      </c>
      <c r="AC42" s="209" t="s">
        <v>137</v>
      </c>
      <c r="AD42" s="197" t="s">
        <v>94</v>
      </c>
      <c r="AE42" s="234" t="s">
        <v>69</v>
      </c>
      <c r="AF42" s="259">
        <v>0</v>
      </c>
      <c r="AG42" s="211">
        <f>Table16[[#This Row],[ADOPTED
Expenditures TOTAL]]*Table16[[#This Row],[
Percent Related to CAP]]</f>
        <v>0</v>
      </c>
      <c r="AH42" s="211">
        <f>Table16[[#This Row],[ADOPTED
Revenue TOTAL]]*Table16[[#This Row],[
Percent Related to CAP]]</f>
        <v>0</v>
      </c>
      <c r="AI42" s="251" t="s">
        <v>69</v>
      </c>
      <c r="AJ42" s="251" t="s">
        <v>69</v>
      </c>
      <c r="AK42" s="251" t="s">
        <v>69</v>
      </c>
      <c r="AL42" s="217" t="s">
        <v>69</v>
      </c>
      <c r="AM42" s="246"/>
      <c r="AN42" s="215"/>
      <c r="AO42" s="197"/>
      <c r="AP42" s="197"/>
      <c r="AQ42" s="197"/>
      <c r="AR42" s="197" t="s">
        <v>83</v>
      </c>
      <c r="AS42" s="243" t="e">
        <v>#N/A</v>
      </c>
      <c r="AT42" s="252" t="e">
        <f>IF(Table16[[#This Row],[PROPOSED
Form ID Name]]=Table16[[#This Row],[ADOPTED
Form ID Name]],TRUE,FALSE)</f>
        <v>#N/A</v>
      </c>
      <c r="AU42" s="253" t="e">
        <v>#N/A</v>
      </c>
      <c r="AV42" s="254" t="e">
        <f>AND(Table16[[#This Row],[PROPOSED Adjustment Description]]=Table16[[#This Row],[ ADOPTED
Adjustment Description]],TRUE,FALSE)</f>
        <v>#N/A</v>
      </c>
      <c r="AW42" s="1" t="s">
        <v>4458</v>
      </c>
      <c r="AX42" s="1" t="b">
        <f>Table16[[#This Row],[Total Expenditures to CAP]]=Table16[[#This Row],[
Percent Related to CAP]]*Table16[[#This Row],[ADOPTED
Expenditures TOTAL]]</f>
        <v>1</v>
      </c>
      <c r="AY42" s="1" t="b">
        <f>Table16[[#This Row],[Total Revenue to CAP]]=Table16[[#This Row],[
Percent Related to CAP]]*Table16[[#This Row],[ADOPTED
Revenue TOTAL]]</f>
        <v>1</v>
      </c>
    </row>
    <row r="43" spans="1:51" s="214" customFormat="1" ht="35.25" customHeight="1" x14ac:dyDescent="0.15">
      <c r="A43" s="196">
        <v>100000</v>
      </c>
      <c r="B43" s="197" t="s">
        <v>57</v>
      </c>
      <c r="C43" s="198">
        <v>9911</v>
      </c>
      <c r="D43" s="197" t="s">
        <v>82</v>
      </c>
      <c r="E43" s="197" t="s">
        <v>83</v>
      </c>
      <c r="F43" s="197" t="s">
        <v>83</v>
      </c>
      <c r="G43" s="197" t="s">
        <v>89</v>
      </c>
      <c r="H43" s="197" t="s">
        <v>83</v>
      </c>
      <c r="I43" s="198">
        <v>58013</v>
      </c>
      <c r="J43" s="209" t="s">
        <v>138</v>
      </c>
      <c r="K43" s="188"/>
      <c r="L43" s="189"/>
      <c r="M43" s="189"/>
      <c r="N43" s="189"/>
      <c r="O43" s="189">
        <f>SUM(Table16[[#This Row],[Salaries and Wages]:[Variable Fringe]])</f>
        <v>0</v>
      </c>
      <c r="P43" s="189"/>
      <c r="Q43" s="189"/>
      <c r="R43" s="189"/>
      <c r="S43" s="189"/>
      <c r="T43" s="189"/>
      <c r="U43" s="189"/>
      <c r="V43" s="189"/>
      <c r="W43" s="189"/>
      <c r="X43" s="189"/>
      <c r="Y43" s="189"/>
      <c r="Z43" s="189">
        <v>375197</v>
      </c>
      <c r="AA43" s="210" t="s">
        <v>139</v>
      </c>
      <c r="AB43" s="209" t="s">
        <v>140</v>
      </c>
      <c r="AC43" s="209" t="s">
        <v>141</v>
      </c>
      <c r="AD43" s="197" t="s">
        <v>94</v>
      </c>
      <c r="AE43" s="234" t="s">
        <v>69</v>
      </c>
      <c r="AF43" s="259">
        <v>0</v>
      </c>
      <c r="AG43" s="211">
        <f>Table16[[#This Row],[ADOPTED
Expenditures TOTAL]]*Table16[[#This Row],[
Percent Related to CAP]]</f>
        <v>0</v>
      </c>
      <c r="AH43" s="211">
        <f>Table16[[#This Row],[ADOPTED
Revenue TOTAL]]*Table16[[#This Row],[
Percent Related to CAP]]</f>
        <v>0</v>
      </c>
      <c r="AI43" s="251" t="s">
        <v>69</v>
      </c>
      <c r="AJ43" s="251" t="s">
        <v>69</v>
      </c>
      <c r="AK43" s="251" t="s">
        <v>69</v>
      </c>
      <c r="AL43" s="217" t="s">
        <v>69</v>
      </c>
      <c r="AM43" s="246"/>
      <c r="AN43" s="215"/>
      <c r="AO43" s="197"/>
      <c r="AP43" s="197"/>
      <c r="AQ43" s="197"/>
      <c r="AR43" s="197" t="s">
        <v>83</v>
      </c>
      <c r="AS43" s="243" t="e">
        <v>#N/A</v>
      </c>
      <c r="AT43" s="252" t="e">
        <f>IF(Table16[[#This Row],[PROPOSED
Form ID Name]]=Table16[[#This Row],[ADOPTED
Form ID Name]],TRUE,FALSE)</f>
        <v>#N/A</v>
      </c>
      <c r="AU43" s="253" t="e">
        <v>#N/A</v>
      </c>
      <c r="AV43" s="254" t="e">
        <f>AND(Table16[[#This Row],[PROPOSED Adjustment Description]]=Table16[[#This Row],[ ADOPTED
Adjustment Description]],TRUE,FALSE)</f>
        <v>#N/A</v>
      </c>
      <c r="AW43" s="1" t="s">
        <v>4458</v>
      </c>
      <c r="AX43" s="1" t="b">
        <f>Table16[[#This Row],[Total Expenditures to CAP]]=Table16[[#This Row],[
Percent Related to CAP]]*Table16[[#This Row],[ADOPTED
Expenditures TOTAL]]</f>
        <v>1</v>
      </c>
      <c r="AY43" s="1" t="b">
        <f>Table16[[#This Row],[Total Revenue to CAP]]=Table16[[#This Row],[
Percent Related to CAP]]*Table16[[#This Row],[ADOPTED
Revenue TOTAL]]</f>
        <v>1</v>
      </c>
    </row>
    <row r="44" spans="1:51" s="214" customFormat="1" ht="35.25" customHeight="1" x14ac:dyDescent="0.15">
      <c r="A44" s="196">
        <v>100000</v>
      </c>
      <c r="B44" s="199" t="s">
        <v>57</v>
      </c>
      <c r="C44" s="198">
        <v>9912</v>
      </c>
      <c r="D44" s="199" t="s">
        <v>102</v>
      </c>
      <c r="E44" s="199" t="s">
        <v>72</v>
      </c>
      <c r="F44" s="199" t="s">
        <v>83</v>
      </c>
      <c r="G44" s="199" t="s">
        <v>142</v>
      </c>
      <c r="H44" s="199" t="s">
        <v>83</v>
      </c>
      <c r="I44" s="198">
        <v>58016</v>
      </c>
      <c r="J44" s="209" t="s">
        <v>143</v>
      </c>
      <c r="K44" s="190"/>
      <c r="L44" s="191"/>
      <c r="M44" s="191"/>
      <c r="N44" s="191"/>
      <c r="O44" s="191">
        <f>SUM(Table16[[#This Row],[Salaries and Wages]:[Variable Fringe]])</f>
        <v>0</v>
      </c>
      <c r="P44" s="191"/>
      <c r="Q44" s="191"/>
      <c r="R44" s="191"/>
      <c r="S44" s="191"/>
      <c r="T44" s="191"/>
      <c r="U44" s="191"/>
      <c r="V44" s="191"/>
      <c r="W44" s="193">
        <v>-136985</v>
      </c>
      <c r="X44" s="191"/>
      <c r="Y44" s="193">
        <v>-136985</v>
      </c>
      <c r="Z44" s="191"/>
      <c r="AA44" s="216" t="s">
        <v>144</v>
      </c>
      <c r="AB44" s="210" t="s">
        <v>145</v>
      </c>
      <c r="AC44" s="209" t="s">
        <v>146</v>
      </c>
      <c r="AD44" s="199" t="s">
        <v>94</v>
      </c>
      <c r="AE44" s="234" t="s">
        <v>94</v>
      </c>
      <c r="AF44" s="259">
        <v>0</v>
      </c>
      <c r="AG44" s="211">
        <f>Table16[[#This Row],[ADOPTED
Expenditures TOTAL]]*Table16[[#This Row],[
Percent Related to CAP]]</f>
        <v>0</v>
      </c>
      <c r="AH44" s="211">
        <f>Table16[[#This Row],[ADOPTED
Revenue TOTAL]]*Table16[[#This Row],[
Percent Related to CAP]]</f>
        <v>0</v>
      </c>
      <c r="AI44" s="251" t="s">
        <v>69</v>
      </c>
      <c r="AJ44" s="251" t="s">
        <v>69</v>
      </c>
      <c r="AK44" s="251" t="s">
        <v>69</v>
      </c>
      <c r="AL44" s="217" t="s">
        <v>69</v>
      </c>
      <c r="AM44" s="246"/>
      <c r="AN44" s="215"/>
      <c r="AO44" s="197"/>
      <c r="AP44" s="197"/>
      <c r="AQ44" s="197"/>
      <c r="AR44" s="197" t="s">
        <v>83</v>
      </c>
      <c r="AS44" s="243" t="e">
        <v>#N/A</v>
      </c>
      <c r="AT44" s="252" t="e">
        <f>IF(Table16[[#This Row],[PROPOSED
Form ID Name]]=Table16[[#This Row],[ADOPTED
Form ID Name]],TRUE,FALSE)</f>
        <v>#N/A</v>
      </c>
      <c r="AU44" s="253" t="e">
        <v>#N/A</v>
      </c>
      <c r="AV44" s="254" t="e">
        <f>AND(Table16[[#This Row],[PROPOSED Adjustment Description]]=Table16[[#This Row],[ ADOPTED
Adjustment Description]],TRUE,FALSE)</f>
        <v>#N/A</v>
      </c>
      <c r="AW44" s="1" t="s">
        <v>4458</v>
      </c>
      <c r="AX44" s="1" t="b">
        <f>Table16[[#This Row],[Total Expenditures to CAP]]=Table16[[#This Row],[
Percent Related to CAP]]*Table16[[#This Row],[ADOPTED
Expenditures TOTAL]]</f>
        <v>1</v>
      </c>
      <c r="AY44" s="1" t="b">
        <f>Table16[[#This Row],[Total Revenue to CAP]]=Table16[[#This Row],[
Percent Related to CAP]]*Table16[[#This Row],[ADOPTED
Revenue TOTAL]]</f>
        <v>1</v>
      </c>
    </row>
    <row r="45" spans="1:51" s="214" customFormat="1" ht="35.25" customHeight="1" x14ac:dyDescent="0.15">
      <c r="A45" s="196">
        <v>200205</v>
      </c>
      <c r="B45" s="197" t="s">
        <v>96</v>
      </c>
      <c r="C45" s="198">
        <v>1414</v>
      </c>
      <c r="D45" s="197" t="s">
        <v>97</v>
      </c>
      <c r="E45" s="197" t="s">
        <v>83</v>
      </c>
      <c r="F45" s="197" t="s">
        <v>83</v>
      </c>
      <c r="G45" s="197" t="s">
        <v>61</v>
      </c>
      <c r="H45" s="197" t="s">
        <v>83</v>
      </c>
      <c r="I45" s="198">
        <v>58019</v>
      </c>
      <c r="J45" s="209" t="s">
        <v>147</v>
      </c>
      <c r="K45" s="188"/>
      <c r="L45" s="189"/>
      <c r="M45" s="189"/>
      <c r="N45" s="189"/>
      <c r="O45" s="189">
        <f>SUM(Table16[[#This Row],[Salaries and Wages]:[Variable Fringe]])</f>
        <v>0</v>
      </c>
      <c r="P45" s="189"/>
      <c r="Q45" s="189">
        <v>5000000</v>
      </c>
      <c r="R45" s="189"/>
      <c r="S45" s="189"/>
      <c r="T45" s="189"/>
      <c r="U45" s="189"/>
      <c r="V45" s="189"/>
      <c r="W45" s="189"/>
      <c r="X45" s="189"/>
      <c r="Y45" s="189">
        <v>5000000</v>
      </c>
      <c r="Z45" s="189"/>
      <c r="AA45" s="209" t="s">
        <v>148</v>
      </c>
      <c r="AB45" s="210" t="s">
        <v>100</v>
      </c>
      <c r="AC45" s="210" t="s">
        <v>101</v>
      </c>
      <c r="AD45" s="197" t="s">
        <v>94</v>
      </c>
      <c r="AE45" s="234" t="s">
        <v>69</v>
      </c>
      <c r="AF45" s="259">
        <v>0</v>
      </c>
      <c r="AG45" s="211">
        <f>Table16[[#This Row],[ADOPTED
Expenditures TOTAL]]*Table16[[#This Row],[
Percent Related to CAP]]</f>
        <v>0</v>
      </c>
      <c r="AH45" s="211">
        <f>Table16[[#This Row],[ADOPTED
Revenue TOTAL]]*Table16[[#This Row],[
Percent Related to CAP]]</f>
        <v>0</v>
      </c>
      <c r="AI45" s="251" t="s">
        <v>69</v>
      </c>
      <c r="AJ45" s="251" t="s">
        <v>69</v>
      </c>
      <c r="AK45" s="251" t="s">
        <v>69</v>
      </c>
      <c r="AL45" s="217" t="s">
        <v>69</v>
      </c>
      <c r="AM45" s="246"/>
      <c r="AN45" s="215"/>
      <c r="AO45" s="197"/>
      <c r="AP45" s="197" t="s">
        <v>83</v>
      </c>
      <c r="AQ45" s="197"/>
      <c r="AR45" s="197"/>
      <c r="AS45" s="243" t="e">
        <v>#N/A</v>
      </c>
      <c r="AT45" s="260" t="e">
        <f>IF(Table16[[#This Row],[PROPOSED
Form ID Name]]=Table16[[#This Row],[ADOPTED
Form ID Name]],TRUE,FALSE)</f>
        <v>#N/A</v>
      </c>
      <c r="AU45" s="253" t="e">
        <v>#N/A</v>
      </c>
      <c r="AV45" s="254" t="e">
        <f>AND(Table16[[#This Row],[PROPOSED Adjustment Description]]=Table16[[#This Row],[ ADOPTED
Adjustment Description]],TRUE,FALSE)</f>
        <v>#N/A</v>
      </c>
      <c r="AW45" s="1" t="s">
        <v>4458</v>
      </c>
      <c r="AX45" s="1" t="b">
        <f>Table16[[#This Row],[Total Expenditures to CAP]]=Table16[[#This Row],[
Percent Related to CAP]]*Table16[[#This Row],[ADOPTED
Expenditures TOTAL]]</f>
        <v>1</v>
      </c>
      <c r="AY45" s="1" t="b">
        <f>Table16[[#This Row],[Total Revenue to CAP]]=Table16[[#This Row],[
Percent Related to CAP]]*Table16[[#This Row],[ADOPTED
Revenue TOTAL]]</f>
        <v>1</v>
      </c>
    </row>
    <row r="46" spans="1:51" s="1" customFormat="1" ht="35.25" customHeight="1" x14ac:dyDescent="0.15">
      <c r="A46" s="196">
        <v>720057</v>
      </c>
      <c r="B46" s="197" t="s">
        <v>149</v>
      </c>
      <c r="C46" s="198">
        <v>2112</v>
      </c>
      <c r="D46" s="197" t="s">
        <v>150</v>
      </c>
      <c r="E46" s="197" t="s">
        <v>103</v>
      </c>
      <c r="F46" s="197" t="s">
        <v>83</v>
      </c>
      <c r="G46" s="197" t="s">
        <v>61</v>
      </c>
      <c r="H46" s="197" t="s">
        <v>83</v>
      </c>
      <c r="I46" s="198">
        <v>58021</v>
      </c>
      <c r="J46" s="209" t="s">
        <v>151</v>
      </c>
      <c r="K46" s="188">
        <v>1</v>
      </c>
      <c r="L46" s="189">
        <v>94663</v>
      </c>
      <c r="M46" s="189">
        <v>26428</v>
      </c>
      <c r="N46" s="189">
        <v>11352</v>
      </c>
      <c r="O46" s="189">
        <f>SUM(Table16[[#This Row],[Salaries and Wages]:[Variable Fringe]])</f>
        <v>132443</v>
      </c>
      <c r="P46" s="189">
        <v>4636</v>
      </c>
      <c r="Q46" s="189"/>
      <c r="R46" s="189"/>
      <c r="S46" s="189"/>
      <c r="T46" s="189"/>
      <c r="U46" s="189"/>
      <c r="V46" s="189"/>
      <c r="W46" s="189"/>
      <c r="X46" s="189"/>
      <c r="Y46" s="189">
        <v>137079</v>
      </c>
      <c r="Z46" s="189"/>
      <c r="AA46" s="209" t="s">
        <v>152</v>
      </c>
      <c r="AB46" s="210" t="s">
        <v>153</v>
      </c>
      <c r="AC46" s="209" t="s">
        <v>154</v>
      </c>
      <c r="AD46" s="197" t="s">
        <v>94</v>
      </c>
      <c r="AE46" s="234" t="s">
        <v>69</v>
      </c>
      <c r="AF46" s="259">
        <v>0.5</v>
      </c>
      <c r="AG46" s="211">
        <f>Table16[[#This Row],[ADOPTED
Expenditures TOTAL]]*Table16[[#This Row],[
Percent Related to CAP]]</f>
        <v>68539.5</v>
      </c>
      <c r="AH46" s="211">
        <f>Table16[[#This Row],[ADOPTED
Revenue TOTAL]]*Table16[[#This Row],[
Percent Related to CAP]]</f>
        <v>0</v>
      </c>
      <c r="AI46" s="251" t="s">
        <v>155</v>
      </c>
      <c r="AJ46" s="251" t="s">
        <v>80</v>
      </c>
      <c r="AK46" s="251" t="s">
        <v>156</v>
      </c>
      <c r="AL46" s="251" t="s">
        <v>177</v>
      </c>
      <c r="AM46" s="246"/>
      <c r="AN46" s="215" t="s">
        <v>83</v>
      </c>
      <c r="AO46" s="197"/>
      <c r="AP46" s="197"/>
      <c r="AQ46" s="216"/>
      <c r="AR46" s="216"/>
      <c r="AS46" s="243" t="e">
        <v>#N/A</v>
      </c>
      <c r="AT46" s="260" t="e">
        <f>IF(Table16[[#This Row],[PROPOSED
Form ID Name]]=Table16[[#This Row],[ADOPTED
Form ID Name]],TRUE,FALSE)</f>
        <v>#N/A</v>
      </c>
      <c r="AU46" s="253" t="e">
        <v>#N/A</v>
      </c>
      <c r="AV46" s="254" t="e">
        <f>AND(Table16[[#This Row],[PROPOSED Adjustment Description]]=Table16[[#This Row],[ ADOPTED
Adjustment Description]],TRUE,FALSE)</f>
        <v>#N/A</v>
      </c>
      <c r="AW46" s="1" t="s">
        <v>4458</v>
      </c>
      <c r="AX46" s="1" t="b">
        <f>Table16[[#This Row],[Total Expenditures to CAP]]=Table16[[#This Row],[
Percent Related to CAP]]*Table16[[#This Row],[ADOPTED
Expenditures TOTAL]]</f>
        <v>1</v>
      </c>
      <c r="AY46" s="1" t="b">
        <f>Table16[[#This Row],[Total Revenue to CAP]]=Table16[[#This Row],[
Percent Related to CAP]]*Table16[[#This Row],[ADOPTED
Revenue TOTAL]]</f>
        <v>1</v>
      </c>
    </row>
    <row r="47" spans="1:51" s="1" customFormat="1" ht="35.25" customHeight="1" x14ac:dyDescent="0.15">
      <c r="A47" s="196">
        <v>200205</v>
      </c>
      <c r="B47" s="197" t="s">
        <v>96</v>
      </c>
      <c r="C47" s="198">
        <v>1414</v>
      </c>
      <c r="D47" s="197" t="s">
        <v>97</v>
      </c>
      <c r="E47" s="197" t="s">
        <v>83</v>
      </c>
      <c r="F47" s="197" t="s">
        <v>83</v>
      </c>
      <c r="G47" s="197" t="s">
        <v>61</v>
      </c>
      <c r="H47" s="197" t="s">
        <v>83</v>
      </c>
      <c r="I47" s="198">
        <v>58046</v>
      </c>
      <c r="J47" s="209" t="s">
        <v>157</v>
      </c>
      <c r="K47" s="188"/>
      <c r="L47" s="189"/>
      <c r="M47" s="189"/>
      <c r="N47" s="189"/>
      <c r="O47" s="189">
        <f>SUM(Table16[[#This Row],[Salaries and Wages]:[Variable Fringe]])</f>
        <v>0</v>
      </c>
      <c r="P47" s="189"/>
      <c r="Q47" s="189">
        <v>300000</v>
      </c>
      <c r="R47" s="189"/>
      <c r="S47" s="189"/>
      <c r="T47" s="189"/>
      <c r="U47" s="189"/>
      <c r="V47" s="189"/>
      <c r="W47" s="189"/>
      <c r="X47" s="189"/>
      <c r="Y47" s="189">
        <v>300000</v>
      </c>
      <c r="Z47" s="189"/>
      <c r="AA47" s="209" t="s">
        <v>158</v>
      </c>
      <c r="AB47" s="210" t="s">
        <v>100</v>
      </c>
      <c r="AC47" s="210" t="s">
        <v>101</v>
      </c>
      <c r="AD47" s="197" t="s">
        <v>94</v>
      </c>
      <c r="AE47" s="234" t="s">
        <v>69</v>
      </c>
      <c r="AF47" s="259">
        <v>0</v>
      </c>
      <c r="AG47" s="211">
        <f>Table16[[#This Row],[ADOPTED
Expenditures TOTAL]]*Table16[[#This Row],[
Percent Related to CAP]]</f>
        <v>0</v>
      </c>
      <c r="AH47" s="211">
        <f>Table16[[#This Row],[ADOPTED
Revenue TOTAL]]*Table16[[#This Row],[
Percent Related to CAP]]</f>
        <v>0</v>
      </c>
      <c r="AI47" s="251" t="s">
        <v>69</v>
      </c>
      <c r="AJ47" s="251" t="s">
        <v>69</v>
      </c>
      <c r="AK47" s="251" t="s">
        <v>69</v>
      </c>
      <c r="AL47" s="217" t="s">
        <v>69</v>
      </c>
      <c r="AM47" s="246"/>
      <c r="AN47" s="215"/>
      <c r="AO47" s="197"/>
      <c r="AP47" s="197" t="s">
        <v>83</v>
      </c>
      <c r="AQ47" s="197"/>
      <c r="AR47" s="197"/>
      <c r="AS47" s="243" t="e">
        <v>#N/A</v>
      </c>
      <c r="AT47" s="260" t="e">
        <f>IF(Table16[[#This Row],[PROPOSED
Form ID Name]]=Table16[[#This Row],[ADOPTED
Form ID Name]],TRUE,FALSE)</f>
        <v>#N/A</v>
      </c>
      <c r="AU47" s="253" t="e">
        <v>#N/A</v>
      </c>
      <c r="AV47" s="254" t="e">
        <f>AND(Table16[[#This Row],[PROPOSED Adjustment Description]]=Table16[[#This Row],[ ADOPTED
Adjustment Description]],TRUE,FALSE)</f>
        <v>#N/A</v>
      </c>
      <c r="AW47" s="1" t="s">
        <v>4458</v>
      </c>
      <c r="AX47" s="1" t="b">
        <f>Table16[[#This Row],[Total Expenditures to CAP]]=Table16[[#This Row],[
Percent Related to CAP]]*Table16[[#This Row],[ADOPTED
Expenditures TOTAL]]</f>
        <v>1</v>
      </c>
      <c r="AY47" s="1" t="b">
        <f>Table16[[#This Row],[Total Revenue to CAP]]=Table16[[#This Row],[
Percent Related to CAP]]*Table16[[#This Row],[ADOPTED
Revenue TOTAL]]</f>
        <v>1</v>
      </c>
    </row>
    <row r="48" spans="1:51" s="1" customFormat="1" ht="35.25" customHeight="1" x14ac:dyDescent="0.15">
      <c r="A48" s="196">
        <v>100000</v>
      </c>
      <c r="B48" s="199" t="s">
        <v>57</v>
      </c>
      <c r="C48" s="198">
        <v>2113</v>
      </c>
      <c r="D48" s="199" t="s">
        <v>159</v>
      </c>
      <c r="E48" s="199" t="s">
        <v>83</v>
      </c>
      <c r="F48" s="199" t="s">
        <v>83</v>
      </c>
      <c r="G48" s="199" t="s">
        <v>160</v>
      </c>
      <c r="H48" s="199" t="s">
        <v>83</v>
      </c>
      <c r="I48" s="198">
        <v>58053</v>
      </c>
      <c r="J48" s="209" t="s">
        <v>161</v>
      </c>
      <c r="K48" s="190"/>
      <c r="L48" s="191"/>
      <c r="M48" s="191"/>
      <c r="N48" s="191"/>
      <c r="O48" s="191">
        <f>SUM(Table16[[#This Row],[Salaries and Wages]:[Variable Fringe]])</f>
        <v>0</v>
      </c>
      <c r="P48" s="191"/>
      <c r="Q48" s="191">
        <v>300000</v>
      </c>
      <c r="R48" s="191"/>
      <c r="S48" s="191"/>
      <c r="T48" s="191"/>
      <c r="U48" s="191"/>
      <c r="V48" s="191"/>
      <c r="W48" s="191"/>
      <c r="X48" s="191"/>
      <c r="Y48" s="191">
        <v>300000</v>
      </c>
      <c r="Z48" s="191">
        <v>300000</v>
      </c>
      <c r="AA48" s="216" t="s">
        <v>162</v>
      </c>
      <c r="AB48" s="210" t="s">
        <v>163</v>
      </c>
      <c r="AC48" s="210" t="s">
        <v>163</v>
      </c>
      <c r="AD48" s="199" t="s">
        <v>94</v>
      </c>
      <c r="AE48" s="234"/>
      <c r="AF48" s="259">
        <v>0</v>
      </c>
      <c r="AG48" s="211">
        <f>Table16[[#This Row],[ADOPTED
Expenditures TOTAL]]*Table16[[#This Row],[
Percent Related to CAP]]</f>
        <v>0</v>
      </c>
      <c r="AH48" s="211">
        <f>Table16[[#This Row],[ADOPTED
Revenue TOTAL]]*Table16[[#This Row],[
Percent Related to CAP]]</f>
        <v>0</v>
      </c>
      <c r="AI48" s="251" t="s">
        <v>69</v>
      </c>
      <c r="AJ48" s="251" t="s">
        <v>69</v>
      </c>
      <c r="AK48" s="251" t="s">
        <v>69</v>
      </c>
      <c r="AL48" s="217" t="s">
        <v>69</v>
      </c>
      <c r="AM48" s="246"/>
      <c r="AN48" s="215"/>
      <c r="AO48" s="197"/>
      <c r="AP48" s="197"/>
      <c r="AQ48" s="197"/>
      <c r="AR48" s="197" t="s">
        <v>83</v>
      </c>
      <c r="AS48" s="243" t="e">
        <v>#N/A</v>
      </c>
      <c r="AT48" s="252" t="e">
        <f>IF(Table16[[#This Row],[PROPOSED
Form ID Name]]=Table16[[#This Row],[ADOPTED
Form ID Name]],TRUE,FALSE)</f>
        <v>#N/A</v>
      </c>
      <c r="AU48" s="253" t="e">
        <v>#N/A</v>
      </c>
      <c r="AV48" s="254" t="e">
        <f>AND(Table16[[#This Row],[PROPOSED Adjustment Description]]=Table16[[#This Row],[ ADOPTED
Adjustment Description]],TRUE,FALSE)</f>
        <v>#N/A</v>
      </c>
      <c r="AW48" s="1" t="s">
        <v>4458</v>
      </c>
      <c r="AX48" s="1" t="b">
        <f>Table16[[#This Row],[Total Expenditures to CAP]]=Table16[[#This Row],[
Percent Related to CAP]]*Table16[[#This Row],[ADOPTED
Expenditures TOTAL]]</f>
        <v>1</v>
      </c>
      <c r="AY48" s="1" t="b">
        <f>Table16[[#This Row],[Total Revenue to CAP]]=Table16[[#This Row],[
Percent Related to CAP]]*Table16[[#This Row],[ADOPTED
Revenue TOTAL]]</f>
        <v>1</v>
      </c>
    </row>
    <row r="49" spans="1:51" s="1" customFormat="1" ht="35.25" customHeight="1" x14ac:dyDescent="0.15">
      <c r="A49" s="196">
        <v>100000</v>
      </c>
      <c r="B49" s="197" t="s">
        <v>57</v>
      </c>
      <c r="C49" s="198">
        <v>9911</v>
      </c>
      <c r="D49" s="197" t="s">
        <v>82</v>
      </c>
      <c r="E49" s="197" t="s">
        <v>83</v>
      </c>
      <c r="F49" s="197" t="s">
        <v>83</v>
      </c>
      <c r="G49" s="197" t="s">
        <v>89</v>
      </c>
      <c r="H49" s="197" t="s">
        <v>83</v>
      </c>
      <c r="I49" s="198">
        <v>58094</v>
      </c>
      <c r="J49" s="209" t="s">
        <v>164</v>
      </c>
      <c r="K49" s="188"/>
      <c r="L49" s="189"/>
      <c r="M49" s="189"/>
      <c r="N49" s="189"/>
      <c r="O49" s="189">
        <f>SUM(Table16[[#This Row],[Salaries and Wages]:[Variable Fringe]])</f>
        <v>0</v>
      </c>
      <c r="P49" s="189"/>
      <c r="Q49" s="189"/>
      <c r="R49" s="189"/>
      <c r="S49" s="189"/>
      <c r="T49" s="189"/>
      <c r="U49" s="189"/>
      <c r="V49" s="189"/>
      <c r="W49" s="189"/>
      <c r="X49" s="189"/>
      <c r="Y49" s="189"/>
      <c r="Z49" s="189">
        <v>1882225</v>
      </c>
      <c r="AA49" s="209" t="s">
        <v>165</v>
      </c>
      <c r="AB49" s="210" t="s">
        <v>166</v>
      </c>
      <c r="AC49" s="210"/>
      <c r="AD49" s="197" t="s">
        <v>94</v>
      </c>
      <c r="AE49" s="234"/>
      <c r="AF49" s="259">
        <v>0</v>
      </c>
      <c r="AG49" s="211">
        <f>Table16[[#This Row],[ADOPTED
Expenditures TOTAL]]*Table16[[#This Row],[
Percent Related to CAP]]</f>
        <v>0</v>
      </c>
      <c r="AH49" s="211">
        <f>Table16[[#This Row],[ADOPTED
Revenue TOTAL]]*Table16[[#This Row],[
Percent Related to CAP]]</f>
        <v>0</v>
      </c>
      <c r="AI49" s="251" t="s">
        <v>69</v>
      </c>
      <c r="AJ49" s="251" t="s">
        <v>69</v>
      </c>
      <c r="AK49" s="251" t="s">
        <v>69</v>
      </c>
      <c r="AL49" s="217" t="s">
        <v>69</v>
      </c>
      <c r="AM49" s="246"/>
      <c r="AN49" s="215"/>
      <c r="AO49" s="197"/>
      <c r="AP49" s="197"/>
      <c r="AQ49" s="197"/>
      <c r="AR49" s="197" t="s">
        <v>83</v>
      </c>
      <c r="AS49" s="243" t="e">
        <v>#N/A</v>
      </c>
      <c r="AT49" s="252" t="e">
        <f>IF(Table16[[#This Row],[PROPOSED
Form ID Name]]=Table16[[#This Row],[ADOPTED
Form ID Name]],TRUE,FALSE)</f>
        <v>#N/A</v>
      </c>
      <c r="AU49" s="253" t="e">
        <v>#N/A</v>
      </c>
      <c r="AV49" s="254" t="e">
        <f>AND(Table16[[#This Row],[PROPOSED Adjustment Description]]=Table16[[#This Row],[ ADOPTED
Adjustment Description]],TRUE,FALSE)</f>
        <v>#N/A</v>
      </c>
      <c r="AW49" s="1" t="s">
        <v>4458</v>
      </c>
      <c r="AX49" s="1" t="b">
        <f>Table16[[#This Row],[Total Expenditures to CAP]]=Table16[[#This Row],[
Percent Related to CAP]]*Table16[[#This Row],[ADOPTED
Expenditures TOTAL]]</f>
        <v>1</v>
      </c>
      <c r="AY49" s="1" t="b">
        <f>Table16[[#This Row],[Total Revenue to CAP]]=Table16[[#This Row],[
Percent Related to CAP]]*Table16[[#This Row],[ADOPTED
Revenue TOTAL]]</f>
        <v>1</v>
      </c>
    </row>
    <row r="50" spans="1:51" s="1" customFormat="1" ht="35.25" customHeight="1" x14ac:dyDescent="0.15">
      <c r="A50" s="196">
        <v>100000</v>
      </c>
      <c r="B50" s="197" t="s">
        <v>57</v>
      </c>
      <c r="C50" s="198">
        <v>9912</v>
      </c>
      <c r="D50" s="197" t="s">
        <v>102</v>
      </c>
      <c r="E50" s="197" t="s">
        <v>83</v>
      </c>
      <c r="F50" s="197" t="s">
        <v>60</v>
      </c>
      <c r="G50" s="197" t="s">
        <v>61</v>
      </c>
      <c r="H50" s="197" t="s">
        <v>62</v>
      </c>
      <c r="I50" s="198">
        <v>58101</v>
      </c>
      <c r="J50" s="209" t="s">
        <v>167</v>
      </c>
      <c r="K50" s="188"/>
      <c r="L50" s="189"/>
      <c r="M50" s="189"/>
      <c r="N50" s="189"/>
      <c r="O50" s="189">
        <f>SUM(Table16[[#This Row],[Salaries and Wages]:[Variable Fringe]])</f>
        <v>0</v>
      </c>
      <c r="P50" s="189"/>
      <c r="Q50" s="189"/>
      <c r="R50" s="189"/>
      <c r="S50" s="189"/>
      <c r="T50" s="189"/>
      <c r="U50" s="189"/>
      <c r="V50" s="189"/>
      <c r="W50" s="189">
        <v>750000</v>
      </c>
      <c r="X50" s="189"/>
      <c r="Y50" s="189">
        <v>750000</v>
      </c>
      <c r="Z50" s="189"/>
      <c r="AA50" s="209" t="s">
        <v>168</v>
      </c>
      <c r="AB50" s="210" t="s">
        <v>169</v>
      </c>
      <c r="AC50" s="210"/>
      <c r="AD50" s="197" t="s">
        <v>94</v>
      </c>
      <c r="AE50" s="234"/>
      <c r="AF50" s="259">
        <v>0</v>
      </c>
      <c r="AG50" s="211">
        <f>Table16[[#This Row],[ADOPTED
Expenditures TOTAL]]*Table16[[#This Row],[
Percent Related to CAP]]</f>
        <v>0</v>
      </c>
      <c r="AH50" s="211">
        <f>Table16[[#This Row],[ADOPTED
Revenue TOTAL]]*Table16[[#This Row],[
Percent Related to CAP]]</f>
        <v>0</v>
      </c>
      <c r="AI50" s="251" t="s">
        <v>69</v>
      </c>
      <c r="AJ50" s="251" t="s">
        <v>69</v>
      </c>
      <c r="AK50" s="251" t="s">
        <v>69</v>
      </c>
      <c r="AL50" s="217" t="s">
        <v>69</v>
      </c>
      <c r="AM50" s="246"/>
      <c r="AN50" s="215"/>
      <c r="AO50" s="197"/>
      <c r="AP50" s="197"/>
      <c r="AQ50" s="197"/>
      <c r="AR50" s="197" t="s">
        <v>83</v>
      </c>
      <c r="AS50" s="243" t="e">
        <v>#N/A</v>
      </c>
      <c r="AT50" s="252" t="e">
        <f>IF(Table16[[#This Row],[PROPOSED
Form ID Name]]=Table16[[#This Row],[ADOPTED
Form ID Name]],TRUE,FALSE)</f>
        <v>#N/A</v>
      </c>
      <c r="AU50" s="253" t="e">
        <v>#N/A</v>
      </c>
      <c r="AV50" s="254" t="e">
        <f>AND(Table16[[#This Row],[PROPOSED Adjustment Description]]=Table16[[#This Row],[ ADOPTED
Adjustment Description]],TRUE,FALSE)</f>
        <v>#N/A</v>
      </c>
      <c r="AW50" s="1" t="s">
        <v>4458</v>
      </c>
      <c r="AX50" s="1" t="b">
        <f>Table16[[#This Row],[Total Expenditures to CAP]]=Table16[[#This Row],[
Percent Related to CAP]]*Table16[[#This Row],[ADOPTED
Expenditures TOTAL]]</f>
        <v>1</v>
      </c>
      <c r="AY50" s="1" t="b">
        <f>Table16[[#This Row],[Total Revenue to CAP]]=Table16[[#This Row],[
Percent Related to CAP]]*Table16[[#This Row],[ADOPTED
Revenue TOTAL]]</f>
        <v>1</v>
      </c>
    </row>
    <row r="51" spans="1:51" s="1" customFormat="1" ht="35.25" customHeight="1" x14ac:dyDescent="0.15">
      <c r="A51" s="196">
        <v>100000</v>
      </c>
      <c r="B51" s="197" t="s">
        <v>57</v>
      </c>
      <c r="C51" s="198">
        <v>9912</v>
      </c>
      <c r="D51" s="197" t="s">
        <v>102</v>
      </c>
      <c r="E51" s="197" t="s">
        <v>83</v>
      </c>
      <c r="F51" s="197" t="s">
        <v>60</v>
      </c>
      <c r="G51" s="197" t="s">
        <v>61</v>
      </c>
      <c r="H51" s="197" t="s">
        <v>62</v>
      </c>
      <c r="I51" s="198">
        <v>58103</v>
      </c>
      <c r="J51" s="209" t="s">
        <v>170</v>
      </c>
      <c r="K51" s="188"/>
      <c r="L51" s="189"/>
      <c r="M51" s="189"/>
      <c r="N51" s="189"/>
      <c r="O51" s="189">
        <f>SUM(Table16[[#This Row],[Salaries and Wages]:[Variable Fringe]])</f>
        <v>0</v>
      </c>
      <c r="P51" s="189"/>
      <c r="Q51" s="189"/>
      <c r="R51" s="189"/>
      <c r="S51" s="189"/>
      <c r="T51" s="189"/>
      <c r="U51" s="189"/>
      <c r="V51" s="189"/>
      <c r="W51" s="189">
        <v>500000</v>
      </c>
      <c r="X51" s="189"/>
      <c r="Y51" s="189">
        <v>500000</v>
      </c>
      <c r="Z51" s="189"/>
      <c r="AA51" s="209" t="s">
        <v>171</v>
      </c>
      <c r="AB51" s="210" t="s">
        <v>172</v>
      </c>
      <c r="AC51" s="210"/>
      <c r="AD51" s="197" t="s">
        <v>94</v>
      </c>
      <c r="AE51" s="234"/>
      <c r="AF51" s="259">
        <v>0</v>
      </c>
      <c r="AG51" s="211">
        <f>Table16[[#This Row],[ADOPTED
Expenditures TOTAL]]*Table16[[#This Row],[
Percent Related to CAP]]</f>
        <v>0</v>
      </c>
      <c r="AH51" s="211">
        <f>Table16[[#This Row],[ADOPTED
Revenue TOTAL]]*Table16[[#This Row],[
Percent Related to CAP]]</f>
        <v>0</v>
      </c>
      <c r="AI51" s="251" t="s">
        <v>69</v>
      </c>
      <c r="AJ51" s="251" t="s">
        <v>69</v>
      </c>
      <c r="AK51" s="251" t="s">
        <v>69</v>
      </c>
      <c r="AL51" s="217" t="s">
        <v>69</v>
      </c>
      <c r="AM51" s="246"/>
      <c r="AN51" s="215"/>
      <c r="AO51" s="197"/>
      <c r="AP51" s="197"/>
      <c r="AQ51" s="197"/>
      <c r="AR51" s="197" t="s">
        <v>83</v>
      </c>
      <c r="AS51" s="243" t="e">
        <v>#N/A</v>
      </c>
      <c r="AT51" s="252" t="e">
        <f>IF(Table16[[#This Row],[PROPOSED
Form ID Name]]=Table16[[#This Row],[ADOPTED
Form ID Name]],TRUE,FALSE)</f>
        <v>#N/A</v>
      </c>
      <c r="AU51" s="253" t="e">
        <v>#N/A</v>
      </c>
      <c r="AV51" s="254" t="e">
        <f>AND(Table16[[#This Row],[PROPOSED Adjustment Description]]=Table16[[#This Row],[ ADOPTED
Adjustment Description]],TRUE,FALSE)</f>
        <v>#N/A</v>
      </c>
      <c r="AW51" s="1" t="s">
        <v>4458</v>
      </c>
      <c r="AX51" s="1" t="b">
        <f>Table16[[#This Row],[Total Expenditures to CAP]]=Table16[[#This Row],[
Percent Related to CAP]]*Table16[[#This Row],[ADOPTED
Expenditures TOTAL]]</f>
        <v>1</v>
      </c>
      <c r="AY51" s="1" t="b">
        <f>Table16[[#This Row],[Total Revenue to CAP]]=Table16[[#This Row],[
Percent Related to CAP]]*Table16[[#This Row],[ADOPTED
Revenue TOTAL]]</f>
        <v>1</v>
      </c>
    </row>
    <row r="52" spans="1:51" s="1" customFormat="1" ht="35.25" customHeight="1" x14ac:dyDescent="0.15">
      <c r="A52" s="196">
        <v>100000</v>
      </c>
      <c r="B52" s="197" t="s">
        <v>57</v>
      </c>
      <c r="C52" s="198">
        <v>9912</v>
      </c>
      <c r="D52" s="197" t="s">
        <v>102</v>
      </c>
      <c r="E52" s="197" t="s">
        <v>83</v>
      </c>
      <c r="F52" s="197" t="s">
        <v>73</v>
      </c>
      <c r="G52" s="197" t="s">
        <v>61</v>
      </c>
      <c r="H52" s="197" t="s">
        <v>62</v>
      </c>
      <c r="I52" s="198">
        <v>58104</v>
      </c>
      <c r="J52" s="209" t="s">
        <v>173</v>
      </c>
      <c r="K52" s="188"/>
      <c r="L52" s="189"/>
      <c r="M52" s="189"/>
      <c r="N52" s="189"/>
      <c r="O52" s="189">
        <f>SUM(Table16[[#This Row],[Salaries and Wages]:[Variable Fringe]])</f>
        <v>0</v>
      </c>
      <c r="P52" s="189"/>
      <c r="Q52" s="189"/>
      <c r="R52" s="189"/>
      <c r="S52" s="189"/>
      <c r="T52" s="189"/>
      <c r="U52" s="189"/>
      <c r="V52" s="189"/>
      <c r="W52" s="189">
        <v>1500000</v>
      </c>
      <c r="X52" s="189"/>
      <c r="Y52" s="189">
        <v>1500000</v>
      </c>
      <c r="Z52" s="189"/>
      <c r="AA52" s="209" t="s">
        <v>174</v>
      </c>
      <c r="AB52" s="210" t="s">
        <v>175</v>
      </c>
      <c r="AC52" s="210"/>
      <c r="AD52" s="197" t="s">
        <v>67</v>
      </c>
      <c r="AE52" s="234"/>
      <c r="AF52" s="259">
        <v>1</v>
      </c>
      <c r="AG52" s="211">
        <f>Table16[[#This Row],[ADOPTED
Expenditures TOTAL]]*Table16[[#This Row],[
Percent Related to CAP]]</f>
        <v>1500000</v>
      </c>
      <c r="AH52" s="211">
        <f>Table16[[#This Row],[ADOPTED
Revenue TOTAL]]*Table16[[#This Row],[
Percent Related to CAP]]</f>
        <v>0</v>
      </c>
      <c r="AI52" s="251" t="s">
        <v>79</v>
      </c>
      <c r="AJ52" s="251" t="s">
        <v>176</v>
      </c>
      <c r="AK52" s="251" t="s">
        <v>81</v>
      </c>
      <c r="AL52" s="251" t="s">
        <v>177</v>
      </c>
      <c r="AM52" s="246" t="s">
        <v>178</v>
      </c>
      <c r="AN52" s="215"/>
      <c r="AO52" s="197"/>
      <c r="AP52" s="197"/>
      <c r="AQ52" s="197"/>
      <c r="AR52" s="197" t="s">
        <v>179</v>
      </c>
      <c r="AS52" s="243" t="e">
        <v>#N/A</v>
      </c>
      <c r="AT52" s="252" t="e">
        <f>IF(Table16[[#This Row],[PROPOSED
Form ID Name]]=Table16[[#This Row],[ADOPTED
Form ID Name]],TRUE,FALSE)</f>
        <v>#N/A</v>
      </c>
      <c r="AU52" s="253" t="e">
        <v>#N/A</v>
      </c>
      <c r="AV52" s="254" t="e">
        <f>AND(Table16[[#This Row],[PROPOSED Adjustment Description]]=Table16[[#This Row],[ ADOPTED
Adjustment Description]],TRUE,FALSE)</f>
        <v>#N/A</v>
      </c>
      <c r="AW52" s="1" t="s">
        <v>4458</v>
      </c>
      <c r="AX52" s="1" t="b">
        <f>Table16[[#This Row],[Total Expenditures to CAP]]=Table16[[#This Row],[
Percent Related to CAP]]*Table16[[#This Row],[ADOPTED
Expenditures TOTAL]]</f>
        <v>1</v>
      </c>
      <c r="AY52" s="1" t="b">
        <f>Table16[[#This Row],[Total Revenue to CAP]]=Table16[[#This Row],[
Percent Related to CAP]]*Table16[[#This Row],[ADOPTED
Revenue TOTAL]]</f>
        <v>1</v>
      </c>
    </row>
    <row r="53" spans="1:51" s="1" customFormat="1" ht="35.25" customHeight="1" x14ac:dyDescent="0.15">
      <c r="A53" s="196">
        <v>100000</v>
      </c>
      <c r="B53" s="199" t="s">
        <v>57</v>
      </c>
      <c r="C53" s="198">
        <v>9912</v>
      </c>
      <c r="D53" s="199" t="s">
        <v>102</v>
      </c>
      <c r="E53" s="199" t="s">
        <v>83</v>
      </c>
      <c r="F53" s="199" t="s">
        <v>73</v>
      </c>
      <c r="G53" s="199" t="s">
        <v>61</v>
      </c>
      <c r="H53" s="199" t="s">
        <v>62</v>
      </c>
      <c r="I53" s="198">
        <v>58105</v>
      </c>
      <c r="J53" s="209" t="s">
        <v>180</v>
      </c>
      <c r="K53" s="190"/>
      <c r="L53" s="191"/>
      <c r="M53" s="191"/>
      <c r="N53" s="191"/>
      <c r="O53" s="191">
        <f>SUM(Table16[[#This Row],[Salaries and Wages]:[Variable Fringe]])</f>
        <v>0</v>
      </c>
      <c r="P53" s="191"/>
      <c r="Q53" s="191"/>
      <c r="R53" s="191"/>
      <c r="S53" s="191"/>
      <c r="T53" s="191"/>
      <c r="U53" s="191"/>
      <c r="V53" s="191"/>
      <c r="W53" s="191">
        <v>300000</v>
      </c>
      <c r="X53" s="191"/>
      <c r="Y53" s="191">
        <v>300000</v>
      </c>
      <c r="Z53" s="191"/>
      <c r="AA53" s="255" t="s">
        <v>181</v>
      </c>
      <c r="AB53" s="210" t="s">
        <v>182</v>
      </c>
      <c r="AC53" s="210"/>
      <c r="AD53" s="199" t="s">
        <v>94</v>
      </c>
      <c r="AE53" s="234"/>
      <c r="AF53" s="259">
        <v>0</v>
      </c>
      <c r="AG53" s="211">
        <f>Table16[[#This Row],[ADOPTED
Expenditures TOTAL]]*Table16[[#This Row],[
Percent Related to CAP]]</f>
        <v>0</v>
      </c>
      <c r="AH53" s="211">
        <f>Table16[[#This Row],[ADOPTED
Revenue TOTAL]]*Table16[[#This Row],[
Percent Related to CAP]]</f>
        <v>0</v>
      </c>
      <c r="AI53" s="251" t="s">
        <v>69</v>
      </c>
      <c r="AJ53" s="251" t="s">
        <v>69</v>
      </c>
      <c r="AK53" s="251" t="s">
        <v>69</v>
      </c>
      <c r="AL53" s="251" t="s">
        <v>69</v>
      </c>
      <c r="AM53" s="246"/>
      <c r="AN53" s="215"/>
      <c r="AO53" s="197"/>
      <c r="AP53" s="197"/>
      <c r="AQ53" s="197"/>
      <c r="AR53" s="197" t="s">
        <v>83</v>
      </c>
      <c r="AS53" s="243" t="e">
        <v>#N/A</v>
      </c>
      <c r="AT53" s="252" t="e">
        <f>IF(Table16[[#This Row],[PROPOSED
Form ID Name]]=Table16[[#This Row],[ADOPTED
Form ID Name]],TRUE,FALSE)</f>
        <v>#N/A</v>
      </c>
      <c r="AU53" s="253" t="e">
        <v>#N/A</v>
      </c>
      <c r="AV53" s="254" t="e">
        <f>AND(Table16[[#This Row],[PROPOSED Adjustment Description]]=Table16[[#This Row],[ ADOPTED
Adjustment Description]],TRUE,FALSE)</f>
        <v>#N/A</v>
      </c>
      <c r="AW53" s="1" t="s">
        <v>4458</v>
      </c>
      <c r="AX53" s="1" t="b">
        <f>Table16[[#This Row],[Total Expenditures to CAP]]=Table16[[#This Row],[
Percent Related to CAP]]*Table16[[#This Row],[ADOPTED
Expenditures TOTAL]]</f>
        <v>1</v>
      </c>
      <c r="AY53" s="1" t="b">
        <f>Table16[[#This Row],[Total Revenue to CAP]]=Table16[[#This Row],[
Percent Related to CAP]]*Table16[[#This Row],[ADOPTED
Revenue TOTAL]]</f>
        <v>1</v>
      </c>
    </row>
    <row r="54" spans="1:51" s="1" customFormat="1" ht="35.25" customHeight="1" x14ac:dyDescent="0.15">
      <c r="A54" s="196">
        <v>100000</v>
      </c>
      <c r="B54" s="197" t="s">
        <v>57</v>
      </c>
      <c r="C54" s="198">
        <v>9912</v>
      </c>
      <c r="D54" s="197" t="s">
        <v>102</v>
      </c>
      <c r="E54" s="197" t="s">
        <v>83</v>
      </c>
      <c r="F54" s="197" t="s">
        <v>60</v>
      </c>
      <c r="G54" s="197" t="s">
        <v>61</v>
      </c>
      <c r="H54" s="197" t="s">
        <v>62</v>
      </c>
      <c r="I54" s="198">
        <v>58106</v>
      </c>
      <c r="J54" s="209" t="s">
        <v>183</v>
      </c>
      <c r="K54" s="188"/>
      <c r="L54" s="189"/>
      <c r="M54" s="189"/>
      <c r="N54" s="189"/>
      <c r="O54" s="189">
        <f>SUM(Table16[[#This Row],[Salaries and Wages]:[Variable Fringe]])</f>
        <v>0</v>
      </c>
      <c r="P54" s="189"/>
      <c r="Q54" s="189"/>
      <c r="R54" s="189"/>
      <c r="S54" s="189"/>
      <c r="T54" s="189"/>
      <c r="U54" s="189"/>
      <c r="V54" s="189"/>
      <c r="W54" s="189">
        <v>750000</v>
      </c>
      <c r="X54" s="189"/>
      <c r="Y54" s="189">
        <v>750000</v>
      </c>
      <c r="Z54" s="189"/>
      <c r="AA54" s="209" t="s">
        <v>184</v>
      </c>
      <c r="AB54" s="210" t="s">
        <v>185</v>
      </c>
      <c r="AC54" s="210"/>
      <c r="AD54" s="197" t="s">
        <v>67</v>
      </c>
      <c r="AE54" s="234"/>
      <c r="AF54" s="259">
        <v>0</v>
      </c>
      <c r="AG54" s="211">
        <f>Table16[[#This Row],[ADOPTED
Expenditures TOTAL]]*Table16[[#This Row],[
Percent Related to CAP]]</f>
        <v>0</v>
      </c>
      <c r="AH54" s="211">
        <f>Table16[[#This Row],[ADOPTED
Revenue TOTAL]]*Table16[[#This Row],[
Percent Related to CAP]]</f>
        <v>0</v>
      </c>
      <c r="AI54" s="251" t="s">
        <v>69</v>
      </c>
      <c r="AJ54" s="251" t="s">
        <v>69</v>
      </c>
      <c r="AK54" s="251" t="s">
        <v>69</v>
      </c>
      <c r="AL54" s="217" t="s">
        <v>69</v>
      </c>
      <c r="AM54" s="246"/>
      <c r="AN54" s="215"/>
      <c r="AO54" s="197"/>
      <c r="AP54" s="197"/>
      <c r="AQ54" s="197"/>
      <c r="AR54" s="197" t="s">
        <v>179</v>
      </c>
      <c r="AS54" s="243" t="e">
        <v>#N/A</v>
      </c>
      <c r="AT54" s="252" t="e">
        <f>IF(Table16[[#This Row],[PROPOSED
Form ID Name]]=Table16[[#This Row],[ADOPTED
Form ID Name]],TRUE,FALSE)</f>
        <v>#N/A</v>
      </c>
      <c r="AU54" s="253" t="e">
        <v>#N/A</v>
      </c>
      <c r="AV54" s="254" t="e">
        <f>AND(Table16[[#This Row],[PROPOSED Adjustment Description]]=Table16[[#This Row],[ ADOPTED
Adjustment Description]],TRUE,FALSE)</f>
        <v>#N/A</v>
      </c>
      <c r="AW54" s="1" t="s">
        <v>4458</v>
      </c>
      <c r="AX54" s="1" t="b">
        <f>Table16[[#This Row],[Total Expenditures to CAP]]=Table16[[#This Row],[
Percent Related to CAP]]*Table16[[#This Row],[ADOPTED
Expenditures TOTAL]]</f>
        <v>1</v>
      </c>
      <c r="AY54" s="1" t="b">
        <f>Table16[[#This Row],[Total Revenue to CAP]]=Table16[[#This Row],[
Percent Related to CAP]]*Table16[[#This Row],[ADOPTED
Revenue TOTAL]]</f>
        <v>1</v>
      </c>
    </row>
    <row r="55" spans="1:51" s="1" customFormat="1" ht="35.25" customHeight="1" x14ac:dyDescent="0.15">
      <c r="A55" s="196">
        <v>100000</v>
      </c>
      <c r="B55" s="197" t="s">
        <v>57</v>
      </c>
      <c r="C55" s="198">
        <v>9912</v>
      </c>
      <c r="D55" s="197" t="s">
        <v>102</v>
      </c>
      <c r="E55" s="197" t="s">
        <v>83</v>
      </c>
      <c r="F55" s="197" t="s">
        <v>60</v>
      </c>
      <c r="G55" s="197" t="s">
        <v>61</v>
      </c>
      <c r="H55" s="197" t="s">
        <v>62</v>
      </c>
      <c r="I55" s="198">
        <v>58107</v>
      </c>
      <c r="J55" s="209" t="s">
        <v>186</v>
      </c>
      <c r="K55" s="188"/>
      <c r="L55" s="189"/>
      <c r="M55" s="189"/>
      <c r="N55" s="189"/>
      <c r="O55" s="189">
        <f>SUM(Table16[[#This Row],[Salaries and Wages]:[Variable Fringe]])</f>
        <v>0</v>
      </c>
      <c r="P55" s="189"/>
      <c r="Q55" s="189"/>
      <c r="R55" s="189"/>
      <c r="S55" s="189"/>
      <c r="T55" s="189"/>
      <c r="U55" s="189"/>
      <c r="V55" s="189"/>
      <c r="W55" s="189">
        <v>750000</v>
      </c>
      <c r="X55" s="189"/>
      <c r="Y55" s="189">
        <v>750000</v>
      </c>
      <c r="Z55" s="189"/>
      <c r="AA55" s="209" t="s">
        <v>187</v>
      </c>
      <c r="AB55" s="210" t="s">
        <v>188</v>
      </c>
      <c r="AC55" s="210"/>
      <c r="AD55" s="197" t="s">
        <v>94</v>
      </c>
      <c r="AE55" s="234"/>
      <c r="AF55" s="259">
        <v>0.5</v>
      </c>
      <c r="AG55" s="211">
        <f>Table16[[#This Row],[ADOPTED
Expenditures TOTAL]]*Table16[[#This Row],[
Percent Related to CAP]]</f>
        <v>375000</v>
      </c>
      <c r="AH55" s="211">
        <f>Table16[[#This Row],[ADOPTED
Revenue TOTAL]]*Table16[[#This Row],[
Percent Related to CAP]]</f>
        <v>0</v>
      </c>
      <c r="AI55" s="251" t="s">
        <v>634</v>
      </c>
      <c r="AJ55" s="251">
        <v>1.3</v>
      </c>
      <c r="AK55" s="251" t="s">
        <v>81</v>
      </c>
      <c r="AL55" s="217" t="s">
        <v>177</v>
      </c>
      <c r="AM55" s="246" t="s">
        <v>189</v>
      </c>
      <c r="AN55" s="215"/>
      <c r="AO55" s="197"/>
      <c r="AP55" s="197"/>
      <c r="AQ55" s="197"/>
      <c r="AR55" s="197" t="s">
        <v>83</v>
      </c>
      <c r="AS55" s="243" t="e">
        <v>#N/A</v>
      </c>
      <c r="AT55" s="252" t="e">
        <f>IF(Table16[[#This Row],[PROPOSED
Form ID Name]]=Table16[[#This Row],[ADOPTED
Form ID Name]],TRUE,FALSE)</f>
        <v>#N/A</v>
      </c>
      <c r="AU55" s="253" t="e">
        <v>#N/A</v>
      </c>
      <c r="AV55" s="254" t="e">
        <f>AND(Table16[[#This Row],[PROPOSED Adjustment Description]]=Table16[[#This Row],[ ADOPTED
Adjustment Description]],TRUE,FALSE)</f>
        <v>#N/A</v>
      </c>
      <c r="AW55" s="1" t="s">
        <v>4458</v>
      </c>
      <c r="AX55" s="1" t="b">
        <f>Table16[[#This Row],[Total Expenditures to CAP]]=Table16[[#This Row],[
Percent Related to CAP]]*Table16[[#This Row],[ADOPTED
Expenditures TOTAL]]</f>
        <v>1</v>
      </c>
      <c r="AY55" s="1" t="b">
        <f>Table16[[#This Row],[Total Revenue to CAP]]=Table16[[#This Row],[
Percent Related to CAP]]*Table16[[#This Row],[ADOPTED
Revenue TOTAL]]</f>
        <v>1</v>
      </c>
    </row>
    <row r="56" spans="1:51" s="1" customFormat="1" ht="35.25" customHeight="1" x14ac:dyDescent="0.15">
      <c r="A56" s="196">
        <v>100000</v>
      </c>
      <c r="B56" s="197" t="s">
        <v>57</v>
      </c>
      <c r="C56" s="198">
        <v>9912</v>
      </c>
      <c r="D56" s="197" t="s">
        <v>102</v>
      </c>
      <c r="E56" s="197" t="s">
        <v>83</v>
      </c>
      <c r="F56" s="197" t="s">
        <v>73</v>
      </c>
      <c r="G56" s="197" t="s">
        <v>61</v>
      </c>
      <c r="H56" s="197" t="s">
        <v>62</v>
      </c>
      <c r="I56" s="198">
        <v>58108</v>
      </c>
      <c r="J56" s="209" t="s">
        <v>190</v>
      </c>
      <c r="K56" s="188"/>
      <c r="L56" s="189"/>
      <c r="M56" s="189"/>
      <c r="N56" s="189"/>
      <c r="O56" s="189">
        <f>SUM(Table16[[#This Row],[Salaries and Wages]:[Variable Fringe]])</f>
        <v>0</v>
      </c>
      <c r="P56" s="189"/>
      <c r="Q56" s="189"/>
      <c r="R56" s="189"/>
      <c r="S56" s="189"/>
      <c r="T56" s="189"/>
      <c r="U56" s="189"/>
      <c r="V56" s="189"/>
      <c r="W56" s="189">
        <v>750000</v>
      </c>
      <c r="X56" s="189"/>
      <c r="Y56" s="189">
        <v>750000</v>
      </c>
      <c r="Z56" s="189"/>
      <c r="AA56" s="209" t="s">
        <v>191</v>
      </c>
      <c r="AB56" s="210" t="s">
        <v>192</v>
      </c>
      <c r="AC56" s="210"/>
      <c r="AD56" s="197" t="s">
        <v>67</v>
      </c>
      <c r="AE56" s="234"/>
      <c r="AF56" s="259">
        <v>0</v>
      </c>
      <c r="AG56" s="211">
        <f>Table16[[#This Row],[ADOPTED
Expenditures TOTAL]]*Table16[[#This Row],[
Percent Related to CAP]]</f>
        <v>0</v>
      </c>
      <c r="AH56" s="211">
        <f>Table16[[#This Row],[ADOPTED
Revenue TOTAL]]*Table16[[#This Row],[
Percent Related to CAP]]</f>
        <v>0</v>
      </c>
      <c r="AI56" s="251" t="s">
        <v>69</v>
      </c>
      <c r="AJ56" s="251" t="s">
        <v>69</v>
      </c>
      <c r="AK56" s="251" t="s">
        <v>69</v>
      </c>
      <c r="AL56" s="217" t="s">
        <v>69</v>
      </c>
      <c r="AM56" s="246"/>
      <c r="AN56" s="215"/>
      <c r="AO56" s="197"/>
      <c r="AP56" s="197"/>
      <c r="AQ56" s="197"/>
      <c r="AR56" s="197" t="s">
        <v>179</v>
      </c>
      <c r="AS56" s="243" t="e">
        <v>#N/A</v>
      </c>
      <c r="AT56" s="252" t="e">
        <f>IF(Table16[[#This Row],[PROPOSED
Form ID Name]]=Table16[[#This Row],[ADOPTED
Form ID Name]],TRUE,FALSE)</f>
        <v>#N/A</v>
      </c>
      <c r="AU56" s="253" t="e">
        <v>#N/A</v>
      </c>
      <c r="AV56" s="254" t="e">
        <f>AND(Table16[[#This Row],[PROPOSED Adjustment Description]]=Table16[[#This Row],[ ADOPTED
Adjustment Description]],TRUE,FALSE)</f>
        <v>#N/A</v>
      </c>
      <c r="AW56" s="1" t="s">
        <v>4458</v>
      </c>
      <c r="AX56" s="1" t="b">
        <f>Table16[[#This Row],[Total Expenditures to CAP]]=Table16[[#This Row],[
Percent Related to CAP]]*Table16[[#This Row],[ADOPTED
Expenditures TOTAL]]</f>
        <v>1</v>
      </c>
      <c r="AY56" s="1" t="b">
        <f>Table16[[#This Row],[Total Revenue to CAP]]=Table16[[#This Row],[
Percent Related to CAP]]*Table16[[#This Row],[ADOPTED
Revenue TOTAL]]</f>
        <v>1</v>
      </c>
    </row>
    <row r="57" spans="1:51" s="1" customFormat="1" ht="35.25" customHeight="1" x14ac:dyDescent="0.15">
      <c r="A57" s="196">
        <v>100000</v>
      </c>
      <c r="B57" s="197" t="s">
        <v>57</v>
      </c>
      <c r="C57" s="198">
        <v>9912</v>
      </c>
      <c r="D57" s="197" t="s">
        <v>102</v>
      </c>
      <c r="E57" s="197" t="s">
        <v>83</v>
      </c>
      <c r="F57" s="197" t="s">
        <v>73</v>
      </c>
      <c r="G57" s="197" t="s">
        <v>61</v>
      </c>
      <c r="H57" s="197" t="s">
        <v>62</v>
      </c>
      <c r="I57" s="198">
        <v>58109</v>
      </c>
      <c r="J57" s="209" t="s">
        <v>193</v>
      </c>
      <c r="K57" s="188"/>
      <c r="L57" s="189"/>
      <c r="M57" s="189"/>
      <c r="N57" s="189"/>
      <c r="O57" s="189">
        <f>SUM(Table16[[#This Row],[Salaries and Wages]:[Variable Fringe]])</f>
        <v>0</v>
      </c>
      <c r="P57" s="189"/>
      <c r="Q57" s="189"/>
      <c r="R57" s="189"/>
      <c r="S57" s="189"/>
      <c r="T57" s="189"/>
      <c r="U57" s="189"/>
      <c r="V57" s="189"/>
      <c r="W57" s="189">
        <v>1200000</v>
      </c>
      <c r="X57" s="189"/>
      <c r="Y57" s="189">
        <v>1200000</v>
      </c>
      <c r="Z57" s="189"/>
      <c r="AA57" s="209" t="s">
        <v>194</v>
      </c>
      <c r="AB57" s="210" t="s">
        <v>195</v>
      </c>
      <c r="AC57" s="210"/>
      <c r="AD57" s="197" t="s">
        <v>67</v>
      </c>
      <c r="AE57" s="234"/>
      <c r="AF57" s="259">
        <v>1</v>
      </c>
      <c r="AG57" s="211">
        <f>Table16[[#This Row],[ADOPTED
Expenditures TOTAL]]*Table16[[#This Row],[
Percent Related to CAP]]</f>
        <v>1200000</v>
      </c>
      <c r="AH57" s="211">
        <f>Table16[[#This Row],[ADOPTED
Revenue TOTAL]]*Table16[[#This Row],[
Percent Related to CAP]]</f>
        <v>0</v>
      </c>
      <c r="AI57" s="251" t="s">
        <v>79</v>
      </c>
      <c r="AJ57" s="251">
        <v>3.4</v>
      </c>
      <c r="AK57" s="251" t="s">
        <v>81</v>
      </c>
      <c r="AL57" s="217" t="s">
        <v>177</v>
      </c>
      <c r="AM57" s="246" t="s">
        <v>196</v>
      </c>
      <c r="AN57" s="215"/>
      <c r="AO57" s="197"/>
      <c r="AP57" s="197"/>
      <c r="AQ57" s="197"/>
      <c r="AR57" s="197" t="s">
        <v>179</v>
      </c>
      <c r="AS57" s="243" t="e">
        <v>#N/A</v>
      </c>
      <c r="AT57" s="252" t="e">
        <f>IF(Table16[[#This Row],[PROPOSED
Form ID Name]]=Table16[[#This Row],[ADOPTED
Form ID Name]],TRUE,FALSE)</f>
        <v>#N/A</v>
      </c>
      <c r="AU57" s="253" t="e">
        <v>#N/A</v>
      </c>
      <c r="AV57" s="254" t="e">
        <f>AND(Table16[[#This Row],[PROPOSED Adjustment Description]]=Table16[[#This Row],[ ADOPTED
Adjustment Description]],TRUE,FALSE)</f>
        <v>#N/A</v>
      </c>
      <c r="AW57" s="1" t="s">
        <v>4458</v>
      </c>
      <c r="AX57" s="1" t="b">
        <f>Table16[[#This Row],[Total Expenditures to CAP]]=Table16[[#This Row],[
Percent Related to CAP]]*Table16[[#This Row],[ADOPTED
Expenditures TOTAL]]</f>
        <v>1</v>
      </c>
      <c r="AY57" s="1" t="b">
        <f>Table16[[#This Row],[Total Revenue to CAP]]=Table16[[#This Row],[
Percent Related to CAP]]*Table16[[#This Row],[ADOPTED
Revenue TOTAL]]</f>
        <v>1</v>
      </c>
    </row>
    <row r="58" spans="1:51" s="1" customFormat="1" ht="35.25" customHeight="1" x14ac:dyDescent="0.15">
      <c r="A58" s="196">
        <v>100000</v>
      </c>
      <c r="B58" s="197" t="s">
        <v>57</v>
      </c>
      <c r="C58" s="198">
        <v>9912</v>
      </c>
      <c r="D58" s="197" t="s">
        <v>102</v>
      </c>
      <c r="E58" s="197" t="s">
        <v>83</v>
      </c>
      <c r="F58" s="197" t="s">
        <v>73</v>
      </c>
      <c r="G58" s="197" t="s">
        <v>61</v>
      </c>
      <c r="H58" s="197" t="s">
        <v>62</v>
      </c>
      <c r="I58" s="198">
        <v>58110</v>
      </c>
      <c r="J58" s="209" t="s">
        <v>197</v>
      </c>
      <c r="K58" s="188"/>
      <c r="L58" s="189"/>
      <c r="M58" s="189"/>
      <c r="N58" s="189"/>
      <c r="O58" s="189">
        <f>SUM(Table16[[#This Row],[Salaries and Wages]:[Variable Fringe]])</f>
        <v>0</v>
      </c>
      <c r="P58" s="189"/>
      <c r="Q58" s="189"/>
      <c r="R58" s="189"/>
      <c r="S58" s="189"/>
      <c r="T58" s="189"/>
      <c r="U58" s="189"/>
      <c r="V58" s="189"/>
      <c r="W58" s="189">
        <v>1500000</v>
      </c>
      <c r="X58" s="189"/>
      <c r="Y58" s="189">
        <v>1500000</v>
      </c>
      <c r="Z58" s="189"/>
      <c r="AA58" s="209" t="s">
        <v>198</v>
      </c>
      <c r="AB58" s="210" t="s">
        <v>199</v>
      </c>
      <c r="AC58" s="210"/>
      <c r="AD58" s="197" t="s">
        <v>67</v>
      </c>
      <c r="AE58" s="234"/>
      <c r="AF58" s="259">
        <v>1</v>
      </c>
      <c r="AG58" s="211">
        <f>Table16[[#This Row],[ADOPTED
Expenditures TOTAL]]*Table16[[#This Row],[
Percent Related to CAP]]</f>
        <v>1500000</v>
      </c>
      <c r="AH58" s="211">
        <f>Table16[[#This Row],[ADOPTED
Revenue TOTAL]]*Table16[[#This Row],[
Percent Related to CAP]]</f>
        <v>0</v>
      </c>
      <c r="AI58" s="251" t="s">
        <v>79</v>
      </c>
      <c r="AJ58" s="251" t="s">
        <v>200</v>
      </c>
      <c r="AK58" s="251" t="s">
        <v>81</v>
      </c>
      <c r="AL58" s="217" t="s">
        <v>177</v>
      </c>
      <c r="AM58" s="246" t="s">
        <v>201</v>
      </c>
      <c r="AN58" s="215"/>
      <c r="AO58" s="197"/>
      <c r="AP58" s="197"/>
      <c r="AQ58" s="197"/>
      <c r="AR58" s="197" t="s">
        <v>179</v>
      </c>
      <c r="AS58" s="243" t="e">
        <v>#N/A</v>
      </c>
      <c r="AT58" s="252" t="e">
        <f>IF(Table16[[#This Row],[PROPOSED
Form ID Name]]=Table16[[#This Row],[ADOPTED
Form ID Name]],TRUE,FALSE)</f>
        <v>#N/A</v>
      </c>
      <c r="AU58" s="253" t="e">
        <v>#N/A</v>
      </c>
      <c r="AV58" s="254" t="e">
        <f>AND(Table16[[#This Row],[PROPOSED Adjustment Description]]=Table16[[#This Row],[ ADOPTED
Adjustment Description]],TRUE,FALSE)</f>
        <v>#N/A</v>
      </c>
      <c r="AW58" s="1" t="s">
        <v>4458</v>
      </c>
      <c r="AX58" s="1" t="b">
        <f>Table16[[#This Row],[Total Expenditures to CAP]]=Table16[[#This Row],[
Percent Related to CAP]]*Table16[[#This Row],[ADOPTED
Expenditures TOTAL]]</f>
        <v>1</v>
      </c>
      <c r="AY58" s="1" t="b">
        <f>Table16[[#This Row],[Total Revenue to CAP]]=Table16[[#This Row],[
Percent Related to CAP]]*Table16[[#This Row],[ADOPTED
Revenue TOTAL]]</f>
        <v>1</v>
      </c>
    </row>
    <row r="59" spans="1:51" s="1" customFormat="1" ht="35.25" customHeight="1" x14ac:dyDescent="0.15">
      <c r="A59" s="196">
        <v>100000</v>
      </c>
      <c r="B59" s="197" t="s">
        <v>57</v>
      </c>
      <c r="C59" s="198">
        <v>9912</v>
      </c>
      <c r="D59" s="197" t="s">
        <v>102</v>
      </c>
      <c r="E59" s="197" t="s">
        <v>83</v>
      </c>
      <c r="F59" s="197" t="s">
        <v>60</v>
      </c>
      <c r="G59" s="197" t="s">
        <v>61</v>
      </c>
      <c r="H59" s="197" t="s">
        <v>83</v>
      </c>
      <c r="I59" s="198">
        <v>58122</v>
      </c>
      <c r="J59" s="209" t="s">
        <v>202</v>
      </c>
      <c r="K59" s="188"/>
      <c r="L59" s="189"/>
      <c r="M59" s="189"/>
      <c r="N59" s="189"/>
      <c r="O59" s="189">
        <f>SUM(Table16[[#This Row],[Salaries and Wages]:[Variable Fringe]])</f>
        <v>0</v>
      </c>
      <c r="P59" s="189"/>
      <c r="Q59" s="189"/>
      <c r="R59" s="189"/>
      <c r="S59" s="189"/>
      <c r="T59" s="189"/>
      <c r="U59" s="189"/>
      <c r="V59" s="189"/>
      <c r="W59" s="189">
        <v>135000</v>
      </c>
      <c r="X59" s="189"/>
      <c r="Y59" s="189">
        <v>135000</v>
      </c>
      <c r="Z59" s="189"/>
      <c r="AA59" s="209" t="s">
        <v>203</v>
      </c>
      <c r="AB59" s="210" t="s">
        <v>204</v>
      </c>
      <c r="AC59" s="210"/>
      <c r="AD59" s="197" t="s">
        <v>94</v>
      </c>
      <c r="AE59" s="234"/>
      <c r="AF59" s="259">
        <v>0</v>
      </c>
      <c r="AG59" s="211">
        <f>Table16[[#This Row],[ADOPTED
Expenditures TOTAL]]*Table16[[#This Row],[
Percent Related to CAP]]</f>
        <v>0</v>
      </c>
      <c r="AH59" s="211">
        <f>Table16[[#This Row],[ADOPTED
Revenue TOTAL]]*Table16[[#This Row],[
Percent Related to CAP]]</f>
        <v>0</v>
      </c>
      <c r="AI59" s="251" t="s">
        <v>69</v>
      </c>
      <c r="AJ59" s="251" t="s">
        <v>69</v>
      </c>
      <c r="AK59" s="251" t="s">
        <v>69</v>
      </c>
      <c r="AL59" s="217" t="s">
        <v>69</v>
      </c>
      <c r="AM59" s="246"/>
      <c r="AN59" s="215"/>
      <c r="AO59" s="197"/>
      <c r="AP59" s="197"/>
      <c r="AQ59" s="197"/>
      <c r="AR59" s="197" t="s">
        <v>83</v>
      </c>
      <c r="AS59" s="243" t="e">
        <v>#N/A</v>
      </c>
      <c r="AT59" s="252" t="e">
        <f>IF(Table16[[#This Row],[PROPOSED
Form ID Name]]=Table16[[#This Row],[ADOPTED
Form ID Name]],TRUE,FALSE)</f>
        <v>#N/A</v>
      </c>
      <c r="AU59" s="253" t="e">
        <v>#N/A</v>
      </c>
      <c r="AV59" s="254" t="e">
        <f>AND(Table16[[#This Row],[PROPOSED Adjustment Description]]=Table16[[#This Row],[ ADOPTED
Adjustment Description]],TRUE,FALSE)</f>
        <v>#N/A</v>
      </c>
      <c r="AW59" s="1" t="s">
        <v>4458</v>
      </c>
      <c r="AX59" s="1" t="b">
        <f>Table16[[#This Row],[Total Expenditures to CAP]]=Table16[[#This Row],[
Percent Related to CAP]]*Table16[[#This Row],[ADOPTED
Expenditures TOTAL]]</f>
        <v>1</v>
      </c>
      <c r="AY59" s="1" t="b">
        <f>Table16[[#This Row],[Total Revenue to CAP]]=Table16[[#This Row],[
Percent Related to CAP]]*Table16[[#This Row],[ADOPTED
Revenue TOTAL]]</f>
        <v>1</v>
      </c>
    </row>
    <row r="60" spans="1:51" s="1" customFormat="1" ht="35.25" customHeight="1" x14ac:dyDescent="0.15">
      <c r="A60" s="196">
        <v>100000</v>
      </c>
      <c r="B60" s="197" t="s">
        <v>57</v>
      </c>
      <c r="C60" s="198">
        <v>9911</v>
      </c>
      <c r="D60" s="197" t="s">
        <v>82</v>
      </c>
      <c r="E60" s="197" t="s">
        <v>83</v>
      </c>
      <c r="F60" s="197" t="s">
        <v>83</v>
      </c>
      <c r="G60" s="197" t="s">
        <v>134</v>
      </c>
      <c r="H60" s="197" t="s">
        <v>83</v>
      </c>
      <c r="I60" s="198">
        <v>58123</v>
      </c>
      <c r="J60" s="209" t="s">
        <v>205</v>
      </c>
      <c r="K60" s="188"/>
      <c r="L60" s="189"/>
      <c r="M60" s="189"/>
      <c r="N60" s="189"/>
      <c r="O60" s="189">
        <f>SUM(Table16[[#This Row],[Salaries and Wages]:[Variable Fringe]])</f>
        <v>0</v>
      </c>
      <c r="P60" s="189"/>
      <c r="Q60" s="189"/>
      <c r="R60" s="189"/>
      <c r="S60" s="189"/>
      <c r="T60" s="189"/>
      <c r="U60" s="189"/>
      <c r="V60" s="189"/>
      <c r="W60" s="189"/>
      <c r="X60" s="189"/>
      <c r="Y60" s="189"/>
      <c r="Z60" s="194">
        <v>-701594</v>
      </c>
      <c r="AA60" s="209" t="s">
        <v>206</v>
      </c>
      <c r="AB60" s="210" t="s">
        <v>207</v>
      </c>
      <c r="AC60" s="210" t="s">
        <v>208</v>
      </c>
      <c r="AD60" s="197" t="s">
        <v>94</v>
      </c>
      <c r="AE60" s="234" t="s">
        <v>69</v>
      </c>
      <c r="AF60" s="259">
        <v>0</v>
      </c>
      <c r="AG60" s="211">
        <f>Table16[[#This Row],[ADOPTED
Expenditures TOTAL]]*Table16[[#This Row],[
Percent Related to CAP]]</f>
        <v>0</v>
      </c>
      <c r="AH60" s="211">
        <f>Table16[[#This Row],[ADOPTED
Revenue TOTAL]]*Table16[[#This Row],[
Percent Related to CAP]]</f>
        <v>0</v>
      </c>
      <c r="AI60" s="251" t="s">
        <v>69</v>
      </c>
      <c r="AJ60" s="251" t="s">
        <v>69</v>
      </c>
      <c r="AK60" s="251" t="s">
        <v>69</v>
      </c>
      <c r="AL60" s="217" t="s">
        <v>69</v>
      </c>
      <c r="AM60" s="246"/>
      <c r="AN60" s="215"/>
      <c r="AO60" s="197"/>
      <c r="AP60" s="197"/>
      <c r="AQ60" s="197"/>
      <c r="AR60" s="197" t="s">
        <v>83</v>
      </c>
      <c r="AS60" s="243" t="e">
        <v>#N/A</v>
      </c>
      <c r="AT60" s="252" t="e">
        <f>IF(Table16[[#This Row],[PROPOSED
Form ID Name]]=Table16[[#This Row],[ADOPTED
Form ID Name]],TRUE,FALSE)</f>
        <v>#N/A</v>
      </c>
      <c r="AU60" s="253" t="e">
        <v>#N/A</v>
      </c>
      <c r="AV60" s="254" t="e">
        <f>AND(Table16[[#This Row],[PROPOSED Adjustment Description]]=Table16[[#This Row],[ ADOPTED
Adjustment Description]],TRUE,FALSE)</f>
        <v>#N/A</v>
      </c>
      <c r="AW60" s="1" t="s">
        <v>4458</v>
      </c>
      <c r="AX60" s="1" t="b">
        <f>Table16[[#This Row],[Total Expenditures to CAP]]=Table16[[#This Row],[
Percent Related to CAP]]*Table16[[#This Row],[ADOPTED
Expenditures TOTAL]]</f>
        <v>1</v>
      </c>
      <c r="AY60" s="1" t="b">
        <f>Table16[[#This Row],[Total Revenue to CAP]]=Table16[[#This Row],[
Percent Related to CAP]]*Table16[[#This Row],[ADOPTED
Revenue TOTAL]]</f>
        <v>1</v>
      </c>
    </row>
    <row r="61" spans="1:51" s="1" customFormat="1" ht="35.25" customHeight="1" x14ac:dyDescent="0.15">
      <c r="A61" s="196">
        <v>200205</v>
      </c>
      <c r="B61" s="199" t="s">
        <v>96</v>
      </c>
      <c r="C61" s="198">
        <v>1414</v>
      </c>
      <c r="D61" s="199" t="s">
        <v>97</v>
      </c>
      <c r="E61" s="199" t="s">
        <v>83</v>
      </c>
      <c r="F61" s="199" t="s">
        <v>83</v>
      </c>
      <c r="G61" s="199" t="s">
        <v>142</v>
      </c>
      <c r="H61" s="199" t="s">
        <v>83</v>
      </c>
      <c r="I61" s="198">
        <v>58126</v>
      </c>
      <c r="J61" s="209" t="s">
        <v>209</v>
      </c>
      <c r="K61" s="190"/>
      <c r="L61" s="191"/>
      <c r="M61" s="191"/>
      <c r="N61" s="191"/>
      <c r="O61" s="191">
        <f>SUM(Table16[[#This Row],[Salaries and Wages]:[Variable Fringe]])</f>
        <v>0</v>
      </c>
      <c r="P61" s="191"/>
      <c r="Q61" s="191"/>
      <c r="R61" s="191"/>
      <c r="S61" s="191"/>
      <c r="T61" s="191"/>
      <c r="U61" s="191"/>
      <c r="V61" s="191"/>
      <c r="W61" s="193">
        <v>-107938</v>
      </c>
      <c r="X61" s="191"/>
      <c r="Y61" s="193">
        <v>-107938</v>
      </c>
      <c r="Z61" s="191"/>
      <c r="AA61" s="255" t="s">
        <v>210</v>
      </c>
      <c r="AB61" s="210" t="s">
        <v>211</v>
      </c>
      <c r="AC61" s="210" t="s">
        <v>212</v>
      </c>
      <c r="AD61" s="199" t="s">
        <v>94</v>
      </c>
      <c r="AE61" s="234" t="s">
        <v>69</v>
      </c>
      <c r="AF61" s="259">
        <v>0</v>
      </c>
      <c r="AG61" s="211">
        <f>Table16[[#This Row],[ADOPTED
Expenditures TOTAL]]*Table16[[#This Row],[
Percent Related to CAP]]</f>
        <v>0</v>
      </c>
      <c r="AH61" s="211">
        <f>Table16[[#This Row],[ADOPTED
Revenue TOTAL]]*Table16[[#This Row],[
Percent Related to CAP]]</f>
        <v>0</v>
      </c>
      <c r="AI61" s="251" t="s">
        <v>69</v>
      </c>
      <c r="AJ61" s="251" t="s">
        <v>69</v>
      </c>
      <c r="AK61" s="251" t="s">
        <v>69</v>
      </c>
      <c r="AL61" s="217" t="s">
        <v>69</v>
      </c>
      <c r="AM61" s="246"/>
      <c r="AN61" s="215"/>
      <c r="AO61" s="197"/>
      <c r="AP61" s="197" t="s">
        <v>83</v>
      </c>
      <c r="AQ61" s="197"/>
      <c r="AR61" s="197"/>
      <c r="AS61" s="243" t="e">
        <v>#N/A</v>
      </c>
      <c r="AT61" s="260" t="e">
        <f>IF(Table16[[#This Row],[PROPOSED
Form ID Name]]=Table16[[#This Row],[ADOPTED
Form ID Name]],TRUE,FALSE)</f>
        <v>#N/A</v>
      </c>
      <c r="AU61" s="253" t="e">
        <v>#N/A</v>
      </c>
      <c r="AV61" s="254" t="e">
        <f>AND(Table16[[#This Row],[PROPOSED Adjustment Description]]=Table16[[#This Row],[ ADOPTED
Adjustment Description]],TRUE,FALSE)</f>
        <v>#N/A</v>
      </c>
      <c r="AW61" s="1" t="s">
        <v>4458</v>
      </c>
      <c r="AX61" s="1" t="b">
        <f>Table16[[#This Row],[Total Expenditures to CAP]]=Table16[[#This Row],[
Percent Related to CAP]]*Table16[[#This Row],[ADOPTED
Expenditures TOTAL]]</f>
        <v>1</v>
      </c>
      <c r="AY61" s="1" t="b">
        <f>Table16[[#This Row],[Total Revenue to CAP]]=Table16[[#This Row],[
Percent Related to CAP]]*Table16[[#This Row],[ADOPTED
Revenue TOTAL]]</f>
        <v>1</v>
      </c>
    </row>
    <row r="62" spans="1:51" s="1" customFormat="1" ht="35.25" customHeight="1" x14ac:dyDescent="0.15">
      <c r="A62" s="196">
        <v>200205</v>
      </c>
      <c r="B62" s="197" t="s">
        <v>96</v>
      </c>
      <c r="C62" s="198">
        <v>1414</v>
      </c>
      <c r="D62" s="197" t="s">
        <v>97</v>
      </c>
      <c r="E62" s="197" t="s">
        <v>83</v>
      </c>
      <c r="F62" s="197" t="s">
        <v>83</v>
      </c>
      <c r="G62" s="197" t="s">
        <v>61</v>
      </c>
      <c r="H62" s="197" t="s">
        <v>83</v>
      </c>
      <c r="I62" s="198">
        <v>58127</v>
      </c>
      <c r="J62" s="209" t="s">
        <v>213</v>
      </c>
      <c r="K62" s="188"/>
      <c r="L62" s="189"/>
      <c r="M62" s="189"/>
      <c r="N62" s="189"/>
      <c r="O62" s="189">
        <f>SUM(Table16[[#This Row],[Salaries and Wages]:[Variable Fringe]])</f>
        <v>0</v>
      </c>
      <c r="P62" s="189"/>
      <c r="Q62" s="189">
        <v>3377000</v>
      </c>
      <c r="R62" s="189"/>
      <c r="S62" s="189"/>
      <c r="T62" s="189"/>
      <c r="U62" s="189"/>
      <c r="V62" s="189"/>
      <c r="W62" s="189"/>
      <c r="X62" s="189"/>
      <c r="Y62" s="189">
        <v>3377000</v>
      </c>
      <c r="Z62" s="189"/>
      <c r="AA62" s="209" t="s">
        <v>214</v>
      </c>
      <c r="AB62" s="210" t="s">
        <v>100</v>
      </c>
      <c r="AC62" s="210" t="s">
        <v>215</v>
      </c>
      <c r="AD62" s="197" t="s">
        <v>94</v>
      </c>
      <c r="AE62" s="234" t="s">
        <v>69</v>
      </c>
      <c r="AF62" s="259">
        <v>0</v>
      </c>
      <c r="AG62" s="211">
        <f>Table16[[#This Row],[ADOPTED
Expenditures TOTAL]]*Table16[[#This Row],[
Percent Related to CAP]]</f>
        <v>0</v>
      </c>
      <c r="AH62" s="211">
        <f>Table16[[#This Row],[ADOPTED
Revenue TOTAL]]*Table16[[#This Row],[
Percent Related to CAP]]</f>
        <v>0</v>
      </c>
      <c r="AI62" s="251" t="s">
        <v>69</v>
      </c>
      <c r="AJ62" s="251" t="s">
        <v>69</v>
      </c>
      <c r="AK62" s="251" t="s">
        <v>69</v>
      </c>
      <c r="AL62" s="217" t="s">
        <v>69</v>
      </c>
      <c r="AM62" s="246"/>
      <c r="AN62" s="215"/>
      <c r="AO62" s="197"/>
      <c r="AP62" s="197" t="s">
        <v>83</v>
      </c>
      <c r="AQ62" s="197"/>
      <c r="AR62" s="197"/>
      <c r="AS62" s="243" t="e">
        <v>#N/A</v>
      </c>
      <c r="AT62" s="260" t="e">
        <f>IF(Table16[[#This Row],[PROPOSED
Form ID Name]]=Table16[[#This Row],[ADOPTED
Form ID Name]],TRUE,FALSE)</f>
        <v>#N/A</v>
      </c>
      <c r="AU62" s="253" t="e">
        <v>#N/A</v>
      </c>
      <c r="AV62" s="254" t="e">
        <f>AND(Table16[[#This Row],[PROPOSED Adjustment Description]]=Table16[[#This Row],[ ADOPTED
Adjustment Description]],TRUE,FALSE)</f>
        <v>#N/A</v>
      </c>
      <c r="AW62" s="1" t="s">
        <v>4458</v>
      </c>
      <c r="AX62" s="1" t="b">
        <f>Table16[[#This Row],[Total Expenditures to CAP]]=Table16[[#This Row],[
Percent Related to CAP]]*Table16[[#This Row],[ADOPTED
Expenditures TOTAL]]</f>
        <v>1</v>
      </c>
      <c r="AY62" s="1" t="b">
        <f>Table16[[#This Row],[Total Revenue to CAP]]=Table16[[#This Row],[
Percent Related to CAP]]*Table16[[#This Row],[ADOPTED
Revenue TOTAL]]</f>
        <v>1</v>
      </c>
    </row>
    <row r="63" spans="1:51" s="425" customFormat="1" ht="35.25" customHeight="1" x14ac:dyDescent="0.15">
      <c r="A63" s="397">
        <v>200205</v>
      </c>
      <c r="B63" s="406" t="s">
        <v>96</v>
      </c>
      <c r="C63" s="399">
        <v>1412</v>
      </c>
      <c r="D63" s="406" t="s">
        <v>216</v>
      </c>
      <c r="E63" s="406" t="s">
        <v>83</v>
      </c>
      <c r="F63" s="406" t="s">
        <v>127</v>
      </c>
      <c r="G63" s="406" t="s">
        <v>61</v>
      </c>
      <c r="H63" s="406" t="s">
        <v>83</v>
      </c>
      <c r="I63" s="399">
        <v>58130</v>
      </c>
      <c r="J63" s="407" t="s">
        <v>217</v>
      </c>
      <c r="K63" s="413"/>
      <c r="L63" s="410"/>
      <c r="M63" s="410"/>
      <c r="N63" s="410"/>
      <c r="O63" s="410">
        <f>SUM(Table16[[#This Row],[Salaries and Wages]:[Variable Fringe]])</f>
        <v>0</v>
      </c>
      <c r="P63" s="410"/>
      <c r="Q63" s="410">
        <v>3000000</v>
      </c>
      <c r="R63" s="410"/>
      <c r="S63" s="410"/>
      <c r="T63" s="410"/>
      <c r="U63" s="410"/>
      <c r="V63" s="410"/>
      <c r="W63" s="410"/>
      <c r="X63" s="410"/>
      <c r="Y63" s="410">
        <v>3000000</v>
      </c>
      <c r="Z63" s="410"/>
      <c r="AA63" s="407" t="s">
        <v>218</v>
      </c>
      <c r="AB63" s="404" t="s">
        <v>219</v>
      </c>
      <c r="AC63" s="407" t="s">
        <v>220</v>
      </c>
      <c r="AD63" s="197" t="s">
        <v>67</v>
      </c>
      <c r="AE63" s="235" t="s">
        <v>221</v>
      </c>
      <c r="AF63" s="418">
        <v>0</v>
      </c>
      <c r="AG63" s="411">
        <f>Table16[[#This Row],[ADOPTED
Expenditures TOTAL]]*Table16[[#This Row],[
Percent Related to CAP]]</f>
        <v>0</v>
      </c>
      <c r="AH63" s="411">
        <f>Table16[[#This Row],[ADOPTED
Revenue TOTAL]]*Table16[[#This Row],[
Percent Related to CAP]]</f>
        <v>0</v>
      </c>
      <c r="AI63" s="426" t="s">
        <v>69</v>
      </c>
      <c r="AJ63" s="426" t="s">
        <v>69</v>
      </c>
      <c r="AK63" s="426" t="s">
        <v>69</v>
      </c>
      <c r="AL63" s="422" t="s">
        <v>69</v>
      </c>
      <c r="AM63" s="412"/>
      <c r="AN63" s="212"/>
      <c r="AO63" s="213"/>
      <c r="AP63" s="197" t="s">
        <v>179</v>
      </c>
      <c r="AQ63" s="197"/>
      <c r="AR63" s="197"/>
      <c r="AS63" s="243" t="e">
        <v>#N/A</v>
      </c>
      <c r="AT63" s="260" t="e">
        <f>IF(Table16[[#This Row],[PROPOSED
Form ID Name]]=Table16[[#This Row],[ADOPTED
Form ID Name]],TRUE,FALSE)</f>
        <v>#N/A</v>
      </c>
      <c r="AU63" s="253" t="e">
        <v>#N/A</v>
      </c>
      <c r="AV63" s="254" t="e">
        <f>AND(Table16[[#This Row],[PROPOSED Adjustment Description]]=Table16[[#This Row],[ ADOPTED
Adjustment Description]],TRUE,FALSE)</f>
        <v>#N/A</v>
      </c>
      <c r="AW63" s="1" t="s">
        <v>4458</v>
      </c>
      <c r="AX63" s="1" t="b">
        <f>Table16[[#This Row],[Total Expenditures to CAP]]=Table16[[#This Row],[
Percent Related to CAP]]*Table16[[#This Row],[ADOPTED
Expenditures TOTAL]]</f>
        <v>1</v>
      </c>
      <c r="AY63" s="1" t="b">
        <f>Table16[[#This Row],[Total Revenue to CAP]]=Table16[[#This Row],[
Percent Related to CAP]]*Table16[[#This Row],[ADOPTED
Revenue TOTAL]]</f>
        <v>1</v>
      </c>
    </row>
    <row r="64" spans="1:51" s="1" customFormat="1" ht="35.25" customHeight="1" x14ac:dyDescent="0.15">
      <c r="A64" s="196">
        <v>100000</v>
      </c>
      <c r="B64" s="199" t="s">
        <v>57</v>
      </c>
      <c r="C64" s="198">
        <v>1316</v>
      </c>
      <c r="D64" s="199" t="s">
        <v>222</v>
      </c>
      <c r="E64" s="199" t="s">
        <v>83</v>
      </c>
      <c r="F64" s="199" t="s">
        <v>83</v>
      </c>
      <c r="G64" s="199" t="s">
        <v>61</v>
      </c>
      <c r="H64" s="199" t="s">
        <v>83</v>
      </c>
      <c r="I64" s="198">
        <v>58141</v>
      </c>
      <c r="J64" s="209" t="s">
        <v>223</v>
      </c>
      <c r="K64" s="190"/>
      <c r="L64" s="191"/>
      <c r="M64" s="191"/>
      <c r="N64" s="191"/>
      <c r="O64" s="191">
        <f>SUM(Table16[[#This Row],[Salaries and Wages]:[Variable Fringe]])</f>
        <v>0</v>
      </c>
      <c r="P64" s="191"/>
      <c r="Q64" s="191">
        <v>500000</v>
      </c>
      <c r="R64" s="191"/>
      <c r="S64" s="191"/>
      <c r="T64" s="191"/>
      <c r="U64" s="191"/>
      <c r="V64" s="191"/>
      <c r="W64" s="191"/>
      <c r="X64" s="191"/>
      <c r="Y64" s="191">
        <v>500000</v>
      </c>
      <c r="Z64" s="191"/>
      <c r="AA64" s="255"/>
      <c r="AB64" s="210" t="s">
        <v>224</v>
      </c>
      <c r="AC64" s="210" t="s">
        <v>225</v>
      </c>
      <c r="AD64" s="199" t="s">
        <v>94</v>
      </c>
      <c r="AE64" s="234"/>
      <c r="AF64" s="259">
        <v>0</v>
      </c>
      <c r="AG64" s="211">
        <f>Table16[[#This Row],[ADOPTED
Expenditures TOTAL]]*Table16[[#This Row],[
Percent Related to CAP]]</f>
        <v>0</v>
      </c>
      <c r="AH64" s="211">
        <f>Table16[[#This Row],[ADOPTED
Revenue TOTAL]]*Table16[[#This Row],[
Percent Related to CAP]]</f>
        <v>0</v>
      </c>
      <c r="AI64" s="251" t="s">
        <v>69</v>
      </c>
      <c r="AJ64" s="251" t="s">
        <v>69</v>
      </c>
      <c r="AK64" s="251" t="s">
        <v>69</v>
      </c>
      <c r="AL64" s="217" t="s">
        <v>69</v>
      </c>
      <c r="AM64" s="246"/>
      <c r="AN64" s="215"/>
      <c r="AO64" s="197"/>
      <c r="AP64" s="197"/>
      <c r="AQ64" s="197"/>
      <c r="AR64" s="197" t="s">
        <v>83</v>
      </c>
      <c r="AS64" s="243" t="e">
        <v>#N/A</v>
      </c>
      <c r="AT64" s="252" t="e">
        <f>IF(Table16[[#This Row],[PROPOSED
Form ID Name]]=Table16[[#This Row],[ADOPTED
Form ID Name]],TRUE,FALSE)</f>
        <v>#N/A</v>
      </c>
      <c r="AU64" s="253" t="e">
        <v>#N/A</v>
      </c>
      <c r="AV64" s="254" t="e">
        <f>AND(Table16[[#This Row],[PROPOSED Adjustment Description]]=Table16[[#This Row],[ ADOPTED
Adjustment Description]],TRUE,FALSE)</f>
        <v>#N/A</v>
      </c>
      <c r="AW64" s="1" t="s">
        <v>4458</v>
      </c>
      <c r="AX64" s="1" t="b">
        <f>Table16[[#This Row],[Total Expenditures to CAP]]=Table16[[#This Row],[
Percent Related to CAP]]*Table16[[#This Row],[ADOPTED
Expenditures TOTAL]]</f>
        <v>1</v>
      </c>
      <c r="AY64" s="1" t="b">
        <f>Table16[[#This Row],[Total Revenue to CAP]]=Table16[[#This Row],[
Percent Related to CAP]]*Table16[[#This Row],[ADOPTED
Revenue TOTAL]]</f>
        <v>1</v>
      </c>
    </row>
    <row r="65" spans="1:51" s="1" customFormat="1" ht="35.25" customHeight="1" x14ac:dyDescent="0.15">
      <c r="A65" s="196">
        <v>100000</v>
      </c>
      <c r="B65" s="199" t="s">
        <v>57</v>
      </c>
      <c r="C65" s="198">
        <v>1316</v>
      </c>
      <c r="D65" s="199" t="s">
        <v>222</v>
      </c>
      <c r="E65" s="199" t="s">
        <v>83</v>
      </c>
      <c r="F65" s="199" t="s">
        <v>83</v>
      </c>
      <c r="G65" s="199" t="s">
        <v>83</v>
      </c>
      <c r="H65" s="199" t="s">
        <v>83</v>
      </c>
      <c r="I65" s="198">
        <v>58142</v>
      </c>
      <c r="J65" s="209" t="s">
        <v>226</v>
      </c>
      <c r="K65" s="190"/>
      <c r="L65" s="191"/>
      <c r="M65" s="191"/>
      <c r="N65" s="191"/>
      <c r="O65" s="191">
        <f>SUM(Table16[[#This Row],[Salaries and Wages]:[Variable Fringe]])</f>
        <v>0</v>
      </c>
      <c r="P65" s="191"/>
      <c r="Q65" s="191">
        <v>3000000</v>
      </c>
      <c r="R65" s="191"/>
      <c r="S65" s="191"/>
      <c r="T65" s="191"/>
      <c r="U65" s="191"/>
      <c r="V65" s="191"/>
      <c r="W65" s="191"/>
      <c r="X65" s="191"/>
      <c r="Y65" s="191">
        <v>3000000</v>
      </c>
      <c r="Z65" s="191"/>
      <c r="AA65" s="255"/>
      <c r="AB65" s="210" t="s">
        <v>227</v>
      </c>
      <c r="AC65" s="209" t="s">
        <v>228</v>
      </c>
      <c r="AD65" s="199" t="s">
        <v>94</v>
      </c>
      <c r="AE65" s="234"/>
      <c r="AF65" s="259">
        <v>0</v>
      </c>
      <c r="AG65" s="211">
        <f>Table16[[#This Row],[ADOPTED
Expenditures TOTAL]]*Table16[[#This Row],[
Percent Related to CAP]]</f>
        <v>0</v>
      </c>
      <c r="AH65" s="211">
        <f>Table16[[#This Row],[ADOPTED
Revenue TOTAL]]*Table16[[#This Row],[
Percent Related to CAP]]</f>
        <v>0</v>
      </c>
      <c r="AI65" s="251" t="s">
        <v>69</v>
      </c>
      <c r="AJ65" s="251" t="s">
        <v>69</v>
      </c>
      <c r="AK65" s="251" t="s">
        <v>69</v>
      </c>
      <c r="AL65" s="217" t="s">
        <v>69</v>
      </c>
      <c r="AM65" s="246"/>
      <c r="AN65" s="215"/>
      <c r="AO65" s="197"/>
      <c r="AP65" s="197"/>
      <c r="AQ65" s="197"/>
      <c r="AR65" s="197" t="s">
        <v>83</v>
      </c>
      <c r="AS65" s="243" t="e">
        <v>#N/A</v>
      </c>
      <c r="AT65" s="252" t="e">
        <f>IF(Table16[[#This Row],[PROPOSED
Form ID Name]]=Table16[[#This Row],[ADOPTED
Form ID Name]],TRUE,FALSE)</f>
        <v>#N/A</v>
      </c>
      <c r="AU65" s="253" t="e">
        <v>#N/A</v>
      </c>
      <c r="AV65" s="254" t="e">
        <f>AND(Table16[[#This Row],[PROPOSED Adjustment Description]]=Table16[[#This Row],[ ADOPTED
Adjustment Description]],TRUE,FALSE)</f>
        <v>#N/A</v>
      </c>
      <c r="AW65" s="1" t="s">
        <v>4458</v>
      </c>
      <c r="AX65" s="1" t="b">
        <f>Table16[[#This Row],[Total Expenditures to CAP]]=Table16[[#This Row],[
Percent Related to CAP]]*Table16[[#This Row],[ADOPTED
Expenditures TOTAL]]</f>
        <v>1</v>
      </c>
      <c r="AY65" s="1" t="b">
        <f>Table16[[#This Row],[Total Revenue to CAP]]=Table16[[#This Row],[
Percent Related to CAP]]*Table16[[#This Row],[ADOPTED
Revenue TOTAL]]</f>
        <v>1</v>
      </c>
    </row>
    <row r="66" spans="1:51" s="1" customFormat="1" ht="35.25" customHeight="1" x14ac:dyDescent="0.15">
      <c r="A66" s="196">
        <v>100000</v>
      </c>
      <c r="B66" s="199" t="s">
        <v>57</v>
      </c>
      <c r="C66" s="198">
        <v>1316</v>
      </c>
      <c r="D66" s="199" t="s">
        <v>222</v>
      </c>
      <c r="E66" s="199" t="s">
        <v>83</v>
      </c>
      <c r="F66" s="199" t="s">
        <v>83</v>
      </c>
      <c r="G66" s="199" t="s">
        <v>83</v>
      </c>
      <c r="H66" s="199" t="s">
        <v>83</v>
      </c>
      <c r="I66" s="198">
        <v>58143</v>
      </c>
      <c r="J66" s="209" t="s">
        <v>229</v>
      </c>
      <c r="K66" s="190"/>
      <c r="L66" s="191"/>
      <c r="M66" s="191"/>
      <c r="N66" s="191"/>
      <c r="O66" s="191">
        <f>SUM(Table16[[#This Row],[Salaries and Wages]:[Variable Fringe]])</f>
        <v>0</v>
      </c>
      <c r="P66" s="191"/>
      <c r="Q66" s="191">
        <v>500000</v>
      </c>
      <c r="R66" s="191"/>
      <c r="S66" s="191"/>
      <c r="T66" s="191"/>
      <c r="U66" s="191"/>
      <c r="V66" s="191"/>
      <c r="W66" s="191"/>
      <c r="X66" s="191"/>
      <c r="Y66" s="191">
        <v>500000</v>
      </c>
      <c r="Z66" s="191"/>
      <c r="AA66" s="255"/>
      <c r="AB66" s="210" t="s">
        <v>230</v>
      </c>
      <c r="AC66" s="209" t="s">
        <v>231</v>
      </c>
      <c r="AD66" s="199" t="s">
        <v>94</v>
      </c>
      <c r="AE66" s="234"/>
      <c r="AF66" s="259">
        <v>0</v>
      </c>
      <c r="AG66" s="211">
        <f>Table16[[#This Row],[ADOPTED
Expenditures TOTAL]]*Table16[[#This Row],[
Percent Related to CAP]]</f>
        <v>0</v>
      </c>
      <c r="AH66" s="211">
        <f>Table16[[#This Row],[ADOPTED
Revenue TOTAL]]*Table16[[#This Row],[
Percent Related to CAP]]</f>
        <v>0</v>
      </c>
      <c r="AI66" s="251" t="s">
        <v>69</v>
      </c>
      <c r="AJ66" s="251" t="s">
        <v>69</v>
      </c>
      <c r="AK66" s="251" t="s">
        <v>69</v>
      </c>
      <c r="AL66" s="217" t="s">
        <v>69</v>
      </c>
      <c r="AM66" s="246"/>
      <c r="AN66" s="215"/>
      <c r="AO66" s="197"/>
      <c r="AP66" s="197"/>
      <c r="AQ66" s="197"/>
      <c r="AR66" s="197" t="s">
        <v>83</v>
      </c>
      <c r="AS66" s="243" t="e">
        <v>#N/A</v>
      </c>
      <c r="AT66" s="252" t="e">
        <f>IF(Table16[[#This Row],[PROPOSED
Form ID Name]]=Table16[[#This Row],[ADOPTED
Form ID Name]],TRUE,FALSE)</f>
        <v>#N/A</v>
      </c>
      <c r="AU66" s="253" t="e">
        <v>#N/A</v>
      </c>
      <c r="AV66" s="254" t="e">
        <f>AND(Table16[[#This Row],[PROPOSED Adjustment Description]]=Table16[[#This Row],[ ADOPTED
Adjustment Description]],TRUE,FALSE)</f>
        <v>#N/A</v>
      </c>
      <c r="AW66" s="1" t="s">
        <v>4458</v>
      </c>
      <c r="AX66" s="1" t="b">
        <f>Table16[[#This Row],[Total Expenditures to CAP]]=Table16[[#This Row],[
Percent Related to CAP]]*Table16[[#This Row],[ADOPTED
Expenditures TOTAL]]</f>
        <v>1</v>
      </c>
      <c r="AY66" s="1" t="b">
        <f>Table16[[#This Row],[Total Revenue to CAP]]=Table16[[#This Row],[
Percent Related to CAP]]*Table16[[#This Row],[ADOPTED
Revenue TOTAL]]</f>
        <v>1</v>
      </c>
    </row>
    <row r="67" spans="1:51" s="1" customFormat="1" ht="35.25" customHeight="1" x14ac:dyDescent="0.15">
      <c r="A67" s="196">
        <v>100000</v>
      </c>
      <c r="B67" s="199" t="s">
        <v>57</v>
      </c>
      <c r="C67" s="198">
        <v>1001</v>
      </c>
      <c r="D67" s="199" t="s">
        <v>232</v>
      </c>
      <c r="E67" s="199" t="s">
        <v>103</v>
      </c>
      <c r="F67" s="199" t="s">
        <v>60</v>
      </c>
      <c r="G67" s="199" t="s">
        <v>61</v>
      </c>
      <c r="H67" s="199" t="s">
        <v>83</v>
      </c>
      <c r="I67" s="198">
        <v>58144</v>
      </c>
      <c r="J67" s="209" t="s">
        <v>233</v>
      </c>
      <c r="K67" s="190"/>
      <c r="L67" s="191"/>
      <c r="M67" s="191"/>
      <c r="N67" s="191"/>
      <c r="O67" s="191">
        <f>SUM(Table16[[#This Row],[Salaries and Wages]:[Variable Fringe]])</f>
        <v>0</v>
      </c>
      <c r="P67" s="191"/>
      <c r="Q67" s="191">
        <v>1000000</v>
      </c>
      <c r="R67" s="191"/>
      <c r="S67" s="191"/>
      <c r="T67" s="191"/>
      <c r="U67" s="191"/>
      <c r="V67" s="191"/>
      <c r="W67" s="191"/>
      <c r="X67" s="191"/>
      <c r="Y67" s="191">
        <v>1000000</v>
      </c>
      <c r="Z67" s="191"/>
      <c r="AA67" s="216" t="s">
        <v>234</v>
      </c>
      <c r="AB67" s="210" t="s">
        <v>235</v>
      </c>
      <c r="AC67" s="210" t="s">
        <v>236</v>
      </c>
      <c r="AD67" s="199" t="s">
        <v>94</v>
      </c>
      <c r="AE67" s="234" t="s">
        <v>69</v>
      </c>
      <c r="AF67" s="259">
        <v>0</v>
      </c>
      <c r="AG67" s="211">
        <f>Table16[[#This Row],[ADOPTED
Expenditures TOTAL]]*Table16[[#This Row],[
Percent Related to CAP]]</f>
        <v>0</v>
      </c>
      <c r="AH67" s="211">
        <f>Table16[[#This Row],[ADOPTED
Revenue TOTAL]]*Table16[[#This Row],[
Percent Related to CAP]]</f>
        <v>0</v>
      </c>
      <c r="AI67" s="251" t="s">
        <v>69</v>
      </c>
      <c r="AJ67" s="251" t="s">
        <v>69</v>
      </c>
      <c r="AK67" s="251" t="s">
        <v>69</v>
      </c>
      <c r="AL67" s="217" t="s">
        <v>69</v>
      </c>
      <c r="AM67" s="246"/>
      <c r="AN67" s="215"/>
      <c r="AO67" s="197"/>
      <c r="AP67" s="197"/>
      <c r="AQ67" s="197"/>
      <c r="AR67" s="197" t="s">
        <v>179</v>
      </c>
      <c r="AS67" s="243" t="e">
        <v>#N/A</v>
      </c>
      <c r="AT67" s="252" t="e">
        <f>IF(Table16[[#This Row],[PROPOSED
Form ID Name]]=Table16[[#This Row],[ADOPTED
Form ID Name]],TRUE,FALSE)</f>
        <v>#N/A</v>
      </c>
      <c r="AU67" s="253" t="e">
        <v>#N/A</v>
      </c>
      <c r="AV67" s="254" t="e">
        <f>AND(Table16[[#This Row],[PROPOSED Adjustment Description]]=Table16[[#This Row],[ ADOPTED
Adjustment Description]],TRUE,FALSE)</f>
        <v>#N/A</v>
      </c>
      <c r="AW67" s="1" t="s">
        <v>4458</v>
      </c>
      <c r="AX67" s="1" t="b">
        <f>Table16[[#This Row],[Total Expenditures to CAP]]=Table16[[#This Row],[
Percent Related to CAP]]*Table16[[#This Row],[ADOPTED
Expenditures TOTAL]]</f>
        <v>1</v>
      </c>
      <c r="AY67" s="1" t="b">
        <f>Table16[[#This Row],[Total Revenue to CAP]]=Table16[[#This Row],[
Percent Related to CAP]]*Table16[[#This Row],[ADOPTED
Revenue TOTAL]]</f>
        <v>1</v>
      </c>
    </row>
    <row r="68" spans="1:51" s="1" customFormat="1" ht="35.25" customHeight="1" x14ac:dyDescent="0.15">
      <c r="A68" s="196">
        <v>100000</v>
      </c>
      <c r="B68" s="197" t="s">
        <v>57</v>
      </c>
      <c r="C68" s="198">
        <v>1915</v>
      </c>
      <c r="D68" s="197" t="s">
        <v>237</v>
      </c>
      <c r="E68" s="197" t="s">
        <v>238</v>
      </c>
      <c r="F68" s="197" t="s">
        <v>60</v>
      </c>
      <c r="G68" s="197" t="s">
        <v>239</v>
      </c>
      <c r="H68" s="197" t="s">
        <v>83</v>
      </c>
      <c r="I68" s="226">
        <v>55253</v>
      </c>
      <c r="J68" s="227" t="s">
        <v>240</v>
      </c>
      <c r="K68" s="188">
        <v>2.33</v>
      </c>
      <c r="L68" s="189">
        <v>193429</v>
      </c>
      <c r="M68" s="189">
        <v>5226</v>
      </c>
      <c r="N68" s="189">
        <v>8031</v>
      </c>
      <c r="O68" s="189">
        <f>SUM(Table16[[#This Row],[Salaries and Wages]:[Variable Fringe]])</f>
        <v>206686</v>
      </c>
      <c r="P68" s="189"/>
      <c r="Q68" s="189"/>
      <c r="R68" s="189"/>
      <c r="S68" s="189"/>
      <c r="T68" s="189"/>
      <c r="U68" s="189"/>
      <c r="V68" s="189"/>
      <c r="W68" s="189"/>
      <c r="X68" s="189"/>
      <c r="Y68" s="189">
        <v>206686</v>
      </c>
      <c r="Z68" s="189">
        <v>194858</v>
      </c>
      <c r="AA68" s="225" t="s">
        <v>241</v>
      </c>
      <c r="AB68" s="210" t="s">
        <v>242</v>
      </c>
      <c r="AC68" s="210" t="s">
        <v>243</v>
      </c>
      <c r="AD68" s="197" t="s">
        <v>67</v>
      </c>
      <c r="AE68" s="235" t="s">
        <v>244</v>
      </c>
      <c r="AF68" s="231">
        <v>0</v>
      </c>
      <c r="AG68" s="211">
        <f>Table16[[#This Row],[ADOPTED
Expenditures TOTAL]]*Table16[[#This Row],[
Percent Related to CAP]]</f>
        <v>0</v>
      </c>
      <c r="AH68" s="211">
        <f>Table16[[#This Row],[ADOPTED
Revenue TOTAL]]*Table16[[#This Row],[
Percent Related to CAP]]</f>
        <v>0</v>
      </c>
      <c r="AI68" s="217" t="s">
        <v>69</v>
      </c>
      <c r="AJ68" s="217" t="s">
        <v>69</v>
      </c>
      <c r="AK68" s="217" t="s">
        <v>69</v>
      </c>
      <c r="AL68" s="217" t="s">
        <v>69</v>
      </c>
      <c r="AM68" s="290"/>
      <c r="AN68" s="212"/>
      <c r="AO68" s="213"/>
      <c r="AP68" s="213"/>
      <c r="AQ68" s="213"/>
      <c r="AR68" s="197" t="s">
        <v>83</v>
      </c>
      <c r="AS68" s="219" t="s">
        <v>240</v>
      </c>
      <c r="AT68" s="119" t="b">
        <f>IF(Table16[[#This Row],[PROPOSED
Form ID Name]]=Table16[[#This Row],[ADOPTED
Form ID Name]],TRUE,FALSE)</f>
        <v>1</v>
      </c>
      <c r="AU68" s="121" t="s">
        <v>241</v>
      </c>
      <c r="AV68" s="220" t="b">
        <f>AND(Table16[[#This Row],[PROPOSED Adjustment Description]]=Table16[[#This Row],[ ADOPTED
Adjustment Description]],TRUE,FALSE)</f>
        <v>0</v>
      </c>
      <c r="AW68" s="1" t="s">
        <v>4458</v>
      </c>
      <c r="AX68" s="1" t="b">
        <f>Table16[[#This Row],[Total Expenditures to CAP]]=Table16[[#This Row],[
Percent Related to CAP]]*Table16[[#This Row],[ADOPTED
Expenditures TOTAL]]</f>
        <v>1</v>
      </c>
      <c r="AY68" s="1" t="b">
        <f>Table16[[#This Row],[Total Revenue to CAP]]=Table16[[#This Row],[
Percent Related to CAP]]*Table16[[#This Row],[ADOPTED
Revenue TOTAL]]</f>
        <v>1</v>
      </c>
    </row>
    <row r="69" spans="1:51" s="1" customFormat="1" ht="35.25" customHeight="1" x14ac:dyDescent="0.15">
      <c r="A69" s="196">
        <v>100000</v>
      </c>
      <c r="B69" s="197" t="s">
        <v>57</v>
      </c>
      <c r="C69" s="198">
        <v>9912</v>
      </c>
      <c r="D69" s="197" t="s">
        <v>102</v>
      </c>
      <c r="E69" s="197" t="s">
        <v>245</v>
      </c>
      <c r="F69" s="197" t="s">
        <v>83</v>
      </c>
      <c r="G69" s="197" t="s">
        <v>160</v>
      </c>
      <c r="H69" s="197" t="s">
        <v>83</v>
      </c>
      <c r="I69" s="226">
        <v>55853</v>
      </c>
      <c r="J69" s="227" t="s">
        <v>246</v>
      </c>
      <c r="K69" s="188"/>
      <c r="L69" s="189"/>
      <c r="M69" s="189"/>
      <c r="N69" s="189"/>
      <c r="O69" s="189">
        <f>SUM(Table16[[#This Row],[Salaries and Wages]:[Variable Fringe]])</f>
        <v>0</v>
      </c>
      <c r="P69" s="189"/>
      <c r="Q69" s="189">
        <v>90000</v>
      </c>
      <c r="R69" s="189"/>
      <c r="S69" s="189"/>
      <c r="T69" s="189"/>
      <c r="U69" s="189"/>
      <c r="V69" s="189"/>
      <c r="W69" s="189"/>
      <c r="X69" s="189"/>
      <c r="Y69" s="189">
        <v>90000</v>
      </c>
      <c r="Z69" s="189"/>
      <c r="AA69" s="221" t="s">
        <v>247</v>
      </c>
      <c r="AB69" s="210" t="s">
        <v>248</v>
      </c>
      <c r="AC69" s="210" t="s">
        <v>249</v>
      </c>
      <c r="AD69" s="197" t="s">
        <v>94</v>
      </c>
      <c r="AE69" s="234" t="s">
        <v>69</v>
      </c>
      <c r="AF69" s="231">
        <v>0</v>
      </c>
      <c r="AG69" s="211">
        <f>Table16[[#This Row],[ADOPTED
Expenditures TOTAL]]*Table16[[#This Row],[
Percent Related to CAP]]</f>
        <v>0</v>
      </c>
      <c r="AH69" s="211">
        <f>Table16[[#This Row],[ADOPTED
Revenue TOTAL]]*Table16[[#This Row],[
Percent Related to CAP]]</f>
        <v>0</v>
      </c>
      <c r="AI69" s="217" t="s">
        <v>69</v>
      </c>
      <c r="AJ69" s="217" t="s">
        <v>69</v>
      </c>
      <c r="AK69" s="217" t="s">
        <v>69</v>
      </c>
      <c r="AL69" s="217" t="s">
        <v>69</v>
      </c>
      <c r="AM69" s="246"/>
      <c r="AN69" s="215"/>
      <c r="AO69" s="197"/>
      <c r="AP69" s="197"/>
      <c r="AQ69" s="197"/>
      <c r="AR69" s="197" t="s">
        <v>83</v>
      </c>
      <c r="AS69" s="219" t="s">
        <v>250</v>
      </c>
      <c r="AT69" s="119" t="b">
        <f>IF(Table16[[#This Row],[PROPOSED
Form ID Name]]=Table16[[#This Row],[ADOPTED
Form ID Name]],TRUE,FALSE)</f>
        <v>0</v>
      </c>
      <c r="AU69" s="121" t="s">
        <v>247</v>
      </c>
      <c r="AV69" s="220" t="b">
        <f>AND(Table16[[#This Row],[PROPOSED Adjustment Description]]=Table16[[#This Row],[ ADOPTED
Adjustment Description]],TRUE,FALSE)</f>
        <v>0</v>
      </c>
      <c r="AW69" s="1" t="s">
        <v>4458</v>
      </c>
      <c r="AX69" s="1" t="b">
        <f>Table16[[#This Row],[Total Expenditures to CAP]]=Table16[[#This Row],[
Percent Related to CAP]]*Table16[[#This Row],[ADOPTED
Expenditures TOTAL]]</f>
        <v>1</v>
      </c>
      <c r="AY69" s="1" t="b">
        <f>Table16[[#This Row],[Total Revenue to CAP]]=Table16[[#This Row],[
Percent Related to CAP]]*Table16[[#This Row],[ADOPTED
Revenue TOTAL]]</f>
        <v>1</v>
      </c>
    </row>
    <row r="70" spans="1:51" s="1" customFormat="1" ht="35.25" customHeight="1" x14ac:dyDescent="0.15">
      <c r="A70" s="196">
        <v>100000</v>
      </c>
      <c r="B70" s="199" t="s">
        <v>57</v>
      </c>
      <c r="C70" s="198">
        <v>1915</v>
      </c>
      <c r="D70" s="199" t="s">
        <v>237</v>
      </c>
      <c r="E70" s="199" t="s">
        <v>72</v>
      </c>
      <c r="F70" s="199" t="s">
        <v>60</v>
      </c>
      <c r="G70" s="199" t="s">
        <v>61</v>
      </c>
      <c r="H70" s="199" t="s">
        <v>83</v>
      </c>
      <c r="I70" s="226">
        <v>55860</v>
      </c>
      <c r="J70" s="228" t="s">
        <v>251</v>
      </c>
      <c r="K70" s="190"/>
      <c r="L70" s="191"/>
      <c r="M70" s="191"/>
      <c r="N70" s="191"/>
      <c r="O70" s="191">
        <f>SUM(Table16[[#This Row],[Salaries and Wages]:[Variable Fringe]])</f>
        <v>0</v>
      </c>
      <c r="P70" s="191"/>
      <c r="Q70" s="191">
        <v>11897</v>
      </c>
      <c r="R70" s="191"/>
      <c r="S70" s="191"/>
      <c r="T70" s="191"/>
      <c r="U70" s="191"/>
      <c r="V70" s="191"/>
      <c r="W70" s="191"/>
      <c r="X70" s="191"/>
      <c r="Y70" s="191">
        <v>11897</v>
      </c>
      <c r="Z70" s="191"/>
      <c r="AA70" s="222" t="s">
        <v>252</v>
      </c>
      <c r="AB70" s="210" t="s">
        <v>253</v>
      </c>
      <c r="AC70" s="209" t="s">
        <v>254</v>
      </c>
      <c r="AD70" s="199" t="s">
        <v>94</v>
      </c>
      <c r="AE70" s="234" t="s">
        <v>255</v>
      </c>
      <c r="AF70" s="231">
        <v>0</v>
      </c>
      <c r="AG70" s="211">
        <f>Table16[[#This Row],[ADOPTED
Expenditures TOTAL]]*Table16[[#This Row],[
Percent Related to CAP]]</f>
        <v>0</v>
      </c>
      <c r="AH70" s="211">
        <f>Table16[[#This Row],[ADOPTED
Revenue TOTAL]]*Table16[[#This Row],[
Percent Related to CAP]]</f>
        <v>0</v>
      </c>
      <c r="AI70" s="217" t="s">
        <v>69</v>
      </c>
      <c r="AJ70" s="217" t="s">
        <v>69</v>
      </c>
      <c r="AK70" s="217" t="s">
        <v>69</v>
      </c>
      <c r="AL70" s="217" t="s">
        <v>69</v>
      </c>
      <c r="AM70" s="246"/>
      <c r="AN70" s="215"/>
      <c r="AO70" s="197"/>
      <c r="AP70" s="197"/>
      <c r="AQ70" s="197"/>
      <c r="AR70" s="197" t="s">
        <v>83</v>
      </c>
      <c r="AS70" s="219" t="s">
        <v>251</v>
      </c>
      <c r="AT70" s="119" t="b">
        <f>IF(Table16[[#This Row],[PROPOSED
Form ID Name]]=Table16[[#This Row],[ADOPTED
Form ID Name]],TRUE,FALSE)</f>
        <v>1</v>
      </c>
      <c r="AU70" s="121" t="s">
        <v>252</v>
      </c>
      <c r="AV70" s="220" t="b">
        <f>AND(Table16[[#This Row],[PROPOSED Adjustment Description]]=Table16[[#This Row],[ ADOPTED
Adjustment Description]],TRUE,FALSE)</f>
        <v>0</v>
      </c>
      <c r="AW70" s="1" t="s">
        <v>4458</v>
      </c>
      <c r="AX70" s="1" t="b">
        <f>Table16[[#This Row],[Total Expenditures to CAP]]=Table16[[#This Row],[
Percent Related to CAP]]*Table16[[#This Row],[ADOPTED
Expenditures TOTAL]]</f>
        <v>1</v>
      </c>
      <c r="AY70" s="1" t="b">
        <f>Table16[[#This Row],[Total Revenue to CAP]]=Table16[[#This Row],[
Percent Related to CAP]]*Table16[[#This Row],[ADOPTED
Revenue TOTAL]]</f>
        <v>1</v>
      </c>
    </row>
    <row r="71" spans="1:51" s="1" customFormat="1" ht="35.25" customHeight="1" x14ac:dyDescent="0.15">
      <c r="A71" s="196">
        <v>100000</v>
      </c>
      <c r="B71" s="197" t="s">
        <v>57</v>
      </c>
      <c r="C71" s="198">
        <v>1915</v>
      </c>
      <c r="D71" s="197" t="s">
        <v>237</v>
      </c>
      <c r="E71" s="197" t="s">
        <v>103</v>
      </c>
      <c r="F71" s="197" t="s">
        <v>60</v>
      </c>
      <c r="G71" s="197" t="s">
        <v>61</v>
      </c>
      <c r="H71" s="197" t="s">
        <v>83</v>
      </c>
      <c r="I71" s="226">
        <v>55960</v>
      </c>
      <c r="J71" s="227" t="s">
        <v>256</v>
      </c>
      <c r="K71" s="188"/>
      <c r="L71" s="189"/>
      <c r="M71" s="189"/>
      <c r="N71" s="189"/>
      <c r="O71" s="189">
        <f>SUM(Table16[[#This Row],[Salaries and Wages]:[Variable Fringe]])</f>
        <v>0</v>
      </c>
      <c r="P71" s="189"/>
      <c r="Q71" s="189">
        <v>15000</v>
      </c>
      <c r="R71" s="189"/>
      <c r="S71" s="189"/>
      <c r="T71" s="189"/>
      <c r="U71" s="189"/>
      <c r="V71" s="189"/>
      <c r="W71" s="189"/>
      <c r="X71" s="189"/>
      <c r="Y71" s="189">
        <v>15000</v>
      </c>
      <c r="Z71" s="189"/>
      <c r="AA71" s="221" t="s">
        <v>257</v>
      </c>
      <c r="AB71" s="210" t="s">
        <v>258</v>
      </c>
      <c r="AC71" s="210" t="s">
        <v>259</v>
      </c>
      <c r="AD71" s="197" t="s">
        <v>67</v>
      </c>
      <c r="AE71" s="235" t="s">
        <v>260</v>
      </c>
      <c r="AF71" s="231">
        <v>0</v>
      </c>
      <c r="AG71" s="211">
        <f>Table16[[#This Row],[ADOPTED
Expenditures TOTAL]]*Table16[[#This Row],[
Percent Related to CAP]]</f>
        <v>0</v>
      </c>
      <c r="AH71" s="211">
        <f>Table16[[#This Row],[ADOPTED
Revenue TOTAL]]*Table16[[#This Row],[
Percent Related to CAP]]</f>
        <v>0</v>
      </c>
      <c r="AI71" s="217" t="s">
        <v>69</v>
      </c>
      <c r="AJ71" s="217" t="s">
        <v>69</v>
      </c>
      <c r="AK71" s="217" t="s">
        <v>69</v>
      </c>
      <c r="AL71" s="217" t="s">
        <v>69</v>
      </c>
      <c r="AM71" s="290"/>
      <c r="AN71" s="212"/>
      <c r="AO71" s="213"/>
      <c r="AP71" s="213"/>
      <c r="AQ71" s="213"/>
      <c r="AR71" s="197" t="s">
        <v>83</v>
      </c>
      <c r="AS71" s="219" t="s">
        <v>256</v>
      </c>
      <c r="AT71" s="119" t="b">
        <f>IF(Table16[[#This Row],[PROPOSED
Form ID Name]]=Table16[[#This Row],[ADOPTED
Form ID Name]],TRUE,FALSE)</f>
        <v>1</v>
      </c>
      <c r="AU71" s="121" t="s">
        <v>257</v>
      </c>
      <c r="AV71" s="220" t="b">
        <f>AND(Table16[[#This Row],[PROPOSED Adjustment Description]]=Table16[[#This Row],[ ADOPTED
Adjustment Description]],TRUE,FALSE)</f>
        <v>0</v>
      </c>
      <c r="AW71" s="1" t="s">
        <v>4458</v>
      </c>
      <c r="AX71" s="1" t="b">
        <f>Table16[[#This Row],[Total Expenditures to CAP]]=Table16[[#This Row],[
Percent Related to CAP]]*Table16[[#This Row],[ADOPTED
Expenditures TOTAL]]</f>
        <v>1</v>
      </c>
      <c r="AY71" s="1" t="b">
        <f>Table16[[#This Row],[Total Revenue to CAP]]=Table16[[#This Row],[
Percent Related to CAP]]*Table16[[#This Row],[ADOPTED
Revenue TOTAL]]</f>
        <v>1</v>
      </c>
    </row>
    <row r="72" spans="1:51" s="1" customFormat="1" ht="35.25" customHeight="1" x14ac:dyDescent="0.15">
      <c r="A72" s="196">
        <v>100000</v>
      </c>
      <c r="B72" s="197" t="s">
        <v>57</v>
      </c>
      <c r="C72" s="198">
        <v>1314</v>
      </c>
      <c r="D72" s="197" t="s">
        <v>261</v>
      </c>
      <c r="E72" s="197" t="s">
        <v>238</v>
      </c>
      <c r="F72" s="197" t="s">
        <v>60</v>
      </c>
      <c r="G72" s="197" t="s">
        <v>262</v>
      </c>
      <c r="H72" s="197" t="s">
        <v>263</v>
      </c>
      <c r="I72" s="226">
        <v>56368</v>
      </c>
      <c r="J72" s="227" t="s">
        <v>264</v>
      </c>
      <c r="K72" s="188"/>
      <c r="L72" s="189"/>
      <c r="M72" s="189"/>
      <c r="N72" s="189"/>
      <c r="O72" s="189">
        <f>SUM(Table16[[#This Row],[Salaries and Wages]:[Variable Fringe]])</f>
        <v>0</v>
      </c>
      <c r="P72" s="189"/>
      <c r="Q72" s="189"/>
      <c r="R72" s="189">
        <v>40000</v>
      </c>
      <c r="S72" s="189"/>
      <c r="T72" s="189"/>
      <c r="U72" s="189"/>
      <c r="V72" s="189"/>
      <c r="W72" s="189"/>
      <c r="X72" s="189"/>
      <c r="Y72" s="189">
        <v>40000</v>
      </c>
      <c r="Z72" s="189"/>
      <c r="AA72" s="221" t="s">
        <v>265</v>
      </c>
      <c r="AB72" s="209" t="s">
        <v>266</v>
      </c>
      <c r="AC72" s="209" t="s">
        <v>267</v>
      </c>
      <c r="AD72" s="197" t="s">
        <v>67</v>
      </c>
      <c r="AE72" s="235" t="s">
        <v>268</v>
      </c>
      <c r="AF72" s="231">
        <v>1</v>
      </c>
      <c r="AG72" s="211">
        <f>Table16[[#This Row],[ADOPTED
Expenditures TOTAL]]*Table16[[#This Row],[
Percent Related to CAP]]</f>
        <v>40000</v>
      </c>
      <c r="AH72" s="211">
        <f>Table16[[#This Row],[ADOPTED
Revenue TOTAL]]*Table16[[#This Row],[
Percent Related to CAP]]</f>
        <v>0</v>
      </c>
      <c r="AI72" s="217" t="s">
        <v>79</v>
      </c>
      <c r="AJ72" s="217">
        <v>3.3</v>
      </c>
      <c r="AK72" s="217" t="s">
        <v>81</v>
      </c>
      <c r="AL72" s="217" t="s">
        <v>269</v>
      </c>
      <c r="AM72" s="290"/>
      <c r="AN72" s="212"/>
      <c r="AO72" s="213"/>
      <c r="AP72" s="213"/>
      <c r="AQ72" s="213"/>
      <c r="AR72" s="197" t="s">
        <v>179</v>
      </c>
      <c r="AS72" s="219" t="s">
        <v>264</v>
      </c>
      <c r="AT72" s="116" t="b">
        <f>IF(Table16[[#This Row],[PROPOSED
Form ID Name]]=Table16[[#This Row],[ADOPTED
Form ID Name]],TRUE,FALSE)</f>
        <v>1</v>
      </c>
      <c r="AU72" s="121" t="s">
        <v>265</v>
      </c>
      <c r="AV72" s="220" t="b">
        <f>AND(Table16[[#This Row],[PROPOSED Adjustment Description]]=Table16[[#This Row],[ ADOPTED
Adjustment Description]],TRUE,FALSE)</f>
        <v>0</v>
      </c>
      <c r="AW72" s="1" t="s">
        <v>4458</v>
      </c>
      <c r="AX72" s="1" t="b">
        <f>Table16[[#This Row],[Total Expenditures to CAP]]=Table16[[#This Row],[
Percent Related to CAP]]*Table16[[#This Row],[ADOPTED
Expenditures TOTAL]]</f>
        <v>1</v>
      </c>
      <c r="AY72" s="1" t="b">
        <f>Table16[[#This Row],[Total Revenue to CAP]]=Table16[[#This Row],[
Percent Related to CAP]]*Table16[[#This Row],[ADOPTED
Revenue TOTAL]]</f>
        <v>1</v>
      </c>
    </row>
    <row r="73" spans="1:51" s="1" customFormat="1" ht="35.25" customHeight="1" x14ac:dyDescent="0.15">
      <c r="A73" s="196">
        <v>100000</v>
      </c>
      <c r="B73" s="197" t="s">
        <v>57</v>
      </c>
      <c r="C73" s="198">
        <v>1619</v>
      </c>
      <c r="D73" s="197" t="s">
        <v>270</v>
      </c>
      <c r="E73" s="197" t="s">
        <v>238</v>
      </c>
      <c r="F73" s="197" t="s">
        <v>60</v>
      </c>
      <c r="G73" s="197" t="s">
        <v>104</v>
      </c>
      <c r="H73" s="197" t="s">
        <v>271</v>
      </c>
      <c r="I73" s="226">
        <v>56606</v>
      </c>
      <c r="J73" s="227" t="s">
        <v>272</v>
      </c>
      <c r="K73" s="188">
        <v>1</v>
      </c>
      <c r="L73" s="189">
        <v>169497</v>
      </c>
      <c r="M73" s="189">
        <v>31593</v>
      </c>
      <c r="N73" s="189">
        <v>12175</v>
      </c>
      <c r="O73" s="189">
        <f>SUM(Table16[[#This Row],[Salaries and Wages]:[Variable Fringe]])</f>
        <v>213265</v>
      </c>
      <c r="P73" s="189"/>
      <c r="Q73" s="189"/>
      <c r="R73" s="189"/>
      <c r="S73" s="189"/>
      <c r="T73" s="189"/>
      <c r="U73" s="189"/>
      <c r="V73" s="189"/>
      <c r="W73" s="189"/>
      <c r="X73" s="189"/>
      <c r="Y73" s="189">
        <v>213265</v>
      </c>
      <c r="Z73" s="189"/>
      <c r="AA73" s="221" t="s">
        <v>273</v>
      </c>
      <c r="AB73" s="210" t="s">
        <v>274</v>
      </c>
      <c r="AC73" s="209" t="s">
        <v>275</v>
      </c>
      <c r="AD73" s="197" t="s">
        <v>67</v>
      </c>
      <c r="AE73" s="235" t="s">
        <v>276</v>
      </c>
      <c r="AF73" s="231">
        <v>0</v>
      </c>
      <c r="AG73" s="211">
        <f>Table16[[#This Row],[ADOPTED
Expenditures TOTAL]]*Table16[[#This Row],[
Percent Related to CAP]]</f>
        <v>0</v>
      </c>
      <c r="AH73" s="211">
        <f>Table16[[#This Row],[ADOPTED
Revenue TOTAL]]*Table16[[#This Row],[
Percent Related to CAP]]</f>
        <v>0</v>
      </c>
      <c r="AI73" s="217" t="s">
        <v>69</v>
      </c>
      <c r="AJ73" s="217" t="s">
        <v>69</v>
      </c>
      <c r="AK73" s="217" t="s">
        <v>69</v>
      </c>
      <c r="AL73" s="217" t="s">
        <v>69</v>
      </c>
      <c r="AM73" s="290"/>
      <c r="AN73" s="212"/>
      <c r="AO73" s="213"/>
      <c r="AP73" s="213"/>
      <c r="AQ73" s="213"/>
      <c r="AR73" s="197" t="s">
        <v>277</v>
      </c>
      <c r="AS73" s="219" t="s">
        <v>272</v>
      </c>
      <c r="AT73" s="116" t="b">
        <f>IF(Table16[[#This Row],[PROPOSED
Form ID Name]]=Table16[[#This Row],[ADOPTED
Form ID Name]],TRUE,FALSE)</f>
        <v>1</v>
      </c>
      <c r="AU73" s="121" t="s">
        <v>273</v>
      </c>
      <c r="AV73" s="220" t="b">
        <f>AND(Table16[[#This Row],[PROPOSED Adjustment Description]]=Table16[[#This Row],[ ADOPTED
Adjustment Description]],TRUE,FALSE)</f>
        <v>0</v>
      </c>
      <c r="AW73" s="1" t="s">
        <v>4458</v>
      </c>
      <c r="AX73" s="1" t="b">
        <f>Table16[[#This Row],[Total Expenditures to CAP]]=Table16[[#This Row],[
Percent Related to CAP]]*Table16[[#This Row],[ADOPTED
Expenditures TOTAL]]</f>
        <v>1</v>
      </c>
      <c r="AY73" s="1" t="b">
        <f>Table16[[#This Row],[Total Revenue to CAP]]=Table16[[#This Row],[
Percent Related to CAP]]*Table16[[#This Row],[ADOPTED
Revenue TOTAL]]</f>
        <v>1</v>
      </c>
    </row>
    <row r="74" spans="1:51" s="1" customFormat="1" ht="35.25" customHeight="1" x14ac:dyDescent="0.15">
      <c r="A74" s="196">
        <v>100000</v>
      </c>
      <c r="B74" s="199" t="s">
        <v>57</v>
      </c>
      <c r="C74" s="198">
        <v>1619</v>
      </c>
      <c r="D74" s="199" t="s">
        <v>270</v>
      </c>
      <c r="E74" s="199" t="s">
        <v>278</v>
      </c>
      <c r="F74" s="199" t="s">
        <v>60</v>
      </c>
      <c r="G74" s="199" t="s">
        <v>279</v>
      </c>
      <c r="H74" s="199" t="s">
        <v>62</v>
      </c>
      <c r="I74" s="226">
        <v>56610</v>
      </c>
      <c r="J74" s="228" t="s">
        <v>280</v>
      </c>
      <c r="K74" s="190">
        <v>0.34</v>
      </c>
      <c r="L74" s="191">
        <v>33740</v>
      </c>
      <c r="M74" s="191">
        <v>478</v>
      </c>
      <c r="N74" s="191">
        <v>2513</v>
      </c>
      <c r="O74" s="191">
        <f>SUM(Table16[[#This Row],[Salaries and Wages]:[Variable Fringe]])</f>
        <v>36731</v>
      </c>
      <c r="P74" s="191"/>
      <c r="Q74" s="191"/>
      <c r="R74" s="191"/>
      <c r="S74" s="191"/>
      <c r="T74" s="191"/>
      <c r="U74" s="191"/>
      <c r="V74" s="191"/>
      <c r="W74" s="191"/>
      <c r="X74" s="191"/>
      <c r="Y74" s="191">
        <v>36731</v>
      </c>
      <c r="Z74" s="191"/>
      <c r="AA74" s="222" t="s">
        <v>281</v>
      </c>
      <c r="AB74" s="210" t="s">
        <v>242</v>
      </c>
      <c r="AC74" s="210" t="s">
        <v>282</v>
      </c>
      <c r="AD74" s="199" t="s">
        <v>94</v>
      </c>
      <c r="AE74" s="234" t="s">
        <v>283</v>
      </c>
      <c r="AF74" s="231">
        <v>0</v>
      </c>
      <c r="AG74" s="211">
        <f>Table16[[#This Row],[ADOPTED
Expenditures TOTAL]]*Table16[[#This Row],[
Percent Related to CAP]]</f>
        <v>0</v>
      </c>
      <c r="AH74" s="211">
        <f>Table16[[#This Row],[ADOPTED
Revenue TOTAL]]*Table16[[#This Row],[
Percent Related to CAP]]</f>
        <v>0</v>
      </c>
      <c r="AI74" s="217" t="s">
        <v>69</v>
      </c>
      <c r="AJ74" s="217" t="s">
        <v>69</v>
      </c>
      <c r="AK74" s="217" t="s">
        <v>69</v>
      </c>
      <c r="AL74" s="217" t="s">
        <v>177</v>
      </c>
      <c r="AM74" s="246"/>
      <c r="AN74" s="215"/>
      <c r="AO74" s="197"/>
      <c r="AP74" s="197"/>
      <c r="AQ74" s="197"/>
      <c r="AR74" s="197" t="s">
        <v>70</v>
      </c>
      <c r="AS74" s="219" t="s">
        <v>280</v>
      </c>
      <c r="AT74" s="116" t="b">
        <f>IF(Table16[[#This Row],[PROPOSED
Form ID Name]]=Table16[[#This Row],[ADOPTED
Form ID Name]],TRUE,FALSE)</f>
        <v>1</v>
      </c>
      <c r="AU74" s="121" t="s">
        <v>281</v>
      </c>
      <c r="AV74" s="220" t="b">
        <f>AND(Table16[[#This Row],[PROPOSED Adjustment Description]]=Table16[[#This Row],[ ADOPTED
Adjustment Description]],TRUE,FALSE)</f>
        <v>0</v>
      </c>
      <c r="AW74" s="1" t="s">
        <v>4458</v>
      </c>
      <c r="AX74" s="1" t="b">
        <f>Table16[[#This Row],[Total Expenditures to CAP]]=Table16[[#This Row],[
Percent Related to CAP]]*Table16[[#This Row],[ADOPTED
Expenditures TOTAL]]</f>
        <v>1</v>
      </c>
      <c r="AY74" s="1" t="b">
        <f>Table16[[#This Row],[Total Revenue to CAP]]=Table16[[#This Row],[
Percent Related to CAP]]*Table16[[#This Row],[ADOPTED
Revenue TOTAL]]</f>
        <v>1</v>
      </c>
    </row>
    <row r="75" spans="1:51" s="1" customFormat="1" ht="35.25" customHeight="1" x14ac:dyDescent="0.15">
      <c r="A75" s="196">
        <v>720057</v>
      </c>
      <c r="B75" s="199" t="s">
        <v>149</v>
      </c>
      <c r="C75" s="198">
        <v>2112</v>
      </c>
      <c r="D75" s="199" t="s">
        <v>150</v>
      </c>
      <c r="E75" s="199" t="s">
        <v>126</v>
      </c>
      <c r="F75" s="199" t="s">
        <v>83</v>
      </c>
      <c r="G75" s="199" t="s">
        <v>61</v>
      </c>
      <c r="H75" s="199" t="s">
        <v>284</v>
      </c>
      <c r="I75" s="226">
        <v>56612</v>
      </c>
      <c r="J75" s="228" t="s">
        <v>285</v>
      </c>
      <c r="K75" s="190"/>
      <c r="L75" s="191"/>
      <c r="M75" s="191"/>
      <c r="N75" s="191"/>
      <c r="O75" s="191">
        <f>SUM(Table16[[#This Row],[Salaries and Wages]:[Variable Fringe]])</f>
        <v>0</v>
      </c>
      <c r="P75" s="191"/>
      <c r="Q75" s="191"/>
      <c r="R75" s="191">
        <v>16544</v>
      </c>
      <c r="S75" s="191"/>
      <c r="T75" s="191"/>
      <c r="U75" s="191"/>
      <c r="V75" s="191"/>
      <c r="W75" s="191"/>
      <c r="X75" s="191"/>
      <c r="Y75" s="191">
        <v>16544</v>
      </c>
      <c r="Z75" s="191"/>
      <c r="AA75" s="222" t="s">
        <v>286</v>
      </c>
      <c r="AB75" s="210" t="s">
        <v>287</v>
      </c>
      <c r="AC75" s="210" t="s">
        <v>288</v>
      </c>
      <c r="AD75" s="199" t="s">
        <v>94</v>
      </c>
      <c r="AE75" s="236" t="s">
        <v>69</v>
      </c>
      <c r="AF75" s="259">
        <v>0</v>
      </c>
      <c r="AG75" s="211">
        <f>Table16[[#This Row],[ADOPTED
Expenditures TOTAL]]*Table16[[#This Row],[
Percent Related to CAP]]</f>
        <v>0</v>
      </c>
      <c r="AH75" s="211">
        <f>Table16[[#This Row],[ADOPTED
Revenue TOTAL]]*Table16[[#This Row],[
Percent Related to CAP]]</f>
        <v>0</v>
      </c>
      <c r="AI75" s="251" t="s">
        <v>69</v>
      </c>
      <c r="AJ75" s="251" t="s">
        <v>69</v>
      </c>
      <c r="AK75" s="251" t="s">
        <v>69</v>
      </c>
      <c r="AL75" s="251" t="s">
        <v>69</v>
      </c>
      <c r="AM75" s="291"/>
      <c r="AN75" s="215" t="s">
        <v>133</v>
      </c>
      <c r="AO75" s="197"/>
      <c r="AP75" s="197"/>
      <c r="AQ75" s="216"/>
      <c r="AR75" s="216"/>
      <c r="AS75" s="219" t="s">
        <v>285</v>
      </c>
      <c r="AT75" s="117" t="b">
        <f>IF(Table16[[#This Row],[PROPOSED
Form ID Name]]=Table16[[#This Row],[ADOPTED
Form ID Name]],TRUE,FALSE)</f>
        <v>1</v>
      </c>
      <c r="AU75" s="121" t="s">
        <v>286</v>
      </c>
      <c r="AV75" s="220" t="b">
        <f>AND(Table16[[#This Row],[PROPOSED Adjustment Description]]=Table16[[#This Row],[ ADOPTED
Adjustment Description]],TRUE,FALSE)</f>
        <v>0</v>
      </c>
      <c r="AW75" s="1" t="s">
        <v>4458</v>
      </c>
      <c r="AX75" s="1" t="b">
        <f>Table16[[#This Row],[Total Expenditures to CAP]]=Table16[[#This Row],[
Percent Related to CAP]]*Table16[[#This Row],[ADOPTED
Expenditures TOTAL]]</f>
        <v>1</v>
      </c>
      <c r="AY75" s="1" t="b">
        <f>Table16[[#This Row],[Total Revenue to CAP]]=Table16[[#This Row],[
Percent Related to CAP]]*Table16[[#This Row],[ADOPTED
Revenue TOTAL]]</f>
        <v>1</v>
      </c>
    </row>
    <row r="76" spans="1:51" s="1" customFormat="1" ht="35.25" customHeight="1" x14ac:dyDescent="0.15">
      <c r="A76" s="196">
        <v>720057</v>
      </c>
      <c r="B76" s="197" t="s">
        <v>149</v>
      </c>
      <c r="C76" s="198">
        <v>2112</v>
      </c>
      <c r="D76" s="197" t="s">
        <v>150</v>
      </c>
      <c r="E76" s="197" t="s">
        <v>59</v>
      </c>
      <c r="F76" s="197" t="s">
        <v>83</v>
      </c>
      <c r="G76" s="197" t="s">
        <v>61</v>
      </c>
      <c r="H76" s="197" t="s">
        <v>284</v>
      </c>
      <c r="I76" s="226">
        <v>56614</v>
      </c>
      <c r="J76" s="227" t="s">
        <v>289</v>
      </c>
      <c r="K76" s="188"/>
      <c r="L76" s="189"/>
      <c r="M76" s="189"/>
      <c r="N76" s="189"/>
      <c r="O76" s="189">
        <f>SUM(Table16[[#This Row],[Salaries and Wages]:[Variable Fringe]])</f>
        <v>0</v>
      </c>
      <c r="P76" s="189"/>
      <c r="Q76" s="189"/>
      <c r="R76" s="189">
        <v>40000</v>
      </c>
      <c r="S76" s="189"/>
      <c r="T76" s="189"/>
      <c r="U76" s="189"/>
      <c r="V76" s="189"/>
      <c r="W76" s="189"/>
      <c r="X76" s="189"/>
      <c r="Y76" s="189">
        <v>40000</v>
      </c>
      <c r="Z76" s="189"/>
      <c r="AA76" s="221" t="s">
        <v>290</v>
      </c>
      <c r="AB76" s="210" t="s">
        <v>291</v>
      </c>
      <c r="AC76" s="210" t="s">
        <v>292</v>
      </c>
      <c r="AD76" s="197" t="s">
        <v>94</v>
      </c>
      <c r="AE76" s="234" t="s">
        <v>69</v>
      </c>
      <c r="AF76" s="259">
        <v>0</v>
      </c>
      <c r="AG76" s="211">
        <f>Table16[[#This Row],[ADOPTED
Expenditures TOTAL]]*Table16[[#This Row],[
Percent Related to CAP]]</f>
        <v>0</v>
      </c>
      <c r="AH76" s="211">
        <f>Table16[[#This Row],[ADOPTED
Revenue TOTAL]]*Table16[[#This Row],[
Percent Related to CAP]]</f>
        <v>0</v>
      </c>
      <c r="AI76" s="251" t="s">
        <v>69</v>
      </c>
      <c r="AJ76" s="251" t="s">
        <v>69</v>
      </c>
      <c r="AK76" s="251" t="s">
        <v>69</v>
      </c>
      <c r="AL76" s="251" t="s">
        <v>69</v>
      </c>
      <c r="AM76" s="246"/>
      <c r="AN76" s="215" t="s">
        <v>83</v>
      </c>
      <c r="AO76" s="197"/>
      <c r="AP76" s="197"/>
      <c r="AQ76" s="216"/>
      <c r="AR76" s="216"/>
      <c r="AS76" s="219" t="s">
        <v>289</v>
      </c>
      <c r="AT76" s="117" t="b">
        <f>IF(Table16[[#This Row],[PROPOSED
Form ID Name]]=Table16[[#This Row],[ADOPTED
Form ID Name]],TRUE,FALSE)</f>
        <v>1</v>
      </c>
      <c r="AU76" s="121" t="s">
        <v>290</v>
      </c>
      <c r="AV76" s="220" t="b">
        <f>AND(Table16[[#This Row],[PROPOSED Adjustment Description]]=Table16[[#This Row],[ ADOPTED
Adjustment Description]],TRUE,FALSE)</f>
        <v>0</v>
      </c>
      <c r="AW76" s="1" t="s">
        <v>4458</v>
      </c>
      <c r="AX76" s="1" t="b">
        <f>Table16[[#This Row],[Total Expenditures to CAP]]=Table16[[#This Row],[
Percent Related to CAP]]*Table16[[#This Row],[ADOPTED
Expenditures TOTAL]]</f>
        <v>1</v>
      </c>
      <c r="AY76" s="1" t="b">
        <f>Table16[[#This Row],[Total Revenue to CAP]]=Table16[[#This Row],[
Percent Related to CAP]]*Table16[[#This Row],[ADOPTED
Revenue TOTAL]]</f>
        <v>1</v>
      </c>
    </row>
    <row r="77" spans="1:51" s="1" customFormat="1" ht="35.25" customHeight="1" x14ac:dyDescent="0.15">
      <c r="A77" s="196">
        <v>720057</v>
      </c>
      <c r="B77" s="199" t="s">
        <v>149</v>
      </c>
      <c r="C77" s="198">
        <v>2112</v>
      </c>
      <c r="D77" s="199" t="s">
        <v>150</v>
      </c>
      <c r="E77" s="199" t="s">
        <v>293</v>
      </c>
      <c r="F77" s="199" t="s">
        <v>83</v>
      </c>
      <c r="G77" s="199" t="s">
        <v>89</v>
      </c>
      <c r="H77" s="199" t="s">
        <v>83</v>
      </c>
      <c r="I77" s="226">
        <v>56617</v>
      </c>
      <c r="J77" s="228" t="s">
        <v>294</v>
      </c>
      <c r="K77" s="190"/>
      <c r="L77" s="191"/>
      <c r="M77" s="191"/>
      <c r="N77" s="191"/>
      <c r="O77" s="191">
        <f>SUM(Table16[[#This Row],[Salaries and Wages]:[Variable Fringe]])</f>
        <v>0</v>
      </c>
      <c r="P77" s="191"/>
      <c r="Q77" s="191"/>
      <c r="R77" s="191"/>
      <c r="S77" s="191"/>
      <c r="T77" s="191"/>
      <c r="U77" s="191"/>
      <c r="V77" s="191"/>
      <c r="W77" s="191"/>
      <c r="X77" s="191"/>
      <c r="Y77" s="191"/>
      <c r="Z77" s="191">
        <v>1148423</v>
      </c>
      <c r="AA77" s="222" t="s">
        <v>295</v>
      </c>
      <c r="AB77" s="210" t="s">
        <v>296</v>
      </c>
      <c r="AC77" s="210" t="s">
        <v>297</v>
      </c>
      <c r="AD77" s="199" t="s">
        <v>94</v>
      </c>
      <c r="AE77" s="236" t="s">
        <v>69</v>
      </c>
      <c r="AF77" s="259">
        <v>0</v>
      </c>
      <c r="AG77" s="211">
        <f>Table16[[#This Row],[ADOPTED
Expenditures TOTAL]]*Table16[[#This Row],[
Percent Related to CAP]]</f>
        <v>0</v>
      </c>
      <c r="AH77" s="211">
        <f>Table16[[#This Row],[ADOPTED
Revenue TOTAL]]*Table16[[#This Row],[
Percent Related to CAP]]</f>
        <v>0</v>
      </c>
      <c r="AI77" s="251" t="s">
        <v>69</v>
      </c>
      <c r="AJ77" s="251" t="s">
        <v>69</v>
      </c>
      <c r="AK77" s="251" t="s">
        <v>69</v>
      </c>
      <c r="AL77" s="251" t="s">
        <v>69</v>
      </c>
      <c r="AM77" s="291"/>
      <c r="AN77" s="215" t="s">
        <v>70</v>
      </c>
      <c r="AO77" s="197"/>
      <c r="AP77" s="197"/>
      <c r="AQ77" s="216"/>
      <c r="AR77" s="216"/>
      <c r="AS77" s="219" t="s">
        <v>294</v>
      </c>
      <c r="AT77" s="117" t="b">
        <f>IF(Table16[[#This Row],[PROPOSED
Form ID Name]]=Table16[[#This Row],[ADOPTED
Form ID Name]],TRUE,FALSE)</f>
        <v>1</v>
      </c>
      <c r="AU77" s="121" t="s">
        <v>295</v>
      </c>
      <c r="AV77" s="220" t="b">
        <f>AND(Table16[[#This Row],[PROPOSED Adjustment Description]]=Table16[[#This Row],[ ADOPTED
Adjustment Description]],TRUE,FALSE)</f>
        <v>0</v>
      </c>
      <c r="AW77" s="1" t="s">
        <v>4458</v>
      </c>
      <c r="AX77" s="1" t="b">
        <f>Table16[[#This Row],[Total Expenditures to CAP]]=Table16[[#This Row],[
Percent Related to CAP]]*Table16[[#This Row],[ADOPTED
Expenditures TOTAL]]</f>
        <v>1</v>
      </c>
      <c r="AY77" s="1" t="b">
        <f>Table16[[#This Row],[Total Revenue to CAP]]=Table16[[#This Row],[
Percent Related to CAP]]*Table16[[#This Row],[ADOPTED
Revenue TOTAL]]</f>
        <v>1</v>
      </c>
    </row>
    <row r="78" spans="1:51" s="1" customFormat="1" ht="35.25" customHeight="1" x14ac:dyDescent="0.15">
      <c r="A78" s="196">
        <v>720057</v>
      </c>
      <c r="B78" s="199" t="s">
        <v>149</v>
      </c>
      <c r="C78" s="198">
        <v>2112</v>
      </c>
      <c r="D78" s="199" t="s">
        <v>150</v>
      </c>
      <c r="E78" s="199" t="s">
        <v>278</v>
      </c>
      <c r="F78" s="199" t="s">
        <v>83</v>
      </c>
      <c r="G78" s="199" t="s">
        <v>83</v>
      </c>
      <c r="H78" s="199" t="s">
        <v>83</v>
      </c>
      <c r="I78" s="226">
        <v>56618</v>
      </c>
      <c r="J78" s="228" t="s">
        <v>298</v>
      </c>
      <c r="K78" s="192">
        <v>-0.5</v>
      </c>
      <c r="L78" s="193">
        <v>-18762</v>
      </c>
      <c r="M78" s="193">
        <v>-9795</v>
      </c>
      <c r="N78" s="193">
        <v>-8107</v>
      </c>
      <c r="O78" s="193">
        <f>SUM(Table16[[#This Row],[Salaries and Wages]:[Variable Fringe]])</f>
        <v>-36664</v>
      </c>
      <c r="P78" s="191"/>
      <c r="Q78" s="191"/>
      <c r="R78" s="191"/>
      <c r="S78" s="191"/>
      <c r="T78" s="191"/>
      <c r="U78" s="191"/>
      <c r="V78" s="191"/>
      <c r="W78" s="191"/>
      <c r="X78" s="191"/>
      <c r="Y78" s="193">
        <v>-36664</v>
      </c>
      <c r="Z78" s="191"/>
      <c r="AA78" s="223" t="s">
        <v>299</v>
      </c>
      <c r="AB78" s="210" t="s">
        <v>300</v>
      </c>
      <c r="AC78" s="210" t="s">
        <v>301</v>
      </c>
      <c r="AD78" s="199" t="s">
        <v>94</v>
      </c>
      <c r="AE78" s="236" t="s">
        <v>69</v>
      </c>
      <c r="AF78" s="259">
        <v>0</v>
      </c>
      <c r="AG78" s="211">
        <f>Table16[[#This Row],[ADOPTED
Expenditures TOTAL]]*Table16[[#This Row],[
Percent Related to CAP]]</f>
        <v>0</v>
      </c>
      <c r="AH78" s="211">
        <f>Table16[[#This Row],[ADOPTED
Revenue TOTAL]]*Table16[[#This Row],[
Percent Related to CAP]]</f>
        <v>0</v>
      </c>
      <c r="AI78" s="251" t="s">
        <v>69</v>
      </c>
      <c r="AJ78" s="251" t="s">
        <v>69</v>
      </c>
      <c r="AK78" s="251" t="s">
        <v>69</v>
      </c>
      <c r="AL78" s="251" t="s">
        <v>69</v>
      </c>
      <c r="AM78" s="291"/>
      <c r="AN78" s="215" t="s">
        <v>83</v>
      </c>
      <c r="AO78" s="197"/>
      <c r="AP78" s="197"/>
      <c r="AQ78" s="216"/>
      <c r="AR78" s="216"/>
      <c r="AS78" s="219" t="s">
        <v>298</v>
      </c>
      <c r="AT78" s="117" t="b">
        <f>IF(Table16[[#This Row],[PROPOSED
Form ID Name]]=Table16[[#This Row],[ADOPTED
Form ID Name]],TRUE,FALSE)</f>
        <v>1</v>
      </c>
      <c r="AU78" s="121" t="s">
        <v>299</v>
      </c>
      <c r="AV78" s="220" t="b">
        <f>AND(Table16[[#This Row],[PROPOSED Adjustment Description]]=Table16[[#This Row],[ ADOPTED
Adjustment Description]],TRUE,FALSE)</f>
        <v>0</v>
      </c>
      <c r="AW78" s="1" t="s">
        <v>4458</v>
      </c>
      <c r="AX78" s="1" t="b">
        <f>Table16[[#This Row],[Total Expenditures to CAP]]=Table16[[#This Row],[
Percent Related to CAP]]*Table16[[#This Row],[ADOPTED
Expenditures TOTAL]]</f>
        <v>1</v>
      </c>
      <c r="AY78" s="1" t="b">
        <f>Table16[[#This Row],[Total Revenue to CAP]]=Table16[[#This Row],[
Percent Related to CAP]]*Table16[[#This Row],[ADOPTED
Revenue TOTAL]]</f>
        <v>1</v>
      </c>
    </row>
    <row r="79" spans="1:51" s="1" customFormat="1" ht="35.25" customHeight="1" x14ac:dyDescent="0.15">
      <c r="A79" s="196">
        <v>720057</v>
      </c>
      <c r="B79" s="199" t="s">
        <v>149</v>
      </c>
      <c r="C79" s="198">
        <v>2112</v>
      </c>
      <c r="D79" s="199" t="s">
        <v>150</v>
      </c>
      <c r="E79" s="199" t="s">
        <v>302</v>
      </c>
      <c r="F79" s="199" t="s">
        <v>83</v>
      </c>
      <c r="G79" s="199" t="s">
        <v>89</v>
      </c>
      <c r="H79" s="199" t="s">
        <v>83</v>
      </c>
      <c r="I79" s="226">
        <v>56619</v>
      </c>
      <c r="J79" s="228" t="s">
        <v>303</v>
      </c>
      <c r="K79" s="190"/>
      <c r="L79" s="191"/>
      <c r="M79" s="191"/>
      <c r="N79" s="191"/>
      <c r="O79" s="191">
        <f>SUM(Table16[[#This Row],[Salaries and Wages]:[Variable Fringe]])</f>
        <v>0</v>
      </c>
      <c r="P79" s="191"/>
      <c r="Q79" s="191"/>
      <c r="R79" s="191"/>
      <c r="S79" s="191"/>
      <c r="T79" s="191"/>
      <c r="U79" s="191"/>
      <c r="V79" s="191"/>
      <c r="W79" s="191"/>
      <c r="X79" s="191"/>
      <c r="Y79" s="191"/>
      <c r="Z79" s="191">
        <v>2348840</v>
      </c>
      <c r="AA79" s="223" t="s">
        <v>304</v>
      </c>
      <c r="AB79" s="210" t="s">
        <v>305</v>
      </c>
      <c r="AC79" s="210" t="s">
        <v>306</v>
      </c>
      <c r="AD79" s="199" t="s">
        <v>94</v>
      </c>
      <c r="AE79" s="236" t="s">
        <v>69</v>
      </c>
      <c r="AF79" s="259">
        <v>0</v>
      </c>
      <c r="AG79" s="211">
        <f>Table16[[#This Row],[ADOPTED
Expenditures TOTAL]]*Table16[[#This Row],[
Percent Related to CAP]]</f>
        <v>0</v>
      </c>
      <c r="AH79" s="211">
        <f>Table16[[#This Row],[ADOPTED
Revenue TOTAL]]*Table16[[#This Row],[
Percent Related to CAP]]</f>
        <v>0</v>
      </c>
      <c r="AI79" s="251" t="s">
        <v>69</v>
      </c>
      <c r="AJ79" s="251" t="s">
        <v>69</v>
      </c>
      <c r="AK79" s="251" t="s">
        <v>69</v>
      </c>
      <c r="AL79" s="251" t="s">
        <v>69</v>
      </c>
      <c r="AM79" s="291"/>
      <c r="AN79" s="215" t="s">
        <v>83</v>
      </c>
      <c r="AO79" s="197"/>
      <c r="AP79" s="197"/>
      <c r="AQ79" s="216"/>
      <c r="AR79" s="216"/>
      <c r="AS79" s="219" t="s">
        <v>303</v>
      </c>
      <c r="AT79" s="117" t="b">
        <f>IF(Table16[[#This Row],[PROPOSED
Form ID Name]]=Table16[[#This Row],[ADOPTED
Form ID Name]],TRUE,FALSE)</f>
        <v>1</v>
      </c>
      <c r="AU79" s="121" t="s">
        <v>304</v>
      </c>
      <c r="AV79" s="220" t="b">
        <f>AND(Table16[[#This Row],[PROPOSED Adjustment Description]]=Table16[[#This Row],[ ADOPTED
Adjustment Description]],TRUE,FALSE)</f>
        <v>0</v>
      </c>
      <c r="AW79" s="1" t="s">
        <v>4458</v>
      </c>
      <c r="AX79" s="1" t="b">
        <f>Table16[[#This Row],[Total Expenditures to CAP]]=Table16[[#This Row],[
Percent Related to CAP]]*Table16[[#This Row],[ADOPTED
Expenditures TOTAL]]</f>
        <v>1</v>
      </c>
      <c r="AY79" s="1" t="b">
        <f>Table16[[#This Row],[Total Revenue to CAP]]=Table16[[#This Row],[
Percent Related to CAP]]*Table16[[#This Row],[ADOPTED
Revenue TOTAL]]</f>
        <v>1</v>
      </c>
    </row>
    <row r="80" spans="1:51" s="1" customFormat="1" ht="35.25" customHeight="1" x14ac:dyDescent="0.15">
      <c r="A80" s="196">
        <v>100000</v>
      </c>
      <c r="B80" s="197" t="s">
        <v>57</v>
      </c>
      <c r="C80" s="198">
        <v>211611</v>
      </c>
      <c r="D80" s="197" t="s">
        <v>71</v>
      </c>
      <c r="E80" s="197" t="s">
        <v>83</v>
      </c>
      <c r="F80" s="197" t="s">
        <v>307</v>
      </c>
      <c r="G80" s="197" t="s">
        <v>134</v>
      </c>
      <c r="H80" s="197" t="s">
        <v>83</v>
      </c>
      <c r="I80" s="226">
        <v>56674</v>
      </c>
      <c r="J80" s="227" t="s">
        <v>308</v>
      </c>
      <c r="K80" s="188"/>
      <c r="L80" s="189"/>
      <c r="M80" s="189"/>
      <c r="N80" s="189"/>
      <c r="O80" s="189">
        <f>SUM(Table16[[#This Row],[Salaries and Wages]:[Variable Fringe]])</f>
        <v>0</v>
      </c>
      <c r="P80" s="189"/>
      <c r="Q80" s="189"/>
      <c r="R80" s="189"/>
      <c r="S80" s="189"/>
      <c r="T80" s="189"/>
      <c r="U80" s="189"/>
      <c r="V80" s="189"/>
      <c r="W80" s="189"/>
      <c r="X80" s="189"/>
      <c r="Y80" s="189"/>
      <c r="Z80" s="194">
        <v>-79000</v>
      </c>
      <c r="AA80" s="221" t="s">
        <v>309</v>
      </c>
      <c r="AB80" s="210" t="s">
        <v>310</v>
      </c>
      <c r="AC80" s="210" t="s">
        <v>311</v>
      </c>
      <c r="AD80" s="197" t="s">
        <v>94</v>
      </c>
      <c r="AE80" s="234" t="s">
        <v>312</v>
      </c>
      <c r="AF80" s="231">
        <v>0</v>
      </c>
      <c r="AG80" s="211">
        <f>Table16[[#This Row],[ADOPTED
Expenditures TOTAL]]*Table16[[#This Row],[
Percent Related to CAP]]</f>
        <v>0</v>
      </c>
      <c r="AH80" s="211">
        <f>Table16[[#This Row],[ADOPTED
Revenue TOTAL]]*Table16[[#This Row],[
Percent Related to CAP]]</f>
        <v>0</v>
      </c>
      <c r="AI80" s="251" t="s">
        <v>69</v>
      </c>
      <c r="AJ80" s="251" t="s">
        <v>69</v>
      </c>
      <c r="AK80" s="251" t="s">
        <v>69</v>
      </c>
      <c r="AL80" s="217" t="s">
        <v>69</v>
      </c>
      <c r="AM80" s="246"/>
      <c r="AN80" s="215"/>
      <c r="AO80" s="197"/>
      <c r="AP80" s="197"/>
      <c r="AQ80" s="197"/>
      <c r="AR80" s="197" t="s">
        <v>83</v>
      </c>
      <c r="AS80" s="219" t="s">
        <v>308</v>
      </c>
      <c r="AT80" s="116" t="b">
        <f>IF(Table16[[#This Row],[PROPOSED
Form ID Name]]=Table16[[#This Row],[ADOPTED
Form ID Name]],TRUE,FALSE)</f>
        <v>1</v>
      </c>
      <c r="AU80" s="121" t="s">
        <v>309</v>
      </c>
      <c r="AV80" s="220" t="b">
        <f>AND(Table16[[#This Row],[PROPOSED Adjustment Description]]=Table16[[#This Row],[ ADOPTED
Adjustment Description]],TRUE,FALSE)</f>
        <v>0</v>
      </c>
      <c r="AW80" s="1" t="s">
        <v>4458</v>
      </c>
      <c r="AX80" s="1" t="b">
        <f>Table16[[#This Row],[Total Expenditures to CAP]]=Table16[[#This Row],[
Percent Related to CAP]]*Table16[[#This Row],[ADOPTED
Expenditures TOTAL]]</f>
        <v>1</v>
      </c>
      <c r="AY80" s="1" t="b">
        <f>Table16[[#This Row],[Total Revenue to CAP]]=Table16[[#This Row],[
Percent Related to CAP]]*Table16[[#This Row],[ADOPTED
Revenue TOTAL]]</f>
        <v>1</v>
      </c>
    </row>
    <row r="81" spans="1:51" s="1" customFormat="1" ht="35.25" customHeight="1" x14ac:dyDescent="0.15">
      <c r="A81" s="196">
        <v>100000</v>
      </c>
      <c r="B81" s="197" t="s">
        <v>57</v>
      </c>
      <c r="C81" s="198">
        <v>211611</v>
      </c>
      <c r="D81" s="197" t="s">
        <v>71</v>
      </c>
      <c r="E81" s="197" t="s">
        <v>83</v>
      </c>
      <c r="F81" s="197" t="s">
        <v>83</v>
      </c>
      <c r="G81" s="197" t="s">
        <v>134</v>
      </c>
      <c r="H81" s="197" t="s">
        <v>83</v>
      </c>
      <c r="I81" s="226">
        <v>56675</v>
      </c>
      <c r="J81" s="227" t="s">
        <v>313</v>
      </c>
      <c r="K81" s="188"/>
      <c r="L81" s="189"/>
      <c r="M81" s="189"/>
      <c r="N81" s="189"/>
      <c r="O81" s="189">
        <f>SUM(Table16[[#This Row],[Salaries and Wages]:[Variable Fringe]])</f>
        <v>0</v>
      </c>
      <c r="P81" s="189"/>
      <c r="Q81" s="189"/>
      <c r="R81" s="189"/>
      <c r="S81" s="189"/>
      <c r="T81" s="189"/>
      <c r="U81" s="189"/>
      <c r="V81" s="189"/>
      <c r="W81" s="189"/>
      <c r="X81" s="189"/>
      <c r="Y81" s="189"/>
      <c r="Z81" s="194">
        <v>-62000</v>
      </c>
      <c r="AA81" s="221" t="s">
        <v>314</v>
      </c>
      <c r="AB81" s="210" t="s">
        <v>315</v>
      </c>
      <c r="AC81" s="210" t="s">
        <v>316</v>
      </c>
      <c r="AD81" s="197" t="s">
        <v>94</v>
      </c>
      <c r="AE81" s="234" t="s">
        <v>317</v>
      </c>
      <c r="AF81" s="231">
        <v>0</v>
      </c>
      <c r="AG81" s="211">
        <f>Table16[[#This Row],[ADOPTED
Expenditures TOTAL]]*Table16[[#This Row],[
Percent Related to CAP]]</f>
        <v>0</v>
      </c>
      <c r="AH81" s="211">
        <f>Table16[[#This Row],[ADOPTED
Revenue TOTAL]]*Table16[[#This Row],[
Percent Related to CAP]]</f>
        <v>0</v>
      </c>
      <c r="AI81" s="251" t="s">
        <v>69</v>
      </c>
      <c r="AJ81" s="251" t="s">
        <v>69</v>
      </c>
      <c r="AK81" s="251" t="s">
        <v>69</v>
      </c>
      <c r="AL81" s="217" t="s">
        <v>69</v>
      </c>
      <c r="AM81" s="246"/>
      <c r="AN81" s="215"/>
      <c r="AO81" s="197"/>
      <c r="AP81" s="197"/>
      <c r="AQ81" s="197"/>
      <c r="AR81" s="197" t="s">
        <v>70</v>
      </c>
      <c r="AS81" s="219" t="s">
        <v>313</v>
      </c>
      <c r="AT81" s="116" t="b">
        <f>IF(Table16[[#This Row],[PROPOSED
Form ID Name]]=Table16[[#This Row],[ADOPTED
Form ID Name]],TRUE,FALSE)</f>
        <v>1</v>
      </c>
      <c r="AU81" s="121" t="s">
        <v>314</v>
      </c>
      <c r="AV81" s="220" t="b">
        <f>AND(Table16[[#This Row],[PROPOSED Adjustment Description]]=Table16[[#This Row],[ ADOPTED
Adjustment Description]],TRUE,FALSE)</f>
        <v>0</v>
      </c>
      <c r="AW81" s="1" t="s">
        <v>4458</v>
      </c>
      <c r="AX81" s="1" t="b">
        <f>Table16[[#This Row],[Total Expenditures to CAP]]=Table16[[#This Row],[
Percent Related to CAP]]*Table16[[#This Row],[ADOPTED
Expenditures TOTAL]]</f>
        <v>1</v>
      </c>
      <c r="AY81" s="1" t="b">
        <f>Table16[[#This Row],[Total Revenue to CAP]]=Table16[[#This Row],[
Percent Related to CAP]]*Table16[[#This Row],[ADOPTED
Revenue TOTAL]]</f>
        <v>1</v>
      </c>
    </row>
    <row r="82" spans="1:51" s="1" customFormat="1" ht="35.25" customHeight="1" x14ac:dyDescent="0.15">
      <c r="A82" s="196">
        <v>100000</v>
      </c>
      <c r="B82" s="197" t="s">
        <v>57</v>
      </c>
      <c r="C82" s="198">
        <v>1914</v>
      </c>
      <c r="D82" s="197" t="s">
        <v>318</v>
      </c>
      <c r="E82" s="197" t="s">
        <v>245</v>
      </c>
      <c r="F82" s="197" t="s">
        <v>60</v>
      </c>
      <c r="G82" s="197" t="s">
        <v>61</v>
      </c>
      <c r="H82" s="197" t="s">
        <v>83</v>
      </c>
      <c r="I82" s="226">
        <v>56678</v>
      </c>
      <c r="J82" s="227" t="s">
        <v>319</v>
      </c>
      <c r="K82" s="188"/>
      <c r="L82" s="189"/>
      <c r="M82" s="189"/>
      <c r="N82" s="189"/>
      <c r="O82" s="189">
        <f>SUM(Table16[[#This Row],[Salaries and Wages]:[Variable Fringe]])</f>
        <v>0</v>
      </c>
      <c r="P82" s="189"/>
      <c r="Q82" s="189">
        <v>975000</v>
      </c>
      <c r="R82" s="189"/>
      <c r="S82" s="189"/>
      <c r="T82" s="189"/>
      <c r="U82" s="189"/>
      <c r="V82" s="189"/>
      <c r="W82" s="189"/>
      <c r="X82" s="189"/>
      <c r="Y82" s="189">
        <v>975000</v>
      </c>
      <c r="Z82" s="189"/>
      <c r="AA82" s="221" t="s">
        <v>320</v>
      </c>
      <c r="AB82" s="210" t="s">
        <v>321</v>
      </c>
      <c r="AC82" s="209" t="s">
        <v>322</v>
      </c>
      <c r="AD82" s="197" t="s">
        <v>67</v>
      </c>
      <c r="AE82" s="235" t="s">
        <v>323</v>
      </c>
      <c r="AF82" s="231">
        <v>0</v>
      </c>
      <c r="AG82" s="211">
        <f>Table16[[#This Row],[ADOPTED
Expenditures TOTAL]]*Table16[[#This Row],[
Percent Related to CAP]]</f>
        <v>0</v>
      </c>
      <c r="AH82" s="211">
        <f>Table16[[#This Row],[ADOPTED
Revenue TOTAL]]*Table16[[#This Row],[
Percent Related to CAP]]</f>
        <v>0</v>
      </c>
      <c r="AI82" s="217" t="s">
        <v>69</v>
      </c>
      <c r="AJ82" s="217" t="s">
        <v>69</v>
      </c>
      <c r="AK82" s="217" t="s">
        <v>69</v>
      </c>
      <c r="AL82" s="217" t="s">
        <v>69</v>
      </c>
      <c r="AM82" s="290"/>
      <c r="AN82" s="212"/>
      <c r="AO82" s="213"/>
      <c r="AP82" s="213"/>
      <c r="AQ82" s="213"/>
      <c r="AR82" s="197" t="s">
        <v>70</v>
      </c>
      <c r="AS82" s="219" t="s">
        <v>319</v>
      </c>
      <c r="AT82" s="116" t="b">
        <f>IF(Table16[[#This Row],[PROPOSED
Form ID Name]]=Table16[[#This Row],[ADOPTED
Form ID Name]],TRUE,FALSE)</f>
        <v>1</v>
      </c>
      <c r="AU82" s="121" t="s">
        <v>320</v>
      </c>
      <c r="AV82" s="220" t="b">
        <f>AND(Table16[[#This Row],[PROPOSED Adjustment Description]]=Table16[[#This Row],[ ADOPTED
Adjustment Description]],TRUE,FALSE)</f>
        <v>0</v>
      </c>
      <c r="AW82" s="1" t="s">
        <v>4458</v>
      </c>
      <c r="AX82" s="1" t="b">
        <f>Table16[[#This Row],[Total Expenditures to CAP]]=Table16[[#This Row],[
Percent Related to CAP]]*Table16[[#This Row],[ADOPTED
Expenditures TOTAL]]</f>
        <v>1</v>
      </c>
      <c r="AY82" s="1" t="b">
        <f>Table16[[#This Row],[Total Revenue to CAP]]=Table16[[#This Row],[
Percent Related to CAP]]*Table16[[#This Row],[ADOPTED
Revenue TOTAL]]</f>
        <v>1</v>
      </c>
    </row>
    <row r="83" spans="1:51" s="1" customFormat="1" ht="35.25" customHeight="1" x14ac:dyDescent="0.15">
      <c r="A83" s="196">
        <v>100000</v>
      </c>
      <c r="B83" s="197" t="s">
        <v>57</v>
      </c>
      <c r="C83" s="198">
        <v>1914</v>
      </c>
      <c r="D83" s="197" t="s">
        <v>318</v>
      </c>
      <c r="E83" s="197" t="s">
        <v>293</v>
      </c>
      <c r="F83" s="197" t="s">
        <v>60</v>
      </c>
      <c r="G83" s="197" t="s">
        <v>61</v>
      </c>
      <c r="H83" s="197" t="s">
        <v>83</v>
      </c>
      <c r="I83" s="226">
        <v>56679</v>
      </c>
      <c r="J83" s="227" t="s">
        <v>324</v>
      </c>
      <c r="K83" s="188"/>
      <c r="L83" s="189"/>
      <c r="M83" s="189"/>
      <c r="N83" s="189"/>
      <c r="O83" s="189">
        <f>SUM(Table16[[#This Row],[Salaries and Wages]:[Variable Fringe]])</f>
        <v>0</v>
      </c>
      <c r="P83" s="189"/>
      <c r="Q83" s="189">
        <v>22440</v>
      </c>
      <c r="R83" s="189"/>
      <c r="S83" s="189">
        <v>335940</v>
      </c>
      <c r="T83" s="189"/>
      <c r="U83" s="189"/>
      <c r="V83" s="189"/>
      <c r="W83" s="189"/>
      <c r="X83" s="189"/>
      <c r="Y83" s="189">
        <v>358380</v>
      </c>
      <c r="Z83" s="189"/>
      <c r="AA83" s="221" t="s">
        <v>325</v>
      </c>
      <c r="AB83" s="210" t="s">
        <v>326</v>
      </c>
      <c r="AC83" s="209" t="s">
        <v>327</v>
      </c>
      <c r="AD83" s="197" t="s">
        <v>67</v>
      </c>
      <c r="AE83" s="235" t="s">
        <v>328</v>
      </c>
      <c r="AF83" s="231">
        <v>0</v>
      </c>
      <c r="AG83" s="211">
        <f>Table16[[#This Row],[ADOPTED
Expenditures TOTAL]]*Table16[[#This Row],[
Percent Related to CAP]]</f>
        <v>0</v>
      </c>
      <c r="AH83" s="211">
        <f>Table16[[#This Row],[ADOPTED
Revenue TOTAL]]*Table16[[#This Row],[
Percent Related to CAP]]</f>
        <v>0</v>
      </c>
      <c r="AI83" s="217" t="s">
        <v>69</v>
      </c>
      <c r="AJ83" s="217" t="s">
        <v>69</v>
      </c>
      <c r="AK83" s="217" t="s">
        <v>69</v>
      </c>
      <c r="AL83" s="217" t="s">
        <v>69</v>
      </c>
      <c r="AM83" s="290"/>
      <c r="AN83" s="212"/>
      <c r="AO83" s="213"/>
      <c r="AP83" s="213"/>
      <c r="AQ83" s="213"/>
      <c r="AR83" s="197" t="s">
        <v>70</v>
      </c>
      <c r="AS83" s="219" t="s">
        <v>324</v>
      </c>
      <c r="AT83" s="116" t="b">
        <f>IF(Table16[[#This Row],[PROPOSED
Form ID Name]]=Table16[[#This Row],[ADOPTED
Form ID Name]],TRUE,FALSE)</f>
        <v>1</v>
      </c>
      <c r="AU83" s="121" t="s">
        <v>325</v>
      </c>
      <c r="AV83" s="220" t="b">
        <f>AND(Table16[[#This Row],[PROPOSED Adjustment Description]]=Table16[[#This Row],[ ADOPTED
Adjustment Description]],TRUE,FALSE)</f>
        <v>0</v>
      </c>
      <c r="AW83" s="1" t="s">
        <v>4458</v>
      </c>
      <c r="AX83" s="1" t="b">
        <f>Table16[[#This Row],[Total Expenditures to CAP]]=Table16[[#This Row],[
Percent Related to CAP]]*Table16[[#This Row],[ADOPTED
Expenditures TOTAL]]</f>
        <v>1</v>
      </c>
      <c r="AY83" s="1" t="b">
        <f>Table16[[#This Row],[Total Revenue to CAP]]=Table16[[#This Row],[
Percent Related to CAP]]*Table16[[#This Row],[ADOPTED
Revenue TOTAL]]</f>
        <v>1</v>
      </c>
    </row>
    <row r="84" spans="1:51" s="1" customFormat="1" ht="35.25" customHeight="1" x14ac:dyDescent="0.15">
      <c r="A84" s="196">
        <v>100000</v>
      </c>
      <c r="B84" s="197" t="s">
        <v>57</v>
      </c>
      <c r="C84" s="198">
        <v>1914</v>
      </c>
      <c r="D84" s="197" t="s">
        <v>318</v>
      </c>
      <c r="E84" s="197" t="s">
        <v>329</v>
      </c>
      <c r="F84" s="197" t="s">
        <v>60</v>
      </c>
      <c r="G84" s="197" t="s">
        <v>160</v>
      </c>
      <c r="H84" s="197" t="s">
        <v>83</v>
      </c>
      <c r="I84" s="226">
        <v>56680</v>
      </c>
      <c r="J84" s="227" t="s">
        <v>330</v>
      </c>
      <c r="K84" s="188"/>
      <c r="L84" s="189"/>
      <c r="M84" s="189"/>
      <c r="N84" s="189"/>
      <c r="O84" s="189">
        <f>SUM(Table16[[#This Row],[Salaries and Wages]:[Variable Fringe]])</f>
        <v>0</v>
      </c>
      <c r="P84" s="189"/>
      <c r="Q84" s="189">
        <v>172920</v>
      </c>
      <c r="R84" s="189"/>
      <c r="S84" s="189"/>
      <c r="T84" s="189"/>
      <c r="U84" s="189"/>
      <c r="V84" s="189"/>
      <c r="W84" s="189"/>
      <c r="X84" s="189"/>
      <c r="Y84" s="189">
        <v>172920</v>
      </c>
      <c r="Z84" s="189"/>
      <c r="AA84" s="221" t="s">
        <v>331</v>
      </c>
      <c r="AB84" s="210" t="s">
        <v>332</v>
      </c>
      <c r="AC84" s="209" t="s">
        <v>333</v>
      </c>
      <c r="AD84" s="197" t="s">
        <v>67</v>
      </c>
      <c r="AE84" s="235" t="s">
        <v>334</v>
      </c>
      <c r="AF84" s="231">
        <v>0</v>
      </c>
      <c r="AG84" s="211">
        <f>Table16[[#This Row],[ADOPTED
Expenditures TOTAL]]*Table16[[#This Row],[
Percent Related to CAP]]</f>
        <v>0</v>
      </c>
      <c r="AH84" s="211">
        <f>Table16[[#This Row],[ADOPTED
Revenue TOTAL]]*Table16[[#This Row],[
Percent Related to CAP]]</f>
        <v>0</v>
      </c>
      <c r="AI84" s="217" t="s">
        <v>69</v>
      </c>
      <c r="AJ84" s="217" t="s">
        <v>69</v>
      </c>
      <c r="AK84" s="217" t="s">
        <v>69</v>
      </c>
      <c r="AL84" s="217" t="s">
        <v>69</v>
      </c>
      <c r="AM84" s="290"/>
      <c r="AN84" s="212"/>
      <c r="AO84" s="213"/>
      <c r="AP84" s="213"/>
      <c r="AQ84" s="213"/>
      <c r="AR84" s="197" t="s">
        <v>277</v>
      </c>
      <c r="AS84" s="219" t="s">
        <v>330</v>
      </c>
      <c r="AT84" s="116" t="b">
        <f>IF(Table16[[#This Row],[PROPOSED
Form ID Name]]=Table16[[#This Row],[ADOPTED
Form ID Name]],TRUE,FALSE)</f>
        <v>1</v>
      </c>
      <c r="AU84" s="121" t="s">
        <v>331</v>
      </c>
      <c r="AV84" s="220" t="b">
        <f>AND(Table16[[#This Row],[PROPOSED Adjustment Description]]=Table16[[#This Row],[ ADOPTED
Adjustment Description]],TRUE,FALSE)</f>
        <v>0</v>
      </c>
      <c r="AW84" s="1" t="s">
        <v>4458</v>
      </c>
      <c r="AX84" s="1" t="b">
        <f>Table16[[#This Row],[Total Expenditures to CAP]]=Table16[[#This Row],[
Percent Related to CAP]]*Table16[[#This Row],[ADOPTED
Expenditures TOTAL]]</f>
        <v>1</v>
      </c>
      <c r="AY84" s="1" t="b">
        <f>Table16[[#This Row],[Total Revenue to CAP]]=Table16[[#This Row],[
Percent Related to CAP]]*Table16[[#This Row],[ADOPTED
Revenue TOTAL]]</f>
        <v>1</v>
      </c>
    </row>
    <row r="85" spans="1:51" s="1" customFormat="1" ht="35.25" customHeight="1" x14ac:dyDescent="0.15">
      <c r="A85" s="196">
        <v>100000</v>
      </c>
      <c r="B85" s="197" t="s">
        <v>57</v>
      </c>
      <c r="C85" s="198">
        <v>1914</v>
      </c>
      <c r="D85" s="197" t="s">
        <v>318</v>
      </c>
      <c r="E85" s="197" t="s">
        <v>335</v>
      </c>
      <c r="F85" s="197" t="s">
        <v>60</v>
      </c>
      <c r="G85" s="197" t="s">
        <v>61</v>
      </c>
      <c r="H85" s="197" t="s">
        <v>83</v>
      </c>
      <c r="I85" s="226">
        <v>56692</v>
      </c>
      <c r="J85" s="227" t="s">
        <v>336</v>
      </c>
      <c r="K85" s="188"/>
      <c r="L85" s="189"/>
      <c r="M85" s="189"/>
      <c r="N85" s="189"/>
      <c r="O85" s="189">
        <f>SUM(Table16[[#This Row],[Salaries and Wages]:[Variable Fringe]])</f>
        <v>0</v>
      </c>
      <c r="P85" s="189">
        <v>4000000</v>
      </c>
      <c r="Q85" s="189"/>
      <c r="R85" s="189"/>
      <c r="S85" s="189"/>
      <c r="T85" s="189"/>
      <c r="U85" s="189"/>
      <c r="V85" s="189"/>
      <c r="W85" s="189"/>
      <c r="X85" s="189"/>
      <c r="Y85" s="189">
        <v>4000000</v>
      </c>
      <c r="Z85" s="189"/>
      <c r="AA85" s="221" t="s">
        <v>337</v>
      </c>
      <c r="AB85" s="210" t="s">
        <v>338</v>
      </c>
      <c r="AC85" s="209" t="s">
        <v>339</v>
      </c>
      <c r="AD85" s="197" t="s">
        <v>67</v>
      </c>
      <c r="AE85" s="235" t="s">
        <v>340</v>
      </c>
      <c r="AF85" s="231">
        <v>0</v>
      </c>
      <c r="AG85" s="211">
        <f>Table16[[#This Row],[ADOPTED
Expenditures TOTAL]]*Table16[[#This Row],[
Percent Related to CAP]]</f>
        <v>0</v>
      </c>
      <c r="AH85" s="211">
        <f>Table16[[#This Row],[ADOPTED
Revenue TOTAL]]*Table16[[#This Row],[
Percent Related to CAP]]</f>
        <v>0</v>
      </c>
      <c r="AI85" s="217" t="s">
        <v>69</v>
      </c>
      <c r="AJ85" s="217" t="s">
        <v>69</v>
      </c>
      <c r="AK85" s="217" t="s">
        <v>69</v>
      </c>
      <c r="AL85" s="217" t="s">
        <v>69</v>
      </c>
      <c r="AM85" s="290"/>
      <c r="AN85" s="212"/>
      <c r="AO85" s="213"/>
      <c r="AP85" s="213"/>
      <c r="AQ85" s="213"/>
      <c r="AR85" s="197" t="s">
        <v>133</v>
      </c>
      <c r="AS85" s="219" t="s">
        <v>336</v>
      </c>
      <c r="AT85" s="116" t="b">
        <f>IF(Table16[[#This Row],[PROPOSED
Form ID Name]]=Table16[[#This Row],[ADOPTED
Form ID Name]],TRUE,FALSE)</f>
        <v>1</v>
      </c>
      <c r="AU85" s="121" t="s">
        <v>337</v>
      </c>
      <c r="AV85" s="220" t="b">
        <f>AND(Table16[[#This Row],[PROPOSED Adjustment Description]]=Table16[[#This Row],[ ADOPTED
Adjustment Description]],TRUE,FALSE)</f>
        <v>0</v>
      </c>
      <c r="AW85" s="1" t="s">
        <v>4458</v>
      </c>
      <c r="AX85" s="1" t="b">
        <f>Table16[[#This Row],[Total Expenditures to CAP]]=Table16[[#This Row],[
Percent Related to CAP]]*Table16[[#This Row],[ADOPTED
Expenditures TOTAL]]</f>
        <v>1</v>
      </c>
      <c r="AY85" s="1" t="b">
        <f>Table16[[#This Row],[Total Revenue to CAP]]=Table16[[#This Row],[
Percent Related to CAP]]*Table16[[#This Row],[ADOPTED
Revenue TOTAL]]</f>
        <v>1</v>
      </c>
    </row>
    <row r="86" spans="1:51" s="1" customFormat="1" ht="35.25" customHeight="1" x14ac:dyDescent="0.15">
      <c r="A86" s="196">
        <v>100000</v>
      </c>
      <c r="B86" s="197" t="s">
        <v>57</v>
      </c>
      <c r="C86" s="198">
        <v>1914</v>
      </c>
      <c r="D86" s="197" t="s">
        <v>318</v>
      </c>
      <c r="E86" s="197" t="s">
        <v>341</v>
      </c>
      <c r="F86" s="197" t="s">
        <v>60</v>
      </c>
      <c r="G86" s="197" t="s">
        <v>160</v>
      </c>
      <c r="H86" s="197" t="s">
        <v>83</v>
      </c>
      <c r="I86" s="226">
        <v>56694</v>
      </c>
      <c r="J86" s="227" t="s">
        <v>342</v>
      </c>
      <c r="K86" s="188"/>
      <c r="L86" s="189"/>
      <c r="M86" s="189"/>
      <c r="N86" s="189"/>
      <c r="O86" s="189">
        <f>SUM(Table16[[#This Row],[Salaries and Wages]:[Variable Fringe]])</f>
        <v>0</v>
      </c>
      <c r="P86" s="189"/>
      <c r="Q86" s="189">
        <v>132000</v>
      </c>
      <c r="R86" s="189"/>
      <c r="S86" s="189"/>
      <c r="T86" s="189"/>
      <c r="U86" s="189"/>
      <c r="V86" s="189"/>
      <c r="W86" s="189"/>
      <c r="X86" s="189"/>
      <c r="Y86" s="189">
        <v>132000</v>
      </c>
      <c r="Z86" s="189"/>
      <c r="AA86" s="221" t="s">
        <v>343</v>
      </c>
      <c r="AB86" s="210" t="s">
        <v>344</v>
      </c>
      <c r="AC86" s="209" t="s">
        <v>345</v>
      </c>
      <c r="AD86" s="197" t="s">
        <v>67</v>
      </c>
      <c r="AE86" s="235" t="s">
        <v>346</v>
      </c>
      <c r="AF86" s="231">
        <v>0</v>
      </c>
      <c r="AG86" s="211">
        <f>Table16[[#This Row],[ADOPTED
Expenditures TOTAL]]*Table16[[#This Row],[
Percent Related to CAP]]</f>
        <v>0</v>
      </c>
      <c r="AH86" s="211">
        <f>Table16[[#This Row],[ADOPTED
Revenue TOTAL]]*Table16[[#This Row],[
Percent Related to CAP]]</f>
        <v>0</v>
      </c>
      <c r="AI86" s="217" t="s">
        <v>69</v>
      </c>
      <c r="AJ86" s="217" t="s">
        <v>69</v>
      </c>
      <c r="AK86" s="217" t="s">
        <v>69</v>
      </c>
      <c r="AL86" s="217" t="s">
        <v>69</v>
      </c>
      <c r="AM86" s="290"/>
      <c r="AN86" s="212"/>
      <c r="AO86" s="213"/>
      <c r="AP86" s="213"/>
      <c r="AQ86" s="213"/>
      <c r="AR86" s="197" t="s">
        <v>179</v>
      </c>
      <c r="AS86" s="219" t="s">
        <v>342</v>
      </c>
      <c r="AT86" s="116" t="b">
        <f>IF(Table16[[#This Row],[PROPOSED
Form ID Name]]=Table16[[#This Row],[ADOPTED
Form ID Name]],TRUE,FALSE)</f>
        <v>1</v>
      </c>
      <c r="AU86" s="121" t="s">
        <v>343</v>
      </c>
      <c r="AV86" s="220" t="b">
        <f>AND(Table16[[#This Row],[PROPOSED Adjustment Description]]=Table16[[#This Row],[ ADOPTED
Adjustment Description]],TRUE,FALSE)</f>
        <v>0</v>
      </c>
      <c r="AW86" s="1" t="s">
        <v>4458</v>
      </c>
      <c r="AX86" s="1" t="b">
        <f>Table16[[#This Row],[Total Expenditures to CAP]]=Table16[[#This Row],[
Percent Related to CAP]]*Table16[[#This Row],[ADOPTED
Expenditures TOTAL]]</f>
        <v>1</v>
      </c>
      <c r="AY86" s="1" t="b">
        <f>Table16[[#This Row],[Total Revenue to CAP]]=Table16[[#This Row],[
Percent Related to CAP]]*Table16[[#This Row],[ADOPTED
Revenue TOTAL]]</f>
        <v>1</v>
      </c>
    </row>
    <row r="87" spans="1:51" s="1" customFormat="1" ht="35.25" customHeight="1" x14ac:dyDescent="0.15">
      <c r="A87" s="196">
        <v>100000</v>
      </c>
      <c r="B87" s="197" t="s">
        <v>57</v>
      </c>
      <c r="C87" s="198">
        <v>1517</v>
      </c>
      <c r="D87" s="197" t="s">
        <v>347</v>
      </c>
      <c r="E87" s="197" t="s">
        <v>103</v>
      </c>
      <c r="F87" s="197" t="s">
        <v>83</v>
      </c>
      <c r="G87" s="197" t="s">
        <v>142</v>
      </c>
      <c r="H87" s="197" t="s">
        <v>83</v>
      </c>
      <c r="I87" s="226">
        <v>56696</v>
      </c>
      <c r="J87" s="227" t="s">
        <v>348</v>
      </c>
      <c r="K87" s="188"/>
      <c r="L87" s="189"/>
      <c r="M87" s="189"/>
      <c r="N87" s="189"/>
      <c r="O87" s="189">
        <f>SUM(Table16[[#This Row],[Salaries and Wages]:[Variable Fringe]])</f>
        <v>0</v>
      </c>
      <c r="P87" s="189"/>
      <c r="Q87" s="194">
        <v>-10000</v>
      </c>
      <c r="R87" s="189"/>
      <c r="S87" s="189"/>
      <c r="T87" s="189"/>
      <c r="U87" s="189"/>
      <c r="V87" s="189"/>
      <c r="W87" s="189"/>
      <c r="X87" s="189"/>
      <c r="Y87" s="194">
        <v>-10000</v>
      </c>
      <c r="Z87" s="194">
        <v>-50000</v>
      </c>
      <c r="AA87" s="221" t="s">
        <v>349</v>
      </c>
      <c r="AB87" s="210" t="s">
        <v>350</v>
      </c>
      <c r="AC87" s="209" t="s">
        <v>351</v>
      </c>
      <c r="AD87" s="197" t="s">
        <v>94</v>
      </c>
      <c r="AE87" s="234" t="s">
        <v>352</v>
      </c>
      <c r="AF87" s="231">
        <v>0</v>
      </c>
      <c r="AG87" s="211">
        <f>Table16[[#This Row],[ADOPTED
Expenditures TOTAL]]*Table16[[#This Row],[
Percent Related to CAP]]</f>
        <v>0</v>
      </c>
      <c r="AH87" s="211">
        <f>Table16[[#This Row],[ADOPTED
Revenue TOTAL]]*Table16[[#This Row],[
Percent Related to CAP]]</f>
        <v>0</v>
      </c>
      <c r="AI87" s="217" t="s">
        <v>69</v>
      </c>
      <c r="AJ87" s="217" t="s">
        <v>69</v>
      </c>
      <c r="AK87" s="217" t="s">
        <v>69</v>
      </c>
      <c r="AL87" s="217" t="s">
        <v>69</v>
      </c>
      <c r="AM87" s="246"/>
      <c r="AN87" s="215"/>
      <c r="AO87" s="197"/>
      <c r="AP87" s="197"/>
      <c r="AQ87" s="197"/>
      <c r="AR87" s="197" t="s">
        <v>133</v>
      </c>
      <c r="AS87" s="219" t="s">
        <v>348</v>
      </c>
      <c r="AT87" s="116" t="b">
        <f>IF(Table16[[#This Row],[PROPOSED
Form ID Name]]=Table16[[#This Row],[ADOPTED
Form ID Name]],TRUE,FALSE)</f>
        <v>1</v>
      </c>
      <c r="AU87" s="121" t="s">
        <v>349</v>
      </c>
      <c r="AV87" s="220" t="b">
        <f>AND(Table16[[#This Row],[PROPOSED Adjustment Description]]=Table16[[#This Row],[ ADOPTED
Adjustment Description]],TRUE,FALSE)</f>
        <v>0</v>
      </c>
      <c r="AW87" s="1" t="s">
        <v>4458</v>
      </c>
      <c r="AX87" s="1" t="b">
        <f>Table16[[#This Row],[Total Expenditures to CAP]]=Table16[[#This Row],[
Percent Related to CAP]]*Table16[[#This Row],[ADOPTED
Expenditures TOTAL]]</f>
        <v>1</v>
      </c>
      <c r="AY87" s="1" t="b">
        <f>Table16[[#This Row],[Total Revenue to CAP]]=Table16[[#This Row],[
Percent Related to CAP]]*Table16[[#This Row],[ADOPTED
Revenue TOTAL]]</f>
        <v>1</v>
      </c>
    </row>
    <row r="88" spans="1:51" s="425" customFormat="1" ht="35.25" customHeight="1" x14ac:dyDescent="0.15">
      <c r="A88" s="397">
        <v>100000</v>
      </c>
      <c r="B88" s="406" t="s">
        <v>57</v>
      </c>
      <c r="C88" s="399">
        <v>1914</v>
      </c>
      <c r="D88" s="406" t="s">
        <v>318</v>
      </c>
      <c r="E88" s="406" t="s">
        <v>353</v>
      </c>
      <c r="F88" s="406" t="s">
        <v>60</v>
      </c>
      <c r="G88" s="406" t="s">
        <v>239</v>
      </c>
      <c r="H88" s="406" t="s">
        <v>83</v>
      </c>
      <c r="I88" s="226">
        <v>56697</v>
      </c>
      <c r="J88" s="227" t="s">
        <v>354</v>
      </c>
      <c r="K88" s="413">
        <v>50.14</v>
      </c>
      <c r="L88" s="410">
        <v>2893540</v>
      </c>
      <c r="M88" s="410">
        <v>148834</v>
      </c>
      <c r="N88" s="410">
        <v>194220</v>
      </c>
      <c r="O88" s="410">
        <f>SUM(Table16[[#This Row],[Salaries and Wages]:[Variable Fringe]])</f>
        <v>3236594</v>
      </c>
      <c r="P88" s="410"/>
      <c r="Q88" s="410"/>
      <c r="R88" s="410"/>
      <c r="S88" s="410"/>
      <c r="T88" s="410"/>
      <c r="U88" s="410"/>
      <c r="V88" s="410"/>
      <c r="W88" s="410"/>
      <c r="X88" s="410"/>
      <c r="Y88" s="410">
        <v>3236594</v>
      </c>
      <c r="Z88" s="410"/>
      <c r="AA88" s="221" t="s">
        <v>355</v>
      </c>
      <c r="AB88" s="404" t="s">
        <v>242</v>
      </c>
      <c r="AC88" s="404" t="s">
        <v>356</v>
      </c>
      <c r="AD88" s="197" t="s">
        <v>94</v>
      </c>
      <c r="AE88" s="234" t="s">
        <v>357</v>
      </c>
      <c r="AF88" s="414">
        <v>0</v>
      </c>
      <c r="AG88" s="411">
        <f>Table16[[#This Row],[ADOPTED
Expenditures TOTAL]]*Table16[[#This Row],[
Percent Related to CAP]]</f>
        <v>0</v>
      </c>
      <c r="AH88" s="411">
        <f>Table16[[#This Row],[ADOPTED
Revenue TOTAL]]*Table16[[#This Row],[
Percent Related to CAP]]</f>
        <v>0</v>
      </c>
      <c r="AI88" s="415" t="s">
        <v>69</v>
      </c>
      <c r="AJ88" s="422" t="s">
        <v>69</v>
      </c>
      <c r="AK88" s="415" t="s">
        <v>69</v>
      </c>
      <c r="AL88" s="415" t="s">
        <v>69</v>
      </c>
      <c r="AM88" s="423"/>
      <c r="AN88" s="215"/>
      <c r="AO88" s="197"/>
      <c r="AP88" s="197"/>
      <c r="AQ88" s="197"/>
      <c r="AR88" s="197" t="s">
        <v>70</v>
      </c>
      <c r="AS88" s="219" t="s">
        <v>354</v>
      </c>
      <c r="AT88" s="116" t="b">
        <f>IF(Table16[[#This Row],[PROPOSED
Form ID Name]]=Table16[[#This Row],[ADOPTED
Form ID Name]],TRUE,FALSE)</f>
        <v>1</v>
      </c>
      <c r="AU88" s="121" t="s">
        <v>355</v>
      </c>
      <c r="AV88" s="220" t="b">
        <f>AND(Table16[[#This Row],[PROPOSED Adjustment Description]]=Table16[[#This Row],[ ADOPTED
Adjustment Description]],TRUE,FALSE)</f>
        <v>0</v>
      </c>
      <c r="AW88" s="1" t="s">
        <v>4458</v>
      </c>
      <c r="AX88" s="1" t="b">
        <f>Table16[[#This Row],[Total Expenditures to CAP]]=Table16[[#This Row],[
Percent Related to CAP]]*Table16[[#This Row],[ADOPTED
Expenditures TOTAL]]</f>
        <v>1</v>
      </c>
      <c r="AY88" s="1" t="b">
        <f>Table16[[#This Row],[Total Revenue to CAP]]=Table16[[#This Row],[
Percent Related to CAP]]*Table16[[#This Row],[ADOPTED
Revenue TOTAL]]</f>
        <v>1</v>
      </c>
    </row>
    <row r="89" spans="1:51" s="425" customFormat="1" ht="35.25" customHeight="1" x14ac:dyDescent="0.15">
      <c r="A89" s="397">
        <v>100000</v>
      </c>
      <c r="B89" s="398" t="s">
        <v>57</v>
      </c>
      <c r="C89" s="399">
        <v>1914</v>
      </c>
      <c r="D89" s="398" t="s">
        <v>318</v>
      </c>
      <c r="E89" s="398" t="s">
        <v>358</v>
      </c>
      <c r="F89" s="398" t="s">
        <v>60</v>
      </c>
      <c r="G89" s="398" t="s">
        <v>61</v>
      </c>
      <c r="H89" s="398" t="s">
        <v>83</v>
      </c>
      <c r="I89" s="226">
        <v>56700</v>
      </c>
      <c r="J89" s="228" t="s">
        <v>359</v>
      </c>
      <c r="K89" s="401"/>
      <c r="L89" s="402">
        <v>6000000</v>
      </c>
      <c r="M89" s="402"/>
      <c r="N89" s="402">
        <v>87000</v>
      </c>
      <c r="O89" s="402">
        <f>SUM(Table16[[#This Row],[Salaries and Wages]:[Variable Fringe]])</f>
        <v>6087000</v>
      </c>
      <c r="P89" s="402"/>
      <c r="Q89" s="402"/>
      <c r="R89" s="402"/>
      <c r="S89" s="402"/>
      <c r="T89" s="402"/>
      <c r="U89" s="402"/>
      <c r="V89" s="402"/>
      <c r="W89" s="402"/>
      <c r="X89" s="402"/>
      <c r="Y89" s="402">
        <v>6087000</v>
      </c>
      <c r="Z89" s="402"/>
      <c r="AA89" s="223" t="s">
        <v>360</v>
      </c>
      <c r="AB89" s="404" t="s">
        <v>361</v>
      </c>
      <c r="AC89" s="404" t="s">
        <v>362</v>
      </c>
      <c r="AD89" s="199" t="s">
        <v>94</v>
      </c>
      <c r="AE89" s="234" t="s">
        <v>363</v>
      </c>
      <c r="AF89" s="414">
        <v>0</v>
      </c>
      <c r="AG89" s="411">
        <f>Table16[[#This Row],[ADOPTED
Expenditures TOTAL]]*Table16[[#This Row],[
Percent Related to CAP]]</f>
        <v>0</v>
      </c>
      <c r="AH89" s="411">
        <f>Table16[[#This Row],[ADOPTED
Revenue TOTAL]]*Table16[[#This Row],[
Percent Related to CAP]]</f>
        <v>0</v>
      </c>
      <c r="AI89" s="422" t="s">
        <v>69</v>
      </c>
      <c r="AJ89" s="422" t="s">
        <v>69</v>
      </c>
      <c r="AK89" s="415" t="s">
        <v>69</v>
      </c>
      <c r="AL89" s="415" t="s">
        <v>69</v>
      </c>
      <c r="AM89" s="424"/>
      <c r="AN89" s="215"/>
      <c r="AO89" s="197"/>
      <c r="AP89" s="197"/>
      <c r="AQ89" s="197"/>
      <c r="AR89" s="197" t="s">
        <v>70</v>
      </c>
      <c r="AS89" s="219" t="s">
        <v>359</v>
      </c>
      <c r="AT89" s="116" t="b">
        <f>IF(Table16[[#This Row],[PROPOSED
Form ID Name]]=Table16[[#This Row],[ADOPTED
Form ID Name]],TRUE,FALSE)</f>
        <v>1</v>
      </c>
      <c r="AU89" s="121" t="s">
        <v>360</v>
      </c>
      <c r="AV89" s="220" t="b">
        <f>AND(Table16[[#This Row],[PROPOSED Adjustment Description]]=Table16[[#This Row],[ ADOPTED
Adjustment Description]],TRUE,FALSE)</f>
        <v>0</v>
      </c>
      <c r="AW89" s="1" t="s">
        <v>4458</v>
      </c>
      <c r="AX89" s="1" t="b">
        <f>Table16[[#This Row],[Total Expenditures to CAP]]=Table16[[#This Row],[
Percent Related to CAP]]*Table16[[#This Row],[ADOPTED
Expenditures TOTAL]]</f>
        <v>1</v>
      </c>
      <c r="AY89" s="1" t="b">
        <f>Table16[[#This Row],[Total Revenue to CAP]]=Table16[[#This Row],[
Percent Related to CAP]]*Table16[[#This Row],[ADOPTED
Revenue TOTAL]]</f>
        <v>1</v>
      </c>
    </row>
    <row r="90" spans="1:51" s="1" customFormat="1" ht="35.25" customHeight="1" x14ac:dyDescent="0.15">
      <c r="A90" s="196">
        <v>200728</v>
      </c>
      <c r="B90" s="197" t="s">
        <v>364</v>
      </c>
      <c r="C90" s="198">
        <v>1619</v>
      </c>
      <c r="D90" s="197" t="s">
        <v>270</v>
      </c>
      <c r="E90" s="197" t="s">
        <v>238</v>
      </c>
      <c r="F90" s="197" t="s">
        <v>60</v>
      </c>
      <c r="G90" s="197" t="s">
        <v>89</v>
      </c>
      <c r="H90" s="197" t="s">
        <v>271</v>
      </c>
      <c r="I90" s="226">
        <v>56701</v>
      </c>
      <c r="J90" s="227" t="s">
        <v>365</v>
      </c>
      <c r="K90" s="188"/>
      <c r="L90" s="189"/>
      <c r="M90" s="189"/>
      <c r="N90" s="189"/>
      <c r="O90" s="189">
        <f>SUM(Table16[[#This Row],[Salaries and Wages]:[Variable Fringe]])</f>
        <v>0</v>
      </c>
      <c r="P90" s="189"/>
      <c r="Q90" s="189"/>
      <c r="R90" s="189"/>
      <c r="S90" s="189"/>
      <c r="T90" s="189"/>
      <c r="U90" s="189"/>
      <c r="V90" s="189"/>
      <c r="W90" s="189"/>
      <c r="X90" s="189"/>
      <c r="Y90" s="189"/>
      <c r="Z90" s="189">
        <v>516174</v>
      </c>
      <c r="AA90" s="221" t="s">
        <v>366</v>
      </c>
      <c r="AB90" s="210" t="s">
        <v>367</v>
      </c>
      <c r="AC90" s="210" t="s">
        <v>368</v>
      </c>
      <c r="AD90" s="197" t="s">
        <v>67</v>
      </c>
      <c r="AE90" s="235" t="s">
        <v>369</v>
      </c>
      <c r="AF90" s="231">
        <v>0</v>
      </c>
      <c r="AG90" s="211">
        <f>Table16[[#This Row],[ADOPTED
Expenditures TOTAL]]*Table16[[#This Row],[
Percent Related to CAP]]</f>
        <v>0</v>
      </c>
      <c r="AH90" s="211">
        <f>Table16[[#This Row],[ADOPTED
Revenue TOTAL]]*Table16[[#This Row],[
Percent Related to CAP]]</f>
        <v>0</v>
      </c>
      <c r="AI90" s="217" t="s">
        <v>69</v>
      </c>
      <c r="AJ90" s="217" t="s">
        <v>69</v>
      </c>
      <c r="AK90" s="217" t="s">
        <v>69</v>
      </c>
      <c r="AL90" s="217" t="s">
        <v>69</v>
      </c>
      <c r="AM90" s="290"/>
      <c r="AN90" s="215" t="s">
        <v>179</v>
      </c>
      <c r="AO90" s="197"/>
      <c r="AP90" s="197"/>
      <c r="AQ90" s="216"/>
      <c r="AR90" s="216"/>
      <c r="AS90" s="219" t="s">
        <v>365</v>
      </c>
      <c r="AT90" s="117" t="b">
        <f>IF(Table16[[#This Row],[PROPOSED
Form ID Name]]=Table16[[#This Row],[ADOPTED
Form ID Name]],TRUE,FALSE)</f>
        <v>1</v>
      </c>
      <c r="AU90" s="121" t="s">
        <v>366</v>
      </c>
      <c r="AV90" s="220" t="b">
        <f>AND(Table16[[#This Row],[PROPOSED Adjustment Description]]=Table16[[#This Row],[ ADOPTED
Adjustment Description]],TRUE,FALSE)</f>
        <v>0</v>
      </c>
      <c r="AW90" s="1" t="s">
        <v>4458</v>
      </c>
      <c r="AX90" s="1" t="b">
        <f>Table16[[#This Row],[Total Expenditures to CAP]]=Table16[[#This Row],[
Percent Related to CAP]]*Table16[[#This Row],[ADOPTED
Expenditures TOTAL]]</f>
        <v>1</v>
      </c>
      <c r="AY90" s="1" t="b">
        <f>Table16[[#This Row],[Total Revenue to CAP]]=Table16[[#This Row],[
Percent Related to CAP]]*Table16[[#This Row],[ADOPTED
Revenue TOTAL]]</f>
        <v>1</v>
      </c>
    </row>
    <row r="91" spans="1:51" s="1" customFormat="1" ht="35.25" customHeight="1" x14ac:dyDescent="0.15">
      <c r="A91" s="196">
        <v>200728</v>
      </c>
      <c r="B91" s="197" t="s">
        <v>364</v>
      </c>
      <c r="C91" s="198">
        <v>1619</v>
      </c>
      <c r="D91" s="197" t="s">
        <v>270</v>
      </c>
      <c r="E91" s="197" t="s">
        <v>72</v>
      </c>
      <c r="F91" s="197" t="s">
        <v>60</v>
      </c>
      <c r="G91" s="197" t="s">
        <v>61</v>
      </c>
      <c r="H91" s="197" t="s">
        <v>271</v>
      </c>
      <c r="I91" s="226">
        <v>56702</v>
      </c>
      <c r="J91" s="227" t="s">
        <v>370</v>
      </c>
      <c r="K91" s="188"/>
      <c r="L91" s="189"/>
      <c r="M91" s="189"/>
      <c r="N91" s="189"/>
      <c r="O91" s="189">
        <f>SUM(Table16[[#This Row],[Salaries and Wages]:[Variable Fringe]])</f>
        <v>0</v>
      </c>
      <c r="P91" s="189"/>
      <c r="Q91" s="189">
        <v>456000</v>
      </c>
      <c r="R91" s="189"/>
      <c r="S91" s="189"/>
      <c r="T91" s="189"/>
      <c r="U91" s="189"/>
      <c r="V91" s="189"/>
      <c r="W91" s="189"/>
      <c r="X91" s="189"/>
      <c r="Y91" s="189">
        <v>456000</v>
      </c>
      <c r="Z91" s="189"/>
      <c r="AA91" s="224" t="s">
        <v>371</v>
      </c>
      <c r="AB91" s="210" t="s">
        <v>372</v>
      </c>
      <c r="AC91" s="210" t="s">
        <v>373</v>
      </c>
      <c r="AD91" s="197" t="s">
        <v>67</v>
      </c>
      <c r="AE91" s="235" t="s">
        <v>374</v>
      </c>
      <c r="AF91" s="231">
        <v>0</v>
      </c>
      <c r="AG91" s="211">
        <f>Table16[[#This Row],[ADOPTED
Expenditures TOTAL]]*Table16[[#This Row],[
Percent Related to CAP]]</f>
        <v>0</v>
      </c>
      <c r="AH91" s="211">
        <f>Table16[[#This Row],[ADOPTED
Revenue TOTAL]]*Table16[[#This Row],[
Percent Related to CAP]]</f>
        <v>0</v>
      </c>
      <c r="AI91" s="217" t="s">
        <v>69</v>
      </c>
      <c r="AJ91" s="217" t="s">
        <v>69</v>
      </c>
      <c r="AK91" s="217" t="s">
        <v>69</v>
      </c>
      <c r="AL91" s="217" t="s">
        <v>69</v>
      </c>
      <c r="AM91" s="290"/>
      <c r="AN91" s="215" t="s">
        <v>179</v>
      </c>
      <c r="AO91" s="197"/>
      <c r="AP91" s="197"/>
      <c r="AQ91" s="216"/>
      <c r="AR91" s="216"/>
      <c r="AS91" s="219" t="s">
        <v>370</v>
      </c>
      <c r="AT91" s="117" t="b">
        <f>IF(Table16[[#This Row],[PROPOSED
Form ID Name]]=Table16[[#This Row],[ADOPTED
Form ID Name]],TRUE,FALSE)</f>
        <v>1</v>
      </c>
      <c r="AU91" s="121" t="s">
        <v>371</v>
      </c>
      <c r="AV91" s="220" t="b">
        <f>AND(Table16[[#This Row],[PROPOSED Adjustment Description]]=Table16[[#This Row],[ ADOPTED
Adjustment Description]],TRUE,FALSE)</f>
        <v>0</v>
      </c>
      <c r="AW91" s="1" t="s">
        <v>4458</v>
      </c>
      <c r="AX91" s="1" t="b">
        <f>Table16[[#This Row],[Total Expenditures to CAP]]=Table16[[#This Row],[
Percent Related to CAP]]*Table16[[#This Row],[ADOPTED
Expenditures TOTAL]]</f>
        <v>1</v>
      </c>
      <c r="AY91" s="1" t="b">
        <f>Table16[[#This Row],[Total Revenue to CAP]]=Table16[[#This Row],[
Percent Related to CAP]]*Table16[[#This Row],[ADOPTED
Revenue TOTAL]]</f>
        <v>1</v>
      </c>
    </row>
    <row r="92" spans="1:51" s="1" customFormat="1" ht="35.25" customHeight="1" x14ac:dyDescent="0.15">
      <c r="A92" s="196">
        <v>200728</v>
      </c>
      <c r="B92" s="197" t="s">
        <v>364</v>
      </c>
      <c r="C92" s="198">
        <v>1619</v>
      </c>
      <c r="D92" s="197" t="s">
        <v>270</v>
      </c>
      <c r="E92" s="197" t="s">
        <v>103</v>
      </c>
      <c r="F92" s="197" t="s">
        <v>60</v>
      </c>
      <c r="G92" s="197" t="s">
        <v>61</v>
      </c>
      <c r="H92" s="197" t="s">
        <v>271</v>
      </c>
      <c r="I92" s="226">
        <v>56703</v>
      </c>
      <c r="J92" s="227" t="s">
        <v>370</v>
      </c>
      <c r="K92" s="188"/>
      <c r="L92" s="189"/>
      <c r="M92" s="189"/>
      <c r="N92" s="189"/>
      <c r="O92" s="189">
        <f>SUM(Table16[[#This Row],[Salaries and Wages]:[Variable Fringe]])</f>
        <v>0</v>
      </c>
      <c r="P92" s="189"/>
      <c r="Q92" s="189">
        <v>750000</v>
      </c>
      <c r="R92" s="189"/>
      <c r="S92" s="189"/>
      <c r="T92" s="189"/>
      <c r="U92" s="189"/>
      <c r="V92" s="189"/>
      <c r="W92" s="189"/>
      <c r="X92" s="189"/>
      <c r="Y92" s="189">
        <v>750000</v>
      </c>
      <c r="Z92" s="189"/>
      <c r="AA92" s="224" t="s">
        <v>375</v>
      </c>
      <c r="AB92" s="210" t="s">
        <v>372</v>
      </c>
      <c r="AC92" s="210" t="s">
        <v>376</v>
      </c>
      <c r="AD92" s="197" t="s">
        <v>67</v>
      </c>
      <c r="AE92" s="235" t="s">
        <v>374</v>
      </c>
      <c r="AF92" s="231">
        <v>0</v>
      </c>
      <c r="AG92" s="211">
        <f>Table16[[#This Row],[ADOPTED
Expenditures TOTAL]]*Table16[[#This Row],[
Percent Related to CAP]]</f>
        <v>0</v>
      </c>
      <c r="AH92" s="211">
        <f>Table16[[#This Row],[ADOPTED
Revenue TOTAL]]*Table16[[#This Row],[
Percent Related to CAP]]</f>
        <v>0</v>
      </c>
      <c r="AI92" s="217" t="s">
        <v>69</v>
      </c>
      <c r="AJ92" s="217" t="s">
        <v>69</v>
      </c>
      <c r="AK92" s="217" t="s">
        <v>69</v>
      </c>
      <c r="AL92" s="217" t="s">
        <v>69</v>
      </c>
      <c r="AM92" s="290"/>
      <c r="AN92" s="215" t="s">
        <v>179</v>
      </c>
      <c r="AO92" s="197"/>
      <c r="AP92" s="197"/>
      <c r="AQ92" s="216"/>
      <c r="AR92" s="216"/>
      <c r="AS92" s="219" t="s">
        <v>370</v>
      </c>
      <c r="AT92" s="117" t="b">
        <f>IF(Table16[[#This Row],[PROPOSED
Form ID Name]]=Table16[[#This Row],[ADOPTED
Form ID Name]],TRUE,FALSE)</f>
        <v>1</v>
      </c>
      <c r="AU92" s="121" t="s">
        <v>375</v>
      </c>
      <c r="AV92" s="220" t="b">
        <f>AND(Table16[[#This Row],[PROPOSED Adjustment Description]]=Table16[[#This Row],[ ADOPTED
Adjustment Description]],TRUE,FALSE)</f>
        <v>0</v>
      </c>
      <c r="AW92" s="1" t="s">
        <v>4458</v>
      </c>
      <c r="AX92" s="1" t="b">
        <f>Table16[[#This Row],[Total Expenditures to CAP]]=Table16[[#This Row],[
Percent Related to CAP]]*Table16[[#This Row],[ADOPTED
Expenditures TOTAL]]</f>
        <v>1</v>
      </c>
      <c r="AY92" s="1" t="b">
        <f>Table16[[#This Row],[Total Revenue to CAP]]=Table16[[#This Row],[
Percent Related to CAP]]*Table16[[#This Row],[ADOPTED
Revenue TOTAL]]</f>
        <v>1</v>
      </c>
    </row>
    <row r="93" spans="1:51" s="1" customFormat="1" ht="35.25" customHeight="1" x14ac:dyDescent="0.15">
      <c r="A93" s="196">
        <v>100000</v>
      </c>
      <c r="B93" s="197" t="s">
        <v>57</v>
      </c>
      <c r="C93" s="198">
        <v>1517</v>
      </c>
      <c r="D93" s="197" t="s">
        <v>347</v>
      </c>
      <c r="E93" s="197" t="s">
        <v>72</v>
      </c>
      <c r="F93" s="197" t="s">
        <v>83</v>
      </c>
      <c r="G93" s="197" t="s">
        <v>61</v>
      </c>
      <c r="H93" s="197" t="s">
        <v>83</v>
      </c>
      <c r="I93" s="226">
        <v>56704</v>
      </c>
      <c r="J93" s="227" t="s">
        <v>377</v>
      </c>
      <c r="K93" s="188">
        <v>1</v>
      </c>
      <c r="L93" s="189">
        <v>136113</v>
      </c>
      <c r="M93" s="189">
        <v>26136</v>
      </c>
      <c r="N93" s="189">
        <v>11275</v>
      </c>
      <c r="O93" s="189">
        <f>SUM(Table16[[#This Row],[Salaries and Wages]:[Variable Fringe]])</f>
        <v>173524</v>
      </c>
      <c r="P93" s="189"/>
      <c r="Q93" s="189"/>
      <c r="R93" s="189"/>
      <c r="S93" s="189"/>
      <c r="T93" s="189"/>
      <c r="U93" s="189"/>
      <c r="V93" s="189"/>
      <c r="W93" s="189"/>
      <c r="X93" s="189"/>
      <c r="Y93" s="189">
        <v>173524</v>
      </c>
      <c r="Z93" s="189"/>
      <c r="AA93" s="221" t="s">
        <v>378</v>
      </c>
      <c r="AB93" s="210" t="s">
        <v>379</v>
      </c>
      <c r="AC93" s="209" t="s">
        <v>380</v>
      </c>
      <c r="AD93" s="197" t="s">
        <v>94</v>
      </c>
      <c r="AE93" s="235" t="s">
        <v>381</v>
      </c>
      <c r="AF93" s="231">
        <v>0.5</v>
      </c>
      <c r="AG93" s="211">
        <f>Table16[[#This Row],[ADOPTED
Expenditures TOTAL]]*Table16[[#This Row],[
Percent Related to CAP]]</f>
        <v>86762</v>
      </c>
      <c r="AH93" s="211">
        <f>Table16[[#This Row],[ADOPTED
Revenue TOTAL]]*Table16[[#This Row],[
Percent Related to CAP]]</f>
        <v>0</v>
      </c>
      <c r="AI93" s="217" t="s">
        <v>382</v>
      </c>
      <c r="AJ93" s="217" t="s">
        <v>382</v>
      </c>
      <c r="AK93" s="217" t="s">
        <v>156</v>
      </c>
      <c r="AL93" s="217" t="s">
        <v>177</v>
      </c>
      <c r="AM93" s="290"/>
      <c r="AN93" s="212"/>
      <c r="AO93" s="213"/>
      <c r="AP93" s="213"/>
      <c r="AQ93" s="213"/>
      <c r="AR93" s="197" t="s">
        <v>133</v>
      </c>
      <c r="AS93" s="219" t="s">
        <v>377</v>
      </c>
      <c r="AT93" s="116" t="b">
        <f>IF(Table16[[#This Row],[PROPOSED
Form ID Name]]=Table16[[#This Row],[ADOPTED
Form ID Name]],TRUE,FALSE)</f>
        <v>1</v>
      </c>
      <c r="AU93" s="121" t="s">
        <v>378</v>
      </c>
      <c r="AV93" s="220" t="b">
        <f>AND(Table16[[#This Row],[PROPOSED Adjustment Description]]=Table16[[#This Row],[ ADOPTED
Adjustment Description]],TRUE,FALSE)</f>
        <v>0</v>
      </c>
      <c r="AW93" s="1" t="s">
        <v>4458</v>
      </c>
      <c r="AX93" s="1" t="b">
        <f>Table16[[#This Row],[Total Expenditures to CAP]]=Table16[[#This Row],[
Percent Related to CAP]]*Table16[[#This Row],[ADOPTED
Expenditures TOTAL]]</f>
        <v>1</v>
      </c>
      <c r="AY93" s="1" t="b">
        <f>Table16[[#This Row],[Total Revenue to CAP]]=Table16[[#This Row],[
Percent Related to CAP]]*Table16[[#This Row],[ADOPTED
Revenue TOTAL]]</f>
        <v>1</v>
      </c>
    </row>
    <row r="94" spans="1:51" s="1" customFormat="1" ht="35.25" customHeight="1" x14ac:dyDescent="0.15">
      <c r="A94" s="196">
        <v>100000</v>
      </c>
      <c r="B94" s="197" t="s">
        <v>57</v>
      </c>
      <c r="C94" s="198">
        <v>1517</v>
      </c>
      <c r="D94" s="197" t="s">
        <v>347</v>
      </c>
      <c r="E94" s="197" t="s">
        <v>238</v>
      </c>
      <c r="F94" s="197" t="s">
        <v>83</v>
      </c>
      <c r="G94" s="197" t="s">
        <v>61</v>
      </c>
      <c r="H94" s="197" t="s">
        <v>83</v>
      </c>
      <c r="I94" s="226">
        <v>56705</v>
      </c>
      <c r="J94" s="227" t="s">
        <v>383</v>
      </c>
      <c r="K94" s="188">
        <v>2</v>
      </c>
      <c r="L94" s="189">
        <v>159434</v>
      </c>
      <c r="M94" s="189">
        <v>36266</v>
      </c>
      <c r="N94" s="189">
        <v>19504</v>
      </c>
      <c r="O94" s="189">
        <f>SUM(Table16[[#This Row],[Salaries and Wages]:[Variable Fringe]])</f>
        <v>215204</v>
      </c>
      <c r="P94" s="189"/>
      <c r="Q94" s="189"/>
      <c r="R94" s="189"/>
      <c r="S94" s="189"/>
      <c r="T94" s="189"/>
      <c r="U94" s="189"/>
      <c r="V94" s="189"/>
      <c r="W94" s="189"/>
      <c r="X94" s="189"/>
      <c r="Y94" s="189">
        <v>215204</v>
      </c>
      <c r="Z94" s="189"/>
      <c r="AA94" s="221" t="s">
        <v>384</v>
      </c>
      <c r="AB94" s="210" t="s">
        <v>385</v>
      </c>
      <c r="AC94" s="209" t="s">
        <v>386</v>
      </c>
      <c r="AD94" s="197" t="s">
        <v>94</v>
      </c>
      <c r="AE94" s="234" t="s">
        <v>352</v>
      </c>
      <c r="AF94" s="231">
        <v>0.1</v>
      </c>
      <c r="AG94" s="211">
        <f>Table16[[#This Row],[ADOPTED
Expenditures TOTAL]]*Table16[[#This Row],[
Percent Related to CAP]]</f>
        <v>21520.400000000001</v>
      </c>
      <c r="AH94" s="211">
        <f>Table16[[#This Row],[ADOPTED
Revenue TOTAL]]*Table16[[#This Row],[
Percent Related to CAP]]</f>
        <v>0</v>
      </c>
      <c r="AI94" s="217" t="s">
        <v>382</v>
      </c>
      <c r="AJ94" s="217" t="s">
        <v>382</v>
      </c>
      <c r="AK94" s="217" t="s">
        <v>156</v>
      </c>
      <c r="AL94" s="217" t="s">
        <v>177</v>
      </c>
      <c r="AM94" s="246"/>
      <c r="AN94" s="215"/>
      <c r="AO94" s="197"/>
      <c r="AP94" s="197"/>
      <c r="AQ94" s="197"/>
      <c r="AR94" s="197" t="s">
        <v>133</v>
      </c>
      <c r="AS94" s="219" t="s">
        <v>383</v>
      </c>
      <c r="AT94" s="116" t="b">
        <f>IF(Table16[[#This Row],[PROPOSED
Form ID Name]]=Table16[[#This Row],[ADOPTED
Form ID Name]],TRUE,FALSE)</f>
        <v>1</v>
      </c>
      <c r="AU94" s="121" t="s">
        <v>384</v>
      </c>
      <c r="AV94" s="220" t="b">
        <f>AND(Table16[[#This Row],[PROPOSED Adjustment Description]]=Table16[[#This Row],[ ADOPTED
Adjustment Description]],TRUE,FALSE)</f>
        <v>0</v>
      </c>
      <c r="AW94" s="1" t="s">
        <v>4458</v>
      </c>
      <c r="AX94" s="1" t="b">
        <f>Table16[[#This Row],[Total Expenditures to CAP]]=Table16[[#This Row],[
Percent Related to CAP]]*Table16[[#This Row],[ADOPTED
Expenditures TOTAL]]</f>
        <v>1</v>
      </c>
      <c r="AY94" s="1" t="b">
        <f>Table16[[#This Row],[Total Revenue to CAP]]=Table16[[#This Row],[
Percent Related to CAP]]*Table16[[#This Row],[ADOPTED
Revenue TOTAL]]</f>
        <v>1</v>
      </c>
    </row>
    <row r="95" spans="1:51" s="1" customFormat="1" ht="35.25" customHeight="1" x14ac:dyDescent="0.15">
      <c r="A95" s="196">
        <v>100000</v>
      </c>
      <c r="B95" s="197" t="s">
        <v>57</v>
      </c>
      <c r="C95" s="198">
        <v>1517</v>
      </c>
      <c r="D95" s="197" t="s">
        <v>347</v>
      </c>
      <c r="E95" s="197" t="s">
        <v>103</v>
      </c>
      <c r="F95" s="197" t="s">
        <v>83</v>
      </c>
      <c r="G95" s="197" t="s">
        <v>61</v>
      </c>
      <c r="H95" s="197" t="s">
        <v>83</v>
      </c>
      <c r="I95" s="226">
        <v>56706</v>
      </c>
      <c r="J95" s="227" t="s">
        <v>387</v>
      </c>
      <c r="K95" s="188">
        <v>4</v>
      </c>
      <c r="L95" s="189">
        <v>423028</v>
      </c>
      <c r="M95" s="189">
        <v>87730</v>
      </c>
      <c r="N95" s="189">
        <v>41820</v>
      </c>
      <c r="O95" s="189">
        <f>SUM(Table16[[#This Row],[Salaries and Wages]:[Variable Fringe]])</f>
        <v>552578</v>
      </c>
      <c r="P95" s="189"/>
      <c r="Q95" s="189"/>
      <c r="R95" s="189"/>
      <c r="S95" s="189"/>
      <c r="T95" s="189"/>
      <c r="U95" s="189"/>
      <c r="V95" s="189"/>
      <c r="W95" s="189"/>
      <c r="X95" s="189"/>
      <c r="Y95" s="189">
        <v>552578</v>
      </c>
      <c r="Z95" s="189"/>
      <c r="AA95" s="221" t="s">
        <v>388</v>
      </c>
      <c r="AB95" s="210" t="s">
        <v>389</v>
      </c>
      <c r="AC95" s="209" t="s">
        <v>390</v>
      </c>
      <c r="AD95" s="197" t="s">
        <v>94</v>
      </c>
      <c r="AE95" s="235" t="s">
        <v>391</v>
      </c>
      <c r="AF95" s="231">
        <v>0.5</v>
      </c>
      <c r="AG95" s="211">
        <f>Table16[[#This Row],[ADOPTED
Expenditures TOTAL]]*Table16[[#This Row],[
Percent Related to CAP]]</f>
        <v>276289</v>
      </c>
      <c r="AH95" s="211">
        <f>Table16[[#This Row],[ADOPTED
Revenue TOTAL]]*Table16[[#This Row],[
Percent Related to CAP]]</f>
        <v>0</v>
      </c>
      <c r="AI95" s="217" t="s">
        <v>382</v>
      </c>
      <c r="AJ95" s="217" t="s">
        <v>382</v>
      </c>
      <c r="AK95" s="217" t="s">
        <v>156</v>
      </c>
      <c r="AL95" s="217" t="s">
        <v>177</v>
      </c>
      <c r="AM95" s="290"/>
      <c r="AN95" s="212"/>
      <c r="AO95" s="213"/>
      <c r="AP95" s="213"/>
      <c r="AQ95" s="213"/>
      <c r="AR95" s="197" t="s">
        <v>133</v>
      </c>
      <c r="AS95" s="219" t="s">
        <v>387</v>
      </c>
      <c r="AT95" s="116" t="b">
        <f>IF(Table16[[#This Row],[PROPOSED
Form ID Name]]=Table16[[#This Row],[ADOPTED
Form ID Name]],TRUE,FALSE)</f>
        <v>1</v>
      </c>
      <c r="AU95" s="121" t="s">
        <v>388</v>
      </c>
      <c r="AV95" s="220" t="b">
        <f>AND(Table16[[#This Row],[PROPOSED Adjustment Description]]=Table16[[#This Row],[ ADOPTED
Adjustment Description]],TRUE,FALSE)</f>
        <v>0</v>
      </c>
      <c r="AW95" s="1" t="s">
        <v>4458</v>
      </c>
      <c r="AX95" s="1" t="b">
        <f>Table16[[#This Row],[Total Expenditures to CAP]]=Table16[[#This Row],[
Percent Related to CAP]]*Table16[[#This Row],[ADOPTED
Expenditures TOTAL]]</f>
        <v>1</v>
      </c>
      <c r="AY95" s="1" t="b">
        <f>Table16[[#This Row],[Total Revenue to CAP]]=Table16[[#This Row],[
Percent Related to CAP]]*Table16[[#This Row],[ADOPTED
Revenue TOTAL]]</f>
        <v>1</v>
      </c>
    </row>
    <row r="96" spans="1:51" s="1" customFormat="1" ht="35.25" customHeight="1" x14ac:dyDescent="0.15">
      <c r="A96" s="196">
        <v>700011</v>
      </c>
      <c r="B96" s="197" t="s">
        <v>392</v>
      </c>
      <c r="C96" s="198">
        <v>2000</v>
      </c>
      <c r="D96" s="197" t="s">
        <v>393</v>
      </c>
      <c r="E96" s="197" t="s">
        <v>103</v>
      </c>
      <c r="F96" s="197" t="s">
        <v>73</v>
      </c>
      <c r="G96" s="197" t="s">
        <v>128</v>
      </c>
      <c r="H96" s="197" t="s">
        <v>62</v>
      </c>
      <c r="I96" s="226">
        <v>56707</v>
      </c>
      <c r="J96" s="227" t="s">
        <v>394</v>
      </c>
      <c r="K96" s="188">
        <v>16</v>
      </c>
      <c r="L96" s="189">
        <v>1549021</v>
      </c>
      <c r="M96" s="189">
        <v>350865</v>
      </c>
      <c r="N96" s="189">
        <v>163428</v>
      </c>
      <c r="O96" s="189">
        <f>SUM(Table16[[#This Row],[Salaries and Wages]:[Variable Fringe]])</f>
        <v>2063314</v>
      </c>
      <c r="P96" s="189"/>
      <c r="Q96" s="189">
        <v>7027488</v>
      </c>
      <c r="R96" s="189"/>
      <c r="S96" s="189"/>
      <c r="T96" s="189"/>
      <c r="U96" s="189"/>
      <c r="V96" s="189"/>
      <c r="W96" s="189"/>
      <c r="X96" s="189"/>
      <c r="Y96" s="189">
        <v>9090802</v>
      </c>
      <c r="Z96" s="189"/>
      <c r="AA96" s="221" t="s">
        <v>395</v>
      </c>
      <c r="AB96" s="210" t="s">
        <v>396</v>
      </c>
      <c r="AC96" s="210" t="s">
        <v>397</v>
      </c>
      <c r="AD96" s="197" t="s">
        <v>94</v>
      </c>
      <c r="AE96" s="234" t="s">
        <v>69</v>
      </c>
      <c r="AF96" s="231">
        <v>0</v>
      </c>
      <c r="AG96" s="211">
        <f>Table16[[#This Row],[ADOPTED
Expenditures TOTAL]]*Table16[[#This Row],[
Percent Related to CAP]]</f>
        <v>0</v>
      </c>
      <c r="AH96" s="211">
        <f>Table16[[#This Row],[ADOPTED
Revenue TOTAL]]*Table16[[#This Row],[
Percent Related to CAP]]</f>
        <v>0</v>
      </c>
      <c r="AI96" s="217" t="s">
        <v>69</v>
      </c>
      <c r="AJ96" s="217" t="s">
        <v>69</v>
      </c>
      <c r="AK96" s="217" t="s">
        <v>69</v>
      </c>
      <c r="AL96" s="217" t="s">
        <v>69</v>
      </c>
      <c r="AM96" s="246"/>
      <c r="AN96" s="215" t="s">
        <v>70</v>
      </c>
      <c r="AO96" s="197"/>
      <c r="AP96" s="197"/>
      <c r="AQ96" s="216"/>
      <c r="AR96" s="216"/>
      <c r="AS96" s="219" t="s">
        <v>394</v>
      </c>
      <c r="AT96" s="117" t="b">
        <f>IF(Table16[[#This Row],[PROPOSED
Form ID Name]]=Table16[[#This Row],[ADOPTED
Form ID Name]],TRUE,FALSE)</f>
        <v>1</v>
      </c>
      <c r="AU96" s="121" t="s">
        <v>395</v>
      </c>
      <c r="AV96" s="220" t="b">
        <f>AND(Table16[[#This Row],[PROPOSED Adjustment Description]]=Table16[[#This Row],[ ADOPTED
Adjustment Description]],TRUE,FALSE)</f>
        <v>0</v>
      </c>
      <c r="AW96" s="1" t="s">
        <v>4458</v>
      </c>
      <c r="AX96" s="1" t="b">
        <f>Table16[[#This Row],[Total Expenditures to CAP]]=Table16[[#This Row],[
Percent Related to CAP]]*Table16[[#This Row],[ADOPTED
Expenditures TOTAL]]</f>
        <v>1</v>
      </c>
      <c r="AY96" s="1" t="b">
        <f>Table16[[#This Row],[Total Revenue to CAP]]=Table16[[#This Row],[
Percent Related to CAP]]*Table16[[#This Row],[ADOPTED
Revenue TOTAL]]</f>
        <v>1</v>
      </c>
    </row>
    <row r="97" spans="1:51" s="1" customFormat="1" ht="35.25" customHeight="1" x14ac:dyDescent="0.15">
      <c r="A97" s="196">
        <v>200227</v>
      </c>
      <c r="B97" s="197" t="s">
        <v>398</v>
      </c>
      <c r="C97" s="198">
        <v>1913</v>
      </c>
      <c r="D97" s="197" t="s">
        <v>399</v>
      </c>
      <c r="E97" s="197" t="s">
        <v>103</v>
      </c>
      <c r="F97" s="197" t="s">
        <v>83</v>
      </c>
      <c r="G97" s="197" t="s">
        <v>61</v>
      </c>
      <c r="H97" s="197" t="s">
        <v>83</v>
      </c>
      <c r="I97" s="226">
        <v>56709</v>
      </c>
      <c r="J97" s="227" t="s">
        <v>400</v>
      </c>
      <c r="K97" s="188">
        <v>1</v>
      </c>
      <c r="L97" s="189">
        <v>119654</v>
      </c>
      <c r="M97" s="189">
        <v>43881</v>
      </c>
      <c r="N97" s="189">
        <v>23981</v>
      </c>
      <c r="O97" s="189">
        <f>SUM(Table16[[#This Row],[Salaries and Wages]:[Variable Fringe]])</f>
        <v>187516</v>
      </c>
      <c r="P97" s="189"/>
      <c r="Q97" s="189">
        <v>75000</v>
      </c>
      <c r="R97" s="189"/>
      <c r="S97" s="189"/>
      <c r="T97" s="189"/>
      <c r="U97" s="189"/>
      <c r="V97" s="189"/>
      <c r="W97" s="189"/>
      <c r="X97" s="189"/>
      <c r="Y97" s="189">
        <v>262516</v>
      </c>
      <c r="Z97" s="189"/>
      <c r="AA97" s="221" t="s">
        <v>401</v>
      </c>
      <c r="AB97" s="210" t="s">
        <v>402</v>
      </c>
      <c r="AC97" s="210" t="s">
        <v>403</v>
      </c>
      <c r="AD97" s="197" t="s">
        <v>67</v>
      </c>
      <c r="AE97" s="235" t="s">
        <v>404</v>
      </c>
      <c r="AF97" s="231">
        <v>0</v>
      </c>
      <c r="AG97" s="211">
        <f>Table16[[#This Row],[ADOPTED
Expenditures TOTAL]]*Table16[[#This Row],[
Percent Related to CAP]]</f>
        <v>0</v>
      </c>
      <c r="AH97" s="211">
        <f>Table16[[#This Row],[ADOPTED
Revenue TOTAL]]*Table16[[#This Row],[
Percent Related to CAP]]</f>
        <v>0</v>
      </c>
      <c r="AI97" s="217" t="s">
        <v>69</v>
      </c>
      <c r="AJ97" s="217" t="s">
        <v>69</v>
      </c>
      <c r="AK97" s="217" t="s">
        <v>69</v>
      </c>
      <c r="AL97" s="217" t="s">
        <v>69</v>
      </c>
      <c r="AM97" s="290"/>
      <c r="AN97" s="212"/>
      <c r="AO97" s="213"/>
      <c r="AP97" s="197" t="s">
        <v>83</v>
      </c>
      <c r="AQ97" s="197"/>
      <c r="AR97" s="197"/>
      <c r="AS97" s="219" t="s">
        <v>400</v>
      </c>
      <c r="AT97" s="117" t="b">
        <f>IF(Table16[[#This Row],[PROPOSED
Form ID Name]]=Table16[[#This Row],[ADOPTED
Form ID Name]],TRUE,FALSE)</f>
        <v>1</v>
      </c>
      <c r="AU97" s="121" t="s">
        <v>405</v>
      </c>
      <c r="AV97" s="220" t="b">
        <f>AND(Table16[[#This Row],[PROPOSED Adjustment Description]]=Table16[[#This Row],[ ADOPTED
Adjustment Description]],TRUE,FALSE)</f>
        <v>0</v>
      </c>
      <c r="AW97" s="1" t="s">
        <v>4458</v>
      </c>
      <c r="AX97" s="1" t="b">
        <f>Table16[[#This Row],[Total Expenditures to CAP]]=Table16[[#This Row],[
Percent Related to CAP]]*Table16[[#This Row],[ADOPTED
Expenditures TOTAL]]</f>
        <v>1</v>
      </c>
      <c r="AY97" s="1" t="b">
        <f>Table16[[#This Row],[Total Revenue to CAP]]=Table16[[#This Row],[
Percent Related to CAP]]*Table16[[#This Row],[ADOPTED
Revenue TOTAL]]</f>
        <v>1</v>
      </c>
    </row>
    <row r="98" spans="1:51" s="1" customFormat="1" ht="35.25" customHeight="1" x14ac:dyDescent="0.15">
      <c r="A98" s="196">
        <v>200227</v>
      </c>
      <c r="B98" s="197" t="s">
        <v>398</v>
      </c>
      <c r="C98" s="198">
        <v>1913</v>
      </c>
      <c r="D98" s="197" t="s">
        <v>399</v>
      </c>
      <c r="E98" s="197" t="s">
        <v>238</v>
      </c>
      <c r="F98" s="197" t="s">
        <v>83</v>
      </c>
      <c r="G98" s="197" t="s">
        <v>61</v>
      </c>
      <c r="H98" s="197" t="s">
        <v>83</v>
      </c>
      <c r="I98" s="226">
        <v>56710</v>
      </c>
      <c r="J98" s="227" t="s">
        <v>406</v>
      </c>
      <c r="K98" s="188">
        <v>1</v>
      </c>
      <c r="L98" s="189">
        <v>124000</v>
      </c>
      <c r="M98" s="189">
        <v>24939</v>
      </c>
      <c r="N98" s="189">
        <v>10948</v>
      </c>
      <c r="O98" s="189">
        <f>SUM(Table16[[#This Row],[Salaries and Wages]:[Variable Fringe]])</f>
        <v>159887</v>
      </c>
      <c r="P98" s="189"/>
      <c r="Q98" s="189"/>
      <c r="R98" s="189"/>
      <c r="S98" s="189"/>
      <c r="T98" s="189"/>
      <c r="U98" s="189"/>
      <c r="V98" s="189"/>
      <c r="W98" s="189"/>
      <c r="X98" s="189"/>
      <c r="Y98" s="189">
        <v>159887</v>
      </c>
      <c r="Z98" s="189"/>
      <c r="AA98" s="221" t="s">
        <v>407</v>
      </c>
      <c r="AB98" s="210" t="s">
        <v>408</v>
      </c>
      <c r="AC98" s="210" t="s">
        <v>409</v>
      </c>
      <c r="AD98" s="197" t="s">
        <v>67</v>
      </c>
      <c r="AE98" s="235" t="s">
        <v>410</v>
      </c>
      <c r="AF98" s="231">
        <v>0</v>
      </c>
      <c r="AG98" s="211">
        <f>Table16[[#This Row],[ADOPTED
Expenditures TOTAL]]*Table16[[#This Row],[
Percent Related to CAP]]</f>
        <v>0</v>
      </c>
      <c r="AH98" s="211">
        <f>Table16[[#This Row],[ADOPTED
Revenue TOTAL]]*Table16[[#This Row],[
Percent Related to CAP]]</f>
        <v>0</v>
      </c>
      <c r="AI98" s="217" t="s">
        <v>69</v>
      </c>
      <c r="AJ98" s="217" t="s">
        <v>69</v>
      </c>
      <c r="AK98" s="217" t="s">
        <v>69</v>
      </c>
      <c r="AL98" s="217" t="s">
        <v>69</v>
      </c>
      <c r="AM98" s="290"/>
      <c r="AN98" s="212"/>
      <c r="AO98" s="213"/>
      <c r="AP98" s="197" t="s">
        <v>83</v>
      </c>
      <c r="AQ98" s="197"/>
      <c r="AR98" s="197"/>
      <c r="AS98" s="219" t="s">
        <v>406</v>
      </c>
      <c r="AT98" s="117" t="b">
        <f>IF(Table16[[#This Row],[PROPOSED
Form ID Name]]=Table16[[#This Row],[ADOPTED
Form ID Name]],TRUE,FALSE)</f>
        <v>1</v>
      </c>
      <c r="AU98" s="121" t="s">
        <v>407</v>
      </c>
      <c r="AV98" s="220" t="b">
        <f>AND(Table16[[#This Row],[PROPOSED Adjustment Description]]=Table16[[#This Row],[ ADOPTED
Adjustment Description]],TRUE,FALSE)</f>
        <v>0</v>
      </c>
      <c r="AW98" s="1" t="s">
        <v>4458</v>
      </c>
      <c r="AX98" s="1" t="b">
        <f>Table16[[#This Row],[Total Expenditures to CAP]]=Table16[[#This Row],[
Percent Related to CAP]]*Table16[[#This Row],[ADOPTED
Expenditures TOTAL]]</f>
        <v>1</v>
      </c>
      <c r="AY98" s="1" t="b">
        <f>Table16[[#This Row],[Total Revenue to CAP]]=Table16[[#This Row],[
Percent Related to CAP]]*Table16[[#This Row],[ADOPTED
Revenue TOTAL]]</f>
        <v>1</v>
      </c>
    </row>
    <row r="99" spans="1:51" s="1" customFormat="1" ht="35.25" customHeight="1" x14ac:dyDescent="0.15">
      <c r="A99" s="196">
        <v>100000</v>
      </c>
      <c r="B99" s="197" t="s">
        <v>57</v>
      </c>
      <c r="C99" s="198">
        <v>1914</v>
      </c>
      <c r="D99" s="197" t="s">
        <v>318</v>
      </c>
      <c r="E99" s="197" t="s">
        <v>411</v>
      </c>
      <c r="F99" s="197" t="s">
        <v>60</v>
      </c>
      <c r="G99" s="197" t="s">
        <v>160</v>
      </c>
      <c r="H99" s="197" t="s">
        <v>83</v>
      </c>
      <c r="I99" s="226">
        <v>56711</v>
      </c>
      <c r="J99" s="227" t="s">
        <v>412</v>
      </c>
      <c r="K99" s="188"/>
      <c r="L99" s="189"/>
      <c r="M99" s="189"/>
      <c r="N99" s="189"/>
      <c r="O99" s="189">
        <f>SUM(Table16[[#This Row],[Salaries and Wages]:[Variable Fringe]])</f>
        <v>0</v>
      </c>
      <c r="P99" s="189"/>
      <c r="Q99" s="189">
        <v>191400</v>
      </c>
      <c r="R99" s="189"/>
      <c r="S99" s="189"/>
      <c r="T99" s="189"/>
      <c r="U99" s="189"/>
      <c r="V99" s="189"/>
      <c r="W99" s="189"/>
      <c r="X99" s="189"/>
      <c r="Y99" s="189">
        <v>191400</v>
      </c>
      <c r="Z99" s="189"/>
      <c r="AA99" s="221" t="s">
        <v>413</v>
      </c>
      <c r="AB99" s="210" t="s">
        <v>414</v>
      </c>
      <c r="AC99" s="209" t="s">
        <v>415</v>
      </c>
      <c r="AD99" s="197" t="s">
        <v>67</v>
      </c>
      <c r="AE99" s="235" t="s">
        <v>416</v>
      </c>
      <c r="AF99" s="231">
        <v>0</v>
      </c>
      <c r="AG99" s="211">
        <f>Table16[[#This Row],[ADOPTED
Expenditures TOTAL]]*Table16[[#This Row],[
Percent Related to CAP]]</f>
        <v>0</v>
      </c>
      <c r="AH99" s="211">
        <f>Table16[[#This Row],[ADOPTED
Revenue TOTAL]]*Table16[[#This Row],[
Percent Related to CAP]]</f>
        <v>0</v>
      </c>
      <c r="AI99" s="217" t="s">
        <v>69</v>
      </c>
      <c r="AJ99" s="217" t="s">
        <v>69</v>
      </c>
      <c r="AK99" s="217" t="s">
        <v>69</v>
      </c>
      <c r="AL99" s="217" t="s">
        <v>69</v>
      </c>
      <c r="AM99" s="290"/>
      <c r="AN99" s="212"/>
      <c r="AO99" s="213"/>
      <c r="AP99" s="213"/>
      <c r="AQ99" s="213"/>
      <c r="AR99" s="197" t="s">
        <v>70</v>
      </c>
      <c r="AS99" s="219" t="s">
        <v>412</v>
      </c>
      <c r="AT99" s="116" t="b">
        <f>IF(Table16[[#This Row],[PROPOSED
Form ID Name]]=Table16[[#This Row],[ADOPTED
Form ID Name]],TRUE,FALSE)</f>
        <v>1</v>
      </c>
      <c r="AU99" s="121" t="s">
        <v>413</v>
      </c>
      <c r="AV99" s="220" t="b">
        <f>AND(Table16[[#This Row],[PROPOSED Adjustment Description]]=Table16[[#This Row],[ ADOPTED
Adjustment Description]],TRUE,FALSE)</f>
        <v>0</v>
      </c>
      <c r="AW99" s="1" t="s">
        <v>4458</v>
      </c>
      <c r="AX99" s="1" t="b">
        <f>Table16[[#This Row],[Total Expenditures to CAP]]=Table16[[#This Row],[
Percent Related to CAP]]*Table16[[#This Row],[ADOPTED
Expenditures TOTAL]]</f>
        <v>1</v>
      </c>
      <c r="AY99" s="1" t="b">
        <f>Table16[[#This Row],[Total Revenue to CAP]]=Table16[[#This Row],[
Percent Related to CAP]]*Table16[[#This Row],[ADOPTED
Revenue TOTAL]]</f>
        <v>1</v>
      </c>
    </row>
    <row r="100" spans="1:51" s="1" customFormat="1" ht="35.25" customHeight="1" x14ac:dyDescent="0.15">
      <c r="A100" s="196">
        <v>100000</v>
      </c>
      <c r="B100" s="197" t="s">
        <v>57</v>
      </c>
      <c r="C100" s="198">
        <v>1914</v>
      </c>
      <c r="D100" s="197" t="s">
        <v>318</v>
      </c>
      <c r="E100" s="197" t="s">
        <v>278</v>
      </c>
      <c r="F100" s="197" t="s">
        <v>60</v>
      </c>
      <c r="G100" s="197" t="s">
        <v>160</v>
      </c>
      <c r="H100" s="197" t="s">
        <v>83</v>
      </c>
      <c r="I100" s="226">
        <v>56712</v>
      </c>
      <c r="J100" s="227" t="s">
        <v>417</v>
      </c>
      <c r="K100" s="188"/>
      <c r="L100" s="189"/>
      <c r="M100" s="189"/>
      <c r="N100" s="189"/>
      <c r="O100" s="189">
        <f>SUM(Table16[[#This Row],[Salaries and Wages]:[Variable Fringe]])</f>
        <v>0</v>
      </c>
      <c r="P100" s="189">
        <v>408540</v>
      </c>
      <c r="Q100" s="189"/>
      <c r="R100" s="189"/>
      <c r="S100" s="189"/>
      <c r="T100" s="189"/>
      <c r="U100" s="189"/>
      <c r="V100" s="189"/>
      <c r="W100" s="189"/>
      <c r="X100" s="189"/>
      <c r="Y100" s="189">
        <v>408540</v>
      </c>
      <c r="Z100" s="189"/>
      <c r="AA100" s="221" t="s">
        <v>418</v>
      </c>
      <c r="AB100" s="210" t="s">
        <v>419</v>
      </c>
      <c r="AC100" s="209" t="s">
        <v>420</v>
      </c>
      <c r="AD100" s="197" t="s">
        <v>94</v>
      </c>
      <c r="AE100" s="234" t="s">
        <v>421</v>
      </c>
      <c r="AF100" s="231">
        <v>0</v>
      </c>
      <c r="AG100" s="211">
        <f>Table16[[#This Row],[ADOPTED
Expenditures TOTAL]]*Table16[[#This Row],[
Percent Related to CAP]]</f>
        <v>0</v>
      </c>
      <c r="AH100" s="211">
        <f>Table16[[#This Row],[ADOPTED
Revenue TOTAL]]*Table16[[#This Row],[
Percent Related to CAP]]</f>
        <v>0</v>
      </c>
      <c r="AI100" s="217" t="s">
        <v>69</v>
      </c>
      <c r="AJ100" s="217" t="s">
        <v>69</v>
      </c>
      <c r="AK100" s="217" t="s">
        <v>69</v>
      </c>
      <c r="AL100" s="217" t="s">
        <v>69</v>
      </c>
      <c r="AM100" s="246"/>
      <c r="AN100" s="215"/>
      <c r="AO100" s="197"/>
      <c r="AP100" s="197"/>
      <c r="AQ100" s="197"/>
      <c r="AR100" s="197" t="s">
        <v>70</v>
      </c>
      <c r="AS100" s="219" t="s">
        <v>417</v>
      </c>
      <c r="AT100" s="116" t="b">
        <f>IF(Table16[[#This Row],[PROPOSED
Form ID Name]]=Table16[[#This Row],[ADOPTED
Form ID Name]],TRUE,FALSE)</f>
        <v>1</v>
      </c>
      <c r="AU100" s="121" t="s">
        <v>418</v>
      </c>
      <c r="AV100" s="220" t="b">
        <f>AND(Table16[[#This Row],[PROPOSED Adjustment Description]]=Table16[[#This Row],[ ADOPTED
Adjustment Description]],TRUE,FALSE)</f>
        <v>0</v>
      </c>
      <c r="AW100" s="1" t="s">
        <v>4458</v>
      </c>
      <c r="AX100" s="1" t="b">
        <f>Table16[[#This Row],[Total Expenditures to CAP]]=Table16[[#This Row],[
Percent Related to CAP]]*Table16[[#This Row],[ADOPTED
Expenditures TOTAL]]</f>
        <v>1</v>
      </c>
      <c r="AY100" s="1" t="b">
        <f>Table16[[#This Row],[Total Revenue to CAP]]=Table16[[#This Row],[
Percent Related to CAP]]*Table16[[#This Row],[ADOPTED
Revenue TOTAL]]</f>
        <v>1</v>
      </c>
    </row>
    <row r="101" spans="1:51" s="1" customFormat="1" ht="35.25" customHeight="1" x14ac:dyDescent="0.15">
      <c r="A101" s="196">
        <v>100000</v>
      </c>
      <c r="B101" s="197" t="s">
        <v>57</v>
      </c>
      <c r="C101" s="198">
        <v>1914</v>
      </c>
      <c r="D101" s="197" t="s">
        <v>318</v>
      </c>
      <c r="E101" s="197" t="s">
        <v>422</v>
      </c>
      <c r="F101" s="197" t="s">
        <v>60</v>
      </c>
      <c r="G101" s="197" t="s">
        <v>160</v>
      </c>
      <c r="H101" s="197" t="s">
        <v>83</v>
      </c>
      <c r="I101" s="226">
        <v>56713</v>
      </c>
      <c r="J101" s="227" t="s">
        <v>423</v>
      </c>
      <c r="K101" s="188"/>
      <c r="L101" s="189"/>
      <c r="M101" s="189"/>
      <c r="N101" s="189"/>
      <c r="O101" s="189">
        <f>SUM(Table16[[#This Row],[Salaries and Wages]:[Variable Fringe]])</f>
        <v>0</v>
      </c>
      <c r="P101" s="189">
        <v>271920</v>
      </c>
      <c r="Q101" s="189"/>
      <c r="R101" s="189"/>
      <c r="S101" s="189"/>
      <c r="T101" s="189"/>
      <c r="U101" s="189"/>
      <c r="V101" s="189"/>
      <c r="W101" s="189"/>
      <c r="X101" s="189"/>
      <c r="Y101" s="189">
        <v>271920</v>
      </c>
      <c r="Z101" s="189"/>
      <c r="AA101" s="221" t="s">
        <v>424</v>
      </c>
      <c r="AB101" s="210" t="s">
        <v>425</v>
      </c>
      <c r="AC101" s="209" t="s">
        <v>426</v>
      </c>
      <c r="AD101" s="197" t="s">
        <v>94</v>
      </c>
      <c r="AE101" s="234" t="s">
        <v>427</v>
      </c>
      <c r="AF101" s="231">
        <v>0</v>
      </c>
      <c r="AG101" s="211">
        <f>Table16[[#This Row],[ADOPTED
Expenditures TOTAL]]*Table16[[#This Row],[
Percent Related to CAP]]</f>
        <v>0</v>
      </c>
      <c r="AH101" s="211">
        <f>Table16[[#This Row],[ADOPTED
Revenue TOTAL]]*Table16[[#This Row],[
Percent Related to CAP]]</f>
        <v>0</v>
      </c>
      <c r="AI101" s="217" t="s">
        <v>69</v>
      </c>
      <c r="AJ101" s="217" t="s">
        <v>69</v>
      </c>
      <c r="AK101" s="217" t="s">
        <v>69</v>
      </c>
      <c r="AL101" s="217" t="s">
        <v>69</v>
      </c>
      <c r="AM101" s="246"/>
      <c r="AN101" s="215"/>
      <c r="AO101" s="197"/>
      <c r="AP101" s="197"/>
      <c r="AQ101" s="197"/>
      <c r="AR101" s="197" t="s">
        <v>277</v>
      </c>
      <c r="AS101" s="219" t="s">
        <v>423</v>
      </c>
      <c r="AT101" s="116" t="b">
        <f>IF(Table16[[#This Row],[PROPOSED
Form ID Name]]=Table16[[#This Row],[ADOPTED
Form ID Name]],TRUE,FALSE)</f>
        <v>1</v>
      </c>
      <c r="AU101" s="121" t="s">
        <v>424</v>
      </c>
      <c r="AV101" s="220" t="b">
        <f>AND(Table16[[#This Row],[PROPOSED Adjustment Description]]=Table16[[#This Row],[ ADOPTED
Adjustment Description]],TRUE,FALSE)</f>
        <v>0</v>
      </c>
      <c r="AW101" s="1" t="s">
        <v>4458</v>
      </c>
      <c r="AX101" s="1" t="b">
        <f>Table16[[#This Row],[Total Expenditures to CAP]]=Table16[[#This Row],[
Percent Related to CAP]]*Table16[[#This Row],[ADOPTED
Expenditures TOTAL]]</f>
        <v>1</v>
      </c>
      <c r="AY101" s="1" t="b">
        <f>Table16[[#This Row],[Total Revenue to CAP]]=Table16[[#This Row],[
Percent Related to CAP]]*Table16[[#This Row],[ADOPTED
Revenue TOTAL]]</f>
        <v>1</v>
      </c>
    </row>
    <row r="102" spans="1:51" s="1" customFormat="1" ht="35.25" customHeight="1" x14ac:dyDescent="0.15">
      <c r="A102" s="196">
        <v>100000</v>
      </c>
      <c r="B102" s="199" t="s">
        <v>57</v>
      </c>
      <c r="C102" s="198">
        <v>1211</v>
      </c>
      <c r="D102" s="199" t="s">
        <v>428</v>
      </c>
      <c r="E102" s="199" t="s">
        <v>278</v>
      </c>
      <c r="F102" s="199" t="s">
        <v>83</v>
      </c>
      <c r="G102" s="199" t="s">
        <v>239</v>
      </c>
      <c r="H102" s="199" t="s">
        <v>83</v>
      </c>
      <c r="I102" s="226">
        <v>56717</v>
      </c>
      <c r="J102" s="228" t="s">
        <v>429</v>
      </c>
      <c r="K102" s="190">
        <v>5.48</v>
      </c>
      <c r="L102" s="191">
        <v>407529</v>
      </c>
      <c r="M102" s="191">
        <v>9217</v>
      </c>
      <c r="N102" s="191">
        <v>23476</v>
      </c>
      <c r="O102" s="191">
        <f>SUM(Table16[[#This Row],[Salaries and Wages]:[Variable Fringe]])</f>
        <v>440222</v>
      </c>
      <c r="P102" s="191"/>
      <c r="Q102" s="191"/>
      <c r="R102" s="191"/>
      <c r="S102" s="191"/>
      <c r="T102" s="191"/>
      <c r="U102" s="191"/>
      <c r="V102" s="191"/>
      <c r="W102" s="191"/>
      <c r="X102" s="191"/>
      <c r="Y102" s="191">
        <v>440222</v>
      </c>
      <c r="Z102" s="191"/>
      <c r="AA102" s="222" t="s">
        <v>430</v>
      </c>
      <c r="AB102" s="210" t="s">
        <v>242</v>
      </c>
      <c r="AC102" s="210" t="s">
        <v>431</v>
      </c>
      <c r="AD102" s="199" t="s">
        <v>94</v>
      </c>
      <c r="AE102" s="234" t="s">
        <v>69</v>
      </c>
      <c r="AF102" s="259">
        <v>0</v>
      </c>
      <c r="AG102" s="211">
        <f>Table16[[#This Row],[ADOPTED
Expenditures TOTAL]]*Table16[[#This Row],[
Percent Related to CAP]]</f>
        <v>0</v>
      </c>
      <c r="AH102" s="211">
        <f>Table16[[#This Row],[ADOPTED
Revenue TOTAL]]*Table16[[#This Row],[
Percent Related to CAP]]</f>
        <v>0</v>
      </c>
      <c r="AI102" s="251" t="s">
        <v>69</v>
      </c>
      <c r="AJ102" s="251" t="s">
        <v>69</v>
      </c>
      <c r="AK102" s="251" t="s">
        <v>69</v>
      </c>
      <c r="AL102" s="251" t="s">
        <v>69</v>
      </c>
      <c r="AM102" s="246"/>
      <c r="AN102" s="215"/>
      <c r="AO102" s="197"/>
      <c r="AP102" s="197"/>
      <c r="AQ102" s="197"/>
      <c r="AR102" s="197" t="s">
        <v>83</v>
      </c>
      <c r="AS102" s="219" t="s">
        <v>429</v>
      </c>
      <c r="AT102" s="116" t="b">
        <f>IF(Table16[[#This Row],[PROPOSED
Form ID Name]]=Table16[[#This Row],[ADOPTED
Form ID Name]],TRUE,FALSE)</f>
        <v>1</v>
      </c>
      <c r="AU102" s="121" t="s">
        <v>430</v>
      </c>
      <c r="AV102" s="220" t="b">
        <f>AND(Table16[[#This Row],[PROPOSED Adjustment Description]]=Table16[[#This Row],[ ADOPTED
Adjustment Description]],TRUE,FALSE)</f>
        <v>0</v>
      </c>
      <c r="AW102" s="1" t="s">
        <v>4458</v>
      </c>
      <c r="AX102" s="1" t="b">
        <f>Table16[[#This Row],[Total Expenditures to CAP]]=Table16[[#This Row],[
Percent Related to CAP]]*Table16[[#This Row],[ADOPTED
Expenditures TOTAL]]</f>
        <v>1</v>
      </c>
      <c r="AY102" s="1" t="b">
        <f>Table16[[#This Row],[Total Revenue to CAP]]=Table16[[#This Row],[
Percent Related to CAP]]*Table16[[#This Row],[ADOPTED
Revenue TOTAL]]</f>
        <v>1</v>
      </c>
    </row>
    <row r="103" spans="1:51" s="1" customFormat="1" ht="35.25" customHeight="1" x14ac:dyDescent="0.15">
      <c r="A103" s="196">
        <v>100000</v>
      </c>
      <c r="B103" s="199" t="s">
        <v>57</v>
      </c>
      <c r="C103" s="198">
        <v>1621</v>
      </c>
      <c r="D103" s="199" t="s">
        <v>432</v>
      </c>
      <c r="E103" s="199" t="s">
        <v>72</v>
      </c>
      <c r="F103" s="199" t="s">
        <v>307</v>
      </c>
      <c r="G103" s="199" t="s">
        <v>104</v>
      </c>
      <c r="H103" s="199" t="s">
        <v>62</v>
      </c>
      <c r="I103" s="226">
        <v>56718</v>
      </c>
      <c r="J103" s="228" t="s">
        <v>433</v>
      </c>
      <c r="K103" s="190"/>
      <c r="L103" s="191"/>
      <c r="M103" s="191"/>
      <c r="N103" s="191"/>
      <c r="O103" s="191">
        <f>SUM(Table16[[#This Row],[Salaries and Wages]:[Variable Fringe]])</f>
        <v>0</v>
      </c>
      <c r="P103" s="191"/>
      <c r="Q103" s="191">
        <v>150000</v>
      </c>
      <c r="R103" s="191"/>
      <c r="S103" s="191"/>
      <c r="T103" s="191"/>
      <c r="U103" s="191"/>
      <c r="V103" s="191"/>
      <c r="W103" s="191"/>
      <c r="X103" s="191"/>
      <c r="Y103" s="191">
        <v>150000</v>
      </c>
      <c r="Z103" s="191"/>
      <c r="AA103" s="223" t="s">
        <v>434</v>
      </c>
      <c r="AB103" s="210" t="s">
        <v>435</v>
      </c>
      <c r="AC103" s="210" t="s">
        <v>436</v>
      </c>
      <c r="AD103" s="199" t="s">
        <v>94</v>
      </c>
      <c r="AE103" s="234" t="s">
        <v>437</v>
      </c>
      <c r="AF103" s="231">
        <v>1</v>
      </c>
      <c r="AG103" s="211">
        <f>Table16[[#This Row],[ADOPTED
Expenditures TOTAL]]*Table16[[#This Row],[
Percent Related to CAP]]</f>
        <v>150000</v>
      </c>
      <c r="AH103" s="211">
        <f>Table16[[#This Row],[ADOPTED
Revenue TOTAL]]*Table16[[#This Row],[
Percent Related to CAP]]</f>
        <v>0</v>
      </c>
      <c r="AI103" s="217" t="s">
        <v>438</v>
      </c>
      <c r="AJ103" s="251" t="s">
        <v>382</v>
      </c>
      <c r="AK103" s="217" t="s">
        <v>156</v>
      </c>
      <c r="AL103" s="217" t="s">
        <v>177</v>
      </c>
      <c r="AM103" s="246"/>
      <c r="AN103" s="215"/>
      <c r="AO103" s="197"/>
      <c r="AP103" s="197"/>
      <c r="AQ103" s="197"/>
      <c r="AR103" s="197" t="s">
        <v>133</v>
      </c>
      <c r="AS103" s="219" t="s">
        <v>433</v>
      </c>
      <c r="AT103" s="116" t="b">
        <f>IF(Table16[[#This Row],[PROPOSED
Form ID Name]]=Table16[[#This Row],[ADOPTED
Form ID Name]],TRUE,FALSE)</f>
        <v>1</v>
      </c>
      <c r="AU103" s="121" t="s">
        <v>434</v>
      </c>
      <c r="AV103" s="220" t="b">
        <f>AND(Table16[[#This Row],[PROPOSED Adjustment Description]]=Table16[[#This Row],[ ADOPTED
Adjustment Description]],TRUE,FALSE)</f>
        <v>0</v>
      </c>
      <c r="AW103" s="1" t="s">
        <v>4458</v>
      </c>
      <c r="AX103" s="1" t="b">
        <f>Table16[[#This Row],[Total Expenditures to CAP]]=Table16[[#This Row],[
Percent Related to CAP]]*Table16[[#This Row],[ADOPTED
Expenditures TOTAL]]</f>
        <v>1</v>
      </c>
      <c r="AY103" s="1" t="b">
        <f>Table16[[#This Row],[Total Revenue to CAP]]=Table16[[#This Row],[
Percent Related to CAP]]*Table16[[#This Row],[ADOPTED
Revenue TOTAL]]</f>
        <v>1</v>
      </c>
    </row>
    <row r="104" spans="1:51" s="1" customFormat="1" ht="35.25" customHeight="1" x14ac:dyDescent="0.15">
      <c r="A104" s="196">
        <v>200227</v>
      </c>
      <c r="B104" s="197" t="s">
        <v>398</v>
      </c>
      <c r="C104" s="198">
        <v>1913</v>
      </c>
      <c r="D104" s="197" t="s">
        <v>399</v>
      </c>
      <c r="E104" s="197" t="s">
        <v>72</v>
      </c>
      <c r="F104" s="197" t="s">
        <v>83</v>
      </c>
      <c r="G104" s="197" t="s">
        <v>104</v>
      </c>
      <c r="H104" s="197" t="s">
        <v>83</v>
      </c>
      <c r="I104" s="226">
        <v>56721</v>
      </c>
      <c r="J104" s="227" t="s">
        <v>439</v>
      </c>
      <c r="K104" s="188"/>
      <c r="L104" s="189"/>
      <c r="M104" s="189"/>
      <c r="N104" s="189"/>
      <c r="O104" s="189">
        <f>SUM(Table16[[#This Row],[Salaries and Wages]:[Variable Fringe]])</f>
        <v>0</v>
      </c>
      <c r="P104" s="189"/>
      <c r="Q104" s="189">
        <v>100000</v>
      </c>
      <c r="R104" s="189"/>
      <c r="S104" s="189"/>
      <c r="T104" s="189"/>
      <c r="U104" s="189"/>
      <c r="V104" s="189"/>
      <c r="W104" s="189"/>
      <c r="X104" s="189"/>
      <c r="Y104" s="189">
        <v>100000</v>
      </c>
      <c r="Z104" s="189"/>
      <c r="AA104" s="221" t="s">
        <v>440</v>
      </c>
      <c r="AB104" s="210" t="s">
        <v>441</v>
      </c>
      <c r="AC104" s="210" t="s">
        <v>442</v>
      </c>
      <c r="AD104" s="197" t="s">
        <v>67</v>
      </c>
      <c r="AE104" s="235" t="s">
        <v>443</v>
      </c>
      <c r="AF104" s="231">
        <v>0</v>
      </c>
      <c r="AG104" s="211">
        <f>Table16[[#This Row],[ADOPTED
Expenditures TOTAL]]*Table16[[#This Row],[
Percent Related to CAP]]</f>
        <v>0</v>
      </c>
      <c r="AH104" s="211">
        <f>Table16[[#This Row],[ADOPTED
Revenue TOTAL]]*Table16[[#This Row],[
Percent Related to CAP]]</f>
        <v>0</v>
      </c>
      <c r="AI104" s="217" t="s">
        <v>69</v>
      </c>
      <c r="AJ104" s="217" t="s">
        <v>69</v>
      </c>
      <c r="AK104" s="217" t="s">
        <v>69</v>
      </c>
      <c r="AL104" s="217" t="s">
        <v>69</v>
      </c>
      <c r="AM104" s="290"/>
      <c r="AN104" s="212"/>
      <c r="AO104" s="213"/>
      <c r="AP104" s="197" t="s">
        <v>83</v>
      </c>
      <c r="AQ104" s="197"/>
      <c r="AR104" s="197"/>
      <c r="AS104" s="219" t="s">
        <v>439</v>
      </c>
      <c r="AT104" s="117" t="b">
        <f>IF(Table16[[#This Row],[PROPOSED
Form ID Name]]=Table16[[#This Row],[ADOPTED
Form ID Name]],TRUE,FALSE)</f>
        <v>1</v>
      </c>
      <c r="AU104" s="121" t="s">
        <v>440</v>
      </c>
      <c r="AV104" s="220" t="b">
        <f>AND(Table16[[#This Row],[PROPOSED Adjustment Description]]=Table16[[#This Row],[ ADOPTED
Adjustment Description]],TRUE,FALSE)</f>
        <v>0</v>
      </c>
      <c r="AW104" s="1" t="s">
        <v>4458</v>
      </c>
      <c r="AX104" s="1" t="b">
        <f>Table16[[#This Row],[Total Expenditures to CAP]]=Table16[[#This Row],[
Percent Related to CAP]]*Table16[[#This Row],[ADOPTED
Expenditures TOTAL]]</f>
        <v>1</v>
      </c>
      <c r="AY104" s="1" t="b">
        <f>Table16[[#This Row],[Total Revenue to CAP]]=Table16[[#This Row],[
Percent Related to CAP]]*Table16[[#This Row],[ADOPTED
Revenue TOTAL]]</f>
        <v>1</v>
      </c>
    </row>
    <row r="105" spans="1:51" s="1" customFormat="1" ht="35.25" customHeight="1" x14ac:dyDescent="0.15">
      <c r="A105" s="196">
        <v>200227</v>
      </c>
      <c r="B105" s="197" t="s">
        <v>398</v>
      </c>
      <c r="C105" s="198">
        <v>1913</v>
      </c>
      <c r="D105" s="197" t="s">
        <v>399</v>
      </c>
      <c r="E105" s="197" t="s">
        <v>126</v>
      </c>
      <c r="F105" s="197" t="s">
        <v>83</v>
      </c>
      <c r="G105" s="197" t="s">
        <v>61</v>
      </c>
      <c r="H105" s="197" t="s">
        <v>83</v>
      </c>
      <c r="I105" s="226">
        <v>56722</v>
      </c>
      <c r="J105" s="227" t="s">
        <v>444</v>
      </c>
      <c r="K105" s="188"/>
      <c r="L105" s="189"/>
      <c r="M105" s="189"/>
      <c r="N105" s="189"/>
      <c r="O105" s="189">
        <f>SUM(Table16[[#This Row],[Salaries and Wages]:[Variable Fringe]])</f>
        <v>0</v>
      </c>
      <c r="P105" s="189"/>
      <c r="Q105" s="189">
        <v>55000</v>
      </c>
      <c r="R105" s="189"/>
      <c r="S105" s="189"/>
      <c r="T105" s="189"/>
      <c r="U105" s="189"/>
      <c r="V105" s="189"/>
      <c r="W105" s="189"/>
      <c r="X105" s="189"/>
      <c r="Y105" s="189">
        <v>55000</v>
      </c>
      <c r="Z105" s="189"/>
      <c r="AA105" s="221" t="s">
        <v>445</v>
      </c>
      <c r="AB105" s="210" t="s">
        <v>446</v>
      </c>
      <c r="AC105" s="210" t="s">
        <v>447</v>
      </c>
      <c r="AD105" s="197" t="s">
        <v>94</v>
      </c>
      <c r="AE105" s="235" t="s">
        <v>448</v>
      </c>
      <c r="AF105" s="231">
        <v>0</v>
      </c>
      <c r="AG105" s="211">
        <f>Table16[[#This Row],[ADOPTED
Expenditures TOTAL]]*Table16[[#This Row],[
Percent Related to CAP]]</f>
        <v>0</v>
      </c>
      <c r="AH105" s="211">
        <f>Table16[[#This Row],[ADOPTED
Revenue TOTAL]]*Table16[[#This Row],[
Percent Related to CAP]]</f>
        <v>0</v>
      </c>
      <c r="AI105" s="217" t="s">
        <v>69</v>
      </c>
      <c r="AJ105" s="217" t="s">
        <v>69</v>
      </c>
      <c r="AK105" s="217" t="s">
        <v>69</v>
      </c>
      <c r="AL105" s="217" t="s">
        <v>69</v>
      </c>
      <c r="AM105" s="290"/>
      <c r="AN105" s="212"/>
      <c r="AO105" s="213"/>
      <c r="AP105" s="197" t="s">
        <v>83</v>
      </c>
      <c r="AQ105" s="197"/>
      <c r="AR105" s="197"/>
      <c r="AS105" s="219" t="s">
        <v>444</v>
      </c>
      <c r="AT105" s="117" t="b">
        <f>IF(Table16[[#This Row],[PROPOSED
Form ID Name]]=Table16[[#This Row],[ADOPTED
Form ID Name]],TRUE,FALSE)</f>
        <v>1</v>
      </c>
      <c r="AU105" s="121" t="s">
        <v>445</v>
      </c>
      <c r="AV105" s="220" t="b">
        <f>AND(Table16[[#This Row],[PROPOSED Adjustment Description]]=Table16[[#This Row],[ ADOPTED
Adjustment Description]],TRUE,FALSE)</f>
        <v>0</v>
      </c>
      <c r="AW105" s="1" t="s">
        <v>4458</v>
      </c>
      <c r="AX105" s="1" t="b">
        <f>Table16[[#This Row],[Total Expenditures to CAP]]=Table16[[#This Row],[
Percent Related to CAP]]*Table16[[#This Row],[ADOPTED
Expenditures TOTAL]]</f>
        <v>1</v>
      </c>
      <c r="AY105" s="1" t="b">
        <f>Table16[[#This Row],[Total Revenue to CAP]]=Table16[[#This Row],[
Percent Related to CAP]]*Table16[[#This Row],[ADOPTED
Revenue TOTAL]]</f>
        <v>1</v>
      </c>
    </row>
    <row r="106" spans="1:51" s="1" customFormat="1" ht="35.25" customHeight="1" x14ac:dyDescent="0.15">
      <c r="A106" s="196">
        <v>200227</v>
      </c>
      <c r="B106" s="197" t="s">
        <v>398</v>
      </c>
      <c r="C106" s="198">
        <v>1913</v>
      </c>
      <c r="D106" s="197" t="s">
        <v>399</v>
      </c>
      <c r="E106" s="197" t="s">
        <v>449</v>
      </c>
      <c r="F106" s="197" t="s">
        <v>83</v>
      </c>
      <c r="G106" s="197" t="s">
        <v>160</v>
      </c>
      <c r="H106" s="197" t="s">
        <v>83</v>
      </c>
      <c r="I106" s="226">
        <v>56723</v>
      </c>
      <c r="J106" s="227" t="s">
        <v>450</v>
      </c>
      <c r="K106" s="188"/>
      <c r="L106" s="189"/>
      <c r="M106" s="189"/>
      <c r="N106" s="189"/>
      <c r="O106" s="189">
        <f>SUM(Table16[[#This Row],[Salaries and Wages]:[Variable Fringe]])</f>
        <v>0</v>
      </c>
      <c r="P106" s="189"/>
      <c r="Q106" s="189">
        <v>46000</v>
      </c>
      <c r="R106" s="189"/>
      <c r="S106" s="189"/>
      <c r="T106" s="189"/>
      <c r="U106" s="189"/>
      <c r="V106" s="189"/>
      <c r="W106" s="189"/>
      <c r="X106" s="189"/>
      <c r="Y106" s="189">
        <v>46000</v>
      </c>
      <c r="Z106" s="189">
        <v>46000</v>
      </c>
      <c r="AA106" s="221" t="s">
        <v>451</v>
      </c>
      <c r="AB106" s="210" t="s">
        <v>452</v>
      </c>
      <c r="AC106" s="210" t="s">
        <v>453</v>
      </c>
      <c r="AD106" s="197" t="s">
        <v>94</v>
      </c>
      <c r="AE106" s="234" t="s">
        <v>454</v>
      </c>
      <c r="AF106" s="231">
        <v>0</v>
      </c>
      <c r="AG106" s="211">
        <f>Table16[[#This Row],[ADOPTED
Expenditures TOTAL]]*Table16[[#This Row],[
Percent Related to CAP]]</f>
        <v>0</v>
      </c>
      <c r="AH106" s="211">
        <f>Table16[[#This Row],[ADOPTED
Revenue TOTAL]]*Table16[[#This Row],[
Percent Related to CAP]]</f>
        <v>0</v>
      </c>
      <c r="AI106" s="217" t="s">
        <v>69</v>
      </c>
      <c r="AJ106" s="217" t="s">
        <v>69</v>
      </c>
      <c r="AK106" s="217" t="s">
        <v>69</v>
      </c>
      <c r="AL106" s="217" t="s">
        <v>69</v>
      </c>
      <c r="AM106" s="246"/>
      <c r="AN106" s="215"/>
      <c r="AO106" s="197"/>
      <c r="AP106" s="197" t="s">
        <v>83</v>
      </c>
      <c r="AQ106" s="197"/>
      <c r="AR106" s="197"/>
      <c r="AS106" s="219" t="s">
        <v>450</v>
      </c>
      <c r="AT106" s="117" t="b">
        <f>IF(Table16[[#This Row],[PROPOSED
Form ID Name]]=Table16[[#This Row],[ADOPTED
Form ID Name]],TRUE,FALSE)</f>
        <v>1</v>
      </c>
      <c r="AU106" s="121" t="s">
        <v>451</v>
      </c>
      <c r="AV106" s="220" t="b">
        <f>AND(Table16[[#This Row],[PROPOSED Adjustment Description]]=Table16[[#This Row],[ ADOPTED
Adjustment Description]],TRUE,FALSE)</f>
        <v>0</v>
      </c>
      <c r="AW106" s="1" t="s">
        <v>4458</v>
      </c>
      <c r="AX106" s="1" t="b">
        <f>Table16[[#This Row],[Total Expenditures to CAP]]=Table16[[#This Row],[
Percent Related to CAP]]*Table16[[#This Row],[ADOPTED
Expenditures TOTAL]]</f>
        <v>1</v>
      </c>
      <c r="AY106" s="1" t="b">
        <f>Table16[[#This Row],[Total Revenue to CAP]]=Table16[[#This Row],[
Percent Related to CAP]]*Table16[[#This Row],[ADOPTED
Revenue TOTAL]]</f>
        <v>1</v>
      </c>
    </row>
    <row r="107" spans="1:51" s="1" customFormat="1" ht="35.25" customHeight="1" x14ac:dyDescent="0.15">
      <c r="A107" s="196">
        <v>200227</v>
      </c>
      <c r="B107" s="199" t="s">
        <v>398</v>
      </c>
      <c r="C107" s="198">
        <v>1913</v>
      </c>
      <c r="D107" s="199" t="s">
        <v>399</v>
      </c>
      <c r="E107" s="199" t="s">
        <v>59</v>
      </c>
      <c r="F107" s="199" t="s">
        <v>83</v>
      </c>
      <c r="G107" s="199" t="s">
        <v>89</v>
      </c>
      <c r="H107" s="199" t="s">
        <v>83</v>
      </c>
      <c r="I107" s="226">
        <v>56725</v>
      </c>
      <c r="J107" s="228" t="s">
        <v>455</v>
      </c>
      <c r="K107" s="190"/>
      <c r="L107" s="191"/>
      <c r="M107" s="191"/>
      <c r="N107" s="191"/>
      <c r="O107" s="191">
        <f>SUM(Table16[[#This Row],[Salaries and Wages]:[Variable Fringe]])</f>
        <v>0</v>
      </c>
      <c r="P107" s="191"/>
      <c r="Q107" s="191"/>
      <c r="R107" s="191"/>
      <c r="S107" s="191"/>
      <c r="T107" s="191"/>
      <c r="U107" s="191"/>
      <c r="V107" s="191"/>
      <c r="W107" s="191"/>
      <c r="X107" s="191"/>
      <c r="Y107" s="191"/>
      <c r="Z107" s="191">
        <v>960000</v>
      </c>
      <c r="AA107" s="222" t="s">
        <v>456</v>
      </c>
      <c r="AB107" s="210" t="s">
        <v>457</v>
      </c>
      <c r="AC107" s="210" t="s">
        <v>458</v>
      </c>
      <c r="AD107" s="199" t="s">
        <v>94</v>
      </c>
      <c r="AE107" s="234" t="s">
        <v>459</v>
      </c>
      <c r="AF107" s="231">
        <v>0</v>
      </c>
      <c r="AG107" s="211">
        <f>Table16[[#This Row],[ADOPTED
Expenditures TOTAL]]*Table16[[#This Row],[
Percent Related to CAP]]</f>
        <v>0</v>
      </c>
      <c r="AH107" s="211">
        <f>Table16[[#This Row],[ADOPTED
Revenue TOTAL]]*Table16[[#This Row],[
Percent Related to CAP]]</f>
        <v>0</v>
      </c>
      <c r="AI107" s="217" t="s">
        <v>69</v>
      </c>
      <c r="AJ107" s="217" t="s">
        <v>69</v>
      </c>
      <c r="AK107" s="217" t="s">
        <v>69</v>
      </c>
      <c r="AL107" s="217" t="s">
        <v>69</v>
      </c>
      <c r="AM107" s="246"/>
      <c r="AN107" s="215"/>
      <c r="AO107" s="197"/>
      <c r="AP107" s="197" t="s">
        <v>83</v>
      </c>
      <c r="AQ107" s="197"/>
      <c r="AR107" s="197"/>
      <c r="AS107" s="219" t="s">
        <v>455</v>
      </c>
      <c r="AT107" s="117" t="b">
        <f>IF(Table16[[#This Row],[PROPOSED
Form ID Name]]=Table16[[#This Row],[ADOPTED
Form ID Name]],TRUE,FALSE)</f>
        <v>1</v>
      </c>
      <c r="AU107" s="121" t="s">
        <v>456</v>
      </c>
      <c r="AV107" s="220" t="b">
        <f>AND(Table16[[#This Row],[PROPOSED Adjustment Description]]=Table16[[#This Row],[ ADOPTED
Adjustment Description]],TRUE,FALSE)</f>
        <v>0</v>
      </c>
      <c r="AW107" s="1" t="s">
        <v>4458</v>
      </c>
      <c r="AX107" s="1" t="b">
        <f>Table16[[#This Row],[Total Expenditures to CAP]]=Table16[[#This Row],[
Percent Related to CAP]]*Table16[[#This Row],[ADOPTED
Expenditures TOTAL]]</f>
        <v>1</v>
      </c>
      <c r="AY107" s="1" t="b">
        <f>Table16[[#This Row],[Total Revenue to CAP]]=Table16[[#This Row],[
Percent Related to CAP]]*Table16[[#This Row],[ADOPTED
Revenue TOTAL]]</f>
        <v>1</v>
      </c>
    </row>
    <row r="108" spans="1:51" s="1" customFormat="1" ht="35.25" customHeight="1" x14ac:dyDescent="0.15">
      <c r="A108" s="196">
        <v>200227</v>
      </c>
      <c r="B108" s="199" t="s">
        <v>398</v>
      </c>
      <c r="C108" s="198">
        <v>1913</v>
      </c>
      <c r="D108" s="199" t="s">
        <v>399</v>
      </c>
      <c r="E108" s="199" t="s">
        <v>245</v>
      </c>
      <c r="F108" s="199" t="s">
        <v>83</v>
      </c>
      <c r="G108" s="199" t="s">
        <v>89</v>
      </c>
      <c r="H108" s="199" t="s">
        <v>83</v>
      </c>
      <c r="I108" s="226">
        <v>56726</v>
      </c>
      <c r="J108" s="228" t="s">
        <v>460</v>
      </c>
      <c r="K108" s="190"/>
      <c r="L108" s="191"/>
      <c r="M108" s="191"/>
      <c r="N108" s="191"/>
      <c r="O108" s="191">
        <f>SUM(Table16[[#This Row],[Salaries and Wages]:[Variable Fringe]])</f>
        <v>0</v>
      </c>
      <c r="P108" s="191"/>
      <c r="Q108" s="191"/>
      <c r="R108" s="191"/>
      <c r="S108" s="191"/>
      <c r="T108" s="191"/>
      <c r="U108" s="191"/>
      <c r="V108" s="191"/>
      <c r="W108" s="191"/>
      <c r="X108" s="191"/>
      <c r="Y108" s="191"/>
      <c r="Z108" s="191">
        <v>1500000</v>
      </c>
      <c r="AA108" s="223" t="s">
        <v>461</v>
      </c>
      <c r="AB108" s="210" t="s">
        <v>462</v>
      </c>
      <c r="AC108" s="210" t="s">
        <v>463</v>
      </c>
      <c r="AD108" s="199" t="s">
        <v>94</v>
      </c>
      <c r="AE108" s="234" t="s">
        <v>464</v>
      </c>
      <c r="AF108" s="231">
        <v>0</v>
      </c>
      <c r="AG108" s="211">
        <f>Table16[[#This Row],[ADOPTED
Expenditures TOTAL]]*Table16[[#This Row],[
Percent Related to CAP]]</f>
        <v>0</v>
      </c>
      <c r="AH108" s="211">
        <f>Table16[[#This Row],[ADOPTED
Revenue TOTAL]]*Table16[[#This Row],[
Percent Related to CAP]]</f>
        <v>0</v>
      </c>
      <c r="AI108" s="217" t="s">
        <v>69</v>
      </c>
      <c r="AJ108" s="217" t="s">
        <v>69</v>
      </c>
      <c r="AK108" s="217" t="s">
        <v>69</v>
      </c>
      <c r="AL108" s="217" t="s">
        <v>69</v>
      </c>
      <c r="AM108" s="246"/>
      <c r="AN108" s="215"/>
      <c r="AO108" s="197"/>
      <c r="AP108" s="197" t="s">
        <v>83</v>
      </c>
      <c r="AQ108" s="197"/>
      <c r="AR108" s="197"/>
      <c r="AS108" s="219" t="s">
        <v>460</v>
      </c>
      <c r="AT108" s="117" t="b">
        <f>IF(Table16[[#This Row],[PROPOSED
Form ID Name]]=Table16[[#This Row],[ADOPTED
Form ID Name]],TRUE,FALSE)</f>
        <v>1</v>
      </c>
      <c r="AU108" s="121" t="s">
        <v>461</v>
      </c>
      <c r="AV108" s="220" t="b">
        <f>AND(Table16[[#This Row],[PROPOSED Adjustment Description]]=Table16[[#This Row],[ ADOPTED
Adjustment Description]],TRUE,FALSE)</f>
        <v>0</v>
      </c>
      <c r="AW108" s="1" t="s">
        <v>4458</v>
      </c>
      <c r="AX108" s="1" t="b">
        <f>Table16[[#This Row],[Total Expenditures to CAP]]=Table16[[#This Row],[
Percent Related to CAP]]*Table16[[#This Row],[ADOPTED
Expenditures TOTAL]]</f>
        <v>1</v>
      </c>
      <c r="AY108" s="1" t="b">
        <f>Table16[[#This Row],[Total Revenue to CAP]]=Table16[[#This Row],[
Percent Related to CAP]]*Table16[[#This Row],[ADOPTED
Revenue TOTAL]]</f>
        <v>1</v>
      </c>
    </row>
    <row r="109" spans="1:51" s="1" customFormat="1" ht="35.25" customHeight="1" x14ac:dyDescent="0.15">
      <c r="A109" s="196">
        <v>200227</v>
      </c>
      <c r="B109" s="197" t="s">
        <v>398</v>
      </c>
      <c r="C109" s="198">
        <v>1913</v>
      </c>
      <c r="D109" s="197" t="s">
        <v>399</v>
      </c>
      <c r="E109" s="197" t="s">
        <v>465</v>
      </c>
      <c r="F109" s="197" t="s">
        <v>83</v>
      </c>
      <c r="G109" s="197" t="s">
        <v>160</v>
      </c>
      <c r="H109" s="197" t="s">
        <v>83</v>
      </c>
      <c r="I109" s="226">
        <v>56728</v>
      </c>
      <c r="J109" s="227" t="s">
        <v>466</v>
      </c>
      <c r="K109" s="188"/>
      <c r="L109" s="189"/>
      <c r="M109" s="189"/>
      <c r="N109" s="189"/>
      <c r="O109" s="189">
        <f>SUM(Table16[[#This Row],[Salaries and Wages]:[Variable Fringe]])</f>
        <v>0</v>
      </c>
      <c r="P109" s="189"/>
      <c r="Q109" s="189">
        <v>376461</v>
      </c>
      <c r="R109" s="189"/>
      <c r="S109" s="189"/>
      <c r="T109" s="189"/>
      <c r="U109" s="189"/>
      <c r="V109" s="189"/>
      <c r="W109" s="189"/>
      <c r="X109" s="189"/>
      <c r="Y109" s="189">
        <v>376461</v>
      </c>
      <c r="Z109" s="189"/>
      <c r="AA109" s="221" t="s">
        <v>467</v>
      </c>
      <c r="AB109" s="209" t="s">
        <v>468</v>
      </c>
      <c r="AC109" s="210" t="s">
        <v>469</v>
      </c>
      <c r="AD109" s="197" t="s">
        <v>94</v>
      </c>
      <c r="AE109" s="234" t="s">
        <v>470</v>
      </c>
      <c r="AF109" s="231">
        <v>0</v>
      </c>
      <c r="AG109" s="211">
        <f>Table16[[#This Row],[ADOPTED
Expenditures TOTAL]]*Table16[[#This Row],[
Percent Related to CAP]]</f>
        <v>0</v>
      </c>
      <c r="AH109" s="211">
        <f>Table16[[#This Row],[ADOPTED
Revenue TOTAL]]*Table16[[#This Row],[
Percent Related to CAP]]</f>
        <v>0</v>
      </c>
      <c r="AI109" s="217" t="s">
        <v>69</v>
      </c>
      <c r="AJ109" s="217" t="s">
        <v>69</v>
      </c>
      <c r="AK109" s="217" t="s">
        <v>69</v>
      </c>
      <c r="AL109" s="217" t="s">
        <v>69</v>
      </c>
      <c r="AM109" s="246"/>
      <c r="AN109" s="215"/>
      <c r="AO109" s="197"/>
      <c r="AP109" s="197" t="s">
        <v>83</v>
      </c>
      <c r="AQ109" s="197"/>
      <c r="AR109" s="197"/>
      <c r="AS109" s="219" t="s">
        <v>466</v>
      </c>
      <c r="AT109" s="117" t="b">
        <f>IF(Table16[[#This Row],[PROPOSED
Form ID Name]]=Table16[[#This Row],[ADOPTED
Form ID Name]],TRUE,FALSE)</f>
        <v>1</v>
      </c>
      <c r="AU109" s="121" t="s">
        <v>467</v>
      </c>
      <c r="AV109" s="220" t="b">
        <f>AND(Table16[[#This Row],[PROPOSED Adjustment Description]]=Table16[[#This Row],[ ADOPTED
Adjustment Description]],TRUE,FALSE)</f>
        <v>0</v>
      </c>
      <c r="AW109" s="1" t="s">
        <v>4458</v>
      </c>
      <c r="AX109" s="1" t="b">
        <f>Table16[[#This Row],[Total Expenditures to CAP]]=Table16[[#This Row],[
Percent Related to CAP]]*Table16[[#This Row],[ADOPTED
Expenditures TOTAL]]</f>
        <v>1</v>
      </c>
      <c r="AY109" s="1" t="b">
        <f>Table16[[#This Row],[Total Revenue to CAP]]=Table16[[#This Row],[
Percent Related to CAP]]*Table16[[#This Row],[ADOPTED
Revenue TOTAL]]</f>
        <v>1</v>
      </c>
    </row>
    <row r="110" spans="1:51" s="1" customFormat="1" ht="35.25" customHeight="1" x14ac:dyDescent="0.15">
      <c r="A110" s="196">
        <v>100000</v>
      </c>
      <c r="B110" s="197" t="s">
        <v>57</v>
      </c>
      <c r="C110" s="198">
        <v>1912</v>
      </c>
      <c r="D110" s="197" t="s">
        <v>471</v>
      </c>
      <c r="E110" s="197" t="s">
        <v>238</v>
      </c>
      <c r="F110" s="197" t="s">
        <v>83</v>
      </c>
      <c r="G110" s="197" t="s">
        <v>61</v>
      </c>
      <c r="H110" s="197" t="s">
        <v>83</v>
      </c>
      <c r="I110" s="226">
        <v>56729</v>
      </c>
      <c r="J110" s="227" t="s">
        <v>472</v>
      </c>
      <c r="K110" s="188">
        <v>1</v>
      </c>
      <c r="L110" s="189">
        <v>45574</v>
      </c>
      <c r="M110" s="189">
        <v>15433</v>
      </c>
      <c r="N110" s="189">
        <v>8831</v>
      </c>
      <c r="O110" s="189">
        <f>SUM(Table16[[#This Row],[Salaries and Wages]:[Variable Fringe]])</f>
        <v>69838</v>
      </c>
      <c r="P110" s="189"/>
      <c r="Q110" s="189"/>
      <c r="R110" s="189"/>
      <c r="S110" s="189"/>
      <c r="T110" s="189"/>
      <c r="U110" s="189"/>
      <c r="V110" s="189"/>
      <c r="W110" s="189"/>
      <c r="X110" s="189"/>
      <c r="Y110" s="189">
        <v>69838</v>
      </c>
      <c r="Z110" s="189"/>
      <c r="AA110" s="221" t="s">
        <v>473</v>
      </c>
      <c r="AB110" s="210" t="s">
        <v>474</v>
      </c>
      <c r="AC110" s="210" t="s">
        <v>475</v>
      </c>
      <c r="AD110" s="197" t="s">
        <v>67</v>
      </c>
      <c r="AE110" s="235" t="s">
        <v>476</v>
      </c>
      <c r="AF110" s="231">
        <v>0</v>
      </c>
      <c r="AG110" s="211">
        <f>Table16[[#This Row],[ADOPTED
Expenditures TOTAL]]*Table16[[#This Row],[
Percent Related to CAP]]</f>
        <v>0</v>
      </c>
      <c r="AH110" s="211">
        <f>Table16[[#This Row],[ADOPTED
Revenue TOTAL]]*Table16[[#This Row],[
Percent Related to CAP]]</f>
        <v>0</v>
      </c>
      <c r="AI110" s="217" t="s">
        <v>69</v>
      </c>
      <c r="AJ110" s="217" t="s">
        <v>69</v>
      </c>
      <c r="AK110" s="217" t="s">
        <v>69</v>
      </c>
      <c r="AL110" s="217" t="s">
        <v>69</v>
      </c>
      <c r="AM110" s="290"/>
      <c r="AN110" s="212"/>
      <c r="AO110" s="213"/>
      <c r="AP110" s="213"/>
      <c r="AQ110" s="213"/>
      <c r="AR110" s="197" t="s">
        <v>70</v>
      </c>
      <c r="AS110" s="219" t="s">
        <v>472</v>
      </c>
      <c r="AT110" s="116" t="b">
        <f>IF(Table16[[#This Row],[PROPOSED
Form ID Name]]=Table16[[#This Row],[ADOPTED
Form ID Name]],TRUE,FALSE)</f>
        <v>1</v>
      </c>
      <c r="AU110" s="121" t="s">
        <v>473</v>
      </c>
      <c r="AV110" s="220" t="b">
        <f>AND(Table16[[#This Row],[PROPOSED Adjustment Description]]=Table16[[#This Row],[ ADOPTED
Adjustment Description]],TRUE,FALSE)</f>
        <v>0</v>
      </c>
      <c r="AW110" s="1" t="s">
        <v>4458</v>
      </c>
      <c r="AX110" s="1" t="b">
        <f>Table16[[#This Row],[Total Expenditures to CAP]]=Table16[[#This Row],[
Percent Related to CAP]]*Table16[[#This Row],[ADOPTED
Expenditures TOTAL]]</f>
        <v>1</v>
      </c>
      <c r="AY110" s="1" t="b">
        <f>Table16[[#This Row],[Total Revenue to CAP]]=Table16[[#This Row],[
Percent Related to CAP]]*Table16[[#This Row],[ADOPTED
Revenue TOTAL]]</f>
        <v>1</v>
      </c>
    </row>
    <row r="111" spans="1:51" s="1" customFormat="1" ht="35.25" customHeight="1" x14ac:dyDescent="0.15">
      <c r="A111" s="196">
        <v>100000</v>
      </c>
      <c r="B111" s="197" t="s">
        <v>57</v>
      </c>
      <c r="C111" s="198">
        <v>1914</v>
      </c>
      <c r="D111" s="197" t="s">
        <v>318</v>
      </c>
      <c r="E111" s="197" t="s">
        <v>477</v>
      </c>
      <c r="F111" s="197" t="s">
        <v>60</v>
      </c>
      <c r="G111" s="197" t="s">
        <v>478</v>
      </c>
      <c r="H111" s="197" t="s">
        <v>479</v>
      </c>
      <c r="I111" s="226">
        <v>56731</v>
      </c>
      <c r="J111" s="227" t="s">
        <v>480</v>
      </c>
      <c r="K111" s="188"/>
      <c r="L111" s="194">
        <v>-2600000</v>
      </c>
      <c r="M111" s="189"/>
      <c r="N111" s="194">
        <v>-37700</v>
      </c>
      <c r="O111" s="194">
        <f>SUM(Table16[[#This Row],[Salaries and Wages]:[Variable Fringe]])</f>
        <v>-2637700</v>
      </c>
      <c r="P111" s="189"/>
      <c r="Q111" s="189"/>
      <c r="R111" s="189"/>
      <c r="S111" s="189"/>
      <c r="T111" s="189"/>
      <c r="U111" s="189"/>
      <c r="V111" s="189"/>
      <c r="W111" s="189"/>
      <c r="X111" s="189"/>
      <c r="Y111" s="194">
        <v>-2637700</v>
      </c>
      <c r="Z111" s="189"/>
      <c r="AA111" s="221" t="s">
        <v>481</v>
      </c>
      <c r="AB111" s="210" t="s">
        <v>482</v>
      </c>
      <c r="AC111" s="210" t="s">
        <v>483</v>
      </c>
      <c r="AD111" s="197" t="s">
        <v>94</v>
      </c>
      <c r="AE111" s="234" t="s">
        <v>484</v>
      </c>
      <c r="AF111" s="231">
        <v>0</v>
      </c>
      <c r="AG111" s="211">
        <f>Table16[[#This Row],[ADOPTED
Expenditures TOTAL]]*Table16[[#This Row],[
Percent Related to CAP]]</f>
        <v>0</v>
      </c>
      <c r="AH111" s="211">
        <f>Table16[[#This Row],[ADOPTED
Revenue TOTAL]]*Table16[[#This Row],[
Percent Related to CAP]]</f>
        <v>0</v>
      </c>
      <c r="AI111" s="217" t="s">
        <v>69</v>
      </c>
      <c r="AJ111" s="217" t="s">
        <v>69</v>
      </c>
      <c r="AK111" s="217" t="s">
        <v>69</v>
      </c>
      <c r="AL111" s="217" t="s">
        <v>69</v>
      </c>
      <c r="AM111" s="246"/>
      <c r="AN111" s="215"/>
      <c r="AO111" s="197"/>
      <c r="AP111" s="197"/>
      <c r="AQ111" s="197"/>
      <c r="AR111" s="197" t="s">
        <v>70</v>
      </c>
      <c r="AS111" s="219" t="s">
        <v>480</v>
      </c>
      <c r="AT111" s="116" t="b">
        <f>IF(Table16[[#This Row],[PROPOSED
Form ID Name]]=Table16[[#This Row],[ADOPTED
Form ID Name]],TRUE,FALSE)</f>
        <v>1</v>
      </c>
      <c r="AU111" s="121" t="s">
        <v>481</v>
      </c>
      <c r="AV111" s="220" t="b">
        <f>AND(Table16[[#This Row],[PROPOSED Adjustment Description]]=Table16[[#This Row],[ ADOPTED
Adjustment Description]],TRUE,FALSE)</f>
        <v>0</v>
      </c>
      <c r="AW111" s="1" t="s">
        <v>4458</v>
      </c>
      <c r="AX111" s="1" t="b">
        <f>Table16[[#This Row],[Total Expenditures to CAP]]=Table16[[#This Row],[
Percent Related to CAP]]*Table16[[#This Row],[ADOPTED
Expenditures TOTAL]]</f>
        <v>1</v>
      </c>
      <c r="AY111" s="1" t="b">
        <f>Table16[[#This Row],[Total Revenue to CAP]]=Table16[[#This Row],[
Percent Related to CAP]]*Table16[[#This Row],[ADOPTED
Revenue TOTAL]]</f>
        <v>1</v>
      </c>
    </row>
    <row r="112" spans="1:51" s="1" customFormat="1" ht="35.25" customHeight="1" x14ac:dyDescent="0.15">
      <c r="A112" s="196">
        <v>100000</v>
      </c>
      <c r="B112" s="199" t="s">
        <v>57</v>
      </c>
      <c r="C112" s="198">
        <v>1914</v>
      </c>
      <c r="D112" s="199" t="s">
        <v>318</v>
      </c>
      <c r="E112" s="199" t="s">
        <v>485</v>
      </c>
      <c r="F112" s="199" t="s">
        <v>60</v>
      </c>
      <c r="G112" s="199" t="s">
        <v>61</v>
      </c>
      <c r="H112" s="199" t="s">
        <v>83</v>
      </c>
      <c r="I112" s="226">
        <v>56732</v>
      </c>
      <c r="J112" s="228" t="s">
        <v>486</v>
      </c>
      <c r="K112" s="190"/>
      <c r="L112" s="191">
        <v>2600000</v>
      </c>
      <c r="M112" s="191"/>
      <c r="N112" s="191">
        <v>37700</v>
      </c>
      <c r="O112" s="191">
        <f>SUM(Table16[[#This Row],[Salaries and Wages]:[Variable Fringe]])</f>
        <v>2637700</v>
      </c>
      <c r="P112" s="191"/>
      <c r="Q112" s="191"/>
      <c r="R112" s="191"/>
      <c r="S112" s="191"/>
      <c r="T112" s="191"/>
      <c r="U112" s="191"/>
      <c r="V112" s="191"/>
      <c r="W112" s="191"/>
      <c r="X112" s="191"/>
      <c r="Y112" s="191">
        <v>2637700</v>
      </c>
      <c r="Z112" s="191"/>
      <c r="AA112" s="222" t="s">
        <v>487</v>
      </c>
      <c r="AB112" s="210" t="s">
        <v>488</v>
      </c>
      <c r="AC112" s="210" t="s">
        <v>489</v>
      </c>
      <c r="AD112" s="199" t="s">
        <v>67</v>
      </c>
      <c r="AE112" s="235" t="s">
        <v>490</v>
      </c>
      <c r="AF112" s="231">
        <v>0</v>
      </c>
      <c r="AG112" s="211">
        <f>Table16[[#This Row],[ADOPTED
Expenditures TOTAL]]*Table16[[#This Row],[
Percent Related to CAP]]</f>
        <v>0</v>
      </c>
      <c r="AH112" s="211">
        <f>Table16[[#This Row],[ADOPTED
Revenue TOTAL]]*Table16[[#This Row],[
Percent Related to CAP]]</f>
        <v>0</v>
      </c>
      <c r="AI112" s="217" t="s">
        <v>69</v>
      </c>
      <c r="AJ112" s="217" t="s">
        <v>69</v>
      </c>
      <c r="AK112" s="217" t="s">
        <v>69</v>
      </c>
      <c r="AL112" s="217" t="s">
        <v>69</v>
      </c>
      <c r="AM112" s="290"/>
      <c r="AN112" s="212"/>
      <c r="AO112" s="213"/>
      <c r="AP112" s="213"/>
      <c r="AQ112" s="213"/>
      <c r="AR112" s="197" t="s">
        <v>70</v>
      </c>
      <c r="AS112" s="219" t="s">
        <v>486</v>
      </c>
      <c r="AT112" s="116" t="b">
        <f>IF(Table16[[#This Row],[PROPOSED
Form ID Name]]=Table16[[#This Row],[ADOPTED
Form ID Name]],TRUE,FALSE)</f>
        <v>1</v>
      </c>
      <c r="AU112" s="121" t="s">
        <v>487</v>
      </c>
      <c r="AV112" s="220" t="b">
        <f>AND(Table16[[#This Row],[PROPOSED Adjustment Description]]=Table16[[#This Row],[ ADOPTED
Adjustment Description]],TRUE,FALSE)</f>
        <v>0</v>
      </c>
      <c r="AW112" s="1" t="s">
        <v>4458</v>
      </c>
      <c r="AX112" s="1" t="b">
        <f>Table16[[#This Row],[Total Expenditures to CAP]]=Table16[[#This Row],[
Percent Related to CAP]]*Table16[[#This Row],[ADOPTED
Expenditures TOTAL]]</f>
        <v>1</v>
      </c>
      <c r="AY112" s="1" t="b">
        <f>Table16[[#This Row],[Total Revenue to CAP]]=Table16[[#This Row],[
Percent Related to CAP]]*Table16[[#This Row],[ADOPTED
Revenue TOTAL]]</f>
        <v>1</v>
      </c>
    </row>
    <row r="113" spans="1:51" s="1" customFormat="1" ht="35.25" customHeight="1" x14ac:dyDescent="0.15">
      <c r="A113" s="196">
        <v>720000</v>
      </c>
      <c r="B113" s="197" t="s">
        <v>491</v>
      </c>
      <c r="C113" s="198">
        <v>1317</v>
      </c>
      <c r="D113" s="197" t="s">
        <v>492</v>
      </c>
      <c r="E113" s="197" t="s">
        <v>103</v>
      </c>
      <c r="F113" s="197" t="s">
        <v>73</v>
      </c>
      <c r="G113" s="197" t="s">
        <v>61</v>
      </c>
      <c r="H113" s="197" t="s">
        <v>493</v>
      </c>
      <c r="I113" s="226">
        <v>56736</v>
      </c>
      <c r="J113" s="227" t="s">
        <v>494</v>
      </c>
      <c r="K113" s="188"/>
      <c r="L113" s="189"/>
      <c r="M113" s="189"/>
      <c r="N113" s="189"/>
      <c r="O113" s="189">
        <f>SUM(Table16[[#This Row],[Salaries and Wages]:[Variable Fringe]])</f>
        <v>0</v>
      </c>
      <c r="P113" s="189">
        <v>2050700</v>
      </c>
      <c r="Q113" s="189"/>
      <c r="R113" s="189"/>
      <c r="S113" s="189"/>
      <c r="T113" s="189"/>
      <c r="U113" s="189"/>
      <c r="V113" s="189"/>
      <c r="W113" s="189"/>
      <c r="X113" s="189"/>
      <c r="Y113" s="189">
        <v>2050700</v>
      </c>
      <c r="Z113" s="189"/>
      <c r="AA113" s="221" t="s">
        <v>495</v>
      </c>
      <c r="AB113" s="210" t="s">
        <v>496</v>
      </c>
      <c r="AC113" s="210" t="s">
        <v>497</v>
      </c>
      <c r="AD113" s="197" t="s">
        <v>94</v>
      </c>
      <c r="AE113" s="234" t="s">
        <v>352</v>
      </c>
      <c r="AF113" s="231">
        <v>0</v>
      </c>
      <c r="AG113" s="211">
        <f>Table16[[#This Row],[ADOPTED
Expenditures TOTAL]]*Table16[[#This Row],[
Percent Related to CAP]]</f>
        <v>0</v>
      </c>
      <c r="AH113" s="211">
        <f>Table16[[#This Row],[ADOPTED
Revenue TOTAL]]*Table16[[#This Row],[
Percent Related to CAP]]</f>
        <v>0</v>
      </c>
      <c r="AI113" s="217" t="s">
        <v>69</v>
      </c>
      <c r="AJ113" s="217" t="s">
        <v>69</v>
      </c>
      <c r="AK113" s="217" t="s">
        <v>69</v>
      </c>
      <c r="AL113" s="217" t="s">
        <v>69</v>
      </c>
      <c r="AM113" s="246"/>
      <c r="AN113" s="215" t="s">
        <v>70</v>
      </c>
      <c r="AO113" s="197"/>
      <c r="AP113" s="197"/>
      <c r="AQ113" s="216"/>
      <c r="AR113" s="216"/>
      <c r="AS113" s="219" t="s">
        <v>494</v>
      </c>
      <c r="AT113" s="117" t="b">
        <f>IF(Table16[[#This Row],[PROPOSED
Form ID Name]]=Table16[[#This Row],[ADOPTED
Form ID Name]],TRUE,FALSE)</f>
        <v>1</v>
      </c>
      <c r="AU113" s="121" t="s">
        <v>495</v>
      </c>
      <c r="AV113" s="220" t="b">
        <f>AND(Table16[[#This Row],[PROPOSED Adjustment Description]]=Table16[[#This Row],[ ADOPTED
Adjustment Description]],TRUE,FALSE)</f>
        <v>0</v>
      </c>
      <c r="AW113" s="1" t="s">
        <v>4458</v>
      </c>
      <c r="AX113" s="1" t="b">
        <f>Table16[[#This Row],[Total Expenditures to CAP]]=Table16[[#This Row],[
Percent Related to CAP]]*Table16[[#This Row],[ADOPTED
Expenditures TOTAL]]</f>
        <v>1</v>
      </c>
      <c r="AY113" s="1" t="b">
        <f>Table16[[#This Row],[Total Revenue to CAP]]=Table16[[#This Row],[
Percent Related to CAP]]*Table16[[#This Row],[ADOPTED
Revenue TOTAL]]</f>
        <v>1</v>
      </c>
    </row>
    <row r="114" spans="1:51" s="1" customFormat="1" ht="35.25" customHeight="1" x14ac:dyDescent="0.15">
      <c r="A114" s="196">
        <v>100000</v>
      </c>
      <c r="B114" s="197" t="s">
        <v>57</v>
      </c>
      <c r="C114" s="198">
        <v>1914</v>
      </c>
      <c r="D114" s="197" t="s">
        <v>318</v>
      </c>
      <c r="E114" s="197" t="s">
        <v>103</v>
      </c>
      <c r="F114" s="197" t="s">
        <v>60</v>
      </c>
      <c r="G114" s="197" t="s">
        <v>61</v>
      </c>
      <c r="H114" s="197" t="s">
        <v>83</v>
      </c>
      <c r="I114" s="226">
        <v>56737</v>
      </c>
      <c r="J114" s="227" t="s">
        <v>498</v>
      </c>
      <c r="K114" s="188">
        <v>12</v>
      </c>
      <c r="L114" s="189">
        <v>944819</v>
      </c>
      <c r="M114" s="189">
        <v>431099</v>
      </c>
      <c r="N114" s="189">
        <v>132113</v>
      </c>
      <c r="O114" s="189">
        <f>SUM(Table16[[#This Row],[Salaries and Wages]:[Variable Fringe]])</f>
        <v>1508031</v>
      </c>
      <c r="P114" s="189"/>
      <c r="Q114" s="189"/>
      <c r="R114" s="189">
        <v>8000</v>
      </c>
      <c r="S114" s="189"/>
      <c r="T114" s="189"/>
      <c r="U114" s="189"/>
      <c r="V114" s="189"/>
      <c r="W114" s="189"/>
      <c r="X114" s="189"/>
      <c r="Y114" s="189">
        <v>1516031</v>
      </c>
      <c r="Z114" s="189"/>
      <c r="AA114" s="221" t="s">
        <v>499</v>
      </c>
      <c r="AB114" s="210" t="s">
        <v>500</v>
      </c>
      <c r="AC114" s="209" t="s">
        <v>501</v>
      </c>
      <c r="AD114" s="197" t="s">
        <v>67</v>
      </c>
      <c r="AE114" s="235" t="s">
        <v>502</v>
      </c>
      <c r="AF114" s="231">
        <v>0</v>
      </c>
      <c r="AG114" s="211">
        <f>Table16[[#This Row],[ADOPTED
Expenditures TOTAL]]*Table16[[#This Row],[
Percent Related to CAP]]</f>
        <v>0</v>
      </c>
      <c r="AH114" s="211">
        <f>Table16[[#This Row],[ADOPTED
Revenue TOTAL]]*Table16[[#This Row],[
Percent Related to CAP]]</f>
        <v>0</v>
      </c>
      <c r="AI114" s="217" t="s">
        <v>69</v>
      </c>
      <c r="AJ114" s="217" t="s">
        <v>69</v>
      </c>
      <c r="AK114" s="217" t="s">
        <v>69</v>
      </c>
      <c r="AL114" s="217" t="s">
        <v>69</v>
      </c>
      <c r="AM114" s="290"/>
      <c r="AN114" s="212"/>
      <c r="AO114" s="213"/>
      <c r="AP114" s="213"/>
      <c r="AQ114" s="213"/>
      <c r="AR114" s="197" t="s">
        <v>70</v>
      </c>
      <c r="AS114" s="219" t="s">
        <v>498</v>
      </c>
      <c r="AT114" s="116" t="b">
        <f>IF(Table16[[#This Row],[PROPOSED
Form ID Name]]=Table16[[#This Row],[ADOPTED
Form ID Name]],TRUE,FALSE)</f>
        <v>1</v>
      </c>
      <c r="AU114" s="121" t="s">
        <v>499</v>
      </c>
      <c r="AV114" s="220" t="b">
        <f>AND(Table16[[#This Row],[PROPOSED Adjustment Description]]=Table16[[#This Row],[ ADOPTED
Adjustment Description]],TRUE,FALSE)</f>
        <v>0</v>
      </c>
      <c r="AW114" s="1" t="s">
        <v>4458</v>
      </c>
      <c r="AX114" s="1" t="b">
        <f>Table16[[#This Row],[Total Expenditures to CAP]]=Table16[[#This Row],[
Percent Related to CAP]]*Table16[[#This Row],[ADOPTED
Expenditures TOTAL]]</f>
        <v>1</v>
      </c>
      <c r="AY114" s="1" t="b">
        <f>Table16[[#This Row],[Total Revenue to CAP]]=Table16[[#This Row],[
Percent Related to CAP]]*Table16[[#This Row],[ADOPTED
Revenue TOTAL]]</f>
        <v>1</v>
      </c>
    </row>
    <row r="115" spans="1:51" s="1" customFormat="1" ht="35.25" customHeight="1" x14ac:dyDescent="0.15">
      <c r="A115" s="196">
        <v>700036</v>
      </c>
      <c r="B115" s="197" t="s">
        <v>503</v>
      </c>
      <c r="C115" s="198">
        <v>1611</v>
      </c>
      <c r="D115" s="197" t="s">
        <v>504</v>
      </c>
      <c r="E115" s="197" t="s">
        <v>103</v>
      </c>
      <c r="F115" s="197" t="s">
        <v>60</v>
      </c>
      <c r="G115" s="197" t="s">
        <v>61</v>
      </c>
      <c r="H115" s="197" t="s">
        <v>284</v>
      </c>
      <c r="I115" s="226">
        <v>56738</v>
      </c>
      <c r="J115" s="227" t="s">
        <v>505</v>
      </c>
      <c r="K115" s="188"/>
      <c r="L115" s="189"/>
      <c r="M115" s="189"/>
      <c r="N115" s="189"/>
      <c r="O115" s="189">
        <f>SUM(Table16[[#This Row],[Salaries and Wages]:[Variable Fringe]])</f>
        <v>0</v>
      </c>
      <c r="P115" s="189"/>
      <c r="Q115" s="189"/>
      <c r="R115" s="189">
        <v>280000</v>
      </c>
      <c r="S115" s="189"/>
      <c r="T115" s="189"/>
      <c r="U115" s="189"/>
      <c r="V115" s="189"/>
      <c r="W115" s="189"/>
      <c r="X115" s="189"/>
      <c r="Y115" s="189">
        <v>280000</v>
      </c>
      <c r="Z115" s="189"/>
      <c r="AA115" s="221" t="s">
        <v>506</v>
      </c>
      <c r="AB115" s="210" t="s">
        <v>507</v>
      </c>
      <c r="AC115" s="209" t="s">
        <v>508</v>
      </c>
      <c r="AD115" s="197" t="s">
        <v>67</v>
      </c>
      <c r="AE115" s="235" t="s">
        <v>509</v>
      </c>
      <c r="AF115" s="231">
        <v>0</v>
      </c>
      <c r="AG115" s="211">
        <f>Table16[[#This Row],[ADOPTED
Expenditures TOTAL]]*Table16[[#This Row],[
Percent Related to CAP]]</f>
        <v>0</v>
      </c>
      <c r="AH115" s="211">
        <f>Table16[[#This Row],[ADOPTED
Revenue TOTAL]]*Table16[[#This Row],[
Percent Related to CAP]]</f>
        <v>0</v>
      </c>
      <c r="AI115" s="217" t="s">
        <v>69</v>
      </c>
      <c r="AJ115" s="217" t="s">
        <v>69</v>
      </c>
      <c r="AK115" s="217" t="s">
        <v>69</v>
      </c>
      <c r="AL115" s="217" t="s">
        <v>69</v>
      </c>
      <c r="AM115" s="290"/>
      <c r="AN115" s="212"/>
      <c r="AO115" s="213"/>
      <c r="AP115" s="197" t="s">
        <v>70</v>
      </c>
      <c r="AQ115" s="197"/>
      <c r="AR115" s="197"/>
      <c r="AS115" s="219" t="s">
        <v>505</v>
      </c>
      <c r="AT115" s="117" t="b">
        <f>IF(Table16[[#This Row],[PROPOSED
Form ID Name]]=Table16[[#This Row],[ADOPTED
Form ID Name]],TRUE,FALSE)</f>
        <v>1</v>
      </c>
      <c r="AU115" s="121" t="s">
        <v>506</v>
      </c>
      <c r="AV115" s="220" t="b">
        <f>AND(Table16[[#This Row],[PROPOSED Adjustment Description]]=Table16[[#This Row],[ ADOPTED
Adjustment Description]],TRUE,FALSE)</f>
        <v>0</v>
      </c>
      <c r="AW115" s="1" t="s">
        <v>4458</v>
      </c>
      <c r="AX115" s="1" t="b">
        <f>Table16[[#This Row],[Total Expenditures to CAP]]=Table16[[#This Row],[
Percent Related to CAP]]*Table16[[#This Row],[ADOPTED
Expenditures TOTAL]]</f>
        <v>1</v>
      </c>
      <c r="AY115" s="1" t="b">
        <f>Table16[[#This Row],[Total Revenue to CAP]]=Table16[[#This Row],[
Percent Related to CAP]]*Table16[[#This Row],[ADOPTED
Revenue TOTAL]]</f>
        <v>1</v>
      </c>
    </row>
    <row r="116" spans="1:51" s="1" customFormat="1" ht="35.25" customHeight="1" x14ac:dyDescent="0.15">
      <c r="A116" s="196">
        <v>100000</v>
      </c>
      <c r="B116" s="197" t="s">
        <v>57</v>
      </c>
      <c r="C116" s="198">
        <v>1912</v>
      </c>
      <c r="D116" s="197" t="s">
        <v>471</v>
      </c>
      <c r="E116" s="197" t="s">
        <v>449</v>
      </c>
      <c r="F116" s="197" t="s">
        <v>83</v>
      </c>
      <c r="G116" s="197" t="s">
        <v>61</v>
      </c>
      <c r="H116" s="197" t="s">
        <v>83</v>
      </c>
      <c r="I116" s="226">
        <v>56743</v>
      </c>
      <c r="J116" s="227" t="s">
        <v>510</v>
      </c>
      <c r="K116" s="188">
        <v>1</v>
      </c>
      <c r="L116" s="189">
        <v>95488</v>
      </c>
      <c r="M116" s="189">
        <v>100786</v>
      </c>
      <c r="N116" s="189">
        <v>22453</v>
      </c>
      <c r="O116" s="189">
        <f>SUM(Table16[[#This Row],[Salaries and Wages]:[Variable Fringe]])</f>
        <v>218727</v>
      </c>
      <c r="P116" s="189"/>
      <c r="Q116" s="189"/>
      <c r="R116" s="189"/>
      <c r="S116" s="189"/>
      <c r="T116" s="189"/>
      <c r="U116" s="189"/>
      <c r="V116" s="189"/>
      <c r="W116" s="189"/>
      <c r="X116" s="189"/>
      <c r="Y116" s="189">
        <v>218727</v>
      </c>
      <c r="Z116" s="189"/>
      <c r="AA116" s="221" t="s">
        <v>511</v>
      </c>
      <c r="AB116" s="210" t="s">
        <v>512</v>
      </c>
      <c r="AC116" s="210" t="s">
        <v>513</v>
      </c>
      <c r="AD116" s="197" t="s">
        <v>67</v>
      </c>
      <c r="AE116" s="235" t="s">
        <v>514</v>
      </c>
      <c r="AF116" s="231">
        <v>0</v>
      </c>
      <c r="AG116" s="211">
        <f>Table16[[#This Row],[ADOPTED
Expenditures TOTAL]]*Table16[[#This Row],[
Percent Related to CAP]]</f>
        <v>0</v>
      </c>
      <c r="AH116" s="211">
        <f>Table16[[#This Row],[ADOPTED
Revenue TOTAL]]*Table16[[#This Row],[
Percent Related to CAP]]</f>
        <v>0</v>
      </c>
      <c r="AI116" s="217" t="s">
        <v>69</v>
      </c>
      <c r="AJ116" s="217" t="s">
        <v>69</v>
      </c>
      <c r="AK116" s="217" t="s">
        <v>69</v>
      </c>
      <c r="AL116" s="217" t="s">
        <v>69</v>
      </c>
      <c r="AM116" s="290"/>
      <c r="AN116" s="212"/>
      <c r="AO116" s="213"/>
      <c r="AP116" s="213"/>
      <c r="AQ116" s="213"/>
      <c r="AR116" s="197" t="s">
        <v>83</v>
      </c>
      <c r="AS116" s="219" t="s">
        <v>510</v>
      </c>
      <c r="AT116" s="116" t="b">
        <f>IF(Table16[[#This Row],[PROPOSED
Form ID Name]]=Table16[[#This Row],[ADOPTED
Form ID Name]],TRUE,FALSE)</f>
        <v>1</v>
      </c>
      <c r="AU116" s="121" t="s">
        <v>511</v>
      </c>
      <c r="AV116" s="220" t="b">
        <f>AND(Table16[[#This Row],[PROPOSED Adjustment Description]]=Table16[[#This Row],[ ADOPTED
Adjustment Description]],TRUE,FALSE)</f>
        <v>0</v>
      </c>
      <c r="AW116" s="1" t="s">
        <v>4458</v>
      </c>
      <c r="AX116" s="1" t="b">
        <f>Table16[[#This Row],[Total Expenditures to CAP]]=Table16[[#This Row],[
Percent Related to CAP]]*Table16[[#This Row],[ADOPTED
Expenditures TOTAL]]</f>
        <v>1</v>
      </c>
      <c r="AY116" s="1" t="b">
        <f>Table16[[#This Row],[Total Revenue to CAP]]=Table16[[#This Row],[
Percent Related to CAP]]*Table16[[#This Row],[ADOPTED
Revenue TOTAL]]</f>
        <v>1</v>
      </c>
    </row>
    <row r="117" spans="1:51" s="1" customFormat="1" ht="35.25" customHeight="1" x14ac:dyDescent="0.15">
      <c r="A117" s="196">
        <v>100000</v>
      </c>
      <c r="B117" s="197" t="s">
        <v>57</v>
      </c>
      <c r="C117" s="198">
        <v>1912</v>
      </c>
      <c r="D117" s="197" t="s">
        <v>471</v>
      </c>
      <c r="E117" s="197" t="s">
        <v>59</v>
      </c>
      <c r="F117" s="197" t="s">
        <v>83</v>
      </c>
      <c r="G117" s="197" t="s">
        <v>61</v>
      </c>
      <c r="H117" s="197" t="s">
        <v>83</v>
      </c>
      <c r="I117" s="226">
        <v>56744</v>
      </c>
      <c r="J117" s="227" t="s">
        <v>515</v>
      </c>
      <c r="K117" s="188">
        <v>2</v>
      </c>
      <c r="L117" s="189">
        <v>150826</v>
      </c>
      <c r="M117" s="189">
        <v>170298</v>
      </c>
      <c r="N117" s="189">
        <v>19272</v>
      </c>
      <c r="O117" s="189">
        <f>SUM(Table16[[#This Row],[Salaries and Wages]:[Variable Fringe]])</f>
        <v>340396</v>
      </c>
      <c r="P117" s="189"/>
      <c r="Q117" s="189"/>
      <c r="R117" s="189"/>
      <c r="S117" s="189"/>
      <c r="T117" s="189"/>
      <c r="U117" s="189"/>
      <c r="V117" s="189"/>
      <c r="W117" s="189"/>
      <c r="X117" s="189"/>
      <c r="Y117" s="189">
        <v>340396</v>
      </c>
      <c r="Z117" s="189"/>
      <c r="AA117" s="221" t="s">
        <v>516</v>
      </c>
      <c r="AB117" s="210" t="s">
        <v>517</v>
      </c>
      <c r="AC117" s="210" t="s">
        <v>518</v>
      </c>
      <c r="AD117" s="197" t="s">
        <v>67</v>
      </c>
      <c r="AE117" s="235" t="s">
        <v>519</v>
      </c>
      <c r="AF117" s="231">
        <v>0</v>
      </c>
      <c r="AG117" s="211">
        <f>Table16[[#This Row],[ADOPTED
Expenditures TOTAL]]*Table16[[#This Row],[
Percent Related to CAP]]</f>
        <v>0</v>
      </c>
      <c r="AH117" s="211">
        <f>Table16[[#This Row],[ADOPTED
Revenue TOTAL]]*Table16[[#This Row],[
Percent Related to CAP]]</f>
        <v>0</v>
      </c>
      <c r="AI117" s="217" t="s">
        <v>69</v>
      </c>
      <c r="AJ117" s="217" t="s">
        <v>69</v>
      </c>
      <c r="AK117" s="217" t="s">
        <v>69</v>
      </c>
      <c r="AL117" s="217" t="s">
        <v>69</v>
      </c>
      <c r="AM117" s="290"/>
      <c r="AN117" s="212"/>
      <c r="AO117" s="213"/>
      <c r="AP117" s="213"/>
      <c r="AQ117" s="213"/>
      <c r="AR117" s="197" t="s">
        <v>83</v>
      </c>
      <c r="AS117" s="219" t="s">
        <v>515</v>
      </c>
      <c r="AT117" s="116" t="b">
        <f>IF(Table16[[#This Row],[PROPOSED
Form ID Name]]=Table16[[#This Row],[ADOPTED
Form ID Name]],TRUE,FALSE)</f>
        <v>1</v>
      </c>
      <c r="AU117" s="121" t="s">
        <v>516</v>
      </c>
      <c r="AV117" s="220" t="b">
        <f>AND(Table16[[#This Row],[PROPOSED Adjustment Description]]=Table16[[#This Row],[ ADOPTED
Adjustment Description]],TRUE,FALSE)</f>
        <v>0</v>
      </c>
      <c r="AW117" s="1" t="s">
        <v>4458</v>
      </c>
      <c r="AX117" s="1" t="b">
        <f>Table16[[#This Row],[Total Expenditures to CAP]]=Table16[[#This Row],[
Percent Related to CAP]]*Table16[[#This Row],[ADOPTED
Expenditures TOTAL]]</f>
        <v>1</v>
      </c>
      <c r="AY117" s="1" t="b">
        <f>Table16[[#This Row],[Total Revenue to CAP]]=Table16[[#This Row],[
Percent Related to CAP]]*Table16[[#This Row],[ADOPTED
Revenue TOTAL]]</f>
        <v>1</v>
      </c>
    </row>
    <row r="118" spans="1:51" s="1" customFormat="1" ht="35.25" customHeight="1" x14ac:dyDescent="0.15">
      <c r="A118" s="196">
        <v>100000</v>
      </c>
      <c r="B118" s="197" t="s">
        <v>57</v>
      </c>
      <c r="C118" s="198">
        <v>1912</v>
      </c>
      <c r="D118" s="197" t="s">
        <v>471</v>
      </c>
      <c r="E118" s="197" t="s">
        <v>245</v>
      </c>
      <c r="F118" s="197" t="s">
        <v>83</v>
      </c>
      <c r="G118" s="197" t="s">
        <v>61</v>
      </c>
      <c r="H118" s="197" t="s">
        <v>83</v>
      </c>
      <c r="I118" s="226">
        <v>56745</v>
      </c>
      <c r="J118" s="227" t="s">
        <v>520</v>
      </c>
      <c r="K118" s="188"/>
      <c r="L118" s="189"/>
      <c r="M118" s="189"/>
      <c r="N118" s="189"/>
      <c r="O118" s="189">
        <f>SUM(Table16[[#This Row],[Salaries and Wages]:[Variable Fringe]])</f>
        <v>0</v>
      </c>
      <c r="P118" s="189">
        <v>70000</v>
      </c>
      <c r="Q118" s="189">
        <v>117500</v>
      </c>
      <c r="R118" s="189"/>
      <c r="S118" s="189"/>
      <c r="T118" s="189"/>
      <c r="U118" s="189"/>
      <c r="V118" s="189">
        <v>12500</v>
      </c>
      <c r="W118" s="189"/>
      <c r="X118" s="189"/>
      <c r="Y118" s="189">
        <v>200000</v>
      </c>
      <c r="Z118" s="189"/>
      <c r="AA118" s="221" t="s">
        <v>521</v>
      </c>
      <c r="AB118" s="210" t="s">
        <v>522</v>
      </c>
      <c r="AC118" s="210" t="s">
        <v>523</v>
      </c>
      <c r="AD118" s="197" t="s">
        <v>94</v>
      </c>
      <c r="AE118" s="234" t="s">
        <v>524</v>
      </c>
      <c r="AF118" s="231">
        <v>0</v>
      </c>
      <c r="AG118" s="211">
        <f>Table16[[#This Row],[ADOPTED
Expenditures TOTAL]]*Table16[[#This Row],[
Percent Related to CAP]]</f>
        <v>0</v>
      </c>
      <c r="AH118" s="211">
        <f>Table16[[#This Row],[ADOPTED
Revenue TOTAL]]*Table16[[#This Row],[
Percent Related to CAP]]</f>
        <v>0</v>
      </c>
      <c r="AI118" s="217" t="s">
        <v>69</v>
      </c>
      <c r="AJ118" s="217" t="s">
        <v>69</v>
      </c>
      <c r="AK118" s="217" t="s">
        <v>69</v>
      </c>
      <c r="AL118" s="217" t="s">
        <v>69</v>
      </c>
      <c r="AM118" s="246"/>
      <c r="AN118" s="215"/>
      <c r="AO118" s="197"/>
      <c r="AP118" s="197"/>
      <c r="AQ118" s="197"/>
      <c r="AR118" s="197" t="s">
        <v>83</v>
      </c>
      <c r="AS118" s="219" t="s">
        <v>520</v>
      </c>
      <c r="AT118" s="116" t="b">
        <f>IF(Table16[[#This Row],[PROPOSED
Form ID Name]]=Table16[[#This Row],[ADOPTED
Form ID Name]],TRUE,FALSE)</f>
        <v>1</v>
      </c>
      <c r="AU118" s="121" t="s">
        <v>521</v>
      </c>
      <c r="AV118" s="220" t="b">
        <f>AND(Table16[[#This Row],[PROPOSED Adjustment Description]]=Table16[[#This Row],[ ADOPTED
Adjustment Description]],TRUE,FALSE)</f>
        <v>0</v>
      </c>
      <c r="AW118" s="1" t="s">
        <v>4458</v>
      </c>
      <c r="AX118" s="1" t="b">
        <f>Table16[[#This Row],[Total Expenditures to CAP]]=Table16[[#This Row],[
Percent Related to CAP]]*Table16[[#This Row],[ADOPTED
Expenditures TOTAL]]</f>
        <v>1</v>
      </c>
      <c r="AY118" s="1" t="b">
        <f>Table16[[#This Row],[Total Revenue to CAP]]=Table16[[#This Row],[
Percent Related to CAP]]*Table16[[#This Row],[ADOPTED
Revenue TOTAL]]</f>
        <v>1</v>
      </c>
    </row>
    <row r="119" spans="1:51" s="1" customFormat="1" ht="35.25" customHeight="1" x14ac:dyDescent="0.15">
      <c r="A119" s="196">
        <v>100000</v>
      </c>
      <c r="B119" s="197" t="s">
        <v>57</v>
      </c>
      <c r="C119" s="198">
        <v>1912</v>
      </c>
      <c r="D119" s="197" t="s">
        <v>471</v>
      </c>
      <c r="E119" s="197" t="s">
        <v>465</v>
      </c>
      <c r="F119" s="197" t="s">
        <v>83</v>
      </c>
      <c r="G119" s="197" t="s">
        <v>61</v>
      </c>
      <c r="H119" s="197" t="s">
        <v>83</v>
      </c>
      <c r="I119" s="226">
        <v>56747</v>
      </c>
      <c r="J119" s="227" t="s">
        <v>525</v>
      </c>
      <c r="K119" s="188">
        <v>4</v>
      </c>
      <c r="L119" s="189">
        <v>413862</v>
      </c>
      <c r="M119" s="189">
        <v>153964</v>
      </c>
      <c r="N119" s="189">
        <v>94176</v>
      </c>
      <c r="O119" s="189">
        <f>SUM(Table16[[#This Row],[Salaries and Wages]:[Variable Fringe]])</f>
        <v>662002</v>
      </c>
      <c r="P119" s="189"/>
      <c r="Q119" s="189"/>
      <c r="R119" s="189"/>
      <c r="S119" s="189"/>
      <c r="T119" s="189"/>
      <c r="U119" s="189"/>
      <c r="V119" s="189"/>
      <c r="W119" s="189"/>
      <c r="X119" s="189"/>
      <c r="Y119" s="189">
        <v>662002</v>
      </c>
      <c r="Z119" s="189"/>
      <c r="AA119" s="221" t="s">
        <v>526</v>
      </c>
      <c r="AB119" s="210" t="s">
        <v>527</v>
      </c>
      <c r="AC119" s="210" t="s">
        <v>528</v>
      </c>
      <c r="AD119" s="197" t="s">
        <v>67</v>
      </c>
      <c r="AE119" s="235" t="s">
        <v>529</v>
      </c>
      <c r="AF119" s="231">
        <v>0</v>
      </c>
      <c r="AG119" s="211">
        <f>Table16[[#This Row],[ADOPTED
Expenditures TOTAL]]*Table16[[#This Row],[
Percent Related to CAP]]</f>
        <v>0</v>
      </c>
      <c r="AH119" s="211">
        <f>Table16[[#This Row],[ADOPTED
Revenue TOTAL]]*Table16[[#This Row],[
Percent Related to CAP]]</f>
        <v>0</v>
      </c>
      <c r="AI119" s="217" t="s">
        <v>69</v>
      </c>
      <c r="AJ119" s="217" t="s">
        <v>69</v>
      </c>
      <c r="AK119" s="217" t="s">
        <v>69</v>
      </c>
      <c r="AL119" s="217" t="s">
        <v>69</v>
      </c>
      <c r="AM119" s="290"/>
      <c r="AN119" s="212"/>
      <c r="AO119" s="213"/>
      <c r="AP119" s="213"/>
      <c r="AQ119" s="213"/>
      <c r="AR119" s="197" t="s">
        <v>83</v>
      </c>
      <c r="AS119" s="219" t="s">
        <v>525</v>
      </c>
      <c r="AT119" s="116" t="b">
        <f>IF(Table16[[#This Row],[PROPOSED
Form ID Name]]=Table16[[#This Row],[ADOPTED
Form ID Name]],TRUE,FALSE)</f>
        <v>1</v>
      </c>
      <c r="AU119" s="121" t="s">
        <v>526</v>
      </c>
      <c r="AV119" s="220" t="b">
        <f>AND(Table16[[#This Row],[PROPOSED Adjustment Description]]=Table16[[#This Row],[ ADOPTED
Adjustment Description]],TRUE,FALSE)</f>
        <v>0</v>
      </c>
      <c r="AW119" s="1" t="s">
        <v>4458</v>
      </c>
      <c r="AX119" s="1" t="b">
        <f>Table16[[#This Row],[Total Expenditures to CAP]]=Table16[[#This Row],[
Percent Related to CAP]]*Table16[[#This Row],[ADOPTED
Expenditures TOTAL]]</f>
        <v>1</v>
      </c>
      <c r="AY119" s="1" t="b">
        <f>Table16[[#This Row],[Total Revenue to CAP]]=Table16[[#This Row],[
Percent Related to CAP]]*Table16[[#This Row],[ADOPTED
Revenue TOTAL]]</f>
        <v>1</v>
      </c>
    </row>
    <row r="120" spans="1:51" s="1" customFormat="1" ht="35.25" customHeight="1" x14ac:dyDescent="0.15">
      <c r="A120" s="196">
        <v>100000</v>
      </c>
      <c r="B120" s="197" t="s">
        <v>57</v>
      </c>
      <c r="C120" s="198">
        <v>1912</v>
      </c>
      <c r="D120" s="197" t="s">
        <v>471</v>
      </c>
      <c r="E120" s="197" t="s">
        <v>293</v>
      </c>
      <c r="F120" s="197" t="s">
        <v>83</v>
      </c>
      <c r="G120" s="197" t="s">
        <v>279</v>
      </c>
      <c r="H120" s="197" t="s">
        <v>83</v>
      </c>
      <c r="I120" s="226">
        <v>56748</v>
      </c>
      <c r="J120" s="227" t="s">
        <v>530</v>
      </c>
      <c r="K120" s="188">
        <v>2.88</v>
      </c>
      <c r="L120" s="189">
        <v>260860</v>
      </c>
      <c r="M120" s="189">
        <v>10415</v>
      </c>
      <c r="N120" s="189">
        <v>11552</v>
      </c>
      <c r="O120" s="189">
        <f>SUM(Table16[[#This Row],[Salaries and Wages]:[Variable Fringe]])</f>
        <v>282827</v>
      </c>
      <c r="P120" s="189"/>
      <c r="Q120" s="189">
        <v>13000</v>
      </c>
      <c r="R120" s="189"/>
      <c r="S120" s="189"/>
      <c r="T120" s="189"/>
      <c r="U120" s="189"/>
      <c r="V120" s="189"/>
      <c r="W120" s="189"/>
      <c r="X120" s="189"/>
      <c r="Y120" s="189">
        <v>295827</v>
      </c>
      <c r="Z120" s="189"/>
      <c r="AA120" s="221" t="s">
        <v>531</v>
      </c>
      <c r="AB120" s="210" t="s">
        <v>242</v>
      </c>
      <c r="AC120" s="210" t="s">
        <v>532</v>
      </c>
      <c r="AD120" s="197" t="s">
        <v>67</v>
      </c>
      <c r="AE120" s="235" t="s">
        <v>533</v>
      </c>
      <c r="AF120" s="231">
        <v>0</v>
      </c>
      <c r="AG120" s="211">
        <f>Table16[[#This Row],[ADOPTED
Expenditures TOTAL]]*Table16[[#This Row],[
Percent Related to CAP]]</f>
        <v>0</v>
      </c>
      <c r="AH120" s="211">
        <f>Table16[[#This Row],[ADOPTED
Revenue TOTAL]]*Table16[[#This Row],[
Percent Related to CAP]]</f>
        <v>0</v>
      </c>
      <c r="AI120" s="217" t="s">
        <v>69</v>
      </c>
      <c r="AJ120" s="217" t="s">
        <v>69</v>
      </c>
      <c r="AK120" s="217" t="s">
        <v>69</v>
      </c>
      <c r="AL120" s="217" t="s">
        <v>69</v>
      </c>
      <c r="AM120" s="290"/>
      <c r="AN120" s="212"/>
      <c r="AO120" s="213"/>
      <c r="AP120" s="213"/>
      <c r="AQ120" s="213"/>
      <c r="AR120" s="197" t="s">
        <v>83</v>
      </c>
      <c r="AS120" s="219" t="s">
        <v>530</v>
      </c>
      <c r="AT120" s="116" t="b">
        <f>IF(Table16[[#This Row],[PROPOSED
Form ID Name]]=Table16[[#This Row],[ADOPTED
Form ID Name]],TRUE,FALSE)</f>
        <v>1</v>
      </c>
      <c r="AU120" s="121" t="s">
        <v>531</v>
      </c>
      <c r="AV120" s="220" t="b">
        <f>AND(Table16[[#This Row],[PROPOSED Adjustment Description]]=Table16[[#This Row],[ ADOPTED
Adjustment Description]],TRUE,FALSE)</f>
        <v>0</v>
      </c>
      <c r="AW120" s="1" t="s">
        <v>4458</v>
      </c>
      <c r="AX120" s="1" t="b">
        <f>Table16[[#This Row],[Total Expenditures to CAP]]=Table16[[#This Row],[
Percent Related to CAP]]*Table16[[#This Row],[ADOPTED
Expenditures TOTAL]]</f>
        <v>1</v>
      </c>
      <c r="AY120" s="1" t="b">
        <f>Table16[[#This Row],[Total Revenue to CAP]]=Table16[[#This Row],[
Percent Related to CAP]]*Table16[[#This Row],[ADOPTED
Revenue TOTAL]]</f>
        <v>1</v>
      </c>
    </row>
    <row r="121" spans="1:51" s="1" customFormat="1" ht="35.25" customHeight="1" x14ac:dyDescent="0.15">
      <c r="A121" s="196">
        <v>100000</v>
      </c>
      <c r="B121" s="197" t="s">
        <v>57</v>
      </c>
      <c r="C121" s="198">
        <v>1912</v>
      </c>
      <c r="D121" s="197" t="s">
        <v>471</v>
      </c>
      <c r="E121" s="197" t="s">
        <v>302</v>
      </c>
      <c r="F121" s="197" t="s">
        <v>83</v>
      </c>
      <c r="G121" s="197" t="s">
        <v>61</v>
      </c>
      <c r="H121" s="197" t="s">
        <v>83</v>
      </c>
      <c r="I121" s="226">
        <v>56749</v>
      </c>
      <c r="J121" s="227" t="s">
        <v>534</v>
      </c>
      <c r="K121" s="188"/>
      <c r="L121" s="189"/>
      <c r="M121" s="189"/>
      <c r="N121" s="189"/>
      <c r="O121" s="189">
        <f>SUM(Table16[[#This Row],[Salaries and Wages]:[Variable Fringe]])</f>
        <v>0</v>
      </c>
      <c r="P121" s="189">
        <v>108004</v>
      </c>
      <c r="Q121" s="189"/>
      <c r="R121" s="189"/>
      <c r="S121" s="189"/>
      <c r="T121" s="189"/>
      <c r="U121" s="189"/>
      <c r="V121" s="189"/>
      <c r="W121" s="189"/>
      <c r="X121" s="189"/>
      <c r="Y121" s="189">
        <v>108004</v>
      </c>
      <c r="Z121" s="189"/>
      <c r="AA121" s="221" t="s">
        <v>535</v>
      </c>
      <c r="AB121" s="210" t="s">
        <v>536</v>
      </c>
      <c r="AC121" s="210" t="s">
        <v>537</v>
      </c>
      <c r="AD121" s="197" t="s">
        <v>94</v>
      </c>
      <c r="AE121" s="234" t="s">
        <v>538</v>
      </c>
      <c r="AF121" s="231">
        <v>0</v>
      </c>
      <c r="AG121" s="211">
        <f>Table16[[#This Row],[ADOPTED
Expenditures TOTAL]]*Table16[[#This Row],[
Percent Related to CAP]]</f>
        <v>0</v>
      </c>
      <c r="AH121" s="211">
        <f>Table16[[#This Row],[ADOPTED
Revenue TOTAL]]*Table16[[#This Row],[
Percent Related to CAP]]</f>
        <v>0</v>
      </c>
      <c r="AI121" s="217" t="s">
        <v>69</v>
      </c>
      <c r="AJ121" s="217" t="s">
        <v>69</v>
      </c>
      <c r="AK121" s="217" t="s">
        <v>69</v>
      </c>
      <c r="AL121" s="217" t="s">
        <v>69</v>
      </c>
      <c r="AM121" s="246"/>
      <c r="AN121" s="215"/>
      <c r="AO121" s="197"/>
      <c r="AP121" s="197"/>
      <c r="AQ121" s="197"/>
      <c r="AR121" s="197" t="s">
        <v>83</v>
      </c>
      <c r="AS121" s="219" t="s">
        <v>534</v>
      </c>
      <c r="AT121" s="116" t="b">
        <f>IF(Table16[[#This Row],[PROPOSED
Form ID Name]]=Table16[[#This Row],[ADOPTED
Form ID Name]],TRUE,FALSE)</f>
        <v>1</v>
      </c>
      <c r="AU121" s="121" t="s">
        <v>535</v>
      </c>
      <c r="AV121" s="220" t="b">
        <f>AND(Table16[[#This Row],[PROPOSED Adjustment Description]]=Table16[[#This Row],[ ADOPTED
Adjustment Description]],TRUE,FALSE)</f>
        <v>0</v>
      </c>
      <c r="AW121" s="1" t="s">
        <v>4458</v>
      </c>
      <c r="AX121" s="1" t="b">
        <f>Table16[[#This Row],[Total Expenditures to CAP]]=Table16[[#This Row],[
Percent Related to CAP]]*Table16[[#This Row],[ADOPTED
Expenditures TOTAL]]</f>
        <v>1</v>
      </c>
      <c r="AY121" s="1" t="b">
        <f>Table16[[#This Row],[Total Revenue to CAP]]=Table16[[#This Row],[
Percent Related to CAP]]*Table16[[#This Row],[ADOPTED
Revenue TOTAL]]</f>
        <v>1</v>
      </c>
    </row>
    <row r="122" spans="1:51" s="1" customFormat="1" ht="35.25" customHeight="1" x14ac:dyDescent="0.15">
      <c r="A122" s="196">
        <v>100000</v>
      </c>
      <c r="B122" s="199" t="s">
        <v>57</v>
      </c>
      <c r="C122" s="198">
        <v>1613</v>
      </c>
      <c r="D122" s="200" t="s">
        <v>546</v>
      </c>
      <c r="E122" s="199" t="s">
        <v>103</v>
      </c>
      <c r="F122" s="199" t="s">
        <v>83</v>
      </c>
      <c r="G122" s="199" t="s">
        <v>89</v>
      </c>
      <c r="H122" s="199" t="s">
        <v>83</v>
      </c>
      <c r="I122" s="226">
        <v>56752</v>
      </c>
      <c r="J122" s="228" t="s">
        <v>547</v>
      </c>
      <c r="K122" s="190"/>
      <c r="L122" s="191"/>
      <c r="M122" s="191"/>
      <c r="N122" s="191"/>
      <c r="O122" s="191">
        <f>SUM(Table16[[#This Row],[Salaries and Wages]:[Variable Fringe]])</f>
        <v>0</v>
      </c>
      <c r="P122" s="191"/>
      <c r="Q122" s="191"/>
      <c r="R122" s="191"/>
      <c r="S122" s="191"/>
      <c r="T122" s="191"/>
      <c r="U122" s="191"/>
      <c r="V122" s="191"/>
      <c r="W122" s="191"/>
      <c r="X122" s="191"/>
      <c r="Y122" s="191"/>
      <c r="Z122" s="191">
        <v>8756191</v>
      </c>
      <c r="AA122" s="222" t="s">
        <v>548</v>
      </c>
      <c r="AB122" s="210" t="s">
        <v>549</v>
      </c>
      <c r="AC122" s="210" t="s">
        <v>550</v>
      </c>
      <c r="AD122" s="199" t="s">
        <v>94</v>
      </c>
      <c r="AE122" s="234" t="s">
        <v>551</v>
      </c>
      <c r="AF122" s="231">
        <v>0</v>
      </c>
      <c r="AG122" s="211">
        <f>Table16[[#This Row],[ADOPTED
Expenditures TOTAL]]*Table16[[#This Row],[
Percent Related to CAP]]</f>
        <v>0</v>
      </c>
      <c r="AH122" s="211">
        <f>Table16[[#This Row],[ADOPTED
Revenue TOTAL]]*Table16[[#This Row],[
Percent Related to CAP]]</f>
        <v>0</v>
      </c>
      <c r="AI122" s="217" t="s">
        <v>69</v>
      </c>
      <c r="AJ122" s="217" t="s">
        <v>69</v>
      </c>
      <c r="AK122" s="217" t="s">
        <v>69</v>
      </c>
      <c r="AL122" s="217" t="s">
        <v>69</v>
      </c>
      <c r="AM122" s="246"/>
      <c r="AN122" s="215"/>
      <c r="AO122" s="197"/>
      <c r="AP122" s="197"/>
      <c r="AQ122" s="197"/>
      <c r="AR122" s="197" t="s">
        <v>83</v>
      </c>
      <c r="AS122" s="219" t="s">
        <v>547</v>
      </c>
      <c r="AT122" s="116" t="b">
        <f>IF(Table16[[#This Row],[PROPOSED
Form ID Name]]=Table16[[#This Row],[ADOPTED
Form ID Name]],TRUE,FALSE)</f>
        <v>1</v>
      </c>
      <c r="AU122" s="121" t="s">
        <v>548</v>
      </c>
      <c r="AV122" s="220" t="b">
        <f>AND(Table16[[#This Row],[PROPOSED Adjustment Description]]=Table16[[#This Row],[ ADOPTED
Adjustment Description]],TRUE,FALSE)</f>
        <v>0</v>
      </c>
      <c r="AW122" s="1" t="s">
        <v>4458</v>
      </c>
      <c r="AX122" s="1" t="b">
        <f>Table16[[#This Row],[Total Expenditures to CAP]]=Table16[[#This Row],[
Percent Related to CAP]]*Table16[[#This Row],[ADOPTED
Expenditures TOTAL]]</f>
        <v>1</v>
      </c>
      <c r="AY122" s="1" t="b">
        <f>Table16[[#This Row],[Total Revenue to CAP]]=Table16[[#This Row],[
Percent Related to CAP]]*Table16[[#This Row],[ADOPTED
Revenue TOTAL]]</f>
        <v>1</v>
      </c>
    </row>
    <row r="123" spans="1:51" s="1" customFormat="1" ht="35.25" customHeight="1" x14ac:dyDescent="0.15">
      <c r="A123" s="196">
        <v>100000</v>
      </c>
      <c r="B123" s="199" t="s">
        <v>57</v>
      </c>
      <c r="C123" s="198">
        <v>1613</v>
      </c>
      <c r="D123" s="199" t="s">
        <v>546</v>
      </c>
      <c r="E123" s="199" t="s">
        <v>238</v>
      </c>
      <c r="F123" s="199" t="s">
        <v>83</v>
      </c>
      <c r="G123" s="199" t="s">
        <v>89</v>
      </c>
      <c r="H123" s="199" t="s">
        <v>83</v>
      </c>
      <c r="I123" s="226">
        <v>56753</v>
      </c>
      <c r="J123" s="228" t="s">
        <v>552</v>
      </c>
      <c r="K123" s="190"/>
      <c r="L123" s="191"/>
      <c r="M123" s="191"/>
      <c r="N123" s="191"/>
      <c r="O123" s="191">
        <f>SUM(Table16[[#This Row],[Salaries and Wages]:[Variable Fringe]])</f>
        <v>0</v>
      </c>
      <c r="P123" s="191"/>
      <c r="Q123" s="191"/>
      <c r="R123" s="191"/>
      <c r="S123" s="191"/>
      <c r="T123" s="191"/>
      <c r="U123" s="191"/>
      <c r="V123" s="191"/>
      <c r="W123" s="191"/>
      <c r="X123" s="191"/>
      <c r="Y123" s="191"/>
      <c r="Z123" s="191">
        <v>1807635</v>
      </c>
      <c r="AA123" s="222" t="s">
        <v>553</v>
      </c>
      <c r="AB123" s="210" t="s">
        <v>554</v>
      </c>
      <c r="AC123" s="210" t="s">
        <v>555</v>
      </c>
      <c r="AD123" s="199" t="s">
        <v>94</v>
      </c>
      <c r="AE123" s="234" t="s">
        <v>551</v>
      </c>
      <c r="AF123" s="231">
        <v>0</v>
      </c>
      <c r="AG123" s="211">
        <f>Table16[[#This Row],[ADOPTED
Expenditures TOTAL]]*Table16[[#This Row],[
Percent Related to CAP]]</f>
        <v>0</v>
      </c>
      <c r="AH123" s="211">
        <f>Table16[[#This Row],[ADOPTED
Revenue TOTAL]]*Table16[[#This Row],[
Percent Related to CAP]]</f>
        <v>0</v>
      </c>
      <c r="AI123" s="217" t="s">
        <v>69</v>
      </c>
      <c r="AJ123" s="217" t="s">
        <v>69</v>
      </c>
      <c r="AK123" s="217" t="s">
        <v>69</v>
      </c>
      <c r="AL123" s="217" t="s">
        <v>69</v>
      </c>
      <c r="AM123" s="246"/>
      <c r="AN123" s="215"/>
      <c r="AO123" s="197"/>
      <c r="AP123" s="197"/>
      <c r="AQ123" s="197"/>
      <c r="AR123" s="197" t="s">
        <v>83</v>
      </c>
      <c r="AS123" s="219" t="s">
        <v>552</v>
      </c>
      <c r="AT123" s="116" t="b">
        <f>IF(Table16[[#This Row],[PROPOSED
Form ID Name]]=Table16[[#This Row],[ADOPTED
Form ID Name]],TRUE,FALSE)</f>
        <v>1</v>
      </c>
      <c r="AU123" s="121" t="s">
        <v>553</v>
      </c>
      <c r="AV123" s="220" t="b">
        <f>AND(Table16[[#This Row],[PROPOSED Adjustment Description]]=Table16[[#This Row],[ ADOPTED
Adjustment Description]],TRUE,FALSE)</f>
        <v>0</v>
      </c>
      <c r="AW123" s="1" t="s">
        <v>4458</v>
      </c>
      <c r="AX123" s="1" t="b">
        <f>Table16[[#This Row],[Total Expenditures to CAP]]=Table16[[#This Row],[
Percent Related to CAP]]*Table16[[#This Row],[ADOPTED
Expenditures TOTAL]]</f>
        <v>1</v>
      </c>
      <c r="AY123" s="1" t="b">
        <f>Table16[[#This Row],[Total Revenue to CAP]]=Table16[[#This Row],[
Percent Related to CAP]]*Table16[[#This Row],[ADOPTED
Revenue TOTAL]]</f>
        <v>1</v>
      </c>
    </row>
    <row r="124" spans="1:51" s="1" customFormat="1" ht="35.25" customHeight="1" x14ac:dyDescent="0.15">
      <c r="A124" s="196">
        <v>100000</v>
      </c>
      <c r="B124" s="199" t="s">
        <v>57</v>
      </c>
      <c r="C124" s="198">
        <v>1613</v>
      </c>
      <c r="D124" s="199" t="s">
        <v>546</v>
      </c>
      <c r="E124" s="199" t="s">
        <v>59</v>
      </c>
      <c r="F124" s="199" t="s">
        <v>83</v>
      </c>
      <c r="G124" s="199" t="s">
        <v>89</v>
      </c>
      <c r="H124" s="199" t="s">
        <v>83</v>
      </c>
      <c r="I124" s="226">
        <v>56754</v>
      </c>
      <c r="J124" s="228" t="s">
        <v>556</v>
      </c>
      <c r="K124" s="190"/>
      <c r="L124" s="191"/>
      <c r="M124" s="191"/>
      <c r="N124" s="191"/>
      <c r="O124" s="191">
        <f>SUM(Table16[[#This Row],[Salaries and Wages]:[Variable Fringe]])</f>
        <v>0</v>
      </c>
      <c r="P124" s="191"/>
      <c r="Q124" s="191"/>
      <c r="R124" s="191"/>
      <c r="S124" s="191"/>
      <c r="T124" s="191"/>
      <c r="U124" s="191"/>
      <c r="V124" s="191"/>
      <c r="W124" s="191"/>
      <c r="X124" s="191"/>
      <c r="Y124" s="191"/>
      <c r="Z124" s="191">
        <v>117084</v>
      </c>
      <c r="AA124" s="222" t="s">
        <v>557</v>
      </c>
      <c r="AB124" s="210" t="s">
        <v>558</v>
      </c>
      <c r="AC124" s="210" t="s">
        <v>559</v>
      </c>
      <c r="AD124" s="199" t="s">
        <v>94</v>
      </c>
      <c r="AE124" s="234" t="s">
        <v>551</v>
      </c>
      <c r="AF124" s="231">
        <v>0</v>
      </c>
      <c r="AG124" s="211">
        <f>Table16[[#This Row],[ADOPTED
Expenditures TOTAL]]*Table16[[#This Row],[
Percent Related to CAP]]</f>
        <v>0</v>
      </c>
      <c r="AH124" s="211">
        <f>Table16[[#This Row],[ADOPTED
Revenue TOTAL]]*Table16[[#This Row],[
Percent Related to CAP]]</f>
        <v>0</v>
      </c>
      <c r="AI124" s="217" t="s">
        <v>69</v>
      </c>
      <c r="AJ124" s="217" t="s">
        <v>69</v>
      </c>
      <c r="AK124" s="217" t="s">
        <v>69</v>
      </c>
      <c r="AL124" s="217" t="s">
        <v>69</v>
      </c>
      <c r="AM124" s="246"/>
      <c r="AN124" s="215"/>
      <c r="AO124" s="197"/>
      <c r="AP124" s="197"/>
      <c r="AQ124" s="197"/>
      <c r="AR124" s="197" t="s">
        <v>83</v>
      </c>
      <c r="AS124" s="219" t="s">
        <v>556</v>
      </c>
      <c r="AT124" s="116" t="b">
        <f>IF(Table16[[#This Row],[PROPOSED
Form ID Name]]=Table16[[#This Row],[ADOPTED
Form ID Name]],TRUE,FALSE)</f>
        <v>1</v>
      </c>
      <c r="AU124" s="121" t="s">
        <v>557</v>
      </c>
      <c r="AV124" s="220" t="b">
        <f>AND(Table16[[#This Row],[PROPOSED Adjustment Description]]=Table16[[#This Row],[ ADOPTED
Adjustment Description]],TRUE,FALSE)</f>
        <v>0</v>
      </c>
      <c r="AW124" s="1" t="s">
        <v>4458</v>
      </c>
      <c r="AX124" s="1" t="b">
        <f>Table16[[#This Row],[Total Expenditures to CAP]]=Table16[[#This Row],[
Percent Related to CAP]]*Table16[[#This Row],[ADOPTED
Expenditures TOTAL]]</f>
        <v>1</v>
      </c>
      <c r="AY124" s="1" t="b">
        <f>Table16[[#This Row],[Total Revenue to CAP]]=Table16[[#This Row],[
Percent Related to CAP]]*Table16[[#This Row],[ADOPTED
Revenue TOTAL]]</f>
        <v>1</v>
      </c>
    </row>
    <row r="125" spans="1:51" s="1" customFormat="1" ht="35.25" customHeight="1" x14ac:dyDescent="0.15">
      <c r="A125" s="196">
        <v>100000</v>
      </c>
      <c r="B125" s="199" t="s">
        <v>57</v>
      </c>
      <c r="C125" s="198">
        <v>1613</v>
      </c>
      <c r="D125" s="199" t="s">
        <v>546</v>
      </c>
      <c r="E125" s="199" t="s">
        <v>126</v>
      </c>
      <c r="F125" s="199" t="s">
        <v>83</v>
      </c>
      <c r="G125" s="199" t="s">
        <v>89</v>
      </c>
      <c r="H125" s="199" t="s">
        <v>83</v>
      </c>
      <c r="I125" s="226">
        <v>56755</v>
      </c>
      <c r="J125" s="228" t="s">
        <v>560</v>
      </c>
      <c r="K125" s="190"/>
      <c r="L125" s="191"/>
      <c r="M125" s="191"/>
      <c r="N125" s="191"/>
      <c r="O125" s="191">
        <f>SUM(Table16[[#This Row],[Salaries and Wages]:[Variable Fringe]])</f>
        <v>0</v>
      </c>
      <c r="P125" s="191"/>
      <c r="Q125" s="191"/>
      <c r="R125" s="191"/>
      <c r="S125" s="191"/>
      <c r="T125" s="191"/>
      <c r="U125" s="191"/>
      <c r="V125" s="191"/>
      <c r="W125" s="191"/>
      <c r="X125" s="191"/>
      <c r="Y125" s="191"/>
      <c r="Z125" s="191">
        <v>512430</v>
      </c>
      <c r="AA125" s="222" t="s">
        <v>561</v>
      </c>
      <c r="AB125" s="210" t="s">
        <v>562</v>
      </c>
      <c r="AC125" s="210" t="s">
        <v>563</v>
      </c>
      <c r="AD125" s="199" t="s">
        <v>94</v>
      </c>
      <c r="AE125" s="234" t="s">
        <v>551</v>
      </c>
      <c r="AF125" s="231">
        <v>0</v>
      </c>
      <c r="AG125" s="211">
        <f>Table16[[#This Row],[ADOPTED
Expenditures TOTAL]]*Table16[[#This Row],[
Percent Related to CAP]]</f>
        <v>0</v>
      </c>
      <c r="AH125" s="211">
        <f>Table16[[#This Row],[ADOPTED
Revenue TOTAL]]*Table16[[#This Row],[
Percent Related to CAP]]</f>
        <v>0</v>
      </c>
      <c r="AI125" s="217" t="s">
        <v>69</v>
      </c>
      <c r="AJ125" s="217" t="s">
        <v>69</v>
      </c>
      <c r="AK125" s="217" t="s">
        <v>69</v>
      </c>
      <c r="AL125" s="217" t="s">
        <v>69</v>
      </c>
      <c r="AM125" s="246"/>
      <c r="AN125" s="215"/>
      <c r="AO125" s="197"/>
      <c r="AP125" s="197"/>
      <c r="AQ125" s="197"/>
      <c r="AR125" s="197" t="s">
        <v>83</v>
      </c>
      <c r="AS125" s="219" t="s">
        <v>560</v>
      </c>
      <c r="AT125" s="116" t="b">
        <f>IF(Table16[[#This Row],[PROPOSED
Form ID Name]]=Table16[[#This Row],[ADOPTED
Form ID Name]],TRUE,FALSE)</f>
        <v>1</v>
      </c>
      <c r="AU125" s="121" t="s">
        <v>561</v>
      </c>
      <c r="AV125" s="220" t="b">
        <f>AND(Table16[[#This Row],[PROPOSED Adjustment Description]]=Table16[[#This Row],[ ADOPTED
Adjustment Description]],TRUE,FALSE)</f>
        <v>0</v>
      </c>
      <c r="AW125" s="1" t="s">
        <v>4458</v>
      </c>
      <c r="AX125" s="1" t="b">
        <f>Table16[[#This Row],[Total Expenditures to CAP]]=Table16[[#This Row],[
Percent Related to CAP]]*Table16[[#This Row],[ADOPTED
Expenditures TOTAL]]</f>
        <v>1</v>
      </c>
      <c r="AY125" s="1" t="b">
        <f>Table16[[#This Row],[Total Revenue to CAP]]=Table16[[#This Row],[
Percent Related to CAP]]*Table16[[#This Row],[ADOPTED
Revenue TOTAL]]</f>
        <v>1</v>
      </c>
    </row>
    <row r="126" spans="1:51" s="1" customFormat="1" ht="35.25" customHeight="1" x14ac:dyDescent="0.15">
      <c r="A126" s="196">
        <v>100000</v>
      </c>
      <c r="B126" s="199" t="s">
        <v>57</v>
      </c>
      <c r="C126" s="198">
        <v>1613</v>
      </c>
      <c r="D126" s="199" t="s">
        <v>546</v>
      </c>
      <c r="E126" s="199" t="s">
        <v>465</v>
      </c>
      <c r="F126" s="199" t="s">
        <v>83</v>
      </c>
      <c r="G126" s="199" t="s">
        <v>89</v>
      </c>
      <c r="H126" s="199" t="s">
        <v>83</v>
      </c>
      <c r="I126" s="226">
        <v>56756</v>
      </c>
      <c r="J126" s="228" t="s">
        <v>564</v>
      </c>
      <c r="K126" s="190"/>
      <c r="L126" s="191"/>
      <c r="M126" s="191"/>
      <c r="N126" s="191"/>
      <c r="O126" s="191">
        <f>SUM(Table16[[#This Row],[Salaries and Wages]:[Variable Fringe]])</f>
        <v>0</v>
      </c>
      <c r="P126" s="191"/>
      <c r="Q126" s="191"/>
      <c r="R126" s="191"/>
      <c r="S126" s="191"/>
      <c r="T126" s="191"/>
      <c r="U126" s="191"/>
      <c r="V126" s="191"/>
      <c r="W126" s="191"/>
      <c r="X126" s="191"/>
      <c r="Y126" s="191"/>
      <c r="Z126" s="191">
        <v>60153</v>
      </c>
      <c r="AA126" s="222" t="s">
        <v>565</v>
      </c>
      <c r="AB126" s="210" t="s">
        <v>566</v>
      </c>
      <c r="AC126" s="210" t="s">
        <v>567</v>
      </c>
      <c r="AD126" s="199" t="s">
        <v>94</v>
      </c>
      <c r="AE126" s="234" t="s">
        <v>551</v>
      </c>
      <c r="AF126" s="231">
        <v>0</v>
      </c>
      <c r="AG126" s="211">
        <f>Table16[[#This Row],[ADOPTED
Expenditures TOTAL]]*Table16[[#This Row],[
Percent Related to CAP]]</f>
        <v>0</v>
      </c>
      <c r="AH126" s="211">
        <f>Table16[[#This Row],[ADOPTED
Revenue TOTAL]]*Table16[[#This Row],[
Percent Related to CAP]]</f>
        <v>0</v>
      </c>
      <c r="AI126" s="217" t="s">
        <v>69</v>
      </c>
      <c r="AJ126" s="217" t="s">
        <v>69</v>
      </c>
      <c r="AK126" s="217" t="s">
        <v>69</v>
      </c>
      <c r="AL126" s="217" t="s">
        <v>69</v>
      </c>
      <c r="AM126" s="246"/>
      <c r="AN126" s="215"/>
      <c r="AO126" s="197"/>
      <c r="AP126" s="197"/>
      <c r="AQ126" s="197"/>
      <c r="AR126" s="197" t="s">
        <v>83</v>
      </c>
      <c r="AS126" s="219" t="s">
        <v>564</v>
      </c>
      <c r="AT126" s="116" t="b">
        <f>IF(Table16[[#This Row],[PROPOSED
Form ID Name]]=Table16[[#This Row],[ADOPTED
Form ID Name]],TRUE,FALSE)</f>
        <v>1</v>
      </c>
      <c r="AU126" s="121" t="s">
        <v>565</v>
      </c>
      <c r="AV126" s="220" t="b">
        <f>AND(Table16[[#This Row],[PROPOSED Adjustment Description]]=Table16[[#This Row],[ ADOPTED
Adjustment Description]],TRUE,FALSE)</f>
        <v>0</v>
      </c>
      <c r="AW126" s="1" t="s">
        <v>4458</v>
      </c>
      <c r="AX126" s="1" t="b">
        <f>Table16[[#This Row],[Total Expenditures to CAP]]=Table16[[#This Row],[
Percent Related to CAP]]*Table16[[#This Row],[ADOPTED
Expenditures TOTAL]]</f>
        <v>1</v>
      </c>
      <c r="AY126" s="1" t="b">
        <f>Table16[[#This Row],[Total Revenue to CAP]]=Table16[[#This Row],[
Percent Related to CAP]]*Table16[[#This Row],[ADOPTED
Revenue TOTAL]]</f>
        <v>1</v>
      </c>
    </row>
    <row r="127" spans="1:51" s="1" customFormat="1" ht="35.25" customHeight="1" x14ac:dyDescent="0.15">
      <c r="A127" s="196">
        <v>100000</v>
      </c>
      <c r="B127" s="199" t="s">
        <v>57</v>
      </c>
      <c r="C127" s="198">
        <v>1613</v>
      </c>
      <c r="D127" s="199" t="s">
        <v>546</v>
      </c>
      <c r="E127" s="199" t="s">
        <v>449</v>
      </c>
      <c r="F127" s="199" t="s">
        <v>83</v>
      </c>
      <c r="G127" s="199" t="s">
        <v>89</v>
      </c>
      <c r="H127" s="199" t="s">
        <v>83</v>
      </c>
      <c r="I127" s="226">
        <v>56757</v>
      </c>
      <c r="J127" s="228" t="s">
        <v>568</v>
      </c>
      <c r="K127" s="190"/>
      <c r="L127" s="191"/>
      <c r="M127" s="191"/>
      <c r="N127" s="191"/>
      <c r="O127" s="191">
        <f>SUM(Table16[[#This Row],[Salaries and Wages]:[Variable Fringe]])</f>
        <v>0</v>
      </c>
      <c r="P127" s="191"/>
      <c r="Q127" s="191"/>
      <c r="R127" s="191"/>
      <c r="S127" s="191"/>
      <c r="T127" s="191"/>
      <c r="U127" s="191"/>
      <c r="V127" s="191"/>
      <c r="W127" s="191"/>
      <c r="X127" s="191"/>
      <c r="Y127" s="191"/>
      <c r="Z127" s="191">
        <v>155220</v>
      </c>
      <c r="AA127" s="222" t="s">
        <v>569</v>
      </c>
      <c r="AB127" s="210" t="s">
        <v>570</v>
      </c>
      <c r="AC127" s="210" t="s">
        <v>571</v>
      </c>
      <c r="AD127" s="199" t="s">
        <v>94</v>
      </c>
      <c r="AE127" s="234" t="s">
        <v>551</v>
      </c>
      <c r="AF127" s="231">
        <v>0</v>
      </c>
      <c r="AG127" s="211">
        <f>Table16[[#This Row],[ADOPTED
Expenditures TOTAL]]*Table16[[#This Row],[
Percent Related to CAP]]</f>
        <v>0</v>
      </c>
      <c r="AH127" s="211">
        <f>Table16[[#This Row],[ADOPTED
Revenue TOTAL]]*Table16[[#This Row],[
Percent Related to CAP]]</f>
        <v>0</v>
      </c>
      <c r="AI127" s="217" t="s">
        <v>69</v>
      </c>
      <c r="AJ127" s="217" t="s">
        <v>69</v>
      </c>
      <c r="AK127" s="217" t="s">
        <v>69</v>
      </c>
      <c r="AL127" s="217" t="s">
        <v>69</v>
      </c>
      <c r="AM127" s="246"/>
      <c r="AN127" s="215"/>
      <c r="AO127" s="197"/>
      <c r="AP127" s="197"/>
      <c r="AQ127" s="197"/>
      <c r="AR127" s="197" t="s">
        <v>83</v>
      </c>
      <c r="AS127" s="219" t="s">
        <v>568</v>
      </c>
      <c r="AT127" s="116" t="b">
        <f>IF(Table16[[#This Row],[PROPOSED
Form ID Name]]=Table16[[#This Row],[ADOPTED
Form ID Name]],TRUE,FALSE)</f>
        <v>1</v>
      </c>
      <c r="AU127" s="121" t="s">
        <v>569</v>
      </c>
      <c r="AV127" s="220" t="b">
        <f>AND(Table16[[#This Row],[PROPOSED Adjustment Description]]=Table16[[#This Row],[ ADOPTED
Adjustment Description]],TRUE,FALSE)</f>
        <v>0</v>
      </c>
      <c r="AW127" s="1" t="s">
        <v>4458</v>
      </c>
      <c r="AX127" s="1" t="b">
        <f>Table16[[#This Row],[Total Expenditures to CAP]]=Table16[[#This Row],[
Percent Related to CAP]]*Table16[[#This Row],[ADOPTED
Expenditures TOTAL]]</f>
        <v>1</v>
      </c>
      <c r="AY127" s="1" t="b">
        <f>Table16[[#This Row],[Total Revenue to CAP]]=Table16[[#This Row],[
Percent Related to CAP]]*Table16[[#This Row],[ADOPTED
Revenue TOTAL]]</f>
        <v>1</v>
      </c>
    </row>
    <row r="128" spans="1:51" s="1" customFormat="1" ht="35.25" customHeight="1" x14ac:dyDescent="0.15">
      <c r="A128" s="196">
        <v>100000</v>
      </c>
      <c r="B128" s="199" t="s">
        <v>57</v>
      </c>
      <c r="C128" s="198">
        <v>1613</v>
      </c>
      <c r="D128" s="199" t="s">
        <v>546</v>
      </c>
      <c r="E128" s="199" t="s">
        <v>335</v>
      </c>
      <c r="F128" s="199" t="s">
        <v>83</v>
      </c>
      <c r="G128" s="199" t="s">
        <v>89</v>
      </c>
      <c r="H128" s="199" t="s">
        <v>83</v>
      </c>
      <c r="I128" s="226">
        <v>56758</v>
      </c>
      <c r="J128" s="228" t="s">
        <v>572</v>
      </c>
      <c r="K128" s="190"/>
      <c r="L128" s="191"/>
      <c r="M128" s="191"/>
      <c r="N128" s="191"/>
      <c r="O128" s="191">
        <f>SUM(Table16[[#This Row],[Salaries and Wages]:[Variable Fringe]])</f>
        <v>0</v>
      </c>
      <c r="P128" s="191"/>
      <c r="Q128" s="191"/>
      <c r="R128" s="191"/>
      <c r="S128" s="191"/>
      <c r="T128" s="191"/>
      <c r="U128" s="191"/>
      <c r="V128" s="191"/>
      <c r="W128" s="191"/>
      <c r="X128" s="191"/>
      <c r="Y128" s="191"/>
      <c r="Z128" s="191">
        <v>86954</v>
      </c>
      <c r="AA128" s="222" t="s">
        <v>573</v>
      </c>
      <c r="AB128" s="210" t="s">
        <v>574</v>
      </c>
      <c r="AC128" s="210" t="s">
        <v>575</v>
      </c>
      <c r="AD128" s="199" t="s">
        <v>94</v>
      </c>
      <c r="AE128" s="234" t="s">
        <v>551</v>
      </c>
      <c r="AF128" s="231">
        <v>0</v>
      </c>
      <c r="AG128" s="211">
        <f>Table16[[#This Row],[ADOPTED
Expenditures TOTAL]]*Table16[[#This Row],[
Percent Related to CAP]]</f>
        <v>0</v>
      </c>
      <c r="AH128" s="211">
        <f>Table16[[#This Row],[ADOPTED
Revenue TOTAL]]*Table16[[#This Row],[
Percent Related to CAP]]</f>
        <v>0</v>
      </c>
      <c r="AI128" s="217" t="s">
        <v>69</v>
      </c>
      <c r="AJ128" s="217" t="s">
        <v>69</v>
      </c>
      <c r="AK128" s="217" t="s">
        <v>69</v>
      </c>
      <c r="AL128" s="217" t="s">
        <v>69</v>
      </c>
      <c r="AM128" s="246"/>
      <c r="AN128" s="215"/>
      <c r="AO128" s="197"/>
      <c r="AP128" s="197"/>
      <c r="AQ128" s="197"/>
      <c r="AR128" s="197" t="s">
        <v>83</v>
      </c>
      <c r="AS128" s="219" t="s">
        <v>572</v>
      </c>
      <c r="AT128" s="116" t="b">
        <f>IF(Table16[[#This Row],[PROPOSED
Form ID Name]]=Table16[[#This Row],[ADOPTED
Form ID Name]],TRUE,FALSE)</f>
        <v>1</v>
      </c>
      <c r="AU128" s="121" t="s">
        <v>573</v>
      </c>
      <c r="AV128" s="220" t="b">
        <f>AND(Table16[[#This Row],[PROPOSED Adjustment Description]]=Table16[[#This Row],[ ADOPTED
Adjustment Description]],TRUE,FALSE)</f>
        <v>0</v>
      </c>
      <c r="AW128" s="1" t="s">
        <v>4458</v>
      </c>
      <c r="AX128" s="1" t="b">
        <f>Table16[[#This Row],[Total Expenditures to CAP]]=Table16[[#This Row],[
Percent Related to CAP]]*Table16[[#This Row],[ADOPTED
Expenditures TOTAL]]</f>
        <v>1</v>
      </c>
      <c r="AY128" s="1" t="b">
        <f>Table16[[#This Row],[Total Revenue to CAP]]=Table16[[#This Row],[
Percent Related to CAP]]*Table16[[#This Row],[ADOPTED
Revenue TOTAL]]</f>
        <v>1</v>
      </c>
    </row>
    <row r="129" spans="1:51" s="1" customFormat="1" ht="35.25" customHeight="1" x14ac:dyDescent="0.15">
      <c r="A129" s="196">
        <v>100000</v>
      </c>
      <c r="B129" s="199" t="s">
        <v>57</v>
      </c>
      <c r="C129" s="198">
        <v>1613</v>
      </c>
      <c r="D129" s="199" t="s">
        <v>546</v>
      </c>
      <c r="E129" s="199" t="s">
        <v>72</v>
      </c>
      <c r="F129" s="199" t="s">
        <v>83</v>
      </c>
      <c r="G129" s="199" t="s">
        <v>89</v>
      </c>
      <c r="H129" s="199" t="s">
        <v>83</v>
      </c>
      <c r="I129" s="226">
        <v>56759</v>
      </c>
      <c r="J129" s="228" t="s">
        <v>576</v>
      </c>
      <c r="K129" s="190"/>
      <c r="L129" s="191"/>
      <c r="M129" s="191"/>
      <c r="N129" s="191"/>
      <c r="O129" s="191">
        <f>SUM(Table16[[#This Row],[Salaries and Wages]:[Variable Fringe]])</f>
        <v>0</v>
      </c>
      <c r="P129" s="191"/>
      <c r="Q129" s="191"/>
      <c r="R129" s="191"/>
      <c r="S129" s="191"/>
      <c r="T129" s="191"/>
      <c r="U129" s="191"/>
      <c r="V129" s="191"/>
      <c r="W129" s="191"/>
      <c r="X129" s="191"/>
      <c r="Y129" s="191"/>
      <c r="Z129" s="191">
        <v>875643</v>
      </c>
      <c r="AA129" s="222" t="s">
        <v>577</v>
      </c>
      <c r="AB129" s="210" t="s">
        <v>578</v>
      </c>
      <c r="AC129" s="210" t="s">
        <v>579</v>
      </c>
      <c r="AD129" s="199" t="s">
        <v>94</v>
      </c>
      <c r="AE129" s="234" t="s">
        <v>551</v>
      </c>
      <c r="AF129" s="231">
        <v>0</v>
      </c>
      <c r="AG129" s="211">
        <f>Table16[[#This Row],[ADOPTED
Expenditures TOTAL]]*Table16[[#This Row],[
Percent Related to CAP]]</f>
        <v>0</v>
      </c>
      <c r="AH129" s="211">
        <f>Table16[[#This Row],[ADOPTED
Revenue TOTAL]]*Table16[[#This Row],[
Percent Related to CAP]]</f>
        <v>0</v>
      </c>
      <c r="AI129" s="217" t="s">
        <v>69</v>
      </c>
      <c r="AJ129" s="217" t="s">
        <v>69</v>
      </c>
      <c r="AK129" s="217" t="s">
        <v>69</v>
      </c>
      <c r="AL129" s="217" t="s">
        <v>69</v>
      </c>
      <c r="AM129" s="246"/>
      <c r="AN129" s="215"/>
      <c r="AO129" s="197"/>
      <c r="AP129" s="197"/>
      <c r="AQ129" s="197"/>
      <c r="AR129" s="197" t="s">
        <v>83</v>
      </c>
      <c r="AS129" s="219" t="s">
        <v>576</v>
      </c>
      <c r="AT129" s="116" t="b">
        <f>IF(Table16[[#This Row],[PROPOSED
Form ID Name]]=Table16[[#This Row],[ADOPTED
Form ID Name]],TRUE,FALSE)</f>
        <v>1</v>
      </c>
      <c r="AU129" s="121" t="s">
        <v>577</v>
      </c>
      <c r="AV129" s="220" t="b">
        <f>AND(Table16[[#This Row],[PROPOSED Adjustment Description]]=Table16[[#This Row],[ ADOPTED
Adjustment Description]],TRUE,FALSE)</f>
        <v>0</v>
      </c>
      <c r="AW129" s="1" t="s">
        <v>4458</v>
      </c>
      <c r="AX129" s="1" t="b">
        <f>Table16[[#This Row],[Total Expenditures to CAP]]=Table16[[#This Row],[
Percent Related to CAP]]*Table16[[#This Row],[ADOPTED
Expenditures TOTAL]]</f>
        <v>1</v>
      </c>
      <c r="AY129" s="1" t="b">
        <f>Table16[[#This Row],[Total Revenue to CAP]]=Table16[[#This Row],[
Percent Related to CAP]]*Table16[[#This Row],[ADOPTED
Revenue TOTAL]]</f>
        <v>1</v>
      </c>
    </row>
    <row r="130" spans="1:51" s="1" customFormat="1" ht="35.25" customHeight="1" x14ac:dyDescent="0.15">
      <c r="A130" s="196">
        <v>100000</v>
      </c>
      <c r="B130" s="197" t="s">
        <v>57</v>
      </c>
      <c r="C130" s="198">
        <v>1912</v>
      </c>
      <c r="D130" s="197" t="s">
        <v>471</v>
      </c>
      <c r="E130" s="197" t="s">
        <v>422</v>
      </c>
      <c r="F130" s="197" t="s">
        <v>83</v>
      </c>
      <c r="G130" s="197" t="s">
        <v>128</v>
      </c>
      <c r="H130" s="197" t="s">
        <v>83</v>
      </c>
      <c r="I130" s="226">
        <v>56762</v>
      </c>
      <c r="J130" s="227" t="s">
        <v>580</v>
      </c>
      <c r="K130" s="188">
        <v>1</v>
      </c>
      <c r="L130" s="189">
        <v>129584</v>
      </c>
      <c r="M130" s="189">
        <v>39727</v>
      </c>
      <c r="N130" s="189">
        <v>24249</v>
      </c>
      <c r="O130" s="189">
        <f>SUM(Table16[[#This Row],[Salaries and Wages]:[Variable Fringe]])</f>
        <v>193560</v>
      </c>
      <c r="P130" s="189"/>
      <c r="Q130" s="189">
        <v>75000</v>
      </c>
      <c r="R130" s="189">
        <v>3800</v>
      </c>
      <c r="S130" s="189"/>
      <c r="T130" s="189"/>
      <c r="U130" s="189"/>
      <c r="V130" s="189"/>
      <c r="W130" s="189"/>
      <c r="X130" s="189"/>
      <c r="Y130" s="189">
        <v>272360</v>
      </c>
      <c r="Z130" s="189">
        <v>274114</v>
      </c>
      <c r="AA130" s="221" t="s">
        <v>581</v>
      </c>
      <c r="AB130" s="210" t="s">
        <v>582</v>
      </c>
      <c r="AC130" s="210" t="s">
        <v>583</v>
      </c>
      <c r="AD130" s="197" t="s">
        <v>67</v>
      </c>
      <c r="AE130" s="235" t="s">
        <v>584</v>
      </c>
      <c r="AF130" s="231">
        <v>0</v>
      </c>
      <c r="AG130" s="211">
        <f>Table16[[#This Row],[ADOPTED
Expenditures TOTAL]]*Table16[[#This Row],[
Percent Related to CAP]]</f>
        <v>0</v>
      </c>
      <c r="AH130" s="211">
        <f>Table16[[#This Row],[ADOPTED
Revenue TOTAL]]*Table16[[#This Row],[
Percent Related to CAP]]</f>
        <v>0</v>
      </c>
      <c r="AI130" s="217" t="s">
        <v>69</v>
      </c>
      <c r="AJ130" s="217" t="s">
        <v>69</v>
      </c>
      <c r="AK130" s="217" t="s">
        <v>69</v>
      </c>
      <c r="AL130" s="217" t="s">
        <v>69</v>
      </c>
      <c r="AM130" s="290"/>
      <c r="AN130" s="212"/>
      <c r="AO130" s="213"/>
      <c r="AP130" s="213"/>
      <c r="AQ130" s="213"/>
      <c r="AR130" s="197" t="s">
        <v>83</v>
      </c>
      <c r="AS130" s="219" t="s">
        <v>580</v>
      </c>
      <c r="AT130" s="116" t="b">
        <f>IF(Table16[[#This Row],[PROPOSED
Form ID Name]]=Table16[[#This Row],[ADOPTED
Form ID Name]],TRUE,FALSE)</f>
        <v>1</v>
      </c>
      <c r="AU130" s="121" t="s">
        <v>581</v>
      </c>
      <c r="AV130" s="220" t="b">
        <f>AND(Table16[[#This Row],[PROPOSED Adjustment Description]]=Table16[[#This Row],[ ADOPTED
Adjustment Description]],TRUE,FALSE)</f>
        <v>0</v>
      </c>
      <c r="AW130" s="1" t="s">
        <v>4458</v>
      </c>
      <c r="AX130" s="1" t="b">
        <f>Table16[[#This Row],[Total Expenditures to CAP]]=Table16[[#This Row],[
Percent Related to CAP]]*Table16[[#This Row],[ADOPTED
Expenditures TOTAL]]</f>
        <v>1</v>
      </c>
      <c r="AY130" s="1" t="b">
        <f>Table16[[#This Row],[Total Revenue to CAP]]=Table16[[#This Row],[
Percent Related to CAP]]*Table16[[#This Row],[ADOPTED
Revenue TOTAL]]</f>
        <v>1</v>
      </c>
    </row>
    <row r="131" spans="1:51" s="1" customFormat="1" ht="35.25" customHeight="1" x14ac:dyDescent="0.15">
      <c r="A131" s="196">
        <v>100000</v>
      </c>
      <c r="B131" s="197" t="s">
        <v>57</v>
      </c>
      <c r="C131" s="198">
        <v>1912</v>
      </c>
      <c r="D131" s="197" t="s">
        <v>471</v>
      </c>
      <c r="E131" s="197" t="s">
        <v>329</v>
      </c>
      <c r="F131" s="197" t="s">
        <v>83</v>
      </c>
      <c r="G131" s="197" t="s">
        <v>128</v>
      </c>
      <c r="H131" s="197" t="s">
        <v>83</v>
      </c>
      <c r="I131" s="226">
        <v>56763</v>
      </c>
      <c r="J131" s="227" t="s">
        <v>585</v>
      </c>
      <c r="K131" s="188">
        <v>4</v>
      </c>
      <c r="L131" s="189">
        <v>446508</v>
      </c>
      <c r="M131" s="189">
        <v>157400</v>
      </c>
      <c r="N131" s="189">
        <v>95056</v>
      </c>
      <c r="O131" s="189">
        <f>SUM(Table16[[#This Row],[Salaries and Wages]:[Variable Fringe]])</f>
        <v>698964</v>
      </c>
      <c r="P131" s="189"/>
      <c r="Q131" s="189">
        <v>300000</v>
      </c>
      <c r="R131" s="189">
        <v>15200</v>
      </c>
      <c r="S131" s="189"/>
      <c r="T131" s="189"/>
      <c r="U131" s="189"/>
      <c r="V131" s="189"/>
      <c r="W131" s="189"/>
      <c r="X131" s="189"/>
      <c r="Y131" s="189">
        <v>1014164</v>
      </c>
      <c r="Z131" s="189">
        <v>1010816</v>
      </c>
      <c r="AA131" s="221" t="s">
        <v>586</v>
      </c>
      <c r="AB131" s="210" t="s">
        <v>582</v>
      </c>
      <c r="AC131" s="210" t="s">
        <v>587</v>
      </c>
      <c r="AD131" s="197" t="s">
        <v>67</v>
      </c>
      <c r="AE131" s="235" t="s">
        <v>588</v>
      </c>
      <c r="AF131" s="231">
        <v>0</v>
      </c>
      <c r="AG131" s="211">
        <f>Table16[[#This Row],[ADOPTED
Expenditures TOTAL]]*Table16[[#This Row],[
Percent Related to CAP]]</f>
        <v>0</v>
      </c>
      <c r="AH131" s="211">
        <f>Table16[[#This Row],[ADOPTED
Revenue TOTAL]]*Table16[[#This Row],[
Percent Related to CAP]]</f>
        <v>0</v>
      </c>
      <c r="AI131" s="217" t="s">
        <v>69</v>
      </c>
      <c r="AJ131" s="217" t="s">
        <v>69</v>
      </c>
      <c r="AK131" s="217" t="s">
        <v>69</v>
      </c>
      <c r="AL131" s="217" t="s">
        <v>69</v>
      </c>
      <c r="AM131" s="290"/>
      <c r="AN131" s="212"/>
      <c r="AO131" s="213"/>
      <c r="AP131" s="213"/>
      <c r="AQ131" s="213"/>
      <c r="AR131" s="197" t="s">
        <v>83</v>
      </c>
      <c r="AS131" s="219" t="s">
        <v>585</v>
      </c>
      <c r="AT131" s="116" t="b">
        <f>IF(Table16[[#This Row],[PROPOSED
Form ID Name]]=Table16[[#This Row],[ADOPTED
Form ID Name]],TRUE,FALSE)</f>
        <v>1</v>
      </c>
      <c r="AU131" s="121" t="s">
        <v>586</v>
      </c>
      <c r="AV131" s="220" t="b">
        <f>AND(Table16[[#This Row],[PROPOSED Adjustment Description]]=Table16[[#This Row],[ ADOPTED
Adjustment Description]],TRUE,FALSE)</f>
        <v>0</v>
      </c>
      <c r="AW131" s="1" t="s">
        <v>4458</v>
      </c>
      <c r="AX131" s="1" t="b">
        <f>Table16[[#This Row],[Total Expenditures to CAP]]=Table16[[#This Row],[
Percent Related to CAP]]*Table16[[#This Row],[ADOPTED
Expenditures TOTAL]]</f>
        <v>1</v>
      </c>
      <c r="AY131" s="1" t="b">
        <f>Table16[[#This Row],[Total Revenue to CAP]]=Table16[[#This Row],[
Percent Related to CAP]]*Table16[[#This Row],[ADOPTED
Revenue TOTAL]]</f>
        <v>1</v>
      </c>
    </row>
    <row r="132" spans="1:51" s="1" customFormat="1" ht="35.25" customHeight="1" x14ac:dyDescent="0.15">
      <c r="A132" s="196">
        <v>100000</v>
      </c>
      <c r="B132" s="197" t="s">
        <v>57</v>
      </c>
      <c r="C132" s="198">
        <v>1912</v>
      </c>
      <c r="D132" s="197" t="s">
        <v>471</v>
      </c>
      <c r="E132" s="197" t="s">
        <v>589</v>
      </c>
      <c r="F132" s="197" t="s">
        <v>83</v>
      </c>
      <c r="G132" s="197" t="s">
        <v>128</v>
      </c>
      <c r="H132" s="197" t="s">
        <v>83</v>
      </c>
      <c r="I132" s="226">
        <v>56764</v>
      </c>
      <c r="J132" s="227" t="s">
        <v>590</v>
      </c>
      <c r="K132" s="188">
        <v>1</v>
      </c>
      <c r="L132" s="189">
        <v>129584</v>
      </c>
      <c r="M132" s="189">
        <v>39727</v>
      </c>
      <c r="N132" s="189">
        <v>24249</v>
      </c>
      <c r="O132" s="189">
        <f>SUM(Table16[[#This Row],[Salaries and Wages]:[Variable Fringe]])</f>
        <v>193560</v>
      </c>
      <c r="P132" s="189"/>
      <c r="Q132" s="189">
        <v>75000</v>
      </c>
      <c r="R132" s="189">
        <v>3800</v>
      </c>
      <c r="S132" s="189"/>
      <c r="T132" s="189"/>
      <c r="U132" s="189"/>
      <c r="V132" s="189"/>
      <c r="W132" s="189"/>
      <c r="X132" s="189"/>
      <c r="Y132" s="189">
        <v>272360</v>
      </c>
      <c r="Z132" s="189">
        <v>274114</v>
      </c>
      <c r="AA132" s="221" t="s">
        <v>591</v>
      </c>
      <c r="AB132" s="210" t="s">
        <v>592</v>
      </c>
      <c r="AC132" s="210" t="s">
        <v>593</v>
      </c>
      <c r="AD132" s="197" t="s">
        <v>67</v>
      </c>
      <c r="AE132" s="235" t="s">
        <v>594</v>
      </c>
      <c r="AF132" s="231">
        <v>0</v>
      </c>
      <c r="AG132" s="211">
        <f>Table16[[#This Row],[ADOPTED
Expenditures TOTAL]]*Table16[[#This Row],[
Percent Related to CAP]]</f>
        <v>0</v>
      </c>
      <c r="AH132" s="211">
        <f>Table16[[#This Row],[ADOPTED
Revenue TOTAL]]*Table16[[#This Row],[
Percent Related to CAP]]</f>
        <v>0</v>
      </c>
      <c r="AI132" s="217" t="s">
        <v>69</v>
      </c>
      <c r="AJ132" s="217" t="s">
        <v>69</v>
      </c>
      <c r="AK132" s="217" t="s">
        <v>69</v>
      </c>
      <c r="AL132" s="217" t="s">
        <v>69</v>
      </c>
      <c r="AM132" s="290"/>
      <c r="AN132" s="212"/>
      <c r="AO132" s="213"/>
      <c r="AP132" s="213"/>
      <c r="AQ132" s="213"/>
      <c r="AR132" s="197" t="s">
        <v>83</v>
      </c>
      <c r="AS132" s="219" t="s">
        <v>590</v>
      </c>
      <c r="AT132" s="116" t="b">
        <f>IF(Table16[[#This Row],[PROPOSED
Form ID Name]]=Table16[[#This Row],[ADOPTED
Form ID Name]],TRUE,FALSE)</f>
        <v>1</v>
      </c>
      <c r="AU132" s="121" t="s">
        <v>591</v>
      </c>
      <c r="AV132" s="220" t="b">
        <f>AND(Table16[[#This Row],[PROPOSED Adjustment Description]]=Table16[[#This Row],[ ADOPTED
Adjustment Description]],TRUE,FALSE)</f>
        <v>0</v>
      </c>
      <c r="AW132" s="1" t="s">
        <v>4458</v>
      </c>
      <c r="AX132" s="1" t="b">
        <f>Table16[[#This Row],[Total Expenditures to CAP]]=Table16[[#This Row],[
Percent Related to CAP]]*Table16[[#This Row],[ADOPTED
Expenditures TOTAL]]</f>
        <v>1</v>
      </c>
      <c r="AY132" s="1" t="b">
        <f>Table16[[#This Row],[Total Revenue to CAP]]=Table16[[#This Row],[
Percent Related to CAP]]*Table16[[#This Row],[ADOPTED
Revenue TOTAL]]</f>
        <v>1</v>
      </c>
    </row>
    <row r="133" spans="1:51" s="214" customFormat="1" ht="35.25" customHeight="1" x14ac:dyDescent="0.15">
      <c r="A133" s="196">
        <v>100000</v>
      </c>
      <c r="B133" s="197" t="s">
        <v>57</v>
      </c>
      <c r="C133" s="198">
        <v>1912</v>
      </c>
      <c r="D133" s="197" t="s">
        <v>471</v>
      </c>
      <c r="E133" s="197" t="s">
        <v>358</v>
      </c>
      <c r="F133" s="197" t="s">
        <v>83</v>
      </c>
      <c r="G133" s="197" t="s">
        <v>128</v>
      </c>
      <c r="H133" s="197" t="s">
        <v>83</v>
      </c>
      <c r="I133" s="226">
        <v>56765</v>
      </c>
      <c r="J133" s="227" t="s">
        <v>595</v>
      </c>
      <c r="K133" s="188">
        <v>4</v>
      </c>
      <c r="L133" s="189">
        <v>446508</v>
      </c>
      <c r="M133" s="189">
        <v>157400</v>
      </c>
      <c r="N133" s="189">
        <v>95056</v>
      </c>
      <c r="O133" s="189">
        <f>SUM(Table16[[#This Row],[Salaries and Wages]:[Variable Fringe]])</f>
        <v>698964</v>
      </c>
      <c r="P133" s="189"/>
      <c r="Q133" s="189">
        <v>300000</v>
      </c>
      <c r="R133" s="189">
        <v>15200</v>
      </c>
      <c r="S133" s="189"/>
      <c r="T133" s="189"/>
      <c r="U133" s="189"/>
      <c r="V133" s="189"/>
      <c r="W133" s="189"/>
      <c r="X133" s="189"/>
      <c r="Y133" s="189">
        <v>1014164</v>
      </c>
      <c r="Z133" s="189">
        <v>1010816</v>
      </c>
      <c r="AA133" s="221" t="s">
        <v>596</v>
      </c>
      <c r="AB133" s="210" t="s">
        <v>592</v>
      </c>
      <c r="AC133" s="210" t="s">
        <v>597</v>
      </c>
      <c r="AD133" s="197" t="s">
        <v>67</v>
      </c>
      <c r="AE133" s="235" t="s">
        <v>598</v>
      </c>
      <c r="AF133" s="231">
        <v>0</v>
      </c>
      <c r="AG133" s="211">
        <f>Table16[[#This Row],[ADOPTED
Expenditures TOTAL]]*Table16[[#This Row],[
Percent Related to CAP]]</f>
        <v>0</v>
      </c>
      <c r="AH133" s="211">
        <f>Table16[[#This Row],[ADOPTED
Revenue TOTAL]]*Table16[[#This Row],[
Percent Related to CAP]]</f>
        <v>0</v>
      </c>
      <c r="AI133" s="217" t="s">
        <v>69</v>
      </c>
      <c r="AJ133" s="217" t="s">
        <v>69</v>
      </c>
      <c r="AK133" s="217" t="s">
        <v>69</v>
      </c>
      <c r="AL133" s="217" t="s">
        <v>69</v>
      </c>
      <c r="AM133" s="290"/>
      <c r="AN133" s="212"/>
      <c r="AO133" s="213"/>
      <c r="AP133" s="213"/>
      <c r="AQ133" s="213"/>
      <c r="AR133" s="197" t="s">
        <v>83</v>
      </c>
      <c r="AS133" s="219" t="s">
        <v>595</v>
      </c>
      <c r="AT133" s="116" t="b">
        <f>IF(Table16[[#This Row],[PROPOSED
Form ID Name]]=Table16[[#This Row],[ADOPTED
Form ID Name]],TRUE,FALSE)</f>
        <v>1</v>
      </c>
      <c r="AU133" s="121" t="s">
        <v>596</v>
      </c>
      <c r="AV133" s="220" t="b">
        <f>AND(Table16[[#This Row],[PROPOSED Adjustment Description]]=Table16[[#This Row],[ ADOPTED
Adjustment Description]],TRUE,FALSE)</f>
        <v>0</v>
      </c>
      <c r="AW133" s="1" t="s">
        <v>4458</v>
      </c>
      <c r="AX133" s="1" t="b">
        <f>Table16[[#This Row],[Total Expenditures to CAP]]=Table16[[#This Row],[
Percent Related to CAP]]*Table16[[#This Row],[ADOPTED
Expenditures TOTAL]]</f>
        <v>1</v>
      </c>
      <c r="AY133" s="1" t="b">
        <f>Table16[[#This Row],[Total Revenue to CAP]]=Table16[[#This Row],[
Percent Related to CAP]]*Table16[[#This Row],[ADOPTED
Revenue TOTAL]]</f>
        <v>1</v>
      </c>
    </row>
    <row r="134" spans="1:51" s="214" customFormat="1" ht="35.25" customHeight="1" x14ac:dyDescent="0.15">
      <c r="A134" s="196">
        <v>100000</v>
      </c>
      <c r="B134" s="197" t="s">
        <v>57</v>
      </c>
      <c r="C134" s="198">
        <v>1912</v>
      </c>
      <c r="D134" s="197" t="s">
        <v>471</v>
      </c>
      <c r="E134" s="197" t="s">
        <v>599</v>
      </c>
      <c r="F134" s="197" t="s">
        <v>83</v>
      </c>
      <c r="G134" s="197" t="s">
        <v>128</v>
      </c>
      <c r="H134" s="197" t="s">
        <v>83</v>
      </c>
      <c r="I134" s="226">
        <v>56767</v>
      </c>
      <c r="J134" s="227" t="s">
        <v>600</v>
      </c>
      <c r="K134" s="188">
        <v>1</v>
      </c>
      <c r="L134" s="189">
        <v>49778</v>
      </c>
      <c r="M134" s="189">
        <v>14830</v>
      </c>
      <c r="N134" s="189">
        <v>8944</v>
      </c>
      <c r="O134" s="189">
        <f>SUM(Table16[[#This Row],[Salaries and Wages]:[Variable Fringe]])</f>
        <v>73552</v>
      </c>
      <c r="P134" s="189"/>
      <c r="Q134" s="189"/>
      <c r="R134" s="189"/>
      <c r="S134" s="189"/>
      <c r="T134" s="189"/>
      <c r="U134" s="189"/>
      <c r="V134" s="189"/>
      <c r="W134" s="189"/>
      <c r="X134" s="189"/>
      <c r="Y134" s="189">
        <v>73552</v>
      </c>
      <c r="Z134" s="189">
        <v>67847</v>
      </c>
      <c r="AA134" s="221" t="s">
        <v>601</v>
      </c>
      <c r="AB134" s="210" t="s">
        <v>602</v>
      </c>
      <c r="AC134" s="210" t="s">
        <v>603</v>
      </c>
      <c r="AD134" s="197" t="s">
        <v>67</v>
      </c>
      <c r="AE134" s="235" t="s">
        <v>604</v>
      </c>
      <c r="AF134" s="231">
        <v>0</v>
      </c>
      <c r="AG134" s="211">
        <f>Table16[[#This Row],[ADOPTED
Expenditures TOTAL]]*Table16[[#This Row],[
Percent Related to CAP]]</f>
        <v>0</v>
      </c>
      <c r="AH134" s="211">
        <f>Table16[[#This Row],[ADOPTED
Revenue TOTAL]]*Table16[[#This Row],[
Percent Related to CAP]]</f>
        <v>0</v>
      </c>
      <c r="AI134" s="217" t="s">
        <v>69</v>
      </c>
      <c r="AJ134" s="217" t="s">
        <v>69</v>
      </c>
      <c r="AK134" s="217" t="s">
        <v>69</v>
      </c>
      <c r="AL134" s="217" t="s">
        <v>69</v>
      </c>
      <c r="AM134" s="290"/>
      <c r="AN134" s="212"/>
      <c r="AO134" s="213"/>
      <c r="AP134" s="213"/>
      <c r="AQ134" s="213"/>
      <c r="AR134" s="197" t="s">
        <v>83</v>
      </c>
      <c r="AS134" s="219" t="s">
        <v>600</v>
      </c>
      <c r="AT134" s="116" t="b">
        <f>IF(Table16[[#This Row],[PROPOSED
Form ID Name]]=Table16[[#This Row],[ADOPTED
Form ID Name]],TRUE,FALSE)</f>
        <v>1</v>
      </c>
      <c r="AU134" s="121" t="s">
        <v>601</v>
      </c>
      <c r="AV134" s="220" t="b">
        <f>AND(Table16[[#This Row],[PROPOSED Adjustment Description]]=Table16[[#This Row],[ ADOPTED
Adjustment Description]],TRUE,FALSE)</f>
        <v>0</v>
      </c>
      <c r="AW134" s="1" t="s">
        <v>4458</v>
      </c>
      <c r="AX134" s="1" t="b">
        <f>Table16[[#This Row],[Total Expenditures to CAP]]=Table16[[#This Row],[
Percent Related to CAP]]*Table16[[#This Row],[ADOPTED
Expenditures TOTAL]]</f>
        <v>1</v>
      </c>
      <c r="AY134" s="1" t="b">
        <f>Table16[[#This Row],[Total Revenue to CAP]]=Table16[[#This Row],[
Percent Related to CAP]]*Table16[[#This Row],[ADOPTED
Revenue TOTAL]]</f>
        <v>1</v>
      </c>
    </row>
    <row r="135" spans="1:51" s="214" customFormat="1" ht="35.25" customHeight="1" x14ac:dyDescent="0.15">
      <c r="A135" s="196">
        <v>100000</v>
      </c>
      <c r="B135" s="197" t="s">
        <v>57</v>
      </c>
      <c r="C135" s="198">
        <v>1912</v>
      </c>
      <c r="D135" s="197" t="s">
        <v>471</v>
      </c>
      <c r="E135" s="197" t="s">
        <v>477</v>
      </c>
      <c r="F135" s="197" t="s">
        <v>83</v>
      </c>
      <c r="G135" s="197" t="s">
        <v>61</v>
      </c>
      <c r="H135" s="197" t="s">
        <v>83</v>
      </c>
      <c r="I135" s="226">
        <v>56769</v>
      </c>
      <c r="J135" s="227" t="s">
        <v>605</v>
      </c>
      <c r="K135" s="188"/>
      <c r="L135" s="189">
        <v>8981556</v>
      </c>
      <c r="M135" s="189"/>
      <c r="N135" s="189"/>
      <c r="O135" s="189">
        <f>SUM(Table16[[#This Row],[Salaries and Wages]:[Variable Fringe]])</f>
        <v>8981556</v>
      </c>
      <c r="P135" s="189"/>
      <c r="Q135" s="189"/>
      <c r="R135" s="189"/>
      <c r="S135" s="189"/>
      <c r="T135" s="189"/>
      <c r="U135" s="189"/>
      <c r="V135" s="189"/>
      <c r="W135" s="189"/>
      <c r="X135" s="189"/>
      <c r="Y135" s="189">
        <v>8981556</v>
      </c>
      <c r="Z135" s="189"/>
      <c r="AA135" s="221" t="s">
        <v>606</v>
      </c>
      <c r="AB135" s="210" t="s">
        <v>607</v>
      </c>
      <c r="AC135" s="210" t="s">
        <v>608</v>
      </c>
      <c r="AD135" s="197" t="s">
        <v>94</v>
      </c>
      <c r="AE135" s="234" t="s">
        <v>69</v>
      </c>
      <c r="AF135" s="231">
        <v>0</v>
      </c>
      <c r="AG135" s="211">
        <f>Table16[[#This Row],[ADOPTED
Expenditures TOTAL]]*Table16[[#This Row],[
Percent Related to CAP]]</f>
        <v>0</v>
      </c>
      <c r="AH135" s="211">
        <f>Table16[[#This Row],[ADOPTED
Revenue TOTAL]]*Table16[[#This Row],[
Percent Related to CAP]]</f>
        <v>0</v>
      </c>
      <c r="AI135" s="217" t="s">
        <v>69</v>
      </c>
      <c r="AJ135" s="217" t="s">
        <v>69</v>
      </c>
      <c r="AK135" s="217" t="s">
        <v>69</v>
      </c>
      <c r="AL135" s="217" t="s">
        <v>69</v>
      </c>
      <c r="AM135" s="246"/>
      <c r="AN135" s="215"/>
      <c r="AO135" s="197"/>
      <c r="AP135" s="197"/>
      <c r="AQ135" s="197"/>
      <c r="AR135" s="197" t="s">
        <v>83</v>
      </c>
      <c r="AS135" s="219" t="s">
        <v>605</v>
      </c>
      <c r="AT135" s="116" t="b">
        <f>IF(Table16[[#This Row],[PROPOSED
Form ID Name]]=Table16[[#This Row],[ADOPTED
Form ID Name]],TRUE,FALSE)</f>
        <v>1</v>
      </c>
      <c r="AU135" s="121" t="s">
        <v>606</v>
      </c>
      <c r="AV135" s="220" t="b">
        <f>AND(Table16[[#This Row],[PROPOSED Adjustment Description]]=Table16[[#This Row],[ ADOPTED
Adjustment Description]],TRUE,FALSE)</f>
        <v>0</v>
      </c>
      <c r="AW135" s="1" t="s">
        <v>4458</v>
      </c>
      <c r="AX135" s="1" t="b">
        <f>Table16[[#This Row],[Total Expenditures to CAP]]=Table16[[#This Row],[
Percent Related to CAP]]*Table16[[#This Row],[ADOPTED
Expenditures TOTAL]]</f>
        <v>1</v>
      </c>
      <c r="AY135" s="1" t="b">
        <f>Table16[[#This Row],[Total Revenue to CAP]]=Table16[[#This Row],[
Percent Related to CAP]]*Table16[[#This Row],[ADOPTED
Revenue TOTAL]]</f>
        <v>1</v>
      </c>
    </row>
    <row r="136" spans="1:51" s="214" customFormat="1" ht="35.25" customHeight="1" x14ac:dyDescent="0.15">
      <c r="A136" s="196">
        <v>100000</v>
      </c>
      <c r="B136" s="199" t="s">
        <v>57</v>
      </c>
      <c r="C136" s="198">
        <v>1912</v>
      </c>
      <c r="D136" s="199" t="s">
        <v>471</v>
      </c>
      <c r="E136" s="199" t="s">
        <v>341</v>
      </c>
      <c r="F136" s="199" t="s">
        <v>83</v>
      </c>
      <c r="G136" s="199" t="s">
        <v>89</v>
      </c>
      <c r="H136" s="199" t="s">
        <v>83</v>
      </c>
      <c r="I136" s="226">
        <v>56770</v>
      </c>
      <c r="J136" s="228" t="s">
        <v>609</v>
      </c>
      <c r="K136" s="190"/>
      <c r="L136" s="191"/>
      <c r="M136" s="191"/>
      <c r="N136" s="191"/>
      <c r="O136" s="191">
        <f>SUM(Table16[[#This Row],[Salaries and Wages]:[Variable Fringe]])</f>
        <v>0</v>
      </c>
      <c r="P136" s="191"/>
      <c r="Q136" s="191"/>
      <c r="R136" s="191"/>
      <c r="S136" s="191"/>
      <c r="T136" s="191"/>
      <c r="U136" s="191"/>
      <c r="V136" s="191"/>
      <c r="W136" s="191"/>
      <c r="X136" s="191"/>
      <c r="Y136" s="191"/>
      <c r="Z136" s="191">
        <v>1729331</v>
      </c>
      <c r="AA136" s="222" t="s">
        <v>610</v>
      </c>
      <c r="AB136" s="210" t="s">
        <v>611</v>
      </c>
      <c r="AC136" s="210" t="s">
        <v>612</v>
      </c>
      <c r="AD136" s="199" t="s">
        <v>94</v>
      </c>
      <c r="AE136" s="234" t="s">
        <v>69</v>
      </c>
      <c r="AF136" s="231">
        <v>0</v>
      </c>
      <c r="AG136" s="211">
        <f>Table16[[#This Row],[ADOPTED
Expenditures TOTAL]]*Table16[[#This Row],[
Percent Related to CAP]]</f>
        <v>0</v>
      </c>
      <c r="AH136" s="211">
        <f>Table16[[#This Row],[ADOPTED
Revenue TOTAL]]*Table16[[#This Row],[
Percent Related to CAP]]</f>
        <v>0</v>
      </c>
      <c r="AI136" s="217" t="s">
        <v>69</v>
      </c>
      <c r="AJ136" s="217" t="s">
        <v>69</v>
      </c>
      <c r="AK136" s="217" t="s">
        <v>69</v>
      </c>
      <c r="AL136" s="217" t="s">
        <v>69</v>
      </c>
      <c r="AM136" s="246"/>
      <c r="AN136" s="215"/>
      <c r="AO136" s="197"/>
      <c r="AP136" s="197"/>
      <c r="AQ136" s="197"/>
      <c r="AR136" s="197" t="s">
        <v>83</v>
      </c>
      <c r="AS136" s="219" t="s">
        <v>609</v>
      </c>
      <c r="AT136" s="116" t="b">
        <f>IF(Table16[[#This Row],[PROPOSED
Form ID Name]]=Table16[[#This Row],[ADOPTED
Form ID Name]],TRUE,FALSE)</f>
        <v>1</v>
      </c>
      <c r="AU136" s="121" t="s">
        <v>610</v>
      </c>
      <c r="AV136" s="220" t="b">
        <f>AND(Table16[[#This Row],[PROPOSED Adjustment Description]]=Table16[[#This Row],[ ADOPTED
Adjustment Description]],TRUE,FALSE)</f>
        <v>0</v>
      </c>
      <c r="AW136" s="1" t="s">
        <v>4458</v>
      </c>
      <c r="AX136" s="1" t="b">
        <f>Table16[[#This Row],[Total Expenditures to CAP]]=Table16[[#This Row],[
Percent Related to CAP]]*Table16[[#This Row],[ADOPTED
Expenditures TOTAL]]</f>
        <v>1</v>
      </c>
      <c r="AY136" s="1" t="b">
        <f>Table16[[#This Row],[Total Revenue to CAP]]=Table16[[#This Row],[
Percent Related to CAP]]*Table16[[#This Row],[ADOPTED
Revenue TOTAL]]</f>
        <v>1</v>
      </c>
    </row>
    <row r="137" spans="1:51" s="214" customFormat="1" ht="35.25" customHeight="1" x14ac:dyDescent="0.15">
      <c r="A137" s="196">
        <v>100000</v>
      </c>
      <c r="B137" s="199" t="s">
        <v>57</v>
      </c>
      <c r="C137" s="198">
        <v>1613</v>
      </c>
      <c r="D137" s="199" t="s">
        <v>546</v>
      </c>
      <c r="E137" s="199" t="s">
        <v>245</v>
      </c>
      <c r="F137" s="199" t="s">
        <v>83</v>
      </c>
      <c r="G137" s="199" t="s">
        <v>89</v>
      </c>
      <c r="H137" s="199" t="s">
        <v>83</v>
      </c>
      <c r="I137" s="226">
        <v>56771</v>
      </c>
      <c r="J137" s="228" t="s">
        <v>613</v>
      </c>
      <c r="K137" s="190"/>
      <c r="L137" s="191"/>
      <c r="M137" s="191"/>
      <c r="N137" s="191"/>
      <c r="O137" s="191">
        <f>SUM(Table16[[#This Row],[Salaries and Wages]:[Variable Fringe]])</f>
        <v>0</v>
      </c>
      <c r="P137" s="191"/>
      <c r="Q137" s="191"/>
      <c r="R137" s="191"/>
      <c r="S137" s="191"/>
      <c r="T137" s="191"/>
      <c r="U137" s="191"/>
      <c r="V137" s="191"/>
      <c r="W137" s="191"/>
      <c r="X137" s="191"/>
      <c r="Y137" s="191"/>
      <c r="Z137" s="191">
        <v>88536</v>
      </c>
      <c r="AA137" s="222" t="s">
        <v>614</v>
      </c>
      <c r="AB137" s="210" t="s">
        <v>615</v>
      </c>
      <c r="AC137" s="210" t="s">
        <v>616</v>
      </c>
      <c r="AD137" s="199" t="s">
        <v>94</v>
      </c>
      <c r="AE137" s="234" t="s">
        <v>551</v>
      </c>
      <c r="AF137" s="231">
        <v>0</v>
      </c>
      <c r="AG137" s="211">
        <f>Table16[[#This Row],[ADOPTED
Expenditures TOTAL]]*Table16[[#This Row],[
Percent Related to CAP]]</f>
        <v>0</v>
      </c>
      <c r="AH137" s="211">
        <f>Table16[[#This Row],[ADOPTED
Revenue TOTAL]]*Table16[[#This Row],[
Percent Related to CAP]]</f>
        <v>0</v>
      </c>
      <c r="AI137" s="217" t="s">
        <v>69</v>
      </c>
      <c r="AJ137" s="217" t="s">
        <v>69</v>
      </c>
      <c r="AK137" s="217" t="s">
        <v>69</v>
      </c>
      <c r="AL137" s="217" t="s">
        <v>69</v>
      </c>
      <c r="AM137" s="246"/>
      <c r="AN137" s="215"/>
      <c r="AO137" s="197"/>
      <c r="AP137" s="197"/>
      <c r="AQ137" s="197"/>
      <c r="AR137" s="197" t="s">
        <v>83</v>
      </c>
      <c r="AS137" s="219" t="s">
        <v>613</v>
      </c>
      <c r="AT137" s="116" t="b">
        <f>IF(Table16[[#This Row],[PROPOSED
Form ID Name]]=Table16[[#This Row],[ADOPTED
Form ID Name]],TRUE,FALSE)</f>
        <v>1</v>
      </c>
      <c r="AU137" s="121" t="s">
        <v>614</v>
      </c>
      <c r="AV137" s="220" t="b">
        <f>AND(Table16[[#This Row],[PROPOSED Adjustment Description]]=Table16[[#This Row],[ ADOPTED
Adjustment Description]],TRUE,FALSE)</f>
        <v>0</v>
      </c>
      <c r="AW137" s="1" t="s">
        <v>4458</v>
      </c>
      <c r="AX137" s="1" t="b">
        <f>Table16[[#This Row],[Total Expenditures to CAP]]=Table16[[#This Row],[
Percent Related to CAP]]*Table16[[#This Row],[ADOPTED
Expenditures TOTAL]]</f>
        <v>1</v>
      </c>
      <c r="AY137" s="1" t="b">
        <f>Table16[[#This Row],[Total Revenue to CAP]]=Table16[[#This Row],[
Percent Related to CAP]]*Table16[[#This Row],[ADOPTED
Revenue TOTAL]]</f>
        <v>1</v>
      </c>
    </row>
    <row r="138" spans="1:51" s="214" customFormat="1" ht="35.25" customHeight="1" x14ac:dyDescent="0.15">
      <c r="A138" s="196">
        <v>100000</v>
      </c>
      <c r="B138" s="199" t="s">
        <v>57</v>
      </c>
      <c r="C138" s="198">
        <v>1613</v>
      </c>
      <c r="D138" s="199" t="s">
        <v>546</v>
      </c>
      <c r="E138" s="199" t="s">
        <v>103</v>
      </c>
      <c r="F138" s="199" t="s">
        <v>127</v>
      </c>
      <c r="G138" s="199" t="s">
        <v>160</v>
      </c>
      <c r="H138" s="199" t="s">
        <v>62</v>
      </c>
      <c r="I138" s="226">
        <v>56773</v>
      </c>
      <c r="J138" s="228" t="s">
        <v>617</v>
      </c>
      <c r="K138" s="190"/>
      <c r="L138" s="191"/>
      <c r="M138" s="191"/>
      <c r="N138" s="191"/>
      <c r="O138" s="191">
        <f>SUM(Table16[[#This Row],[Salaries and Wages]:[Variable Fringe]])</f>
        <v>0</v>
      </c>
      <c r="P138" s="191"/>
      <c r="Q138" s="191">
        <v>250000</v>
      </c>
      <c r="R138" s="191"/>
      <c r="S138" s="191"/>
      <c r="T138" s="191"/>
      <c r="U138" s="191"/>
      <c r="V138" s="191"/>
      <c r="W138" s="191"/>
      <c r="X138" s="191"/>
      <c r="Y138" s="191">
        <v>250000</v>
      </c>
      <c r="Z138" s="191"/>
      <c r="AA138" s="223" t="s">
        <v>618</v>
      </c>
      <c r="AB138" s="210" t="s">
        <v>619</v>
      </c>
      <c r="AC138" s="210" t="s">
        <v>620</v>
      </c>
      <c r="AD138" s="199" t="s">
        <v>67</v>
      </c>
      <c r="AE138" s="234" t="s">
        <v>621</v>
      </c>
      <c r="AF138" s="231">
        <v>0</v>
      </c>
      <c r="AG138" s="211">
        <f>Table16[[#This Row],[ADOPTED
Expenditures TOTAL]]*Table16[[#This Row],[
Percent Related to CAP]]</f>
        <v>0</v>
      </c>
      <c r="AH138" s="211">
        <f>Table16[[#This Row],[ADOPTED
Revenue TOTAL]]*Table16[[#This Row],[
Percent Related to CAP]]</f>
        <v>0</v>
      </c>
      <c r="AI138" s="217" t="s">
        <v>69</v>
      </c>
      <c r="AJ138" s="217" t="s">
        <v>69</v>
      </c>
      <c r="AK138" s="217" t="s">
        <v>69</v>
      </c>
      <c r="AL138" s="217" t="s">
        <v>69</v>
      </c>
      <c r="AM138" s="246"/>
      <c r="AN138" s="215"/>
      <c r="AO138" s="197"/>
      <c r="AP138" s="197"/>
      <c r="AQ138" s="197"/>
      <c r="AR138" s="197" t="s">
        <v>70</v>
      </c>
      <c r="AS138" s="219" t="s">
        <v>617</v>
      </c>
      <c r="AT138" s="116" t="b">
        <f>IF(Table16[[#This Row],[PROPOSED
Form ID Name]]=Table16[[#This Row],[ADOPTED
Form ID Name]],TRUE,FALSE)</f>
        <v>1</v>
      </c>
      <c r="AU138" s="121" t="s">
        <v>618</v>
      </c>
      <c r="AV138" s="220" t="b">
        <f>AND(Table16[[#This Row],[PROPOSED Adjustment Description]]=Table16[[#This Row],[ ADOPTED
Adjustment Description]],TRUE,FALSE)</f>
        <v>0</v>
      </c>
      <c r="AW138" s="1" t="s">
        <v>4458</v>
      </c>
      <c r="AX138" s="1" t="b">
        <f>Table16[[#This Row],[Total Expenditures to CAP]]=Table16[[#This Row],[
Percent Related to CAP]]*Table16[[#This Row],[ADOPTED
Expenditures TOTAL]]</f>
        <v>1</v>
      </c>
      <c r="AY138" s="1" t="b">
        <f>Table16[[#This Row],[Total Revenue to CAP]]=Table16[[#This Row],[
Percent Related to CAP]]*Table16[[#This Row],[ADOPTED
Revenue TOTAL]]</f>
        <v>1</v>
      </c>
    </row>
    <row r="139" spans="1:51" s="214" customFormat="1" ht="35.25" customHeight="1" x14ac:dyDescent="0.15">
      <c r="A139" s="196">
        <v>100000</v>
      </c>
      <c r="B139" s="197" t="s">
        <v>57</v>
      </c>
      <c r="C139" s="198">
        <v>1613</v>
      </c>
      <c r="D139" s="197" t="s">
        <v>546</v>
      </c>
      <c r="E139" s="197" t="s">
        <v>103</v>
      </c>
      <c r="F139" s="197" t="s">
        <v>622</v>
      </c>
      <c r="G139" s="197" t="s">
        <v>160</v>
      </c>
      <c r="H139" s="197" t="s">
        <v>271</v>
      </c>
      <c r="I139" s="226">
        <v>56774</v>
      </c>
      <c r="J139" s="227" t="s">
        <v>623</v>
      </c>
      <c r="K139" s="188"/>
      <c r="L139" s="189"/>
      <c r="M139" s="189"/>
      <c r="N139" s="189"/>
      <c r="O139" s="189">
        <f>SUM(Table16[[#This Row],[Salaries and Wages]:[Variable Fringe]])</f>
        <v>0</v>
      </c>
      <c r="P139" s="189"/>
      <c r="Q139" s="189">
        <v>200000</v>
      </c>
      <c r="R139" s="189"/>
      <c r="S139" s="189"/>
      <c r="T139" s="189"/>
      <c r="U139" s="189"/>
      <c r="V139" s="189"/>
      <c r="W139" s="189"/>
      <c r="X139" s="189"/>
      <c r="Y139" s="189">
        <v>200000</v>
      </c>
      <c r="Z139" s="189"/>
      <c r="AA139" s="221" t="s">
        <v>624</v>
      </c>
      <c r="AB139" s="210" t="s">
        <v>625</v>
      </c>
      <c r="AC139" s="210" t="s">
        <v>626</v>
      </c>
      <c r="AD139" s="197" t="s">
        <v>67</v>
      </c>
      <c r="AE139" s="234" t="s">
        <v>627</v>
      </c>
      <c r="AF139" s="231">
        <v>0</v>
      </c>
      <c r="AG139" s="211">
        <f>Table16[[#This Row],[ADOPTED
Expenditures TOTAL]]*Table16[[#This Row],[
Percent Related to CAP]]</f>
        <v>0</v>
      </c>
      <c r="AH139" s="211">
        <f>Table16[[#This Row],[ADOPTED
Revenue TOTAL]]*Table16[[#This Row],[
Percent Related to CAP]]</f>
        <v>0</v>
      </c>
      <c r="AI139" s="217" t="s">
        <v>69</v>
      </c>
      <c r="AJ139" s="217" t="s">
        <v>69</v>
      </c>
      <c r="AK139" s="217" t="s">
        <v>69</v>
      </c>
      <c r="AL139" s="217" t="s">
        <v>69</v>
      </c>
      <c r="AM139" s="246"/>
      <c r="AN139" s="215"/>
      <c r="AO139" s="197"/>
      <c r="AP139" s="197"/>
      <c r="AQ139" s="197"/>
      <c r="AR139" s="197" t="s">
        <v>179</v>
      </c>
      <c r="AS139" s="219" t="s">
        <v>623</v>
      </c>
      <c r="AT139" s="116" t="b">
        <f>IF(Table16[[#This Row],[PROPOSED
Form ID Name]]=Table16[[#This Row],[ADOPTED
Form ID Name]],TRUE,FALSE)</f>
        <v>1</v>
      </c>
      <c r="AU139" s="121" t="s">
        <v>624</v>
      </c>
      <c r="AV139" s="220" t="b">
        <f>AND(Table16[[#This Row],[PROPOSED Adjustment Description]]=Table16[[#This Row],[ ADOPTED
Adjustment Description]],TRUE,FALSE)</f>
        <v>0</v>
      </c>
      <c r="AW139" s="1" t="s">
        <v>4458</v>
      </c>
      <c r="AX139" s="1" t="b">
        <f>Table16[[#This Row],[Total Expenditures to CAP]]=Table16[[#This Row],[
Percent Related to CAP]]*Table16[[#This Row],[ADOPTED
Expenditures TOTAL]]</f>
        <v>1</v>
      </c>
      <c r="AY139" s="1" t="b">
        <f>Table16[[#This Row],[Total Revenue to CAP]]=Table16[[#This Row],[
Percent Related to CAP]]*Table16[[#This Row],[ADOPTED
Revenue TOTAL]]</f>
        <v>1</v>
      </c>
    </row>
    <row r="140" spans="1:51" s="214" customFormat="1" ht="35.25" customHeight="1" x14ac:dyDescent="0.15">
      <c r="A140" s="196">
        <v>200224</v>
      </c>
      <c r="B140" s="199" t="s">
        <v>628</v>
      </c>
      <c r="C140" s="198">
        <v>1621</v>
      </c>
      <c r="D140" s="199" t="s">
        <v>432</v>
      </c>
      <c r="E140" s="199" t="s">
        <v>238</v>
      </c>
      <c r="F140" s="199" t="s">
        <v>307</v>
      </c>
      <c r="G140" s="199" t="s">
        <v>262</v>
      </c>
      <c r="H140" s="199" t="s">
        <v>263</v>
      </c>
      <c r="I140" s="226">
        <v>56779</v>
      </c>
      <c r="J140" s="228" t="s">
        <v>629</v>
      </c>
      <c r="K140" s="190"/>
      <c r="L140" s="191"/>
      <c r="M140" s="191"/>
      <c r="N140" s="191"/>
      <c r="O140" s="191">
        <f>SUM(Table16[[#This Row],[Salaries and Wages]:[Variable Fringe]])</f>
        <v>0</v>
      </c>
      <c r="P140" s="191"/>
      <c r="Q140" s="191">
        <v>390000</v>
      </c>
      <c r="R140" s="191"/>
      <c r="S140" s="191"/>
      <c r="T140" s="191"/>
      <c r="U140" s="191"/>
      <c r="V140" s="191"/>
      <c r="W140" s="191"/>
      <c r="X140" s="191"/>
      <c r="Y140" s="191">
        <v>390000</v>
      </c>
      <c r="Z140" s="191"/>
      <c r="AA140" s="223" t="s">
        <v>630</v>
      </c>
      <c r="AB140" s="210" t="s">
        <v>631</v>
      </c>
      <c r="AC140" s="210" t="s">
        <v>632</v>
      </c>
      <c r="AD140" s="199" t="s">
        <v>67</v>
      </c>
      <c r="AE140" s="237" t="s">
        <v>633</v>
      </c>
      <c r="AF140" s="231">
        <v>1</v>
      </c>
      <c r="AG140" s="211">
        <f>Table16[[#This Row],[ADOPTED
Expenditures TOTAL]]*Table16[[#This Row],[
Percent Related to CAP]]</f>
        <v>390000</v>
      </c>
      <c r="AH140" s="211">
        <f>Table16[[#This Row],[ADOPTED
Revenue TOTAL]]*Table16[[#This Row],[
Percent Related to CAP]]</f>
        <v>0</v>
      </c>
      <c r="AI140" s="251" t="s">
        <v>634</v>
      </c>
      <c r="AJ140" s="217" t="s">
        <v>635</v>
      </c>
      <c r="AK140" s="217" t="s">
        <v>156</v>
      </c>
      <c r="AL140" s="217" t="s">
        <v>177</v>
      </c>
      <c r="AM140" s="293"/>
      <c r="AN140" s="215" t="s">
        <v>133</v>
      </c>
      <c r="AO140" s="197"/>
      <c r="AP140" s="197"/>
      <c r="AQ140" s="216"/>
      <c r="AR140" s="216"/>
      <c r="AS140" s="219" t="s">
        <v>629</v>
      </c>
      <c r="AT140" s="117" t="b">
        <f>IF(Table16[[#This Row],[PROPOSED
Form ID Name]]=Table16[[#This Row],[ADOPTED
Form ID Name]],TRUE,FALSE)</f>
        <v>1</v>
      </c>
      <c r="AU140" s="121" t="s">
        <v>630</v>
      </c>
      <c r="AV140" s="220" t="b">
        <f>AND(Table16[[#This Row],[PROPOSED Adjustment Description]]=Table16[[#This Row],[ ADOPTED
Adjustment Description]],TRUE,FALSE)</f>
        <v>0</v>
      </c>
      <c r="AW140" s="1" t="s">
        <v>4458</v>
      </c>
      <c r="AX140" s="1" t="b">
        <f>Table16[[#This Row],[Total Expenditures to CAP]]=Table16[[#This Row],[
Percent Related to CAP]]*Table16[[#This Row],[ADOPTED
Expenditures TOTAL]]</f>
        <v>1</v>
      </c>
      <c r="AY140" s="1" t="b">
        <f>Table16[[#This Row],[Total Revenue to CAP]]=Table16[[#This Row],[
Percent Related to CAP]]*Table16[[#This Row],[ADOPTED
Revenue TOTAL]]</f>
        <v>1</v>
      </c>
    </row>
    <row r="141" spans="1:51" s="214" customFormat="1" ht="35.25" customHeight="1" x14ac:dyDescent="0.15">
      <c r="A141" s="196">
        <v>200224</v>
      </c>
      <c r="B141" s="199" t="s">
        <v>628</v>
      </c>
      <c r="C141" s="198">
        <v>1621</v>
      </c>
      <c r="D141" s="199" t="s">
        <v>432</v>
      </c>
      <c r="E141" s="199" t="s">
        <v>72</v>
      </c>
      <c r="F141" s="199" t="s">
        <v>307</v>
      </c>
      <c r="G141" s="199" t="s">
        <v>142</v>
      </c>
      <c r="H141" s="199" t="s">
        <v>263</v>
      </c>
      <c r="I141" s="226">
        <v>56780</v>
      </c>
      <c r="J141" s="228" t="s">
        <v>636</v>
      </c>
      <c r="K141" s="190"/>
      <c r="L141" s="191"/>
      <c r="M141" s="191"/>
      <c r="N141" s="191"/>
      <c r="O141" s="191">
        <f>SUM(Table16[[#This Row],[Salaries and Wages]:[Variable Fringe]])</f>
        <v>0</v>
      </c>
      <c r="P141" s="191"/>
      <c r="Q141" s="193">
        <v>-40000</v>
      </c>
      <c r="R141" s="191"/>
      <c r="S141" s="191"/>
      <c r="T141" s="191"/>
      <c r="U141" s="191"/>
      <c r="V141" s="191"/>
      <c r="W141" s="191"/>
      <c r="X141" s="191"/>
      <c r="Y141" s="193">
        <v>-40000</v>
      </c>
      <c r="Z141" s="191"/>
      <c r="AA141" s="222" t="s">
        <v>637</v>
      </c>
      <c r="AB141" s="210" t="s">
        <v>638</v>
      </c>
      <c r="AC141" s="210" t="s">
        <v>639</v>
      </c>
      <c r="AD141" s="199" t="s">
        <v>94</v>
      </c>
      <c r="AE141" s="236" t="s">
        <v>640</v>
      </c>
      <c r="AF141" s="231">
        <v>1</v>
      </c>
      <c r="AG141" s="211">
        <f>Table16[[#This Row],[ADOPTED
Expenditures TOTAL]]*Table16[[#This Row],[
Percent Related to CAP]]</f>
        <v>-40000</v>
      </c>
      <c r="AH141" s="211">
        <f>Table16[[#This Row],[ADOPTED
Revenue TOTAL]]*Table16[[#This Row],[
Percent Related to CAP]]</f>
        <v>0</v>
      </c>
      <c r="AI141" s="217" t="s">
        <v>438</v>
      </c>
      <c r="AJ141" s="217" t="s">
        <v>641</v>
      </c>
      <c r="AK141" s="217" t="s">
        <v>81</v>
      </c>
      <c r="AL141" s="217" t="s">
        <v>177</v>
      </c>
      <c r="AM141" s="291"/>
      <c r="AN141" s="215" t="s">
        <v>277</v>
      </c>
      <c r="AO141" s="197"/>
      <c r="AP141" s="197"/>
      <c r="AQ141" s="216"/>
      <c r="AR141" s="216"/>
      <c r="AS141" s="219" t="s">
        <v>636</v>
      </c>
      <c r="AT141" s="117" t="b">
        <f>IF(Table16[[#This Row],[PROPOSED
Form ID Name]]=Table16[[#This Row],[ADOPTED
Form ID Name]],TRUE,FALSE)</f>
        <v>1</v>
      </c>
      <c r="AU141" s="121" t="s">
        <v>637</v>
      </c>
      <c r="AV141" s="220" t="b">
        <f>AND(Table16[[#This Row],[PROPOSED Adjustment Description]]=Table16[[#This Row],[ ADOPTED
Adjustment Description]],TRUE,FALSE)</f>
        <v>0</v>
      </c>
      <c r="AW141" s="1" t="s">
        <v>4458</v>
      </c>
      <c r="AX141" s="1" t="b">
        <f>Table16[[#This Row],[Total Expenditures to CAP]]=Table16[[#This Row],[
Percent Related to CAP]]*Table16[[#This Row],[ADOPTED
Expenditures TOTAL]]</f>
        <v>1</v>
      </c>
      <c r="AY141" s="1" t="b">
        <f>Table16[[#This Row],[Total Revenue to CAP]]=Table16[[#This Row],[
Percent Related to CAP]]*Table16[[#This Row],[ADOPTED
Revenue TOTAL]]</f>
        <v>1</v>
      </c>
    </row>
    <row r="142" spans="1:51" s="214" customFormat="1" ht="35.25" customHeight="1" x14ac:dyDescent="0.15">
      <c r="A142" s="196">
        <v>100000</v>
      </c>
      <c r="B142" s="197" t="s">
        <v>57</v>
      </c>
      <c r="C142" s="198">
        <v>1912</v>
      </c>
      <c r="D142" s="197" t="s">
        <v>471</v>
      </c>
      <c r="E142" s="197" t="s">
        <v>642</v>
      </c>
      <c r="F142" s="197" t="s">
        <v>83</v>
      </c>
      <c r="G142" s="197" t="s">
        <v>239</v>
      </c>
      <c r="H142" s="197" t="s">
        <v>83</v>
      </c>
      <c r="I142" s="226">
        <v>56785</v>
      </c>
      <c r="J142" s="227" t="s">
        <v>643</v>
      </c>
      <c r="K142" s="188">
        <v>56</v>
      </c>
      <c r="L142" s="189">
        <v>3095092</v>
      </c>
      <c r="M142" s="189">
        <v>196514</v>
      </c>
      <c r="N142" s="189">
        <v>230580</v>
      </c>
      <c r="O142" s="189">
        <f>SUM(Table16[[#This Row],[Salaries and Wages]:[Variable Fringe]])</f>
        <v>3522186</v>
      </c>
      <c r="P142" s="189"/>
      <c r="Q142" s="189"/>
      <c r="R142" s="189"/>
      <c r="S142" s="189"/>
      <c r="T142" s="189"/>
      <c r="U142" s="189"/>
      <c r="V142" s="189"/>
      <c r="W142" s="189"/>
      <c r="X142" s="189"/>
      <c r="Y142" s="189">
        <v>3522186</v>
      </c>
      <c r="Z142" s="189"/>
      <c r="AA142" s="221" t="s">
        <v>644</v>
      </c>
      <c r="AB142" s="210" t="s">
        <v>242</v>
      </c>
      <c r="AC142" s="210" t="s">
        <v>431</v>
      </c>
      <c r="AD142" s="197" t="s">
        <v>94</v>
      </c>
      <c r="AE142" s="234" t="s">
        <v>69</v>
      </c>
      <c r="AF142" s="231">
        <v>0</v>
      </c>
      <c r="AG142" s="211">
        <f>Table16[[#This Row],[ADOPTED
Expenditures TOTAL]]*Table16[[#This Row],[
Percent Related to CAP]]</f>
        <v>0</v>
      </c>
      <c r="AH142" s="211">
        <f>Table16[[#This Row],[ADOPTED
Revenue TOTAL]]*Table16[[#This Row],[
Percent Related to CAP]]</f>
        <v>0</v>
      </c>
      <c r="AI142" s="217" t="s">
        <v>69</v>
      </c>
      <c r="AJ142" s="217" t="s">
        <v>69</v>
      </c>
      <c r="AK142" s="217" t="s">
        <v>69</v>
      </c>
      <c r="AL142" s="217" t="s">
        <v>69</v>
      </c>
      <c r="AM142" s="246"/>
      <c r="AN142" s="215"/>
      <c r="AO142" s="197"/>
      <c r="AP142" s="197"/>
      <c r="AQ142" s="197"/>
      <c r="AR142" s="197" t="s">
        <v>83</v>
      </c>
      <c r="AS142" s="219" t="s">
        <v>643</v>
      </c>
      <c r="AT142" s="116" t="b">
        <f>IF(Table16[[#This Row],[PROPOSED
Form ID Name]]=Table16[[#This Row],[ADOPTED
Form ID Name]],TRUE,FALSE)</f>
        <v>1</v>
      </c>
      <c r="AU142" s="121" t="s">
        <v>644</v>
      </c>
      <c r="AV142" s="220" t="b">
        <f>AND(Table16[[#This Row],[PROPOSED Adjustment Description]]=Table16[[#This Row],[ ADOPTED
Adjustment Description]],TRUE,FALSE)</f>
        <v>0</v>
      </c>
      <c r="AW142" s="1" t="s">
        <v>4458</v>
      </c>
      <c r="AX142" s="1" t="b">
        <f>Table16[[#This Row],[Total Expenditures to CAP]]=Table16[[#This Row],[
Percent Related to CAP]]*Table16[[#This Row],[ADOPTED
Expenditures TOTAL]]</f>
        <v>1</v>
      </c>
      <c r="AY142" s="1" t="b">
        <f>Table16[[#This Row],[Total Revenue to CAP]]=Table16[[#This Row],[
Percent Related to CAP]]*Table16[[#This Row],[ADOPTED
Revenue TOTAL]]</f>
        <v>1</v>
      </c>
    </row>
    <row r="143" spans="1:51" s="214" customFormat="1" ht="35.25" customHeight="1" x14ac:dyDescent="0.15">
      <c r="A143" s="196">
        <v>100000</v>
      </c>
      <c r="B143" s="197" t="s">
        <v>57</v>
      </c>
      <c r="C143" s="198">
        <v>1912</v>
      </c>
      <c r="D143" s="197" t="s">
        <v>471</v>
      </c>
      <c r="E143" s="197" t="s">
        <v>645</v>
      </c>
      <c r="F143" s="197" t="s">
        <v>83</v>
      </c>
      <c r="G143" s="197" t="s">
        <v>61</v>
      </c>
      <c r="H143" s="197" t="s">
        <v>83</v>
      </c>
      <c r="I143" s="226">
        <v>56786</v>
      </c>
      <c r="J143" s="227" t="s">
        <v>646</v>
      </c>
      <c r="K143" s="188"/>
      <c r="L143" s="189"/>
      <c r="M143" s="189"/>
      <c r="N143" s="189"/>
      <c r="O143" s="189">
        <f>SUM(Table16[[#This Row],[Salaries and Wages]:[Variable Fringe]])</f>
        <v>0</v>
      </c>
      <c r="P143" s="189"/>
      <c r="Q143" s="189">
        <v>368268</v>
      </c>
      <c r="R143" s="189"/>
      <c r="S143" s="189"/>
      <c r="T143" s="189"/>
      <c r="U143" s="189"/>
      <c r="V143" s="189"/>
      <c r="W143" s="189"/>
      <c r="X143" s="189"/>
      <c r="Y143" s="189">
        <v>368268</v>
      </c>
      <c r="Z143" s="189"/>
      <c r="AA143" s="221" t="s">
        <v>647</v>
      </c>
      <c r="AB143" s="210" t="s">
        <v>648</v>
      </c>
      <c r="AC143" s="210" t="s">
        <v>649</v>
      </c>
      <c r="AD143" s="197" t="s">
        <v>94</v>
      </c>
      <c r="AE143" s="234" t="s">
        <v>69</v>
      </c>
      <c r="AF143" s="231">
        <v>0</v>
      </c>
      <c r="AG143" s="211">
        <f>Table16[[#This Row],[ADOPTED
Expenditures TOTAL]]*Table16[[#This Row],[
Percent Related to CAP]]</f>
        <v>0</v>
      </c>
      <c r="AH143" s="211">
        <f>Table16[[#This Row],[ADOPTED
Revenue TOTAL]]*Table16[[#This Row],[
Percent Related to CAP]]</f>
        <v>0</v>
      </c>
      <c r="AI143" s="217" t="s">
        <v>69</v>
      </c>
      <c r="AJ143" s="217" t="s">
        <v>69</v>
      </c>
      <c r="AK143" s="217" t="s">
        <v>69</v>
      </c>
      <c r="AL143" s="217" t="s">
        <v>69</v>
      </c>
      <c r="AM143" s="246"/>
      <c r="AN143" s="215"/>
      <c r="AO143" s="197"/>
      <c r="AP143" s="197"/>
      <c r="AQ143" s="197"/>
      <c r="AR143" s="197" t="s">
        <v>83</v>
      </c>
      <c r="AS143" s="219" t="s">
        <v>646</v>
      </c>
      <c r="AT143" s="116" t="b">
        <f>IF(Table16[[#This Row],[PROPOSED
Form ID Name]]=Table16[[#This Row],[ADOPTED
Form ID Name]],TRUE,FALSE)</f>
        <v>1</v>
      </c>
      <c r="AU143" s="121" t="s">
        <v>647</v>
      </c>
      <c r="AV143" s="220" t="b">
        <f>AND(Table16[[#This Row],[PROPOSED Adjustment Description]]=Table16[[#This Row],[ ADOPTED
Adjustment Description]],TRUE,FALSE)</f>
        <v>0</v>
      </c>
      <c r="AW143" s="1" t="s">
        <v>4458</v>
      </c>
      <c r="AX143" s="1" t="b">
        <f>Table16[[#This Row],[Total Expenditures to CAP]]=Table16[[#This Row],[
Percent Related to CAP]]*Table16[[#This Row],[ADOPTED
Expenditures TOTAL]]</f>
        <v>1</v>
      </c>
      <c r="AY143" s="1" t="b">
        <f>Table16[[#This Row],[Total Revenue to CAP]]=Table16[[#This Row],[
Percent Related to CAP]]*Table16[[#This Row],[ADOPTED
Revenue TOTAL]]</f>
        <v>1</v>
      </c>
    </row>
    <row r="144" spans="1:51" s="214" customFormat="1" ht="35.25" customHeight="1" x14ac:dyDescent="0.15">
      <c r="A144" s="196">
        <v>100000</v>
      </c>
      <c r="B144" s="197" t="s">
        <v>57</v>
      </c>
      <c r="C144" s="198">
        <v>1914</v>
      </c>
      <c r="D144" s="197" t="s">
        <v>318</v>
      </c>
      <c r="E144" s="197" t="s">
        <v>72</v>
      </c>
      <c r="F144" s="197" t="s">
        <v>60</v>
      </c>
      <c r="G144" s="197" t="s">
        <v>61</v>
      </c>
      <c r="H144" s="197" t="s">
        <v>83</v>
      </c>
      <c r="I144" s="226">
        <v>56787</v>
      </c>
      <c r="J144" s="227" t="s">
        <v>650</v>
      </c>
      <c r="K144" s="188">
        <v>10</v>
      </c>
      <c r="L144" s="189">
        <v>509690</v>
      </c>
      <c r="M144" s="189">
        <v>159250</v>
      </c>
      <c r="N144" s="189">
        <v>89760</v>
      </c>
      <c r="O144" s="189">
        <f>SUM(Table16[[#This Row],[Salaries and Wages]:[Variable Fringe]])</f>
        <v>758700</v>
      </c>
      <c r="P144" s="189">
        <v>21384</v>
      </c>
      <c r="Q144" s="189"/>
      <c r="R144" s="189"/>
      <c r="S144" s="189"/>
      <c r="T144" s="189"/>
      <c r="U144" s="189"/>
      <c r="V144" s="189"/>
      <c r="W144" s="189"/>
      <c r="X144" s="189"/>
      <c r="Y144" s="189">
        <v>780084</v>
      </c>
      <c r="Z144" s="189"/>
      <c r="AA144" s="221" t="s">
        <v>651</v>
      </c>
      <c r="AB144" s="210" t="s">
        <v>652</v>
      </c>
      <c r="AC144" s="210" t="s">
        <v>653</v>
      </c>
      <c r="AD144" s="197" t="s">
        <v>67</v>
      </c>
      <c r="AE144" s="235" t="s">
        <v>654</v>
      </c>
      <c r="AF144" s="231">
        <v>0</v>
      </c>
      <c r="AG144" s="211">
        <f>Table16[[#This Row],[ADOPTED
Expenditures TOTAL]]*Table16[[#This Row],[
Percent Related to CAP]]</f>
        <v>0</v>
      </c>
      <c r="AH144" s="211">
        <f>Table16[[#This Row],[ADOPTED
Revenue TOTAL]]*Table16[[#This Row],[
Percent Related to CAP]]</f>
        <v>0</v>
      </c>
      <c r="AI144" s="217" t="s">
        <v>69</v>
      </c>
      <c r="AJ144" s="217" t="s">
        <v>69</v>
      </c>
      <c r="AK144" s="217" t="s">
        <v>69</v>
      </c>
      <c r="AL144" s="217" t="s">
        <v>69</v>
      </c>
      <c r="AM144" s="290"/>
      <c r="AN144" s="212"/>
      <c r="AO144" s="213"/>
      <c r="AP144" s="213"/>
      <c r="AQ144" s="213"/>
      <c r="AR144" s="197" t="s">
        <v>70</v>
      </c>
      <c r="AS144" s="219" t="s">
        <v>650</v>
      </c>
      <c r="AT144" s="116" t="b">
        <f>IF(Table16[[#This Row],[PROPOSED
Form ID Name]]=Table16[[#This Row],[ADOPTED
Form ID Name]],TRUE,FALSE)</f>
        <v>1</v>
      </c>
      <c r="AU144" s="121" t="s">
        <v>651</v>
      </c>
      <c r="AV144" s="220" t="b">
        <f>AND(Table16[[#This Row],[PROPOSED Adjustment Description]]=Table16[[#This Row],[ ADOPTED
Adjustment Description]],TRUE,FALSE)</f>
        <v>0</v>
      </c>
      <c r="AW144" s="1" t="s">
        <v>4458</v>
      </c>
      <c r="AX144" s="1" t="b">
        <f>Table16[[#This Row],[Total Expenditures to CAP]]=Table16[[#This Row],[
Percent Related to CAP]]*Table16[[#This Row],[ADOPTED
Expenditures TOTAL]]</f>
        <v>1</v>
      </c>
      <c r="AY144" s="1" t="b">
        <f>Table16[[#This Row],[Total Revenue to CAP]]=Table16[[#This Row],[
Percent Related to CAP]]*Table16[[#This Row],[ADOPTED
Revenue TOTAL]]</f>
        <v>1</v>
      </c>
    </row>
    <row r="145" spans="1:51" s="214" customFormat="1" ht="35.25" customHeight="1" x14ac:dyDescent="0.15">
      <c r="A145" s="196">
        <v>200224</v>
      </c>
      <c r="B145" s="199" t="s">
        <v>628</v>
      </c>
      <c r="C145" s="198">
        <v>1621</v>
      </c>
      <c r="D145" s="199" t="s">
        <v>432</v>
      </c>
      <c r="E145" s="199" t="s">
        <v>103</v>
      </c>
      <c r="F145" s="199" t="s">
        <v>307</v>
      </c>
      <c r="G145" s="199" t="s">
        <v>262</v>
      </c>
      <c r="H145" s="199" t="s">
        <v>263</v>
      </c>
      <c r="I145" s="226">
        <v>56793</v>
      </c>
      <c r="J145" s="228" t="s">
        <v>655</v>
      </c>
      <c r="K145" s="190">
        <v>1</v>
      </c>
      <c r="L145" s="191">
        <v>147391</v>
      </c>
      <c r="M145" s="191">
        <v>28102</v>
      </c>
      <c r="N145" s="191">
        <v>11580</v>
      </c>
      <c r="O145" s="191">
        <f>SUM(Table16[[#This Row],[Salaries and Wages]:[Variable Fringe]])</f>
        <v>187073</v>
      </c>
      <c r="P145" s="191"/>
      <c r="Q145" s="191"/>
      <c r="R145" s="191"/>
      <c r="S145" s="191"/>
      <c r="T145" s="191"/>
      <c r="U145" s="191"/>
      <c r="V145" s="191"/>
      <c r="W145" s="191"/>
      <c r="X145" s="191"/>
      <c r="Y145" s="191">
        <v>187073</v>
      </c>
      <c r="Z145" s="191"/>
      <c r="AA145" s="222" t="s">
        <v>656</v>
      </c>
      <c r="AB145" s="210" t="s">
        <v>657</v>
      </c>
      <c r="AC145" s="209" t="s">
        <v>656</v>
      </c>
      <c r="AD145" s="199" t="s">
        <v>67</v>
      </c>
      <c r="AE145" s="237" t="s">
        <v>658</v>
      </c>
      <c r="AF145" s="231">
        <v>1</v>
      </c>
      <c r="AG145" s="211">
        <f>Table16[[#This Row],[ADOPTED
Expenditures TOTAL]]*Table16[[#This Row],[
Percent Related to CAP]]</f>
        <v>187073</v>
      </c>
      <c r="AH145" s="211">
        <f>Table16[[#This Row],[ADOPTED
Revenue TOTAL]]*Table16[[#This Row],[
Percent Related to CAP]]</f>
        <v>0</v>
      </c>
      <c r="AI145" s="251" t="s">
        <v>634</v>
      </c>
      <c r="AJ145" s="217">
        <v>1.3</v>
      </c>
      <c r="AK145" s="217" t="s">
        <v>81</v>
      </c>
      <c r="AL145" s="217" t="s">
        <v>269</v>
      </c>
      <c r="AM145" s="293"/>
      <c r="AN145" s="215" t="s">
        <v>277</v>
      </c>
      <c r="AO145" s="197"/>
      <c r="AP145" s="197"/>
      <c r="AQ145" s="216"/>
      <c r="AR145" s="216"/>
      <c r="AS145" s="219" t="s">
        <v>655</v>
      </c>
      <c r="AT145" s="117" t="b">
        <f>IF(Table16[[#This Row],[PROPOSED
Form ID Name]]=Table16[[#This Row],[ADOPTED
Form ID Name]],TRUE,FALSE)</f>
        <v>1</v>
      </c>
      <c r="AU145" s="121" t="s">
        <v>656</v>
      </c>
      <c r="AV145" s="220" t="b">
        <f>AND(Table16[[#This Row],[PROPOSED Adjustment Description]]=Table16[[#This Row],[ ADOPTED
Adjustment Description]],TRUE,FALSE)</f>
        <v>0</v>
      </c>
      <c r="AW145" s="1" t="s">
        <v>4458</v>
      </c>
      <c r="AX145" s="1" t="b">
        <f>Table16[[#This Row],[Total Expenditures to CAP]]=Table16[[#This Row],[
Percent Related to CAP]]*Table16[[#This Row],[ADOPTED
Expenditures TOTAL]]</f>
        <v>1</v>
      </c>
      <c r="AY145" s="1" t="b">
        <f>Table16[[#This Row],[Total Revenue to CAP]]=Table16[[#This Row],[
Percent Related to CAP]]*Table16[[#This Row],[ADOPTED
Revenue TOTAL]]</f>
        <v>1</v>
      </c>
    </row>
    <row r="146" spans="1:51" s="214" customFormat="1" ht="35.25" customHeight="1" x14ac:dyDescent="0.15">
      <c r="A146" s="196">
        <v>100000</v>
      </c>
      <c r="B146" s="199" t="s">
        <v>57</v>
      </c>
      <c r="C146" s="198">
        <v>1415</v>
      </c>
      <c r="D146" s="199" t="s">
        <v>666</v>
      </c>
      <c r="E146" s="199" t="s">
        <v>245</v>
      </c>
      <c r="F146" s="199" t="s">
        <v>83</v>
      </c>
      <c r="G146" s="199" t="s">
        <v>61</v>
      </c>
      <c r="H146" s="199" t="s">
        <v>83</v>
      </c>
      <c r="I146" s="226">
        <v>56798</v>
      </c>
      <c r="J146" s="228" t="s">
        <v>667</v>
      </c>
      <c r="K146" s="190"/>
      <c r="L146" s="191"/>
      <c r="M146" s="191"/>
      <c r="N146" s="191"/>
      <c r="O146" s="191">
        <f>SUM(Table16[[#This Row],[Salaries and Wages]:[Variable Fringe]])</f>
        <v>0</v>
      </c>
      <c r="P146" s="191"/>
      <c r="Q146" s="191"/>
      <c r="R146" s="191"/>
      <c r="S146" s="191">
        <v>10000</v>
      </c>
      <c r="T146" s="191"/>
      <c r="U146" s="191"/>
      <c r="V146" s="191"/>
      <c r="W146" s="191"/>
      <c r="X146" s="191"/>
      <c r="Y146" s="191">
        <v>10000</v>
      </c>
      <c r="Z146" s="191"/>
      <c r="AA146" s="222" t="s">
        <v>668</v>
      </c>
      <c r="AB146" s="210" t="s">
        <v>669</v>
      </c>
      <c r="AC146" s="210" t="s">
        <v>670</v>
      </c>
      <c r="AD146" s="199" t="s">
        <v>67</v>
      </c>
      <c r="AE146" s="235" t="s">
        <v>671</v>
      </c>
      <c r="AF146" s="231">
        <v>0</v>
      </c>
      <c r="AG146" s="211">
        <f>Table16[[#This Row],[ADOPTED
Expenditures TOTAL]]*Table16[[#This Row],[
Percent Related to CAP]]</f>
        <v>0</v>
      </c>
      <c r="AH146" s="211">
        <f>Table16[[#This Row],[ADOPTED
Revenue TOTAL]]*Table16[[#This Row],[
Percent Related to CAP]]</f>
        <v>0</v>
      </c>
      <c r="AI146" s="217" t="s">
        <v>69</v>
      </c>
      <c r="AJ146" s="217" t="s">
        <v>69</v>
      </c>
      <c r="AK146" s="217" t="s">
        <v>69</v>
      </c>
      <c r="AL146" s="217" t="s">
        <v>69</v>
      </c>
      <c r="AM146" s="290"/>
      <c r="AN146" s="212"/>
      <c r="AO146" s="213"/>
      <c r="AP146" s="213"/>
      <c r="AQ146" s="213"/>
      <c r="AR146" s="197" t="s">
        <v>70</v>
      </c>
      <c r="AS146" s="219" t="s">
        <v>667</v>
      </c>
      <c r="AT146" s="116" t="b">
        <f>IF(Table16[[#This Row],[PROPOSED
Form ID Name]]=Table16[[#This Row],[ADOPTED
Form ID Name]],TRUE,FALSE)</f>
        <v>1</v>
      </c>
      <c r="AU146" s="121" t="s">
        <v>668</v>
      </c>
      <c r="AV146" s="220" t="b">
        <f>AND(Table16[[#This Row],[PROPOSED Adjustment Description]]=Table16[[#This Row],[ ADOPTED
Adjustment Description]],TRUE,FALSE)</f>
        <v>0</v>
      </c>
      <c r="AW146" s="1" t="s">
        <v>4458</v>
      </c>
      <c r="AX146" s="1" t="b">
        <f>Table16[[#This Row],[Total Expenditures to CAP]]=Table16[[#This Row],[
Percent Related to CAP]]*Table16[[#This Row],[ADOPTED
Expenditures TOTAL]]</f>
        <v>1</v>
      </c>
      <c r="AY146" s="1" t="b">
        <f>Table16[[#This Row],[Total Revenue to CAP]]=Table16[[#This Row],[
Percent Related to CAP]]*Table16[[#This Row],[ADOPTED
Revenue TOTAL]]</f>
        <v>1</v>
      </c>
    </row>
    <row r="147" spans="1:51" s="214" customFormat="1" ht="35.25" customHeight="1" x14ac:dyDescent="0.15">
      <c r="A147" s="196">
        <v>100000</v>
      </c>
      <c r="B147" s="197" t="s">
        <v>57</v>
      </c>
      <c r="C147" s="198">
        <v>1415</v>
      </c>
      <c r="D147" s="197" t="s">
        <v>666</v>
      </c>
      <c r="E147" s="197" t="s">
        <v>449</v>
      </c>
      <c r="F147" s="197" t="s">
        <v>60</v>
      </c>
      <c r="G147" s="197" t="s">
        <v>160</v>
      </c>
      <c r="H147" s="197" t="s">
        <v>284</v>
      </c>
      <c r="I147" s="226">
        <v>56801</v>
      </c>
      <c r="J147" s="227" t="s">
        <v>672</v>
      </c>
      <c r="K147" s="188"/>
      <c r="L147" s="189"/>
      <c r="M147" s="189"/>
      <c r="N147" s="189"/>
      <c r="O147" s="189">
        <f>SUM(Table16[[#This Row],[Salaries and Wages]:[Variable Fringe]])</f>
        <v>0</v>
      </c>
      <c r="P147" s="189"/>
      <c r="Q147" s="189"/>
      <c r="R147" s="189">
        <v>65340</v>
      </c>
      <c r="S147" s="189"/>
      <c r="T147" s="189"/>
      <c r="U147" s="189"/>
      <c r="V147" s="189"/>
      <c r="W147" s="189"/>
      <c r="X147" s="189"/>
      <c r="Y147" s="189">
        <v>65340</v>
      </c>
      <c r="Z147" s="189"/>
      <c r="AA147" s="221" t="s">
        <v>673</v>
      </c>
      <c r="AB147" s="210" t="s">
        <v>674</v>
      </c>
      <c r="AC147" s="209" t="s">
        <v>675</v>
      </c>
      <c r="AD147" s="197" t="s">
        <v>94</v>
      </c>
      <c r="AE147" s="234" t="s">
        <v>69</v>
      </c>
      <c r="AF147" s="231">
        <v>0</v>
      </c>
      <c r="AG147" s="211">
        <f>Table16[[#This Row],[ADOPTED
Expenditures TOTAL]]*Table16[[#This Row],[
Percent Related to CAP]]</f>
        <v>0</v>
      </c>
      <c r="AH147" s="211">
        <f>Table16[[#This Row],[ADOPTED
Revenue TOTAL]]*Table16[[#This Row],[
Percent Related to CAP]]</f>
        <v>0</v>
      </c>
      <c r="AI147" s="217" t="s">
        <v>69</v>
      </c>
      <c r="AJ147" s="217" t="s">
        <v>69</v>
      </c>
      <c r="AK147" s="217" t="s">
        <v>69</v>
      </c>
      <c r="AL147" s="217" t="s">
        <v>69</v>
      </c>
      <c r="AM147" s="246"/>
      <c r="AN147" s="215"/>
      <c r="AO147" s="197"/>
      <c r="AP147" s="197"/>
      <c r="AQ147" s="197"/>
      <c r="AR147" s="197" t="s">
        <v>70</v>
      </c>
      <c r="AS147" s="219" t="s">
        <v>672</v>
      </c>
      <c r="AT147" s="116" t="b">
        <f>IF(Table16[[#This Row],[PROPOSED
Form ID Name]]=Table16[[#This Row],[ADOPTED
Form ID Name]],TRUE,FALSE)</f>
        <v>1</v>
      </c>
      <c r="AU147" s="121" t="s">
        <v>673</v>
      </c>
      <c r="AV147" s="220" t="b">
        <f>AND(Table16[[#This Row],[PROPOSED Adjustment Description]]=Table16[[#This Row],[ ADOPTED
Adjustment Description]],TRUE,FALSE)</f>
        <v>0</v>
      </c>
      <c r="AW147" s="1" t="s">
        <v>4458</v>
      </c>
      <c r="AX147" s="1" t="b">
        <f>Table16[[#This Row],[Total Expenditures to CAP]]=Table16[[#This Row],[
Percent Related to CAP]]*Table16[[#This Row],[ADOPTED
Expenditures TOTAL]]</f>
        <v>1</v>
      </c>
      <c r="AY147" s="1" t="b">
        <f>Table16[[#This Row],[Total Revenue to CAP]]=Table16[[#This Row],[
Percent Related to CAP]]*Table16[[#This Row],[ADOPTED
Revenue TOTAL]]</f>
        <v>1</v>
      </c>
    </row>
    <row r="148" spans="1:51" s="214" customFormat="1" ht="35.25" customHeight="1" x14ac:dyDescent="0.15">
      <c r="A148" s="196">
        <v>100000</v>
      </c>
      <c r="B148" s="197" t="s">
        <v>57</v>
      </c>
      <c r="C148" s="198">
        <v>1914</v>
      </c>
      <c r="D148" s="197" t="s">
        <v>318</v>
      </c>
      <c r="E148" s="197" t="s">
        <v>59</v>
      </c>
      <c r="F148" s="197" t="s">
        <v>60</v>
      </c>
      <c r="G148" s="197" t="s">
        <v>104</v>
      </c>
      <c r="H148" s="197" t="s">
        <v>83</v>
      </c>
      <c r="I148" s="226">
        <v>56802</v>
      </c>
      <c r="J148" s="227" t="s">
        <v>676</v>
      </c>
      <c r="K148" s="188"/>
      <c r="L148" s="189">
        <v>2422335</v>
      </c>
      <c r="M148" s="189"/>
      <c r="N148" s="189">
        <v>35125</v>
      </c>
      <c r="O148" s="189">
        <f>SUM(Table16[[#This Row],[Salaries and Wages]:[Variable Fringe]])</f>
        <v>2457460</v>
      </c>
      <c r="P148" s="189"/>
      <c r="Q148" s="189"/>
      <c r="R148" s="189"/>
      <c r="S148" s="189"/>
      <c r="T148" s="189"/>
      <c r="U148" s="189"/>
      <c r="V148" s="189"/>
      <c r="W148" s="189"/>
      <c r="X148" s="189"/>
      <c r="Y148" s="189">
        <v>2457460</v>
      </c>
      <c r="Z148" s="189">
        <v>328909</v>
      </c>
      <c r="AA148" s="221" t="s">
        <v>677</v>
      </c>
      <c r="AB148" s="210" t="s">
        <v>678</v>
      </c>
      <c r="AC148" s="210" t="s">
        <v>679</v>
      </c>
      <c r="AD148" s="197" t="s">
        <v>67</v>
      </c>
      <c r="AE148" s="235" t="s">
        <v>680</v>
      </c>
      <c r="AF148" s="231">
        <v>0</v>
      </c>
      <c r="AG148" s="211">
        <f>Table16[[#This Row],[ADOPTED
Expenditures TOTAL]]*Table16[[#This Row],[
Percent Related to CAP]]</f>
        <v>0</v>
      </c>
      <c r="AH148" s="211">
        <f>Table16[[#This Row],[ADOPTED
Revenue TOTAL]]*Table16[[#This Row],[
Percent Related to CAP]]</f>
        <v>0</v>
      </c>
      <c r="AI148" s="217" t="s">
        <v>69</v>
      </c>
      <c r="AJ148" s="217" t="s">
        <v>69</v>
      </c>
      <c r="AK148" s="217" t="s">
        <v>69</v>
      </c>
      <c r="AL148" s="217" t="s">
        <v>69</v>
      </c>
      <c r="AM148" s="290"/>
      <c r="AN148" s="212"/>
      <c r="AO148" s="213"/>
      <c r="AP148" s="213"/>
      <c r="AQ148" s="213"/>
      <c r="AR148" s="197" t="s">
        <v>83</v>
      </c>
      <c r="AS148" s="219" t="s">
        <v>676</v>
      </c>
      <c r="AT148" s="116" t="b">
        <f>IF(Table16[[#This Row],[PROPOSED
Form ID Name]]=Table16[[#This Row],[ADOPTED
Form ID Name]],TRUE,FALSE)</f>
        <v>1</v>
      </c>
      <c r="AU148" s="121" t="s">
        <v>677</v>
      </c>
      <c r="AV148" s="220" t="b">
        <f>AND(Table16[[#This Row],[PROPOSED Adjustment Description]]=Table16[[#This Row],[ ADOPTED
Adjustment Description]],TRUE,FALSE)</f>
        <v>0</v>
      </c>
      <c r="AW148" s="1" t="s">
        <v>4458</v>
      </c>
      <c r="AX148" s="1" t="b">
        <f>Table16[[#This Row],[Total Expenditures to CAP]]=Table16[[#This Row],[
Percent Related to CAP]]*Table16[[#This Row],[ADOPTED
Expenditures TOTAL]]</f>
        <v>1</v>
      </c>
      <c r="AY148" s="1" t="b">
        <f>Table16[[#This Row],[Total Revenue to CAP]]=Table16[[#This Row],[
Percent Related to CAP]]*Table16[[#This Row],[ADOPTED
Revenue TOTAL]]</f>
        <v>1</v>
      </c>
    </row>
    <row r="149" spans="1:51" s="214" customFormat="1" ht="35.25" customHeight="1" x14ac:dyDescent="0.15">
      <c r="A149" s="196">
        <v>100000</v>
      </c>
      <c r="B149" s="197" t="s">
        <v>57</v>
      </c>
      <c r="C149" s="198">
        <v>2113</v>
      </c>
      <c r="D149" s="197" t="s">
        <v>159</v>
      </c>
      <c r="E149" s="197" t="s">
        <v>103</v>
      </c>
      <c r="F149" s="197" t="s">
        <v>60</v>
      </c>
      <c r="G149" s="197" t="s">
        <v>61</v>
      </c>
      <c r="H149" s="197" t="s">
        <v>62</v>
      </c>
      <c r="I149" s="226">
        <v>56803</v>
      </c>
      <c r="J149" s="227" t="s">
        <v>681</v>
      </c>
      <c r="K149" s="188"/>
      <c r="L149" s="189"/>
      <c r="M149" s="189"/>
      <c r="N149" s="189"/>
      <c r="O149" s="189">
        <f>SUM(Table16[[#This Row],[Salaries and Wages]:[Variable Fringe]])</f>
        <v>0</v>
      </c>
      <c r="P149" s="189">
        <v>750000</v>
      </c>
      <c r="Q149" s="189">
        <v>250000</v>
      </c>
      <c r="R149" s="189"/>
      <c r="S149" s="189"/>
      <c r="T149" s="189"/>
      <c r="U149" s="189"/>
      <c r="V149" s="189"/>
      <c r="W149" s="189"/>
      <c r="X149" s="189"/>
      <c r="Y149" s="189">
        <v>1000000</v>
      </c>
      <c r="Z149" s="189"/>
      <c r="AA149" s="221" t="s">
        <v>682</v>
      </c>
      <c r="AB149" s="210" t="s">
        <v>683</v>
      </c>
      <c r="AC149" s="210" t="s">
        <v>684</v>
      </c>
      <c r="AD149" s="197" t="s">
        <v>67</v>
      </c>
      <c r="AE149" s="235" t="s">
        <v>685</v>
      </c>
      <c r="AF149" s="231">
        <v>0.5</v>
      </c>
      <c r="AG149" s="211">
        <f>Table16[[#This Row],[ADOPTED
Expenditures TOTAL]]*Table16[[#This Row],[
Percent Related to CAP]]</f>
        <v>500000</v>
      </c>
      <c r="AH149" s="211">
        <f>Table16[[#This Row],[ADOPTED
Revenue TOTAL]]*Table16[[#This Row],[
Percent Related to CAP]]</f>
        <v>0</v>
      </c>
      <c r="AI149" s="251" t="s">
        <v>634</v>
      </c>
      <c r="AJ149" s="217" t="s">
        <v>635</v>
      </c>
      <c r="AK149" s="217" t="s">
        <v>81</v>
      </c>
      <c r="AL149" s="217" t="s">
        <v>269</v>
      </c>
      <c r="AM149" s="290"/>
      <c r="AN149" s="212"/>
      <c r="AO149" s="213"/>
      <c r="AP149" s="213"/>
      <c r="AQ149" s="213"/>
      <c r="AR149" s="197" t="s">
        <v>70</v>
      </c>
      <c r="AS149" s="219" t="s">
        <v>681</v>
      </c>
      <c r="AT149" s="116" t="b">
        <f>IF(Table16[[#This Row],[PROPOSED
Form ID Name]]=Table16[[#This Row],[ADOPTED
Form ID Name]],TRUE,FALSE)</f>
        <v>1</v>
      </c>
      <c r="AU149" s="121" t="s">
        <v>682</v>
      </c>
      <c r="AV149" s="220" t="b">
        <f>AND(Table16[[#This Row],[PROPOSED Adjustment Description]]=Table16[[#This Row],[ ADOPTED
Adjustment Description]],TRUE,FALSE)</f>
        <v>0</v>
      </c>
      <c r="AW149" s="1" t="s">
        <v>4458</v>
      </c>
      <c r="AX149" s="1" t="b">
        <f>Table16[[#This Row],[Total Expenditures to CAP]]=Table16[[#This Row],[
Percent Related to CAP]]*Table16[[#This Row],[ADOPTED
Expenditures TOTAL]]</f>
        <v>1</v>
      </c>
      <c r="AY149" s="1" t="b">
        <f>Table16[[#This Row],[Total Revenue to CAP]]=Table16[[#This Row],[
Percent Related to CAP]]*Table16[[#This Row],[ADOPTED
Revenue TOTAL]]</f>
        <v>1</v>
      </c>
    </row>
    <row r="150" spans="1:51" s="214" customFormat="1" ht="35.25" customHeight="1" x14ac:dyDescent="0.15">
      <c r="A150" s="196">
        <v>100000</v>
      </c>
      <c r="B150" s="197" t="s">
        <v>57</v>
      </c>
      <c r="C150" s="198">
        <v>211613</v>
      </c>
      <c r="D150" s="197" t="s">
        <v>686</v>
      </c>
      <c r="E150" s="197" t="s">
        <v>83</v>
      </c>
      <c r="F150" s="197" t="s">
        <v>60</v>
      </c>
      <c r="G150" s="197" t="s">
        <v>239</v>
      </c>
      <c r="H150" s="197" t="s">
        <v>62</v>
      </c>
      <c r="I150" s="226">
        <v>56804</v>
      </c>
      <c r="J150" s="227" t="s">
        <v>687</v>
      </c>
      <c r="K150" s="188">
        <v>3.25</v>
      </c>
      <c r="L150" s="189">
        <v>152003</v>
      </c>
      <c r="M150" s="189">
        <v>2325</v>
      </c>
      <c r="N150" s="189">
        <v>10506</v>
      </c>
      <c r="O150" s="189">
        <f>SUM(Table16[[#This Row],[Salaries and Wages]:[Variable Fringe]])</f>
        <v>164834</v>
      </c>
      <c r="P150" s="189"/>
      <c r="Q150" s="189"/>
      <c r="R150" s="189"/>
      <c r="S150" s="189"/>
      <c r="T150" s="189"/>
      <c r="U150" s="189"/>
      <c r="V150" s="189"/>
      <c r="W150" s="189"/>
      <c r="X150" s="189"/>
      <c r="Y150" s="189">
        <v>164834</v>
      </c>
      <c r="Z150" s="189"/>
      <c r="AA150" s="221" t="s">
        <v>688</v>
      </c>
      <c r="AB150" s="210" t="s">
        <v>242</v>
      </c>
      <c r="AC150" s="209" t="s">
        <v>689</v>
      </c>
      <c r="AD150" s="197" t="s">
        <v>94</v>
      </c>
      <c r="AE150" s="235" t="s">
        <v>690</v>
      </c>
      <c r="AF150" s="231">
        <v>0</v>
      </c>
      <c r="AG150" s="211">
        <f>Table16[[#This Row],[ADOPTED
Expenditures TOTAL]]*Table16[[#This Row],[
Percent Related to CAP]]</f>
        <v>0</v>
      </c>
      <c r="AH150" s="211">
        <f>Table16[[#This Row],[ADOPTED
Revenue TOTAL]]*Table16[[#This Row],[
Percent Related to CAP]]</f>
        <v>0</v>
      </c>
      <c r="AI150" s="251" t="s">
        <v>69</v>
      </c>
      <c r="AJ150" s="251" t="s">
        <v>69</v>
      </c>
      <c r="AK150" s="251" t="s">
        <v>69</v>
      </c>
      <c r="AL150" s="217" t="s">
        <v>69</v>
      </c>
      <c r="AM150" s="290"/>
      <c r="AN150" s="212"/>
      <c r="AO150" s="213"/>
      <c r="AP150" s="213"/>
      <c r="AQ150" s="213"/>
      <c r="AR150" s="197" t="s">
        <v>70</v>
      </c>
      <c r="AS150" s="219" t="s">
        <v>687</v>
      </c>
      <c r="AT150" s="116" t="b">
        <f>IF(Table16[[#This Row],[PROPOSED
Form ID Name]]=Table16[[#This Row],[ADOPTED
Form ID Name]],TRUE,FALSE)</f>
        <v>1</v>
      </c>
      <c r="AU150" s="121" t="s">
        <v>688</v>
      </c>
      <c r="AV150" s="220" t="b">
        <f>AND(Table16[[#This Row],[PROPOSED Adjustment Description]]=Table16[[#This Row],[ ADOPTED
Adjustment Description]],TRUE,FALSE)</f>
        <v>0</v>
      </c>
      <c r="AW150" s="1" t="s">
        <v>4458</v>
      </c>
      <c r="AX150" s="1" t="b">
        <f>Table16[[#This Row],[Total Expenditures to CAP]]=Table16[[#This Row],[
Percent Related to CAP]]*Table16[[#This Row],[ADOPTED
Expenditures TOTAL]]</f>
        <v>1</v>
      </c>
      <c r="AY150" s="1" t="b">
        <f>Table16[[#This Row],[Total Revenue to CAP]]=Table16[[#This Row],[
Percent Related to CAP]]*Table16[[#This Row],[ADOPTED
Revenue TOTAL]]</f>
        <v>1</v>
      </c>
    </row>
    <row r="151" spans="1:51" s="214" customFormat="1" ht="35.25" customHeight="1" x14ac:dyDescent="0.15">
      <c r="A151" s="196">
        <v>100018</v>
      </c>
      <c r="B151" s="199" t="s">
        <v>691</v>
      </c>
      <c r="C151" s="198">
        <v>1621</v>
      </c>
      <c r="D151" s="199" t="s">
        <v>432</v>
      </c>
      <c r="E151" s="199" t="s">
        <v>238</v>
      </c>
      <c r="F151" s="199" t="s">
        <v>307</v>
      </c>
      <c r="G151" s="199" t="s">
        <v>262</v>
      </c>
      <c r="H151" s="199" t="s">
        <v>263</v>
      </c>
      <c r="I151" s="226">
        <v>56805</v>
      </c>
      <c r="J151" s="228" t="s">
        <v>692</v>
      </c>
      <c r="K151" s="190"/>
      <c r="L151" s="191"/>
      <c r="M151" s="191"/>
      <c r="N151" s="191"/>
      <c r="O151" s="191">
        <f>SUM(Table16[[#This Row],[Salaries and Wages]:[Variable Fringe]])</f>
        <v>0</v>
      </c>
      <c r="P151" s="191"/>
      <c r="Q151" s="191">
        <v>1000000</v>
      </c>
      <c r="R151" s="191"/>
      <c r="S151" s="191"/>
      <c r="T151" s="191"/>
      <c r="U151" s="191"/>
      <c r="V151" s="191"/>
      <c r="W151" s="191"/>
      <c r="X151" s="191"/>
      <c r="Y151" s="191">
        <v>1000000</v>
      </c>
      <c r="Z151" s="191"/>
      <c r="AA151" s="223" t="s">
        <v>693</v>
      </c>
      <c r="AB151" s="209" t="s">
        <v>694</v>
      </c>
      <c r="AC151" s="210" t="s">
        <v>695</v>
      </c>
      <c r="AD151" s="199" t="s">
        <v>94</v>
      </c>
      <c r="AE151" s="236" t="s">
        <v>696</v>
      </c>
      <c r="AF151" s="231">
        <v>1</v>
      </c>
      <c r="AG151" s="211">
        <f>Table16[[#This Row],[ADOPTED
Expenditures TOTAL]]*Table16[[#This Row],[
Percent Related to CAP]]</f>
        <v>1000000</v>
      </c>
      <c r="AH151" s="211">
        <f>Table16[[#This Row],[ADOPTED
Revenue TOTAL]]*Table16[[#This Row],[
Percent Related to CAP]]</f>
        <v>0</v>
      </c>
      <c r="AI151" s="217" t="s">
        <v>438</v>
      </c>
      <c r="AJ151" s="217" t="s">
        <v>641</v>
      </c>
      <c r="AK151" s="217" t="s">
        <v>81</v>
      </c>
      <c r="AL151" s="217" t="s">
        <v>177</v>
      </c>
      <c r="AM151" s="291"/>
      <c r="AN151" s="215" t="s">
        <v>70</v>
      </c>
      <c r="AO151" s="197"/>
      <c r="AP151" s="197"/>
      <c r="AQ151" s="216"/>
      <c r="AR151" s="216"/>
      <c r="AS151" s="219" t="s">
        <v>692</v>
      </c>
      <c r="AT151" s="117" t="b">
        <f>IF(Table16[[#This Row],[PROPOSED
Form ID Name]]=Table16[[#This Row],[ADOPTED
Form ID Name]],TRUE,FALSE)</f>
        <v>1</v>
      </c>
      <c r="AU151" s="121" t="s">
        <v>693</v>
      </c>
      <c r="AV151" s="220" t="b">
        <f>AND(Table16[[#This Row],[PROPOSED Adjustment Description]]=Table16[[#This Row],[ ADOPTED
Adjustment Description]],TRUE,FALSE)</f>
        <v>0</v>
      </c>
      <c r="AW151" s="1" t="s">
        <v>4458</v>
      </c>
      <c r="AX151" s="1" t="b">
        <f>Table16[[#This Row],[Total Expenditures to CAP]]=Table16[[#This Row],[
Percent Related to CAP]]*Table16[[#This Row],[ADOPTED
Expenditures TOTAL]]</f>
        <v>1</v>
      </c>
      <c r="AY151" s="1" t="b">
        <f>Table16[[#This Row],[Total Revenue to CAP]]=Table16[[#This Row],[
Percent Related to CAP]]*Table16[[#This Row],[ADOPTED
Revenue TOTAL]]</f>
        <v>1</v>
      </c>
    </row>
    <row r="152" spans="1:51" s="214" customFormat="1" ht="35.25" customHeight="1" x14ac:dyDescent="0.15">
      <c r="A152" s="196">
        <v>100000</v>
      </c>
      <c r="B152" s="197" t="s">
        <v>57</v>
      </c>
      <c r="C152" s="198">
        <v>1914</v>
      </c>
      <c r="D152" s="197" t="s">
        <v>318</v>
      </c>
      <c r="E152" s="197" t="s">
        <v>697</v>
      </c>
      <c r="F152" s="197" t="s">
        <v>60</v>
      </c>
      <c r="G152" s="197" t="s">
        <v>134</v>
      </c>
      <c r="H152" s="197" t="s">
        <v>83</v>
      </c>
      <c r="I152" s="226">
        <v>56806</v>
      </c>
      <c r="J152" s="227" t="s">
        <v>698</v>
      </c>
      <c r="K152" s="188"/>
      <c r="L152" s="189"/>
      <c r="M152" s="189"/>
      <c r="N152" s="189"/>
      <c r="O152" s="189">
        <f>SUM(Table16[[#This Row],[Salaries and Wages]:[Variable Fringe]])</f>
        <v>0</v>
      </c>
      <c r="P152" s="189"/>
      <c r="Q152" s="189"/>
      <c r="R152" s="189"/>
      <c r="S152" s="189"/>
      <c r="T152" s="189"/>
      <c r="U152" s="189"/>
      <c r="V152" s="189"/>
      <c r="W152" s="189"/>
      <c r="X152" s="189"/>
      <c r="Y152" s="189"/>
      <c r="Z152" s="194">
        <v>-428366</v>
      </c>
      <c r="AA152" s="221" t="s">
        <v>699</v>
      </c>
      <c r="AB152" s="210" t="s">
        <v>700</v>
      </c>
      <c r="AC152" s="210" t="s">
        <v>701</v>
      </c>
      <c r="AD152" s="197" t="s">
        <v>94</v>
      </c>
      <c r="AE152" s="234" t="s">
        <v>702</v>
      </c>
      <c r="AF152" s="231">
        <v>0</v>
      </c>
      <c r="AG152" s="211">
        <f>Table16[[#This Row],[ADOPTED
Expenditures TOTAL]]*Table16[[#This Row],[
Percent Related to CAP]]</f>
        <v>0</v>
      </c>
      <c r="AH152" s="211">
        <f>Table16[[#This Row],[ADOPTED
Revenue TOTAL]]*Table16[[#This Row],[
Percent Related to CAP]]</f>
        <v>0</v>
      </c>
      <c r="AI152" s="217" t="s">
        <v>69</v>
      </c>
      <c r="AJ152" s="217" t="s">
        <v>69</v>
      </c>
      <c r="AK152" s="217" t="s">
        <v>69</v>
      </c>
      <c r="AL152" s="217" t="s">
        <v>69</v>
      </c>
      <c r="AM152" s="246"/>
      <c r="AN152" s="215"/>
      <c r="AO152" s="197"/>
      <c r="AP152" s="197"/>
      <c r="AQ152" s="197"/>
      <c r="AR152" s="197" t="s">
        <v>83</v>
      </c>
      <c r="AS152" s="219" t="s">
        <v>698</v>
      </c>
      <c r="AT152" s="116" t="b">
        <f>IF(Table16[[#This Row],[PROPOSED
Form ID Name]]=Table16[[#This Row],[ADOPTED
Form ID Name]],TRUE,FALSE)</f>
        <v>1</v>
      </c>
      <c r="AU152" s="121" t="s">
        <v>699</v>
      </c>
      <c r="AV152" s="220" t="b">
        <f>AND(Table16[[#This Row],[PROPOSED Adjustment Description]]=Table16[[#This Row],[ ADOPTED
Adjustment Description]],TRUE,FALSE)</f>
        <v>0</v>
      </c>
      <c r="AW152" s="1" t="s">
        <v>4458</v>
      </c>
      <c r="AX152" s="1" t="b">
        <f>Table16[[#This Row],[Total Expenditures to CAP]]=Table16[[#This Row],[
Percent Related to CAP]]*Table16[[#This Row],[ADOPTED
Expenditures TOTAL]]</f>
        <v>1</v>
      </c>
      <c r="AY152" s="1" t="b">
        <f>Table16[[#This Row],[Total Revenue to CAP]]=Table16[[#This Row],[
Percent Related to CAP]]*Table16[[#This Row],[ADOPTED
Revenue TOTAL]]</f>
        <v>1</v>
      </c>
    </row>
    <row r="153" spans="1:51" s="214" customFormat="1" ht="35.25" customHeight="1" x14ac:dyDescent="0.15">
      <c r="A153" s="196">
        <v>100000</v>
      </c>
      <c r="B153" s="197" t="s">
        <v>57</v>
      </c>
      <c r="C153" s="198">
        <v>1914</v>
      </c>
      <c r="D153" s="197" t="s">
        <v>318</v>
      </c>
      <c r="E153" s="197" t="s">
        <v>703</v>
      </c>
      <c r="F153" s="197" t="s">
        <v>60</v>
      </c>
      <c r="G153" s="197" t="s">
        <v>704</v>
      </c>
      <c r="H153" s="197" t="s">
        <v>83</v>
      </c>
      <c r="I153" s="226">
        <v>56807</v>
      </c>
      <c r="J153" s="227" t="s">
        <v>705</v>
      </c>
      <c r="K153" s="188"/>
      <c r="L153" s="189"/>
      <c r="M153" s="189"/>
      <c r="N153" s="189"/>
      <c r="O153" s="189">
        <f>SUM(Table16[[#This Row],[Salaries and Wages]:[Variable Fringe]])</f>
        <v>0</v>
      </c>
      <c r="P153" s="189"/>
      <c r="Q153" s="189"/>
      <c r="R153" s="189"/>
      <c r="S153" s="189"/>
      <c r="T153" s="189"/>
      <c r="U153" s="189"/>
      <c r="V153" s="189"/>
      <c r="W153" s="189"/>
      <c r="X153" s="189"/>
      <c r="Y153" s="189"/>
      <c r="Z153" s="189">
        <v>417190</v>
      </c>
      <c r="AA153" s="221" t="s">
        <v>706</v>
      </c>
      <c r="AB153" s="210" t="s">
        <v>707</v>
      </c>
      <c r="AC153" s="210" t="s">
        <v>708</v>
      </c>
      <c r="AD153" s="197" t="s">
        <v>67</v>
      </c>
      <c r="AE153" s="235" t="s">
        <v>709</v>
      </c>
      <c r="AF153" s="231">
        <v>0</v>
      </c>
      <c r="AG153" s="211">
        <f>Table16[[#This Row],[ADOPTED
Expenditures TOTAL]]*Table16[[#This Row],[
Percent Related to CAP]]</f>
        <v>0</v>
      </c>
      <c r="AH153" s="211">
        <f>Table16[[#This Row],[ADOPTED
Revenue TOTAL]]*Table16[[#This Row],[
Percent Related to CAP]]</f>
        <v>0</v>
      </c>
      <c r="AI153" s="217" t="s">
        <v>69</v>
      </c>
      <c r="AJ153" s="217" t="s">
        <v>69</v>
      </c>
      <c r="AK153" s="217" t="s">
        <v>69</v>
      </c>
      <c r="AL153" s="217" t="s">
        <v>69</v>
      </c>
      <c r="AM153" s="290"/>
      <c r="AN153" s="212"/>
      <c r="AO153" s="213"/>
      <c r="AP153" s="213"/>
      <c r="AQ153" s="213"/>
      <c r="AR153" s="197" t="s">
        <v>70</v>
      </c>
      <c r="AS153" s="219" t="s">
        <v>705</v>
      </c>
      <c r="AT153" s="116" t="b">
        <f>IF(Table16[[#This Row],[PROPOSED
Form ID Name]]=Table16[[#This Row],[ADOPTED
Form ID Name]],TRUE,FALSE)</f>
        <v>1</v>
      </c>
      <c r="AU153" s="121" t="s">
        <v>706</v>
      </c>
      <c r="AV153" s="220" t="b">
        <f>AND(Table16[[#This Row],[PROPOSED Adjustment Description]]=Table16[[#This Row],[ ADOPTED
Adjustment Description]],TRUE,FALSE)</f>
        <v>0</v>
      </c>
      <c r="AW153" s="1" t="s">
        <v>4458</v>
      </c>
      <c r="AX153" s="1" t="b">
        <f>Table16[[#This Row],[Total Expenditures to CAP]]=Table16[[#This Row],[
Percent Related to CAP]]*Table16[[#This Row],[ADOPTED
Expenditures TOTAL]]</f>
        <v>1</v>
      </c>
      <c r="AY153" s="1" t="b">
        <f>Table16[[#This Row],[Total Revenue to CAP]]=Table16[[#This Row],[
Percent Related to CAP]]*Table16[[#This Row],[ADOPTED
Revenue TOTAL]]</f>
        <v>1</v>
      </c>
    </row>
    <row r="154" spans="1:51" s="214" customFormat="1" ht="35.25" customHeight="1" x14ac:dyDescent="0.15">
      <c r="A154" s="196">
        <v>100000</v>
      </c>
      <c r="B154" s="197" t="s">
        <v>57</v>
      </c>
      <c r="C154" s="198">
        <v>1516</v>
      </c>
      <c r="D154" s="197" t="s">
        <v>710</v>
      </c>
      <c r="E154" s="197" t="s">
        <v>103</v>
      </c>
      <c r="F154" s="197" t="s">
        <v>83</v>
      </c>
      <c r="G154" s="197" t="s">
        <v>134</v>
      </c>
      <c r="H154" s="197" t="s">
        <v>83</v>
      </c>
      <c r="I154" s="226">
        <v>56814</v>
      </c>
      <c r="J154" s="227" t="s">
        <v>711</v>
      </c>
      <c r="K154" s="188"/>
      <c r="L154" s="189"/>
      <c r="M154" s="189"/>
      <c r="N154" s="189"/>
      <c r="O154" s="189">
        <f>SUM(Table16[[#This Row],[Salaries and Wages]:[Variable Fringe]])</f>
        <v>0</v>
      </c>
      <c r="P154" s="189"/>
      <c r="Q154" s="189"/>
      <c r="R154" s="189"/>
      <c r="S154" s="189"/>
      <c r="T154" s="189"/>
      <c r="U154" s="189"/>
      <c r="V154" s="189"/>
      <c r="W154" s="189"/>
      <c r="X154" s="189"/>
      <c r="Y154" s="189"/>
      <c r="Z154" s="194">
        <v>-4447200</v>
      </c>
      <c r="AA154" s="221" t="s">
        <v>712</v>
      </c>
      <c r="AB154" s="210" t="s">
        <v>713</v>
      </c>
      <c r="AC154" s="209" t="s">
        <v>714</v>
      </c>
      <c r="AD154" s="197" t="s">
        <v>94</v>
      </c>
      <c r="AE154" s="234" t="s">
        <v>715</v>
      </c>
      <c r="AF154" s="231">
        <v>0</v>
      </c>
      <c r="AG154" s="211">
        <f>Table16[[#This Row],[ADOPTED
Expenditures TOTAL]]*Table16[[#This Row],[
Percent Related to CAP]]</f>
        <v>0</v>
      </c>
      <c r="AH154" s="211">
        <f>Table16[[#This Row],[ADOPTED
Revenue TOTAL]]*Table16[[#This Row],[
Percent Related to CAP]]</f>
        <v>0</v>
      </c>
      <c r="AI154" s="217" t="s">
        <v>69</v>
      </c>
      <c r="AJ154" s="217" t="s">
        <v>69</v>
      </c>
      <c r="AK154" s="217" t="s">
        <v>69</v>
      </c>
      <c r="AL154" s="217" t="s">
        <v>69</v>
      </c>
      <c r="AM154" s="246"/>
      <c r="AN154" s="215"/>
      <c r="AO154" s="197"/>
      <c r="AP154" s="197"/>
      <c r="AQ154" s="197"/>
      <c r="AR154" s="197" t="s">
        <v>83</v>
      </c>
      <c r="AS154" s="219" t="s">
        <v>711</v>
      </c>
      <c r="AT154" s="116" t="b">
        <f>IF(Table16[[#This Row],[PROPOSED
Form ID Name]]=Table16[[#This Row],[ADOPTED
Form ID Name]],TRUE,FALSE)</f>
        <v>1</v>
      </c>
      <c r="AU154" s="121" t="s">
        <v>712</v>
      </c>
      <c r="AV154" s="220" t="b">
        <f>AND(Table16[[#This Row],[PROPOSED Adjustment Description]]=Table16[[#This Row],[ ADOPTED
Adjustment Description]],TRUE,FALSE)</f>
        <v>0</v>
      </c>
      <c r="AW154" s="1" t="s">
        <v>4458</v>
      </c>
      <c r="AX154" s="1" t="b">
        <f>Table16[[#This Row],[Total Expenditures to CAP]]=Table16[[#This Row],[
Percent Related to CAP]]*Table16[[#This Row],[ADOPTED
Expenditures TOTAL]]</f>
        <v>1</v>
      </c>
      <c r="AY154" s="1" t="b">
        <f>Table16[[#This Row],[Total Revenue to CAP]]=Table16[[#This Row],[
Percent Related to CAP]]*Table16[[#This Row],[ADOPTED
Revenue TOTAL]]</f>
        <v>1</v>
      </c>
    </row>
    <row r="155" spans="1:51" s="214" customFormat="1" ht="35.25" customHeight="1" x14ac:dyDescent="0.15">
      <c r="A155" s="196">
        <v>100000</v>
      </c>
      <c r="B155" s="199" t="s">
        <v>57</v>
      </c>
      <c r="C155" s="198">
        <v>1516</v>
      </c>
      <c r="D155" s="199" t="s">
        <v>710</v>
      </c>
      <c r="E155" s="199" t="s">
        <v>238</v>
      </c>
      <c r="F155" s="199" t="s">
        <v>83</v>
      </c>
      <c r="G155" s="199" t="s">
        <v>89</v>
      </c>
      <c r="H155" s="199" t="s">
        <v>83</v>
      </c>
      <c r="I155" s="226">
        <v>56815</v>
      </c>
      <c r="J155" s="228" t="s">
        <v>716</v>
      </c>
      <c r="K155" s="190"/>
      <c r="L155" s="191"/>
      <c r="M155" s="191"/>
      <c r="N155" s="191"/>
      <c r="O155" s="191">
        <f>SUM(Table16[[#This Row],[Salaries and Wages]:[Variable Fringe]])</f>
        <v>0</v>
      </c>
      <c r="P155" s="191"/>
      <c r="Q155" s="191"/>
      <c r="R155" s="191"/>
      <c r="S155" s="191"/>
      <c r="T155" s="191"/>
      <c r="U155" s="191"/>
      <c r="V155" s="191"/>
      <c r="W155" s="191"/>
      <c r="X155" s="191"/>
      <c r="Y155" s="191"/>
      <c r="Z155" s="191">
        <v>560064</v>
      </c>
      <c r="AA155" s="223" t="s">
        <v>717</v>
      </c>
      <c r="AB155" s="210" t="s">
        <v>718</v>
      </c>
      <c r="AC155" s="210" t="s">
        <v>719</v>
      </c>
      <c r="AD155" s="199" t="s">
        <v>94</v>
      </c>
      <c r="AE155" s="234" t="s">
        <v>720</v>
      </c>
      <c r="AF155" s="231">
        <v>0</v>
      </c>
      <c r="AG155" s="211">
        <f>Table16[[#This Row],[ADOPTED
Expenditures TOTAL]]*Table16[[#This Row],[
Percent Related to CAP]]</f>
        <v>0</v>
      </c>
      <c r="AH155" s="211">
        <f>Table16[[#This Row],[ADOPTED
Revenue TOTAL]]*Table16[[#This Row],[
Percent Related to CAP]]</f>
        <v>0</v>
      </c>
      <c r="AI155" s="217" t="s">
        <v>69</v>
      </c>
      <c r="AJ155" s="217" t="s">
        <v>69</v>
      </c>
      <c r="AK155" s="217" t="s">
        <v>69</v>
      </c>
      <c r="AL155" s="217" t="s">
        <v>69</v>
      </c>
      <c r="AM155" s="246"/>
      <c r="AN155" s="215"/>
      <c r="AO155" s="197"/>
      <c r="AP155" s="197"/>
      <c r="AQ155" s="197"/>
      <c r="AR155" s="197" t="s">
        <v>83</v>
      </c>
      <c r="AS155" s="219" t="s">
        <v>716</v>
      </c>
      <c r="AT155" s="116" t="b">
        <f>IF(Table16[[#This Row],[PROPOSED
Form ID Name]]=Table16[[#This Row],[ADOPTED
Form ID Name]],TRUE,FALSE)</f>
        <v>1</v>
      </c>
      <c r="AU155" s="121" t="s">
        <v>717</v>
      </c>
      <c r="AV155" s="220" t="b">
        <f>AND(Table16[[#This Row],[PROPOSED Adjustment Description]]=Table16[[#This Row],[ ADOPTED
Adjustment Description]],TRUE,FALSE)</f>
        <v>0</v>
      </c>
      <c r="AW155" s="1" t="s">
        <v>4458</v>
      </c>
      <c r="AX155" s="1" t="b">
        <f>Table16[[#This Row],[Total Expenditures to CAP]]=Table16[[#This Row],[
Percent Related to CAP]]*Table16[[#This Row],[ADOPTED
Expenditures TOTAL]]</f>
        <v>1</v>
      </c>
      <c r="AY155" s="1" t="b">
        <f>Table16[[#This Row],[Total Revenue to CAP]]=Table16[[#This Row],[
Percent Related to CAP]]*Table16[[#This Row],[ADOPTED
Revenue TOTAL]]</f>
        <v>1</v>
      </c>
    </row>
    <row r="156" spans="1:51" s="214" customFormat="1" ht="35.25" customHeight="1" x14ac:dyDescent="0.15">
      <c r="A156" s="196">
        <v>100000</v>
      </c>
      <c r="B156" s="197" t="s">
        <v>57</v>
      </c>
      <c r="C156" s="198">
        <v>1415</v>
      </c>
      <c r="D156" s="197" t="s">
        <v>666</v>
      </c>
      <c r="E156" s="197" t="s">
        <v>335</v>
      </c>
      <c r="F156" s="197" t="s">
        <v>60</v>
      </c>
      <c r="G156" s="197" t="s">
        <v>89</v>
      </c>
      <c r="H156" s="197" t="s">
        <v>83</v>
      </c>
      <c r="I156" s="226">
        <v>56818</v>
      </c>
      <c r="J156" s="227" t="s">
        <v>721</v>
      </c>
      <c r="K156" s="188"/>
      <c r="L156" s="189"/>
      <c r="M156" s="189"/>
      <c r="N156" s="189"/>
      <c r="O156" s="189">
        <f>SUM(Table16[[#This Row],[Salaries and Wages]:[Variable Fringe]])</f>
        <v>0</v>
      </c>
      <c r="P156" s="189"/>
      <c r="Q156" s="189"/>
      <c r="R156" s="189"/>
      <c r="S156" s="189"/>
      <c r="T156" s="189"/>
      <c r="U156" s="189"/>
      <c r="V156" s="189"/>
      <c r="W156" s="189"/>
      <c r="X156" s="189"/>
      <c r="Y156" s="189"/>
      <c r="Z156" s="189">
        <v>100000</v>
      </c>
      <c r="AA156" s="221" t="s">
        <v>722</v>
      </c>
      <c r="AB156" s="210" t="s">
        <v>723</v>
      </c>
      <c r="AC156" s="209" t="s">
        <v>724</v>
      </c>
      <c r="AD156" s="197" t="s">
        <v>94</v>
      </c>
      <c r="AE156" s="234" t="s">
        <v>69</v>
      </c>
      <c r="AF156" s="231">
        <v>0</v>
      </c>
      <c r="AG156" s="211">
        <f>Table16[[#This Row],[ADOPTED
Expenditures TOTAL]]*Table16[[#This Row],[
Percent Related to CAP]]</f>
        <v>0</v>
      </c>
      <c r="AH156" s="211">
        <f>Table16[[#This Row],[ADOPTED
Revenue TOTAL]]*Table16[[#This Row],[
Percent Related to CAP]]</f>
        <v>0</v>
      </c>
      <c r="AI156" s="217" t="s">
        <v>69</v>
      </c>
      <c r="AJ156" s="217" t="s">
        <v>69</v>
      </c>
      <c r="AK156" s="217" t="s">
        <v>69</v>
      </c>
      <c r="AL156" s="217" t="s">
        <v>69</v>
      </c>
      <c r="AM156" s="246"/>
      <c r="AN156" s="215"/>
      <c r="AO156" s="197"/>
      <c r="AP156" s="197"/>
      <c r="AQ156" s="197"/>
      <c r="AR156" s="197" t="s">
        <v>70</v>
      </c>
      <c r="AS156" s="219" t="s">
        <v>721</v>
      </c>
      <c r="AT156" s="116" t="b">
        <f>IF(Table16[[#This Row],[PROPOSED
Form ID Name]]=Table16[[#This Row],[ADOPTED
Form ID Name]],TRUE,FALSE)</f>
        <v>1</v>
      </c>
      <c r="AU156" s="121" t="s">
        <v>722</v>
      </c>
      <c r="AV156" s="220" t="b">
        <f>AND(Table16[[#This Row],[PROPOSED Adjustment Description]]=Table16[[#This Row],[ ADOPTED
Adjustment Description]],TRUE,FALSE)</f>
        <v>0</v>
      </c>
      <c r="AW156" s="1" t="s">
        <v>4458</v>
      </c>
      <c r="AX156" s="1" t="b">
        <f>Table16[[#This Row],[Total Expenditures to CAP]]=Table16[[#This Row],[
Percent Related to CAP]]*Table16[[#This Row],[ADOPTED
Expenditures TOTAL]]</f>
        <v>1</v>
      </c>
      <c r="AY156" s="1" t="b">
        <f>Table16[[#This Row],[Total Revenue to CAP]]=Table16[[#This Row],[
Percent Related to CAP]]*Table16[[#This Row],[ADOPTED
Revenue TOTAL]]</f>
        <v>1</v>
      </c>
    </row>
    <row r="157" spans="1:51" s="214" customFormat="1" ht="35.25" customHeight="1" x14ac:dyDescent="0.15">
      <c r="A157" s="196">
        <v>700036</v>
      </c>
      <c r="B157" s="197" t="s">
        <v>503</v>
      </c>
      <c r="C157" s="198">
        <v>1611</v>
      </c>
      <c r="D157" s="197" t="s">
        <v>504</v>
      </c>
      <c r="E157" s="197" t="s">
        <v>72</v>
      </c>
      <c r="F157" s="197" t="s">
        <v>60</v>
      </c>
      <c r="G157" s="197" t="s">
        <v>61</v>
      </c>
      <c r="H157" s="197" t="s">
        <v>284</v>
      </c>
      <c r="I157" s="226">
        <v>56821</v>
      </c>
      <c r="J157" s="227" t="s">
        <v>725</v>
      </c>
      <c r="K157" s="188"/>
      <c r="L157" s="189"/>
      <c r="M157" s="189"/>
      <c r="N157" s="189"/>
      <c r="O157" s="189">
        <f>SUM(Table16[[#This Row],[Salaries and Wages]:[Variable Fringe]])</f>
        <v>0</v>
      </c>
      <c r="P157" s="189"/>
      <c r="Q157" s="189"/>
      <c r="R157" s="189">
        <v>300000</v>
      </c>
      <c r="S157" s="189"/>
      <c r="T157" s="189"/>
      <c r="U157" s="189"/>
      <c r="V157" s="189"/>
      <c r="W157" s="189"/>
      <c r="X157" s="189"/>
      <c r="Y157" s="189">
        <v>300000</v>
      </c>
      <c r="Z157" s="189"/>
      <c r="AA157" s="221" t="s">
        <v>726</v>
      </c>
      <c r="AB157" s="210" t="s">
        <v>727</v>
      </c>
      <c r="AC157" s="209" t="s">
        <v>728</v>
      </c>
      <c r="AD157" s="197" t="s">
        <v>67</v>
      </c>
      <c r="AE157" s="234" t="s">
        <v>729</v>
      </c>
      <c r="AF157" s="231">
        <v>0</v>
      </c>
      <c r="AG157" s="211">
        <f>Table16[[#This Row],[ADOPTED
Expenditures TOTAL]]*Table16[[#This Row],[
Percent Related to CAP]]</f>
        <v>0</v>
      </c>
      <c r="AH157" s="211">
        <f>Table16[[#This Row],[ADOPTED
Revenue TOTAL]]*Table16[[#This Row],[
Percent Related to CAP]]</f>
        <v>0</v>
      </c>
      <c r="AI157" s="217" t="s">
        <v>69</v>
      </c>
      <c r="AJ157" s="217" t="s">
        <v>69</v>
      </c>
      <c r="AK157" s="217" t="s">
        <v>69</v>
      </c>
      <c r="AL157" s="217" t="s">
        <v>69</v>
      </c>
      <c r="AM157" s="246"/>
      <c r="AN157" s="215"/>
      <c r="AO157" s="197"/>
      <c r="AP157" s="197" t="s">
        <v>70</v>
      </c>
      <c r="AQ157" s="197"/>
      <c r="AR157" s="197"/>
      <c r="AS157" s="219" t="s">
        <v>725</v>
      </c>
      <c r="AT157" s="117" t="b">
        <f>IF(Table16[[#This Row],[PROPOSED
Form ID Name]]=Table16[[#This Row],[ADOPTED
Form ID Name]],TRUE,FALSE)</f>
        <v>1</v>
      </c>
      <c r="AU157" s="121" t="s">
        <v>726</v>
      </c>
      <c r="AV157" s="220" t="b">
        <f>AND(Table16[[#This Row],[PROPOSED Adjustment Description]]=Table16[[#This Row],[ ADOPTED
Adjustment Description]],TRUE,FALSE)</f>
        <v>0</v>
      </c>
      <c r="AW157" s="1" t="s">
        <v>4458</v>
      </c>
      <c r="AX157" s="1" t="b">
        <f>Table16[[#This Row],[Total Expenditures to CAP]]=Table16[[#This Row],[
Percent Related to CAP]]*Table16[[#This Row],[ADOPTED
Expenditures TOTAL]]</f>
        <v>1</v>
      </c>
      <c r="AY157" s="1" t="b">
        <f>Table16[[#This Row],[Total Revenue to CAP]]=Table16[[#This Row],[
Percent Related to CAP]]*Table16[[#This Row],[ADOPTED
Revenue TOTAL]]</f>
        <v>1</v>
      </c>
    </row>
    <row r="158" spans="1:51" s="214" customFormat="1" ht="35.25" customHeight="1" x14ac:dyDescent="0.15">
      <c r="A158" s="196">
        <v>700036</v>
      </c>
      <c r="B158" s="199" t="s">
        <v>503</v>
      </c>
      <c r="C158" s="198">
        <v>1611</v>
      </c>
      <c r="D158" s="199" t="s">
        <v>504</v>
      </c>
      <c r="E158" s="199" t="s">
        <v>126</v>
      </c>
      <c r="F158" s="199" t="s">
        <v>60</v>
      </c>
      <c r="G158" s="199" t="s">
        <v>61</v>
      </c>
      <c r="H158" s="199" t="s">
        <v>284</v>
      </c>
      <c r="I158" s="226">
        <v>56822</v>
      </c>
      <c r="J158" s="228" t="s">
        <v>730</v>
      </c>
      <c r="K158" s="190"/>
      <c r="L158" s="191"/>
      <c r="M158" s="191"/>
      <c r="N158" s="191"/>
      <c r="O158" s="191">
        <f>SUM(Table16[[#This Row],[Salaries and Wages]:[Variable Fringe]])</f>
        <v>0</v>
      </c>
      <c r="P158" s="191"/>
      <c r="Q158" s="191"/>
      <c r="R158" s="191">
        <v>40000</v>
      </c>
      <c r="S158" s="191"/>
      <c r="T158" s="191"/>
      <c r="U158" s="191"/>
      <c r="V158" s="191"/>
      <c r="W158" s="191"/>
      <c r="X158" s="191"/>
      <c r="Y158" s="191">
        <v>40000</v>
      </c>
      <c r="Z158" s="191"/>
      <c r="AA158" s="222" t="s">
        <v>731</v>
      </c>
      <c r="AB158" s="210" t="s">
        <v>732</v>
      </c>
      <c r="AC158" s="209" t="s">
        <v>733</v>
      </c>
      <c r="AD158" s="199" t="s">
        <v>67</v>
      </c>
      <c r="AE158" s="235" t="s">
        <v>734</v>
      </c>
      <c r="AF158" s="231">
        <v>0</v>
      </c>
      <c r="AG158" s="211">
        <f>Table16[[#This Row],[ADOPTED
Expenditures TOTAL]]*Table16[[#This Row],[
Percent Related to CAP]]</f>
        <v>0</v>
      </c>
      <c r="AH158" s="211">
        <f>Table16[[#This Row],[ADOPTED
Revenue TOTAL]]*Table16[[#This Row],[
Percent Related to CAP]]</f>
        <v>0</v>
      </c>
      <c r="AI158" s="217" t="s">
        <v>69</v>
      </c>
      <c r="AJ158" s="217" t="s">
        <v>69</v>
      </c>
      <c r="AK158" s="217" t="s">
        <v>69</v>
      </c>
      <c r="AL158" s="217" t="s">
        <v>69</v>
      </c>
      <c r="AM158" s="290"/>
      <c r="AN158" s="212"/>
      <c r="AO158" s="213"/>
      <c r="AP158" s="197" t="s">
        <v>70</v>
      </c>
      <c r="AQ158" s="197"/>
      <c r="AR158" s="197"/>
      <c r="AS158" s="219" t="s">
        <v>730</v>
      </c>
      <c r="AT158" s="117" t="b">
        <f>IF(Table16[[#This Row],[PROPOSED
Form ID Name]]=Table16[[#This Row],[ADOPTED
Form ID Name]],TRUE,FALSE)</f>
        <v>1</v>
      </c>
      <c r="AU158" s="121" t="s">
        <v>731</v>
      </c>
      <c r="AV158" s="220" t="b">
        <f>AND(Table16[[#This Row],[PROPOSED Adjustment Description]]=Table16[[#This Row],[ ADOPTED
Adjustment Description]],TRUE,FALSE)</f>
        <v>0</v>
      </c>
      <c r="AW158" s="1" t="s">
        <v>4458</v>
      </c>
      <c r="AX158" s="1" t="b">
        <f>Table16[[#This Row],[Total Expenditures to CAP]]=Table16[[#This Row],[
Percent Related to CAP]]*Table16[[#This Row],[ADOPTED
Expenditures TOTAL]]</f>
        <v>1</v>
      </c>
      <c r="AY158" s="1" t="b">
        <f>Table16[[#This Row],[Total Revenue to CAP]]=Table16[[#This Row],[
Percent Related to CAP]]*Table16[[#This Row],[ADOPTED
Revenue TOTAL]]</f>
        <v>1</v>
      </c>
    </row>
    <row r="159" spans="1:51" s="214" customFormat="1" ht="35.25" customHeight="1" x14ac:dyDescent="0.15">
      <c r="A159" s="196">
        <v>720000</v>
      </c>
      <c r="B159" s="199" t="s">
        <v>491</v>
      </c>
      <c r="C159" s="198">
        <v>1317</v>
      </c>
      <c r="D159" s="199" t="s">
        <v>492</v>
      </c>
      <c r="E159" s="199" t="s">
        <v>238</v>
      </c>
      <c r="F159" s="199" t="s">
        <v>83</v>
      </c>
      <c r="G159" s="199" t="s">
        <v>61</v>
      </c>
      <c r="H159" s="199" t="s">
        <v>83</v>
      </c>
      <c r="I159" s="226">
        <v>56824</v>
      </c>
      <c r="J159" s="228" t="s">
        <v>735</v>
      </c>
      <c r="K159" s="190"/>
      <c r="L159" s="191"/>
      <c r="M159" s="191"/>
      <c r="N159" s="191"/>
      <c r="O159" s="191">
        <f>SUM(Table16[[#This Row],[Salaries and Wages]:[Variable Fringe]])</f>
        <v>0</v>
      </c>
      <c r="P159" s="191"/>
      <c r="Q159" s="191"/>
      <c r="R159" s="191"/>
      <c r="S159" s="191">
        <v>749186</v>
      </c>
      <c r="T159" s="191"/>
      <c r="U159" s="191"/>
      <c r="V159" s="191"/>
      <c r="W159" s="191"/>
      <c r="X159" s="191"/>
      <c r="Y159" s="191">
        <v>749186</v>
      </c>
      <c r="Z159" s="191">
        <v>683747</v>
      </c>
      <c r="AA159" s="223" t="s">
        <v>736</v>
      </c>
      <c r="AB159" s="210" t="s">
        <v>737</v>
      </c>
      <c r="AC159" s="210" t="s">
        <v>738</v>
      </c>
      <c r="AD159" s="199" t="s">
        <v>94</v>
      </c>
      <c r="AE159" s="236" t="s">
        <v>352</v>
      </c>
      <c r="AF159" s="231">
        <v>0</v>
      </c>
      <c r="AG159" s="211">
        <f>Table16[[#This Row],[ADOPTED
Expenditures TOTAL]]*Table16[[#This Row],[
Percent Related to CAP]]</f>
        <v>0</v>
      </c>
      <c r="AH159" s="211">
        <f>Table16[[#This Row],[ADOPTED
Revenue TOTAL]]*Table16[[#This Row],[
Percent Related to CAP]]</f>
        <v>0</v>
      </c>
      <c r="AI159" s="217" t="s">
        <v>69</v>
      </c>
      <c r="AJ159" s="217" t="s">
        <v>69</v>
      </c>
      <c r="AK159" s="217" t="s">
        <v>69</v>
      </c>
      <c r="AL159" s="217" t="s">
        <v>69</v>
      </c>
      <c r="AM159" s="291"/>
      <c r="AN159" s="215" t="s">
        <v>83</v>
      </c>
      <c r="AO159" s="197"/>
      <c r="AP159" s="197"/>
      <c r="AQ159" s="216"/>
      <c r="AR159" s="216"/>
      <c r="AS159" s="219" t="s">
        <v>735</v>
      </c>
      <c r="AT159" s="117" t="b">
        <f>IF(Table16[[#This Row],[PROPOSED
Form ID Name]]=Table16[[#This Row],[ADOPTED
Form ID Name]],TRUE,FALSE)</f>
        <v>1</v>
      </c>
      <c r="AU159" s="121" t="s">
        <v>736</v>
      </c>
      <c r="AV159" s="220" t="b">
        <f>AND(Table16[[#This Row],[PROPOSED Adjustment Description]]=Table16[[#This Row],[ ADOPTED
Adjustment Description]],TRUE,FALSE)</f>
        <v>0</v>
      </c>
      <c r="AW159" s="1" t="s">
        <v>4458</v>
      </c>
      <c r="AX159" s="1" t="b">
        <f>Table16[[#This Row],[Total Expenditures to CAP]]=Table16[[#This Row],[
Percent Related to CAP]]*Table16[[#This Row],[ADOPTED
Expenditures TOTAL]]</f>
        <v>1</v>
      </c>
      <c r="AY159" s="1" t="b">
        <f>Table16[[#This Row],[Total Revenue to CAP]]=Table16[[#This Row],[
Percent Related to CAP]]*Table16[[#This Row],[ADOPTED
Revenue TOTAL]]</f>
        <v>1</v>
      </c>
    </row>
    <row r="160" spans="1:51" s="214" customFormat="1" ht="35.25" customHeight="1" x14ac:dyDescent="0.15">
      <c r="A160" s="196">
        <v>700036</v>
      </c>
      <c r="B160" s="197" t="s">
        <v>503</v>
      </c>
      <c r="C160" s="198">
        <v>1611</v>
      </c>
      <c r="D160" s="197" t="s">
        <v>504</v>
      </c>
      <c r="E160" s="197" t="s">
        <v>59</v>
      </c>
      <c r="F160" s="197" t="s">
        <v>60</v>
      </c>
      <c r="G160" s="197" t="s">
        <v>61</v>
      </c>
      <c r="H160" s="197" t="s">
        <v>284</v>
      </c>
      <c r="I160" s="226">
        <v>56828</v>
      </c>
      <c r="J160" s="227" t="s">
        <v>739</v>
      </c>
      <c r="K160" s="188"/>
      <c r="L160" s="189"/>
      <c r="M160" s="189"/>
      <c r="N160" s="189"/>
      <c r="O160" s="189">
        <f>SUM(Table16[[#This Row],[Salaries and Wages]:[Variable Fringe]])</f>
        <v>0</v>
      </c>
      <c r="P160" s="189"/>
      <c r="Q160" s="189"/>
      <c r="R160" s="189">
        <v>410000</v>
      </c>
      <c r="S160" s="189"/>
      <c r="T160" s="189"/>
      <c r="U160" s="189"/>
      <c r="V160" s="189"/>
      <c r="W160" s="189"/>
      <c r="X160" s="189"/>
      <c r="Y160" s="189">
        <v>410000</v>
      </c>
      <c r="Z160" s="189"/>
      <c r="AA160" s="221" t="s">
        <v>740</v>
      </c>
      <c r="AB160" s="210" t="s">
        <v>741</v>
      </c>
      <c r="AC160" s="209" t="s">
        <v>742</v>
      </c>
      <c r="AD160" s="197" t="s">
        <v>67</v>
      </c>
      <c r="AE160" s="235" t="s">
        <v>743</v>
      </c>
      <c r="AF160" s="231">
        <v>0</v>
      </c>
      <c r="AG160" s="211">
        <f>Table16[[#This Row],[ADOPTED
Expenditures TOTAL]]*Table16[[#This Row],[
Percent Related to CAP]]</f>
        <v>0</v>
      </c>
      <c r="AH160" s="211">
        <f>Table16[[#This Row],[ADOPTED
Revenue TOTAL]]*Table16[[#This Row],[
Percent Related to CAP]]</f>
        <v>0</v>
      </c>
      <c r="AI160" s="217" t="s">
        <v>69</v>
      </c>
      <c r="AJ160" s="217" t="s">
        <v>69</v>
      </c>
      <c r="AK160" s="217" t="s">
        <v>69</v>
      </c>
      <c r="AL160" s="217" t="s">
        <v>69</v>
      </c>
      <c r="AM160" s="290"/>
      <c r="AN160" s="212"/>
      <c r="AO160" s="213"/>
      <c r="AP160" s="197" t="s">
        <v>70</v>
      </c>
      <c r="AQ160" s="197"/>
      <c r="AR160" s="197"/>
      <c r="AS160" s="219" t="s">
        <v>739</v>
      </c>
      <c r="AT160" s="117" t="b">
        <f>IF(Table16[[#This Row],[PROPOSED
Form ID Name]]=Table16[[#This Row],[ADOPTED
Form ID Name]],TRUE,FALSE)</f>
        <v>1</v>
      </c>
      <c r="AU160" s="121" t="s">
        <v>740</v>
      </c>
      <c r="AV160" s="220" t="b">
        <f>AND(Table16[[#This Row],[PROPOSED Adjustment Description]]=Table16[[#This Row],[ ADOPTED
Adjustment Description]],TRUE,FALSE)</f>
        <v>0</v>
      </c>
      <c r="AW160" s="1" t="s">
        <v>4458</v>
      </c>
      <c r="AX160" s="1" t="b">
        <f>Table16[[#This Row],[Total Expenditures to CAP]]=Table16[[#This Row],[
Percent Related to CAP]]*Table16[[#This Row],[ADOPTED
Expenditures TOTAL]]</f>
        <v>1</v>
      </c>
      <c r="AY160" s="1" t="b">
        <f>Table16[[#This Row],[Total Revenue to CAP]]=Table16[[#This Row],[
Percent Related to CAP]]*Table16[[#This Row],[ADOPTED
Revenue TOTAL]]</f>
        <v>1</v>
      </c>
    </row>
    <row r="161" spans="1:51" s="214" customFormat="1" ht="35.25" customHeight="1" x14ac:dyDescent="0.15">
      <c r="A161" s="196">
        <v>700036</v>
      </c>
      <c r="B161" s="197" t="s">
        <v>503</v>
      </c>
      <c r="C161" s="198">
        <v>1611</v>
      </c>
      <c r="D161" s="197" t="s">
        <v>504</v>
      </c>
      <c r="E161" s="197" t="s">
        <v>245</v>
      </c>
      <c r="F161" s="197" t="s">
        <v>60</v>
      </c>
      <c r="G161" s="197" t="s">
        <v>61</v>
      </c>
      <c r="H161" s="197" t="s">
        <v>284</v>
      </c>
      <c r="I161" s="226">
        <v>56829</v>
      </c>
      <c r="J161" s="227" t="s">
        <v>744</v>
      </c>
      <c r="K161" s="188"/>
      <c r="L161" s="189"/>
      <c r="M161" s="189"/>
      <c r="N161" s="189"/>
      <c r="O161" s="189">
        <f>SUM(Table16[[#This Row],[Salaries and Wages]:[Variable Fringe]])</f>
        <v>0</v>
      </c>
      <c r="P161" s="189"/>
      <c r="Q161" s="189"/>
      <c r="R161" s="189">
        <v>2000000</v>
      </c>
      <c r="S161" s="189"/>
      <c r="T161" s="189"/>
      <c r="U161" s="189"/>
      <c r="V161" s="189"/>
      <c r="W161" s="189"/>
      <c r="X161" s="189"/>
      <c r="Y161" s="189">
        <v>2000000</v>
      </c>
      <c r="Z161" s="189"/>
      <c r="AA161" s="221" t="s">
        <v>745</v>
      </c>
      <c r="AB161" s="210" t="s">
        <v>746</v>
      </c>
      <c r="AC161" s="209" t="s">
        <v>747</v>
      </c>
      <c r="AD161" s="197" t="s">
        <v>67</v>
      </c>
      <c r="AE161" s="235" t="s">
        <v>748</v>
      </c>
      <c r="AF161" s="231">
        <v>0</v>
      </c>
      <c r="AG161" s="211">
        <f>Table16[[#This Row],[ADOPTED
Expenditures TOTAL]]*Table16[[#This Row],[
Percent Related to CAP]]</f>
        <v>0</v>
      </c>
      <c r="AH161" s="211">
        <f>Table16[[#This Row],[ADOPTED
Revenue TOTAL]]*Table16[[#This Row],[
Percent Related to CAP]]</f>
        <v>0</v>
      </c>
      <c r="AI161" s="217" t="s">
        <v>69</v>
      </c>
      <c r="AJ161" s="217" t="s">
        <v>69</v>
      </c>
      <c r="AK161" s="217" t="s">
        <v>69</v>
      </c>
      <c r="AL161" s="217" t="s">
        <v>69</v>
      </c>
      <c r="AM161" s="290"/>
      <c r="AN161" s="212"/>
      <c r="AO161" s="213"/>
      <c r="AP161" s="197" t="s">
        <v>70</v>
      </c>
      <c r="AQ161" s="197"/>
      <c r="AR161" s="197"/>
      <c r="AS161" s="219" t="s">
        <v>744</v>
      </c>
      <c r="AT161" s="117" t="b">
        <f>IF(Table16[[#This Row],[PROPOSED
Form ID Name]]=Table16[[#This Row],[ADOPTED
Form ID Name]],TRUE,FALSE)</f>
        <v>1</v>
      </c>
      <c r="AU161" s="121" t="s">
        <v>745</v>
      </c>
      <c r="AV161" s="220" t="b">
        <f>AND(Table16[[#This Row],[PROPOSED Adjustment Description]]=Table16[[#This Row],[ ADOPTED
Adjustment Description]],TRUE,FALSE)</f>
        <v>0</v>
      </c>
      <c r="AW161" s="1" t="s">
        <v>4458</v>
      </c>
      <c r="AX161" s="1" t="b">
        <f>Table16[[#This Row],[Total Expenditures to CAP]]=Table16[[#This Row],[
Percent Related to CAP]]*Table16[[#This Row],[ADOPTED
Expenditures TOTAL]]</f>
        <v>1</v>
      </c>
      <c r="AY161" s="1" t="b">
        <f>Table16[[#This Row],[Total Revenue to CAP]]=Table16[[#This Row],[
Percent Related to CAP]]*Table16[[#This Row],[ADOPTED
Revenue TOTAL]]</f>
        <v>1</v>
      </c>
    </row>
    <row r="162" spans="1:51" s="214" customFormat="1" ht="35.25" customHeight="1" x14ac:dyDescent="0.15">
      <c r="A162" s="196">
        <v>700036</v>
      </c>
      <c r="B162" s="197" t="s">
        <v>503</v>
      </c>
      <c r="C162" s="198">
        <v>1611</v>
      </c>
      <c r="D162" s="197" t="s">
        <v>504</v>
      </c>
      <c r="E162" s="197" t="s">
        <v>335</v>
      </c>
      <c r="F162" s="197" t="s">
        <v>60</v>
      </c>
      <c r="G162" s="197" t="s">
        <v>61</v>
      </c>
      <c r="H162" s="197" t="s">
        <v>284</v>
      </c>
      <c r="I162" s="226">
        <v>56830</v>
      </c>
      <c r="J162" s="227" t="s">
        <v>749</v>
      </c>
      <c r="K162" s="188"/>
      <c r="L162" s="189"/>
      <c r="M162" s="189"/>
      <c r="N162" s="189"/>
      <c r="O162" s="189">
        <f>SUM(Table16[[#This Row],[Salaries and Wages]:[Variable Fringe]])</f>
        <v>0</v>
      </c>
      <c r="P162" s="189"/>
      <c r="Q162" s="189"/>
      <c r="R162" s="189">
        <v>300000</v>
      </c>
      <c r="S162" s="189"/>
      <c r="T162" s="189"/>
      <c r="U162" s="189"/>
      <c r="V162" s="189"/>
      <c r="W162" s="189"/>
      <c r="X162" s="189"/>
      <c r="Y162" s="189">
        <v>300000</v>
      </c>
      <c r="Z162" s="189"/>
      <c r="AA162" s="221" t="s">
        <v>750</v>
      </c>
      <c r="AB162" s="210" t="s">
        <v>751</v>
      </c>
      <c r="AC162" s="209" t="s">
        <v>752</v>
      </c>
      <c r="AD162" s="197" t="s">
        <v>67</v>
      </c>
      <c r="AE162" s="235" t="s">
        <v>753</v>
      </c>
      <c r="AF162" s="231">
        <v>0</v>
      </c>
      <c r="AG162" s="211">
        <f>Table16[[#This Row],[ADOPTED
Expenditures TOTAL]]*Table16[[#This Row],[
Percent Related to CAP]]</f>
        <v>0</v>
      </c>
      <c r="AH162" s="211">
        <f>Table16[[#This Row],[ADOPTED
Revenue TOTAL]]*Table16[[#This Row],[
Percent Related to CAP]]</f>
        <v>0</v>
      </c>
      <c r="AI162" s="217" t="s">
        <v>69</v>
      </c>
      <c r="AJ162" s="217" t="s">
        <v>69</v>
      </c>
      <c r="AK162" s="217" t="s">
        <v>69</v>
      </c>
      <c r="AL162" s="217" t="s">
        <v>69</v>
      </c>
      <c r="AM162" s="290"/>
      <c r="AN162" s="212"/>
      <c r="AO162" s="213"/>
      <c r="AP162" s="197" t="s">
        <v>70</v>
      </c>
      <c r="AQ162" s="197"/>
      <c r="AR162" s="197"/>
      <c r="AS162" s="219" t="s">
        <v>749</v>
      </c>
      <c r="AT162" s="117" t="b">
        <f>IF(Table16[[#This Row],[PROPOSED
Form ID Name]]=Table16[[#This Row],[ADOPTED
Form ID Name]],TRUE,FALSE)</f>
        <v>1</v>
      </c>
      <c r="AU162" s="121" t="s">
        <v>750</v>
      </c>
      <c r="AV162" s="220" t="b">
        <f>AND(Table16[[#This Row],[PROPOSED Adjustment Description]]=Table16[[#This Row],[ ADOPTED
Adjustment Description]],TRUE,FALSE)</f>
        <v>0</v>
      </c>
      <c r="AW162" s="1" t="s">
        <v>4458</v>
      </c>
      <c r="AX162" s="1" t="b">
        <f>Table16[[#This Row],[Total Expenditures to CAP]]=Table16[[#This Row],[
Percent Related to CAP]]*Table16[[#This Row],[ADOPTED
Expenditures TOTAL]]</f>
        <v>1</v>
      </c>
      <c r="AY162" s="1" t="b">
        <f>Table16[[#This Row],[Total Revenue to CAP]]=Table16[[#This Row],[
Percent Related to CAP]]*Table16[[#This Row],[ADOPTED
Revenue TOTAL]]</f>
        <v>1</v>
      </c>
    </row>
    <row r="163" spans="1:51" s="214" customFormat="1" ht="35.25" customHeight="1" x14ac:dyDescent="0.15">
      <c r="A163" s="196">
        <v>720000</v>
      </c>
      <c r="B163" s="197" t="s">
        <v>491</v>
      </c>
      <c r="C163" s="198">
        <v>1317</v>
      </c>
      <c r="D163" s="197" t="s">
        <v>492</v>
      </c>
      <c r="E163" s="197" t="s">
        <v>72</v>
      </c>
      <c r="F163" s="197" t="s">
        <v>83</v>
      </c>
      <c r="G163" s="197" t="s">
        <v>61</v>
      </c>
      <c r="H163" s="197" t="s">
        <v>284</v>
      </c>
      <c r="I163" s="226">
        <v>56834</v>
      </c>
      <c r="J163" s="227" t="s">
        <v>754</v>
      </c>
      <c r="K163" s="188"/>
      <c r="L163" s="189"/>
      <c r="M163" s="189"/>
      <c r="N163" s="189"/>
      <c r="O163" s="189">
        <f>SUM(Table16[[#This Row],[Salaries and Wages]:[Variable Fringe]])</f>
        <v>0</v>
      </c>
      <c r="P163" s="189"/>
      <c r="Q163" s="189"/>
      <c r="R163" s="189">
        <v>100000</v>
      </c>
      <c r="S163" s="189"/>
      <c r="T163" s="189"/>
      <c r="U163" s="189"/>
      <c r="V163" s="189"/>
      <c r="W163" s="189"/>
      <c r="X163" s="189"/>
      <c r="Y163" s="189">
        <v>100000</v>
      </c>
      <c r="Z163" s="189"/>
      <c r="AA163" s="221" t="s">
        <v>755</v>
      </c>
      <c r="AB163" s="210" t="s">
        <v>756</v>
      </c>
      <c r="AC163" s="209" t="s">
        <v>757</v>
      </c>
      <c r="AD163" s="197" t="s">
        <v>94</v>
      </c>
      <c r="AE163" s="234" t="s">
        <v>352</v>
      </c>
      <c r="AF163" s="231">
        <v>1</v>
      </c>
      <c r="AG163" s="211">
        <f>Table16[[#This Row],[ADOPTED
Expenditures TOTAL]]*Table16[[#This Row],[
Percent Related to CAP]]</f>
        <v>100000</v>
      </c>
      <c r="AH163" s="211">
        <f>Table16[[#This Row],[ADOPTED
Revenue TOTAL]]*Table16[[#This Row],[
Percent Related to CAP]]</f>
        <v>0</v>
      </c>
      <c r="AI163" s="217" t="s">
        <v>438</v>
      </c>
      <c r="AJ163" s="217">
        <v>2.2000000000000002</v>
      </c>
      <c r="AK163" s="217" t="s">
        <v>156</v>
      </c>
      <c r="AL163" s="217" t="s">
        <v>177</v>
      </c>
      <c r="AM163" s="246"/>
      <c r="AN163" s="215" t="s">
        <v>83</v>
      </c>
      <c r="AO163" s="197"/>
      <c r="AP163" s="197"/>
      <c r="AQ163" s="216"/>
      <c r="AR163" s="216"/>
      <c r="AS163" s="219" t="s">
        <v>754</v>
      </c>
      <c r="AT163" s="117" t="b">
        <f>IF(Table16[[#This Row],[PROPOSED
Form ID Name]]=Table16[[#This Row],[ADOPTED
Form ID Name]],TRUE,FALSE)</f>
        <v>1</v>
      </c>
      <c r="AU163" s="121" t="s">
        <v>755</v>
      </c>
      <c r="AV163" s="220" t="b">
        <f>AND(Table16[[#This Row],[PROPOSED Adjustment Description]]=Table16[[#This Row],[ ADOPTED
Adjustment Description]],TRUE,FALSE)</f>
        <v>0</v>
      </c>
      <c r="AW163" s="1" t="s">
        <v>4458</v>
      </c>
      <c r="AX163" s="1" t="b">
        <f>Table16[[#This Row],[Total Expenditures to CAP]]=Table16[[#This Row],[
Percent Related to CAP]]*Table16[[#This Row],[ADOPTED
Expenditures TOTAL]]</f>
        <v>1</v>
      </c>
      <c r="AY163" s="1" t="b">
        <f>Table16[[#This Row],[Total Revenue to CAP]]=Table16[[#This Row],[
Percent Related to CAP]]*Table16[[#This Row],[ADOPTED
Revenue TOTAL]]</f>
        <v>1</v>
      </c>
    </row>
    <row r="164" spans="1:51" s="214" customFormat="1" ht="35.25" customHeight="1" x14ac:dyDescent="0.15">
      <c r="A164" s="196">
        <v>100000</v>
      </c>
      <c r="B164" s="197" t="s">
        <v>57</v>
      </c>
      <c r="C164" s="198">
        <v>2113</v>
      </c>
      <c r="D164" s="197" t="s">
        <v>159</v>
      </c>
      <c r="E164" s="197" t="s">
        <v>599</v>
      </c>
      <c r="F164" s="197" t="s">
        <v>83</v>
      </c>
      <c r="G164" s="197" t="s">
        <v>134</v>
      </c>
      <c r="H164" s="197" t="s">
        <v>83</v>
      </c>
      <c r="I164" s="226">
        <v>56838</v>
      </c>
      <c r="J164" s="227" t="s">
        <v>758</v>
      </c>
      <c r="K164" s="188"/>
      <c r="L164" s="189"/>
      <c r="M164" s="189"/>
      <c r="N164" s="189"/>
      <c r="O164" s="189">
        <f>SUM(Table16[[#This Row],[Salaries and Wages]:[Variable Fringe]])</f>
        <v>0</v>
      </c>
      <c r="P164" s="189"/>
      <c r="Q164" s="189"/>
      <c r="R164" s="189"/>
      <c r="S164" s="189"/>
      <c r="T164" s="189"/>
      <c r="U164" s="189"/>
      <c r="V164" s="189"/>
      <c r="W164" s="189"/>
      <c r="X164" s="189"/>
      <c r="Y164" s="189"/>
      <c r="Z164" s="194">
        <v>-1000000</v>
      </c>
      <c r="AA164" s="221" t="s">
        <v>759</v>
      </c>
      <c r="AB164" s="210" t="s">
        <v>760</v>
      </c>
      <c r="AC164" s="210" t="s">
        <v>761</v>
      </c>
      <c r="AD164" s="197" t="s">
        <v>94</v>
      </c>
      <c r="AE164" s="234" t="s">
        <v>69</v>
      </c>
      <c r="AF164" s="259">
        <v>0</v>
      </c>
      <c r="AG164" s="211">
        <f>Table16[[#This Row],[ADOPTED
Expenditures TOTAL]]*Table16[[#This Row],[
Percent Related to CAP]]</f>
        <v>0</v>
      </c>
      <c r="AH164" s="211">
        <f>Table16[[#This Row],[ADOPTED
Revenue TOTAL]]*Table16[[#This Row],[
Percent Related to CAP]]</f>
        <v>0</v>
      </c>
      <c r="AI164" s="251" t="s">
        <v>69</v>
      </c>
      <c r="AJ164" s="251" t="s">
        <v>69</v>
      </c>
      <c r="AK164" s="251" t="s">
        <v>69</v>
      </c>
      <c r="AL164" s="251" t="s">
        <v>69</v>
      </c>
      <c r="AM164" s="246"/>
      <c r="AN164" s="215"/>
      <c r="AO164" s="197"/>
      <c r="AP164" s="197"/>
      <c r="AQ164" s="197"/>
      <c r="AR164" s="197" t="s">
        <v>83</v>
      </c>
      <c r="AS164" s="219" t="s">
        <v>758</v>
      </c>
      <c r="AT164" s="116" t="b">
        <f>IF(Table16[[#This Row],[PROPOSED
Form ID Name]]=Table16[[#This Row],[ADOPTED
Form ID Name]],TRUE,FALSE)</f>
        <v>1</v>
      </c>
      <c r="AU164" s="121" t="s">
        <v>759</v>
      </c>
      <c r="AV164" s="220" t="b">
        <f>AND(Table16[[#This Row],[PROPOSED Adjustment Description]]=Table16[[#This Row],[ ADOPTED
Adjustment Description]],TRUE,FALSE)</f>
        <v>0</v>
      </c>
      <c r="AW164" s="1" t="s">
        <v>4458</v>
      </c>
      <c r="AX164" s="1" t="b">
        <f>Table16[[#This Row],[Total Expenditures to CAP]]=Table16[[#This Row],[
Percent Related to CAP]]*Table16[[#This Row],[ADOPTED
Expenditures TOTAL]]</f>
        <v>1</v>
      </c>
      <c r="AY164" s="1" t="b">
        <f>Table16[[#This Row],[Total Revenue to CAP]]=Table16[[#This Row],[
Percent Related to CAP]]*Table16[[#This Row],[ADOPTED
Revenue TOTAL]]</f>
        <v>1</v>
      </c>
    </row>
    <row r="165" spans="1:51" s="214" customFormat="1" ht="35.25" customHeight="1" x14ac:dyDescent="0.15">
      <c r="A165" s="196">
        <v>100000</v>
      </c>
      <c r="B165" s="197" t="s">
        <v>57</v>
      </c>
      <c r="C165" s="198">
        <v>2113</v>
      </c>
      <c r="D165" s="197" t="s">
        <v>159</v>
      </c>
      <c r="E165" s="197" t="s">
        <v>238</v>
      </c>
      <c r="F165" s="197" t="s">
        <v>83</v>
      </c>
      <c r="G165" s="197" t="s">
        <v>61</v>
      </c>
      <c r="H165" s="197" t="s">
        <v>83</v>
      </c>
      <c r="I165" s="226">
        <v>56839</v>
      </c>
      <c r="J165" s="227" t="s">
        <v>762</v>
      </c>
      <c r="K165" s="188">
        <v>1</v>
      </c>
      <c r="L165" s="189">
        <v>214480</v>
      </c>
      <c r="M165" s="189">
        <v>37167</v>
      </c>
      <c r="N165" s="189">
        <v>13391</v>
      </c>
      <c r="O165" s="189">
        <f>SUM(Table16[[#This Row],[Salaries and Wages]:[Variable Fringe]])</f>
        <v>265038</v>
      </c>
      <c r="P165" s="189"/>
      <c r="Q165" s="189"/>
      <c r="R165" s="189"/>
      <c r="S165" s="189"/>
      <c r="T165" s="189"/>
      <c r="U165" s="189"/>
      <c r="V165" s="189"/>
      <c r="W165" s="189"/>
      <c r="X165" s="189"/>
      <c r="Y165" s="189">
        <v>265038</v>
      </c>
      <c r="Z165" s="189"/>
      <c r="AA165" s="221" t="s">
        <v>763</v>
      </c>
      <c r="AB165" s="210" t="s">
        <v>764</v>
      </c>
      <c r="AC165" s="210" t="s">
        <v>765</v>
      </c>
      <c r="AD165" s="197" t="s">
        <v>67</v>
      </c>
      <c r="AE165" s="235" t="s">
        <v>766</v>
      </c>
      <c r="AF165" s="259">
        <v>0.5</v>
      </c>
      <c r="AG165" s="211">
        <f>Table16[[#This Row],[ADOPTED
Expenditures TOTAL]]*Table16[[#This Row],[
Percent Related to CAP]]</f>
        <v>132519</v>
      </c>
      <c r="AH165" s="211">
        <f>Table16[[#This Row],[ADOPTED
Revenue TOTAL]]*Table16[[#This Row],[
Percent Related to CAP]]</f>
        <v>0</v>
      </c>
      <c r="AI165" s="251" t="s">
        <v>634</v>
      </c>
      <c r="AJ165" s="251">
        <v>1.3</v>
      </c>
      <c r="AK165" s="251" t="s">
        <v>81</v>
      </c>
      <c r="AL165" s="251" t="s">
        <v>269</v>
      </c>
      <c r="AM165" s="290"/>
      <c r="AN165" s="212"/>
      <c r="AO165" s="213"/>
      <c r="AP165" s="213"/>
      <c r="AQ165" s="213"/>
      <c r="AR165" s="197" t="s">
        <v>70</v>
      </c>
      <c r="AS165" s="219" t="s">
        <v>762</v>
      </c>
      <c r="AT165" s="116" t="b">
        <f>IF(Table16[[#This Row],[PROPOSED
Form ID Name]]=Table16[[#This Row],[ADOPTED
Form ID Name]],TRUE,FALSE)</f>
        <v>1</v>
      </c>
      <c r="AU165" s="121" t="s">
        <v>763</v>
      </c>
      <c r="AV165" s="220" t="b">
        <f>AND(Table16[[#This Row],[PROPOSED Adjustment Description]]=Table16[[#This Row],[ ADOPTED
Adjustment Description]],TRUE,FALSE)</f>
        <v>0</v>
      </c>
      <c r="AW165" s="1" t="s">
        <v>4458</v>
      </c>
      <c r="AX165" s="1" t="b">
        <f>Table16[[#This Row],[Total Expenditures to CAP]]=Table16[[#This Row],[
Percent Related to CAP]]*Table16[[#This Row],[ADOPTED
Expenditures TOTAL]]</f>
        <v>1</v>
      </c>
      <c r="AY165" s="1" t="b">
        <f>Table16[[#This Row],[Total Revenue to CAP]]=Table16[[#This Row],[
Percent Related to CAP]]*Table16[[#This Row],[ADOPTED
Revenue TOTAL]]</f>
        <v>1</v>
      </c>
    </row>
    <row r="166" spans="1:51" s="214" customFormat="1" ht="35.25" customHeight="1" x14ac:dyDescent="0.15">
      <c r="A166" s="196">
        <v>100000</v>
      </c>
      <c r="B166" s="197" t="s">
        <v>57</v>
      </c>
      <c r="C166" s="198">
        <v>1914</v>
      </c>
      <c r="D166" s="197" t="s">
        <v>318</v>
      </c>
      <c r="E166" s="197" t="s">
        <v>769</v>
      </c>
      <c r="F166" s="197" t="s">
        <v>60</v>
      </c>
      <c r="G166" s="197" t="s">
        <v>134</v>
      </c>
      <c r="H166" s="197" t="s">
        <v>83</v>
      </c>
      <c r="I166" s="226">
        <v>56840</v>
      </c>
      <c r="J166" s="227" t="s">
        <v>770</v>
      </c>
      <c r="K166" s="188"/>
      <c r="L166" s="189"/>
      <c r="M166" s="189"/>
      <c r="N166" s="189"/>
      <c r="O166" s="189">
        <f>SUM(Table16[[#This Row],[Salaries and Wages]:[Variable Fringe]])</f>
        <v>0</v>
      </c>
      <c r="P166" s="189"/>
      <c r="Q166" s="189"/>
      <c r="R166" s="189"/>
      <c r="S166" s="189"/>
      <c r="T166" s="189"/>
      <c r="U166" s="189"/>
      <c r="V166" s="189"/>
      <c r="W166" s="189"/>
      <c r="X166" s="189"/>
      <c r="Y166" s="189"/>
      <c r="Z166" s="194">
        <v>-1430189</v>
      </c>
      <c r="AA166" s="221" t="s">
        <v>771</v>
      </c>
      <c r="AB166" s="210" t="s">
        <v>772</v>
      </c>
      <c r="AC166" s="209" t="s">
        <v>773</v>
      </c>
      <c r="AD166" s="197" t="s">
        <v>94</v>
      </c>
      <c r="AE166" s="235" t="s">
        <v>774</v>
      </c>
      <c r="AF166" s="231">
        <v>0</v>
      </c>
      <c r="AG166" s="211">
        <f>Table16[[#This Row],[ADOPTED
Expenditures TOTAL]]*Table16[[#This Row],[
Percent Related to CAP]]</f>
        <v>0</v>
      </c>
      <c r="AH166" s="211">
        <f>Table16[[#This Row],[ADOPTED
Revenue TOTAL]]*Table16[[#This Row],[
Percent Related to CAP]]</f>
        <v>0</v>
      </c>
      <c r="AI166" s="217" t="s">
        <v>69</v>
      </c>
      <c r="AJ166" s="217" t="s">
        <v>69</v>
      </c>
      <c r="AK166" s="217" t="s">
        <v>69</v>
      </c>
      <c r="AL166" s="217" t="s">
        <v>69</v>
      </c>
      <c r="AM166" s="290"/>
      <c r="AN166" s="212"/>
      <c r="AO166" s="213"/>
      <c r="AP166" s="213"/>
      <c r="AQ166" s="213"/>
      <c r="AR166" s="197" t="s">
        <v>83</v>
      </c>
      <c r="AS166" s="219" t="s">
        <v>770</v>
      </c>
      <c r="AT166" s="116" t="b">
        <f>IF(Table16[[#This Row],[PROPOSED
Form ID Name]]=Table16[[#This Row],[ADOPTED
Form ID Name]],TRUE,FALSE)</f>
        <v>1</v>
      </c>
      <c r="AU166" s="121" t="s">
        <v>771</v>
      </c>
      <c r="AV166" s="220" t="b">
        <f>AND(Table16[[#This Row],[PROPOSED Adjustment Description]]=Table16[[#This Row],[ ADOPTED
Adjustment Description]],TRUE,FALSE)</f>
        <v>0</v>
      </c>
      <c r="AW166" s="1" t="s">
        <v>4458</v>
      </c>
      <c r="AX166" s="1" t="b">
        <f>Table16[[#This Row],[Total Expenditures to CAP]]=Table16[[#This Row],[
Percent Related to CAP]]*Table16[[#This Row],[ADOPTED
Expenditures TOTAL]]</f>
        <v>1</v>
      </c>
      <c r="AY166" s="1" t="b">
        <f>Table16[[#This Row],[Total Revenue to CAP]]=Table16[[#This Row],[
Percent Related to CAP]]*Table16[[#This Row],[ADOPTED
Revenue TOTAL]]</f>
        <v>1</v>
      </c>
    </row>
    <row r="167" spans="1:51" s="214" customFormat="1" ht="35.25" customHeight="1" x14ac:dyDescent="0.15">
      <c r="A167" s="196">
        <v>200300</v>
      </c>
      <c r="B167" s="199" t="s">
        <v>124</v>
      </c>
      <c r="C167" s="198">
        <v>1614</v>
      </c>
      <c r="D167" s="199" t="s">
        <v>125</v>
      </c>
      <c r="E167" s="199" t="s">
        <v>103</v>
      </c>
      <c r="F167" s="199" t="s">
        <v>83</v>
      </c>
      <c r="G167" s="199" t="s">
        <v>89</v>
      </c>
      <c r="H167" s="199" t="s">
        <v>83</v>
      </c>
      <c r="I167" s="226">
        <v>56844</v>
      </c>
      <c r="J167" s="228" t="s">
        <v>775</v>
      </c>
      <c r="K167" s="190"/>
      <c r="L167" s="191"/>
      <c r="M167" s="191"/>
      <c r="N167" s="191"/>
      <c r="O167" s="191">
        <f>SUM(Table16[[#This Row],[Salaries and Wages]:[Variable Fringe]])</f>
        <v>0</v>
      </c>
      <c r="P167" s="191"/>
      <c r="Q167" s="191"/>
      <c r="R167" s="191"/>
      <c r="S167" s="191"/>
      <c r="T167" s="191"/>
      <c r="U167" s="191"/>
      <c r="V167" s="191"/>
      <c r="W167" s="191"/>
      <c r="X167" s="191"/>
      <c r="Y167" s="191"/>
      <c r="Z167" s="191">
        <v>600000</v>
      </c>
      <c r="AA167" s="223" t="s">
        <v>776</v>
      </c>
      <c r="AB167" s="210" t="s">
        <v>777</v>
      </c>
      <c r="AC167" s="210" t="s">
        <v>778</v>
      </c>
      <c r="AD167" s="199" t="s">
        <v>94</v>
      </c>
      <c r="AE167" s="236" t="s">
        <v>779</v>
      </c>
      <c r="AF167" s="231">
        <v>0</v>
      </c>
      <c r="AG167" s="211">
        <f>Table16[[#This Row],[ADOPTED
Expenditures TOTAL]]*Table16[[#This Row],[
Percent Related to CAP]]</f>
        <v>0</v>
      </c>
      <c r="AH167" s="211">
        <f>Table16[[#This Row],[ADOPTED
Revenue TOTAL]]*Table16[[#This Row],[
Percent Related to CAP]]</f>
        <v>0</v>
      </c>
      <c r="AI167" s="217" t="s">
        <v>69</v>
      </c>
      <c r="AJ167" s="217" t="s">
        <v>69</v>
      </c>
      <c r="AK167" s="217" t="s">
        <v>69</v>
      </c>
      <c r="AL167" s="217" t="s">
        <v>69</v>
      </c>
      <c r="AM167" s="291"/>
      <c r="AN167" s="215" t="s">
        <v>83</v>
      </c>
      <c r="AO167" s="197"/>
      <c r="AP167" s="197"/>
      <c r="AQ167" s="216"/>
      <c r="AR167" s="216"/>
      <c r="AS167" s="219" t="s">
        <v>775</v>
      </c>
      <c r="AT167" s="117" t="b">
        <f>IF(Table16[[#This Row],[PROPOSED
Form ID Name]]=Table16[[#This Row],[ADOPTED
Form ID Name]],TRUE,FALSE)</f>
        <v>1</v>
      </c>
      <c r="AU167" s="121" t="s">
        <v>776</v>
      </c>
      <c r="AV167" s="220" t="b">
        <f>AND(Table16[[#This Row],[PROPOSED Adjustment Description]]=Table16[[#This Row],[ ADOPTED
Adjustment Description]],TRUE,FALSE)</f>
        <v>0</v>
      </c>
      <c r="AW167" s="1" t="s">
        <v>4458</v>
      </c>
      <c r="AX167" s="1" t="b">
        <f>Table16[[#This Row],[Total Expenditures to CAP]]=Table16[[#This Row],[
Percent Related to CAP]]*Table16[[#This Row],[ADOPTED
Expenditures TOTAL]]</f>
        <v>1</v>
      </c>
      <c r="AY167" s="1" t="b">
        <f>Table16[[#This Row],[Total Revenue to CAP]]=Table16[[#This Row],[
Percent Related to CAP]]*Table16[[#This Row],[ADOPTED
Revenue TOTAL]]</f>
        <v>1</v>
      </c>
    </row>
    <row r="168" spans="1:51" s="214" customFormat="1" ht="35.25" customHeight="1" x14ac:dyDescent="0.15">
      <c r="A168" s="196">
        <v>720000</v>
      </c>
      <c r="B168" s="197" t="s">
        <v>491</v>
      </c>
      <c r="C168" s="198">
        <v>1317</v>
      </c>
      <c r="D168" s="197" t="s">
        <v>492</v>
      </c>
      <c r="E168" s="197" t="s">
        <v>449</v>
      </c>
      <c r="F168" s="197" t="s">
        <v>83</v>
      </c>
      <c r="G168" s="197" t="s">
        <v>160</v>
      </c>
      <c r="H168" s="197" t="s">
        <v>83</v>
      </c>
      <c r="I168" s="226">
        <v>56846</v>
      </c>
      <c r="J168" s="227" t="s">
        <v>780</v>
      </c>
      <c r="K168" s="188"/>
      <c r="L168" s="189"/>
      <c r="M168" s="189"/>
      <c r="N168" s="189"/>
      <c r="O168" s="189">
        <f>SUM(Table16[[#This Row],[Salaries and Wages]:[Variable Fringe]])</f>
        <v>0</v>
      </c>
      <c r="P168" s="189"/>
      <c r="Q168" s="189">
        <v>331038</v>
      </c>
      <c r="R168" s="189"/>
      <c r="S168" s="189"/>
      <c r="T168" s="189"/>
      <c r="U168" s="189"/>
      <c r="V168" s="189"/>
      <c r="W168" s="189"/>
      <c r="X168" s="189"/>
      <c r="Y168" s="189">
        <v>331038</v>
      </c>
      <c r="Z168" s="189"/>
      <c r="AA168" s="221" t="s">
        <v>781</v>
      </c>
      <c r="AB168" s="210" t="s">
        <v>782</v>
      </c>
      <c r="AC168" s="209" t="s">
        <v>783</v>
      </c>
      <c r="AD168" s="197" t="s">
        <v>94</v>
      </c>
      <c r="AE168" s="234" t="s">
        <v>352</v>
      </c>
      <c r="AF168" s="231">
        <v>0</v>
      </c>
      <c r="AG168" s="211">
        <f>Table16[[#This Row],[ADOPTED
Expenditures TOTAL]]*Table16[[#This Row],[
Percent Related to CAP]]</f>
        <v>0</v>
      </c>
      <c r="AH168" s="211">
        <f>Table16[[#This Row],[ADOPTED
Revenue TOTAL]]*Table16[[#This Row],[
Percent Related to CAP]]</f>
        <v>0</v>
      </c>
      <c r="AI168" s="217" t="s">
        <v>69</v>
      </c>
      <c r="AJ168" s="217" t="s">
        <v>69</v>
      </c>
      <c r="AK168" s="217" t="s">
        <v>69</v>
      </c>
      <c r="AL168" s="217" t="s">
        <v>69</v>
      </c>
      <c r="AM168" s="246"/>
      <c r="AN168" s="215" t="s">
        <v>83</v>
      </c>
      <c r="AO168" s="197"/>
      <c r="AP168" s="197"/>
      <c r="AQ168" s="216"/>
      <c r="AR168" s="216"/>
      <c r="AS168" s="219" t="s">
        <v>780</v>
      </c>
      <c r="AT168" s="117" t="b">
        <f>IF(Table16[[#This Row],[PROPOSED
Form ID Name]]=Table16[[#This Row],[ADOPTED
Form ID Name]],TRUE,FALSE)</f>
        <v>1</v>
      </c>
      <c r="AU168" s="121" t="s">
        <v>781</v>
      </c>
      <c r="AV168" s="220" t="b">
        <f>AND(Table16[[#This Row],[PROPOSED Adjustment Description]]=Table16[[#This Row],[ ADOPTED
Adjustment Description]],TRUE,FALSE)</f>
        <v>0</v>
      </c>
      <c r="AW168" s="1" t="s">
        <v>4458</v>
      </c>
      <c r="AX168" s="1" t="b">
        <f>Table16[[#This Row],[Total Expenditures to CAP]]=Table16[[#This Row],[
Percent Related to CAP]]*Table16[[#This Row],[ADOPTED
Expenditures TOTAL]]</f>
        <v>1</v>
      </c>
      <c r="AY168" s="1" t="b">
        <f>Table16[[#This Row],[Total Revenue to CAP]]=Table16[[#This Row],[
Percent Related to CAP]]*Table16[[#This Row],[ADOPTED
Revenue TOTAL]]</f>
        <v>1</v>
      </c>
    </row>
    <row r="169" spans="1:51" s="214" customFormat="1" ht="35.25" customHeight="1" x14ac:dyDescent="0.15">
      <c r="A169" s="196">
        <v>700036</v>
      </c>
      <c r="B169" s="199" t="s">
        <v>503</v>
      </c>
      <c r="C169" s="198">
        <v>1611</v>
      </c>
      <c r="D169" s="199" t="s">
        <v>504</v>
      </c>
      <c r="E169" s="199" t="s">
        <v>238</v>
      </c>
      <c r="F169" s="199" t="s">
        <v>60</v>
      </c>
      <c r="G169" s="199" t="s">
        <v>61</v>
      </c>
      <c r="H169" s="199" t="s">
        <v>83</v>
      </c>
      <c r="I169" s="226">
        <v>56847</v>
      </c>
      <c r="J169" s="228" t="s">
        <v>784</v>
      </c>
      <c r="K169" s="190"/>
      <c r="L169" s="191"/>
      <c r="M169" s="191"/>
      <c r="N169" s="191"/>
      <c r="O169" s="191">
        <f>SUM(Table16[[#This Row],[Salaries and Wages]:[Variable Fringe]])</f>
        <v>0</v>
      </c>
      <c r="P169" s="191"/>
      <c r="Q169" s="191">
        <v>75000</v>
      </c>
      <c r="R169" s="191"/>
      <c r="S169" s="191"/>
      <c r="T169" s="191"/>
      <c r="U169" s="191"/>
      <c r="V169" s="191"/>
      <c r="W169" s="191"/>
      <c r="X169" s="191"/>
      <c r="Y169" s="191">
        <v>75000</v>
      </c>
      <c r="Z169" s="191"/>
      <c r="AA169" s="222" t="s">
        <v>785</v>
      </c>
      <c r="AB169" s="210" t="s">
        <v>786</v>
      </c>
      <c r="AC169" s="209" t="s">
        <v>787</v>
      </c>
      <c r="AD169" s="199" t="s">
        <v>67</v>
      </c>
      <c r="AE169" s="235" t="s">
        <v>788</v>
      </c>
      <c r="AF169" s="231">
        <v>0</v>
      </c>
      <c r="AG169" s="211">
        <f>Table16[[#This Row],[ADOPTED
Expenditures TOTAL]]*Table16[[#This Row],[
Percent Related to CAP]]</f>
        <v>0</v>
      </c>
      <c r="AH169" s="211">
        <f>Table16[[#This Row],[ADOPTED
Revenue TOTAL]]*Table16[[#This Row],[
Percent Related to CAP]]</f>
        <v>0</v>
      </c>
      <c r="AI169" s="217" t="s">
        <v>69</v>
      </c>
      <c r="AJ169" s="217" t="s">
        <v>69</v>
      </c>
      <c r="AK169" s="217" t="s">
        <v>69</v>
      </c>
      <c r="AL169" s="217" t="s">
        <v>69</v>
      </c>
      <c r="AM169" s="290"/>
      <c r="AN169" s="212"/>
      <c r="AO169" s="213"/>
      <c r="AP169" s="197" t="s">
        <v>70</v>
      </c>
      <c r="AQ169" s="197"/>
      <c r="AR169" s="197"/>
      <c r="AS169" s="219" t="s">
        <v>784</v>
      </c>
      <c r="AT169" s="117" t="b">
        <f>IF(Table16[[#This Row],[PROPOSED
Form ID Name]]=Table16[[#This Row],[ADOPTED
Form ID Name]],TRUE,FALSE)</f>
        <v>1</v>
      </c>
      <c r="AU169" s="121" t="s">
        <v>785</v>
      </c>
      <c r="AV169" s="220" t="b">
        <f>AND(Table16[[#This Row],[PROPOSED Adjustment Description]]=Table16[[#This Row],[ ADOPTED
Adjustment Description]],TRUE,FALSE)</f>
        <v>0</v>
      </c>
      <c r="AW169" s="1" t="s">
        <v>4458</v>
      </c>
      <c r="AX169" s="1" t="b">
        <f>Table16[[#This Row],[Total Expenditures to CAP]]=Table16[[#This Row],[
Percent Related to CAP]]*Table16[[#This Row],[ADOPTED
Expenditures TOTAL]]</f>
        <v>1</v>
      </c>
      <c r="AY169" s="1" t="b">
        <f>Table16[[#This Row],[Total Revenue to CAP]]=Table16[[#This Row],[
Percent Related to CAP]]*Table16[[#This Row],[ADOPTED
Revenue TOTAL]]</f>
        <v>1</v>
      </c>
    </row>
    <row r="170" spans="1:51" s="214" customFormat="1" ht="35.25" customHeight="1" x14ac:dyDescent="0.15">
      <c r="A170" s="196">
        <v>200300</v>
      </c>
      <c r="B170" s="199" t="s">
        <v>124</v>
      </c>
      <c r="C170" s="198">
        <v>1614</v>
      </c>
      <c r="D170" s="199" t="s">
        <v>125</v>
      </c>
      <c r="E170" s="199" t="s">
        <v>238</v>
      </c>
      <c r="F170" s="199" t="s">
        <v>83</v>
      </c>
      <c r="G170" s="199" t="s">
        <v>89</v>
      </c>
      <c r="H170" s="199" t="s">
        <v>83</v>
      </c>
      <c r="I170" s="226">
        <v>56848</v>
      </c>
      <c r="J170" s="228" t="s">
        <v>789</v>
      </c>
      <c r="K170" s="190"/>
      <c r="L170" s="191"/>
      <c r="M170" s="191"/>
      <c r="N170" s="191"/>
      <c r="O170" s="191">
        <f>SUM(Table16[[#This Row],[Salaries and Wages]:[Variable Fringe]])</f>
        <v>0</v>
      </c>
      <c r="P170" s="191"/>
      <c r="Q170" s="191"/>
      <c r="R170" s="191"/>
      <c r="S170" s="191"/>
      <c r="T170" s="191"/>
      <c r="U170" s="191"/>
      <c r="V170" s="191"/>
      <c r="W170" s="191"/>
      <c r="X170" s="191"/>
      <c r="Y170" s="191"/>
      <c r="Z170" s="191">
        <v>30086</v>
      </c>
      <c r="AA170" s="223" t="s">
        <v>790</v>
      </c>
      <c r="AB170" s="210" t="s">
        <v>791</v>
      </c>
      <c r="AC170" s="210" t="s">
        <v>792</v>
      </c>
      <c r="AD170" s="199" t="s">
        <v>94</v>
      </c>
      <c r="AE170" s="236" t="s">
        <v>793</v>
      </c>
      <c r="AF170" s="231">
        <v>0</v>
      </c>
      <c r="AG170" s="211">
        <f>Table16[[#This Row],[ADOPTED
Expenditures TOTAL]]*Table16[[#This Row],[
Percent Related to CAP]]</f>
        <v>0</v>
      </c>
      <c r="AH170" s="211">
        <f>Table16[[#This Row],[ADOPTED
Revenue TOTAL]]*Table16[[#This Row],[
Percent Related to CAP]]</f>
        <v>0</v>
      </c>
      <c r="AI170" s="217" t="s">
        <v>69</v>
      </c>
      <c r="AJ170" s="217" t="s">
        <v>69</v>
      </c>
      <c r="AK170" s="217" t="s">
        <v>69</v>
      </c>
      <c r="AL170" s="217" t="s">
        <v>69</v>
      </c>
      <c r="AM170" s="291"/>
      <c r="AN170" s="215" t="s">
        <v>83</v>
      </c>
      <c r="AO170" s="197"/>
      <c r="AP170" s="197"/>
      <c r="AQ170" s="216"/>
      <c r="AR170" s="216"/>
      <c r="AS170" s="219" t="s">
        <v>789</v>
      </c>
      <c r="AT170" s="117" t="b">
        <f>IF(Table16[[#This Row],[PROPOSED
Form ID Name]]=Table16[[#This Row],[ADOPTED
Form ID Name]],TRUE,FALSE)</f>
        <v>1</v>
      </c>
      <c r="AU170" s="121" t="s">
        <v>790</v>
      </c>
      <c r="AV170" s="220" t="b">
        <f>AND(Table16[[#This Row],[PROPOSED Adjustment Description]]=Table16[[#This Row],[ ADOPTED
Adjustment Description]],TRUE,FALSE)</f>
        <v>0</v>
      </c>
      <c r="AW170" s="1" t="s">
        <v>4458</v>
      </c>
      <c r="AX170" s="1" t="b">
        <f>Table16[[#This Row],[Total Expenditures to CAP]]=Table16[[#This Row],[
Percent Related to CAP]]*Table16[[#This Row],[ADOPTED
Expenditures TOTAL]]</f>
        <v>1</v>
      </c>
      <c r="AY170" s="1" t="b">
        <f>Table16[[#This Row],[Total Revenue to CAP]]=Table16[[#This Row],[
Percent Related to CAP]]*Table16[[#This Row],[ADOPTED
Revenue TOTAL]]</f>
        <v>1</v>
      </c>
    </row>
    <row r="171" spans="1:51" s="214" customFormat="1" ht="35.25" customHeight="1" x14ac:dyDescent="0.15">
      <c r="A171" s="196">
        <v>200300</v>
      </c>
      <c r="B171" s="199" t="s">
        <v>124</v>
      </c>
      <c r="C171" s="198">
        <v>1614</v>
      </c>
      <c r="D171" s="200" t="s">
        <v>125</v>
      </c>
      <c r="E171" s="199" t="s">
        <v>72</v>
      </c>
      <c r="F171" s="199" t="s">
        <v>83</v>
      </c>
      <c r="G171" s="199" t="s">
        <v>89</v>
      </c>
      <c r="H171" s="199" t="s">
        <v>83</v>
      </c>
      <c r="I171" s="226">
        <v>56849</v>
      </c>
      <c r="J171" s="228" t="s">
        <v>794</v>
      </c>
      <c r="K171" s="190"/>
      <c r="L171" s="191"/>
      <c r="M171" s="191"/>
      <c r="N171" s="191"/>
      <c r="O171" s="191">
        <f>SUM(Table16[[#This Row],[Salaries and Wages]:[Variable Fringe]])</f>
        <v>0</v>
      </c>
      <c r="P171" s="191"/>
      <c r="Q171" s="191"/>
      <c r="R171" s="191"/>
      <c r="S171" s="191"/>
      <c r="T171" s="191"/>
      <c r="U171" s="191"/>
      <c r="V171" s="191"/>
      <c r="W171" s="191"/>
      <c r="X171" s="191"/>
      <c r="Y171" s="191"/>
      <c r="Z171" s="191">
        <v>99269</v>
      </c>
      <c r="AA171" s="223" t="s">
        <v>795</v>
      </c>
      <c r="AB171" s="210" t="s">
        <v>796</v>
      </c>
      <c r="AC171" s="210" t="s">
        <v>797</v>
      </c>
      <c r="AD171" s="199" t="s">
        <v>94</v>
      </c>
      <c r="AE171" s="236" t="s">
        <v>795</v>
      </c>
      <c r="AF171" s="231">
        <v>0</v>
      </c>
      <c r="AG171" s="211">
        <f>Table16[[#This Row],[ADOPTED
Expenditures TOTAL]]*Table16[[#This Row],[
Percent Related to CAP]]</f>
        <v>0</v>
      </c>
      <c r="AH171" s="211">
        <f>Table16[[#This Row],[ADOPTED
Revenue TOTAL]]*Table16[[#This Row],[
Percent Related to CAP]]</f>
        <v>0</v>
      </c>
      <c r="AI171" s="217" t="s">
        <v>69</v>
      </c>
      <c r="AJ171" s="217" t="s">
        <v>69</v>
      </c>
      <c r="AK171" s="217" t="s">
        <v>69</v>
      </c>
      <c r="AL171" s="217" t="s">
        <v>69</v>
      </c>
      <c r="AM171" s="291"/>
      <c r="AN171" s="215" t="s">
        <v>83</v>
      </c>
      <c r="AO171" s="197"/>
      <c r="AP171" s="197"/>
      <c r="AQ171" s="216"/>
      <c r="AR171" s="216"/>
      <c r="AS171" s="219" t="s">
        <v>794</v>
      </c>
      <c r="AT171" s="117" t="b">
        <f>IF(Table16[[#This Row],[PROPOSED
Form ID Name]]=Table16[[#This Row],[ADOPTED
Form ID Name]],TRUE,FALSE)</f>
        <v>1</v>
      </c>
      <c r="AU171" s="121" t="s">
        <v>795</v>
      </c>
      <c r="AV171" s="220" t="b">
        <f>AND(Table16[[#This Row],[PROPOSED Adjustment Description]]=Table16[[#This Row],[ ADOPTED
Adjustment Description]],TRUE,FALSE)</f>
        <v>0</v>
      </c>
      <c r="AW171" s="1" t="s">
        <v>4458</v>
      </c>
      <c r="AX171" s="1" t="b">
        <f>Table16[[#This Row],[Total Expenditures to CAP]]=Table16[[#This Row],[
Percent Related to CAP]]*Table16[[#This Row],[ADOPTED
Expenditures TOTAL]]</f>
        <v>1</v>
      </c>
      <c r="AY171" s="1" t="b">
        <f>Table16[[#This Row],[Total Revenue to CAP]]=Table16[[#This Row],[
Percent Related to CAP]]*Table16[[#This Row],[ADOPTED
Revenue TOTAL]]</f>
        <v>1</v>
      </c>
    </row>
    <row r="172" spans="1:51" s="214" customFormat="1" ht="35.25" customHeight="1" x14ac:dyDescent="0.15">
      <c r="A172" s="196">
        <v>700033</v>
      </c>
      <c r="B172" s="197" t="s">
        <v>798</v>
      </c>
      <c r="C172" s="198">
        <v>2111</v>
      </c>
      <c r="D172" s="197" t="s">
        <v>799</v>
      </c>
      <c r="E172" s="197" t="s">
        <v>238</v>
      </c>
      <c r="F172" s="197" t="s">
        <v>127</v>
      </c>
      <c r="G172" s="197" t="s">
        <v>61</v>
      </c>
      <c r="H172" s="197" t="s">
        <v>62</v>
      </c>
      <c r="I172" s="226">
        <v>56851</v>
      </c>
      <c r="J172" s="227" t="s">
        <v>800</v>
      </c>
      <c r="K172" s="188"/>
      <c r="L172" s="189"/>
      <c r="M172" s="189"/>
      <c r="N172" s="189"/>
      <c r="O172" s="189">
        <f>SUM(Table16[[#This Row],[Salaries and Wages]:[Variable Fringe]])</f>
        <v>0</v>
      </c>
      <c r="P172" s="189"/>
      <c r="Q172" s="189">
        <v>500000</v>
      </c>
      <c r="R172" s="189"/>
      <c r="S172" s="189"/>
      <c r="T172" s="189"/>
      <c r="U172" s="189"/>
      <c r="V172" s="189"/>
      <c r="W172" s="189"/>
      <c r="X172" s="189"/>
      <c r="Y172" s="189">
        <v>500000</v>
      </c>
      <c r="Z172" s="189"/>
      <c r="AA172" s="221" t="s">
        <v>801</v>
      </c>
      <c r="AB172" s="210" t="s">
        <v>802</v>
      </c>
      <c r="AC172" s="210" t="s">
        <v>803</v>
      </c>
      <c r="AD172" s="197" t="s">
        <v>94</v>
      </c>
      <c r="AE172" s="234" t="s">
        <v>69</v>
      </c>
      <c r="AF172" s="231">
        <v>0.1</v>
      </c>
      <c r="AG172" s="211">
        <f>Table16[[#This Row],[ADOPTED
Expenditures TOTAL]]*Table16[[#This Row],[
Percent Related to CAP]]</f>
        <v>50000</v>
      </c>
      <c r="AH172" s="211">
        <f>Table16[[#This Row],[ADOPTED
Revenue TOTAL]]*Table16[[#This Row],[
Percent Related to CAP]]</f>
        <v>0</v>
      </c>
      <c r="AI172" s="251" t="s">
        <v>634</v>
      </c>
      <c r="AJ172" s="217" t="s">
        <v>635</v>
      </c>
      <c r="AK172" s="217" t="s">
        <v>156</v>
      </c>
      <c r="AL172" s="251" t="s">
        <v>177</v>
      </c>
      <c r="AM172" s="246" t="s">
        <v>804</v>
      </c>
      <c r="AN172" s="215" t="s">
        <v>179</v>
      </c>
      <c r="AO172" s="197"/>
      <c r="AP172" s="197"/>
      <c r="AQ172" s="216"/>
      <c r="AR172" s="216"/>
      <c r="AS172" s="219" t="s">
        <v>800</v>
      </c>
      <c r="AT172" s="117" t="b">
        <f>IF(Table16[[#This Row],[PROPOSED
Form ID Name]]=Table16[[#This Row],[ADOPTED
Form ID Name]],TRUE,FALSE)</f>
        <v>1</v>
      </c>
      <c r="AU172" s="121" t="s">
        <v>801</v>
      </c>
      <c r="AV172" s="220" t="b">
        <f>AND(Table16[[#This Row],[PROPOSED Adjustment Description]]=Table16[[#This Row],[ ADOPTED
Adjustment Description]],TRUE,FALSE)</f>
        <v>0</v>
      </c>
      <c r="AW172" s="1" t="s">
        <v>4458</v>
      </c>
      <c r="AX172" s="1" t="b">
        <f>Table16[[#This Row],[Total Expenditures to CAP]]=Table16[[#This Row],[
Percent Related to CAP]]*Table16[[#This Row],[ADOPTED
Expenditures TOTAL]]</f>
        <v>1</v>
      </c>
      <c r="AY172" s="1" t="b">
        <f>Table16[[#This Row],[Total Revenue to CAP]]=Table16[[#This Row],[
Percent Related to CAP]]*Table16[[#This Row],[ADOPTED
Revenue TOTAL]]</f>
        <v>1</v>
      </c>
    </row>
    <row r="173" spans="1:51" s="214" customFormat="1" ht="35.25" customHeight="1" x14ac:dyDescent="0.15">
      <c r="A173" s="196">
        <v>100000</v>
      </c>
      <c r="B173" s="197" t="s">
        <v>57</v>
      </c>
      <c r="C173" s="198">
        <v>211611</v>
      </c>
      <c r="D173" s="197" t="s">
        <v>71</v>
      </c>
      <c r="E173" s="197" t="s">
        <v>83</v>
      </c>
      <c r="F173" s="197" t="s">
        <v>73</v>
      </c>
      <c r="G173" s="197" t="s">
        <v>239</v>
      </c>
      <c r="H173" s="197" t="s">
        <v>493</v>
      </c>
      <c r="I173" s="226">
        <v>56854</v>
      </c>
      <c r="J173" s="227" t="s">
        <v>805</v>
      </c>
      <c r="K173" s="188">
        <v>3.92</v>
      </c>
      <c r="L173" s="189">
        <v>172564</v>
      </c>
      <c r="M173" s="189">
        <v>8275</v>
      </c>
      <c r="N173" s="189">
        <v>12034</v>
      </c>
      <c r="O173" s="189">
        <f>SUM(Table16[[#This Row],[Salaries and Wages]:[Variable Fringe]])</f>
        <v>192873</v>
      </c>
      <c r="P173" s="189"/>
      <c r="Q173" s="189"/>
      <c r="R173" s="189"/>
      <c r="S173" s="189"/>
      <c r="T173" s="189"/>
      <c r="U173" s="189"/>
      <c r="V173" s="189"/>
      <c r="W173" s="189"/>
      <c r="X173" s="189"/>
      <c r="Y173" s="189">
        <v>192873</v>
      </c>
      <c r="Z173" s="189"/>
      <c r="AA173" s="221" t="s">
        <v>806</v>
      </c>
      <c r="AB173" s="210" t="s">
        <v>242</v>
      </c>
      <c r="AC173" s="210" t="s">
        <v>807</v>
      </c>
      <c r="AD173" s="197" t="s">
        <v>94</v>
      </c>
      <c r="AE173" s="235" t="s">
        <v>808</v>
      </c>
      <c r="AF173" s="231">
        <v>0</v>
      </c>
      <c r="AG173" s="211">
        <f>Table16[[#This Row],[ADOPTED
Expenditures TOTAL]]*Table16[[#This Row],[
Percent Related to CAP]]</f>
        <v>0</v>
      </c>
      <c r="AH173" s="211">
        <f>Table16[[#This Row],[ADOPTED
Revenue TOTAL]]*Table16[[#This Row],[
Percent Related to CAP]]</f>
        <v>0</v>
      </c>
      <c r="AI173" s="251" t="s">
        <v>69</v>
      </c>
      <c r="AJ173" s="251" t="s">
        <v>69</v>
      </c>
      <c r="AK173" s="251" t="s">
        <v>69</v>
      </c>
      <c r="AL173" s="217" t="s">
        <v>69</v>
      </c>
      <c r="AM173" s="290"/>
      <c r="AN173" s="212"/>
      <c r="AO173" s="213"/>
      <c r="AP173" s="213"/>
      <c r="AQ173" s="213"/>
      <c r="AR173" s="197" t="s">
        <v>83</v>
      </c>
      <c r="AS173" s="219" t="s">
        <v>805</v>
      </c>
      <c r="AT173" s="116" t="b">
        <f>IF(Table16[[#This Row],[PROPOSED
Form ID Name]]=Table16[[#This Row],[ADOPTED
Form ID Name]],TRUE,FALSE)</f>
        <v>1</v>
      </c>
      <c r="AU173" s="121" t="s">
        <v>806</v>
      </c>
      <c r="AV173" s="220" t="b">
        <f>AND(Table16[[#This Row],[PROPOSED Adjustment Description]]=Table16[[#This Row],[ ADOPTED
Adjustment Description]],TRUE,FALSE)</f>
        <v>0</v>
      </c>
      <c r="AW173" s="1" t="s">
        <v>4458</v>
      </c>
      <c r="AX173" s="1" t="b">
        <f>Table16[[#This Row],[Total Expenditures to CAP]]=Table16[[#This Row],[
Percent Related to CAP]]*Table16[[#This Row],[ADOPTED
Expenditures TOTAL]]</f>
        <v>1</v>
      </c>
      <c r="AY173" s="1" t="b">
        <f>Table16[[#This Row],[Total Revenue to CAP]]=Table16[[#This Row],[
Percent Related to CAP]]*Table16[[#This Row],[ADOPTED
Revenue TOTAL]]</f>
        <v>1</v>
      </c>
    </row>
    <row r="174" spans="1:51" s="214" customFormat="1" ht="35.25" customHeight="1" x14ac:dyDescent="0.15">
      <c r="A174" s="196">
        <v>720000</v>
      </c>
      <c r="B174" s="199" t="s">
        <v>491</v>
      </c>
      <c r="C174" s="198">
        <v>1317</v>
      </c>
      <c r="D174" s="199" t="s">
        <v>492</v>
      </c>
      <c r="E174" s="199" t="s">
        <v>293</v>
      </c>
      <c r="F174" s="199" t="s">
        <v>83</v>
      </c>
      <c r="G174" s="199" t="s">
        <v>89</v>
      </c>
      <c r="H174" s="197" t="s">
        <v>83</v>
      </c>
      <c r="I174" s="226">
        <v>56855</v>
      </c>
      <c r="J174" s="228" t="s">
        <v>809</v>
      </c>
      <c r="K174" s="190"/>
      <c r="L174" s="191"/>
      <c r="M174" s="191"/>
      <c r="N174" s="191"/>
      <c r="O174" s="191">
        <f>SUM(Table16[[#This Row],[Salaries and Wages]:[Variable Fringe]])</f>
        <v>0</v>
      </c>
      <c r="P174" s="191"/>
      <c r="Q174" s="191"/>
      <c r="R174" s="191"/>
      <c r="S174" s="191"/>
      <c r="T174" s="191"/>
      <c r="U174" s="191"/>
      <c r="V174" s="191"/>
      <c r="W174" s="191"/>
      <c r="X174" s="191"/>
      <c r="Y174" s="191"/>
      <c r="Z174" s="191">
        <v>9700085</v>
      </c>
      <c r="AA174" s="223" t="s">
        <v>810</v>
      </c>
      <c r="AB174" s="210" t="s">
        <v>811</v>
      </c>
      <c r="AC174" s="210" t="s">
        <v>810</v>
      </c>
      <c r="AD174" s="199" t="s">
        <v>94</v>
      </c>
      <c r="AE174" s="236" t="s">
        <v>352</v>
      </c>
      <c r="AF174" s="231">
        <v>0</v>
      </c>
      <c r="AG174" s="211">
        <f>Table16[[#This Row],[ADOPTED
Expenditures TOTAL]]*Table16[[#This Row],[
Percent Related to CAP]]</f>
        <v>0</v>
      </c>
      <c r="AH174" s="211">
        <f>Table16[[#This Row],[ADOPTED
Revenue TOTAL]]*Table16[[#This Row],[
Percent Related to CAP]]</f>
        <v>0</v>
      </c>
      <c r="AI174" s="217" t="s">
        <v>69</v>
      </c>
      <c r="AJ174" s="217" t="s">
        <v>69</v>
      </c>
      <c r="AK174" s="217" t="s">
        <v>69</v>
      </c>
      <c r="AL174" s="217" t="s">
        <v>69</v>
      </c>
      <c r="AM174" s="291"/>
      <c r="AN174" s="215" t="s">
        <v>83</v>
      </c>
      <c r="AO174" s="197"/>
      <c r="AP174" s="197"/>
      <c r="AQ174" s="216"/>
      <c r="AR174" s="216"/>
      <c r="AS174" s="219" t="s">
        <v>809</v>
      </c>
      <c r="AT174" s="117" t="b">
        <f>IF(Table16[[#This Row],[PROPOSED
Form ID Name]]=Table16[[#This Row],[ADOPTED
Form ID Name]],TRUE,FALSE)</f>
        <v>1</v>
      </c>
      <c r="AU174" s="121" t="s">
        <v>810</v>
      </c>
      <c r="AV174" s="220" t="b">
        <f>AND(Table16[[#This Row],[PROPOSED Adjustment Description]]=Table16[[#This Row],[ ADOPTED
Adjustment Description]],TRUE,FALSE)</f>
        <v>0</v>
      </c>
      <c r="AW174" s="1" t="s">
        <v>4458</v>
      </c>
      <c r="AX174" s="1" t="b">
        <f>Table16[[#This Row],[Total Expenditures to CAP]]=Table16[[#This Row],[
Percent Related to CAP]]*Table16[[#This Row],[ADOPTED
Expenditures TOTAL]]</f>
        <v>1</v>
      </c>
      <c r="AY174" s="1" t="b">
        <f>Table16[[#This Row],[Total Revenue to CAP]]=Table16[[#This Row],[
Percent Related to CAP]]*Table16[[#This Row],[ADOPTED
Revenue TOTAL]]</f>
        <v>1</v>
      </c>
    </row>
    <row r="175" spans="1:51" s="214" customFormat="1" ht="35.25" customHeight="1" x14ac:dyDescent="0.15">
      <c r="A175" s="196">
        <v>720000</v>
      </c>
      <c r="B175" s="199" t="s">
        <v>491</v>
      </c>
      <c r="C175" s="198">
        <v>1317</v>
      </c>
      <c r="D175" s="199" t="s">
        <v>492</v>
      </c>
      <c r="E175" s="199" t="s">
        <v>278</v>
      </c>
      <c r="F175" s="199" t="s">
        <v>83</v>
      </c>
      <c r="G175" s="199" t="s">
        <v>134</v>
      </c>
      <c r="H175" s="199" t="s">
        <v>83</v>
      </c>
      <c r="I175" s="226">
        <v>56856</v>
      </c>
      <c r="J175" s="228" t="s">
        <v>812</v>
      </c>
      <c r="K175" s="190"/>
      <c r="L175" s="191"/>
      <c r="M175" s="191"/>
      <c r="N175" s="191"/>
      <c r="O175" s="191">
        <f>SUM(Table16[[#This Row],[Salaries and Wages]:[Variable Fringe]])</f>
        <v>0</v>
      </c>
      <c r="P175" s="191"/>
      <c r="Q175" s="191"/>
      <c r="R175" s="191"/>
      <c r="S175" s="191"/>
      <c r="T175" s="191"/>
      <c r="U175" s="191"/>
      <c r="V175" s="191"/>
      <c r="W175" s="191"/>
      <c r="X175" s="191"/>
      <c r="Y175" s="191"/>
      <c r="Z175" s="193">
        <v>-791988</v>
      </c>
      <c r="AA175" s="223" t="s">
        <v>813</v>
      </c>
      <c r="AB175" s="210" t="s">
        <v>814</v>
      </c>
      <c r="AC175" s="210" t="s">
        <v>815</v>
      </c>
      <c r="AD175" s="199" t="s">
        <v>94</v>
      </c>
      <c r="AE175" s="236" t="s">
        <v>352</v>
      </c>
      <c r="AF175" s="231">
        <v>0</v>
      </c>
      <c r="AG175" s="211">
        <f>Table16[[#This Row],[ADOPTED
Expenditures TOTAL]]*Table16[[#This Row],[
Percent Related to CAP]]</f>
        <v>0</v>
      </c>
      <c r="AH175" s="211">
        <f>Table16[[#This Row],[ADOPTED
Revenue TOTAL]]*Table16[[#This Row],[
Percent Related to CAP]]</f>
        <v>0</v>
      </c>
      <c r="AI175" s="217" t="s">
        <v>69</v>
      </c>
      <c r="AJ175" s="217" t="s">
        <v>69</v>
      </c>
      <c r="AK175" s="217" t="s">
        <v>69</v>
      </c>
      <c r="AL175" s="217" t="s">
        <v>69</v>
      </c>
      <c r="AM175" s="291"/>
      <c r="AN175" s="215" t="s">
        <v>83</v>
      </c>
      <c r="AO175" s="197"/>
      <c r="AP175" s="197"/>
      <c r="AQ175" s="216"/>
      <c r="AR175" s="216"/>
      <c r="AS175" s="219" t="s">
        <v>812</v>
      </c>
      <c r="AT175" s="117" t="b">
        <f>IF(Table16[[#This Row],[PROPOSED
Form ID Name]]=Table16[[#This Row],[ADOPTED
Form ID Name]],TRUE,FALSE)</f>
        <v>1</v>
      </c>
      <c r="AU175" s="121" t="s">
        <v>813</v>
      </c>
      <c r="AV175" s="220" t="b">
        <f>AND(Table16[[#This Row],[PROPOSED Adjustment Description]]=Table16[[#This Row],[ ADOPTED
Adjustment Description]],TRUE,FALSE)</f>
        <v>0</v>
      </c>
      <c r="AW175" s="1" t="s">
        <v>4458</v>
      </c>
      <c r="AX175" s="1" t="b">
        <f>Table16[[#This Row],[Total Expenditures to CAP]]=Table16[[#This Row],[
Percent Related to CAP]]*Table16[[#This Row],[ADOPTED
Expenditures TOTAL]]</f>
        <v>1</v>
      </c>
      <c r="AY175" s="1" t="b">
        <f>Table16[[#This Row],[Total Revenue to CAP]]=Table16[[#This Row],[
Percent Related to CAP]]*Table16[[#This Row],[ADOPTED
Revenue TOTAL]]</f>
        <v>1</v>
      </c>
    </row>
    <row r="176" spans="1:51" s="214" customFormat="1" ht="35.25" customHeight="1" x14ac:dyDescent="0.15">
      <c r="A176" s="196">
        <v>100000</v>
      </c>
      <c r="B176" s="197" t="s">
        <v>57</v>
      </c>
      <c r="C176" s="198">
        <v>1316</v>
      </c>
      <c r="D176" s="197" t="s">
        <v>222</v>
      </c>
      <c r="E176" s="197" t="s">
        <v>238</v>
      </c>
      <c r="F176" s="197" t="s">
        <v>127</v>
      </c>
      <c r="G176" s="197" t="s">
        <v>61</v>
      </c>
      <c r="H176" s="197" t="s">
        <v>271</v>
      </c>
      <c r="I176" s="226">
        <v>56857</v>
      </c>
      <c r="J176" s="227" t="s">
        <v>816</v>
      </c>
      <c r="K176" s="188">
        <v>1</v>
      </c>
      <c r="L176" s="189">
        <v>147212</v>
      </c>
      <c r="M176" s="189">
        <v>28303</v>
      </c>
      <c r="N176" s="189">
        <v>11575</v>
      </c>
      <c r="O176" s="189">
        <f>SUM(Table16[[#This Row],[Salaries and Wages]:[Variable Fringe]])</f>
        <v>187090</v>
      </c>
      <c r="P176" s="189"/>
      <c r="Q176" s="189"/>
      <c r="R176" s="189"/>
      <c r="S176" s="189"/>
      <c r="T176" s="189"/>
      <c r="U176" s="189"/>
      <c r="V176" s="189"/>
      <c r="W176" s="189"/>
      <c r="X176" s="189"/>
      <c r="Y176" s="189">
        <v>187090</v>
      </c>
      <c r="Z176" s="189"/>
      <c r="AA176" s="221" t="s">
        <v>817</v>
      </c>
      <c r="AB176" s="210" t="s">
        <v>818</v>
      </c>
      <c r="AC176" s="210" t="s">
        <v>819</v>
      </c>
      <c r="AD176" s="197" t="s">
        <v>67</v>
      </c>
      <c r="AE176" s="235" t="s">
        <v>820</v>
      </c>
      <c r="AF176" s="231">
        <v>0</v>
      </c>
      <c r="AG176" s="211">
        <f>Table16[[#This Row],[ADOPTED
Expenditures TOTAL]]*Table16[[#This Row],[
Percent Related to CAP]]</f>
        <v>0</v>
      </c>
      <c r="AH176" s="211">
        <f>Table16[[#This Row],[ADOPTED
Revenue TOTAL]]*Table16[[#This Row],[
Percent Related to CAP]]</f>
        <v>0</v>
      </c>
      <c r="AI176" s="217" t="s">
        <v>69</v>
      </c>
      <c r="AJ176" s="217" t="s">
        <v>69</v>
      </c>
      <c r="AK176" s="217" t="s">
        <v>69</v>
      </c>
      <c r="AL176" s="217" t="s">
        <v>69</v>
      </c>
      <c r="AM176" s="290"/>
      <c r="AN176" s="212"/>
      <c r="AO176" s="213"/>
      <c r="AP176" s="213"/>
      <c r="AQ176" s="213"/>
      <c r="AR176" s="197" t="s">
        <v>70</v>
      </c>
      <c r="AS176" s="219" t="s">
        <v>816</v>
      </c>
      <c r="AT176" s="116" t="b">
        <f>IF(Table16[[#This Row],[PROPOSED
Form ID Name]]=Table16[[#This Row],[ADOPTED
Form ID Name]],TRUE,FALSE)</f>
        <v>1</v>
      </c>
      <c r="AU176" s="121" t="s">
        <v>817</v>
      </c>
      <c r="AV176" s="220" t="b">
        <f>AND(Table16[[#This Row],[PROPOSED Adjustment Description]]=Table16[[#This Row],[ ADOPTED
Adjustment Description]],TRUE,FALSE)</f>
        <v>0</v>
      </c>
      <c r="AW176" s="1" t="s">
        <v>4458</v>
      </c>
      <c r="AX176" s="1" t="b">
        <f>Table16[[#This Row],[Total Expenditures to CAP]]=Table16[[#This Row],[
Percent Related to CAP]]*Table16[[#This Row],[ADOPTED
Expenditures TOTAL]]</f>
        <v>1</v>
      </c>
      <c r="AY176" s="1" t="b">
        <f>Table16[[#This Row],[Total Revenue to CAP]]=Table16[[#This Row],[
Percent Related to CAP]]*Table16[[#This Row],[ADOPTED
Revenue TOTAL]]</f>
        <v>1</v>
      </c>
    </row>
    <row r="177" spans="1:51" s="214" customFormat="1" ht="35.25" customHeight="1" x14ac:dyDescent="0.15">
      <c r="A177" s="196">
        <v>720009</v>
      </c>
      <c r="B177" s="199" t="s">
        <v>821</v>
      </c>
      <c r="C177" s="198">
        <v>1317</v>
      </c>
      <c r="D177" s="199" t="s">
        <v>492</v>
      </c>
      <c r="E177" s="199" t="s">
        <v>302</v>
      </c>
      <c r="F177" s="199" t="s">
        <v>83</v>
      </c>
      <c r="G177" s="199" t="s">
        <v>134</v>
      </c>
      <c r="H177" s="199" t="s">
        <v>83</v>
      </c>
      <c r="I177" s="226">
        <v>56858</v>
      </c>
      <c r="J177" s="228" t="s">
        <v>822</v>
      </c>
      <c r="K177" s="190"/>
      <c r="L177" s="191"/>
      <c r="M177" s="191"/>
      <c r="N177" s="191"/>
      <c r="O177" s="191">
        <f>SUM(Table16[[#This Row],[Salaries and Wages]:[Variable Fringe]])</f>
        <v>0</v>
      </c>
      <c r="P177" s="191"/>
      <c r="Q177" s="191"/>
      <c r="R177" s="191"/>
      <c r="S177" s="191"/>
      <c r="T177" s="191"/>
      <c r="U177" s="191"/>
      <c r="V177" s="191"/>
      <c r="W177" s="191"/>
      <c r="X177" s="191"/>
      <c r="Y177" s="191"/>
      <c r="Z177" s="193">
        <v>-8662355</v>
      </c>
      <c r="AA177" s="223" t="s">
        <v>823</v>
      </c>
      <c r="AB177" s="210" t="s">
        <v>824</v>
      </c>
      <c r="AC177" s="210" t="s">
        <v>823</v>
      </c>
      <c r="AD177" s="199" t="s">
        <v>94</v>
      </c>
      <c r="AE177" s="236" t="s">
        <v>352</v>
      </c>
      <c r="AF177" s="231">
        <v>0</v>
      </c>
      <c r="AG177" s="211">
        <f>Table16[[#This Row],[ADOPTED
Expenditures TOTAL]]*Table16[[#This Row],[
Percent Related to CAP]]</f>
        <v>0</v>
      </c>
      <c r="AH177" s="211">
        <f>Table16[[#This Row],[ADOPTED
Revenue TOTAL]]*Table16[[#This Row],[
Percent Related to CAP]]</f>
        <v>0</v>
      </c>
      <c r="AI177" s="217" t="s">
        <v>69</v>
      </c>
      <c r="AJ177" s="217" t="s">
        <v>69</v>
      </c>
      <c r="AK177" s="217" t="s">
        <v>69</v>
      </c>
      <c r="AL177" s="217" t="s">
        <v>69</v>
      </c>
      <c r="AM177" s="291"/>
      <c r="AN177" s="215" t="s">
        <v>83</v>
      </c>
      <c r="AO177" s="197"/>
      <c r="AP177" s="197"/>
      <c r="AQ177" s="216"/>
      <c r="AR177" s="216"/>
      <c r="AS177" s="219" t="s">
        <v>822</v>
      </c>
      <c r="AT177" s="117" t="b">
        <f>IF(Table16[[#This Row],[PROPOSED
Form ID Name]]=Table16[[#This Row],[ADOPTED
Form ID Name]],TRUE,FALSE)</f>
        <v>1</v>
      </c>
      <c r="AU177" s="121" t="s">
        <v>823</v>
      </c>
      <c r="AV177" s="220" t="b">
        <f>AND(Table16[[#This Row],[PROPOSED Adjustment Description]]=Table16[[#This Row],[ ADOPTED
Adjustment Description]],TRUE,FALSE)</f>
        <v>0</v>
      </c>
      <c r="AW177" s="1" t="s">
        <v>4458</v>
      </c>
      <c r="AX177" s="1" t="b">
        <f>Table16[[#This Row],[Total Expenditures to CAP]]=Table16[[#This Row],[
Percent Related to CAP]]*Table16[[#This Row],[ADOPTED
Expenditures TOTAL]]</f>
        <v>1</v>
      </c>
      <c r="AY177" s="1" t="b">
        <f>Table16[[#This Row],[Total Revenue to CAP]]=Table16[[#This Row],[
Percent Related to CAP]]*Table16[[#This Row],[ADOPTED
Revenue TOTAL]]</f>
        <v>1</v>
      </c>
    </row>
    <row r="178" spans="1:51" s="214" customFormat="1" ht="35.25" customHeight="1" x14ac:dyDescent="0.15">
      <c r="A178" s="196">
        <v>720000</v>
      </c>
      <c r="B178" s="199" t="s">
        <v>491</v>
      </c>
      <c r="C178" s="198">
        <v>1317</v>
      </c>
      <c r="D178" s="199" t="s">
        <v>492</v>
      </c>
      <c r="E178" s="199" t="s">
        <v>411</v>
      </c>
      <c r="F178" s="199" t="s">
        <v>83</v>
      </c>
      <c r="G178" s="199" t="s">
        <v>134</v>
      </c>
      <c r="H178" s="199" t="s">
        <v>83</v>
      </c>
      <c r="I178" s="226">
        <v>56859</v>
      </c>
      <c r="J178" s="228" t="s">
        <v>825</v>
      </c>
      <c r="K178" s="190"/>
      <c r="L178" s="191"/>
      <c r="M178" s="191"/>
      <c r="N178" s="191"/>
      <c r="O178" s="191">
        <f>SUM(Table16[[#This Row],[Salaries and Wages]:[Variable Fringe]])</f>
        <v>0</v>
      </c>
      <c r="P178" s="191"/>
      <c r="Q178" s="191"/>
      <c r="R178" s="191"/>
      <c r="S178" s="191"/>
      <c r="T178" s="191"/>
      <c r="U178" s="191"/>
      <c r="V178" s="191"/>
      <c r="W178" s="191"/>
      <c r="X178" s="191"/>
      <c r="Y178" s="191"/>
      <c r="Z178" s="193">
        <v>-330000</v>
      </c>
      <c r="AA178" s="222" t="s">
        <v>826</v>
      </c>
      <c r="AB178" s="210" t="s">
        <v>827</v>
      </c>
      <c r="AC178" s="209" t="s">
        <v>828</v>
      </c>
      <c r="AD178" s="199" t="s">
        <v>94</v>
      </c>
      <c r="AE178" s="236" t="s">
        <v>352</v>
      </c>
      <c r="AF178" s="231">
        <v>0</v>
      </c>
      <c r="AG178" s="211">
        <f>Table16[[#This Row],[ADOPTED
Expenditures TOTAL]]*Table16[[#This Row],[
Percent Related to CAP]]</f>
        <v>0</v>
      </c>
      <c r="AH178" s="211">
        <f>Table16[[#This Row],[ADOPTED
Revenue TOTAL]]*Table16[[#This Row],[
Percent Related to CAP]]</f>
        <v>0</v>
      </c>
      <c r="AI178" s="217" t="s">
        <v>69</v>
      </c>
      <c r="AJ178" s="217" t="s">
        <v>69</v>
      </c>
      <c r="AK178" s="217" t="s">
        <v>69</v>
      </c>
      <c r="AL178" s="217" t="s">
        <v>69</v>
      </c>
      <c r="AM178" s="291"/>
      <c r="AN178" s="215" t="s">
        <v>83</v>
      </c>
      <c r="AO178" s="197"/>
      <c r="AP178" s="197"/>
      <c r="AQ178" s="216"/>
      <c r="AR178" s="216"/>
      <c r="AS178" s="219" t="s">
        <v>825</v>
      </c>
      <c r="AT178" s="117" t="b">
        <f>IF(Table16[[#This Row],[PROPOSED
Form ID Name]]=Table16[[#This Row],[ADOPTED
Form ID Name]],TRUE,FALSE)</f>
        <v>1</v>
      </c>
      <c r="AU178" s="121" t="s">
        <v>826</v>
      </c>
      <c r="AV178" s="220" t="b">
        <f>AND(Table16[[#This Row],[PROPOSED Adjustment Description]]=Table16[[#This Row],[ ADOPTED
Adjustment Description]],TRUE,FALSE)</f>
        <v>0</v>
      </c>
      <c r="AW178" s="1" t="s">
        <v>4458</v>
      </c>
      <c r="AX178" s="1" t="b">
        <f>Table16[[#This Row],[Total Expenditures to CAP]]=Table16[[#This Row],[
Percent Related to CAP]]*Table16[[#This Row],[ADOPTED
Expenditures TOTAL]]</f>
        <v>1</v>
      </c>
      <c r="AY178" s="1" t="b">
        <f>Table16[[#This Row],[Total Revenue to CAP]]=Table16[[#This Row],[
Percent Related to CAP]]*Table16[[#This Row],[ADOPTED
Revenue TOTAL]]</f>
        <v>1</v>
      </c>
    </row>
    <row r="179" spans="1:51" s="214" customFormat="1" ht="35.25" customHeight="1" x14ac:dyDescent="0.15">
      <c r="A179" s="196">
        <v>720009</v>
      </c>
      <c r="B179" s="199" t="s">
        <v>821</v>
      </c>
      <c r="C179" s="198">
        <v>1317</v>
      </c>
      <c r="D179" s="199" t="s">
        <v>492</v>
      </c>
      <c r="E179" s="199" t="s">
        <v>411</v>
      </c>
      <c r="F179" s="199" t="s">
        <v>83</v>
      </c>
      <c r="G179" s="199" t="s">
        <v>89</v>
      </c>
      <c r="H179" s="199" t="s">
        <v>83</v>
      </c>
      <c r="I179" s="226">
        <v>56860</v>
      </c>
      <c r="J179" s="228" t="s">
        <v>829</v>
      </c>
      <c r="K179" s="190"/>
      <c r="L179" s="191"/>
      <c r="M179" s="191"/>
      <c r="N179" s="191"/>
      <c r="O179" s="191">
        <f>SUM(Table16[[#This Row],[Salaries and Wages]:[Variable Fringe]])</f>
        <v>0</v>
      </c>
      <c r="P179" s="191"/>
      <c r="Q179" s="191"/>
      <c r="R179" s="191"/>
      <c r="S179" s="191"/>
      <c r="T179" s="191"/>
      <c r="U179" s="191"/>
      <c r="V179" s="191"/>
      <c r="W179" s="191"/>
      <c r="X179" s="191"/>
      <c r="Y179" s="191"/>
      <c r="Z179" s="191">
        <v>330000</v>
      </c>
      <c r="AA179" s="222" t="s">
        <v>830</v>
      </c>
      <c r="AB179" s="210" t="s">
        <v>827</v>
      </c>
      <c r="AC179" s="209" t="s">
        <v>831</v>
      </c>
      <c r="AD179" s="199" t="s">
        <v>94</v>
      </c>
      <c r="AE179" s="236" t="s">
        <v>352</v>
      </c>
      <c r="AF179" s="231">
        <v>0</v>
      </c>
      <c r="AG179" s="211">
        <f>Table16[[#This Row],[ADOPTED
Expenditures TOTAL]]*Table16[[#This Row],[
Percent Related to CAP]]</f>
        <v>0</v>
      </c>
      <c r="AH179" s="211">
        <f>Table16[[#This Row],[ADOPTED
Revenue TOTAL]]*Table16[[#This Row],[
Percent Related to CAP]]</f>
        <v>0</v>
      </c>
      <c r="AI179" s="217" t="s">
        <v>69</v>
      </c>
      <c r="AJ179" s="217" t="s">
        <v>69</v>
      </c>
      <c r="AK179" s="217" t="s">
        <v>69</v>
      </c>
      <c r="AL179" s="217" t="s">
        <v>69</v>
      </c>
      <c r="AM179" s="291"/>
      <c r="AN179" s="215" t="s">
        <v>83</v>
      </c>
      <c r="AO179" s="197"/>
      <c r="AP179" s="197"/>
      <c r="AQ179" s="216"/>
      <c r="AR179" s="216"/>
      <c r="AS179" s="219" t="s">
        <v>829</v>
      </c>
      <c r="AT179" s="117" t="b">
        <f>IF(Table16[[#This Row],[PROPOSED
Form ID Name]]=Table16[[#This Row],[ADOPTED
Form ID Name]],TRUE,FALSE)</f>
        <v>1</v>
      </c>
      <c r="AU179" s="121" t="s">
        <v>830</v>
      </c>
      <c r="AV179" s="220" t="b">
        <f>AND(Table16[[#This Row],[PROPOSED Adjustment Description]]=Table16[[#This Row],[ ADOPTED
Adjustment Description]],TRUE,FALSE)</f>
        <v>0</v>
      </c>
      <c r="AW179" s="1" t="s">
        <v>4458</v>
      </c>
      <c r="AX179" s="1" t="b">
        <f>Table16[[#This Row],[Total Expenditures to CAP]]=Table16[[#This Row],[
Percent Related to CAP]]*Table16[[#This Row],[ADOPTED
Expenditures TOTAL]]</f>
        <v>1</v>
      </c>
      <c r="AY179" s="1" t="b">
        <f>Table16[[#This Row],[Total Revenue to CAP]]=Table16[[#This Row],[
Percent Related to CAP]]*Table16[[#This Row],[ADOPTED
Revenue TOTAL]]</f>
        <v>1</v>
      </c>
    </row>
    <row r="180" spans="1:51" s="214" customFormat="1" ht="35.25" customHeight="1" x14ac:dyDescent="0.15">
      <c r="A180" s="196">
        <v>100000</v>
      </c>
      <c r="B180" s="199" t="s">
        <v>57</v>
      </c>
      <c r="C180" s="198">
        <v>1914</v>
      </c>
      <c r="D180" s="199" t="s">
        <v>318</v>
      </c>
      <c r="E180" s="199" t="s">
        <v>832</v>
      </c>
      <c r="F180" s="199" t="s">
        <v>60</v>
      </c>
      <c r="G180" s="199" t="s">
        <v>134</v>
      </c>
      <c r="H180" s="199" t="s">
        <v>83</v>
      </c>
      <c r="I180" s="226">
        <v>56861</v>
      </c>
      <c r="J180" s="228" t="s">
        <v>833</v>
      </c>
      <c r="K180" s="190"/>
      <c r="L180" s="191"/>
      <c r="M180" s="191"/>
      <c r="N180" s="191"/>
      <c r="O180" s="191">
        <f>SUM(Table16[[#This Row],[Salaries and Wages]:[Variable Fringe]])</f>
        <v>0</v>
      </c>
      <c r="P180" s="191"/>
      <c r="Q180" s="191"/>
      <c r="R180" s="191"/>
      <c r="S180" s="191"/>
      <c r="T180" s="191"/>
      <c r="U180" s="191"/>
      <c r="V180" s="191"/>
      <c r="W180" s="191"/>
      <c r="X180" s="191"/>
      <c r="Y180" s="191"/>
      <c r="Z180" s="193">
        <v>-48500</v>
      </c>
      <c r="AA180" s="222" t="s">
        <v>834</v>
      </c>
      <c r="AB180" s="210" t="s">
        <v>835</v>
      </c>
      <c r="AC180" s="209" t="s">
        <v>836</v>
      </c>
      <c r="AD180" s="199" t="s">
        <v>94</v>
      </c>
      <c r="AE180" s="234" t="s">
        <v>837</v>
      </c>
      <c r="AF180" s="231">
        <v>0</v>
      </c>
      <c r="AG180" s="211">
        <f>Table16[[#This Row],[ADOPTED
Expenditures TOTAL]]*Table16[[#This Row],[
Percent Related to CAP]]</f>
        <v>0</v>
      </c>
      <c r="AH180" s="211">
        <f>Table16[[#This Row],[ADOPTED
Revenue TOTAL]]*Table16[[#This Row],[
Percent Related to CAP]]</f>
        <v>0</v>
      </c>
      <c r="AI180" s="217" t="s">
        <v>69</v>
      </c>
      <c r="AJ180" s="217" t="s">
        <v>69</v>
      </c>
      <c r="AK180" s="217" t="s">
        <v>69</v>
      </c>
      <c r="AL180" s="217" t="s">
        <v>69</v>
      </c>
      <c r="AM180" s="246"/>
      <c r="AN180" s="215"/>
      <c r="AO180" s="197"/>
      <c r="AP180" s="197"/>
      <c r="AQ180" s="197"/>
      <c r="AR180" s="197" t="s">
        <v>83</v>
      </c>
      <c r="AS180" s="219" t="s">
        <v>833</v>
      </c>
      <c r="AT180" s="116" t="b">
        <f>IF(Table16[[#This Row],[PROPOSED
Form ID Name]]=Table16[[#This Row],[ADOPTED
Form ID Name]],TRUE,FALSE)</f>
        <v>1</v>
      </c>
      <c r="AU180" s="121" t="s">
        <v>834</v>
      </c>
      <c r="AV180" s="220" t="b">
        <f>AND(Table16[[#This Row],[PROPOSED Adjustment Description]]=Table16[[#This Row],[ ADOPTED
Adjustment Description]],TRUE,FALSE)</f>
        <v>0</v>
      </c>
      <c r="AW180" s="1" t="s">
        <v>4458</v>
      </c>
      <c r="AX180" s="1" t="b">
        <f>Table16[[#This Row],[Total Expenditures to CAP]]=Table16[[#This Row],[
Percent Related to CAP]]*Table16[[#This Row],[ADOPTED
Expenditures TOTAL]]</f>
        <v>1</v>
      </c>
      <c r="AY180" s="1" t="b">
        <f>Table16[[#This Row],[Total Revenue to CAP]]=Table16[[#This Row],[
Percent Related to CAP]]*Table16[[#This Row],[ADOPTED
Revenue TOTAL]]</f>
        <v>1</v>
      </c>
    </row>
    <row r="181" spans="1:51" s="214" customFormat="1" ht="35.25" customHeight="1" x14ac:dyDescent="0.15">
      <c r="A181" s="196">
        <v>200227</v>
      </c>
      <c r="B181" s="199" t="s">
        <v>398</v>
      </c>
      <c r="C181" s="198">
        <v>1913</v>
      </c>
      <c r="D181" s="199" t="s">
        <v>399</v>
      </c>
      <c r="E181" s="199" t="s">
        <v>335</v>
      </c>
      <c r="F181" s="199" t="s">
        <v>83</v>
      </c>
      <c r="G181" s="199" t="s">
        <v>89</v>
      </c>
      <c r="H181" s="199" t="s">
        <v>83</v>
      </c>
      <c r="I181" s="226">
        <v>56863</v>
      </c>
      <c r="J181" s="228" t="s">
        <v>838</v>
      </c>
      <c r="K181" s="190"/>
      <c r="L181" s="191"/>
      <c r="M181" s="191"/>
      <c r="N181" s="191"/>
      <c r="O181" s="191">
        <f>SUM(Table16[[#This Row],[Salaries and Wages]:[Variable Fringe]])</f>
        <v>0</v>
      </c>
      <c r="P181" s="191"/>
      <c r="Q181" s="191"/>
      <c r="R181" s="191"/>
      <c r="S181" s="191"/>
      <c r="T181" s="191"/>
      <c r="U181" s="191"/>
      <c r="V181" s="191"/>
      <c r="W181" s="191"/>
      <c r="X181" s="191"/>
      <c r="Y181" s="191"/>
      <c r="Z181" s="191">
        <v>1284412</v>
      </c>
      <c r="AA181" s="222" t="s">
        <v>839</v>
      </c>
      <c r="AB181" s="210" t="s">
        <v>840</v>
      </c>
      <c r="AC181" s="210" t="s">
        <v>841</v>
      </c>
      <c r="AD181" s="199" t="s">
        <v>94</v>
      </c>
      <c r="AE181" s="234" t="s">
        <v>842</v>
      </c>
      <c r="AF181" s="231">
        <v>0</v>
      </c>
      <c r="AG181" s="211">
        <f>Table16[[#This Row],[ADOPTED
Expenditures TOTAL]]*Table16[[#This Row],[
Percent Related to CAP]]</f>
        <v>0</v>
      </c>
      <c r="AH181" s="211">
        <f>Table16[[#This Row],[ADOPTED
Revenue TOTAL]]*Table16[[#This Row],[
Percent Related to CAP]]</f>
        <v>0</v>
      </c>
      <c r="AI181" s="217" t="s">
        <v>69</v>
      </c>
      <c r="AJ181" s="217" t="s">
        <v>69</v>
      </c>
      <c r="AK181" s="217" t="s">
        <v>69</v>
      </c>
      <c r="AL181" s="217" t="s">
        <v>69</v>
      </c>
      <c r="AM181" s="298"/>
      <c r="AN181" s="215"/>
      <c r="AO181" s="197"/>
      <c r="AP181" s="197" t="s">
        <v>83</v>
      </c>
      <c r="AQ181" s="197"/>
      <c r="AR181" s="197"/>
      <c r="AS181" s="219" t="s">
        <v>838</v>
      </c>
      <c r="AT181" s="117" t="b">
        <f>IF(Table16[[#This Row],[PROPOSED
Form ID Name]]=Table16[[#This Row],[ADOPTED
Form ID Name]],TRUE,FALSE)</f>
        <v>1</v>
      </c>
      <c r="AU181" s="121" t="s">
        <v>839</v>
      </c>
      <c r="AV181" s="220" t="b">
        <f>AND(Table16[[#This Row],[PROPOSED Adjustment Description]]=Table16[[#This Row],[ ADOPTED
Adjustment Description]],TRUE,FALSE)</f>
        <v>0</v>
      </c>
      <c r="AW181" s="1" t="s">
        <v>4458</v>
      </c>
      <c r="AX181" s="1" t="b">
        <f>Table16[[#This Row],[Total Expenditures to CAP]]=Table16[[#This Row],[
Percent Related to CAP]]*Table16[[#This Row],[ADOPTED
Expenditures TOTAL]]</f>
        <v>1</v>
      </c>
      <c r="AY181" s="1" t="b">
        <f>Table16[[#This Row],[Total Revenue to CAP]]=Table16[[#This Row],[
Percent Related to CAP]]*Table16[[#This Row],[ADOPTED
Revenue TOTAL]]</f>
        <v>1</v>
      </c>
    </row>
    <row r="182" spans="1:51" s="214" customFormat="1" ht="35.25" customHeight="1" x14ac:dyDescent="0.15">
      <c r="A182" s="196">
        <v>100000</v>
      </c>
      <c r="B182" s="197" t="s">
        <v>57</v>
      </c>
      <c r="C182" s="198">
        <v>1914</v>
      </c>
      <c r="D182" s="197" t="s">
        <v>318</v>
      </c>
      <c r="E182" s="197" t="s">
        <v>843</v>
      </c>
      <c r="F182" s="197" t="s">
        <v>60</v>
      </c>
      <c r="G182" s="197" t="s">
        <v>134</v>
      </c>
      <c r="H182" s="197" t="s">
        <v>83</v>
      </c>
      <c r="I182" s="226">
        <v>56864</v>
      </c>
      <c r="J182" s="227" t="s">
        <v>844</v>
      </c>
      <c r="K182" s="188"/>
      <c r="L182" s="189"/>
      <c r="M182" s="189"/>
      <c r="N182" s="189"/>
      <c r="O182" s="189">
        <f>SUM(Table16[[#This Row],[Salaries and Wages]:[Variable Fringe]])</f>
        <v>0</v>
      </c>
      <c r="P182" s="189"/>
      <c r="Q182" s="189"/>
      <c r="R182" s="189"/>
      <c r="S182" s="189"/>
      <c r="T182" s="189"/>
      <c r="U182" s="189"/>
      <c r="V182" s="189"/>
      <c r="W182" s="189"/>
      <c r="X182" s="189"/>
      <c r="Y182" s="189"/>
      <c r="Z182" s="194">
        <v>-891460</v>
      </c>
      <c r="AA182" s="221" t="s">
        <v>845</v>
      </c>
      <c r="AB182" s="210" t="s">
        <v>846</v>
      </c>
      <c r="AC182" s="210" t="s">
        <v>847</v>
      </c>
      <c r="AD182" s="197" t="s">
        <v>94</v>
      </c>
      <c r="AE182" s="235" t="s">
        <v>848</v>
      </c>
      <c r="AF182" s="231">
        <v>0</v>
      </c>
      <c r="AG182" s="211">
        <f>Table16[[#This Row],[ADOPTED
Expenditures TOTAL]]*Table16[[#This Row],[
Percent Related to CAP]]</f>
        <v>0</v>
      </c>
      <c r="AH182" s="211">
        <f>Table16[[#This Row],[ADOPTED
Revenue TOTAL]]*Table16[[#This Row],[
Percent Related to CAP]]</f>
        <v>0</v>
      </c>
      <c r="AI182" s="217" t="s">
        <v>69</v>
      </c>
      <c r="AJ182" s="217" t="s">
        <v>69</v>
      </c>
      <c r="AK182" s="217" t="s">
        <v>69</v>
      </c>
      <c r="AL182" s="217" t="s">
        <v>69</v>
      </c>
      <c r="AM182" s="309"/>
      <c r="AN182" s="212"/>
      <c r="AO182" s="213"/>
      <c r="AP182" s="213"/>
      <c r="AQ182" s="213"/>
      <c r="AR182" s="197" t="s">
        <v>83</v>
      </c>
      <c r="AS182" s="219" t="s">
        <v>844</v>
      </c>
      <c r="AT182" s="116" t="b">
        <f>IF(Table16[[#This Row],[PROPOSED
Form ID Name]]=Table16[[#This Row],[ADOPTED
Form ID Name]],TRUE,FALSE)</f>
        <v>1</v>
      </c>
      <c r="AU182" s="121" t="s">
        <v>845</v>
      </c>
      <c r="AV182" s="220" t="b">
        <f>AND(Table16[[#This Row],[PROPOSED Adjustment Description]]=Table16[[#This Row],[ ADOPTED
Adjustment Description]],TRUE,FALSE)</f>
        <v>0</v>
      </c>
      <c r="AW182" s="1" t="s">
        <v>4458</v>
      </c>
      <c r="AX182" s="1" t="b">
        <f>Table16[[#This Row],[Total Expenditures to CAP]]=Table16[[#This Row],[
Percent Related to CAP]]*Table16[[#This Row],[ADOPTED
Expenditures TOTAL]]</f>
        <v>1</v>
      </c>
      <c r="AY182" s="1" t="b">
        <f>Table16[[#This Row],[Total Revenue to CAP]]=Table16[[#This Row],[
Percent Related to CAP]]*Table16[[#This Row],[ADOPTED
Revenue TOTAL]]</f>
        <v>1</v>
      </c>
    </row>
    <row r="183" spans="1:51" s="214" customFormat="1" ht="35.25" customHeight="1" x14ac:dyDescent="0.15">
      <c r="A183" s="196">
        <v>100000</v>
      </c>
      <c r="B183" s="197" t="s">
        <v>57</v>
      </c>
      <c r="C183" s="198">
        <v>2113</v>
      </c>
      <c r="D183" s="197" t="s">
        <v>159</v>
      </c>
      <c r="E183" s="197" t="s">
        <v>59</v>
      </c>
      <c r="F183" s="197" t="s">
        <v>83</v>
      </c>
      <c r="G183" s="197" t="s">
        <v>61</v>
      </c>
      <c r="H183" s="197" t="s">
        <v>83</v>
      </c>
      <c r="I183" s="226">
        <v>56867</v>
      </c>
      <c r="J183" s="227" t="s">
        <v>849</v>
      </c>
      <c r="K183" s="188">
        <v>1</v>
      </c>
      <c r="L183" s="189">
        <v>74763</v>
      </c>
      <c r="M183" s="189">
        <v>17874</v>
      </c>
      <c r="N183" s="189">
        <v>9619</v>
      </c>
      <c r="O183" s="189">
        <f>SUM(Table16[[#This Row],[Salaries and Wages]:[Variable Fringe]])</f>
        <v>102256</v>
      </c>
      <c r="P183" s="189"/>
      <c r="Q183" s="189"/>
      <c r="R183" s="189"/>
      <c r="S183" s="189"/>
      <c r="T183" s="189"/>
      <c r="U183" s="189"/>
      <c r="V183" s="189"/>
      <c r="W183" s="189"/>
      <c r="X183" s="189"/>
      <c r="Y183" s="189">
        <v>102256</v>
      </c>
      <c r="Z183" s="189"/>
      <c r="AA183" s="221" t="s">
        <v>850</v>
      </c>
      <c r="AB183" s="210" t="s">
        <v>851</v>
      </c>
      <c r="AC183" s="210" t="s">
        <v>852</v>
      </c>
      <c r="AD183" s="197" t="s">
        <v>94</v>
      </c>
      <c r="AE183" s="234" t="s">
        <v>69</v>
      </c>
      <c r="AF183" s="259">
        <v>0</v>
      </c>
      <c r="AG183" s="211">
        <f>Table16[[#This Row],[ADOPTED
Expenditures TOTAL]]*Table16[[#This Row],[
Percent Related to CAP]]</f>
        <v>0</v>
      </c>
      <c r="AH183" s="211">
        <f>Table16[[#This Row],[ADOPTED
Revenue TOTAL]]*Table16[[#This Row],[
Percent Related to CAP]]</f>
        <v>0</v>
      </c>
      <c r="AI183" s="251" t="s">
        <v>69</v>
      </c>
      <c r="AJ183" s="251" t="s">
        <v>69</v>
      </c>
      <c r="AK183" s="251" t="s">
        <v>69</v>
      </c>
      <c r="AL183" s="251" t="s">
        <v>69</v>
      </c>
      <c r="AM183" s="246"/>
      <c r="AN183" s="215"/>
      <c r="AO183" s="197"/>
      <c r="AP183" s="197"/>
      <c r="AQ183" s="197"/>
      <c r="AR183" s="197" t="s">
        <v>83</v>
      </c>
      <c r="AS183" s="219" t="s">
        <v>849</v>
      </c>
      <c r="AT183" s="116" t="b">
        <f>IF(Table16[[#This Row],[PROPOSED
Form ID Name]]=Table16[[#This Row],[ADOPTED
Form ID Name]],TRUE,FALSE)</f>
        <v>1</v>
      </c>
      <c r="AU183" s="121" t="s">
        <v>850</v>
      </c>
      <c r="AV183" s="220" t="b">
        <f>AND(Table16[[#This Row],[PROPOSED Adjustment Description]]=Table16[[#This Row],[ ADOPTED
Adjustment Description]],TRUE,FALSE)</f>
        <v>0</v>
      </c>
      <c r="AW183" s="1" t="s">
        <v>4458</v>
      </c>
      <c r="AX183" s="1" t="b">
        <f>Table16[[#This Row],[Total Expenditures to CAP]]=Table16[[#This Row],[
Percent Related to CAP]]*Table16[[#This Row],[ADOPTED
Expenditures TOTAL]]</f>
        <v>1</v>
      </c>
      <c r="AY183" s="1" t="b">
        <f>Table16[[#This Row],[Total Revenue to CAP]]=Table16[[#This Row],[
Percent Related to CAP]]*Table16[[#This Row],[ADOPTED
Revenue TOTAL]]</f>
        <v>1</v>
      </c>
    </row>
    <row r="184" spans="1:51" s="214" customFormat="1" ht="35.25" customHeight="1" x14ac:dyDescent="0.15">
      <c r="A184" s="196">
        <v>200300</v>
      </c>
      <c r="B184" s="199" t="s">
        <v>124</v>
      </c>
      <c r="C184" s="198">
        <v>1614</v>
      </c>
      <c r="D184" s="199" t="s">
        <v>125</v>
      </c>
      <c r="E184" s="199" t="s">
        <v>238</v>
      </c>
      <c r="F184" s="199" t="s">
        <v>83</v>
      </c>
      <c r="G184" s="199" t="s">
        <v>61</v>
      </c>
      <c r="H184" s="199" t="s">
        <v>853</v>
      </c>
      <c r="I184" s="226">
        <v>56868</v>
      </c>
      <c r="J184" s="228" t="s">
        <v>854</v>
      </c>
      <c r="K184" s="190"/>
      <c r="L184" s="191"/>
      <c r="M184" s="191"/>
      <c r="N184" s="191"/>
      <c r="O184" s="191">
        <f>SUM(Table16[[#This Row],[Salaries and Wages]:[Variable Fringe]])</f>
        <v>0</v>
      </c>
      <c r="P184" s="191"/>
      <c r="Q184" s="191">
        <v>15000</v>
      </c>
      <c r="R184" s="191"/>
      <c r="S184" s="191"/>
      <c r="T184" s="191"/>
      <c r="U184" s="191"/>
      <c r="V184" s="191"/>
      <c r="W184" s="191"/>
      <c r="X184" s="191"/>
      <c r="Y184" s="191">
        <v>15000</v>
      </c>
      <c r="Z184" s="191"/>
      <c r="AA184" s="223" t="s">
        <v>855</v>
      </c>
      <c r="AB184" s="210" t="s">
        <v>856</v>
      </c>
      <c r="AC184" s="210" t="s">
        <v>857</v>
      </c>
      <c r="AD184" s="199" t="s">
        <v>67</v>
      </c>
      <c r="AE184" s="236" t="s">
        <v>858</v>
      </c>
      <c r="AF184" s="231">
        <v>0</v>
      </c>
      <c r="AG184" s="211">
        <f>Table16[[#This Row],[ADOPTED
Expenditures TOTAL]]*Table16[[#This Row],[
Percent Related to CAP]]</f>
        <v>0</v>
      </c>
      <c r="AH184" s="211">
        <f>Table16[[#This Row],[ADOPTED
Revenue TOTAL]]*Table16[[#This Row],[
Percent Related to CAP]]</f>
        <v>0</v>
      </c>
      <c r="AI184" s="217" t="s">
        <v>69</v>
      </c>
      <c r="AJ184" s="217" t="s">
        <v>69</v>
      </c>
      <c r="AK184" s="217" t="s">
        <v>69</v>
      </c>
      <c r="AL184" s="217" t="s">
        <v>69</v>
      </c>
      <c r="AM184" s="291"/>
      <c r="AN184" s="215" t="s">
        <v>83</v>
      </c>
      <c r="AO184" s="197"/>
      <c r="AP184" s="197"/>
      <c r="AQ184" s="216"/>
      <c r="AR184" s="216"/>
      <c r="AS184" s="219" t="s">
        <v>854</v>
      </c>
      <c r="AT184" s="117" t="b">
        <f>IF(Table16[[#This Row],[PROPOSED
Form ID Name]]=Table16[[#This Row],[ADOPTED
Form ID Name]],TRUE,FALSE)</f>
        <v>1</v>
      </c>
      <c r="AU184" s="121" t="s">
        <v>855</v>
      </c>
      <c r="AV184" s="220" t="b">
        <f>AND(Table16[[#This Row],[PROPOSED Adjustment Description]]=Table16[[#This Row],[ ADOPTED
Adjustment Description]],TRUE,FALSE)</f>
        <v>0</v>
      </c>
      <c r="AW184" s="1" t="s">
        <v>4458</v>
      </c>
      <c r="AX184" s="1" t="b">
        <f>Table16[[#This Row],[Total Expenditures to CAP]]=Table16[[#This Row],[
Percent Related to CAP]]*Table16[[#This Row],[ADOPTED
Expenditures TOTAL]]</f>
        <v>1</v>
      </c>
      <c r="AY184" s="1" t="b">
        <f>Table16[[#This Row],[Total Revenue to CAP]]=Table16[[#This Row],[
Percent Related to CAP]]*Table16[[#This Row],[ADOPTED
Revenue TOTAL]]</f>
        <v>1</v>
      </c>
    </row>
    <row r="185" spans="1:51" s="214" customFormat="1" ht="35.25" customHeight="1" x14ac:dyDescent="0.15">
      <c r="A185" s="196">
        <v>100000</v>
      </c>
      <c r="B185" s="197" t="s">
        <v>57</v>
      </c>
      <c r="C185" s="198">
        <v>2113</v>
      </c>
      <c r="D185" s="197" t="s">
        <v>159</v>
      </c>
      <c r="E185" s="197" t="s">
        <v>72</v>
      </c>
      <c r="F185" s="197" t="s">
        <v>83</v>
      </c>
      <c r="G185" s="197" t="s">
        <v>61</v>
      </c>
      <c r="H185" s="197" t="s">
        <v>83</v>
      </c>
      <c r="I185" s="226">
        <v>56869</v>
      </c>
      <c r="J185" s="227" t="s">
        <v>859</v>
      </c>
      <c r="K185" s="188">
        <v>1</v>
      </c>
      <c r="L185" s="189">
        <v>74763</v>
      </c>
      <c r="M185" s="189">
        <v>17874</v>
      </c>
      <c r="N185" s="189">
        <v>9619</v>
      </c>
      <c r="O185" s="189">
        <f>SUM(Table16[[#This Row],[Salaries and Wages]:[Variable Fringe]])</f>
        <v>102256</v>
      </c>
      <c r="P185" s="189"/>
      <c r="Q185" s="189"/>
      <c r="R185" s="189"/>
      <c r="S185" s="189"/>
      <c r="T185" s="189"/>
      <c r="U185" s="189"/>
      <c r="V185" s="189"/>
      <c r="W185" s="189"/>
      <c r="X185" s="189"/>
      <c r="Y185" s="189">
        <v>102256</v>
      </c>
      <c r="Z185" s="189"/>
      <c r="AA185" s="221" t="s">
        <v>860</v>
      </c>
      <c r="AB185" s="210" t="s">
        <v>861</v>
      </c>
      <c r="AC185" s="210" t="s">
        <v>862</v>
      </c>
      <c r="AD185" s="197" t="s">
        <v>94</v>
      </c>
      <c r="AE185" s="234" t="s">
        <v>69</v>
      </c>
      <c r="AF185" s="259">
        <v>0</v>
      </c>
      <c r="AG185" s="211">
        <f>Table16[[#This Row],[ADOPTED
Expenditures TOTAL]]*Table16[[#This Row],[
Percent Related to CAP]]</f>
        <v>0</v>
      </c>
      <c r="AH185" s="211">
        <f>Table16[[#This Row],[ADOPTED
Revenue TOTAL]]*Table16[[#This Row],[
Percent Related to CAP]]</f>
        <v>0</v>
      </c>
      <c r="AI185" s="251" t="s">
        <v>69</v>
      </c>
      <c r="AJ185" s="251" t="s">
        <v>69</v>
      </c>
      <c r="AK185" s="251" t="s">
        <v>69</v>
      </c>
      <c r="AL185" s="251" t="s">
        <v>69</v>
      </c>
      <c r="AM185" s="246"/>
      <c r="AN185" s="215"/>
      <c r="AO185" s="197"/>
      <c r="AP185" s="197"/>
      <c r="AQ185" s="197"/>
      <c r="AR185" s="197" t="s">
        <v>70</v>
      </c>
      <c r="AS185" s="219" t="s">
        <v>859</v>
      </c>
      <c r="AT185" s="116" t="b">
        <f>IF(Table16[[#This Row],[PROPOSED
Form ID Name]]=Table16[[#This Row],[ADOPTED
Form ID Name]],TRUE,FALSE)</f>
        <v>1</v>
      </c>
      <c r="AU185" s="121" t="s">
        <v>860</v>
      </c>
      <c r="AV185" s="220" t="b">
        <f>AND(Table16[[#This Row],[PROPOSED Adjustment Description]]=Table16[[#This Row],[ ADOPTED
Adjustment Description]],TRUE,FALSE)</f>
        <v>0</v>
      </c>
      <c r="AW185" s="1" t="s">
        <v>4458</v>
      </c>
      <c r="AX185" s="1" t="b">
        <f>Table16[[#This Row],[Total Expenditures to CAP]]=Table16[[#This Row],[
Percent Related to CAP]]*Table16[[#This Row],[ADOPTED
Expenditures TOTAL]]</f>
        <v>1</v>
      </c>
      <c r="AY185" s="1" t="b">
        <f>Table16[[#This Row],[Total Revenue to CAP]]=Table16[[#This Row],[
Percent Related to CAP]]*Table16[[#This Row],[ADOPTED
Revenue TOTAL]]</f>
        <v>1</v>
      </c>
    </row>
    <row r="186" spans="1:51" s="214" customFormat="1" ht="35.25" customHeight="1" x14ac:dyDescent="0.15">
      <c r="A186" s="196">
        <v>200300</v>
      </c>
      <c r="B186" s="199" t="s">
        <v>124</v>
      </c>
      <c r="C186" s="198">
        <v>1614</v>
      </c>
      <c r="D186" s="199" t="s">
        <v>125</v>
      </c>
      <c r="E186" s="199" t="s">
        <v>103</v>
      </c>
      <c r="F186" s="199" t="s">
        <v>83</v>
      </c>
      <c r="G186" s="199" t="s">
        <v>160</v>
      </c>
      <c r="H186" s="199" t="s">
        <v>853</v>
      </c>
      <c r="I186" s="226">
        <v>56870</v>
      </c>
      <c r="J186" s="228" t="s">
        <v>863</v>
      </c>
      <c r="K186" s="190"/>
      <c r="L186" s="191"/>
      <c r="M186" s="191"/>
      <c r="N186" s="191"/>
      <c r="O186" s="191">
        <f>SUM(Table16[[#This Row],[Salaries and Wages]:[Variable Fringe]])</f>
        <v>0</v>
      </c>
      <c r="P186" s="191"/>
      <c r="Q186" s="191">
        <v>160000</v>
      </c>
      <c r="R186" s="191"/>
      <c r="S186" s="191"/>
      <c r="T186" s="191"/>
      <c r="U186" s="191"/>
      <c r="V186" s="191"/>
      <c r="W186" s="191"/>
      <c r="X186" s="191"/>
      <c r="Y186" s="191">
        <v>160000</v>
      </c>
      <c r="Z186" s="191"/>
      <c r="AA186" s="222" t="s">
        <v>864</v>
      </c>
      <c r="AB186" s="210" t="s">
        <v>865</v>
      </c>
      <c r="AC186" s="210" t="s">
        <v>866</v>
      </c>
      <c r="AD186" s="199" t="s">
        <v>67</v>
      </c>
      <c r="AE186" s="236" t="s">
        <v>867</v>
      </c>
      <c r="AF186" s="231">
        <v>0</v>
      </c>
      <c r="AG186" s="211">
        <f>Table16[[#This Row],[ADOPTED
Expenditures TOTAL]]*Table16[[#This Row],[
Percent Related to CAP]]</f>
        <v>0</v>
      </c>
      <c r="AH186" s="211">
        <f>Table16[[#This Row],[ADOPTED
Revenue TOTAL]]*Table16[[#This Row],[
Percent Related to CAP]]</f>
        <v>0</v>
      </c>
      <c r="AI186" s="217" t="s">
        <v>69</v>
      </c>
      <c r="AJ186" s="217" t="s">
        <v>69</v>
      </c>
      <c r="AK186" s="217" t="s">
        <v>69</v>
      </c>
      <c r="AL186" s="217" t="s">
        <v>69</v>
      </c>
      <c r="AM186" s="291"/>
      <c r="AN186" s="215" t="s">
        <v>83</v>
      </c>
      <c r="AO186" s="197"/>
      <c r="AP186" s="197"/>
      <c r="AQ186" s="216"/>
      <c r="AR186" s="216"/>
      <c r="AS186" s="219" t="s">
        <v>863</v>
      </c>
      <c r="AT186" s="117" t="b">
        <f>IF(Table16[[#This Row],[PROPOSED
Form ID Name]]=Table16[[#This Row],[ADOPTED
Form ID Name]],TRUE,FALSE)</f>
        <v>1</v>
      </c>
      <c r="AU186" s="121" t="s">
        <v>864</v>
      </c>
      <c r="AV186" s="220" t="b">
        <f>AND(Table16[[#This Row],[PROPOSED Adjustment Description]]=Table16[[#This Row],[ ADOPTED
Adjustment Description]],TRUE,FALSE)</f>
        <v>0</v>
      </c>
      <c r="AW186" s="1" t="s">
        <v>4458</v>
      </c>
      <c r="AX186" s="1" t="b">
        <f>Table16[[#This Row],[Total Expenditures to CAP]]=Table16[[#This Row],[
Percent Related to CAP]]*Table16[[#This Row],[ADOPTED
Expenditures TOTAL]]</f>
        <v>1</v>
      </c>
      <c r="AY186" s="1" t="b">
        <f>Table16[[#This Row],[Total Revenue to CAP]]=Table16[[#This Row],[
Percent Related to CAP]]*Table16[[#This Row],[ADOPTED
Revenue TOTAL]]</f>
        <v>1</v>
      </c>
    </row>
    <row r="187" spans="1:51" s="214" customFormat="1" ht="35.25" customHeight="1" x14ac:dyDescent="0.15">
      <c r="A187" s="196">
        <v>720009</v>
      </c>
      <c r="B187" s="199" t="s">
        <v>821</v>
      </c>
      <c r="C187" s="198">
        <v>1317</v>
      </c>
      <c r="D187" s="199" t="s">
        <v>492</v>
      </c>
      <c r="E187" s="199" t="s">
        <v>278</v>
      </c>
      <c r="F187" s="199" t="s">
        <v>83</v>
      </c>
      <c r="G187" s="199" t="s">
        <v>89</v>
      </c>
      <c r="H187" s="199" t="s">
        <v>83</v>
      </c>
      <c r="I187" s="226">
        <v>56871</v>
      </c>
      <c r="J187" s="228" t="s">
        <v>868</v>
      </c>
      <c r="K187" s="190"/>
      <c r="L187" s="191"/>
      <c r="M187" s="191"/>
      <c r="N187" s="191"/>
      <c r="O187" s="191">
        <f>SUM(Table16[[#This Row],[Salaries and Wages]:[Variable Fringe]])</f>
        <v>0</v>
      </c>
      <c r="P187" s="191"/>
      <c r="Q187" s="191"/>
      <c r="R187" s="191"/>
      <c r="S187" s="191"/>
      <c r="T187" s="191"/>
      <c r="U187" s="191"/>
      <c r="V187" s="191"/>
      <c r="W187" s="191"/>
      <c r="X187" s="191"/>
      <c r="Y187" s="191"/>
      <c r="Z187" s="191">
        <v>791988</v>
      </c>
      <c r="AA187" s="222" t="s">
        <v>869</v>
      </c>
      <c r="AB187" s="210" t="s">
        <v>814</v>
      </c>
      <c r="AC187" s="209" t="s">
        <v>870</v>
      </c>
      <c r="AD187" s="199" t="s">
        <v>94</v>
      </c>
      <c r="AE187" s="236" t="s">
        <v>83</v>
      </c>
      <c r="AF187" s="231">
        <v>0</v>
      </c>
      <c r="AG187" s="211">
        <f>Table16[[#This Row],[ADOPTED
Expenditures TOTAL]]*Table16[[#This Row],[
Percent Related to CAP]]</f>
        <v>0</v>
      </c>
      <c r="AH187" s="211">
        <f>Table16[[#This Row],[ADOPTED
Revenue TOTAL]]*Table16[[#This Row],[
Percent Related to CAP]]</f>
        <v>0</v>
      </c>
      <c r="AI187" s="217" t="s">
        <v>69</v>
      </c>
      <c r="AJ187" s="217" t="s">
        <v>69</v>
      </c>
      <c r="AK187" s="217" t="s">
        <v>69</v>
      </c>
      <c r="AL187" s="217" t="s">
        <v>69</v>
      </c>
      <c r="AM187" s="291"/>
      <c r="AN187" s="215" t="s">
        <v>83</v>
      </c>
      <c r="AO187" s="197"/>
      <c r="AP187" s="197"/>
      <c r="AQ187" s="216"/>
      <c r="AR187" s="216"/>
      <c r="AS187" s="219" t="s">
        <v>868</v>
      </c>
      <c r="AT187" s="117" t="b">
        <f>IF(Table16[[#This Row],[PROPOSED
Form ID Name]]=Table16[[#This Row],[ADOPTED
Form ID Name]],TRUE,FALSE)</f>
        <v>1</v>
      </c>
      <c r="AU187" s="121" t="s">
        <v>869</v>
      </c>
      <c r="AV187" s="220" t="b">
        <f>AND(Table16[[#This Row],[PROPOSED Adjustment Description]]=Table16[[#This Row],[ ADOPTED
Adjustment Description]],TRUE,FALSE)</f>
        <v>0</v>
      </c>
      <c r="AW187" s="1" t="s">
        <v>4458</v>
      </c>
      <c r="AX187" s="1" t="b">
        <f>Table16[[#This Row],[Total Expenditures to CAP]]=Table16[[#This Row],[
Percent Related to CAP]]*Table16[[#This Row],[ADOPTED
Expenditures TOTAL]]</f>
        <v>1</v>
      </c>
      <c r="AY187" s="1" t="b">
        <f>Table16[[#This Row],[Total Revenue to CAP]]=Table16[[#This Row],[
Percent Related to CAP]]*Table16[[#This Row],[ADOPTED
Revenue TOTAL]]</f>
        <v>1</v>
      </c>
    </row>
    <row r="188" spans="1:51" s="214" customFormat="1" ht="35.25" customHeight="1" x14ac:dyDescent="0.15">
      <c r="A188" s="196">
        <v>720009</v>
      </c>
      <c r="B188" s="199" t="s">
        <v>821</v>
      </c>
      <c r="C188" s="198">
        <v>1317</v>
      </c>
      <c r="D188" s="199" t="s">
        <v>492</v>
      </c>
      <c r="E188" s="199" t="s">
        <v>329</v>
      </c>
      <c r="F188" s="199" t="s">
        <v>83</v>
      </c>
      <c r="G188" s="199" t="s">
        <v>134</v>
      </c>
      <c r="H188" s="199" t="s">
        <v>83</v>
      </c>
      <c r="I188" s="226">
        <v>56872</v>
      </c>
      <c r="J188" s="228" t="s">
        <v>871</v>
      </c>
      <c r="K188" s="190"/>
      <c r="L188" s="191"/>
      <c r="M188" s="191"/>
      <c r="N188" s="191"/>
      <c r="O188" s="191">
        <f>SUM(Table16[[#This Row],[Salaries and Wages]:[Variable Fringe]])</f>
        <v>0</v>
      </c>
      <c r="P188" s="191"/>
      <c r="Q188" s="191"/>
      <c r="R188" s="191"/>
      <c r="S188" s="191"/>
      <c r="T188" s="191"/>
      <c r="U188" s="191"/>
      <c r="V188" s="191"/>
      <c r="W188" s="191"/>
      <c r="X188" s="191"/>
      <c r="Y188" s="191"/>
      <c r="Z188" s="193">
        <v>-10086823</v>
      </c>
      <c r="AA188" s="222" t="s">
        <v>872</v>
      </c>
      <c r="AB188" s="210" t="s">
        <v>873</v>
      </c>
      <c r="AC188" s="210" t="s">
        <v>874</v>
      </c>
      <c r="AD188" s="199" t="s">
        <v>94</v>
      </c>
      <c r="AE188" s="236" t="s">
        <v>352</v>
      </c>
      <c r="AF188" s="231">
        <v>0</v>
      </c>
      <c r="AG188" s="211">
        <f>Table16[[#This Row],[ADOPTED
Expenditures TOTAL]]*Table16[[#This Row],[
Percent Related to CAP]]</f>
        <v>0</v>
      </c>
      <c r="AH188" s="211">
        <f>Table16[[#This Row],[ADOPTED
Revenue TOTAL]]*Table16[[#This Row],[
Percent Related to CAP]]</f>
        <v>0</v>
      </c>
      <c r="AI188" s="217" t="s">
        <v>69</v>
      </c>
      <c r="AJ188" s="217" t="s">
        <v>69</v>
      </c>
      <c r="AK188" s="217" t="s">
        <v>69</v>
      </c>
      <c r="AL188" s="217" t="s">
        <v>69</v>
      </c>
      <c r="AM188" s="291"/>
      <c r="AN188" s="215" t="s">
        <v>83</v>
      </c>
      <c r="AO188" s="197"/>
      <c r="AP188" s="197"/>
      <c r="AQ188" s="216"/>
      <c r="AR188" s="216"/>
      <c r="AS188" s="219" t="s">
        <v>871</v>
      </c>
      <c r="AT188" s="117" t="b">
        <f>IF(Table16[[#This Row],[PROPOSED
Form ID Name]]=Table16[[#This Row],[ADOPTED
Form ID Name]],TRUE,FALSE)</f>
        <v>1</v>
      </c>
      <c r="AU188" s="121" t="s">
        <v>872</v>
      </c>
      <c r="AV188" s="220" t="b">
        <f>AND(Table16[[#This Row],[PROPOSED Adjustment Description]]=Table16[[#This Row],[ ADOPTED
Adjustment Description]],TRUE,FALSE)</f>
        <v>0</v>
      </c>
      <c r="AW188" s="1" t="s">
        <v>4458</v>
      </c>
      <c r="AX188" s="1" t="b">
        <f>Table16[[#This Row],[Total Expenditures to CAP]]=Table16[[#This Row],[
Percent Related to CAP]]*Table16[[#This Row],[ADOPTED
Expenditures TOTAL]]</f>
        <v>1</v>
      </c>
      <c r="AY188" s="1" t="b">
        <f>Table16[[#This Row],[Total Revenue to CAP]]=Table16[[#This Row],[
Percent Related to CAP]]*Table16[[#This Row],[ADOPTED
Revenue TOTAL]]</f>
        <v>1</v>
      </c>
    </row>
    <row r="189" spans="1:51" s="214" customFormat="1" ht="35.25" customHeight="1" x14ac:dyDescent="0.15">
      <c r="A189" s="196">
        <v>100000</v>
      </c>
      <c r="B189" s="197" t="s">
        <v>57</v>
      </c>
      <c r="C189" s="198">
        <v>1713</v>
      </c>
      <c r="D189" s="197" t="s">
        <v>875</v>
      </c>
      <c r="E189" s="197" t="s">
        <v>59</v>
      </c>
      <c r="F189" s="197" t="s">
        <v>60</v>
      </c>
      <c r="G189" s="197" t="s">
        <v>61</v>
      </c>
      <c r="H189" s="197" t="s">
        <v>83</v>
      </c>
      <c r="I189" s="226">
        <v>56877</v>
      </c>
      <c r="J189" s="227" t="s">
        <v>876</v>
      </c>
      <c r="K189" s="195">
        <v>-1.5</v>
      </c>
      <c r="L189" s="189">
        <v>23775</v>
      </c>
      <c r="M189" s="194">
        <v>-26090</v>
      </c>
      <c r="N189" s="194">
        <v>-29759</v>
      </c>
      <c r="O189" s="194">
        <f>SUM(Table16[[#This Row],[Salaries and Wages]:[Variable Fringe]])</f>
        <v>-32074</v>
      </c>
      <c r="P189" s="189">
        <v>1500</v>
      </c>
      <c r="Q189" s="189"/>
      <c r="R189" s="189"/>
      <c r="S189" s="189"/>
      <c r="T189" s="189"/>
      <c r="U189" s="189"/>
      <c r="V189" s="189"/>
      <c r="W189" s="189"/>
      <c r="X189" s="189"/>
      <c r="Y189" s="194">
        <v>-30574</v>
      </c>
      <c r="Z189" s="189"/>
      <c r="AA189" s="221" t="s">
        <v>877</v>
      </c>
      <c r="AB189" s="210" t="s">
        <v>878</v>
      </c>
      <c r="AC189" s="210" t="s">
        <v>879</v>
      </c>
      <c r="AD189" s="197" t="s">
        <v>67</v>
      </c>
      <c r="AE189" s="235" t="s">
        <v>880</v>
      </c>
      <c r="AF189" s="231">
        <v>0</v>
      </c>
      <c r="AG189" s="211">
        <f>Table16[[#This Row],[ADOPTED
Expenditures TOTAL]]*Table16[[#This Row],[
Percent Related to CAP]]</f>
        <v>0</v>
      </c>
      <c r="AH189" s="211">
        <f>Table16[[#This Row],[ADOPTED
Revenue TOTAL]]*Table16[[#This Row],[
Percent Related to CAP]]</f>
        <v>0</v>
      </c>
      <c r="AI189" s="217" t="s">
        <v>69</v>
      </c>
      <c r="AJ189" s="217" t="s">
        <v>69</v>
      </c>
      <c r="AK189" s="217" t="s">
        <v>69</v>
      </c>
      <c r="AL189" s="217" t="s">
        <v>69</v>
      </c>
      <c r="AM189" s="290"/>
      <c r="AN189" s="212"/>
      <c r="AO189" s="213"/>
      <c r="AP189" s="213"/>
      <c r="AQ189" s="213"/>
      <c r="AR189" s="197" t="s">
        <v>83</v>
      </c>
      <c r="AS189" s="219" t="s">
        <v>876</v>
      </c>
      <c r="AT189" s="116" t="b">
        <f>IF(Table16[[#This Row],[PROPOSED
Form ID Name]]=Table16[[#This Row],[ADOPTED
Form ID Name]],TRUE,FALSE)</f>
        <v>1</v>
      </c>
      <c r="AU189" s="121" t="s">
        <v>877</v>
      </c>
      <c r="AV189" s="220" t="b">
        <f>AND(Table16[[#This Row],[PROPOSED Adjustment Description]]=Table16[[#This Row],[ ADOPTED
Adjustment Description]],TRUE,FALSE)</f>
        <v>0</v>
      </c>
      <c r="AW189" s="1" t="s">
        <v>4458</v>
      </c>
      <c r="AX189" s="1" t="b">
        <f>Table16[[#This Row],[Total Expenditures to CAP]]=Table16[[#This Row],[
Percent Related to CAP]]*Table16[[#This Row],[ADOPTED
Expenditures TOTAL]]</f>
        <v>1</v>
      </c>
      <c r="AY189" s="1" t="b">
        <f>Table16[[#This Row],[Total Revenue to CAP]]=Table16[[#This Row],[
Percent Related to CAP]]*Table16[[#This Row],[ADOPTED
Revenue TOTAL]]</f>
        <v>1</v>
      </c>
    </row>
    <row r="190" spans="1:51" s="214" customFormat="1" ht="35.25" customHeight="1" x14ac:dyDescent="0.15">
      <c r="A190" s="196">
        <v>100000</v>
      </c>
      <c r="B190" s="197" t="s">
        <v>57</v>
      </c>
      <c r="C190" s="198">
        <v>1713</v>
      </c>
      <c r="D190" s="197" t="s">
        <v>875</v>
      </c>
      <c r="E190" s="197" t="s">
        <v>238</v>
      </c>
      <c r="F190" s="197" t="s">
        <v>60</v>
      </c>
      <c r="G190" s="197" t="s">
        <v>160</v>
      </c>
      <c r="H190" s="197" t="s">
        <v>83</v>
      </c>
      <c r="I190" s="226">
        <v>56878</v>
      </c>
      <c r="J190" s="227" t="s">
        <v>881</v>
      </c>
      <c r="K190" s="188"/>
      <c r="L190" s="189"/>
      <c r="M190" s="189"/>
      <c r="N190" s="189"/>
      <c r="O190" s="189">
        <f>SUM(Table16[[#This Row],[Salaries and Wages]:[Variable Fringe]])</f>
        <v>0</v>
      </c>
      <c r="P190" s="189"/>
      <c r="Q190" s="189">
        <v>864000</v>
      </c>
      <c r="R190" s="189"/>
      <c r="S190" s="189"/>
      <c r="T190" s="189"/>
      <c r="U190" s="189"/>
      <c r="V190" s="189"/>
      <c r="W190" s="189"/>
      <c r="X190" s="189"/>
      <c r="Y190" s="189">
        <v>864000</v>
      </c>
      <c r="Z190" s="189"/>
      <c r="AA190" s="221" t="s">
        <v>882</v>
      </c>
      <c r="AB190" s="210" t="s">
        <v>883</v>
      </c>
      <c r="AC190" s="210" t="s">
        <v>884</v>
      </c>
      <c r="AD190" s="197" t="s">
        <v>67</v>
      </c>
      <c r="AE190" s="235" t="s">
        <v>885</v>
      </c>
      <c r="AF190" s="231">
        <v>0</v>
      </c>
      <c r="AG190" s="211">
        <f>Table16[[#This Row],[ADOPTED
Expenditures TOTAL]]*Table16[[#This Row],[
Percent Related to CAP]]</f>
        <v>0</v>
      </c>
      <c r="AH190" s="211">
        <f>Table16[[#This Row],[ADOPTED
Revenue TOTAL]]*Table16[[#This Row],[
Percent Related to CAP]]</f>
        <v>0</v>
      </c>
      <c r="AI190" s="217" t="s">
        <v>69</v>
      </c>
      <c r="AJ190" s="217" t="s">
        <v>69</v>
      </c>
      <c r="AK190" s="217" t="s">
        <v>69</v>
      </c>
      <c r="AL190" s="217" t="s">
        <v>69</v>
      </c>
      <c r="AM190" s="290"/>
      <c r="AN190" s="212"/>
      <c r="AO190" s="213"/>
      <c r="AP190" s="213"/>
      <c r="AQ190" s="213"/>
      <c r="AR190" s="197" t="s">
        <v>70</v>
      </c>
      <c r="AS190" s="219" t="s">
        <v>881</v>
      </c>
      <c r="AT190" s="116" t="b">
        <f>IF(Table16[[#This Row],[PROPOSED
Form ID Name]]=Table16[[#This Row],[ADOPTED
Form ID Name]],TRUE,FALSE)</f>
        <v>1</v>
      </c>
      <c r="AU190" s="121" t="s">
        <v>882</v>
      </c>
      <c r="AV190" s="220" t="b">
        <f>AND(Table16[[#This Row],[PROPOSED Adjustment Description]]=Table16[[#This Row],[ ADOPTED
Adjustment Description]],TRUE,FALSE)</f>
        <v>0</v>
      </c>
      <c r="AW190" s="1" t="s">
        <v>4458</v>
      </c>
      <c r="AX190" s="1" t="b">
        <f>Table16[[#This Row],[Total Expenditures to CAP]]=Table16[[#This Row],[
Percent Related to CAP]]*Table16[[#This Row],[ADOPTED
Expenditures TOTAL]]</f>
        <v>1</v>
      </c>
      <c r="AY190" s="1" t="b">
        <f>Table16[[#This Row],[Total Revenue to CAP]]=Table16[[#This Row],[
Percent Related to CAP]]*Table16[[#This Row],[ADOPTED
Revenue TOTAL]]</f>
        <v>1</v>
      </c>
    </row>
    <row r="191" spans="1:51" s="214" customFormat="1" ht="35.25" customHeight="1" x14ac:dyDescent="0.15">
      <c r="A191" s="196">
        <v>100000</v>
      </c>
      <c r="B191" s="197" t="s">
        <v>57</v>
      </c>
      <c r="C191" s="198">
        <v>1713</v>
      </c>
      <c r="D191" s="197" t="s">
        <v>875</v>
      </c>
      <c r="E191" s="197" t="s">
        <v>126</v>
      </c>
      <c r="F191" s="197" t="s">
        <v>60</v>
      </c>
      <c r="G191" s="197" t="s">
        <v>160</v>
      </c>
      <c r="H191" s="197" t="s">
        <v>83</v>
      </c>
      <c r="I191" s="226">
        <v>56879</v>
      </c>
      <c r="J191" s="227" t="s">
        <v>886</v>
      </c>
      <c r="K191" s="188"/>
      <c r="L191" s="189"/>
      <c r="M191" s="189"/>
      <c r="N191" s="189"/>
      <c r="O191" s="189">
        <f>SUM(Table16[[#This Row],[Salaries and Wages]:[Variable Fringe]])</f>
        <v>0</v>
      </c>
      <c r="P191" s="189"/>
      <c r="Q191" s="189">
        <v>300000</v>
      </c>
      <c r="R191" s="189"/>
      <c r="S191" s="189"/>
      <c r="T191" s="189"/>
      <c r="U191" s="189"/>
      <c r="V191" s="189"/>
      <c r="W191" s="189"/>
      <c r="X191" s="189"/>
      <c r="Y191" s="189">
        <v>300000</v>
      </c>
      <c r="Z191" s="189"/>
      <c r="AA191" s="221" t="s">
        <v>887</v>
      </c>
      <c r="AB191" s="210" t="s">
        <v>888</v>
      </c>
      <c r="AC191" s="210" t="s">
        <v>889</v>
      </c>
      <c r="AD191" s="197" t="s">
        <v>94</v>
      </c>
      <c r="AE191" s="234" t="s">
        <v>69</v>
      </c>
      <c r="AF191" s="231">
        <v>0</v>
      </c>
      <c r="AG191" s="211">
        <f>Table16[[#This Row],[ADOPTED
Expenditures TOTAL]]*Table16[[#This Row],[
Percent Related to CAP]]</f>
        <v>0</v>
      </c>
      <c r="AH191" s="211">
        <f>Table16[[#This Row],[ADOPTED
Revenue TOTAL]]*Table16[[#This Row],[
Percent Related to CAP]]</f>
        <v>0</v>
      </c>
      <c r="AI191" s="217" t="s">
        <v>69</v>
      </c>
      <c r="AJ191" s="217" t="s">
        <v>69</v>
      </c>
      <c r="AK191" s="217" t="s">
        <v>69</v>
      </c>
      <c r="AL191" s="217" t="s">
        <v>69</v>
      </c>
      <c r="AM191" s="246"/>
      <c r="AN191" s="215"/>
      <c r="AO191" s="197"/>
      <c r="AP191" s="197"/>
      <c r="AQ191" s="197"/>
      <c r="AR191" s="197" t="s">
        <v>83</v>
      </c>
      <c r="AS191" s="219" t="s">
        <v>886</v>
      </c>
      <c r="AT191" s="116" t="b">
        <f>IF(Table16[[#This Row],[PROPOSED
Form ID Name]]=Table16[[#This Row],[ADOPTED
Form ID Name]],TRUE,FALSE)</f>
        <v>1</v>
      </c>
      <c r="AU191" s="121" t="s">
        <v>887</v>
      </c>
      <c r="AV191" s="220" t="b">
        <f>AND(Table16[[#This Row],[PROPOSED Adjustment Description]]=Table16[[#This Row],[ ADOPTED
Adjustment Description]],TRUE,FALSE)</f>
        <v>0</v>
      </c>
      <c r="AW191" s="1" t="s">
        <v>4458</v>
      </c>
      <c r="AX191" s="1" t="b">
        <f>Table16[[#This Row],[Total Expenditures to CAP]]=Table16[[#This Row],[
Percent Related to CAP]]*Table16[[#This Row],[ADOPTED
Expenditures TOTAL]]</f>
        <v>1</v>
      </c>
      <c r="AY191" s="1" t="b">
        <f>Table16[[#This Row],[Total Revenue to CAP]]=Table16[[#This Row],[
Percent Related to CAP]]*Table16[[#This Row],[ADOPTED
Revenue TOTAL]]</f>
        <v>1</v>
      </c>
    </row>
    <row r="192" spans="1:51" s="425" customFormat="1" ht="89.25" customHeight="1" x14ac:dyDescent="0.15">
      <c r="A192" s="397">
        <v>100000</v>
      </c>
      <c r="B192" s="406" t="s">
        <v>57</v>
      </c>
      <c r="C192" s="399">
        <v>211600</v>
      </c>
      <c r="D192" s="406" t="s">
        <v>58</v>
      </c>
      <c r="E192" s="406" t="s">
        <v>103</v>
      </c>
      <c r="F192" s="406" t="s">
        <v>60</v>
      </c>
      <c r="G192" s="406" t="s">
        <v>104</v>
      </c>
      <c r="H192" s="406" t="s">
        <v>62</v>
      </c>
      <c r="I192" s="226">
        <v>56882</v>
      </c>
      <c r="J192" s="227" t="s">
        <v>890</v>
      </c>
      <c r="K192" s="413">
        <v>3</v>
      </c>
      <c r="L192" s="410">
        <v>269800</v>
      </c>
      <c r="M192" s="410">
        <v>60005</v>
      </c>
      <c r="N192" s="410">
        <v>30084</v>
      </c>
      <c r="O192" s="410">
        <f>SUM(Table16[[#This Row],[Salaries and Wages]:[Variable Fringe]])</f>
        <v>359889</v>
      </c>
      <c r="P192" s="410"/>
      <c r="Q192" s="410">
        <v>758700</v>
      </c>
      <c r="R192" s="410">
        <v>8655</v>
      </c>
      <c r="S192" s="410"/>
      <c r="T192" s="410"/>
      <c r="U192" s="410"/>
      <c r="V192" s="410"/>
      <c r="W192" s="410"/>
      <c r="X192" s="410"/>
      <c r="Y192" s="410">
        <v>1127244</v>
      </c>
      <c r="Z192" s="410"/>
      <c r="AA192" s="221" t="s">
        <v>891</v>
      </c>
      <c r="AB192" s="404" t="s">
        <v>892</v>
      </c>
      <c r="AC192" s="404" t="s">
        <v>893</v>
      </c>
      <c r="AD192" s="197" t="s">
        <v>67</v>
      </c>
      <c r="AE192" s="235" t="s">
        <v>894</v>
      </c>
      <c r="AF192" s="414">
        <v>1</v>
      </c>
      <c r="AG192" s="411">
        <f>Table16[[#This Row],[ADOPTED
Expenditures TOTAL]]*Table16[[#This Row],[
Percent Related to CAP]]</f>
        <v>1127244</v>
      </c>
      <c r="AH192" s="411">
        <f>Table16[[#This Row],[ADOPTED
Revenue TOTAL]]*Table16[[#This Row],[
Percent Related to CAP]]</f>
        <v>0</v>
      </c>
      <c r="AI192" s="415" t="s">
        <v>895</v>
      </c>
      <c r="AJ192" s="415" t="s">
        <v>896</v>
      </c>
      <c r="AK192" s="415" t="s">
        <v>81</v>
      </c>
      <c r="AL192" s="415" t="s">
        <v>269</v>
      </c>
      <c r="AM192" s="412"/>
      <c r="AN192" s="212"/>
      <c r="AO192" s="213"/>
      <c r="AP192" s="213"/>
      <c r="AQ192" s="213"/>
      <c r="AR192" s="197" t="s">
        <v>70</v>
      </c>
      <c r="AS192" s="219" t="s">
        <v>890</v>
      </c>
      <c r="AT192" s="116" t="b">
        <f>IF(Table16[[#This Row],[PROPOSED
Form ID Name]]=Table16[[#This Row],[ADOPTED
Form ID Name]],TRUE,FALSE)</f>
        <v>1</v>
      </c>
      <c r="AU192" s="121" t="s">
        <v>891</v>
      </c>
      <c r="AV192" s="220" t="b">
        <f>AND(Table16[[#This Row],[PROPOSED Adjustment Description]]=Table16[[#This Row],[ ADOPTED
Adjustment Description]],TRUE,FALSE)</f>
        <v>0</v>
      </c>
      <c r="AW192" s="1" t="s">
        <v>4458</v>
      </c>
      <c r="AX192" s="1" t="b">
        <f>Table16[[#This Row],[Total Expenditures to CAP]]=Table16[[#This Row],[
Percent Related to CAP]]*Table16[[#This Row],[ADOPTED
Expenditures TOTAL]]</f>
        <v>1</v>
      </c>
      <c r="AY192" s="1" t="b">
        <f>Table16[[#This Row],[Total Revenue to CAP]]=Table16[[#This Row],[
Percent Related to CAP]]*Table16[[#This Row],[ADOPTED
Revenue TOTAL]]</f>
        <v>1</v>
      </c>
    </row>
    <row r="193" spans="1:51" s="214" customFormat="1" ht="35.25" customHeight="1" x14ac:dyDescent="0.15">
      <c r="A193" s="196">
        <v>700048</v>
      </c>
      <c r="B193" s="197" t="s">
        <v>897</v>
      </c>
      <c r="C193" s="198">
        <v>2115</v>
      </c>
      <c r="D193" s="197" t="s">
        <v>898</v>
      </c>
      <c r="E193" s="197" t="s">
        <v>103</v>
      </c>
      <c r="F193" s="197" t="s">
        <v>307</v>
      </c>
      <c r="G193" s="197" t="s">
        <v>128</v>
      </c>
      <c r="H193" s="197" t="s">
        <v>83</v>
      </c>
      <c r="I193" s="226">
        <v>56883</v>
      </c>
      <c r="J193" s="227" t="s">
        <v>899</v>
      </c>
      <c r="K193" s="188">
        <v>1</v>
      </c>
      <c r="L193" s="189">
        <v>158437</v>
      </c>
      <c r="M193" s="189">
        <v>29153</v>
      </c>
      <c r="N193" s="189">
        <v>11877</v>
      </c>
      <c r="O193" s="189">
        <f>SUM(Table16[[#This Row],[Salaries and Wages]:[Variable Fringe]])</f>
        <v>199467</v>
      </c>
      <c r="P193" s="189"/>
      <c r="Q193" s="189"/>
      <c r="R193" s="189"/>
      <c r="S193" s="189"/>
      <c r="T193" s="189"/>
      <c r="U193" s="189"/>
      <c r="V193" s="189"/>
      <c r="W193" s="189"/>
      <c r="X193" s="189"/>
      <c r="Y193" s="189">
        <v>199467</v>
      </c>
      <c r="Z193" s="189"/>
      <c r="AA193" s="221" t="s">
        <v>900</v>
      </c>
      <c r="AB193" s="210" t="s">
        <v>901</v>
      </c>
      <c r="AC193" s="210" t="s">
        <v>902</v>
      </c>
      <c r="AD193" s="197" t="s">
        <v>67</v>
      </c>
      <c r="AE193" s="235" t="s">
        <v>903</v>
      </c>
      <c r="AF193" s="231">
        <v>1</v>
      </c>
      <c r="AG193" s="211">
        <f>Table16[[#This Row],[ADOPTED
Expenditures TOTAL]]*Table16[[#This Row],[
Percent Related to CAP]]</f>
        <v>199467</v>
      </c>
      <c r="AH193" s="211">
        <f>Table16[[#This Row],[ADOPTED
Revenue TOTAL]]*Table16[[#This Row],[
Percent Related to CAP]]</f>
        <v>0</v>
      </c>
      <c r="AI193" s="217" t="s">
        <v>904</v>
      </c>
      <c r="AJ193" s="217" t="s">
        <v>905</v>
      </c>
      <c r="AK193" s="217" t="s">
        <v>81</v>
      </c>
      <c r="AL193" s="217" t="s">
        <v>269</v>
      </c>
      <c r="AM193" s="290" t="s">
        <v>906</v>
      </c>
      <c r="AN193" s="215" t="s">
        <v>70</v>
      </c>
      <c r="AO193" s="197"/>
      <c r="AP193" s="197"/>
      <c r="AQ193" s="216"/>
      <c r="AR193" s="216"/>
      <c r="AS193" s="219" t="s">
        <v>899</v>
      </c>
      <c r="AT193" s="117" t="b">
        <f>IF(Table16[[#This Row],[PROPOSED
Form ID Name]]=Table16[[#This Row],[ADOPTED
Form ID Name]],TRUE,FALSE)</f>
        <v>1</v>
      </c>
      <c r="AU193" s="121" t="s">
        <v>900</v>
      </c>
      <c r="AV193" s="220" t="b">
        <f>AND(Table16[[#This Row],[PROPOSED Adjustment Description]]=Table16[[#This Row],[ ADOPTED
Adjustment Description]],TRUE,FALSE)</f>
        <v>0</v>
      </c>
      <c r="AW193" s="1" t="s">
        <v>4458</v>
      </c>
      <c r="AX193" s="1" t="b">
        <f>Table16[[#This Row],[Total Expenditures to CAP]]=Table16[[#This Row],[
Percent Related to CAP]]*Table16[[#This Row],[ADOPTED
Expenditures TOTAL]]</f>
        <v>1</v>
      </c>
      <c r="AY193" s="1" t="b">
        <f>Table16[[#This Row],[Total Revenue to CAP]]=Table16[[#This Row],[
Percent Related to CAP]]*Table16[[#This Row],[ADOPTED
Revenue TOTAL]]</f>
        <v>1</v>
      </c>
    </row>
    <row r="194" spans="1:51" s="214" customFormat="1" ht="35.25" customHeight="1" x14ac:dyDescent="0.15">
      <c r="A194" s="196">
        <v>700039</v>
      </c>
      <c r="B194" s="197" t="s">
        <v>907</v>
      </c>
      <c r="C194" s="198">
        <v>2115</v>
      </c>
      <c r="D194" s="197" t="s">
        <v>898</v>
      </c>
      <c r="E194" s="197" t="s">
        <v>238</v>
      </c>
      <c r="F194" s="197" t="s">
        <v>307</v>
      </c>
      <c r="G194" s="197" t="s">
        <v>128</v>
      </c>
      <c r="H194" s="197" t="s">
        <v>83</v>
      </c>
      <c r="I194" s="226">
        <v>56898</v>
      </c>
      <c r="J194" s="227" t="s">
        <v>908</v>
      </c>
      <c r="K194" s="188"/>
      <c r="L194" s="189"/>
      <c r="M194" s="189"/>
      <c r="N194" s="189"/>
      <c r="O194" s="189">
        <f>SUM(Table16[[#This Row],[Salaries and Wages]:[Variable Fringe]])</f>
        <v>0</v>
      </c>
      <c r="P194" s="189"/>
      <c r="Q194" s="189">
        <v>510000</v>
      </c>
      <c r="R194" s="189"/>
      <c r="S194" s="189"/>
      <c r="T194" s="189"/>
      <c r="U194" s="189"/>
      <c r="V194" s="189"/>
      <c r="W194" s="189"/>
      <c r="X194" s="189"/>
      <c r="Y194" s="189">
        <v>510000</v>
      </c>
      <c r="Z194" s="189"/>
      <c r="AA194" s="224" t="s">
        <v>909</v>
      </c>
      <c r="AB194" s="210" t="s">
        <v>910</v>
      </c>
      <c r="AC194" s="210" t="s">
        <v>911</v>
      </c>
      <c r="AD194" s="197" t="s">
        <v>67</v>
      </c>
      <c r="AE194" s="235" t="s">
        <v>912</v>
      </c>
      <c r="AF194" s="231">
        <v>1</v>
      </c>
      <c r="AG194" s="211">
        <f>Table16[[#This Row],[ADOPTED
Expenditures TOTAL]]*Table16[[#This Row],[
Percent Related to CAP]]</f>
        <v>510000</v>
      </c>
      <c r="AH194" s="211">
        <f>Table16[[#This Row],[ADOPTED
Revenue TOTAL]]*Table16[[#This Row],[
Percent Related to CAP]]</f>
        <v>0</v>
      </c>
      <c r="AI194" s="217" t="s">
        <v>904</v>
      </c>
      <c r="AJ194" s="217" t="s">
        <v>905</v>
      </c>
      <c r="AK194" s="217" t="s">
        <v>81</v>
      </c>
      <c r="AL194" s="217" t="s">
        <v>269</v>
      </c>
      <c r="AM194" s="290" t="s">
        <v>906</v>
      </c>
      <c r="AN194" s="215" t="s">
        <v>70</v>
      </c>
      <c r="AO194" s="197"/>
      <c r="AP194" s="197"/>
      <c r="AQ194" s="216"/>
      <c r="AR194" s="216"/>
      <c r="AS194" s="219" t="s">
        <v>908</v>
      </c>
      <c r="AT194" s="117" t="b">
        <f>IF(Table16[[#This Row],[PROPOSED
Form ID Name]]=Table16[[#This Row],[ADOPTED
Form ID Name]],TRUE,FALSE)</f>
        <v>1</v>
      </c>
      <c r="AU194" s="121" t="s">
        <v>909</v>
      </c>
      <c r="AV194" s="220" t="b">
        <f>AND(Table16[[#This Row],[PROPOSED Adjustment Description]]=Table16[[#This Row],[ ADOPTED
Adjustment Description]],TRUE,FALSE)</f>
        <v>0</v>
      </c>
      <c r="AW194" s="1" t="s">
        <v>4458</v>
      </c>
      <c r="AX194" s="1" t="b">
        <f>Table16[[#This Row],[Total Expenditures to CAP]]=Table16[[#This Row],[
Percent Related to CAP]]*Table16[[#This Row],[ADOPTED
Expenditures TOTAL]]</f>
        <v>1</v>
      </c>
      <c r="AY194" s="1" t="b">
        <f>Table16[[#This Row],[Total Revenue to CAP]]=Table16[[#This Row],[
Percent Related to CAP]]*Table16[[#This Row],[ADOPTED
Revenue TOTAL]]</f>
        <v>1</v>
      </c>
    </row>
    <row r="195" spans="1:51" s="214" customFormat="1" ht="35.25" customHeight="1" x14ac:dyDescent="0.15">
      <c r="A195" s="196">
        <v>700039</v>
      </c>
      <c r="B195" s="197" t="s">
        <v>907</v>
      </c>
      <c r="C195" s="198">
        <v>2115</v>
      </c>
      <c r="D195" s="197" t="s">
        <v>898</v>
      </c>
      <c r="E195" s="197" t="s">
        <v>238</v>
      </c>
      <c r="F195" s="197" t="s">
        <v>307</v>
      </c>
      <c r="G195" s="197" t="s">
        <v>128</v>
      </c>
      <c r="H195" s="197" t="s">
        <v>83</v>
      </c>
      <c r="I195" s="226">
        <v>56899</v>
      </c>
      <c r="J195" s="227" t="s">
        <v>913</v>
      </c>
      <c r="K195" s="188">
        <v>1</v>
      </c>
      <c r="L195" s="189">
        <v>158437</v>
      </c>
      <c r="M195" s="189">
        <v>29279</v>
      </c>
      <c r="N195" s="189">
        <v>11877</v>
      </c>
      <c r="O195" s="189">
        <f>SUM(Table16[[#This Row],[Salaries and Wages]:[Variable Fringe]])</f>
        <v>199593</v>
      </c>
      <c r="P195" s="189"/>
      <c r="Q195" s="189"/>
      <c r="R195" s="189"/>
      <c r="S195" s="189"/>
      <c r="T195" s="189"/>
      <c r="U195" s="189"/>
      <c r="V195" s="189"/>
      <c r="W195" s="189"/>
      <c r="X195" s="189"/>
      <c r="Y195" s="189">
        <v>199593</v>
      </c>
      <c r="Z195" s="189"/>
      <c r="AA195" s="221" t="s">
        <v>914</v>
      </c>
      <c r="AB195" s="210" t="s">
        <v>910</v>
      </c>
      <c r="AC195" s="210" t="s">
        <v>911</v>
      </c>
      <c r="AD195" s="197" t="s">
        <v>67</v>
      </c>
      <c r="AE195" s="235" t="s">
        <v>912</v>
      </c>
      <c r="AF195" s="231">
        <v>1</v>
      </c>
      <c r="AG195" s="211">
        <f>Table16[[#This Row],[ADOPTED
Expenditures TOTAL]]*Table16[[#This Row],[
Percent Related to CAP]]</f>
        <v>199593</v>
      </c>
      <c r="AH195" s="211">
        <f>Table16[[#This Row],[ADOPTED
Revenue TOTAL]]*Table16[[#This Row],[
Percent Related to CAP]]</f>
        <v>0</v>
      </c>
      <c r="AI195" s="217" t="s">
        <v>904</v>
      </c>
      <c r="AJ195" s="217" t="s">
        <v>905</v>
      </c>
      <c r="AK195" s="217" t="s">
        <v>81</v>
      </c>
      <c r="AL195" s="217" t="s">
        <v>269</v>
      </c>
      <c r="AM195" s="290" t="s">
        <v>906</v>
      </c>
      <c r="AN195" s="215" t="s">
        <v>70</v>
      </c>
      <c r="AO195" s="197"/>
      <c r="AP195" s="197"/>
      <c r="AQ195" s="216"/>
      <c r="AR195" s="216"/>
      <c r="AS195" s="219" t="s">
        <v>913</v>
      </c>
      <c r="AT195" s="117" t="b">
        <f>IF(Table16[[#This Row],[PROPOSED
Form ID Name]]=Table16[[#This Row],[ADOPTED
Form ID Name]],TRUE,FALSE)</f>
        <v>1</v>
      </c>
      <c r="AU195" s="121" t="s">
        <v>914</v>
      </c>
      <c r="AV195" s="220" t="b">
        <f>AND(Table16[[#This Row],[PROPOSED Adjustment Description]]=Table16[[#This Row],[ ADOPTED
Adjustment Description]],TRUE,FALSE)</f>
        <v>0</v>
      </c>
      <c r="AW195" s="1" t="s">
        <v>4458</v>
      </c>
      <c r="AX195" s="1" t="b">
        <f>Table16[[#This Row],[Total Expenditures to CAP]]=Table16[[#This Row],[
Percent Related to CAP]]*Table16[[#This Row],[ADOPTED
Expenditures TOTAL]]</f>
        <v>1</v>
      </c>
      <c r="AY195" s="1" t="b">
        <f>Table16[[#This Row],[Total Revenue to CAP]]=Table16[[#This Row],[
Percent Related to CAP]]*Table16[[#This Row],[ADOPTED
Revenue TOTAL]]</f>
        <v>1</v>
      </c>
    </row>
    <row r="196" spans="1:51" s="214" customFormat="1" ht="35.25" customHeight="1" x14ac:dyDescent="0.15">
      <c r="A196" s="196">
        <v>700039</v>
      </c>
      <c r="B196" s="197" t="s">
        <v>907</v>
      </c>
      <c r="C196" s="198">
        <v>2115</v>
      </c>
      <c r="D196" s="197" t="s">
        <v>898</v>
      </c>
      <c r="E196" s="197" t="s">
        <v>238</v>
      </c>
      <c r="F196" s="197" t="s">
        <v>307</v>
      </c>
      <c r="G196" s="197" t="s">
        <v>128</v>
      </c>
      <c r="H196" s="197" t="s">
        <v>83</v>
      </c>
      <c r="I196" s="226">
        <v>56900</v>
      </c>
      <c r="J196" s="227" t="s">
        <v>915</v>
      </c>
      <c r="K196" s="188">
        <v>1</v>
      </c>
      <c r="L196" s="189">
        <v>74763</v>
      </c>
      <c r="M196" s="189">
        <v>17874</v>
      </c>
      <c r="N196" s="189">
        <v>9619</v>
      </c>
      <c r="O196" s="189">
        <f>SUM(Table16[[#This Row],[Salaries and Wages]:[Variable Fringe]])</f>
        <v>102256</v>
      </c>
      <c r="P196" s="189"/>
      <c r="Q196" s="189"/>
      <c r="R196" s="189"/>
      <c r="S196" s="189"/>
      <c r="T196" s="189"/>
      <c r="U196" s="189"/>
      <c r="V196" s="189"/>
      <c r="W196" s="189"/>
      <c r="X196" s="189"/>
      <c r="Y196" s="189">
        <v>102256</v>
      </c>
      <c r="Z196" s="189"/>
      <c r="AA196" s="221" t="s">
        <v>916</v>
      </c>
      <c r="AB196" s="210" t="s">
        <v>910</v>
      </c>
      <c r="AC196" s="210" t="s">
        <v>911</v>
      </c>
      <c r="AD196" s="197" t="s">
        <v>67</v>
      </c>
      <c r="AE196" s="235" t="s">
        <v>912</v>
      </c>
      <c r="AF196" s="231">
        <v>1</v>
      </c>
      <c r="AG196" s="211">
        <f>Table16[[#This Row],[ADOPTED
Expenditures TOTAL]]*Table16[[#This Row],[
Percent Related to CAP]]</f>
        <v>102256</v>
      </c>
      <c r="AH196" s="211">
        <f>Table16[[#This Row],[ADOPTED
Revenue TOTAL]]*Table16[[#This Row],[
Percent Related to CAP]]</f>
        <v>0</v>
      </c>
      <c r="AI196" s="217" t="s">
        <v>904</v>
      </c>
      <c r="AJ196" s="217" t="s">
        <v>905</v>
      </c>
      <c r="AK196" s="217" t="s">
        <v>81</v>
      </c>
      <c r="AL196" s="217" t="s">
        <v>269</v>
      </c>
      <c r="AM196" s="290" t="s">
        <v>906</v>
      </c>
      <c r="AN196" s="215" t="s">
        <v>70</v>
      </c>
      <c r="AO196" s="197"/>
      <c r="AP196" s="197"/>
      <c r="AQ196" s="216"/>
      <c r="AR196" s="216"/>
      <c r="AS196" s="219" t="s">
        <v>915</v>
      </c>
      <c r="AT196" s="117" t="b">
        <f>IF(Table16[[#This Row],[PROPOSED
Form ID Name]]=Table16[[#This Row],[ADOPTED
Form ID Name]],TRUE,FALSE)</f>
        <v>1</v>
      </c>
      <c r="AU196" s="121" t="s">
        <v>916</v>
      </c>
      <c r="AV196" s="220" t="b">
        <f>AND(Table16[[#This Row],[PROPOSED Adjustment Description]]=Table16[[#This Row],[ ADOPTED
Adjustment Description]],TRUE,FALSE)</f>
        <v>0</v>
      </c>
      <c r="AW196" s="1" t="s">
        <v>4458</v>
      </c>
      <c r="AX196" s="1" t="b">
        <f>Table16[[#This Row],[Total Expenditures to CAP]]=Table16[[#This Row],[
Percent Related to CAP]]*Table16[[#This Row],[ADOPTED
Expenditures TOTAL]]</f>
        <v>1</v>
      </c>
      <c r="AY196" s="1" t="b">
        <f>Table16[[#This Row],[Total Revenue to CAP]]=Table16[[#This Row],[
Percent Related to CAP]]*Table16[[#This Row],[ADOPTED
Revenue TOTAL]]</f>
        <v>1</v>
      </c>
    </row>
    <row r="197" spans="1:51" s="214" customFormat="1" ht="35.25" customHeight="1" x14ac:dyDescent="0.15">
      <c r="A197" s="196">
        <v>100000</v>
      </c>
      <c r="B197" s="197" t="s">
        <v>57</v>
      </c>
      <c r="C197" s="198">
        <v>1713</v>
      </c>
      <c r="D197" s="197" t="s">
        <v>875</v>
      </c>
      <c r="E197" s="197" t="s">
        <v>293</v>
      </c>
      <c r="F197" s="197" t="s">
        <v>83</v>
      </c>
      <c r="G197" s="197" t="s">
        <v>160</v>
      </c>
      <c r="H197" s="197" t="s">
        <v>83</v>
      </c>
      <c r="I197" s="226">
        <v>56902</v>
      </c>
      <c r="J197" s="227" t="s">
        <v>917</v>
      </c>
      <c r="K197" s="188"/>
      <c r="L197" s="189"/>
      <c r="M197" s="189"/>
      <c r="N197" s="189"/>
      <c r="O197" s="189">
        <f>SUM(Table16[[#This Row],[Salaries and Wages]:[Variable Fringe]])</f>
        <v>0</v>
      </c>
      <c r="P197" s="189"/>
      <c r="Q197" s="189">
        <v>45000</v>
      </c>
      <c r="R197" s="189"/>
      <c r="S197" s="189"/>
      <c r="T197" s="189"/>
      <c r="U197" s="189"/>
      <c r="V197" s="189"/>
      <c r="W197" s="189"/>
      <c r="X197" s="189"/>
      <c r="Y197" s="189">
        <v>45000</v>
      </c>
      <c r="Z197" s="189"/>
      <c r="AA197" s="221" t="s">
        <v>918</v>
      </c>
      <c r="AB197" s="210" t="s">
        <v>919</v>
      </c>
      <c r="AC197" s="210" t="s">
        <v>920</v>
      </c>
      <c r="AD197" s="197" t="s">
        <v>94</v>
      </c>
      <c r="AE197" s="234" t="s">
        <v>69</v>
      </c>
      <c r="AF197" s="231">
        <v>0</v>
      </c>
      <c r="AG197" s="211">
        <f>Table16[[#This Row],[ADOPTED
Expenditures TOTAL]]*Table16[[#This Row],[
Percent Related to CAP]]</f>
        <v>0</v>
      </c>
      <c r="AH197" s="211">
        <f>Table16[[#This Row],[ADOPTED
Revenue TOTAL]]*Table16[[#This Row],[
Percent Related to CAP]]</f>
        <v>0</v>
      </c>
      <c r="AI197" s="217" t="s">
        <v>69</v>
      </c>
      <c r="AJ197" s="217" t="s">
        <v>69</v>
      </c>
      <c r="AK197" s="217" t="s">
        <v>69</v>
      </c>
      <c r="AL197" s="217" t="s">
        <v>69</v>
      </c>
      <c r="AM197" s="246"/>
      <c r="AN197" s="215"/>
      <c r="AO197" s="197"/>
      <c r="AP197" s="197"/>
      <c r="AQ197" s="197"/>
      <c r="AR197" s="197" t="s">
        <v>83</v>
      </c>
      <c r="AS197" s="219" t="s">
        <v>917</v>
      </c>
      <c r="AT197" s="116" t="b">
        <f>IF(Table16[[#This Row],[PROPOSED
Form ID Name]]=Table16[[#This Row],[ADOPTED
Form ID Name]],TRUE,FALSE)</f>
        <v>1</v>
      </c>
      <c r="AU197" s="121" t="s">
        <v>918</v>
      </c>
      <c r="AV197" s="220" t="b">
        <f>AND(Table16[[#This Row],[PROPOSED Adjustment Description]]=Table16[[#This Row],[ ADOPTED
Adjustment Description]],TRUE,FALSE)</f>
        <v>0</v>
      </c>
      <c r="AW197" s="1" t="s">
        <v>4458</v>
      </c>
      <c r="AX197" s="1" t="b">
        <f>Table16[[#This Row],[Total Expenditures to CAP]]=Table16[[#This Row],[
Percent Related to CAP]]*Table16[[#This Row],[ADOPTED
Expenditures TOTAL]]</f>
        <v>1</v>
      </c>
      <c r="AY197" s="1" t="b">
        <f>Table16[[#This Row],[Total Revenue to CAP]]=Table16[[#This Row],[
Percent Related to CAP]]*Table16[[#This Row],[ADOPTED
Revenue TOTAL]]</f>
        <v>1</v>
      </c>
    </row>
    <row r="198" spans="1:51" s="214" customFormat="1" ht="35.25" customHeight="1" x14ac:dyDescent="0.15">
      <c r="A198" s="196">
        <v>100000</v>
      </c>
      <c r="B198" s="199" t="s">
        <v>57</v>
      </c>
      <c r="C198" s="198">
        <v>1713</v>
      </c>
      <c r="D198" s="199" t="s">
        <v>875</v>
      </c>
      <c r="E198" s="199" t="s">
        <v>411</v>
      </c>
      <c r="F198" s="199" t="s">
        <v>83</v>
      </c>
      <c r="G198" s="199" t="s">
        <v>89</v>
      </c>
      <c r="H198" s="199" t="s">
        <v>83</v>
      </c>
      <c r="I198" s="226">
        <v>56903</v>
      </c>
      <c r="J198" s="228" t="s">
        <v>921</v>
      </c>
      <c r="K198" s="190"/>
      <c r="L198" s="191"/>
      <c r="M198" s="191"/>
      <c r="N198" s="191"/>
      <c r="O198" s="191">
        <f>SUM(Table16[[#This Row],[Salaries and Wages]:[Variable Fringe]])</f>
        <v>0</v>
      </c>
      <c r="P198" s="191"/>
      <c r="Q198" s="191"/>
      <c r="R198" s="191"/>
      <c r="S198" s="191"/>
      <c r="T198" s="191"/>
      <c r="U198" s="191"/>
      <c r="V198" s="191"/>
      <c r="W198" s="191"/>
      <c r="X198" s="191"/>
      <c r="Y198" s="191"/>
      <c r="Z198" s="191">
        <v>125000</v>
      </c>
      <c r="AA198" s="223" t="s">
        <v>922</v>
      </c>
      <c r="AB198" s="210" t="s">
        <v>923</v>
      </c>
      <c r="AC198" s="210" t="s">
        <v>922</v>
      </c>
      <c r="AD198" s="199" t="s">
        <v>94</v>
      </c>
      <c r="AE198" s="234" t="s">
        <v>69</v>
      </c>
      <c r="AF198" s="231">
        <v>0</v>
      </c>
      <c r="AG198" s="211">
        <f>Table16[[#This Row],[ADOPTED
Expenditures TOTAL]]*Table16[[#This Row],[
Percent Related to CAP]]</f>
        <v>0</v>
      </c>
      <c r="AH198" s="211">
        <f>Table16[[#This Row],[ADOPTED
Revenue TOTAL]]*Table16[[#This Row],[
Percent Related to CAP]]</f>
        <v>0</v>
      </c>
      <c r="AI198" s="217" t="s">
        <v>69</v>
      </c>
      <c r="AJ198" s="217" t="s">
        <v>69</v>
      </c>
      <c r="AK198" s="217" t="s">
        <v>69</v>
      </c>
      <c r="AL198" s="217" t="s">
        <v>69</v>
      </c>
      <c r="AM198" s="246"/>
      <c r="AN198" s="215"/>
      <c r="AO198" s="197"/>
      <c r="AP198" s="197"/>
      <c r="AQ198" s="197"/>
      <c r="AR198" s="197" t="s">
        <v>83</v>
      </c>
      <c r="AS198" s="219" t="s">
        <v>921</v>
      </c>
      <c r="AT198" s="116" t="b">
        <f>IF(Table16[[#This Row],[PROPOSED
Form ID Name]]=Table16[[#This Row],[ADOPTED
Form ID Name]],TRUE,FALSE)</f>
        <v>1</v>
      </c>
      <c r="AU198" s="121" t="s">
        <v>922</v>
      </c>
      <c r="AV198" s="220" t="b">
        <f>AND(Table16[[#This Row],[PROPOSED Adjustment Description]]=Table16[[#This Row],[ ADOPTED
Adjustment Description]],TRUE,FALSE)</f>
        <v>0</v>
      </c>
      <c r="AW198" s="1" t="s">
        <v>4458</v>
      </c>
      <c r="AX198" s="1" t="b">
        <f>Table16[[#This Row],[Total Expenditures to CAP]]=Table16[[#This Row],[
Percent Related to CAP]]*Table16[[#This Row],[ADOPTED
Expenditures TOTAL]]</f>
        <v>1</v>
      </c>
      <c r="AY198" s="1" t="b">
        <f>Table16[[#This Row],[Total Revenue to CAP]]=Table16[[#This Row],[
Percent Related to CAP]]*Table16[[#This Row],[ADOPTED
Revenue TOTAL]]</f>
        <v>1</v>
      </c>
    </row>
    <row r="199" spans="1:51" s="214" customFormat="1" ht="35.25" customHeight="1" x14ac:dyDescent="0.15">
      <c r="A199" s="196">
        <v>100000</v>
      </c>
      <c r="B199" s="199" t="s">
        <v>57</v>
      </c>
      <c r="C199" s="198">
        <v>1713</v>
      </c>
      <c r="D199" s="199" t="s">
        <v>875</v>
      </c>
      <c r="E199" s="199" t="s">
        <v>422</v>
      </c>
      <c r="F199" s="199" t="s">
        <v>83</v>
      </c>
      <c r="G199" s="199" t="s">
        <v>89</v>
      </c>
      <c r="H199" s="199" t="s">
        <v>83</v>
      </c>
      <c r="I199" s="226">
        <v>56904</v>
      </c>
      <c r="J199" s="228" t="s">
        <v>924</v>
      </c>
      <c r="K199" s="190"/>
      <c r="L199" s="191"/>
      <c r="M199" s="191"/>
      <c r="N199" s="191"/>
      <c r="O199" s="191">
        <f>SUM(Table16[[#This Row],[Salaries and Wages]:[Variable Fringe]])</f>
        <v>0</v>
      </c>
      <c r="P199" s="191"/>
      <c r="Q199" s="191"/>
      <c r="R199" s="191"/>
      <c r="S199" s="191"/>
      <c r="T199" s="191"/>
      <c r="U199" s="191"/>
      <c r="V199" s="191"/>
      <c r="W199" s="191"/>
      <c r="X199" s="191"/>
      <c r="Y199" s="191"/>
      <c r="Z199" s="191">
        <v>50000</v>
      </c>
      <c r="AA199" s="223" t="s">
        <v>925</v>
      </c>
      <c r="AB199" s="210" t="s">
        <v>926</v>
      </c>
      <c r="AC199" s="210" t="s">
        <v>927</v>
      </c>
      <c r="AD199" s="199" t="s">
        <v>94</v>
      </c>
      <c r="AE199" s="234" t="s">
        <v>69</v>
      </c>
      <c r="AF199" s="231">
        <v>0</v>
      </c>
      <c r="AG199" s="211">
        <f>Table16[[#This Row],[ADOPTED
Expenditures TOTAL]]*Table16[[#This Row],[
Percent Related to CAP]]</f>
        <v>0</v>
      </c>
      <c r="AH199" s="211">
        <f>Table16[[#This Row],[ADOPTED
Revenue TOTAL]]*Table16[[#This Row],[
Percent Related to CAP]]</f>
        <v>0</v>
      </c>
      <c r="AI199" s="217" t="s">
        <v>69</v>
      </c>
      <c r="AJ199" s="217" t="s">
        <v>69</v>
      </c>
      <c r="AK199" s="217" t="s">
        <v>69</v>
      </c>
      <c r="AL199" s="217" t="s">
        <v>69</v>
      </c>
      <c r="AM199" s="246"/>
      <c r="AN199" s="215"/>
      <c r="AO199" s="197"/>
      <c r="AP199" s="197"/>
      <c r="AQ199" s="197"/>
      <c r="AR199" s="197" t="s">
        <v>83</v>
      </c>
      <c r="AS199" s="219" t="s">
        <v>924</v>
      </c>
      <c r="AT199" s="116" t="b">
        <f>IF(Table16[[#This Row],[PROPOSED
Form ID Name]]=Table16[[#This Row],[ADOPTED
Form ID Name]],TRUE,FALSE)</f>
        <v>1</v>
      </c>
      <c r="AU199" s="121" t="s">
        <v>925</v>
      </c>
      <c r="AV199" s="220" t="b">
        <f>AND(Table16[[#This Row],[PROPOSED Adjustment Description]]=Table16[[#This Row],[ ADOPTED
Adjustment Description]],TRUE,FALSE)</f>
        <v>0</v>
      </c>
      <c r="AW199" s="1" t="s">
        <v>4458</v>
      </c>
      <c r="AX199" s="1" t="b">
        <f>Table16[[#This Row],[Total Expenditures to CAP]]=Table16[[#This Row],[
Percent Related to CAP]]*Table16[[#This Row],[ADOPTED
Expenditures TOTAL]]</f>
        <v>1</v>
      </c>
      <c r="AY199" s="1" t="b">
        <f>Table16[[#This Row],[Total Revenue to CAP]]=Table16[[#This Row],[
Percent Related to CAP]]*Table16[[#This Row],[ADOPTED
Revenue TOTAL]]</f>
        <v>1</v>
      </c>
    </row>
    <row r="200" spans="1:51" s="214" customFormat="1" ht="35.25" customHeight="1" x14ac:dyDescent="0.15">
      <c r="A200" s="196">
        <v>100000</v>
      </c>
      <c r="B200" s="197" t="s">
        <v>57</v>
      </c>
      <c r="C200" s="198">
        <v>1914</v>
      </c>
      <c r="D200" s="197" t="s">
        <v>318</v>
      </c>
      <c r="E200" s="197" t="s">
        <v>642</v>
      </c>
      <c r="F200" s="197" t="s">
        <v>60</v>
      </c>
      <c r="G200" s="197" t="s">
        <v>160</v>
      </c>
      <c r="H200" s="197" t="s">
        <v>83</v>
      </c>
      <c r="I200" s="226">
        <v>56906</v>
      </c>
      <c r="J200" s="227" t="s">
        <v>928</v>
      </c>
      <c r="K200" s="188"/>
      <c r="L200" s="189"/>
      <c r="M200" s="189"/>
      <c r="N200" s="189"/>
      <c r="O200" s="189">
        <f>SUM(Table16[[#This Row],[Salaries and Wages]:[Variable Fringe]])</f>
        <v>0</v>
      </c>
      <c r="P200" s="189"/>
      <c r="Q200" s="189"/>
      <c r="R200" s="189"/>
      <c r="S200" s="189"/>
      <c r="T200" s="189">
        <v>171600</v>
      </c>
      <c r="U200" s="189"/>
      <c r="V200" s="189"/>
      <c r="W200" s="189"/>
      <c r="X200" s="189"/>
      <c r="Y200" s="189">
        <v>171600</v>
      </c>
      <c r="Z200" s="189"/>
      <c r="AA200" s="221" t="s">
        <v>929</v>
      </c>
      <c r="AB200" s="210" t="s">
        <v>930</v>
      </c>
      <c r="AC200" s="209" t="s">
        <v>931</v>
      </c>
      <c r="AD200" s="197" t="s">
        <v>67</v>
      </c>
      <c r="AE200" s="235" t="s">
        <v>932</v>
      </c>
      <c r="AF200" s="231">
        <v>0</v>
      </c>
      <c r="AG200" s="211">
        <f>Table16[[#This Row],[ADOPTED
Expenditures TOTAL]]*Table16[[#This Row],[
Percent Related to CAP]]</f>
        <v>0</v>
      </c>
      <c r="AH200" s="211">
        <f>Table16[[#This Row],[ADOPTED
Revenue TOTAL]]*Table16[[#This Row],[
Percent Related to CAP]]</f>
        <v>0</v>
      </c>
      <c r="AI200" s="217" t="s">
        <v>69</v>
      </c>
      <c r="AJ200" s="217" t="s">
        <v>69</v>
      </c>
      <c r="AK200" s="217" t="s">
        <v>69</v>
      </c>
      <c r="AL200" s="217" t="s">
        <v>69</v>
      </c>
      <c r="AM200" s="290"/>
      <c r="AN200" s="212"/>
      <c r="AO200" s="213"/>
      <c r="AP200" s="213"/>
      <c r="AQ200" s="213"/>
      <c r="AR200" s="197" t="s">
        <v>83</v>
      </c>
      <c r="AS200" s="219" t="s">
        <v>928</v>
      </c>
      <c r="AT200" s="116" t="b">
        <f>IF(Table16[[#This Row],[PROPOSED
Form ID Name]]=Table16[[#This Row],[ADOPTED
Form ID Name]],TRUE,FALSE)</f>
        <v>1</v>
      </c>
      <c r="AU200" s="121" t="s">
        <v>929</v>
      </c>
      <c r="AV200" s="220" t="b">
        <f>AND(Table16[[#This Row],[PROPOSED Adjustment Description]]=Table16[[#This Row],[ ADOPTED
Adjustment Description]],TRUE,FALSE)</f>
        <v>0</v>
      </c>
      <c r="AW200" s="1" t="s">
        <v>4458</v>
      </c>
      <c r="AX200" s="1" t="b">
        <f>Table16[[#This Row],[Total Expenditures to CAP]]=Table16[[#This Row],[
Percent Related to CAP]]*Table16[[#This Row],[ADOPTED
Expenditures TOTAL]]</f>
        <v>1</v>
      </c>
      <c r="AY200" s="1" t="b">
        <f>Table16[[#This Row],[Total Revenue to CAP]]=Table16[[#This Row],[
Percent Related to CAP]]*Table16[[#This Row],[ADOPTED
Revenue TOTAL]]</f>
        <v>1</v>
      </c>
    </row>
    <row r="201" spans="1:51" s="214" customFormat="1" ht="35.25" customHeight="1" x14ac:dyDescent="0.15">
      <c r="A201" s="196">
        <v>700048</v>
      </c>
      <c r="B201" s="197" t="s">
        <v>897</v>
      </c>
      <c r="C201" s="198">
        <v>2115</v>
      </c>
      <c r="D201" s="197" t="s">
        <v>898</v>
      </c>
      <c r="E201" s="197" t="s">
        <v>72</v>
      </c>
      <c r="F201" s="197" t="s">
        <v>307</v>
      </c>
      <c r="G201" s="197" t="s">
        <v>128</v>
      </c>
      <c r="H201" s="197" t="s">
        <v>83</v>
      </c>
      <c r="I201" s="226">
        <v>56908</v>
      </c>
      <c r="J201" s="227" t="s">
        <v>933</v>
      </c>
      <c r="K201" s="188">
        <v>0.25</v>
      </c>
      <c r="L201" s="189">
        <v>22051</v>
      </c>
      <c r="M201" s="189">
        <v>3439</v>
      </c>
      <c r="N201" s="189">
        <v>671</v>
      </c>
      <c r="O201" s="189">
        <f>SUM(Table16[[#This Row],[Salaries and Wages]:[Variable Fringe]])</f>
        <v>26161</v>
      </c>
      <c r="P201" s="189"/>
      <c r="Q201" s="189"/>
      <c r="R201" s="189"/>
      <c r="S201" s="189"/>
      <c r="T201" s="189"/>
      <c r="U201" s="189"/>
      <c r="V201" s="189"/>
      <c r="W201" s="189"/>
      <c r="X201" s="189"/>
      <c r="Y201" s="189">
        <v>26161</v>
      </c>
      <c r="Z201" s="189"/>
      <c r="AA201" s="224" t="s">
        <v>934</v>
      </c>
      <c r="AB201" s="210" t="s">
        <v>935</v>
      </c>
      <c r="AC201" s="210" t="s">
        <v>936</v>
      </c>
      <c r="AD201" s="197" t="s">
        <v>67</v>
      </c>
      <c r="AE201" s="235" t="s">
        <v>937</v>
      </c>
      <c r="AF201" s="231">
        <v>1</v>
      </c>
      <c r="AG201" s="211">
        <f>Table16[[#This Row],[ADOPTED
Expenditures TOTAL]]*Table16[[#This Row],[
Percent Related to CAP]]</f>
        <v>26161</v>
      </c>
      <c r="AH201" s="211">
        <f>Table16[[#This Row],[ADOPTED
Revenue TOTAL]]*Table16[[#This Row],[
Percent Related to CAP]]</f>
        <v>0</v>
      </c>
      <c r="AI201" s="217" t="s">
        <v>904</v>
      </c>
      <c r="AJ201" s="217" t="s">
        <v>905</v>
      </c>
      <c r="AK201" s="217" t="s">
        <v>81</v>
      </c>
      <c r="AL201" s="217" t="s">
        <v>269</v>
      </c>
      <c r="AM201" s="290" t="s">
        <v>906</v>
      </c>
      <c r="AN201" s="215" t="s">
        <v>70</v>
      </c>
      <c r="AO201" s="197"/>
      <c r="AP201" s="197"/>
      <c r="AQ201" s="216"/>
      <c r="AR201" s="216"/>
      <c r="AS201" s="219" t="s">
        <v>933</v>
      </c>
      <c r="AT201" s="117" t="b">
        <f>IF(Table16[[#This Row],[PROPOSED
Form ID Name]]=Table16[[#This Row],[ADOPTED
Form ID Name]],TRUE,FALSE)</f>
        <v>1</v>
      </c>
      <c r="AU201" s="121" t="s">
        <v>934</v>
      </c>
      <c r="AV201" s="220" t="b">
        <f>AND(Table16[[#This Row],[PROPOSED Adjustment Description]]=Table16[[#This Row],[ ADOPTED
Adjustment Description]],TRUE,FALSE)</f>
        <v>0</v>
      </c>
      <c r="AW201" s="1" t="s">
        <v>4458</v>
      </c>
      <c r="AX201" s="1" t="b">
        <f>Table16[[#This Row],[Total Expenditures to CAP]]=Table16[[#This Row],[
Percent Related to CAP]]*Table16[[#This Row],[ADOPTED
Expenditures TOTAL]]</f>
        <v>1</v>
      </c>
      <c r="AY201" s="1" t="b">
        <f>Table16[[#This Row],[Total Revenue to CAP]]=Table16[[#This Row],[
Percent Related to CAP]]*Table16[[#This Row],[ADOPTED
Revenue TOTAL]]</f>
        <v>1</v>
      </c>
    </row>
    <row r="202" spans="1:51" s="214" customFormat="1" ht="35.25" customHeight="1" x14ac:dyDescent="0.15">
      <c r="A202" s="196">
        <v>700048</v>
      </c>
      <c r="B202" s="197" t="s">
        <v>897</v>
      </c>
      <c r="C202" s="198">
        <v>2115</v>
      </c>
      <c r="D202" s="197" t="s">
        <v>898</v>
      </c>
      <c r="E202" s="197" t="s">
        <v>126</v>
      </c>
      <c r="F202" s="197" t="s">
        <v>307</v>
      </c>
      <c r="G202" s="197" t="s">
        <v>61</v>
      </c>
      <c r="H202" s="197" t="s">
        <v>479</v>
      </c>
      <c r="I202" s="226">
        <v>56909</v>
      </c>
      <c r="J202" s="227" t="s">
        <v>938</v>
      </c>
      <c r="K202" s="188"/>
      <c r="L202" s="189"/>
      <c r="M202" s="189"/>
      <c r="N202" s="189"/>
      <c r="O202" s="189">
        <f>SUM(Table16[[#This Row],[Salaries and Wages]:[Variable Fringe]])</f>
        <v>0</v>
      </c>
      <c r="P202" s="189"/>
      <c r="Q202" s="189">
        <v>85000</v>
      </c>
      <c r="R202" s="189"/>
      <c r="S202" s="189"/>
      <c r="T202" s="189"/>
      <c r="U202" s="189"/>
      <c r="V202" s="189"/>
      <c r="W202" s="189"/>
      <c r="X202" s="189"/>
      <c r="Y202" s="189">
        <v>85000</v>
      </c>
      <c r="Z202" s="189"/>
      <c r="AA202" s="221" t="s">
        <v>939</v>
      </c>
      <c r="AB202" s="210" t="s">
        <v>940</v>
      </c>
      <c r="AC202" s="210" t="s">
        <v>941</v>
      </c>
      <c r="AD202" s="197" t="s">
        <v>67</v>
      </c>
      <c r="AE202" s="235" t="s">
        <v>942</v>
      </c>
      <c r="AF202" s="231">
        <v>0</v>
      </c>
      <c r="AG202" s="211">
        <f>Table16[[#This Row],[ADOPTED
Expenditures TOTAL]]*Table16[[#This Row],[
Percent Related to CAP]]</f>
        <v>0</v>
      </c>
      <c r="AH202" s="211">
        <f>Table16[[#This Row],[ADOPTED
Revenue TOTAL]]*Table16[[#This Row],[
Percent Related to CAP]]</f>
        <v>0</v>
      </c>
      <c r="AI202" s="217" t="s">
        <v>69</v>
      </c>
      <c r="AJ202" s="217" t="s">
        <v>69</v>
      </c>
      <c r="AK202" s="217" t="s">
        <v>69</v>
      </c>
      <c r="AL202" s="217" t="s">
        <v>69</v>
      </c>
      <c r="AM202" s="295" t="s">
        <v>943</v>
      </c>
      <c r="AN202" s="215" t="s">
        <v>70</v>
      </c>
      <c r="AO202" s="197"/>
      <c r="AP202" s="197"/>
      <c r="AQ202" s="216"/>
      <c r="AR202" s="216"/>
      <c r="AS202" s="219" t="s">
        <v>938</v>
      </c>
      <c r="AT202" s="117" t="b">
        <f>IF(Table16[[#This Row],[PROPOSED
Form ID Name]]=Table16[[#This Row],[ADOPTED
Form ID Name]],TRUE,FALSE)</f>
        <v>1</v>
      </c>
      <c r="AU202" s="121" t="s">
        <v>939</v>
      </c>
      <c r="AV202" s="220" t="b">
        <f>AND(Table16[[#This Row],[PROPOSED Adjustment Description]]=Table16[[#This Row],[ ADOPTED
Adjustment Description]],TRUE,FALSE)</f>
        <v>0</v>
      </c>
      <c r="AW202" s="1" t="s">
        <v>4458</v>
      </c>
      <c r="AX202" s="1" t="b">
        <f>Table16[[#This Row],[Total Expenditures to CAP]]=Table16[[#This Row],[
Percent Related to CAP]]*Table16[[#This Row],[ADOPTED
Expenditures TOTAL]]</f>
        <v>1</v>
      </c>
      <c r="AY202" s="1" t="b">
        <f>Table16[[#This Row],[Total Revenue to CAP]]=Table16[[#This Row],[
Percent Related to CAP]]*Table16[[#This Row],[ADOPTED
Revenue TOTAL]]</f>
        <v>1</v>
      </c>
    </row>
    <row r="203" spans="1:51" s="214" customFormat="1" ht="35.25" customHeight="1" x14ac:dyDescent="0.15">
      <c r="A203" s="196">
        <v>700048</v>
      </c>
      <c r="B203" s="197" t="s">
        <v>897</v>
      </c>
      <c r="C203" s="198">
        <v>2115</v>
      </c>
      <c r="D203" s="197" t="s">
        <v>898</v>
      </c>
      <c r="E203" s="197" t="s">
        <v>245</v>
      </c>
      <c r="F203" s="197" t="s">
        <v>307</v>
      </c>
      <c r="G203" s="197" t="s">
        <v>239</v>
      </c>
      <c r="H203" s="197" t="s">
        <v>83</v>
      </c>
      <c r="I203" s="226">
        <v>56910</v>
      </c>
      <c r="J203" s="227" t="s">
        <v>944</v>
      </c>
      <c r="K203" s="188">
        <v>1.26</v>
      </c>
      <c r="L203" s="189">
        <v>45976</v>
      </c>
      <c r="M203" s="189">
        <v>904</v>
      </c>
      <c r="N203" s="189">
        <v>2391</v>
      </c>
      <c r="O203" s="189">
        <f>SUM(Table16[[#This Row],[Salaries and Wages]:[Variable Fringe]])</f>
        <v>49271</v>
      </c>
      <c r="P203" s="189"/>
      <c r="Q203" s="189"/>
      <c r="R203" s="189"/>
      <c r="S203" s="189"/>
      <c r="T203" s="189"/>
      <c r="U203" s="189"/>
      <c r="V203" s="189"/>
      <c r="W203" s="189"/>
      <c r="X203" s="189"/>
      <c r="Y203" s="189">
        <v>49271</v>
      </c>
      <c r="Z203" s="189"/>
      <c r="AA203" s="221" t="s">
        <v>945</v>
      </c>
      <c r="AB203" s="210" t="s">
        <v>242</v>
      </c>
      <c r="AC203" s="210" t="s">
        <v>946</v>
      </c>
      <c r="AD203" s="197" t="s">
        <v>67</v>
      </c>
      <c r="AE203" s="235" t="s">
        <v>947</v>
      </c>
      <c r="AF203" s="231">
        <v>0.5</v>
      </c>
      <c r="AG203" s="211">
        <f>Table16[[#This Row],[ADOPTED
Expenditures TOTAL]]*Table16[[#This Row],[
Percent Related to CAP]]</f>
        <v>24635.5</v>
      </c>
      <c r="AH203" s="211">
        <f>Table16[[#This Row],[ADOPTED
Revenue TOTAL]]*Table16[[#This Row],[
Percent Related to CAP]]</f>
        <v>0</v>
      </c>
      <c r="AI203" s="217" t="s">
        <v>904</v>
      </c>
      <c r="AJ203" s="217">
        <v>4.4000000000000004</v>
      </c>
      <c r="AK203" s="217" t="s">
        <v>81</v>
      </c>
      <c r="AL203" s="217" t="s">
        <v>177</v>
      </c>
      <c r="AM203" s="290" t="s">
        <v>948</v>
      </c>
      <c r="AN203" s="215" t="s">
        <v>70</v>
      </c>
      <c r="AO203" s="197"/>
      <c r="AP203" s="197"/>
      <c r="AQ203" s="216"/>
      <c r="AR203" s="216"/>
      <c r="AS203" s="219" t="s">
        <v>944</v>
      </c>
      <c r="AT203" s="117" t="b">
        <f>IF(Table16[[#This Row],[PROPOSED
Form ID Name]]=Table16[[#This Row],[ADOPTED
Form ID Name]],TRUE,FALSE)</f>
        <v>1</v>
      </c>
      <c r="AU203" s="121" t="s">
        <v>945</v>
      </c>
      <c r="AV203" s="220" t="b">
        <f>AND(Table16[[#This Row],[PROPOSED Adjustment Description]]=Table16[[#This Row],[ ADOPTED
Adjustment Description]],TRUE,FALSE)</f>
        <v>0</v>
      </c>
      <c r="AW203" s="1" t="s">
        <v>4458</v>
      </c>
      <c r="AX203" s="1" t="b">
        <f>Table16[[#This Row],[Total Expenditures to CAP]]=Table16[[#This Row],[
Percent Related to CAP]]*Table16[[#This Row],[ADOPTED
Expenditures TOTAL]]</f>
        <v>1</v>
      </c>
      <c r="AY203" s="1" t="b">
        <f>Table16[[#This Row],[Total Revenue to CAP]]=Table16[[#This Row],[
Percent Related to CAP]]*Table16[[#This Row],[ADOPTED
Revenue TOTAL]]</f>
        <v>1</v>
      </c>
    </row>
    <row r="204" spans="1:51" s="214" customFormat="1" ht="35.25" customHeight="1" x14ac:dyDescent="0.15">
      <c r="A204" s="196">
        <v>700048</v>
      </c>
      <c r="B204" s="197" t="s">
        <v>897</v>
      </c>
      <c r="C204" s="198">
        <v>2115</v>
      </c>
      <c r="D204" s="197" t="s">
        <v>898</v>
      </c>
      <c r="E204" s="197" t="s">
        <v>449</v>
      </c>
      <c r="F204" s="197" t="s">
        <v>83</v>
      </c>
      <c r="G204" s="197" t="s">
        <v>61</v>
      </c>
      <c r="H204" s="197" t="s">
        <v>83</v>
      </c>
      <c r="I204" s="226">
        <v>56911</v>
      </c>
      <c r="J204" s="227" t="s">
        <v>949</v>
      </c>
      <c r="K204" s="188">
        <v>0.33</v>
      </c>
      <c r="L204" s="189">
        <v>16585</v>
      </c>
      <c r="M204" s="189">
        <v>5043</v>
      </c>
      <c r="N204" s="189">
        <v>2955</v>
      </c>
      <c r="O204" s="189">
        <f>SUM(Table16[[#This Row],[Salaries and Wages]:[Variable Fringe]])</f>
        <v>24583</v>
      </c>
      <c r="P204" s="189"/>
      <c r="Q204" s="189"/>
      <c r="R204" s="189"/>
      <c r="S204" s="189"/>
      <c r="T204" s="189"/>
      <c r="U204" s="189"/>
      <c r="V204" s="189"/>
      <c r="W204" s="189"/>
      <c r="X204" s="189"/>
      <c r="Y204" s="189">
        <v>24583</v>
      </c>
      <c r="Z204" s="189"/>
      <c r="AA204" s="221" t="s">
        <v>950</v>
      </c>
      <c r="AB204" s="210" t="s">
        <v>951</v>
      </c>
      <c r="AC204" s="209" t="s">
        <v>952</v>
      </c>
      <c r="AD204" s="197" t="s">
        <v>67</v>
      </c>
      <c r="AE204" s="235" t="s">
        <v>953</v>
      </c>
      <c r="AF204" s="231">
        <v>0.1</v>
      </c>
      <c r="AG204" s="211">
        <f>Table16[[#This Row],[ADOPTED
Expenditures TOTAL]]*Table16[[#This Row],[
Percent Related to CAP]]</f>
        <v>2458.3000000000002</v>
      </c>
      <c r="AH204" s="211">
        <f>Table16[[#This Row],[ADOPTED
Revenue TOTAL]]*Table16[[#This Row],[
Percent Related to CAP]]</f>
        <v>0</v>
      </c>
      <c r="AI204" s="217" t="s">
        <v>904</v>
      </c>
      <c r="AJ204" s="217">
        <v>4.4000000000000004</v>
      </c>
      <c r="AK204" s="217" t="s">
        <v>156</v>
      </c>
      <c r="AL204" s="217" t="s">
        <v>269</v>
      </c>
      <c r="AM204" s="290" t="s">
        <v>954</v>
      </c>
      <c r="AN204" s="215" t="s">
        <v>70</v>
      </c>
      <c r="AO204" s="197"/>
      <c r="AP204" s="197"/>
      <c r="AQ204" s="216"/>
      <c r="AR204" s="216"/>
      <c r="AS204" s="219" t="s">
        <v>949</v>
      </c>
      <c r="AT204" s="117" t="b">
        <f>IF(Table16[[#This Row],[PROPOSED
Form ID Name]]=Table16[[#This Row],[ADOPTED
Form ID Name]],TRUE,FALSE)</f>
        <v>1</v>
      </c>
      <c r="AU204" s="121" t="s">
        <v>950</v>
      </c>
      <c r="AV204" s="220" t="b">
        <f>AND(Table16[[#This Row],[PROPOSED Adjustment Description]]=Table16[[#This Row],[ ADOPTED
Adjustment Description]],TRUE,FALSE)</f>
        <v>0</v>
      </c>
      <c r="AW204" s="1" t="s">
        <v>4458</v>
      </c>
      <c r="AX204" s="1" t="b">
        <f>Table16[[#This Row],[Total Expenditures to CAP]]=Table16[[#This Row],[
Percent Related to CAP]]*Table16[[#This Row],[ADOPTED
Expenditures TOTAL]]</f>
        <v>1</v>
      </c>
      <c r="AY204" s="1" t="b">
        <f>Table16[[#This Row],[Total Revenue to CAP]]=Table16[[#This Row],[
Percent Related to CAP]]*Table16[[#This Row],[ADOPTED
Revenue TOTAL]]</f>
        <v>1</v>
      </c>
    </row>
    <row r="205" spans="1:51" s="214" customFormat="1" ht="35.25" customHeight="1" x14ac:dyDescent="0.15">
      <c r="A205" s="196">
        <v>700048</v>
      </c>
      <c r="B205" s="197" t="s">
        <v>897</v>
      </c>
      <c r="C205" s="198">
        <v>2115</v>
      </c>
      <c r="D205" s="197" t="s">
        <v>898</v>
      </c>
      <c r="E205" s="197" t="s">
        <v>59</v>
      </c>
      <c r="F205" s="197" t="s">
        <v>83</v>
      </c>
      <c r="G205" s="197" t="s">
        <v>61</v>
      </c>
      <c r="H205" s="197" t="s">
        <v>83</v>
      </c>
      <c r="I205" s="226">
        <v>56913</v>
      </c>
      <c r="J205" s="227" t="s">
        <v>955</v>
      </c>
      <c r="K205" s="188">
        <v>0.33</v>
      </c>
      <c r="L205" s="189">
        <v>22378</v>
      </c>
      <c r="M205" s="189">
        <v>5525</v>
      </c>
      <c r="N205" s="189">
        <v>3112</v>
      </c>
      <c r="O205" s="189">
        <f>SUM(Table16[[#This Row],[Salaries and Wages]:[Variable Fringe]])</f>
        <v>31015</v>
      </c>
      <c r="P205" s="189"/>
      <c r="Q205" s="189"/>
      <c r="R205" s="189"/>
      <c r="S205" s="189"/>
      <c r="T205" s="189"/>
      <c r="U205" s="189"/>
      <c r="V205" s="189"/>
      <c r="W205" s="189"/>
      <c r="X205" s="189"/>
      <c r="Y205" s="189">
        <v>31015</v>
      </c>
      <c r="Z205" s="189"/>
      <c r="AA205" s="221" t="s">
        <v>956</v>
      </c>
      <c r="AB205" s="210" t="s">
        <v>957</v>
      </c>
      <c r="AC205" s="210" t="s">
        <v>958</v>
      </c>
      <c r="AD205" s="197" t="s">
        <v>67</v>
      </c>
      <c r="AE205" s="235" t="s">
        <v>959</v>
      </c>
      <c r="AF205" s="231">
        <v>0.1</v>
      </c>
      <c r="AG205" s="211">
        <f>Table16[[#This Row],[ADOPTED
Expenditures TOTAL]]*Table16[[#This Row],[
Percent Related to CAP]]</f>
        <v>3101.5</v>
      </c>
      <c r="AH205" s="211">
        <f>Table16[[#This Row],[ADOPTED
Revenue TOTAL]]*Table16[[#This Row],[
Percent Related to CAP]]</f>
        <v>0</v>
      </c>
      <c r="AI205" s="217" t="s">
        <v>904</v>
      </c>
      <c r="AJ205" s="217">
        <v>4.4000000000000004</v>
      </c>
      <c r="AK205" s="217" t="s">
        <v>156</v>
      </c>
      <c r="AL205" s="217" t="s">
        <v>177</v>
      </c>
      <c r="AM205" s="290" t="s">
        <v>954</v>
      </c>
      <c r="AN205" s="215" t="s">
        <v>70</v>
      </c>
      <c r="AO205" s="197"/>
      <c r="AP205" s="197"/>
      <c r="AQ205" s="216"/>
      <c r="AR205" s="216"/>
      <c r="AS205" s="219" t="s">
        <v>955</v>
      </c>
      <c r="AT205" s="117" t="b">
        <f>IF(Table16[[#This Row],[PROPOSED
Form ID Name]]=Table16[[#This Row],[ADOPTED
Form ID Name]],TRUE,FALSE)</f>
        <v>1</v>
      </c>
      <c r="AU205" s="121" t="s">
        <v>956</v>
      </c>
      <c r="AV205" s="220" t="b">
        <f>AND(Table16[[#This Row],[PROPOSED Adjustment Description]]=Table16[[#This Row],[ ADOPTED
Adjustment Description]],TRUE,FALSE)</f>
        <v>0</v>
      </c>
      <c r="AW205" s="1" t="s">
        <v>4458</v>
      </c>
      <c r="AX205" s="1" t="b">
        <f>Table16[[#This Row],[Total Expenditures to CAP]]=Table16[[#This Row],[
Percent Related to CAP]]*Table16[[#This Row],[ADOPTED
Expenditures TOTAL]]</f>
        <v>1</v>
      </c>
      <c r="AY205" s="1" t="b">
        <f>Table16[[#This Row],[Total Revenue to CAP]]=Table16[[#This Row],[
Percent Related to CAP]]*Table16[[#This Row],[ADOPTED
Revenue TOTAL]]</f>
        <v>1</v>
      </c>
    </row>
    <row r="206" spans="1:51" s="214" customFormat="1" ht="35.25" customHeight="1" x14ac:dyDescent="0.15">
      <c r="A206" s="196">
        <v>100000</v>
      </c>
      <c r="B206" s="199" t="s">
        <v>57</v>
      </c>
      <c r="C206" s="198">
        <v>2115</v>
      </c>
      <c r="D206" s="199" t="s">
        <v>898</v>
      </c>
      <c r="E206" s="199" t="s">
        <v>103</v>
      </c>
      <c r="F206" s="199" t="s">
        <v>307</v>
      </c>
      <c r="G206" s="199" t="s">
        <v>128</v>
      </c>
      <c r="H206" s="199" t="s">
        <v>62</v>
      </c>
      <c r="I206" s="226">
        <v>56914</v>
      </c>
      <c r="J206" s="228" t="s">
        <v>960</v>
      </c>
      <c r="K206" s="190"/>
      <c r="L206" s="191"/>
      <c r="M206" s="191"/>
      <c r="N206" s="191"/>
      <c r="O206" s="191">
        <f>SUM(Table16[[#This Row],[Salaries and Wages]:[Variable Fringe]])</f>
        <v>0</v>
      </c>
      <c r="P206" s="191"/>
      <c r="Q206" s="191">
        <v>90000</v>
      </c>
      <c r="R206" s="191"/>
      <c r="S206" s="191"/>
      <c r="T206" s="191"/>
      <c r="U206" s="191"/>
      <c r="V206" s="191"/>
      <c r="W206" s="191"/>
      <c r="X206" s="191"/>
      <c r="Y206" s="191">
        <v>90000</v>
      </c>
      <c r="Z206" s="191"/>
      <c r="AA206" s="222" t="s">
        <v>961</v>
      </c>
      <c r="AB206" s="210" t="s">
        <v>962</v>
      </c>
      <c r="AC206" s="209" t="s">
        <v>963</v>
      </c>
      <c r="AD206" s="199" t="s">
        <v>67</v>
      </c>
      <c r="AE206" s="235" t="s">
        <v>964</v>
      </c>
      <c r="AF206" s="231">
        <v>0</v>
      </c>
      <c r="AG206" s="211">
        <f>Table16[[#This Row],[ADOPTED
Expenditures TOTAL]]*Table16[[#This Row],[
Percent Related to CAP]]</f>
        <v>0</v>
      </c>
      <c r="AH206" s="211">
        <f>Table16[[#This Row],[ADOPTED
Revenue TOTAL]]*Table16[[#This Row],[
Percent Related to CAP]]</f>
        <v>0</v>
      </c>
      <c r="AI206" s="217" t="s">
        <v>69</v>
      </c>
      <c r="AJ206" s="217" t="s">
        <v>69</v>
      </c>
      <c r="AK206" s="217" t="s">
        <v>69</v>
      </c>
      <c r="AL206" s="217" t="s">
        <v>69</v>
      </c>
      <c r="AM206" s="295" t="s">
        <v>943</v>
      </c>
      <c r="AN206" s="212"/>
      <c r="AO206" s="213"/>
      <c r="AP206" s="213"/>
      <c r="AQ206" s="213"/>
      <c r="AR206" s="197" t="s">
        <v>70</v>
      </c>
      <c r="AS206" s="219" t="s">
        <v>960</v>
      </c>
      <c r="AT206" s="116" t="b">
        <f>IF(Table16[[#This Row],[PROPOSED
Form ID Name]]=Table16[[#This Row],[ADOPTED
Form ID Name]],TRUE,FALSE)</f>
        <v>1</v>
      </c>
      <c r="AU206" s="121" t="s">
        <v>961</v>
      </c>
      <c r="AV206" s="220" t="b">
        <f>AND(Table16[[#This Row],[PROPOSED Adjustment Description]]=Table16[[#This Row],[ ADOPTED
Adjustment Description]],TRUE,FALSE)</f>
        <v>0</v>
      </c>
      <c r="AW206" s="1" t="s">
        <v>4458</v>
      </c>
      <c r="AX206" s="1" t="b">
        <f>Table16[[#This Row],[Total Expenditures to CAP]]=Table16[[#This Row],[
Percent Related to CAP]]*Table16[[#This Row],[ADOPTED
Expenditures TOTAL]]</f>
        <v>1</v>
      </c>
      <c r="AY206" s="1" t="b">
        <f>Table16[[#This Row],[Total Revenue to CAP]]=Table16[[#This Row],[
Percent Related to CAP]]*Table16[[#This Row],[ADOPTED
Revenue TOTAL]]</f>
        <v>1</v>
      </c>
    </row>
    <row r="207" spans="1:51" s="214" customFormat="1" ht="35.25" customHeight="1" x14ac:dyDescent="0.15">
      <c r="A207" s="196">
        <v>100000</v>
      </c>
      <c r="B207" s="199" t="s">
        <v>57</v>
      </c>
      <c r="C207" s="198">
        <v>2115</v>
      </c>
      <c r="D207" s="199" t="s">
        <v>898</v>
      </c>
      <c r="E207" s="199" t="s">
        <v>103</v>
      </c>
      <c r="F207" s="199" t="s">
        <v>307</v>
      </c>
      <c r="G207" s="199" t="s">
        <v>128</v>
      </c>
      <c r="H207" s="199" t="s">
        <v>62</v>
      </c>
      <c r="I207" s="226">
        <v>56915</v>
      </c>
      <c r="J207" s="228" t="s">
        <v>965</v>
      </c>
      <c r="K207" s="190">
        <v>2</v>
      </c>
      <c r="L207" s="191">
        <v>149374</v>
      </c>
      <c r="M207" s="191">
        <v>37892</v>
      </c>
      <c r="N207" s="191">
        <v>19234</v>
      </c>
      <c r="O207" s="191">
        <f>SUM(Table16[[#This Row],[Salaries and Wages]:[Variable Fringe]])</f>
        <v>206500</v>
      </c>
      <c r="P207" s="191">
        <v>10000</v>
      </c>
      <c r="Q207" s="191"/>
      <c r="R207" s="191"/>
      <c r="S207" s="191"/>
      <c r="T207" s="191"/>
      <c r="U207" s="191"/>
      <c r="V207" s="191"/>
      <c r="W207" s="191"/>
      <c r="X207" s="191"/>
      <c r="Y207" s="191">
        <v>216500</v>
      </c>
      <c r="Z207" s="191"/>
      <c r="AA207" s="222" t="s">
        <v>966</v>
      </c>
      <c r="AB207" s="210" t="s">
        <v>962</v>
      </c>
      <c r="AC207" s="209" t="s">
        <v>963</v>
      </c>
      <c r="AD207" s="199" t="s">
        <v>67</v>
      </c>
      <c r="AE207" s="235" t="s">
        <v>964</v>
      </c>
      <c r="AF207" s="231">
        <v>0.5</v>
      </c>
      <c r="AG207" s="211">
        <f>Table16[[#This Row],[ADOPTED
Expenditures TOTAL]]*Table16[[#This Row],[
Percent Related to CAP]]</f>
        <v>108250</v>
      </c>
      <c r="AH207" s="211">
        <f>Table16[[#This Row],[ADOPTED
Revenue TOTAL]]*Table16[[#This Row],[
Percent Related to CAP]]</f>
        <v>0</v>
      </c>
      <c r="AI207" s="251" t="s">
        <v>634</v>
      </c>
      <c r="AJ207" s="217">
        <v>1.3</v>
      </c>
      <c r="AK207" s="217" t="s">
        <v>156</v>
      </c>
      <c r="AL207" s="217" t="s">
        <v>177</v>
      </c>
      <c r="AM207" s="290" t="s">
        <v>189</v>
      </c>
      <c r="AN207" s="212"/>
      <c r="AO207" s="213"/>
      <c r="AP207" s="213"/>
      <c r="AQ207" s="213"/>
      <c r="AR207" s="197" t="s">
        <v>70</v>
      </c>
      <c r="AS207" s="219" t="s">
        <v>965</v>
      </c>
      <c r="AT207" s="116" t="b">
        <f>IF(Table16[[#This Row],[PROPOSED
Form ID Name]]=Table16[[#This Row],[ADOPTED
Form ID Name]],TRUE,FALSE)</f>
        <v>1</v>
      </c>
      <c r="AU207" s="121" t="s">
        <v>966</v>
      </c>
      <c r="AV207" s="220" t="b">
        <f>AND(Table16[[#This Row],[PROPOSED Adjustment Description]]=Table16[[#This Row],[ ADOPTED
Adjustment Description]],TRUE,FALSE)</f>
        <v>0</v>
      </c>
      <c r="AW207" s="1" t="s">
        <v>4458</v>
      </c>
      <c r="AX207" s="1" t="b">
        <f>Table16[[#This Row],[Total Expenditures to CAP]]=Table16[[#This Row],[
Percent Related to CAP]]*Table16[[#This Row],[ADOPTED
Expenditures TOTAL]]</f>
        <v>1</v>
      </c>
      <c r="AY207" s="1" t="b">
        <f>Table16[[#This Row],[Total Revenue to CAP]]=Table16[[#This Row],[
Percent Related to CAP]]*Table16[[#This Row],[ADOPTED
Revenue TOTAL]]</f>
        <v>1</v>
      </c>
    </row>
    <row r="208" spans="1:51" s="214" customFormat="1" ht="35.25" customHeight="1" x14ac:dyDescent="0.15">
      <c r="A208" s="196">
        <v>200221</v>
      </c>
      <c r="B208" s="199" t="s">
        <v>967</v>
      </c>
      <c r="C208" s="198">
        <v>1914</v>
      </c>
      <c r="D208" s="199" t="s">
        <v>318</v>
      </c>
      <c r="E208" s="199" t="s">
        <v>83</v>
      </c>
      <c r="F208" s="199" t="s">
        <v>60</v>
      </c>
      <c r="G208" s="199" t="s">
        <v>142</v>
      </c>
      <c r="H208" s="199" t="s">
        <v>83</v>
      </c>
      <c r="I208" s="226">
        <v>56916</v>
      </c>
      <c r="J208" s="228" t="s">
        <v>968</v>
      </c>
      <c r="K208" s="190"/>
      <c r="L208" s="191"/>
      <c r="M208" s="191"/>
      <c r="N208" s="191"/>
      <c r="O208" s="191">
        <f>SUM(Table16[[#This Row],[Salaries and Wages]:[Variable Fringe]])</f>
        <v>0</v>
      </c>
      <c r="P208" s="193">
        <v>-385000</v>
      </c>
      <c r="Q208" s="191"/>
      <c r="R208" s="191"/>
      <c r="S208" s="191"/>
      <c r="T208" s="191"/>
      <c r="U208" s="191"/>
      <c r="V208" s="191"/>
      <c r="W208" s="191"/>
      <c r="X208" s="191"/>
      <c r="Y208" s="193">
        <v>-385000</v>
      </c>
      <c r="Z208" s="193">
        <v>-500000</v>
      </c>
      <c r="AA208" s="222" t="s">
        <v>969</v>
      </c>
      <c r="AB208" s="210" t="s">
        <v>970</v>
      </c>
      <c r="AC208" s="209" t="s">
        <v>969</v>
      </c>
      <c r="AD208" s="199" t="s">
        <v>94</v>
      </c>
      <c r="AE208" s="236" t="s">
        <v>971</v>
      </c>
      <c r="AF208" s="231">
        <v>0</v>
      </c>
      <c r="AG208" s="211">
        <f>Table16[[#This Row],[ADOPTED
Expenditures TOTAL]]*Table16[[#This Row],[
Percent Related to CAP]]</f>
        <v>0</v>
      </c>
      <c r="AH208" s="211">
        <f>Table16[[#This Row],[ADOPTED
Revenue TOTAL]]*Table16[[#This Row],[
Percent Related to CAP]]</f>
        <v>0</v>
      </c>
      <c r="AI208" s="217" t="s">
        <v>69</v>
      </c>
      <c r="AJ208" s="217" t="s">
        <v>69</v>
      </c>
      <c r="AK208" s="217" t="s">
        <v>69</v>
      </c>
      <c r="AL208" s="217" t="s">
        <v>69</v>
      </c>
      <c r="AM208" s="291"/>
      <c r="AN208" s="215" t="s">
        <v>133</v>
      </c>
      <c r="AO208" s="197"/>
      <c r="AP208" s="197"/>
      <c r="AQ208" s="216"/>
      <c r="AR208" s="216"/>
      <c r="AS208" s="219" t="s">
        <v>968</v>
      </c>
      <c r="AT208" s="117" t="b">
        <f>IF(Table16[[#This Row],[PROPOSED
Form ID Name]]=Table16[[#This Row],[ADOPTED
Form ID Name]],TRUE,FALSE)</f>
        <v>1</v>
      </c>
      <c r="AU208" s="121" t="s">
        <v>969</v>
      </c>
      <c r="AV208" s="220" t="b">
        <f>AND(Table16[[#This Row],[PROPOSED Adjustment Description]]=Table16[[#This Row],[ ADOPTED
Adjustment Description]],TRUE,FALSE)</f>
        <v>0</v>
      </c>
      <c r="AW208" s="1" t="s">
        <v>4458</v>
      </c>
      <c r="AX208" s="1" t="b">
        <f>Table16[[#This Row],[Total Expenditures to CAP]]=Table16[[#This Row],[
Percent Related to CAP]]*Table16[[#This Row],[ADOPTED
Expenditures TOTAL]]</f>
        <v>1</v>
      </c>
      <c r="AY208" s="1" t="b">
        <f>Table16[[#This Row],[Total Revenue to CAP]]=Table16[[#This Row],[
Percent Related to CAP]]*Table16[[#This Row],[ADOPTED
Revenue TOTAL]]</f>
        <v>1</v>
      </c>
    </row>
    <row r="209" spans="1:51" s="214" customFormat="1" ht="35.25" customHeight="1" x14ac:dyDescent="0.15">
      <c r="A209" s="196">
        <v>200222</v>
      </c>
      <c r="B209" s="199" t="s">
        <v>972</v>
      </c>
      <c r="C209" s="198">
        <v>1914</v>
      </c>
      <c r="D209" s="199" t="s">
        <v>318</v>
      </c>
      <c r="E209" s="199" t="s">
        <v>83</v>
      </c>
      <c r="F209" s="199" t="s">
        <v>60</v>
      </c>
      <c r="G209" s="199" t="s">
        <v>61</v>
      </c>
      <c r="H209" s="199" t="s">
        <v>83</v>
      </c>
      <c r="I209" s="226">
        <v>56917</v>
      </c>
      <c r="J209" s="228" t="s">
        <v>973</v>
      </c>
      <c r="K209" s="190"/>
      <c r="L209" s="191"/>
      <c r="M209" s="191"/>
      <c r="N209" s="191"/>
      <c r="O209" s="191">
        <f>SUM(Table16[[#This Row],[Salaries and Wages]:[Variable Fringe]])</f>
        <v>0</v>
      </c>
      <c r="P209" s="191">
        <v>110000</v>
      </c>
      <c r="Q209" s="191"/>
      <c r="R209" s="191"/>
      <c r="S209" s="191"/>
      <c r="T209" s="191"/>
      <c r="U209" s="191"/>
      <c r="V209" s="191"/>
      <c r="W209" s="191"/>
      <c r="X209" s="191"/>
      <c r="Y209" s="191">
        <v>110000</v>
      </c>
      <c r="Z209" s="191">
        <v>88119</v>
      </c>
      <c r="AA209" s="223" t="s">
        <v>974</v>
      </c>
      <c r="AB209" s="210" t="s">
        <v>975</v>
      </c>
      <c r="AC209" s="210" t="s">
        <v>974</v>
      </c>
      <c r="AD209" s="199" t="s">
        <v>94</v>
      </c>
      <c r="AE209" s="234" t="s">
        <v>976</v>
      </c>
      <c r="AF209" s="231">
        <v>0</v>
      </c>
      <c r="AG209" s="211">
        <f>Table16[[#This Row],[ADOPTED
Expenditures TOTAL]]*Table16[[#This Row],[
Percent Related to CAP]]</f>
        <v>0</v>
      </c>
      <c r="AH209" s="211">
        <f>Table16[[#This Row],[ADOPTED
Revenue TOTAL]]*Table16[[#This Row],[
Percent Related to CAP]]</f>
        <v>0</v>
      </c>
      <c r="AI209" s="217" t="s">
        <v>69</v>
      </c>
      <c r="AJ209" s="217" t="s">
        <v>69</v>
      </c>
      <c r="AK209" s="217" t="s">
        <v>69</v>
      </c>
      <c r="AL209" s="217" t="s">
        <v>69</v>
      </c>
      <c r="AM209" s="246"/>
      <c r="AN209" s="215"/>
      <c r="AO209" s="197"/>
      <c r="AP209" s="197" t="s">
        <v>133</v>
      </c>
      <c r="AQ209" s="197"/>
      <c r="AR209" s="197"/>
      <c r="AS209" s="219" t="s">
        <v>973</v>
      </c>
      <c r="AT209" s="117" t="b">
        <f>IF(Table16[[#This Row],[PROPOSED
Form ID Name]]=Table16[[#This Row],[ADOPTED
Form ID Name]],TRUE,FALSE)</f>
        <v>1</v>
      </c>
      <c r="AU209" s="121" t="s">
        <v>974</v>
      </c>
      <c r="AV209" s="220" t="b">
        <f>AND(Table16[[#This Row],[PROPOSED Adjustment Description]]=Table16[[#This Row],[ ADOPTED
Adjustment Description]],TRUE,FALSE)</f>
        <v>0</v>
      </c>
      <c r="AW209" s="1" t="s">
        <v>4458</v>
      </c>
      <c r="AX209" s="1" t="b">
        <f>Table16[[#This Row],[Total Expenditures to CAP]]=Table16[[#This Row],[
Percent Related to CAP]]*Table16[[#This Row],[ADOPTED
Expenditures TOTAL]]</f>
        <v>1</v>
      </c>
      <c r="AY209" s="1" t="b">
        <f>Table16[[#This Row],[Total Revenue to CAP]]=Table16[[#This Row],[
Percent Related to CAP]]*Table16[[#This Row],[ADOPTED
Revenue TOTAL]]</f>
        <v>1</v>
      </c>
    </row>
    <row r="210" spans="1:51" s="214" customFormat="1" ht="35.25" customHeight="1" x14ac:dyDescent="0.15">
      <c r="A210" s="196">
        <v>200722</v>
      </c>
      <c r="B210" s="199" t="s">
        <v>977</v>
      </c>
      <c r="C210" s="198">
        <v>1914</v>
      </c>
      <c r="D210" s="199" t="s">
        <v>318</v>
      </c>
      <c r="E210" s="199" t="s">
        <v>83</v>
      </c>
      <c r="F210" s="199" t="s">
        <v>60</v>
      </c>
      <c r="G210" s="199" t="s">
        <v>160</v>
      </c>
      <c r="H210" s="199" t="s">
        <v>83</v>
      </c>
      <c r="I210" s="226">
        <v>56919</v>
      </c>
      <c r="J210" s="228" t="s">
        <v>978</v>
      </c>
      <c r="K210" s="190"/>
      <c r="L210" s="191"/>
      <c r="M210" s="191"/>
      <c r="N210" s="191"/>
      <c r="O210" s="191">
        <f>SUM(Table16[[#This Row],[Salaries and Wages]:[Variable Fringe]])</f>
        <v>0</v>
      </c>
      <c r="P210" s="191"/>
      <c r="Q210" s="191">
        <v>300000</v>
      </c>
      <c r="R210" s="191">
        <v>300000</v>
      </c>
      <c r="S210" s="191"/>
      <c r="T210" s="191"/>
      <c r="U210" s="191"/>
      <c r="V210" s="191"/>
      <c r="W210" s="191"/>
      <c r="X210" s="191"/>
      <c r="Y210" s="191">
        <v>600000</v>
      </c>
      <c r="Z210" s="191">
        <v>1260000</v>
      </c>
      <c r="AA210" s="222" t="s">
        <v>979</v>
      </c>
      <c r="AB210" s="210" t="s">
        <v>980</v>
      </c>
      <c r="AC210" s="209" t="s">
        <v>981</v>
      </c>
      <c r="AD210" s="199" t="s">
        <v>94</v>
      </c>
      <c r="AE210" s="234" t="s">
        <v>982</v>
      </c>
      <c r="AF210" s="231">
        <v>0</v>
      </c>
      <c r="AG210" s="211">
        <f>Table16[[#This Row],[ADOPTED
Expenditures TOTAL]]*Table16[[#This Row],[
Percent Related to CAP]]</f>
        <v>0</v>
      </c>
      <c r="AH210" s="211">
        <f>Table16[[#This Row],[ADOPTED
Revenue TOTAL]]*Table16[[#This Row],[
Percent Related to CAP]]</f>
        <v>0</v>
      </c>
      <c r="AI210" s="217" t="s">
        <v>69</v>
      </c>
      <c r="AJ210" s="217" t="s">
        <v>69</v>
      </c>
      <c r="AK210" s="217" t="s">
        <v>69</v>
      </c>
      <c r="AL210" s="217" t="s">
        <v>69</v>
      </c>
      <c r="AM210" s="246"/>
      <c r="AN210" s="215"/>
      <c r="AO210" s="197"/>
      <c r="AP210" s="197"/>
      <c r="AQ210" s="197" t="s">
        <v>133</v>
      </c>
      <c r="AR210" s="197"/>
      <c r="AS210" s="219" t="s">
        <v>978</v>
      </c>
      <c r="AT210" s="117" t="b">
        <f>IF(Table16[[#This Row],[PROPOSED
Form ID Name]]=Table16[[#This Row],[ADOPTED
Form ID Name]],TRUE,FALSE)</f>
        <v>1</v>
      </c>
      <c r="AU210" s="121" t="s">
        <v>979</v>
      </c>
      <c r="AV210" s="220" t="b">
        <f>AND(Table16[[#This Row],[PROPOSED Adjustment Description]]=Table16[[#This Row],[ ADOPTED
Adjustment Description]],TRUE,FALSE)</f>
        <v>0</v>
      </c>
      <c r="AW210" s="1" t="s">
        <v>4458</v>
      </c>
      <c r="AX210" s="1" t="b">
        <f>Table16[[#This Row],[Total Expenditures to CAP]]=Table16[[#This Row],[
Percent Related to CAP]]*Table16[[#This Row],[ADOPTED
Expenditures TOTAL]]</f>
        <v>1</v>
      </c>
      <c r="AY210" s="1" t="b">
        <f>Table16[[#This Row],[Total Revenue to CAP]]=Table16[[#This Row],[
Percent Related to CAP]]*Table16[[#This Row],[ADOPTED
Revenue TOTAL]]</f>
        <v>1</v>
      </c>
    </row>
    <row r="211" spans="1:51" s="214" customFormat="1" ht="35.25" customHeight="1" x14ac:dyDescent="0.15">
      <c r="A211" s="196">
        <v>200712</v>
      </c>
      <c r="B211" s="199" t="s">
        <v>986</v>
      </c>
      <c r="C211" s="198">
        <v>1516</v>
      </c>
      <c r="D211" s="199" t="s">
        <v>710</v>
      </c>
      <c r="E211" s="199" t="s">
        <v>103</v>
      </c>
      <c r="F211" s="199" t="s">
        <v>83</v>
      </c>
      <c r="G211" s="199" t="s">
        <v>83</v>
      </c>
      <c r="H211" s="199" t="s">
        <v>83</v>
      </c>
      <c r="I211" s="226">
        <v>56923</v>
      </c>
      <c r="J211" s="228" t="s">
        <v>987</v>
      </c>
      <c r="K211" s="190"/>
      <c r="L211" s="191"/>
      <c r="M211" s="191"/>
      <c r="N211" s="191"/>
      <c r="O211" s="191">
        <f>SUM(Table16[[#This Row],[Salaries and Wages]:[Variable Fringe]])</f>
        <v>0</v>
      </c>
      <c r="P211" s="191"/>
      <c r="Q211" s="191"/>
      <c r="R211" s="191"/>
      <c r="S211" s="191"/>
      <c r="T211" s="191"/>
      <c r="U211" s="191"/>
      <c r="V211" s="191"/>
      <c r="W211" s="191">
        <v>781458</v>
      </c>
      <c r="X211" s="191"/>
      <c r="Y211" s="191">
        <v>781458</v>
      </c>
      <c r="Z211" s="191"/>
      <c r="AA211" s="222" t="s">
        <v>988</v>
      </c>
      <c r="AB211" s="210" t="s">
        <v>989</v>
      </c>
      <c r="AC211" s="210" t="s">
        <v>990</v>
      </c>
      <c r="AD211" s="199" t="s">
        <v>67</v>
      </c>
      <c r="AE211" s="235" t="s">
        <v>991</v>
      </c>
      <c r="AF211" s="231">
        <v>0</v>
      </c>
      <c r="AG211" s="211">
        <f>Table16[[#This Row],[ADOPTED
Expenditures TOTAL]]*Table16[[#This Row],[
Percent Related to CAP]]</f>
        <v>0</v>
      </c>
      <c r="AH211" s="211">
        <f>Table16[[#This Row],[ADOPTED
Revenue TOTAL]]*Table16[[#This Row],[
Percent Related to CAP]]</f>
        <v>0</v>
      </c>
      <c r="AI211" s="217" t="s">
        <v>69</v>
      </c>
      <c r="AJ211" s="217" t="s">
        <v>69</v>
      </c>
      <c r="AK211" s="217" t="s">
        <v>69</v>
      </c>
      <c r="AL211" s="217" t="s">
        <v>69</v>
      </c>
      <c r="AM211" s="290"/>
      <c r="AN211" s="212"/>
      <c r="AO211" s="197" t="s">
        <v>83</v>
      </c>
      <c r="AP211" s="197"/>
      <c r="AQ211" s="197"/>
      <c r="AR211" s="216"/>
      <c r="AS211" s="219" t="s">
        <v>987</v>
      </c>
      <c r="AT211" s="117" t="b">
        <f>IF(Table16[[#This Row],[PROPOSED
Form ID Name]]=Table16[[#This Row],[ADOPTED
Form ID Name]],TRUE,FALSE)</f>
        <v>1</v>
      </c>
      <c r="AU211" s="121" t="s">
        <v>988</v>
      </c>
      <c r="AV211" s="220" t="b">
        <f>AND(Table16[[#This Row],[PROPOSED Adjustment Description]]=Table16[[#This Row],[ ADOPTED
Adjustment Description]],TRUE,FALSE)</f>
        <v>0</v>
      </c>
      <c r="AW211" s="1" t="s">
        <v>4458</v>
      </c>
      <c r="AX211" s="1" t="b">
        <f>Table16[[#This Row],[Total Expenditures to CAP]]=Table16[[#This Row],[
Percent Related to CAP]]*Table16[[#This Row],[ADOPTED
Expenditures TOTAL]]</f>
        <v>1</v>
      </c>
      <c r="AY211" s="1" t="b">
        <f>Table16[[#This Row],[Total Revenue to CAP]]=Table16[[#This Row],[
Percent Related to CAP]]*Table16[[#This Row],[ADOPTED
Revenue TOTAL]]</f>
        <v>1</v>
      </c>
    </row>
    <row r="212" spans="1:51" s="214" customFormat="1" ht="35.25" customHeight="1" x14ac:dyDescent="0.15">
      <c r="A212" s="196">
        <v>100000</v>
      </c>
      <c r="B212" s="199" t="s">
        <v>57</v>
      </c>
      <c r="C212" s="198">
        <v>1516</v>
      </c>
      <c r="D212" s="199" t="s">
        <v>710</v>
      </c>
      <c r="E212" s="199" t="s">
        <v>103</v>
      </c>
      <c r="F212" s="199" t="s">
        <v>83</v>
      </c>
      <c r="G212" s="199" t="s">
        <v>84</v>
      </c>
      <c r="H212" s="199" t="s">
        <v>83</v>
      </c>
      <c r="I212" s="226">
        <v>56924</v>
      </c>
      <c r="J212" s="228" t="s">
        <v>992</v>
      </c>
      <c r="K212" s="190"/>
      <c r="L212" s="191"/>
      <c r="M212" s="191"/>
      <c r="N212" s="191"/>
      <c r="O212" s="191">
        <f>SUM(Table16[[#This Row],[Salaries and Wages]:[Variable Fringe]])</f>
        <v>0</v>
      </c>
      <c r="P212" s="191"/>
      <c r="Q212" s="191"/>
      <c r="R212" s="191"/>
      <c r="S212" s="191"/>
      <c r="T212" s="191"/>
      <c r="U212" s="191"/>
      <c r="V212" s="191"/>
      <c r="W212" s="191"/>
      <c r="X212" s="191"/>
      <c r="Y212" s="191"/>
      <c r="Z212" s="191">
        <v>645000</v>
      </c>
      <c r="AA212" s="223" t="s">
        <v>993</v>
      </c>
      <c r="AB212" s="210" t="s">
        <v>994</v>
      </c>
      <c r="AC212" s="210" t="s">
        <v>995</v>
      </c>
      <c r="AD212" s="199" t="s">
        <v>94</v>
      </c>
      <c r="AE212" s="234" t="s">
        <v>996</v>
      </c>
      <c r="AF212" s="231">
        <v>0</v>
      </c>
      <c r="AG212" s="211">
        <f>Table16[[#This Row],[ADOPTED
Expenditures TOTAL]]*Table16[[#This Row],[
Percent Related to CAP]]</f>
        <v>0</v>
      </c>
      <c r="AH212" s="211">
        <f>Table16[[#This Row],[ADOPTED
Revenue TOTAL]]*Table16[[#This Row],[
Percent Related to CAP]]</f>
        <v>0</v>
      </c>
      <c r="AI212" s="217" t="s">
        <v>69</v>
      </c>
      <c r="AJ212" s="217" t="s">
        <v>69</v>
      </c>
      <c r="AK212" s="217" t="s">
        <v>69</v>
      </c>
      <c r="AL212" s="217" t="s">
        <v>69</v>
      </c>
      <c r="AM212" s="246"/>
      <c r="AN212" s="215"/>
      <c r="AO212" s="197"/>
      <c r="AP212" s="197"/>
      <c r="AQ212" s="197"/>
      <c r="AR212" s="197" t="s">
        <v>83</v>
      </c>
      <c r="AS212" s="219" t="s">
        <v>992</v>
      </c>
      <c r="AT212" s="116" t="b">
        <f>IF(Table16[[#This Row],[PROPOSED
Form ID Name]]=Table16[[#This Row],[ADOPTED
Form ID Name]],TRUE,FALSE)</f>
        <v>1</v>
      </c>
      <c r="AU212" s="121" t="s">
        <v>993</v>
      </c>
      <c r="AV212" s="220" t="b">
        <f>AND(Table16[[#This Row],[PROPOSED Adjustment Description]]=Table16[[#This Row],[ ADOPTED
Adjustment Description]],TRUE,FALSE)</f>
        <v>0</v>
      </c>
      <c r="AW212" s="1" t="s">
        <v>4458</v>
      </c>
      <c r="AX212" s="1" t="b">
        <f>Table16[[#This Row],[Total Expenditures to CAP]]=Table16[[#This Row],[
Percent Related to CAP]]*Table16[[#This Row],[ADOPTED
Expenditures TOTAL]]</f>
        <v>1</v>
      </c>
      <c r="AY212" s="1" t="b">
        <f>Table16[[#This Row],[Total Revenue to CAP]]=Table16[[#This Row],[
Percent Related to CAP]]*Table16[[#This Row],[ADOPTED
Revenue TOTAL]]</f>
        <v>1</v>
      </c>
    </row>
    <row r="213" spans="1:51" s="214" customFormat="1" ht="35.25" customHeight="1" x14ac:dyDescent="0.15">
      <c r="A213" s="196">
        <v>100000</v>
      </c>
      <c r="B213" s="197" t="s">
        <v>57</v>
      </c>
      <c r="C213" s="198">
        <v>2115</v>
      </c>
      <c r="D213" s="197" t="s">
        <v>898</v>
      </c>
      <c r="E213" s="197" t="s">
        <v>335</v>
      </c>
      <c r="F213" s="197" t="s">
        <v>307</v>
      </c>
      <c r="G213" s="197" t="s">
        <v>128</v>
      </c>
      <c r="H213" s="197" t="s">
        <v>83</v>
      </c>
      <c r="I213" s="226">
        <v>56925</v>
      </c>
      <c r="J213" s="227" t="s">
        <v>997</v>
      </c>
      <c r="K213" s="188">
        <v>1</v>
      </c>
      <c r="L213" s="189">
        <v>58888</v>
      </c>
      <c r="M213" s="189">
        <v>16414</v>
      </c>
      <c r="N213" s="189">
        <v>9190</v>
      </c>
      <c r="O213" s="189">
        <f>SUM(Table16[[#This Row],[Salaries and Wages]:[Variable Fringe]])</f>
        <v>84492</v>
      </c>
      <c r="P213" s="189">
        <v>5000</v>
      </c>
      <c r="Q213" s="189"/>
      <c r="R213" s="189"/>
      <c r="S213" s="189"/>
      <c r="T213" s="189"/>
      <c r="U213" s="189"/>
      <c r="V213" s="189"/>
      <c r="W213" s="189"/>
      <c r="X213" s="189"/>
      <c r="Y213" s="189">
        <v>89492</v>
      </c>
      <c r="Z213" s="189"/>
      <c r="AA213" s="221" t="s">
        <v>998</v>
      </c>
      <c r="AB213" s="210" t="s">
        <v>999</v>
      </c>
      <c r="AC213" s="210" t="s">
        <v>1000</v>
      </c>
      <c r="AD213" s="197" t="s">
        <v>67</v>
      </c>
      <c r="AE213" s="235" t="s">
        <v>1001</v>
      </c>
      <c r="AF213" s="231">
        <v>1</v>
      </c>
      <c r="AG213" s="211">
        <f>Table16[[#This Row],[ADOPTED
Expenditures TOTAL]]*Table16[[#This Row],[
Percent Related to CAP]]</f>
        <v>89492</v>
      </c>
      <c r="AH213" s="211">
        <f>Table16[[#This Row],[ADOPTED
Revenue TOTAL]]*Table16[[#This Row],[
Percent Related to CAP]]</f>
        <v>0</v>
      </c>
      <c r="AI213" s="217" t="s">
        <v>904</v>
      </c>
      <c r="AJ213" s="217" t="s">
        <v>1002</v>
      </c>
      <c r="AK213" s="217" t="s">
        <v>81</v>
      </c>
      <c r="AL213" s="217" t="s">
        <v>269</v>
      </c>
      <c r="AM213" s="290" t="s">
        <v>906</v>
      </c>
      <c r="AN213" s="212"/>
      <c r="AO213" s="213"/>
      <c r="AP213" s="213"/>
      <c r="AQ213" s="213"/>
      <c r="AR213" s="197" t="s">
        <v>70</v>
      </c>
      <c r="AS213" s="219" t="s">
        <v>997</v>
      </c>
      <c r="AT213" s="116" t="b">
        <f>IF(Table16[[#This Row],[PROPOSED
Form ID Name]]=Table16[[#This Row],[ADOPTED
Form ID Name]],TRUE,FALSE)</f>
        <v>1</v>
      </c>
      <c r="AU213" s="121" t="s">
        <v>998</v>
      </c>
      <c r="AV213" s="220" t="b">
        <f>AND(Table16[[#This Row],[PROPOSED Adjustment Description]]=Table16[[#This Row],[ ADOPTED
Adjustment Description]],TRUE,FALSE)</f>
        <v>0</v>
      </c>
      <c r="AW213" s="1" t="s">
        <v>4458</v>
      </c>
      <c r="AX213" s="1" t="b">
        <f>Table16[[#This Row],[Total Expenditures to CAP]]=Table16[[#This Row],[
Percent Related to CAP]]*Table16[[#This Row],[ADOPTED
Expenditures TOTAL]]</f>
        <v>1</v>
      </c>
      <c r="AY213" s="1" t="b">
        <f>Table16[[#This Row],[Total Revenue to CAP]]=Table16[[#This Row],[
Percent Related to CAP]]*Table16[[#This Row],[ADOPTED
Revenue TOTAL]]</f>
        <v>1</v>
      </c>
    </row>
    <row r="214" spans="1:51" s="214" customFormat="1" ht="35.25" customHeight="1" x14ac:dyDescent="0.15">
      <c r="A214" s="196">
        <v>100000</v>
      </c>
      <c r="B214" s="197" t="s">
        <v>57</v>
      </c>
      <c r="C214" s="198">
        <v>2115</v>
      </c>
      <c r="D214" s="197" t="s">
        <v>898</v>
      </c>
      <c r="E214" s="197" t="s">
        <v>335</v>
      </c>
      <c r="F214" s="197" t="s">
        <v>307</v>
      </c>
      <c r="G214" s="197" t="s">
        <v>128</v>
      </c>
      <c r="H214" s="197" t="s">
        <v>83</v>
      </c>
      <c r="I214" s="226">
        <v>56926</v>
      </c>
      <c r="J214" s="227" t="s">
        <v>1003</v>
      </c>
      <c r="K214" s="188">
        <v>1</v>
      </c>
      <c r="L214" s="189">
        <v>47100</v>
      </c>
      <c r="M214" s="189">
        <v>16526</v>
      </c>
      <c r="N214" s="189">
        <v>8872</v>
      </c>
      <c r="O214" s="189">
        <f>SUM(Table16[[#This Row],[Salaries and Wages]:[Variable Fringe]])</f>
        <v>72498</v>
      </c>
      <c r="P214" s="189">
        <v>5000</v>
      </c>
      <c r="Q214" s="189"/>
      <c r="R214" s="189"/>
      <c r="S214" s="189"/>
      <c r="T214" s="189"/>
      <c r="U214" s="189"/>
      <c r="V214" s="189"/>
      <c r="W214" s="189"/>
      <c r="X214" s="189"/>
      <c r="Y214" s="189">
        <v>77498</v>
      </c>
      <c r="Z214" s="189"/>
      <c r="AA214" s="221" t="s">
        <v>1004</v>
      </c>
      <c r="AB214" s="210" t="s">
        <v>999</v>
      </c>
      <c r="AC214" s="210" t="s">
        <v>1000</v>
      </c>
      <c r="AD214" s="197" t="s">
        <v>67</v>
      </c>
      <c r="AE214" s="235" t="s">
        <v>1005</v>
      </c>
      <c r="AF214" s="231">
        <v>1</v>
      </c>
      <c r="AG214" s="211">
        <f>Table16[[#This Row],[ADOPTED
Expenditures TOTAL]]*Table16[[#This Row],[
Percent Related to CAP]]</f>
        <v>77498</v>
      </c>
      <c r="AH214" s="211">
        <f>Table16[[#This Row],[ADOPTED
Revenue TOTAL]]*Table16[[#This Row],[
Percent Related to CAP]]</f>
        <v>0</v>
      </c>
      <c r="AI214" s="217" t="s">
        <v>904</v>
      </c>
      <c r="AJ214" s="217" t="s">
        <v>1006</v>
      </c>
      <c r="AK214" s="217" t="s">
        <v>81</v>
      </c>
      <c r="AL214" s="217" t="s">
        <v>269</v>
      </c>
      <c r="AM214" s="290" t="s">
        <v>906</v>
      </c>
      <c r="AN214" s="212"/>
      <c r="AO214" s="213"/>
      <c r="AP214" s="213"/>
      <c r="AQ214" s="213"/>
      <c r="AR214" s="197" t="s">
        <v>70</v>
      </c>
      <c r="AS214" s="219" t="s">
        <v>1003</v>
      </c>
      <c r="AT214" s="116" t="b">
        <f>IF(Table16[[#This Row],[PROPOSED
Form ID Name]]=Table16[[#This Row],[ADOPTED
Form ID Name]],TRUE,FALSE)</f>
        <v>1</v>
      </c>
      <c r="AU214" s="121" t="s">
        <v>1004</v>
      </c>
      <c r="AV214" s="220" t="b">
        <f>AND(Table16[[#This Row],[PROPOSED Adjustment Description]]=Table16[[#This Row],[ ADOPTED
Adjustment Description]],TRUE,FALSE)</f>
        <v>0</v>
      </c>
      <c r="AW214" s="1" t="s">
        <v>4458</v>
      </c>
      <c r="AX214" s="1" t="b">
        <f>Table16[[#This Row],[Total Expenditures to CAP]]=Table16[[#This Row],[
Percent Related to CAP]]*Table16[[#This Row],[ADOPTED
Expenditures TOTAL]]</f>
        <v>1</v>
      </c>
      <c r="AY214" s="1" t="b">
        <f>Table16[[#This Row],[Total Revenue to CAP]]=Table16[[#This Row],[
Percent Related to CAP]]*Table16[[#This Row],[ADOPTED
Revenue TOTAL]]</f>
        <v>1</v>
      </c>
    </row>
    <row r="215" spans="1:51" s="214" customFormat="1" ht="35.25" customHeight="1" x14ac:dyDescent="0.15">
      <c r="A215" s="196">
        <v>100000</v>
      </c>
      <c r="B215" s="197" t="s">
        <v>57</v>
      </c>
      <c r="C215" s="198">
        <v>2115</v>
      </c>
      <c r="D215" s="197" t="s">
        <v>898</v>
      </c>
      <c r="E215" s="197" t="s">
        <v>293</v>
      </c>
      <c r="F215" s="197" t="s">
        <v>83</v>
      </c>
      <c r="G215" s="197" t="s">
        <v>61</v>
      </c>
      <c r="H215" s="197" t="s">
        <v>83</v>
      </c>
      <c r="I215" s="226">
        <v>56927</v>
      </c>
      <c r="J215" s="227" t="s">
        <v>1007</v>
      </c>
      <c r="K215" s="188">
        <v>0.34</v>
      </c>
      <c r="L215" s="189">
        <v>17088</v>
      </c>
      <c r="M215" s="189">
        <v>5195</v>
      </c>
      <c r="N215" s="189">
        <v>3046</v>
      </c>
      <c r="O215" s="189">
        <f>SUM(Table16[[#This Row],[Salaries and Wages]:[Variable Fringe]])</f>
        <v>25329</v>
      </c>
      <c r="P215" s="189"/>
      <c r="Q215" s="189"/>
      <c r="R215" s="189"/>
      <c r="S215" s="189"/>
      <c r="T215" s="189"/>
      <c r="U215" s="189"/>
      <c r="V215" s="189"/>
      <c r="W215" s="189"/>
      <c r="X215" s="189"/>
      <c r="Y215" s="189">
        <v>25329</v>
      </c>
      <c r="Z215" s="189"/>
      <c r="AA215" s="221" t="s">
        <v>950</v>
      </c>
      <c r="AB215" s="210" t="s">
        <v>951</v>
      </c>
      <c r="AC215" s="209" t="s">
        <v>952</v>
      </c>
      <c r="AD215" s="197" t="s">
        <v>67</v>
      </c>
      <c r="AE215" s="235" t="s">
        <v>953</v>
      </c>
      <c r="AF215" s="231">
        <v>0.5</v>
      </c>
      <c r="AG215" s="211">
        <f>Table16[[#This Row],[ADOPTED
Expenditures TOTAL]]*Table16[[#This Row],[
Percent Related to CAP]]</f>
        <v>12664.5</v>
      </c>
      <c r="AH215" s="211">
        <f>Table16[[#This Row],[ADOPTED
Revenue TOTAL]]*Table16[[#This Row],[
Percent Related to CAP]]</f>
        <v>0</v>
      </c>
      <c r="AI215" s="217" t="s">
        <v>904</v>
      </c>
      <c r="AJ215" s="217" t="s">
        <v>1006</v>
      </c>
      <c r="AK215" s="217" t="s">
        <v>156</v>
      </c>
      <c r="AL215" s="217" t="s">
        <v>269</v>
      </c>
      <c r="AM215" s="290" t="s">
        <v>906</v>
      </c>
      <c r="AN215" s="212"/>
      <c r="AO215" s="213"/>
      <c r="AP215" s="213"/>
      <c r="AQ215" s="213"/>
      <c r="AR215" s="197" t="s">
        <v>70</v>
      </c>
      <c r="AS215" s="219" t="s">
        <v>1007</v>
      </c>
      <c r="AT215" s="116" t="b">
        <f>IF(Table16[[#This Row],[PROPOSED
Form ID Name]]=Table16[[#This Row],[ADOPTED
Form ID Name]],TRUE,FALSE)</f>
        <v>1</v>
      </c>
      <c r="AU215" s="121" t="s">
        <v>950</v>
      </c>
      <c r="AV215" s="220" t="b">
        <f>AND(Table16[[#This Row],[PROPOSED Adjustment Description]]=Table16[[#This Row],[ ADOPTED
Adjustment Description]],TRUE,FALSE)</f>
        <v>0</v>
      </c>
      <c r="AW215" s="1" t="s">
        <v>4458</v>
      </c>
      <c r="AX215" s="1" t="b">
        <f>Table16[[#This Row],[Total Expenditures to CAP]]=Table16[[#This Row],[
Percent Related to CAP]]*Table16[[#This Row],[ADOPTED
Expenditures TOTAL]]</f>
        <v>1</v>
      </c>
      <c r="AY215" s="1" t="b">
        <f>Table16[[#This Row],[Total Revenue to CAP]]=Table16[[#This Row],[
Percent Related to CAP]]*Table16[[#This Row],[ADOPTED
Revenue TOTAL]]</f>
        <v>1</v>
      </c>
    </row>
    <row r="216" spans="1:51" s="214" customFormat="1" ht="35.25" customHeight="1" x14ac:dyDescent="0.15">
      <c r="A216" s="196">
        <v>100000</v>
      </c>
      <c r="B216" s="197" t="s">
        <v>57</v>
      </c>
      <c r="C216" s="198">
        <v>2115</v>
      </c>
      <c r="D216" s="197" t="s">
        <v>898</v>
      </c>
      <c r="E216" s="197" t="s">
        <v>422</v>
      </c>
      <c r="F216" s="197" t="s">
        <v>83</v>
      </c>
      <c r="G216" s="197" t="s">
        <v>61</v>
      </c>
      <c r="H216" s="197" t="s">
        <v>83</v>
      </c>
      <c r="I216" s="226">
        <v>56928</v>
      </c>
      <c r="J216" s="227" t="s">
        <v>1008</v>
      </c>
      <c r="K216" s="188">
        <v>0.34</v>
      </c>
      <c r="L216" s="189">
        <v>23056</v>
      </c>
      <c r="M216" s="189">
        <v>5693</v>
      </c>
      <c r="N216" s="189">
        <v>3207</v>
      </c>
      <c r="O216" s="189">
        <f>SUM(Table16[[#This Row],[Salaries and Wages]:[Variable Fringe]])</f>
        <v>31956</v>
      </c>
      <c r="P216" s="189"/>
      <c r="Q216" s="189"/>
      <c r="R216" s="189"/>
      <c r="S216" s="189"/>
      <c r="T216" s="189"/>
      <c r="U216" s="189"/>
      <c r="V216" s="189"/>
      <c r="W216" s="189"/>
      <c r="X216" s="189"/>
      <c r="Y216" s="189">
        <v>31956</v>
      </c>
      <c r="Z216" s="189"/>
      <c r="AA216" s="221" t="s">
        <v>956</v>
      </c>
      <c r="AB216" s="210" t="s">
        <v>957</v>
      </c>
      <c r="AC216" s="210" t="s">
        <v>958</v>
      </c>
      <c r="AD216" s="197" t="s">
        <v>67</v>
      </c>
      <c r="AE216" s="235" t="s">
        <v>959</v>
      </c>
      <c r="AF216" s="231">
        <v>1</v>
      </c>
      <c r="AG216" s="211">
        <f>Table16[[#This Row],[ADOPTED
Expenditures TOTAL]]*Table16[[#This Row],[
Percent Related to CAP]]</f>
        <v>31956</v>
      </c>
      <c r="AH216" s="211">
        <f>Table16[[#This Row],[ADOPTED
Revenue TOTAL]]*Table16[[#This Row],[
Percent Related to CAP]]</f>
        <v>0</v>
      </c>
      <c r="AI216" s="217" t="s">
        <v>904</v>
      </c>
      <c r="AJ216" s="217" t="s">
        <v>1006</v>
      </c>
      <c r="AK216" s="217" t="s">
        <v>156</v>
      </c>
      <c r="AL216" s="217" t="s">
        <v>269</v>
      </c>
      <c r="AM216" s="290" t="s">
        <v>906</v>
      </c>
      <c r="AN216" s="212"/>
      <c r="AO216" s="213"/>
      <c r="AP216" s="213"/>
      <c r="AQ216" s="213"/>
      <c r="AR216" s="197" t="s">
        <v>70</v>
      </c>
      <c r="AS216" s="219" t="s">
        <v>1008</v>
      </c>
      <c r="AT216" s="116" t="b">
        <f>IF(Table16[[#This Row],[PROPOSED
Form ID Name]]=Table16[[#This Row],[ADOPTED
Form ID Name]],TRUE,FALSE)</f>
        <v>1</v>
      </c>
      <c r="AU216" s="121" t="s">
        <v>956</v>
      </c>
      <c r="AV216" s="220" t="b">
        <f>AND(Table16[[#This Row],[PROPOSED Adjustment Description]]=Table16[[#This Row],[ ADOPTED
Adjustment Description]],TRUE,FALSE)</f>
        <v>0</v>
      </c>
      <c r="AW216" s="1" t="s">
        <v>4458</v>
      </c>
      <c r="AX216" s="1" t="b">
        <f>Table16[[#This Row],[Total Expenditures to CAP]]=Table16[[#This Row],[
Percent Related to CAP]]*Table16[[#This Row],[ADOPTED
Expenditures TOTAL]]</f>
        <v>1</v>
      </c>
      <c r="AY216" s="1" t="b">
        <f>Table16[[#This Row],[Total Revenue to CAP]]=Table16[[#This Row],[
Percent Related to CAP]]*Table16[[#This Row],[ADOPTED
Revenue TOTAL]]</f>
        <v>1</v>
      </c>
    </row>
    <row r="217" spans="1:51" s="214" customFormat="1" ht="35.25" customHeight="1" x14ac:dyDescent="0.15">
      <c r="A217" s="196">
        <v>100000</v>
      </c>
      <c r="B217" s="197" t="s">
        <v>57</v>
      </c>
      <c r="C217" s="198">
        <v>2115</v>
      </c>
      <c r="D217" s="197" t="s">
        <v>898</v>
      </c>
      <c r="E217" s="197" t="s">
        <v>329</v>
      </c>
      <c r="F217" s="197" t="s">
        <v>307</v>
      </c>
      <c r="G217" s="197" t="s">
        <v>61</v>
      </c>
      <c r="H217" s="197" t="s">
        <v>479</v>
      </c>
      <c r="I217" s="226">
        <v>56929</v>
      </c>
      <c r="J217" s="227" t="s">
        <v>1009</v>
      </c>
      <c r="K217" s="188">
        <v>6</v>
      </c>
      <c r="L217" s="189">
        <v>302232</v>
      </c>
      <c r="M217" s="189">
        <v>100654</v>
      </c>
      <c r="N217" s="189">
        <v>53760</v>
      </c>
      <c r="O217" s="189">
        <f>SUM(Table16[[#This Row],[Salaries and Wages]:[Variable Fringe]])</f>
        <v>456646</v>
      </c>
      <c r="P217" s="189">
        <v>30000</v>
      </c>
      <c r="Q217" s="189">
        <v>970000</v>
      </c>
      <c r="R217" s="189"/>
      <c r="S217" s="189"/>
      <c r="T217" s="189"/>
      <c r="U217" s="189"/>
      <c r="V217" s="189"/>
      <c r="W217" s="189"/>
      <c r="X217" s="189"/>
      <c r="Y217" s="189">
        <v>1456646</v>
      </c>
      <c r="Z217" s="189"/>
      <c r="AA217" s="221" t="s">
        <v>1010</v>
      </c>
      <c r="AB217" s="210" t="s">
        <v>1011</v>
      </c>
      <c r="AC217" s="210" t="s">
        <v>1012</v>
      </c>
      <c r="AD217" s="197" t="s">
        <v>67</v>
      </c>
      <c r="AE217" s="235" t="s">
        <v>1013</v>
      </c>
      <c r="AF217" s="231">
        <v>1</v>
      </c>
      <c r="AG217" s="211">
        <f>Table16[[#This Row],[ADOPTED
Expenditures TOTAL]]*Table16[[#This Row],[
Percent Related to CAP]]</f>
        <v>1456646</v>
      </c>
      <c r="AH217" s="211">
        <f>Table16[[#This Row],[ADOPTED
Revenue TOTAL]]*Table16[[#This Row],[
Percent Related to CAP]]</f>
        <v>0</v>
      </c>
      <c r="AI217" s="217" t="s">
        <v>79</v>
      </c>
      <c r="AJ217" s="217" t="s">
        <v>1014</v>
      </c>
      <c r="AK217" s="217" t="s">
        <v>156</v>
      </c>
      <c r="AL217" s="217" t="s">
        <v>269</v>
      </c>
      <c r="AM217" s="295" t="s">
        <v>943</v>
      </c>
      <c r="AN217" s="212"/>
      <c r="AO217" s="213"/>
      <c r="AP217" s="213"/>
      <c r="AQ217" s="213"/>
      <c r="AR217" s="197" t="s">
        <v>70</v>
      </c>
      <c r="AS217" s="219" t="s">
        <v>1009</v>
      </c>
      <c r="AT217" s="116" t="b">
        <f>IF(Table16[[#This Row],[PROPOSED
Form ID Name]]=Table16[[#This Row],[ADOPTED
Form ID Name]],TRUE,FALSE)</f>
        <v>1</v>
      </c>
      <c r="AU217" s="121" t="s">
        <v>1010</v>
      </c>
      <c r="AV217" s="220" t="b">
        <f>AND(Table16[[#This Row],[PROPOSED Adjustment Description]]=Table16[[#This Row],[ ADOPTED
Adjustment Description]],TRUE,FALSE)</f>
        <v>0</v>
      </c>
      <c r="AW217" s="1" t="s">
        <v>4458</v>
      </c>
      <c r="AX217" s="1" t="b">
        <f>Table16[[#This Row],[Total Expenditures to CAP]]=Table16[[#This Row],[
Percent Related to CAP]]*Table16[[#This Row],[ADOPTED
Expenditures TOTAL]]</f>
        <v>1</v>
      </c>
      <c r="AY217" s="1" t="b">
        <f>Table16[[#This Row],[Total Revenue to CAP]]=Table16[[#This Row],[
Percent Related to CAP]]*Table16[[#This Row],[ADOPTED
Revenue TOTAL]]</f>
        <v>1</v>
      </c>
    </row>
    <row r="218" spans="1:51" s="214" customFormat="1" ht="35.25" customHeight="1" x14ac:dyDescent="0.15">
      <c r="A218" s="196">
        <v>100000</v>
      </c>
      <c r="B218" s="197" t="s">
        <v>57</v>
      </c>
      <c r="C218" s="198">
        <v>2115</v>
      </c>
      <c r="D218" s="197" t="s">
        <v>898</v>
      </c>
      <c r="E218" s="197" t="s">
        <v>589</v>
      </c>
      <c r="F218" s="197" t="s">
        <v>307</v>
      </c>
      <c r="G218" s="197" t="s">
        <v>61</v>
      </c>
      <c r="H218" s="197" t="s">
        <v>83</v>
      </c>
      <c r="I218" s="226">
        <v>56930</v>
      </c>
      <c r="J218" s="227" t="s">
        <v>1015</v>
      </c>
      <c r="K218" s="188">
        <v>1</v>
      </c>
      <c r="L218" s="189">
        <v>90558</v>
      </c>
      <c r="M218" s="189">
        <v>19651</v>
      </c>
      <c r="N218" s="189">
        <v>10045</v>
      </c>
      <c r="O218" s="189">
        <f>SUM(Table16[[#This Row],[Salaries and Wages]:[Variable Fringe]])</f>
        <v>120254</v>
      </c>
      <c r="P218" s="189">
        <v>5000</v>
      </c>
      <c r="Q218" s="189"/>
      <c r="R218" s="189"/>
      <c r="S218" s="189"/>
      <c r="T218" s="189"/>
      <c r="U218" s="189"/>
      <c r="V218" s="189"/>
      <c r="W218" s="189"/>
      <c r="X218" s="189"/>
      <c r="Y218" s="189">
        <v>125254</v>
      </c>
      <c r="Z218" s="189"/>
      <c r="AA218" s="221" t="s">
        <v>1016</v>
      </c>
      <c r="AB218" s="210" t="s">
        <v>1017</v>
      </c>
      <c r="AC218" s="210" t="s">
        <v>1018</v>
      </c>
      <c r="AD218" s="197" t="s">
        <v>67</v>
      </c>
      <c r="AE218" s="235" t="s">
        <v>1019</v>
      </c>
      <c r="AF218" s="231">
        <v>1</v>
      </c>
      <c r="AG218" s="211">
        <f>Table16[[#This Row],[ADOPTED
Expenditures TOTAL]]*Table16[[#This Row],[
Percent Related to CAP]]</f>
        <v>125254</v>
      </c>
      <c r="AH218" s="211">
        <f>Table16[[#This Row],[ADOPTED
Revenue TOTAL]]*Table16[[#This Row],[
Percent Related to CAP]]</f>
        <v>0</v>
      </c>
      <c r="AI218" s="217" t="s">
        <v>904</v>
      </c>
      <c r="AJ218" s="217" t="s">
        <v>1006</v>
      </c>
      <c r="AK218" s="217" t="s">
        <v>81</v>
      </c>
      <c r="AL218" s="217" t="s">
        <v>269</v>
      </c>
      <c r="AM218" s="290" t="s">
        <v>1020</v>
      </c>
      <c r="AN218" s="212"/>
      <c r="AO218" s="213"/>
      <c r="AP218" s="213"/>
      <c r="AQ218" s="213"/>
      <c r="AR218" s="197" t="s">
        <v>70</v>
      </c>
      <c r="AS218" s="219" t="s">
        <v>1015</v>
      </c>
      <c r="AT218" s="116" t="b">
        <f>IF(Table16[[#This Row],[PROPOSED
Form ID Name]]=Table16[[#This Row],[ADOPTED
Form ID Name]],TRUE,FALSE)</f>
        <v>1</v>
      </c>
      <c r="AU218" s="121" t="s">
        <v>1016</v>
      </c>
      <c r="AV218" s="220" t="b">
        <f>AND(Table16[[#This Row],[PROPOSED Adjustment Description]]=Table16[[#This Row],[ ADOPTED
Adjustment Description]],TRUE,FALSE)</f>
        <v>0</v>
      </c>
      <c r="AW218" s="1" t="s">
        <v>4458</v>
      </c>
      <c r="AX218" s="1" t="b">
        <f>Table16[[#This Row],[Total Expenditures to CAP]]=Table16[[#This Row],[
Percent Related to CAP]]*Table16[[#This Row],[ADOPTED
Expenditures TOTAL]]</f>
        <v>1</v>
      </c>
      <c r="AY218" s="1" t="b">
        <f>Table16[[#This Row],[Total Revenue to CAP]]=Table16[[#This Row],[
Percent Related to CAP]]*Table16[[#This Row],[ADOPTED
Revenue TOTAL]]</f>
        <v>1</v>
      </c>
    </row>
    <row r="219" spans="1:51" s="214" customFormat="1" ht="35.25" customHeight="1" x14ac:dyDescent="0.15">
      <c r="A219" s="196">
        <v>700039</v>
      </c>
      <c r="B219" s="197" t="s">
        <v>907</v>
      </c>
      <c r="C219" s="198">
        <v>2115</v>
      </c>
      <c r="D219" s="197" t="s">
        <v>898</v>
      </c>
      <c r="E219" s="197" t="s">
        <v>238</v>
      </c>
      <c r="F219" s="197" t="s">
        <v>307</v>
      </c>
      <c r="G219" s="197" t="s">
        <v>128</v>
      </c>
      <c r="H219" s="197" t="s">
        <v>83</v>
      </c>
      <c r="I219" s="226">
        <v>56931</v>
      </c>
      <c r="J219" s="227" t="s">
        <v>1021</v>
      </c>
      <c r="K219" s="188">
        <v>1</v>
      </c>
      <c r="L219" s="189">
        <v>77468</v>
      </c>
      <c r="M219" s="189">
        <v>17818</v>
      </c>
      <c r="N219" s="189">
        <v>9692</v>
      </c>
      <c r="O219" s="189">
        <f>SUM(Table16[[#This Row],[Salaries and Wages]:[Variable Fringe]])</f>
        <v>104978</v>
      </c>
      <c r="P219" s="189"/>
      <c r="Q219" s="189"/>
      <c r="R219" s="189"/>
      <c r="S219" s="189"/>
      <c r="T219" s="189"/>
      <c r="U219" s="189"/>
      <c r="V219" s="189"/>
      <c r="W219" s="189"/>
      <c r="X219" s="189"/>
      <c r="Y219" s="189">
        <v>104978</v>
      </c>
      <c r="Z219" s="189"/>
      <c r="AA219" s="221" t="s">
        <v>1022</v>
      </c>
      <c r="AB219" s="210" t="s">
        <v>910</v>
      </c>
      <c r="AC219" s="210" t="s">
        <v>911</v>
      </c>
      <c r="AD219" s="197" t="s">
        <v>67</v>
      </c>
      <c r="AE219" s="235" t="s">
        <v>912</v>
      </c>
      <c r="AF219" s="231">
        <v>1</v>
      </c>
      <c r="AG219" s="211">
        <f>Table16[[#This Row],[ADOPTED
Expenditures TOTAL]]*Table16[[#This Row],[
Percent Related to CAP]]</f>
        <v>104978</v>
      </c>
      <c r="AH219" s="211">
        <f>Table16[[#This Row],[ADOPTED
Revenue TOTAL]]*Table16[[#This Row],[
Percent Related to CAP]]</f>
        <v>0</v>
      </c>
      <c r="AI219" s="217" t="s">
        <v>904</v>
      </c>
      <c r="AJ219" s="217" t="s">
        <v>1006</v>
      </c>
      <c r="AK219" s="217" t="s">
        <v>81</v>
      </c>
      <c r="AL219" s="217" t="s">
        <v>269</v>
      </c>
      <c r="AM219" s="290" t="s">
        <v>906</v>
      </c>
      <c r="AN219" s="215" t="s">
        <v>70</v>
      </c>
      <c r="AO219" s="197"/>
      <c r="AP219" s="197"/>
      <c r="AQ219" s="216"/>
      <c r="AR219" s="216"/>
      <c r="AS219" s="219" t="s">
        <v>1021</v>
      </c>
      <c r="AT219" s="117" t="b">
        <f>IF(Table16[[#This Row],[PROPOSED
Form ID Name]]=Table16[[#This Row],[ADOPTED
Form ID Name]],TRUE,FALSE)</f>
        <v>1</v>
      </c>
      <c r="AU219" s="121" t="s">
        <v>1022</v>
      </c>
      <c r="AV219" s="220" t="b">
        <f>AND(Table16[[#This Row],[PROPOSED Adjustment Description]]=Table16[[#This Row],[ ADOPTED
Adjustment Description]],TRUE,FALSE)</f>
        <v>0</v>
      </c>
      <c r="AW219" s="1" t="s">
        <v>4458</v>
      </c>
      <c r="AX219" s="1" t="b">
        <f>Table16[[#This Row],[Total Expenditures to CAP]]=Table16[[#This Row],[
Percent Related to CAP]]*Table16[[#This Row],[ADOPTED
Expenditures TOTAL]]</f>
        <v>1</v>
      </c>
      <c r="AY219" s="1" t="b">
        <f>Table16[[#This Row],[Total Revenue to CAP]]=Table16[[#This Row],[
Percent Related to CAP]]*Table16[[#This Row],[ADOPTED
Revenue TOTAL]]</f>
        <v>1</v>
      </c>
    </row>
    <row r="220" spans="1:51" s="214" customFormat="1" ht="35.25" customHeight="1" x14ac:dyDescent="0.15">
      <c r="A220" s="196">
        <v>700039</v>
      </c>
      <c r="B220" s="197" t="s">
        <v>907</v>
      </c>
      <c r="C220" s="198">
        <v>2115</v>
      </c>
      <c r="D220" s="197" t="s">
        <v>898</v>
      </c>
      <c r="E220" s="197" t="s">
        <v>238</v>
      </c>
      <c r="F220" s="197" t="s">
        <v>307</v>
      </c>
      <c r="G220" s="197" t="s">
        <v>128</v>
      </c>
      <c r="H220" s="197" t="s">
        <v>83</v>
      </c>
      <c r="I220" s="226">
        <v>56934</v>
      </c>
      <c r="J220" s="227" t="s">
        <v>1029</v>
      </c>
      <c r="K220" s="188">
        <v>1</v>
      </c>
      <c r="L220" s="189">
        <v>56601</v>
      </c>
      <c r="M220" s="189">
        <v>15624</v>
      </c>
      <c r="N220" s="189">
        <v>9128</v>
      </c>
      <c r="O220" s="189">
        <f>SUM(Table16[[#This Row],[Salaries and Wages]:[Variable Fringe]])</f>
        <v>81353</v>
      </c>
      <c r="P220" s="189"/>
      <c r="Q220" s="189"/>
      <c r="R220" s="189"/>
      <c r="S220" s="189"/>
      <c r="T220" s="189"/>
      <c r="U220" s="189"/>
      <c r="V220" s="189"/>
      <c r="W220" s="189"/>
      <c r="X220" s="189"/>
      <c r="Y220" s="189">
        <v>81353</v>
      </c>
      <c r="Z220" s="189"/>
      <c r="AA220" s="221" t="s">
        <v>1030</v>
      </c>
      <c r="AB220" s="210" t="s">
        <v>910</v>
      </c>
      <c r="AC220" s="210" t="s">
        <v>911</v>
      </c>
      <c r="AD220" s="197" t="s">
        <v>67</v>
      </c>
      <c r="AE220" s="235" t="s">
        <v>912</v>
      </c>
      <c r="AF220" s="231">
        <v>1</v>
      </c>
      <c r="AG220" s="211">
        <f>Table16[[#This Row],[ADOPTED
Expenditures TOTAL]]*Table16[[#This Row],[
Percent Related to CAP]]</f>
        <v>81353</v>
      </c>
      <c r="AH220" s="211">
        <f>Table16[[#This Row],[ADOPTED
Revenue TOTAL]]*Table16[[#This Row],[
Percent Related to CAP]]</f>
        <v>0</v>
      </c>
      <c r="AI220" s="217" t="s">
        <v>904</v>
      </c>
      <c r="AJ220" s="217" t="s">
        <v>1006</v>
      </c>
      <c r="AK220" s="217" t="s">
        <v>81</v>
      </c>
      <c r="AL220" s="217" t="s">
        <v>269</v>
      </c>
      <c r="AM220" s="290" t="s">
        <v>1031</v>
      </c>
      <c r="AN220" s="215" t="s">
        <v>70</v>
      </c>
      <c r="AO220" s="197"/>
      <c r="AP220" s="197"/>
      <c r="AQ220" s="216"/>
      <c r="AR220" s="216"/>
      <c r="AS220" s="219" t="s">
        <v>1029</v>
      </c>
      <c r="AT220" s="117" t="b">
        <f>IF(Table16[[#This Row],[PROPOSED
Form ID Name]]=Table16[[#This Row],[ADOPTED
Form ID Name]],TRUE,FALSE)</f>
        <v>1</v>
      </c>
      <c r="AU220" s="121" t="s">
        <v>1030</v>
      </c>
      <c r="AV220" s="220" t="b">
        <f>AND(Table16[[#This Row],[PROPOSED Adjustment Description]]=Table16[[#This Row],[ ADOPTED
Adjustment Description]],TRUE,FALSE)</f>
        <v>0</v>
      </c>
      <c r="AW220" s="1" t="s">
        <v>4458</v>
      </c>
      <c r="AX220" s="1" t="b">
        <f>Table16[[#This Row],[Total Expenditures to CAP]]=Table16[[#This Row],[
Percent Related to CAP]]*Table16[[#This Row],[ADOPTED
Expenditures TOTAL]]</f>
        <v>1</v>
      </c>
      <c r="AY220" s="1" t="b">
        <f>Table16[[#This Row],[Total Revenue to CAP]]=Table16[[#This Row],[
Percent Related to CAP]]*Table16[[#This Row],[ADOPTED
Revenue TOTAL]]</f>
        <v>1</v>
      </c>
    </row>
    <row r="221" spans="1:51" s="214" customFormat="1" ht="35.25" customHeight="1" x14ac:dyDescent="0.15">
      <c r="A221" s="196">
        <v>700039</v>
      </c>
      <c r="B221" s="197" t="s">
        <v>907</v>
      </c>
      <c r="C221" s="198">
        <v>2115</v>
      </c>
      <c r="D221" s="197" t="s">
        <v>898</v>
      </c>
      <c r="E221" s="197" t="s">
        <v>238</v>
      </c>
      <c r="F221" s="197" t="s">
        <v>307</v>
      </c>
      <c r="G221" s="197" t="s">
        <v>128</v>
      </c>
      <c r="H221" s="197" t="s">
        <v>83</v>
      </c>
      <c r="I221" s="226">
        <v>56935</v>
      </c>
      <c r="J221" s="227" t="s">
        <v>1032</v>
      </c>
      <c r="K221" s="188">
        <v>1</v>
      </c>
      <c r="L221" s="189">
        <v>78179</v>
      </c>
      <c r="M221" s="189">
        <v>24908</v>
      </c>
      <c r="N221" s="189">
        <v>9711</v>
      </c>
      <c r="O221" s="189">
        <f>SUM(Table16[[#This Row],[Salaries and Wages]:[Variable Fringe]])</f>
        <v>112798</v>
      </c>
      <c r="P221" s="189"/>
      <c r="Q221" s="189"/>
      <c r="R221" s="189"/>
      <c r="S221" s="189"/>
      <c r="T221" s="189"/>
      <c r="U221" s="189"/>
      <c r="V221" s="189"/>
      <c r="W221" s="189"/>
      <c r="X221" s="189"/>
      <c r="Y221" s="189">
        <v>112798</v>
      </c>
      <c r="Z221" s="189"/>
      <c r="AA221" s="221" t="s">
        <v>1033</v>
      </c>
      <c r="AB221" s="210" t="s">
        <v>910</v>
      </c>
      <c r="AC221" s="210" t="s">
        <v>911</v>
      </c>
      <c r="AD221" s="197" t="s">
        <v>67</v>
      </c>
      <c r="AE221" s="235" t="s">
        <v>912</v>
      </c>
      <c r="AF221" s="231">
        <v>1</v>
      </c>
      <c r="AG221" s="211">
        <f>Table16[[#This Row],[ADOPTED
Expenditures TOTAL]]*Table16[[#This Row],[
Percent Related to CAP]]</f>
        <v>112798</v>
      </c>
      <c r="AH221" s="211">
        <f>Table16[[#This Row],[ADOPTED
Revenue TOTAL]]*Table16[[#This Row],[
Percent Related to CAP]]</f>
        <v>0</v>
      </c>
      <c r="AI221" s="217" t="s">
        <v>904</v>
      </c>
      <c r="AJ221" s="217" t="s">
        <v>1006</v>
      </c>
      <c r="AK221" s="217" t="s">
        <v>81</v>
      </c>
      <c r="AL221" s="217" t="s">
        <v>269</v>
      </c>
      <c r="AM221" s="290" t="s">
        <v>1031</v>
      </c>
      <c r="AN221" s="215" t="s">
        <v>70</v>
      </c>
      <c r="AO221" s="197"/>
      <c r="AP221" s="197"/>
      <c r="AQ221" s="216"/>
      <c r="AR221" s="216"/>
      <c r="AS221" s="219" t="s">
        <v>1032</v>
      </c>
      <c r="AT221" s="117" t="b">
        <f>IF(Table16[[#This Row],[PROPOSED
Form ID Name]]=Table16[[#This Row],[ADOPTED
Form ID Name]],TRUE,FALSE)</f>
        <v>1</v>
      </c>
      <c r="AU221" s="121" t="s">
        <v>1033</v>
      </c>
      <c r="AV221" s="220" t="b">
        <f>AND(Table16[[#This Row],[PROPOSED Adjustment Description]]=Table16[[#This Row],[ ADOPTED
Adjustment Description]],TRUE,FALSE)</f>
        <v>0</v>
      </c>
      <c r="AW221" s="1" t="s">
        <v>4458</v>
      </c>
      <c r="AX221" s="1" t="b">
        <f>Table16[[#This Row],[Total Expenditures to CAP]]=Table16[[#This Row],[
Percent Related to CAP]]*Table16[[#This Row],[ADOPTED
Expenditures TOTAL]]</f>
        <v>1</v>
      </c>
      <c r="AY221" s="1" t="b">
        <f>Table16[[#This Row],[Total Revenue to CAP]]=Table16[[#This Row],[
Percent Related to CAP]]*Table16[[#This Row],[ADOPTED
Revenue TOTAL]]</f>
        <v>1</v>
      </c>
    </row>
    <row r="222" spans="1:51" s="214" customFormat="1" ht="35.25" customHeight="1" x14ac:dyDescent="0.15">
      <c r="A222" s="196">
        <v>700039</v>
      </c>
      <c r="B222" s="197" t="s">
        <v>907</v>
      </c>
      <c r="C222" s="198">
        <v>2115</v>
      </c>
      <c r="D222" s="197" t="s">
        <v>898</v>
      </c>
      <c r="E222" s="197" t="s">
        <v>238</v>
      </c>
      <c r="F222" s="197" t="s">
        <v>307</v>
      </c>
      <c r="G222" s="197" t="s">
        <v>128</v>
      </c>
      <c r="H222" s="197" t="s">
        <v>83</v>
      </c>
      <c r="I222" s="226">
        <v>56936</v>
      </c>
      <c r="J222" s="227" t="s">
        <v>1034</v>
      </c>
      <c r="K222" s="188">
        <v>1</v>
      </c>
      <c r="L222" s="189">
        <v>66327</v>
      </c>
      <c r="M222" s="189">
        <v>21195</v>
      </c>
      <c r="N222" s="189">
        <v>9391</v>
      </c>
      <c r="O222" s="189">
        <f>SUM(Table16[[#This Row],[Salaries and Wages]:[Variable Fringe]])</f>
        <v>96913</v>
      </c>
      <c r="P222" s="189"/>
      <c r="Q222" s="189"/>
      <c r="R222" s="189"/>
      <c r="S222" s="189"/>
      <c r="T222" s="189"/>
      <c r="U222" s="189"/>
      <c r="V222" s="189"/>
      <c r="W222" s="189"/>
      <c r="X222" s="189"/>
      <c r="Y222" s="189">
        <v>96913</v>
      </c>
      <c r="Z222" s="189"/>
      <c r="AA222" s="221" t="s">
        <v>1035</v>
      </c>
      <c r="AB222" s="210" t="s">
        <v>910</v>
      </c>
      <c r="AC222" s="210" t="s">
        <v>911</v>
      </c>
      <c r="AD222" s="197" t="s">
        <v>67</v>
      </c>
      <c r="AE222" s="235" t="s">
        <v>912</v>
      </c>
      <c r="AF222" s="231">
        <v>1</v>
      </c>
      <c r="AG222" s="211">
        <f>Table16[[#This Row],[ADOPTED
Expenditures TOTAL]]*Table16[[#This Row],[
Percent Related to CAP]]</f>
        <v>96913</v>
      </c>
      <c r="AH222" s="211">
        <f>Table16[[#This Row],[ADOPTED
Revenue TOTAL]]*Table16[[#This Row],[
Percent Related to CAP]]</f>
        <v>0</v>
      </c>
      <c r="AI222" s="217" t="s">
        <v>904</v>
      </c>
      <c r="AJ222" s="217" t="s">
        <v>1006</v>
      </c>
      <c r="AK222" s="217" t="s">
        <v>81</v>
      </c>
      <c r="AL222" s="217" t="s">
        <v>269</v>
      </c>
      <c r="AM222" s="290" t="s">
        <v>1031</v>
      </c>
      <c r="AN222" s="215" t="s">
        <v>70</v>
      </c>
      <c r="AO222" s="197"/>
      <c r="AP222" s="197"/>
      <c r="AQ222" s="216"/>
      <c r="AR222" s="216"/>
      <c r="AS222" s="219" t="s">
        <v>1034</v>
      </c>
      <c r="AT222" s="117" t="b">
        <f>IF(Table16[[#This Row],[PROPOSED
Form ID Name]]=Table16[[#This Row],[ADOPTED
Form ID Name]],TRUE,FALSE)</f>
        <v>1</v>
      </c>
      <c r="AU222" s="121" t="s">
        <v>1035</v>
      </c>
      <c r="AV222" s="220" t="b">
        <f>AND(Table16[[#This Row],[PROPOSED Adjustment Description]]=Table16[[#This Row],[ ADOPTED
Adjustment Description]],TRUE,FALSE)</f>
        <v>0</v>
      </c>
      <c r="AW222" s="1" t="s">
        <v>4458</v>
      </c>
      <c r="AX222" s="1" t="b">
        <f>Table16[[#This Row],[Total Expenditures to CAP]]=Table16[[#This Row],[
Percent Related to CAP]]*Table16[[#This Row],[ADOPTED
Expenditures TOTAL]]</f>
        <v>1</v>
      </c>
      <c r="AY222" s="1" t="b">
        <f>Table16[[#This Row],[Total Revenue to CAP]]=Table16[[#This Row],[
Percent Related to CAP]]*Table16[[#This Row],[ADOPTED
Revenue TOTAL]]</f>
        <v>1</v>
      </c>
    </row>
    <row r="223" spans="1:51" s="214" customFormat="1" ht="35.25" customHeight="1" x14ac:dyDescent="0.15">
      <c r="A223" s="196">
        <v>700039</v>
      </c>
      <c r="B223" s="197" t="s">
        <v>907</v>
      </c>
      <c r="C223" s="198">
        <v>2115</v>
      </c>
      <c r="D223" s="197" t="s">
        <v>898</v>
      </c>
      <c r="E223" s="197" t="s">
        <v>238</v>
      </c>
      <c r="F223" s="197" t="s">
        <v>307</v>
      </c>
      <c r="G223" s="197" t="s">
        <v>128</v>
      </c>
      <c r="H223" s="197" t="s">
        <v>83</v>
      </c>
      <c r="I223" s="226">
        <v>56940</v>
      </c>
      <c r="J223" s="227" t="s">
        <v>1042</v>
      </c>
      <c r="K223" s="188"/>
      <c r="L223" s="189"/>
      <c r="M223" s="189"/>
      <c r="N223" s="189"/>
      <c r="O223" s="189">
        <f>SUM(Table16[[#This Row],[Salaries and Wages]:[Variable Fringe]])</f>
        <v>0</v>
      </c>
      <c r="P223" s="189"/>
      <c r="Q223" s="189">
        <v>875000</v>
      </c>
      <c r="R223" s="189"/>
      <c r="S223" s="189"/>
      <c r="T223" s="189"/>
      <c r="U223" s="189"/>
      <c r="V223" s="189"/>
      <c r="W223" s="189"/>
      <c r="X223" s="189"/>
      <c r="Y223" s="189">
        <v>875000</v>
      </c>
      <c r="Z223" s="189"/>
      <c r="AA223" s="221" t="s">
        <v>1043</v>
      </c>
      <c r="AB223" s="210" t="s">
        <v>910</v>
      </c>
      <c r="AC223" s="210" t="s">
        <v>911</v>
      </c>
      <c r="AD223" s="197" t="s">
        <v>67</v>
      </c>
      <c r="AE223" s="235" t="s">
        <v>912</v>
      </c>
      <c r="AF223" s="231">
        <v>1</v>
      </c>
      <c r="AG223" s="211">
        <f>Table16[[#This Row],[ADOPTED
Expenditures TOTAL]]*Table16[[#This Row],[
Percent Related to CAP]]</f>
        <v>875000</v>
      </c>
      <c r="AH223" s="211">
        <f>Table16[[#This Row],[ADOPTED
Revenue TOTAL]]*Table16[[#This Row],[
Percent Related to CAP]]</f>
        <v>0</v>
      </c>
      <c r="AI223" s="217" t="s">
        <v>904</v>
      </c>
      <c r="AJ223" s="217" t="s">
        <v>1006</v>
      </c>
      <c r="AK223" s="217" t="s">
        <v>81</v>
      </c>
      <c r="AL223" s="217" t="s">
        <v>1025</v>
      </c>
      <c r="AM223" s="290" t="s">
        <v>1044</v>
      </c>
      <c r="AN223" s="215" t="s">
        <v>70</v>
      </c>
      <c r="AO223" s="197"/>
      <c r="AP223" s="197"/>
      <c r="AQ223" s="216"/>
      <c r="AR223" s="216"/>
      <c r="AS223" s="219" t="s">
        <v>1042</v>
      </c>
      <c r="AT223" s="117" t="b">
        <f>IF(Table16[[#This Row],[PROPOSED
Form ID Name]]=Table16[[#This Row],[ADOPTED
Form ID Name]],TRUE,FALSE)</f>
        <v>1</v>
      </c>
      <c r="AU223" s="121" t="s">
        <v>1043</v>
      </c>
      <c r="AV223" s="220" t="b">
        <f>AND(Table16[[#This Row],[PROPOSED Adjustment Description]]=Table16[[#This Row],[ ADOPTED
Adjustment Description]],TRUE,FALSE)</f>
        <v>0</v>
      </c>
      <c r="AW223" s="1" t="s">
        <v>4458</v>
      </c>
      <c r="AX223" s="1" t="b">
        <f>Table16[[#This Row],[Total Expenditures to CAP]]=Table16[[#This Row],[
Percent Related to CAP]]*Table16[[#This Row],[ADOPTED
Expenditures TOTAL]]</f>
        <v>1</v>
      </c>
      <c r="AY223" s="1" t="b">
        <f>Table16[[#This Row],[Total Revenue to CAP]]=Table16[[#This Row],[
Percent Related to CAP]]*Table16[[#This Row],[ADOPTED
Revenue TOTAL]]</f>
        <v>1</v>
      </c>
    </row>
    <row r="224" spans="1:51" s="425" customFormat="1" ht="35.25" customHeight="1" x14ac:dyDescent="0.15">
      <c r="A224" s="397">
        <v>700033</v>
      </c>
      <c r="B224" s="406" t="s">
        <v>798</v>
      </c>
      <c r="C224" s="399">
        <v>2111</v>
      </c>
      <c r="D224" s="406" t="s">
        <v>799</v>
      </c>
      <c r="E224" s="406" t="s">
        <v>72</v>
      </c>
      <c r="F224" s="406" t="s">
        <v>127</v>
      </c>
      <c r="G224" s="406" t="s">
        <v>61</v>
      </c>
      <c r="H224" s="406" t="s">
        <v>62</v>
      </c>
      <c r="I224" s="226">
        <v>56941</v>
      </c>
      <c r="J224" s="227" t="s">
        <v>1045</v>
      </c>
      <c r="K224" s="413"/>
      <c r="L224" s="410"/>
      <c r="M224" s="410"/>
      <c r="N224" s="410"/>
      <c r="O224" s="410">
        <f>SUM(Table16[[#This Row],[Salaries and Wages]:[Variable Fringe]])</f>
        <v>0</v>
      </c>
      <c r="P224" s="410"/>
      <c r="Q224" s="410">
        <v>250000</v>
      </c>
      <c r="R224" s="410"/>
      <c r="S224" s="410"/>
      <c r="T224" s="410"/>
      <c r="U224" s="410"/>
      <c r="V224" s="410"/>
      <c r="W224" s="410"/>
      <c r="X224" s="410"/>
      <c r="Y224" s="410">
        <v>250000</v>
      </c>
      <c r="Z224" s="410"/>
      <c r="AA224" s="221" t="s">
        <v>1046</v>
      </c>
      <c r="AB224" s="404" t="s">
        <v>1047</v>
      </c>
      <c r="AC224" s="404" t="s">
        <v>1048</v>
      </c>
      <c r="AD224" s="197" t="s">
        <v>94</v>
      </c>
      <c r="AE224" s="234" t="s">
        <v>69</v>
      </c>
      <c r="AF224" s="414">
        <v>0</v>
      </c>
      <c r="AG224" s="411">
        <f>Table16[[#This Row],[ADOPTED
Expenditures TOTAL]]*Table16[[#This Row],[
Percent Related to CAP]]</f>
        <v>0</v>
      </c>
      <c r="AH224" s="411">
        <f>Table16[[#This Row],[ADOPTED
Revenue TOTAL]]*Table16[[#This Row],[
Percent Related to CAP]]</f>
        <v>0</v>
      </c>
      <c r="AI224" s="415" t="s">
        <v>69</v>
      </c>
      <c r="AJ224" s="415" t="s">
        <v>69</v>
      </c>
      <c r="AK224" s="415" t="s">
        <v>69</v>
      </c>
      <c r="AL224" s="415" t="s">
        <v>69</v>
      </c>
      <c r="AM224" s="423"/>
      <c r="AN224" s="215" t="s">
        <v>83</v>
      </c>
      <c r="AO224" s="197"/>
      <c r="AP224" s="197"/>
      <c r="AQ224" s="216"/>
      <c r="AR224" s="216"/>
      <c r="AS224" s="219" t="s">
        <v>1045</v>
      </c>
      <c r="AT224" s="117" t="b">
        <f>IF(Table16[[#This Row],[PROPOSED
Form ID Name]]=Table16[[#This Row],[ADOPTED
Form ID Name]],TRUE,FALSE)</f>
        <v>1</v>
      </c>
      <c r="AU224" s="121" t="s">
        <v>1046</v>
      </c>
      <c r="AV224" s="220" t="b">
        <f>AND(Table16[[#This Row],[PROPOSED Adjustment Description]]=Table16[[#This Row],[ ADOPTED
Adjustment Description]],TRUE,FALSE)</f>
        <v>0</v>
      </c>
      <c r="AW224" s="1" t="s">
        <v>4458</v>
      </c>
      <c r="AX224" s="1" t="b">
        <f>Table16[[#This Row],[Total Expenditures to CAP]]=Table16[[#This Row],[
Percent Related to CAP]]*Table16[[#This Row],[ADOPTED
Expenditures TOTAL]]</f>
        <v>1</v>
      </c>
      <c r="AY224" s="1" t="b">
        <f>Table16[[#This Row],[Total Revenue to CAP]]=Table16[[#This Row],[
Percent Related to CAP]]*Table16[[#This Row],[ADOPTED
Revenue TOTAL]]</f>
        <v>1</v>
      </c>
    </row>
    <row r="225" spans="1:51" s="425" customFormat="1" ht="35.25" customHeight="1" x14ac:dyDescent="0.15">
      <c r="A225" s="397">
        <v>700033</v>
      </c>
      <c r="B225" s="406" t="s">
        <v>798</v>
      </c>
      <c r="C225" s="399">
        <v>2111</v>
      </c>
      <c r="D225" s="406" t="s">
        <v>799</v>
      </c>
      <c r="E225" s="406" t="s">
        <v>103</v>
      </c>
      <c r="F225" s="406" t="s">
        <v>127</v>
      </c>
      <c r="G225" s="406" t="s">
        <v>61</v>
      </c>
      <c r="H225" s="406" t="s">
        <v>62</v>
      </c>
      <c r="I225" s="226">
        <v>56942</v>
      </c>
      <c r="J225" s="227" t="s">
        <v>1049</v>
      </c>
      <c r="K225" s="413">
        <v>3</v>
      </c>
      <c r="L225" s="410">
        <v>157551</v>
      </c>
      <c r="M225" s="410">
        <v>43737</v>
      </c>
      <c r="N225" s="410">
        <v>27054</v>
      </c>
      <c r="O225" s="410">
        <f>SUM(Table16[[#This Row],[Salaries and Wages]:[Variable Fringe]])</f>
        <v>228342</v>
      </c>
      <c r="P225" s="410"/>
      <c r="Q225" s="410"/>
      <c r="R225" s="410"/>
      <c r="S225" s="410"/>
      <c r="T225" s="410"/>
      <c r="U225" s="410"/>
      <c r="V225" s="410"/>
      <c r="W225" s="410"/>
      <c r="X225" s="410"/>
      <c r="Y225" s="410">
        <v>228342</v>
      </c>
      <c r="Z225" s="410"/>
      <c r="AA225" s="221" t="s">
        <v>1050</v>
      </c>
      <c r="AB225" s="404" t="s">
        <v>1051</v>
      </c>
      <c r="AC225" s="404" t="s">
        <v>1052</v>
      </c>
      <c r="AD225" s="197" t="s">
        <v>67</v>
      </c>
      <c r="AE225" s="234" t="s">
        <v>1053</v>
      </c>
      <c r="AF225" s="414">
        <v>0</v>
      </c>
      <c r="AG225" s="411">
        <f>Table16[[#This Row],[ADOPTED
Expenditures TOTAL]]*Table16[[#This Row],[
Percent Related to CAP]]</f>
        <v>0</v>
      </c>
      <c r="AH225" s="411">
        <f>Table16[[#This Row],[ADOPTED
Revenue TOTAL]]*Table16[[#This Row],[
Percent Related to CAP]]</f>
        <v>0</v>
      </c>
      <c r="AI225" s="415" t="s">
        <v>69</v>
      </c>
      <c r="AJ225" s="415" t="s">
        <v>69</v>
      </c>
      <c r="AK225" s="415" t="s">
        <v>69</v>
      </c>
      <c r="AL225" s="415" t="s">
        <v>69</v>
      </c>
      <c r="AM225" s="423"/>
      <c r="AN225" s="215" t="s">
        <v>70</v>
      </c>
      <c r="AO225" s="197"/>
      <c r="AP225" s="197"/>
      <c r="AQ225" s="216"/>
      <c r="AR225" s="216"/>
      <c r="AS225" s="219" t="s">
        <v>1049</v>
      </c>
      <c r="AT225" s="117" t="b">
        <f>IF(Table16[[#This Row],[PROPOSED
Form ID Name]]=Table16[[#This Row],[ADOPTED
Form ID Name]],TRUE,FALSE)</f>
        <v>1</v>
      </c>
      <c r="AU225" s="121" t="s">
        <v>1050</v>
      </c>
      <c r="AV225" s="220" t="b">
        <f>AND(Table16[[#This Row],[PROPOSED Adjustment Description]]=Table16[[#This Row],[ ADOPTED
Adjustment Description]],TRUE,FALSE)</f>
        <v>0</v>
      </c>
      <c r="AW225" s="1" t="s">
        <v>4458</v>
      </c>
      <c r="AX225" s="1" t="b">
        <f>Table16[[#This Row],[Total Expenditures to CAP]]=Table16[[#This Row],[
Percent Related to CAP]]*Table16[[#This Row],[ADOPTED
Expenditures TOTAL]]</f>
        <v>1</v>
      </c>
      <c r="AY225" s="1" t="b">
        <f>Table16[[#This Row],[Total Revenue to CAP]]=Table16[[#This Row],[
Percent Related to CAP]]*Table16[[#This Row],[ADOPTED
Revenue TOTAL]]</f>
        <v>1</v>
      </c>
    </row>
    <row r="226" spans="1:51" s="425" customFormat="1" ht="35.25" customHeight="1" x14ac:dyDescent="0.15">
      <c r="A226" s="397">
        <v>700033</v>
      </c>
      <c r="B226" s="398" t="s">
        <v>798</v>
      </c>
      <c r="C226" s="399">
        <v>2111</v>
      </c>
      <c r="D226" s="398" t="s">
        <v>799</v>
      </c>
      <c r="E226" s="398" t="s">
        <v>103</v>
      </c>
      <c r="F226" s="398" t="s">
        <v>127</v>
      </c>
      <c r="G226" s="398" t="s">
        <v>61</v>
      </c>
      <c r="H226" s="398" t="s">
        <v>62</v>
      </c>
      <c r="I226" s="226">
        <v>56943</v>
      </c>
      <c r="J226" s="228" t="s">
        <v>1054</v>
      </c>
      <c r="K226" s="401">
        <v>1</v>
      </c>
      <c r="L226" s="402">
        <v>116027</v>
      </c>
      <c r="M226" s="402">
        <v>23785</v>
      </c>
      <c r="N226" s="402">
        <v>10732</v>
      </c>
      <c r="O226" s="402">
        <f>SUM(Table16[[#This Row],[Salaries and Wages]:[Variable Fringe]])</f>
        <v>150544</v>
      </c>
      <c r="P226" s="402"/>
      <c r="Q226" s="402"/>
      <c r="R226" s="402"/>
      <c r="S226" s="402"/>
      <c r="T226" s="402"/>
      <c r="U226" s="402"/>
      <c r="V226" s="402"/>
      <c r="W226" s="402"/>
      <c r="X226" s="402"/>
      <c r="Y226" s="402">
        <v>150544</v>
      </c>
      <c r="Z226" s="402"/>
      <c r="AA226" s="222" t="s">
        <v>1055</v>
      </c>
      <c r="AB226" s="404" t="s">
        <v>1056</v>
      </c>
      <c r="AC226" s="404" t="s">
        <v>1057</v>
      </c>
      <c r="AD226" s="199" t="s">
        <v>67</v>
      </c>
      <c r="AE226" s="236" t="s">
        <v>1053</v>
      </c>
      <c r="AF226" s="414">
        <v>0</v>
      </c>
      <c r="AG226" s="411">
        <f>Table16[[#This Row],[ADOPTED
Expenditures TOTAL]]*Table16[[#This Row],[
Percent Related to CAP]]</f>
        <v>0</v>
      </c>
      <c r="AH226" s="411">
        <f>Table16[[#This Row],[ADOPTED
Revenue TOTAL]]*Table16[[#This Row],[
Percent Related to CAP]]</f>
        <v>0</v>
      </c>
      <c r="AI226" s="415" t="s">
        <v>69</v>
      </c>
      <c r="AJ226" s="415" t="s">
        <v>69</v>
      </c>
      <c r="AK226" s="415" t="s">
        <v>69</v>
      </c>
      <c r="AL226" s="415" t="s">
        <v>69</v>
      </c>
      <c r="AM226" s="417"/>
      <c r="AN226" s="215" t="s">
        <v>70</v>
      </c>
      <c r="AO226" s="197"/>
      <c r="AP226" s="197"/>
      <c r="AQ226" s="216"/>
      <c r="AR226" s="216"/>
      <c r="AS226" s="219" t="s">
        <v>1054</v>
      </c>
      <c r="AT226" s="117" t="b">
        <f>IF(Table16[[#This Row],[PROPOSED
Form ID Name]]=Table16[[#This Row],[ADOPTED
Form ID Name]],TRUE,FALSE)</f>
        <v>1</v>
      </c>
      <c r="AU226" s="121" t="s">
        <v>1055</v>
      </c>
      <c r="AV226" s="220" t="b">
        <f>AND(Table16[[#This Row],[PROPOSED Adjustment Description]]=Table16[[#This Row],[ ADOPTED
Adjustment Description]],TRUE,FALSE)</f>
        <v>0</v>
      </c>
      <c r="AW226" s="1" t="s">
        <v>4458</v>
      </c>
      <c r="AX226" s="1" t="b">
        <f>Table16[[#This Row],[Total Expenditures to CAP]]=Table16[[#This Row],[
Percent Related to CAP]]*Table16[[#This Row],[ADOPTED
Expenditures TOTAL]]</f>
        <v>1</v>
      </c>
      <c r="AY226" s="1" t="b">
        <f>Table16[[#This Row],[Total Revenue to CAP]]=Table16[[#This Row],[
Percent Related to CAP]]*Table16[[#This Row],[ADOPTED
Revenue TOTAL]]</f>
        <v>1</v>
      </c>
    </row>
    <row r="227" spans="1:51" s="214" customFormat="1" ht="35.25" customHeight="1" x14ac:dyDescent="0.15">
      <c r="A227" s="196">
        <v>700033</v>
      </c>
      <c r="B227" s="199" t="s">
        <v>798</v>
      </c>
      <c r="C227" s="198">
        <v>2111</v>
      </c>
      <c r="D227" s="199" t="s">
        <v>799</v>
      </c>
      <c r="E227" s="199" t="s">
        <v>103</v>
      </c>
      <c r="F227" s="199" t="s">
        <v>127</v>
      </c>
      <c r="G227" s="199" t="s">
        <v>89</v>
      </c>
      <c r="H227" s="199" t="s">
        <v>62</v>
      </c>
      <c r="I227" s="226">
        <v>56944</v>
      </c>
      <c r="J227" s="228" t="s">
        <v>1058</v>
      </c>
      <c r="K227" s="190"/>
      <c r="L227" s="191"/>
      <c r="M227" s="191"/>
      <c r="N227" s="191"/>
      <c r="O227" s="191">
        <f>SUM(Table16[[#This Row],[Salaries and Wages]:[Variable Fringe]])</f>
        <v>0</v>
      </c>
      <c r="P227" s="191"/>
      <c r="Q227" s="191"/>
      <c r="R227" s="191"/>
      <c r="S227" s="191"/>
      <c r="T227" s="191"/>
      <c r="U227" s="191"/>
      <c r="V227" s="191"/>
      <c r="W227" s="191"/>
      <c r="X227" s="191"/>
      <c r="Y227" s="191"/>
      <c r="Z227" s="191">
        <v>1388261</v>
      </c>
      <c r="AA227" s="222" t="s">
        <v>1059</v>
      </c>
      <c r="AB227" s="210" t="s">
        <v>1060</v>
      </c>
      <c r="AC227" s="210" t="s">
        <v>1061</v>
      </c>
      <c r="AD227" s="199" t="s">
        <v>94</v>
      </c>
      <c r="AE227" s="236" t="s">
        <v>69</v>
      </c>
      <c r="AF227" s="231">
        <v>0</v>
      </c>
      <c r="AG227" s="211">
        <f>Table16[[#This Row],[ADOPTED
Expenditures TOTAL]]*Table16[[#This Row],[
Percent Related to CAP]]</f>
        <v>0</v>
      </c>
      <c r="AH227" s="211">
        <f>Table16[[#This Row],[ADOPTED
Revenue TOTAL]]*Table16[[#This Row],[
Percent Related to CAP]]</f>
        <v>0</v>
      </c>
      <c r="AI227" s="217" t="s">
        <v>69</v>
      </c>
      <c r="AJ227" s="217" t="s">
        <v>69</v>
      </c>
      <c r="AK227" s="217" t="s">
        <v>69</v>
      </c>
      <c r="AL227" s="217" t="s">
        <v>69</v>
      </c>
      <c r="AM227" s="291"/>
      <c r="AN227" s="215" t="s">
        <v>83</v>
      </c>
      <c r="AO227" s="197"/>
      <c r="AP227" s="197"/>
      <c r="AQ227" s="216"/>
      <c r="AR227" s="216"/>
      <c r="AS227" s="219" t="s">
        <v>1058</v>
      </c>
      <c r="AT227" s="117" t="b">
        <f>IF(Table16[[#This Row],[PROPOSED
Form ID Name]]=Table16[[#This Row],[ADOPTED
Form ID Name]],TRUE,FALSE)</f>
        <v>1</v>
      </c>
      <c r="AU227" s="121" t="s">
        <v>1059</v>
      </c>
      <c r="AV227" s="220" t="b">
        <f>AND(Table16[[#This Row],[PROPOSED Adjustment Description]]=Table16[[#This Row],[ ADOPTED
Adjustment Description]],TRUE,FALSE)</f>
        <v>0</v>
      </c>
      <c r="AW227" s="1" t="s">
        <v>4458</v>
      </c>
      <c r="AX227" s="1" t="b">
        <f>Table16[[#This Row],[Total Expenditures to CAP]]=Table16[[#This Row],[
Percent Related to CAP]]*Table16[[#This Row],[ADOPTED
Expenditures TOTAL]]</f>
        <v>1</v>
      </c>
      <c r="AY227" s="1" t="b">
        <f>Table16[[#This Row],[Total Revenue to CAP]]=Table16[[#This Row],[
Percent Related to CAP]]*Table16[[#This Row],[ADOPTED
Revenue TOTAL]]</f>
        <v>1</v>
      </c>
    </row>
    <row r="228" spans="1:51" s="214" customFormat="1" ht="35.25" customHeight="1" x14ac:dyDescent="0.15">
      <c r="A228" s="196">
        <v>700033</v>
      </c>
      <c r="B228" s="199" t="s">
        <v>798</v>
      </c>
      <c r="C228" s="198">
        <v>2111</v>
      </c>
      <c r="D228" s="199" t="s">
        <v>799</v>
      </c>
      <c r="E228" s="199" t="s">
        <v>103</v>
      </c>
      <c r="F228" s="199" t="s">
        <v>127</v>
      </c>
      <c r="G228" s="199" t="s">
        <v>704</v>
      </c>
      <c r="H228" s="199" t="s">
        <v>62</v>
      </c>
      <c r="I228" s="226">
        <v>56945</v>
      </c>
      <c r="J228" s="228" t="s">
        <v>1062</v>
      </c>
      <c r="K228" s="190"/>
      <c r="L228" s="191"/>
      <c r="M228" s="191"/>
      <c r="N228" s="191"/>
      <c r="O228" s="191">
        <f>SUM(Table16[[#This Row],[Salaries and Wages]:[Variable Fringe]])</f>
        <v>0</v>
      </c>
      <c r="P228" s="191"/>
      <c r="Q228" s="191"/>
      <c r="R228" s="191"/>
      <c r="S228" s="191"/>
      <c r="T228" s="191"/>
      <c r="U228" s="191"/>
      <c r="V228" s="191"/>
      <c r="W228" s="191"/>
      <c r="X228" s="191"/>
      <c r="Y228" s="191"/>
      <c r="Z228" s="191">
        <v>250000</v>
      </c>
      <c r="AA228" s="222" t="s">
        <v>1063</v>
      </c>
      <c r="AB228" s="210" t="s">
        <v>1064</v>
      </c>
      <c r="AC228" s="210" t="s">
        <v>1065</v>
      </c>
      <c r="AD228" s="199" t="s">
        <v>94</v>
      </c>
      <c r="AE228" s="236" t="s">
        <v>69</v>
      </c>
      <c r="AF228" s="231">
        <v>0</v>
      </c>
      <c r="AG228" s="211">
        <f>Table16[[#This Row],[ADOPTED
Expenditures TOTAL]]*Table16[[#This Row],[
Percent Related to CAP]]</f>
        <v>0</v>
      </c>
      <c r="AH228" s="211">
        <f>Table16[[#This Row],[ADOPTED
Revenue TOTAL]]*Table16[[#This Row],[
Percent Related to CAP]]</f>
        <v>0</v>
      </c>
      <c r="AI228" s="217" t="s">
        <v>69</v>
      </c>
      <c r="AJ228" s="217" t="s">
        <v>69</v>
      </c>
      <c r="AK228" s="217" t="s">
        <v>69</v>
      </c>
      <c r="AL228" s="217" t="s">
        <v>69</v>
      </c>
      <c r="AM228" s="291"/>
      <c r="AN228" s="215" t="s">
        <v>83</v>
      </c>
      <c r="AO228" s="197"/>
      <c r="AP228" s="197"/>
      <c r="AQ228" s="216"/>
      <c r="AR228" s="216"/>
      <c r="AS228" s="219" t="s">
        <v>1062</v>
      </c>
      <c r="AT228" s="117" t="b">
        <f>IF(Table16[[#This Row],[PROPOSED
Form ID Name]]=Table16[[#This Row],[ADOPTED
Form ID Name]],TRUE,FALSE)</f>
        <v>1</v>
      </c>
      <c r="AU228" s="121" t="s">
        <v>1063</v>
      </c>
      <c r="AV228" s="220" t="b">
        <f>AND(Table16[[#This Row],[PROPOSED Adjustment Description]]=Table16[[#This Row],[ ADOPTED
Adjustment Description]],TRUE,FALSE)</f>
        <v>0</v>
      </c>
      <c r="AW228" s="1" t="s">
        <v>4458</v>
      </c>
      <c r="AX228" s="1" t="b">
        <f>Table16[[#This Row],[Total Expenditures to CAP]]=Table16[[#This Row],[
Percent Related to CAP]]*Table16[[#This Row],[ADOPTED
Expenditures TOTAL]]</f>
        <v>1</v>
      </c>
      <c r="AY228" s="1" t="b">
        <f>Table16[[#This Row],[Total Revenue to CAP]]=Table16[[#This Row],[
Percent Related to CAP]]*Table16[[#This Row],[ADOPTED
Revenue TOTAL]]</f>
        <v>1</v>
      </c>
    </row>
    <row r="229" spans="1:51" s="214" customFormat="1" ht="35.25" customHeight="1" x14ac:dyDescent="0.15">
      <c r="A229" s="196">
        <v>700033</v>
      </c>
      <c r="B229" s="199" t="s">
        <v>798</v>
      </c>
      <c r="C229" s="198">
        <v>2111</v>
      </c>
      <c r="D229" s="199" t="s">
        <v>799</v>
      </c>
      <c r="E229" s="199" t="s">
        <v>103</v>
      </c>
      <c r="F229" s="199" t="s">
        <v>127</v>
      </c>
      <c r="G229" s="199" t="s">
        <v>704</v>
      </c>
      <c r="H229" s="199" t="s">
        <v>62</v>
      </c>
      <c r="I229" s="226">
        <v>56946</v>
      </c>
      <c r="J229" s="228" t="s">
        <v>1066</v>
      </c>
      <c r="K229" s="190"/>
      <c r="L229" s="191"/>
      <c r="M229" s="191"/>
      <c r="N229" s="191"/>
      <c r="O229" s="191">
        <f>SUM(Table16[[#This Row],[Salaries and Wages]:[Variable Fringe]])</f>
        <v>0</v>
      </c>
      <c r="P229" s="191"/>
      <c r="Q229" s="191"/>
      <c r="R229" s="191"/>
      <c r="S229" s="191"/>
      <c r="T229" s="191"/>
      <c r="U229" s="191"/>
      <c r="V229" s="191"/>
      <c r="W229" s="191"/>
      <c r="X229" s="191"/>
      <c r="Y229" s="191"/>
      <c r="Z229" s="191">
        <v>150000</v>
      </c>
      <c r="AA229" s="222" t="s">
        <v>1067</v>
      </c>
      <c r="AB229" s="210" t="s">
        <v>1068</v>
      </c>
      <c r="AC229" s="210" t="s">
        <v>1069</v>
      </c>
      <c r="AD229" s="199" t="s">
        <v>94</v>
      </c>
      <c r="AE229" s="236" t="s">
        <v>69</v>
      </c>
      <c r="AF229" s="231">
        <v>0</v>
      </c>
      <c r="AG229" s="211">
        <f>Table16[[#This Row],[ADOPTED
Expenditures TOTAL]]*Table16[[#This Row],[
Percent Related to CAP]]</f>
        <v>0</v>
      </c>
      <c r="AH229" s="211">
        <f>Table16[[#This Row],[ADOPTED
Revenue TOTAL]]*Table16[[#This Row],[
Percent Related to CAP]]</f>
        <v>0</v>
      </c>
      <c r="AI229" s="217" t="s">
        <v>69</v>
      </c>
      <c r="AJ229" s="217" t="s">
        <v>69</v>
      </c>
      <c r="AK229" s="217" t="s">
        <v>69</v>
      </c>
      <c r="AL229" s="217" t="s">
        <v>69</v>
      </c>
      <c r="AM229" s="291"/>
      <c r="AN229" s="215" t="s">
        <v>83</v>
      </c>
      <c r="AO229" s="197"/>
      <c r="AP229" s="197"/>
      <c r="AQ229" s="216"/>
      <c r="AR229" s="216"/>
      <c r="AS229" s="219" t="s">
        <v>1066</v>
      </c>
      <c r="AT229" s="117" t="b">
        <f>IF(Table16[[#This Row],[PROPOSED
Form ID Name]]=Table16[[#This Row],[ADOPTED
Form ID Name]],TRUE,FALSE)</f>
        <v>1</v>
      </c>
      <c r="AU229" s="121" t="s">
        <v>1067</v>
      </c>
      <c r="AV229" s="220" t="b">
        <f>AND(Table16[[#This Row],[PROPOSED Adjustment Description]]=Table16[[#This Row],[ ADOPTED
Adjustment Description]],TRUE,FALSE)</f>
        <v>0</v>
      </c>
      <c r="AW229" s="1" t="s">
        <v>4458</v>
      </c>
      <c r="AX229" s="1" t="b">
        <f>Table16[[#This Row],[Total Expenditures to CAP]]=Table16[[#This Row],[
Percent Related to CAP]]*Table16[[#This Row],[ADOPTED
Expenditures TOTAL]]</f>
        <v>1</v>
      </c>
      <c r="AY229" s="1" t="b">
        <f>Table16[[#This Row],[Total Revenue to CAP]]=Table16[[#This Row],[
Percent Related to CAP]]*Table16[[#This Row],[ADOPTED
Revenue TOTAL]]</f>
        <v>1</v>
      </c>
    </row>
    <row r="230" spans="1:51" s="214" customFormat="1" ht="35.25" customHeight="1" x14ac:dyDescent="0.15">
      <c r="A230" s="196">
        <v>700039</v>
      </c>
      <c r="B230" s="197" t="s">
        <v>907</v>
      </c>
      <c r="C230" s="198">
        <v>2115</v>
      </c>
      <c r="D230" s="197" t="s">
        <v>898</v>
      </c>
      <c r="E230" s="197" t="s">
        <v>103</v>
      </c>
      <c r="F230" s="197" t="s">
        <v>307</v>
      </c>
      <c r="G230" s="197" t="s">
        <v>142</v>
      </c>
      <c r="H230" s="197" t="s">
        <v>83</v>
      </c>
      <c r="I230" s="226">
        <v>56949</v>
      </c>
      <c r="J230" s="227" t="s">
        <v>1070</v>
      </c>
      <c r="K230" s="188"/>
      <c r="L230" s="189"/>
      <c r="M230" s="189"/>
      <c r="N230" s="189"/>
      <c r="O230" s="189">
        <f>SUM(Table16[[#This Row],[Salaries and Wages]:[Variable Fringe]])</f>
        <v>0</v>
      </c>
      <c r="P230" s="194">
        <v>-1072</v>
      </c>
      <c r="Q230" s="194">
        <v>-577611</v>
      </c>
      <c r="R230" s="189"/>
      <c r="S230" s="194">
        <v>-38071</v>
      </c>
      <c r="T230" s="194">
        <v>-319</v>
      </c>
      <c r="U230" s="189"/>
      <c r="V230" s="189"/>
      <c r="W230" s="189"/>
      <c r="X230" s="189"/>
      <c r="Y230" s="194">
        <v>-617073</v>
      </c>
      <c r="Z230" s="189"/>
      <c r="AA230" s="221" t="s">
        <v>1071</v>
      </c>
      <c r="AB230" s="210" t="s">
        <v>1072</v>
      </c>
      <c r="AC230" s="210" t="s">
        <v>1073</v>
      </c>
      <c r="AD230" s="197" t="s">
        <v>67</v>
      </c>
      <c r="AE230" s="235" t="s">
        <v>1074</v>
      </c>
      <c r="AF230" s="231">
        <v>0</v>
      </c>
      <c r="AG230" s="211">
        <f>Table16[[#This Row],[ADOPTED
Expenditures TOTAL]]*Table16[[#This Row],[
Percent Related to CAP]]</f>
        <v>0</v>
      </c>
      <c r="AH230" s="211">
        <f>Table16[[#This Row],[ADOPTED
Revenue TOTAL]]*Table16[[#This Row],[
Percent Related to CAP]]</f>
        <v>0</v>
      </c>
      <c r="AI230" s="217" t="s">
        <v>69</v>
      </c>
      <c r="AJ230" s="217" t="s">
        <v>69</v>
      </c>
      <c r="AK230" s="217" t="s">
        <v>69</v>
      </c>
      <c r="AL230" s="217" t="s">
        <v>177</v>
      </c>
      <c r="AM230" s="290"/>
      <c r="AN230" s="215" t="s">
        <v>70</v>
      </c>
      <c r="AO230" s="197"/>
      <c r="AP230" s="197"/>
      <c r="AQ230" s="216"/>
      <c r="AR230" s="216"/>
      <c r="AS230" s="219" t="s">
        <v>1070</v>
      </c>
      <c r="AT230" s="117" t="b">
        <f>IF(Table16[[#This Row],[PROPOSED
Form ID Name]]=Table16[[#This Row],[ADOPTED
Form ID Name]],TRUE,FALSE)</f>
        <v>1</v>
      </c>
      <c r="AU230" s="121" t="s">
        <v>1071</v>
      </c>
      <c r="AV230" s="220" t="b">
        <f>AND(Table16[[#This Row],[PROPOSED Adjustment Description]]=Table16[[#This Row],[ ADOPTED
Adjustment Description]],TRUE,FALSE)</f>
        <v>0</v>
      </c>
      <c r="AW230" s="1" t="s">
        <v>4458</v>
      </c>
      <c r="AX230" s="1" t="b">
        <f>Table16[[#This Row],[Total Expenditures to CAP]]=Table16[[#This Row],[
Percent Related to CAP]]*Table16[[#This Row],[ADOPTED
Expenditures TOTAL]]</f>
        <v>1</v>
      </c>
      <c r="AY230" s="1" t="b">
        <f>Table16[[#This Row],[Total Revenue to CAP]]=Table16[[#This Row],[
Percent Related to CAP]]*Table16[[#This Row],[ADOPTED
Revenue TOTAL]]</f>
        <v>1</v>
      </c>
    </row>
    <row r="231" spans="1:51" s="214" customFormat="1" ht="35.25" customHeight="1" x14ac:dyDescent="0.15">
      <c r="A231" s="196">
        <v>700039</v>
      </c>
      <c r="B231" s="197" t="s">
        <v>907</v>
      </c>
      <c r="C231" s="198">
        <v>2115</v>
      </c>
      <c r="D231" s="197" t="s">
        <v>898</v>
      </c>
      <c r="E231" s="197" t="s">
        <v>245</v>
      </c>
      <c r="F231" s="197" t="s">
        <v>307</v>
      </c>
      <c r="G231" s="197" t="s">
        <v>89</v>
      </c>
      <c r="H231" s="197" t="s">
        <v>83</v>
      </c>
      <c r="I231" s="226">
        <v>56957</v>
      </c>
      <c r="J231" s="227" t="s">
        <v>1084</v>
      </c>
      <c r="K231" s="188"/>
      <c r="L231" s="189"/>
      <c r="M231" s="189"/>
      <c r="N231" s="189"/>
      <c r="O231" s="189">
        <f>SUM(Table16[[#This Row],[Salaries and Wages]:[Variable Fringe]])</f>
        <v>0</v>
      </c>
      <c r="P231" s="189"/>
      <c r="Q231" s="189"/>
      <c r="R231" s="189"/>
      <c r="S231" s="189"/>
      <c r="T231" s="189"/>
      <c r="U231" s="189"/>
      <c r="V231" s="189"/>
      <c r="W231" s="189"/>
      <c r="X231" s="189"/>
      <c r="Y231" s="189"/>
      <c r="Z231" s="189">
        <v>12800000</v>
      </c>
      <c r="AA231" s="224" t="s">
        <v>1085</v>
      </c>
      <c r="AB231" s="210" t="s">
        <v>1086</v>
      </c>
      <c r="AC231" s="210" t="s">
        <v>1087</v>
      </c>
      <c r="AD231" s="197" t="s">
        <v>67</v>
      </c>
      <c r="AE231" s="235" t="s">
        <v>1088</v>
      </c>
      <c r="AF231" s="231">
        <v>0</v>
      </c>
      <c r="AG231" s="211">
        <f>Table16[[#This Row],[ADOPTED
Expenditures TOTAL]]*Table16[[#This Row],[
Percent Related to CAP]]</f>
        <v>0</v>
      </c>
      <c r="AH231" s="211">
        <f>Table16[[#This Row],[ADOPTED
Revenue TOTAL]]*Table16[[#This Row],[
Percent Related to CAP]]</f>
        <v>0</v>
      </c>
      <c r="AI231" s="217" t="s">
        <v>69</v>
      </c>
      <c r="AJ231" s="217" t="s">
        <v>69</v>
      </c>
      <c r="AK231" s="217" t="s">
        <v>69</v>
      </c>
      <c r="AL231" s="217" t="s">
        <v>69</v>
      </c>
      <c r="AM231" s="290"/>
      <c r="AN231" s="215" t="s">
        <v>70</v>
      </c>
      <c r="AO231" s="197"/>
      <c r="AP231" s="197"/>
      <c r="AQ231" s="216"/>
      <c r="AR231" s="216"/>
      <c r="AS231" s="219" t="s">
        <v>1084</v>
      </c>
      <c r="AT231" s="117" t="b">
        <f>IF(Table16[[#This Row],[PROPOSED
Form ID Name]]=Table16[[#This Row],[ADOPTED
Form ID Name]],TRUE,FALSE)</f>
        <v>1</v>
      </c>
      <c r="AU231" s="121" t="s">
        <v>1085</v>
      </c>
      <c r="AV231" s="220" t="b">
        <f>AND(Table16[[#This Row],[PROPOSED Adjustment Description]]=Table16[[#This Row],[ ADOPTED
Adjustment Description]],TRUE,FALSE)</f>
        <v>0</v>
      </c>
      <c r="AW231" s="1" t="s">
        <v>4458</v>
      </c>
      <c r="AX231" s="1" t="b">
        <f>Table16[[#This Row],[Total Expenditures to CAP]]=Table16[[#This Row],[
Percent Related to CAP]]*Table16[[#This Row],[ADOPTED
Expenditures TOTAL]]</f>
        <v>1</v>
      </c>
      <c r="AY231" s="1" t="b">
        <f>Table16[[#This Row],[Total Revenue to CAP]]=Table16[[#This Row],[
Percent Related to CAP]]*Table16[[#This Row],[ADOPTED
Revenue TOTAL]]</f>
        <v>1</v>
      </c>
    </row>
    <row r="232" spans="1:51" s="214" customFormat="1" ht="35.25" customHeight="1" x14ac:dyDescent="0.15">
      <c r="A232" s="196">
        <v>100000</v>
      </c>
      <c r="B232" s="197" t="s">
        <v>57</v>
      </c>
      <c r="C232" s="198">
        <v>2115</v>
      </c>
      <c r="D232" s="197" t="s">
        <v>898</v>
      </c>
      <c r="E232" s="197" t="s">
        <v>589</v>
      </c>
      <c r="F232" s="197" t="s">
        <v>307</v>
      </c>
      <c r="G232" s="197" t="s">
        <v>61</v>
      </c>
      <c r="H232" s="197" t="s">
        <v>83</v>
      </c>
      <c r="I232" s="226">
        <v>56981</v>
      </c>
      <c r="J232" s="227" t="s">
        <v>1089</v>
      </c>
      <c r="K232" s="188">
        <v>1</v>
      </c>
      <c r="L232" s="189">
        <v>158437</v>
      </c>
      <c r="M232" s="189">
        <v>29153</v>
      </c>
      <c r="N232" s="189">
        <v>11877</v>
      </c>
      <c r="O232" s="189">
        <f>SUM(Table16[[#This Row],[Salaries and Wages]:[Variable Fringe]])</f>
        <v>199467</v>
      </c>
      <c r="P232" s="189">
        <v>5000</v>
      </c>
      <c r="Q232" s="189"/>
      <c r="R232" s="189"/>
      <c r="S232" s="189"/>
      <c r="T232" s="189"/>
      <c r="U232" s="189"/>
      <c r="V232" s="189"/>
      <c r="W232" s="189"/>
      <c r="X232" s="189"/>
      <c r="Y232" s="189">
        <v>204467</v>
      </c>
      <c r="Z232" s="189"/>
      <c r="AA232" s="221" t="s">
        <v>1090</v>
      </c>
      <c r="AB232" s="210" t="s">
        <v>1017</v>
      </c>
      <c r="AC232" s="210" t="s">
        <v>1018</v>
      </c>
      <c r="AD232" s="197" t="s">
        <v>67</v>
      </c>
      <c r="AE232" s="235" t="s">
        <v>1019</v>
      </c>
      <c r="AF232" s="231">
        <v>1</v>
      </c>
      <c r="AG232" s="211">
        <f>Table16[[#This Row],[ADOPTED
Expenditures TOTAL]]*Table16[[#This Row],[
Percent Related to CAP]]</f>
        <v>204467</v>
      </c>
      <c r="AH232" s="211">
        <f>Table16[[#This Row],[ADOPTED
Revenue TOTAL]]*Table16[[#This Row],[
Percent Related to CAP]]</f>
        <v>0</v>
      </c>
      <c r="AI232" s="217" t="s">
        <v>904</v>
      </c>
      <c r="AJ232" s="217" t="s">
        <v>905</v>
      </c>
      <c r="AK232" s="217" t="s">
        <v>81</v>
      </c>
      <c r="AL232" s="217" t="s">
        <v>177</v>
      </c>
      <c r="AM232" s="290" t="s">
        <v>1091</v>
      </c>
      <c r="AN232" s="212"/>
      <c r="AO232" s="213"/>
      <c r="AP232" s="213"/>
      <c r="AQ232" s="213"/>
      <c r="AR232" s="197" t="s">
        <v>70</v>
      </c>
      <c r="AS232" s="219" t="s">
        <v>1089</v>
      </c>
      <c r="AT232" s="116" t="b">
        <f>IF(Table16[[#This Row],[PROPOSED
Form ID Name]]=Table16[[#This Row],[ADOPTED
Form ID Name]],TRUE,FALSE)</f>
        <v>1</v>
      </c>
      <c r="AU232" s="121" t="s">
        <v>1090</v>
      </c>
      <c r="AV232" s="220" t="b">
        <f>AND(Table16[[#This Row],[PROPOSED Adjustment Description]]=Table16[[#This Row],[ ADOPTED
Adjustment Description]],TRUE,FALSE)</f>
        <v>0</v>
      </c>
      <c r="AW232" s="1" t="s">
        <v>4458</v>
      </c>
      <c r="AX232" s="1" t="b">
        <f>Table16[[#This Row],[Total Expenditures to CAP]]=Table16[[#This Row],[
Percent Related to CAP]]*Table16[[#This Row],[ADOPTED
Expenditures TOTAL]]</f>
        <v>1</v>
      </c>
      <c r="AY232" s="1" t="b">
        <f>Table16[[#This Row],[Total Revenue to CAP]]=Table16[[#This Row],[
Percent Related to CAP]]*Table16[[#This Row],[ADOPTED
Revenue TOTAL]]</f>
        <v>1</v>
      </c>
    </row>
    <row r="233" spans="1:51" s="214" customFormat="1" ht="35.25" customHeight="1" x14ac:dyDescent="0.15">
      <c r="A233" s="196">
        <v>100000</v>
      </c>
      <c r="B233" s="199" t="s">
        <v>57</v>
      </c>
      <c r="C233" s="198">
        <v>2115</v>
      </c>
      <c r="D233" s="199" t="s">
        <v>898</v>
      </c>
      <c r="E233" s="199" t="s">
        <v>589</v>
      </c>
      <c r="F233" s="199" t="s">
        <v>307</v>
      </c>
      <c r="G233" s="199" t="s">
        <v>61</v>
      </c>
      <c r="H233" s="199" t="s">
        <v>83</v>
      </c>
      <c r="I233" s="226">
        <v>56982</v>
      </c>
      <c r="J233" s="228" t="s">
        <v>1092</v>
      </c>
      <c r="K233" s="190">
        <v>1</v>
      </c>
      <c r="L233" s="191">
        <v>82066</v>
      </c>
      <c r="M233" s="191">
        <v>19063</v>
      </c>
      <c r="N233" s="191">
        <v>9816</v>
      </c>
      <c r="O233" s="191">
        <f>SUM(Table16[[#This Row],[Salaries and Wages]:[Variable Fringe]])</f>
        <v>110945</v>
      </c>
      <c r="P233" s="191">
        <v>5000</v>
      </c>
      <c r="Q233" s="191"/>
      <c r="R233" s="191"/>
      <c r="S233" s="191"/>
      <c r="T233" s="191"/>
      <c r="U233" s="191"/>
      <c r="V233" s="191"/>
      <c r="W233" s="191"/>
      <c r="X233" s="191"/>
      <c r="Y233" s="191">
        <v>115945</v>
      </c>
      <c r="Z233" s="191"/>
      <c r="AA233" s="222" t="s">
        <v>1093</v>
      </c>
      <c r="AB233" s="210" t="s">
        <v>1017</v>
      </c>
      <c r="AC233" s="210" t="s">
        <v>1018</v>
      </c>
      <c r="AD233" s="199" t="s">
        <v>67</v>
      </c>
      <c r="AE233" s="235" t="s">
        <v>1019</v>
      </c>
      <c r="AF233" s="231">
        <v>1</v>
      </c>
      <c r="AG233" s="211">
        <f>Table16[[#This Row],[ADOPTED
Expenditures TOTAL]]*Table16[[#This Row],[
Percent Related to CAP]]</f>
        <v>115945</v>
      </c>
      <c r="AH233" s="211">
        <f>Table16[[#This Row],[ADOPTED
Revenue TOTAL]]*Table16[[#This Row],[
Percent Related to CAP]]</f>
        <v>0</v>
      </c>
      <c r="AI233" s="217" t="s">
        <v>904</v>
      </c>
      <c r="AJ233" s="217" t="s">
        <v>905</v>
      </c>
      <c r="AK233" s="217" t="s">
        <v>81</v>
      </c>
      <c r="AL233" s="217" t="s">
        <v>177</v>
      </c>
      <c r="AM233" s="290" t="s">
        <v>1091</v>
      </c>
      <c r="AN233" s="212"/>
      <c r="AO233" s="213"/>
      <c r="AP233" s="213"/>
      <c r="AQ233" s="213"/>
      <c r="AR233" s="197" t="s">
        <v>70</v>
      </c>
      <c r="AS233" s="219" t="s">
        <v>1092</v>
      </c>
      <c r="AT233" s="116" t="b">
        <f>IF(Table16[[#This Row],[PROPOSED
Form ID Name]]=Table16[[#This Row],[ADOPTED
Form ID Name]],TRUE,FALSE)</f>
        <v>1</v>
      </c>
      <c r="AU233" s="121" t="s">
        <v>1093</v>
      </c>
      <c r="AV233" s="220" t="b">
        <f>AND(Table16[[#This Row],[PROPOSED Adjustment Description]]=Table16[[#This Row],[ ADOPTED
Adjustment Description]],TRUE,FALSE)</f>
        <v>0</v>
      </c>
      <c r="AW233" s="1" t="s">
        <v>4458</v>
      </c>
      <c r="AX233" s="1" t="b">
        <f>Table16[[#This Row],[Total Expenditures to CAP]]=Table16[[#This Row],[
Percent Related to CAP]]*Table16[[#This Row],[ADOPTED
Expenditures TOTAL]]</f>
        <v>1</v>
      </c>
      <c r="AY233" s="1" t="b">
        <f>Table16[[#This Row],[Total Revenue to CAP]]=Table16[[#This Row],[
Percent Related to CAP]]*Table16[[#This Row],[ADOPTED
Revenue TOTAL]]</f>
        <v>1</v>
      </c>
    </row>
    <row r="234" spans="1:51" s="214" customFormat="1" ht="35.25" customHeight="1" x14ac:dyDescent="0.15">
      <c r="A234" s="196">
        <v>100000</v>
      </c>
      <c r="B234" s="199" t="s">
        <v>57</v>
      </c>
      <c r="C234" s="198">
        <v>2115</v>
      </c>
      <c r="D234" s="199" t="s">
        <v>898</v>
      </c>
      <c r="E234" s="199" t="s">
        <v>589</v>
      </c>
      <c r="F234" s="199" t="s">
        <v>307</v>
      </c>
      <c r="G234" s="199" t="s">
        <v>61</v>
      </c>
      <c r="H234" s="199" t="s">
        <v>83</v>
      </c>
      <c r="I234" s="226">
        <v>56983</v>
      </c>
      <c r="J234" s="228" t="s">
        <v>1094</v>
      </c>
      <c r="K234" s="190">
        <v>2</v>
      </c>
      <c r="L234" s="191">
        <v>149526</v>
      </c>
      <c r="M234" s="191">
        <v>35748</v>
      </c>
      <c r="N234" s="191">
        <v>19238</v>
      </c>
      <c r="O234" s="191">
        <f>SUM(Table16[[#This Row],[Salaries and Wages]:[Variable Fringe]])</f>
        <v>204512</v>
      </c>
      <c r="P234" s="191">
        <v>10000</v>
      </c>
      <c r="Q234" s="191"/>
      <c r="R234" s="191"/>
      <c r="S234" s="191"/>
      <c r="T234" s="191"/>
      <c r="U234" s="191"/>
      <c r="V234" s="191"/>
      <c r="W234" s="191"/>
      <c r="X234" s="191"/>
      <c r="Y234" s="191">
        <v>214512</v>
      </c>
      <c r="Z234" s="191"/>
      <c r="AA234" s="222" t="s">
        <v>1095</v>
      </c>
      <c r="AB234" s="210" t="s">
        <v>1017</v>
      </c>
      <c r="AC234" s="210" t="s">
        <v>1018</v>
      </c>
      <c r="AD234" s="199" t="s">
        <v>67</v>
      </c>
      <c r="AE234" s="235" t="s">
        <v>1019</v>
      </c>
      <c r="AF234" s="231">
        <v>1</v>
      </c>
      <c r="AG234" s="211">
        <f>Table16[[#This Row],[ADOPTED
Expenditures TOTAL]]*Table16[[#This Row],[
Percent Related to CAP]]</f>
        <v>214512</v>
      </c>
      <c r="AH234" s="211">
        <f>Table16[[#This Row],[ADOPTED
Revenue TOTAL]]*Table16[[#This Row],[
Percent Related to CAP]]</f>
        <v>0</v>
      </c>
      <c r="AI234" s="217" t="s">
        <v>904</v>
      </c>
      <c r="AJ234" s="217" t="s">
        <v>905</v>
      </c>
      <c r="AK234" s="217" t="s">
        <v>81</v>
      </c>
      <c r="AL234" s="217" t="s">
        <v>177</v>
      </c>
      <c r="AM234" s="290" t="s">
        <v>1091</v>
      </c>
      <c r="AN234" s="212"/>
      <c r="AO234" s="213"/>
      <c r="AP234" s="213"/>
      <c r="AQ234" s="213"/>
      <c r="AR234" s="197" t="s">
        <v>70</v>
      </c>
      <c r="AS234" s="219" t="s">
        <v>1094</v>
      </c>
      <c r="AT234" s="116" t="b">
        <f>IF(Table16[[#This Row],[PROPOSED
Form ID Name]]=Table16[[#This Row],[ADOPTED
Form ID Name]],TRUE,FALSE)</f>
        <v>1</v>
      </c>
      <c r="AU234" s="121" t="s">
        <v>1095</v>
      </c>
      <c r="AV234" s="220" t="b">
        <f>AND(Table16[[#This Row],[PROPOSED Adjustment Description]]=Table16[[#This Row],[ ADOPTED
Adjustment Description]],TRUE,FALSE)</f>
        <v>0</v>
      </c>
      <c r="AW234" s="1" t="s">
        <v>4458</v>
      </c>
      <c r="AX234" s="1" t="b">
        <f>Table16[[#This Row],[Total Expenditures to CAP]]=Table16[[#This Row],[
Percent Related to CAP]]*Table16[[#This Row],[ADOPTED
Expenditures TOTAL]]</f>
        <v>1</v>
      </c>
      <c r="AY234" s="1" t="b">
        <f>Table16[[#This Row],[Total Revenue to CAP]]=Table16[[#This Row],[
Percent Related to CAP]]*Table16[[#This Row],[ADOPTED
Revenue TOTAL]]</f>
        <v>1</v>
      </c>
    </row>
    <row r="235" spans="1:51" s="214" customFormat="1" ht="35.25" customHeight="1" x14ac:dyDescent="0.15">
      <c r="A235" s="196">
        <v>100000</v>
      </c>
      <c r="B235" s="199" t="s">
        <v>57</v>
      </c>
      <c r="C235" s="198">
        <v>2115</v>
      </c>
      <c r="D235" s="199" t="s">
        <v>898</v>
      </c>
      <c r="E235" s="199" t="s">
        <v>589</v>
      </c>
      <c r="F235" s="199" t="s">
        <v>307</v>
      </c>
      <c r="G235" s="199" t="s">
        <v>61</v>
      </c>
      <c r="H235" s="199" t="s">
        <v>83</v>
      </c>
      <c r="I235" s="226">
        <v>56984</v>
      </c>
      <c r="J235" s="228" t="s">
        <v>1096</v>
      </c>
      <c r="K235" s="190"/>
      <c r="L235" s="191"/>
      <c r="M235" s="191"/>
      <c r="N235" s="191"/>
      <c r="O235" s="191">
        <f>SUM(Table16[[#This Row],[Salaries and Wages]:[Variable Fringe]])</f>
        <v>0</v>
      </c>
      <c r="P235" s="191"/>
      <c r="Q235" s="191">
        <v>500000</v>
      </c>
      <c r="R235" s="191"/>
      <c r="S235" s="191"/>
      <c r="T235" s="191"/>
      <c r="U235" s="191"/>
      <c r="V235" s="191"/>
      <c r="W235" s="191"/>
      <c r="X235" s="191"/>
      <c r="Y235" s="191">
        <v>500000</v>
      </c>
      <c r="Z235" s="191"/>
      <c r="AA235" s="223" t="s">
        <v>1097</v>
      </c>
      <c r="AB235" s="210" t="s">
        <v>1017</v>
      </c>
      <c r="AC235" s="210" t="s">
        <v>1098</v>
      </c>
      <c r="AD235" s="199" t="s">
        <v>67</v>
      </c>
      <c r="AE235" s="235" t="s">
        <v>1019</v>
      </c>
      <c r="AF235" s="231">
        <v>1</v>
      </c>
      <c r="AG235" s="211">
        <f>Table16[[#This Row],[ADOPTED
Expenditures TOTAL]]*Table16[[#This Row],[
Percent Related to CAP]]</f>
        <v>500000</v>
      </c>
      <c r="AH235" s="211">
        <f>Table16[[#This Row],[ADOPTED
Revenue TOTAL]]*Table16[[#This Row],[
Percent Related to CAP]]</f>
        <v>0</v>
      </c>
      <c r="AI235" s="217" t="s">
        <v>904</v>
      </c>
      <c r="AJ235" s="217" t="s">
        <v>905</v>
      </c>
      <c r="AK235" s="217" t="s">
        <v>156</v>
      </c>
      <c r="AL235" s="217" t="s">
        <v>177</v>
      </c>
      <c r="AM235" s="290" t="s">
        <v>1091</v>
      </c>
      <c r="AN235" s="212"/>
      <c r="AO235" s="213"/>
      <c r="AP235" s="213"/>
      <c r="AQ235" s="213"/>
      <c r="AR235" s="197" t="s">
        <v>70</v>
      </c>
      <c r="AS235" s="219" t="s">
        <v>1096</v>
      </c>
      <c r="AT235" s="116" t="b">
        <f>IF(Table16[[#This Row],[PROPOSED
Form ID Name]]=Table16[[#This Row],[ADOPTED
Form ID Name]],TRUE,FALSE)</f>
        <v>1</v>
      </c>
      <c r="AU235" s="121" t="s">
        <v>1097</v>
      </c>
      <c r="AV235" s="220" t="b">
        <f>AND(Table16[[#This Row],[PROPOSED Adjustment Description]]=Table16[[#This Row],[ ADOPTED
Adjustment Description]],TRUE,FALSE)</f>
        <v>0</v>
      </c>
      <c r="AW235" s="1" t="s">
        <v>4458</v>
      </c>
      <c r="AX235" s="1" t="b">
        <f>Table16[[#This Row],[Total Expenditures to CAP]]=Table16[[#This Row],[
Percent Related to CAP]]*Table16[[#This Row],[ADOPTED
Expenditures TOTAL]]</f>
        <v>1</v>
      </c>
      <c r="AY235" s="1" t="b">
        <f>Table16[[#This Row],[Total Revenue to CAP]]=Table16[[#This Row],[
Percent Related to CAP]]*Table16[[#This Row],[ADOPTED
Revenue TOTAL]]</f>
        <v>1</v>
      </c>
    </row>
    <row r="236" spans="1:51" s="214" customFormat="1" ht="35.25" customHeight="1" x14ac:dyDescent="0.15">
      <c r="A236" s="196">
        <v>100000</v>
      </c>
      <c r="B236" s="199" t="s">
        <v>57</v>
      </c>
      <c r="C236" s="198">
        <v>2115</v>
      </c>
      <c r="D236" s="199" t="s">
        <v>898</v>
      </c>
      <c r="E236" s="199" t="s">
        <v>358</v>
      </c>
      <c r="F236" s="199" t="s">
        <v>307</v>
      </c>
      <c r="G236" s="199" t="s">
        <v>61</v>
      </c>
      <c r="H236" s="199" t="s">
        <v>83</v>
      </c>
      <c r="I236" s="226">
        <v>56985</v>
      </c>
      <c r="J236" s="228" t="s">
        <v>1099</v>
      </c>
      <c r="K236" s="190"/>
      <c r="L236" s="191"/>
      <c r="M236" s="191"/>
      <c r="N236" s="191"/>
      <c r="O236" s="191">
        <f>SUM(Table16[[#This Row],[Salaries and Wages]:[Variable Fringe]])</f>
        <v>0</v>
      </c>
      <c r="P236" s="191"/>
      <c r="Q236" s="191">
        <v>5120000</v>
      </c>
      <c r="R236" s="191"/>
      <c r="S236" s="191"/>
      <c r="T236" s="191"/>
      <c r="U236" s="191"/>
      <c r="V236" s="191"/>
      <c r="W236" s="191"/>
      <c r="X236" s="191"/>
      <c r="Y236" s="191">
        <v>5120000</v>
      </c>
      <c r="Z236" s="191"/>
      <c r="AA236" s="222" t="s">
        <v>1100</v>
      </c>
      <c r="AB236" s="210" t="s">
        <v>1101</v>
      </c>
      <c r="AC236" s="210" t="s">
        <v>1102</v>
      </c>
      <c r="AD236" s="199" t="s">
        <v>67</v>
      </c>
      <c r="AE236" s="235" t="s">
        <v>1103</v>
      </c>
      <c r="AF236" s="231">
        <v>0</v>
      </c>
      <c r="AG236" s="211">
        <f>Table16[[#This Row],[ADOPTED
Expenditures TOTAL]]*Table16[[#This Row],[
Percent Related to CAP]]</f>
        <v>0</v>
      </c>
      <c r="AH236" s="211">
        <f>Table16[[#This Row],[ADOPTED
Revenue TOTAL]]*Table16[[#This Row],[
Percent Related to CAP]]</f>
        <v>0</v>
      </c>
      <c r="AI236" s="217" t="s">
        <v>69</v>
      </c>
      <c r="AJ236" s="217" t="s">
        <v>69</v>
      </c>
      <c r="AK236" s="217" t="s">
        <v>69</v>
      </c>
      <c r="AL236" s="217" t="s">
        <v>177</v>
      </c>
      <c r="AM236" s="290"/>
      <c r="AN236" s="212"/>
      <c r="AO236" s="213"/>
      <c r="AP236" s="213"/>
      <c r="AQ236" s="213"/>
      <c r="AR236" s="197" t="s">
        <v>70</v>
      </c>
      <c r="AS236" s="219" t="s">
        <v>1099</v>
      </c>
      <c r="AT236" s="116" t="b">
        <f>IF(Table16[[#This Row],[PROPOSED
Form ID Name]]=Table16[[#This Row],[ADOPTED
Form ID Name]],TRUE,FALSE)</f>
        <v>1</v>
      </c>
      <c r="AU236" s="121" t="s">
        <v>1100</v>
      </c>
      <c r="AV236" s="220" t="b">
        <f>AND(Table16[[#This Row],[PROPOSED Adjustment Description]]=Table16[[#This Row],[ ADOPTED
Adjustment Description]],TRUE,FALSE)</f>
        <v>0</v>
      </c>
      <c r="AW236" s="1" t="s">
        <v>4458</v>
      </c>
      <c r="AX236" s="1" t="b">
        <f>Table16[[#This Row],[Total Expenditures to CAP]]=Table16[[#This Row],[
Percent Related to CAP]]*Table16[[#This Row],[ADOPTED
Expenditures TOTAL]]</f>
        <v>1</v>
      </c>
      <c r="AY236" s="1" t="b">
        <f>Table16[[#This Row],[Total Revenue to CAP]]=Table16[[#This Row],[
Percent Related to CAP]]*Table16[[#This Row],[ADOPTED
Revenue TOTAL]]</f>
        <v>1</v>
      </c>
    </row>
    <row r="237" spans="1:51" s="214" customFormat="1" ht="35.25" customHeight="1" x14ac:dyDescent="0.15">
      <c r="A237" s="196">
        <v>200610</v>
      </c>
      <c r="B237" s="197" t="s">
        <v>1104</v>
      </c>
      <c r="C237" s="198">
        <v>1314</v>
      </c>
      <c r="D237" s="197" t="s">
        <v>261</v>
      </c>
      <c r="E237" s="197" t="s">
        <v>238</v>
      </c>
      <c r="F237" s="197" t="s">
        <v>83</v>
      </c>
      <c r="G237" s="197" t="s">
        <v>61</v>
      </c>
      <c r="H237" s="197" t="s">
        <v>284</v>
      </c>
      <c r="I237" s="226">
        <v>56986</v>
      </c>
      <c r="J237" s="227" t="s">
        <v>1105</v>
      </c>
      <c r="K237" s="188"/>
      <c r="L237" s="189"/>
      <c r="M237" s="189"/>
      <c r="N237" s="189"/>
      <c r="O237" s="189">
        <f>SUM(Table16[[#This Row],[Salaries and Wages]:[Variable Fringe]])</f>
        <v>0</v>
      </c>
      <c r="P237" s="189"/>
      <c r="Q237" s="189"/>
      <c r="R237" s="189">
        <v>400000</v>
      </c>
      <c r="S237" s="189"/>
      <c r="T237" s="189"/>
      <c r="U237" s="189"/>
      <c r="V237" s="189"/>
      <c r="W237" s="189"/>
      <c r="X237" s="189"/>
      <c r="Y237" s="189">
        <v>400000</v>
      </c>
      <c r="Z237" s="189">
        <v>400000</v>
      </c>
      <c r="AA237" s="221" t="s">
        <v>1106</v>
      </c>
      <c r="AB237" s="210" t="s">
        <v>1107</v>
      </c>
      <c r="AC237" s="209" t="s">
        <v>1108</v>
      </c>
      <c r="AD237" s="197" t="s">
        <v>94</v>
      </c>
      <c r="AE237" s="234" t="s">
        <v>69</v>
      </c>
      <c r="AF237" s="231">
        <v>0</v>
      </c>
      <c r="AG237" s="211">
        <f>Table16[[#This Row],[ADOPTED
Expenditures TOTAL]]*Table16[[#This Row],[
Percent Related to CAP]]</f>
        <v>0</v>
      </c>
      <c r="AH237" s="211">
        <f>Table16[[#This Row],[ADOPTED
Revenue TOTAL]]*Table16[[#This Row],[
Percent Related to CAP]]</f>
        <v>0</v>
      </c>
      <c r="AI237" s="217" t="s">
        <v>69</v>
      </c>
      <c r="AJ237" s="217" t="s">
        <v>69</v>
      </c>
      <c r="AK237" s="217" t="s">
        <v>69</v>
      </c>
      <c r="AL237" s="217" t="s">
        <v>69</v>
      </c>
      <c r="AM237" s="246"/>
      <c r="AN237" s="215" t="s">
        <v>83</v>
      </c>
      <c r="AO237" s="197"/>
      <c r="AP237" s="197"/>
      <c r="AQ237" s="216"/>
      <c r="AR237" s="216"/>
      <c r="AS237" s="219" t="s">
        <v>1105</v>
      </c>
      <c r="AT237" s="117" t="b">
        <f>IF(Table16[[#This Row],[PROPOSED
Form ID Name]]=Table16[[#This Row],[ADOPTED
Form ID Name]],TRUE,FALSE)</f>
        <v>1</v>
      </c>
      <c r="AU237" s="121" t="s">
        <v>1106</v>
      </c>
      <c r="AV237" s="220" t="b">
        <f>AND(Table16[[#This Row],[PROPOSED Adjustment Description]]=Table16[[#This Row],[ ADOPTED
Adjustment Description]],TRUE,FALSE)</f>
        <v>0</v>
      </c>
      <c r="AW237" s="1" t="s">
        <v>4458</v>
      </c>
      <c r="AX237" s="1" t="b">
        <f>Table16[[#This Row],[Total Expenditures to CAP]]=Table16[[#This Row],[
Percent Related to CAP]]*Table16[[#This Row],[ADOPTED
Expenditures TOTAL]]</f>
        <v>1</v>
      </c>
      <c r="AY237" s="1" t="b">
        <f>Table16[[#This Row],[Total Revenue to CAP]]=Table16[[#This Row],[
Percent Related to CAP]]*Table16[[#This Row],[ADOPTED
Revenue TOTAL]]</f>
        <v>1</v>
      </c>
    </row>
    <row r="238" spans="1:51" s="214" customFormat="1" ht="35.25" customHeight="1" x14ac:dyDescent="0.15">
      <c r="A238" s="196">
        <v>200610</v>
      </c>
      <c r="B238" s="197" t="s">
        <v>1104</v>
      </c>
      <c r="C238" s="198">
        <v>1314</v>
      </c>
      <c r="D238" s="197" t="s">
        <v>261</v>
      </c>
      <c r="E238" s="197" t="s">
        <v>72</v>
      </c>
      <c r="F238" s="197" t="s">
        <v>83</v>
      </c>
      <c r="G238" s="197" t="s">
        <v>61</v>
      </c>
      <c r="H238" s="197" t="s">
        <v>284</v>
      </c>
      <c r="I238" s="226">
        <v>56987</v>
      </c>
      <c r="J238" s="227" t="s">
        <v>1109</v>
      </c>
      <c r="K238" s="188"/>
      <c r="L238" s="189"/>
      <c r="M238" s="189"/>
      <c r="N238" s="189"/>
      <c r="O238" s="189">
        <f>SUM(Table16[[#This Row],[Salaries and Wages]:[Variable Fringe]])</f>
        <v>0</v>
      </c>
      <c r="P238" s="189"/>
      <c r="Q238" s="189"/>
      <c r="R238" s="189">
        <v>200000</v>
      </c>
      <c r="S238" s="189"/>
      <c r="T238" s="189"/>
      <c r="U238" s="189"/>
      <c r="V238" s="189"/>
      <c r="W238" s="189"/>
      <c r="X238" s="189"/>
      <c r="Y238" s="189">
        <v>200000</v>
      </c>
      <c r="Z238" s="189">
        <v>200000</v>
      </c>
      <c r="AA238" s="221" t="s">
        <v>1110</v>
      </c>
      <c r="AB238" s="210" t="s">
        <v>1111</v>
      </c>
      <c r="AC238" s="209" t="s">
        <v>1112</v>
      </c>
      <c r="AD238" s="197" t="s">
        <v>94</v>
      </c>
      <c r="AE238" s="234" t="s">
        <v>69</v>
      </c>
      <c r="AF238" s="231">
        <v>0</v>
      </c>
      <c r="AG238" s="211">
        <f>Table16[[#This Row],[ADOPTED
Expenditures TOTAL]]*Table16[[#This Row],[
Percent Related to CAP]]</f>
        <v>0</v>
      </c>
      <c r="AH238" s="211">
        <f>Table16[[#This Row],[ADOPTED
Revenue TOTAL]]*Table16[[#This Row],[
Percent Related to CAP]]</f>
        <v>0</v>
      </c>
      <c r="AI238" s="217" t="s">
        <v>69</v>
      </c>
      <c r="AJ238" s="217" t="s">
        <v>69</v>
      </c>
      <c r="AK238" s="217" t="s">
        <v>69</v>
      </c>
      <c r="AL238" s="217" t="s">
        <v>69</v>
      </c>
      <c r="AM238" s="246"/>
      <c r="AN238" s="215" t="s">
        <v>83</v>
      </c>
      <c r="AO238" s="197"/>
      <c r="AP238" s="197"/>
      <c r="AQ238" s="216"/>
      <c r="AR238" s="216"/>
      <c r="AS238" s="219" t="s">
        <v>1109</v>
      </c>
      <c r="AT238" s="117" t="b">
        <f>IF(Table16[[#This Row],[PROPOSED
Form ID Name]]=Table16[[#This Row],[ADOPTED
Form ID Name]],TRUE,FALSE)</f>
        <v>1</v>
      </c>
      <c r="AU238" s="121" t="s">
        <v>1110</v>
      </c>
      <c r="AV238" s="220" t="b">
        <f>AND(Table16[[#This Row],[PROPOSED Adjustment Description]]=Table16[[#This Row],[ ADOPTED
Adjustment Description]],TRUE,FALSE)</f>
        <v>0</v>
      </c>
      <c r="AW238" s="1" t="s">
        <v>4458</v>
      </c>
      <c r="AX238" s="1" t="b">
        <f>Table16[[#This Row],[Total Expenditures to CAP]]=Table16[[#This Row],[
Percent Related to CAP]]*Table16[[#This Row],[ADOPTED
Expenditures TOTAL]]</f>
        <v>1</v>
      </c>
      <c r="AY238" s="1" t="b">
        <f>Table16[[#This Row],[Total Revenue to CAP]]=Table16[[#This Row],[
Percent Related to CAP]]*Table16[[#This Row],[ADOPTED
Revenue TOTAL]]</f>
        <v>1</v>
      </c>
    </row>
    <row r="239" spans="1:51" s="214" customFormat="1" ht="35.25" customHeight="1" x14ac:dyDescent="0.15">
      <c r="A239" s="196">
        <v>100000</v>
      </c>
      <c r="B239" s="197" t="s">
        <v>57</v>
      </c>
      <c r="C239" s="198">
        <v>2115</v>
      </c>
      <c r="D239" s="197" t="s">
        <v>898</v>
      </c>
      <c r="E239" s="197" t="s">
        <v>238</v>
      </c>
      <c r="F239" s="197" t="s">
        <v>307</v>
      </c>
      <c r="G239" s="197" t="s">
        <v>61</v>
      </c>
      <c r="H239" s="197" t="s">
        <v>479</v>
      </c>
      <c r="I239" s="226">
        <v>57001</v>
      </c>
      <c r="J239" s="227" t="s">
        <v>1113</v>
      </c>
      <c r="K239" s="188"/>
      <c r="L239" s="189"/>
      <c r="M239" s="189"/>
      <c r="N239" s="189"/>
      <c r="O239" s="189">
        <f>SUM(Table16[[#This Row],[Salaries and Wages]:[Variable Fringe]])</f>
        <v>0</v>
      </c>
      <c r="P239" s="189"/>
      <c r="Q239" s="189"/>
      <c r="R239" s="189"/>
      <c r="S239" s="189"/>
      <c r="T239" s="189"/>
      <c r="U239" s="189"/>
      <c r="V239" s="189"/>
      <c r="W239" s="189">
        <v>2297292</v>
      </c>
      <c r="X239" s="189"/>
      <c r="Y239" s="189">
        <v>2297292</v>
      </c>
      <c r="Z239" s="189"/>
      <c r="AA239" s="224" t="s">
        <v>1114</v>
      </c>
      <c r="AB239" s="210" t="s">
        <v>1115</v>
      </c>
      <c r="AC239" s="209" t="s">
        <v>1116</v>
      </c>
      <c r="AD239" s="197" t="s">
        <v>67</v>
      </c>
      <c r="AE239" s="235" t="s">
        <v>1117</v>
      </c>
      <c r="AF239" s="231">
        <v>0</v>
      </c>
      <c r="AG239" s="211">
        <f>Table16[[#This Row],[ADOPTED
Expenditures TOTAL]]*Table16[[#This Row],[
Percent Related to CAP]]</f>
        <v>0</v>
      </c>
      <c r="AH239" s="211">
        <f>Table16[[#This Row],[ADOPTED
Revenue TOTAL]]*Table16[[#This Row],[
Percent Related to CAP]]</f>
        <v>0</v>
      </c>
      <c r="AI239" s="217" t="s">
        <v>69</v>
      </c>
      <c r="AJ239" s="217" t="s">
        <v>69</v>
      </c>
      <c r="AK239" s="217" t="s">
        <v>69</v>
      </c>
      <c r="AL239" s="217" t="s">
        <v>177</v>
      </c>
      <c r="AM239" s="290"/>
      <c r="AN239" s="212"/>
      <c r="AO239" s="213"/>
      <c r="AP239" s="213"/>
      <c r="AQ239" s="213"/>
      <c r="AR239" s="197" t="s">
        <v>70</v>
      </c>
      <c r="AS239" s="219" t="s">
        <v>1113</v>
      </c>
      <c r="AT239" s="116" t="b">
        <f>IF(Table16[[#This Row],[PROPOSED
Form ID Name]]=Table16[[#This Row],[ADOPTED
Form ID Name]],TRUE,FALSE)</f>
        <v>1</v>
      </c>
      <c r="AU239" s="121" t="s">
        <v>1114</v>
      </c>
      <c r="AV239" s="220" t="b">
        <f>AND(Table16[[#This Row],[PROPOSED Adjustment Description]]=Table16[[#This Row],[ ADOPTED
Adjustment Description]],TRUE,FALSE)</f>
        <v>0</v>
      </c>
      <c r="AW239" s="1" t="s">
        <v>4458</v>
      </c>
      <c r="AX239" s="1" t="b">
        <f>Table16[[#This Row],[Total Expenditures to CAP]]=Table16[[#This Row],[
Percent Related to CAP]]*Table16[[#This Row],[ADOPTED
Expenditures TOTAL]]</f>
        <v>1</v>
      </c>
      <c r="AY239" s="1" t="b">
        <f>Table16[[#This Row],[Total Revenue to CAP]]=Table16[[#This Row],[
Percent Related to CAP]]*Table16[[#This Row],[ADOPTED
Revenue TOTAL]]</f>
        <v>1</v>
      </c>
    </row>
    <row r="240" spans="1:51" s="214" customFormat="1" ht="35.25" customHeight="1" x14ac:dyDescent="0.15">
      <c r="A240" s="196">
        <v>100000</v>
      </c>
      <c r="B240" s="199" t="s">
        <v>57</v>
      </c>
      <c r="C240" s="198">
        <v>2115</v>
      </c>
      <c r="D240" s="199" t="s">
        <v>898</v>
      </c>
      <c r="E240" s="199" t="s">
        <v>238</v>
      </c>
      <c r="F240" s="199" t="s">
        <v>307</v>
      </c>
      <c r="G240" s="199" t="s">
        <v>61</v>
      </c>
      <c r="H240" s="199" t="s">
        <v>83</v>
      </c>
      <c r="I240" s="226">
        <v>57003</v>
      </c>
      <c r="J240" s="228" t="s">
        <v>1118</v>
      </c>
      <c r="K240" s="190"/>
      <c r="L240" s="191"/>
      <c r="M240" s="191"/>
      <c r="N240" s="191"/>
      <c r="O240" s="191">
        <f>SUM(Table16[[#This Row],[Salaries and Wages]:[Variable Fringe]])</f>
        <v>0</v>
      </c>
      <c r="P240" s="191"/>
      <c r="Q240" s="191">
        <v>519499</v>
      </c>
      <c r="R240" s="191"/>
      <c r="S240" s="191">
        <v>37234</v>
      </c>
      <c r="T240" s="191"/>
      <c r="U240" s="191"/>
      <c r="V240" s="191"/>
      <c r="W240" s="191">
        <v>0</v>
      </c>
      <c r="X240" s="191"/>
      <c r="Y240" s="191">
        <v>556733</v>
      </c>
      <c r="Z240" s="191"/>
      <c r="AA240" s="223" t="s">
        <v>1119</v>
      </c>
      <c r="AB240" s="210" t="s">
        <v>1072</v>
      </c>
      <c r="AC240" s="209" t="s">
        <v>1116</v>
      </c>
      <c r="AD240" s="199" t="s">
        <v>67</v>
      </c>
      <c r="AE240" s="235" t="s">
        <v>1120</v>
      </c>
      <c r="AF240" s="231">
        <v>0.5</v>
      </c>
      <c r="AG240" s="211">
        <f>Table16[[#This Row],[ADOPTED
Expenditures TOTAL]]*Table16[[#This Row],[
Percent Related to CAP]]</f>
        <v>278366.5</v>
      </c>
      <c r="AH240" s="211">
        <f>Table16[[#This Row],[ADOPTED
Revenue TOTAL]]*Table16[[#This Row],[
Percent Related to CAP]]</f>
        <v>0</v>
      </c>
      <c r="AI240" s="217" t="s">
        <v>79</v>
      </c>
      <c r="AJ240" s="217">
        <v>3.1</v>
      </c>
      <c r="AK240" s="217" t="s">
        <v>81</v>
      </c>
      <c r="AL240" s="217" t="s">
        <v>177</v>
      </c>
      <c r="AM240" s="290" t="s">
        <v>1121</v>
      </c>
      <c r="AN240" s="212"/>
      <c r="AO240" s="213"/>
      <c r="AP240" s="213"/>
      <c r="AQ240" s="213"/>
      <c r="AR240" s="197" t="s">
        <v>70</v>
      </c>
      <c r="AS240" s="219" t="s">
        <v>1118</v>
      </c>
      <c r="AT240" s="116" t="b">
        <f>IF(Table16[[#This Row],[PROPOSED
Form ID Name]]=Table16[[#This Row],[ADOPTED
Form ID Name]],TRUE,FALSE)</f>
        <v>1</v>
      </c>
      <c r="AU240" s="121" t="s">
        <v>1119</v>
      </c>
      <c r="AV240" s="220" t="b">
        <f>AND(Table16[[#This Row],[PROPOSED Adjustment Description]]=Table16[[#This Row],[ ADOPTED
Adjustment Description]],TRUE,FALSE)</f>
        <v>0</v>
      </c>
      <c r="AW240" s="1" t="s">
        <v>4458</v>
      </c>
      <c r="AX240" s="1" t="b">
        <f>Table16[[#This Row],[Total Expenditures to CAP]]=Table16[[#This Row],[
Percent Related to CAP]]*Table16[[#This Row],[ADOPTED
Expenditures TOTAL]]</f>
        <v>1</v>
      </c>
      <c r="AY240" s="1" t="b">
        <f>Table16[[#This Row],[Total Revenue to CAP]]=Table16[[#This Row],[
Percent Related to CAP]]*Table16[[#This Row],[ADOPTED
Revenue TOTAL]]</f>
        <v>1</v>
      </c>
    </row>
    <row r="241" spans="1:51" s="214" customFormat="1" ht="35.25" customHeight="1" x14ac:dyDescent="0.15">
      <c r="A241" s="196">
        <v>100000</v>
      </c>
      <c r="B241" s="197" t="s">
        <v>57</v>
      </c>
      <c r="C241" s="198">
        <v>2115</v>
      </c>
      <c r="D241" s="197" t="s">
        <v>898</v>
      </c>
      <c r="E241" s="197" t="s">
        <v>238</v>
      </c>
      <c r="F241" s="197" t="s">
        <v>307</v>
      </c>
      <c r="G241" s="197" t="s">
        <v>61</v>
      </c>
      <c r="H241" s="197" t="s">
        <v>83</v>
      </c>
      <c r="I241" s="226">
        <v>57004</v>
      </c>
      <c r="J241" s="227" t="s">
        <v>1122</v>
      </c>
      <c r="K241" s="188"/>
      <c r="L241" s="189"/>
      <c r="M241" s="189"/>
      <c r="N241" s="189"/>
      <c r="O241" s="189">
        <f>SUM(Table16[[#This Row],[Salaries and Wages]:[Variable Fringe]])</f>
        <v>0</v>
      </c>
      <c r="P241" s="189">
        <v>1072</v>
      </c>
      <c r="Q241" s="189">
        <v>58112</v>
      </c>
      <c r="R241" s="189"/>
      <c r="S241" s="189">
        <v>837</v>
      </c>
      <c r="T241" s="189">
        <v>319</v>
      </c>
      <c r="U241" s="189"/>
      <c r="V241" s="189"/>
      <c r="W241" s="189"/>
      <c r="X241" s="189"/>
      <c r="Y241" s="189">
        <v>60340</v>
      </c>
      <c r="Z241" s="189"/>
      <c r="AA241" s="221" t="s">
        <v>1123</v>
      </c>
      <c r="AB241" s="210" t="s">
        <v>1072</v>
      </c>
      <c r="AC241" s="209" t="s">
        <v>1116</v>
      </c>
      <c r="AD241" s="197" t="s">
        <v>67</v>
      </c>
      <c r="AE241" s="235" t="s">
        <v>1074</v>
      </c>
      <c r="AF241" s="231">
        <v>0</v>
      </c>
      <c r="AG241" s="211">
        <f>Table16[[#This Row],[ADOPTED
Expenditures TOTAL]]*Table16[[#This Row],[
Percent Related to CAP]]</f>
        <v>0</v>
      </c>
      <c r="AH241" s="211">
        <f>Table16[[#This Row],[ADOPTED
Revenue TOTAL]]*Table16[[#This Row],[
Percent Related to CAP]]</f>
        <v>0</v>
      </c>
      <c r="AI241" s="217" t="s">
        <v>69</v>
      </c>
      <c r="AJ241" s="217" t="s">
        <v>69</v>
      </c>
      <c r="AK241" s="217" t="s">
        <v>69</v>
      </c>
      <c r="AL241" s="217" t="s">
        <v>177</v>
      </c>
      <c r="AM241" s="290"/>
      <c r="AN241" s="212"/>
      <c r="AO241" s="213"/>
      <c r="AP241" s="213"/>
      <c r="AQ241" s="213"/>
      <c r="AR241" s="197" t="s">
        <v>70</v>
      </c>
      <c r="AS241" s="219" t="s">
        <v>1122</v>
      </c>
      <c r="AT241" s="116" t="b">
        <f>IF(Table16[[#This Row],[PROPOSED
Form ID Name]]=Table16[[#This Row],[ADOPTED
Form ID Name]],TRUE,FALSE)</f>
        <v>1</v>
      </c>
      <c r="AU241" s="121" t="s">
        <v>1123</v>
      </c>
      <c r="AV241" s="220" t="b">
        <f>AND(Table16[[#This Row],[PROPOSED Adjustment Description]]=Table16[[#This Row],[ ADOPTED
Adjustment Description]],TRUE,FALSE)</f>
        <v>0</v>
      </c>
      <c r="AW241" s="1" t="s">
        <v>4458</v>
      </c>
      <c r="AX241" s="1" t="b">
        <f>Table16[[#This Row],[Total Expenditures to CAP]]=Table16[[#This Row],[
Percent Related to CAP]]*Table16[[#This Row],[ADOPTED
Expenditures TOTAL]]</f>
        <v>1</v>
      </c>
      <c r="AY241" s="1" t="b">
        <f>Table16[[#This Row],[Total Revenue to CAP]]=Table16[[#This Row],[
Percent Related to CAP]]*Table16[[#This Row],[ADOPTED
Revenue TOTAL]]</f>
        <v>1</v>
      </c>
    </row>
    <row r="242" spans="1:51" s="214" customFormat="1" ht="35.25" customHeight="1" x14ac:dyDescent="0.15">
      <c r="A242" s="196">
        <v>100000</v>
      </c>
      <c r="B242" s="199" t="s">
        <v>57</v>
      </c>
      <c r="C242" s="198">
        <v>2115</v>
      </c>
      <c r="D242" s="199" t="s">
        <v>898</v>
      </c>
      <c r="E242" s="199" t="s">
        <v>238</v>
      </c>
      <c r="F242" s="199" t="s">
        <v>307</v>
      </c>
      <c r="G242" s="199" t="s">
        <v>61</v>
      </c>
      <c r="H242" s="199" t="s">
        <v>83</v>
      </c>
      <c r="I242" s="226">
        <v>57005</v>
      </c>
      <c r="J242" s="228" t="s">
        <v>1122</v>
      </c>
      <c r="K242" s="190"/>
      <c r="L242" s="191"/>
      <c r="M242" s="191"/>
      <c r="N242" s="191"/>
      <c r="O242" s="191">
        <f>SUM(Table16[[#This Row],[Salaries and Wages]:[Variable Fringe]])</f>
        <v>0</v>
      </c>
      <c r="P242" s="191"/>
      <c r="Q242" s="191"/>
      <c r="R242" s="191"/>
      <c r="S242" s="191"/>
      <c r="T242" s="191"/>
      <c r="U242" s="191"/>
      <c r="V242" s="191"/>
      <c r="W242" s="191">
        <v>10967</v>
      </c>
      <c r="X242" s="191"/>
      <c r="Y242" s="191">
        <v>10967</v>
      </c>
      <c r="Z242" s="191"/>
      <c r="AA242" s="223" t="s">
        <v>1124</v>
      </c>
      <c r="AB242" s="210" t="s">
        <v>1115</v>
      </c>
      <c r="AC242" s="209" t="s">
        <v>1116</v>
      </c>
      <c r="AD242" s="199" t="s">
        <v>67</v>
      </c>
      <c r="AE242" s="235" t="s">
        <v>1074</v>
      </c>
      <c r="AF242" s="231">
        <v>0</v>
      </c>
      <c r="AG242" s="211">
        <f>Table16[[#This Row],[ADOPTED
Expenditures TOTAL]]*Table16[[#This Row],[
Percent Related to CAP]]</f>
        <v>0</v>
      </c>
      <c r="AH242" s="211">
        <f>Table16[[#This Row],[ADOPTED
Revenue TOTAL]]*Table16[[#This Row],[
Percent Related to CAP]]</f>
        <v>0</v>
      </c>
      <c r="AI242" s="217" t="s">
        <v>69</v>
      </c>
      <c r="AJ242" s="217" t="s">
        <v>69</v>
      </c>
      <c r="AK242" s="217" t="s">
        <v>69</v>
      </c>
      <c r="AL242" s="217" t="s">
        <v>177</v>
      </c>
      <c r="AM242" s="290"/>
      <c r="AN242" s="212"/>
      <c r="AO242" s="213"/>
      <c r="AP242" s="213"/>
      <c r="AQ242" s="213"/>
      <c r="AR242" s="197" t="s">
        <v>70</v>
      </c>
      <c r="AS242" s="219" t="s">
        <v>1122</v>
      </c>
      <c r="AT242" s="116" t="b">
        <f>IF(Table16[[#This Row],[PROPOSED
Form ID Name]]=Table16[[#This Row],[ADOPTED
Form ID Name]],TRUE,FALSE)</f>
        <v>1</v>
      </c>
      <c r="AU242" s="121" t="s">
        <v>1124</v>
      </c>
      <c r="AV242" s="220" t="b">
        <f>AND(Table16[[#This Row],[PROPOSED Adjustment Description]]=Table16[[#This Row],[ ADOPTED
Adjustment Description]],TRUE,FALSE)</f>
        <v>0</v>
      </c>
      <c r="AW242" s="1" t="s">
        <v>4458</v>
      </c>
      <c r="AX242" s="1" t="b">
        <f>Table16[[#This Row],[Total Expenditures to CAP]]=Table16[[#This Row],[
Percent Related to CAP]]*Table16[[#This Row],[ADOPTED
Expenditures TOTAL]]</f>
        <v>1</v>
      </c>
      <c r="AY242" s="1" t="b">
        <f>Table16[[#This Row],[Total Revenue to CAP]]=Table16[[#This Row],[
Percent Related to CAP]]*Table16[[#This Row],[ADOPTED
Revenue TOTAL]]</f>
        <v>1</v>
      </c>
    </row>
    <row r="243" spans="1:51" s="214" customFormat="1" ht="35.25" customHeight="1" x14ac:dyDescent="0.15">
      <c r="A243" s="196">
        <v>700043</v>
      </c>
      <c r="B243" s="197" t="s">
        <v>1125</v>
      </c>
      <c r="C243" s="198">
        <v>171416</v>
      </c>
      <c r="D243" s="197" t="s">
        <v>1126</v>
      </c>
      <c r="E243" s="197" t="s">
        <v>103</v>
      </c>
      <c r="F243" s="197" t="s">
        <v>83</v>
      </c>
      <c r="G243" s="197" t="s">
        <v>61</v>
      </c>
      <c r="H243" s="197" t="s">
        <v>83</v>
      </c>
      <c r="I243" s="226">
        <v>57007</v>
      </c>
      <c r="J243" s="227" t="s">
        <v>1127</v>
      </c>
      <c r="K243" s="188">
        <v>7.5</v>
      </c>
      <c r="L243" s="189">
        <v>365301</v>
      </c>
      <c r="M243" s="189">
        <v>124176</v>
      </c>
      <c r="N243" s="189">
        <v>78266</v>
      </c>
      <c r="O243" s="189">
        <f>SUM(Table16[[#This Row],[Salaries and Wages]:[Variable Fringe]])</f>
        <v>567743</v>
      </c>
      <c r="P243" s="189"/>
      <c r="Q243" s="189"/>
      <c r="R243" s="189"/>
      <c r="S243" s="189"/>
      <c r="T243" s="189"/>
      <c r="U243" s="189"/>
      <c r="V243" s="189"/>
      <c r="W243" s="189"/>
      <c r="X243" s="189"/>
      <c r="Y243" s="189">
        <v>567743</v>
      </c>
      <c r="Z243" s="189"/>
      <c r="AA243" s="221" t="s">
        <v>1128</v>
      </c>
      <c r="AB243" s="210" t="s">
        <v>1129</v>
      </c>
      <c r="AC243" s="210" t="s">
        <v>1130</v>
      </c>
      <c r="AD243" s="197" t="s">
        <v>94</v>
      </c>
      <c r="AE243" s="234" t="s">
        <v>69</v>
      </c>
      <c r="AF243" s="231">
        <v>0</v>
      </c>
      <c r="AG243" s="211">
        <f>Table16[[#This Row],[ADOPTED
Expenditures TOTAL]]*Table16[[#This Row],[
Percent Related to CAP]]</f>
        <v>0</v>
      </c>
      <c r="AH243" s="211">
        <f>Table16[[#This Row],[ADOPTED
Revenue TOTAL]]*Table16[[#This Row],[
Percent Related to CAP]]</f>
        <v>0</v>
      </c>
      <c r="AI243" s="217" t="s">
        <v>69</v>
      </c>
      <c r="AJ243" s="217" t="s">
        <v>69</v>
      </c>
      <c r="AK243" s="217" t="s">
        <v>69</v>
      </c>
      <c r="AL243" s="217" t="s">
        <v>69</v>
      </c>
      <c r="AM243" s="246"/>
      <c r="AN243" s="215" t="s">
        <v>70</v>
      </c>
      <c r="AO243" s="197"/>
      <c r="AP243" s="197"/>
      <c r="AQ243" s="216"/>
      <c r="AR243" s="216"/>
      <c r="AS243" s="219" t="s">
        <v>1127</v>
      </c>
      <c r="AT243" s="117" t="b">
        <f>IF(Table16[[#This Row],[PROPOSED
Form ID Name]]=Table16[[#This Row],[ADOPTED
Form ID Name]],TRUE,FALSE)</f>
        <v>1</v>
      </c>
      <c r="AU243" s="121" t="s">
        <v>1128</v>
      </c>
      <c r="AV243" s="220" t="b">
        <f>AND(Table16[[#This Row],[PROPOSED Adjustment Description]]=Table16[[#This Row],[ ADOPTED
Adjustment Description]],TRUE,FALSE)</f>
        <v>0</v>
      </c>
      <c r="AW243" s="1" t="s">
        <v>4458</v>
      </c>
      <c r="AX243" s="1" t="b">
        <f>Table16[[#This Row],[Total Expenditures to CAP]]=Table16[[#This Row],[
Percent Related to CAP]]*Table16[[#This Row],[ADOPTED
Expenditures TOTAL]]</f>
        <v>1</v>
      </c>
      <c r="AY243" s="1" t="b">
        <f>Table16[[#This Row],[Total Revenue to CAP]]=Table16[[#This Row],[
Percent Related to CAP]]*Table16[[#This Row],[ADOPTED
Revenue TOTAL]]</f>
        <v>1</v>
      </c>
    </row>
    <row r="244" spans="1:51" s="425" customFormat="1" ht="35.25" customHeight="1" x14ac:dyDescent="0.15">
      <c r="A244" s="397">
        <v>100000</v>
      </c>
      <c r="B244" s="398" t="s">
        <v>57</v>
      </c>
      <c r="C244" s="399">
        <v>211600</v>
      </c>
      <c r="D244" s="398" t="s">
        <v>58</v>
      </c>
      <c r="E244" s="398" t="s">
        <v>83</v>
      </c>
      <c r="F244" s="398" t="s">
        <v>83</v>
      </c>
      <c r="G244" s="398" t="s">
        <v>89</v>
      </c>
      <c r="H244" s="398" t="s">
        <v>83</v>
      </c>
      <c r="I244" s="226">
        <v>57010</v>
      </c>
      <c r="J244" s="228" t="s">
        <v>1131</v>
      </c>
      <c r="K244" s="401"/>
      <c r="L244" s="402"/>
      <c r="M244" s="402"/>
      <c r="N244" s="402"/>
      <c r="O244" s="402">
        <f>SUM(Table16[[#This Row],[Salaries and Wages]:[Variable Fringe]])</f>
        <v>0</v>
      </c>
      <c r="P244" s="402"/>
      <c r="Q244" s="402"/>
      <c r="R244" s="402"/>
      <c r="S244" s="402"/>
      <c r="T244" s="402"/>
      <c r="U244" s="402"/>
      <c r="V244" s="402"/>
      <c r="W244" s="402"/>
      <c r="X244" s="402"/>
      <c r="Y244" s="402"/>
      <c r="Z244" s="402">
        <v>16063</v>
      </c>
      <c r="AA244" s="223" t="s">
        <v>1132</v>
      </c>
      <c r="AB244" s="404" t="s">
        <v>1133</v>
      </c>
      <c r="AC244" s="404" t="s">
        <v>1134</v>
      </c>
      <c r="AD244" s="199" t="s">
        <v>94</v>
      </c>
      <c r="AE244" s="234" t="s">
        <v>1135</v>
      </c>
      <c r="AF244" s="414">
        <v>0</v>
      </c>
      <c r="AG244" s="411">
        <f>Table16[[#This Row],[ADOPTED
Expenditures TOTAL]]*Table16[[#This Row],[
Percent Related to CAP]]</f>
        <v>0</v>
      </c>
      <c r="AH244" s="411">
        <f>Table16[[#This Row],[ADOPTED
Revenue TOTAL]]*Table16[[#This Row],[
Percent Related to CAP]]</f>
        <v>0</v>
      </c>
      <c r="AI244" s="419" t="s">
        <v>69</v>
      </c>
      <c r="AJ244" s="419" t="s">
        <v>69</v>
      </c>
      <c r="AK244" s="419" t="s">
        <v>69</v>
      </c>
      <c r="AL244" s="415" t="s">
        <v>69</v>
      </c>
      <c r="AM244" s="423"/>
      <c r="AN244" s="215"/>
      <c r="AO244" s="197"/>
      <c r="AP244" s="197"/>
      <c r="AQ244" s="197"/>
      <c r="AR244" s="197" t="s">
        <v>83</v>
      </c>
      <c r="AS244" s="219" t="s">
        <v>1131</v>
      </c>
      <c r="AT244" s="116" t="b">
        <f>IF(Table16[[#This Row],[PROPOSED
Form ID Name]]=Table16[[#This Row],[ADOPTED
Form ID Name]],TRUE,FALSE)</f>
        <v>1</v>
      </c>
      <c r="AU244" s="121" t="s">
        <v>1132</v>
      </c>
      <c r="AV244" s="220" t="b">
        <f>AND(Table16[[#This Row],[PROPOSED Adjustment Description]]=Table16[[#This Row],[ ADOPTED
Adjustment Description]],TRUE,FALSE)</f>
        <v>0</v>
      </c>
      <c r="AW244" s="1" t="s">
        <v>4458</v>
      </c>
      <c r="AX244" s="1" t="b">
        <f>Table16[[#This Row],[Total Expenditures to CAP]]=Table16[[#This Row],[
Percent Related to CAP]]*Table16[[#This Row],[ADOPTED
Expenditures TOTAL]]</f>
        <v>1</v>
      </c>
      <c r="AY244" s="1" t="b">
        <f>Table16[[#This Row],[Total Revenue to CAP]]=Table16[[#This Row],[
Percent Related to CAP]]*Table16[[#This Row],[ADOPTED
Revenue TOTAL]]</f>
        <v>1</v>
      </c>
    </row>
    <row r="245" spans="1:51" s="425" customFormat="1" ht="35.25" customHeight="1" x14ac:dyDescent="0.15">
      <c r="A245" s="397">
        <v>200610</v>
      </c>
      <c r="B245" s="406" t="s">
        <v>1104</v>
      </c>
      <c r="C245" s="399">
        <v>1314</v>
      </c>
      <c r="D245" s="406" t="s">
        <v>261</v>
      </c>
      <c r="E245" s="406" t="s">
        <v>103</v>
      </c>
      <c r="F245" s="406" t="s">
        <v>83</v>
      </c>
      <c r="G245" s="406" t="s">
        <v>61</v>
      </c>
      <c r="H245" s="406" t="s">
        <v>284</v>
      </c>
      <c r="I245" s="226">
        <v>57011</v>
      </c>
      <c r="J245" s="227" t="s">
        <v>1136</v>
      </c>
      <c r="K245" s="413"/>
      <c r="L245" s="410"/>
      <c r="M245" s="410"/>
      <c r="N245" s="410"/>
      <c r="O245" s="410">
        <f>SUM(Table16[[#This Row],[Salaries and Wages]:[Variable Fringe]])</f>
        <v>0</v>
      </c>
      <c r="P245" s="410"/>
      <c r="Q245" s="410"/>
      <c r="R245" s="410">
        <v>400000</v>
      </c>
      <c r="S245" s="410"/>
      <c r="T245" s="410"/>
      <c r="U245" s="410"/>
      <c r="V245" s="410"/>
      <c r="W245" s="410"/>
      <c r="X245" s="410"/>
      <c r="Y245" s="410">
        <v>400000</v>
      </c>
      <c r="Z245" s="410">
        <v>400000</v>
      </c>
      <c r="AA245" s="221" t="s">
        <v>1137</v>
      </c>
      <c r="AB245" s="404" t="s">
        <v>1138</v>
      </c>
      <c r="AC245" s="407" t="s">
        <v>1139</v>
      </c>
      <c r="AD245" s="197" t="s">
        <v>94</v>
      </c>
      <c r="AE245" s="234" t="s">
        <v>69</v>
      </c>
      <c r="AF245" s="414">
        <v>0</v>
      </c>
      <c r="AG245" s="411">
        <f>Table16[[#This Row],[ADOPTED
Expenditures TOTAL]]*Table16[[#This Row],[
Percent Related to CAP]]</f>
        <v>0</v>
      </c>
      <c r="AH245" s="411">
        <f>Table16[[#This Row],[ADOPTED
Revenue TOTAL]]*Table16[[#This Row],[
Percent Related to CAP]]</f>
        <v>0</v>
      </c>
      <c r="AI245" s="415" t="s">
        <v>69</v>
      </c>
      <c r="AJ245" s="415" t="s">
        <v>69</v>
      </c>
      <c r="AK245" s="415" t="s">
        <v>69</v>
      </c>
      <c r="AL245" s="415" t="s">
        <v>69</v>
      </c>
      <c r="AM245" s="423"/>
      <c r="AN245" s="215" t="s">
        <v>83</v>
      </c>
      <c r="AO245" s="197"/>
      <c r="AP245" s="197"/>
      <c r="AQ245" s="216"/>
      <c r="AR245" s="216"/>
      <c r="AS245" s="219" t="s">
        <v>1136</v>
      </c>
      <c r="AT245" s="117" t="b">
        <f>IF(Table16[[#This Row],[PROPOSED
Form ID Name]]=Table16[[#This Row],[ADOPTED
Form ID Name]],TRUE,FALSE)</f>
        <v>1</v>
      </c>
      <c r="AU245" s="121" t="s">
        <v>1137</v>
      </c>
      <c r="AV245" s="220" t="b">
        <f>AND(Table16[[#This Row],[PROPOSED Adjustment Description]]=Table16[[#This Row],[ ADOPTED
Adjustment Description]],TRUE,FALSE)</f>
        <v>0</v>
      </c>
      <c r="AW245" s="1" t="s">
        <v>4458</v>
      </c>
      <c r="AX245" s="1" t="b">
        <f>Table16[[#This Row],[Total Expenditures to CAP]]=Table16[[#This Row],[
Percent Related to CAP]]*Table16[[#This Row],[ADOPTED
Expenditures TOTAL]]</f>
        <v>1</v>
      </c>
      <c r="AY245" s="1" t="b">
        <f>Table16[[#This Row],[Total Revenue to CAP]]=Table16[[#This Row],[
Percent Related to CAP]]*Table16[[#This Row],[ADOPTED
Revenue TOTAL]]</f>
        <v>1</v>
      </c>
    </row>
    <row r="246" spans="1:51" s="214" customFormat="1" ht="35.25" customHeight="1" x14ac:dyDescent="0.15">
      <c r="A246" s="196">
        <v>200610</v>
      </c>
      <c r="B246" s="197" t="s">
        <v>1104</v>
      </c>
      <c r="C246" s="198">
        <v>1314</v>
      </c>
      <c r="D246" s="197" t="s">
        <v>261</v>
      </c>
      <c r="E246" s="197" t="s">
        <v>126</v>
      </c>
      <c r="F246" s="197" t="s">
        <v>83</v>
      </c>
      <c r="G246" s="197" t="s">
        <v>89</v>
      </c>
      <c r="H246" s="197" t="s">
        <v>83</v>
      </c>
      <c r="I246" s="226">
        <v>57012</v>
      </c>
      <c r="J246" s="227" t="s">
        <v>1140</v>
      </c>
      <c r="K246" s="188"/>
      <c r="L246" s="189"/>
      <c r="M246" s="189"/>
      <c r="N246" s="189"/>
      <c r="O246" s="189">
        <f>SUM(Table16[[#This Row],[Salaries and Wages]:[Variable Fringe]])</f>
        <v>0</v>
      </c>
      <c r="P246" s="189"/>
      <c r="Q246" s="189"/>
      <c r="R246" s="189"/>
      <c r="S246" s="189"/>
      <c r="T246" s="189"/>
      <c r="U246" s="189"/>
      <c r="V246" s="189"/>
      <c r="W246" s="189"/>
      <c r="X246" s="189"/>
      <c r="Y246" s="189"/>
      <c r="Z246" s="189">
        <v>447920</v>
      </c>
      <c r="AA246" s="221" t="s">
        <v>1141</v>
      </c>
      <c r="AB246" s="210" t="s">
        <v>1142</v>
      </c>
      <c r="AC246" s="210" t="s">
        <v>1143</v>
      </c>
      <c r="AD246" s="197" t="s">
        <v>94</v>
      </c>
      <c r="AE246" s="234" t="s">
        <v>69</v>
      </c>
      <c r="AF246" s="231">
        <v>0</v>
      </c>
      <c r="AG246" s="211">
        <f>Table16[[#This Row],[ADOPTED
Expenditures TOTAL]]*Table16[[#This Row],[
Percent Related to CAP]]</f>
        <v>0</v>
      </c>
      <c r="AH246" s="211">
        <f>Table16[[#This Row],[ADOPTED
Revenue TOTAL]]*Table16[[#This Row],[
Percent Related to CAP]]</f>
        <v>0</v>
      </c>
      <c r="AI246" s="217" t="s">
        <v>69</v>
      </c>
      <c r="AJ246" s="217" t="s">
        <v>69</v>
      </c>
      <c r="AK246" s="217" t="s">
        <v>69</v>
      </c>
      <c r="AL246" s="217" t="s">
        <v>69</v>
      </c>
      <c r="AM246" s="246"/>
      <c r="AN246" s="215" t="s">
        <v>83</v>
      </c>
      <c r="AO246" s="197"/>
      <c r="AP246" s="197"/>
      <c r="AQ246" s="216"/>
      <c r="AR246" s="216"/>
      <c r="AS246" s="219" t="s">
        <v>1140</v>
      </c>
      <c r="AT246" s="117" t="b">
        <f>IF(Table16[[#This Row],[PROPOSED
Form ID Name]]=Table16[[#This Row],[ADOPTED
Form ID Name]],TRUE,FALSE)</f>
        <v>1</v>
      </c>
      <c r="AU246" s="121" t="s">
        <v>1141</v>
      </c>
      <c r="AV246" s="220" t="b">
        <f>AND(Table16[[#This Row],[PROPOSED Adjustment Description]]=Table16[[#This Row],[ ADOPTED
Adjustment Description]],TRUE,FALSE)</f>
        <v>0</v>
      </c>
      <c r="AW246" s="1" t="s">
        <v>4458</v>
      </c>
      <c r="AX246" s="1" t="b">
        <f>Table16[[#This Row],[Total Expenditures to CAP]]=Table16[[#This Row],[
Percent Related to CAP]]*Table16[[#This Row],[ADOPTED
Expenditures TOTAL]]</f>
        <v>1</v>
      </c>
      <c r="AY246" s="1" t="b">
        <f>Table16[[#This Row],[Total Revenue to CAP]]=Table16[[#This Row],[
Percent Related to CAP]]*Table16[[#This Row],[ADOPTED
Revenue TOTAL]]</f>
        <v>1</v>
      </c>
    </row>
    <row r="247" spans="1:51" s="214" customFormat="1" ht="35.25" customHeight="1" x14ac:dyDescent="0.15">
      <c r="A247" s="196">
        <v>200448</v>
      </c>
      <c r="B247" s="197" t="s">
        <v>1144</v>
      </c>
      <c r="C247" s="198">
        <v>1314</v>
      </c>
      <c r="D247" s="197" t="s">
        <v>261</v>
      </c>
      <c r="E247" s="197" t="s">
        <v>238</v>
      </c>
      <c r="F247" s="197" t="s">
        <v>307</v>
      </c>
      <c r="G247" s="197" t="s">
        <v>160</v>
      </c>
      <c r="H247" s="197" t="s">
        <v>284</v>
      </c>
      <c r="I247" s="226">
        <v>57014</v>
      </c>
      <c r="J247" s="227" t="s">
        <v>1145</v>
      </c>
      <c r="K247" s="188"/>
      <c r="L247" s="189"/>
      <c r="M247" s="189"/>
      <c r="N247" s="189"/>
      <c r="O247" s="189">
        <f>SUM(Table16[[#This Row],[Salaries and Wages]:[Variable Fringe]])</f>
        <v>0</v>
      </c>
      <c r="P247" s="189"/>
      <c r="Q247" s="189"/>
      <c r="R247" s="189">
        <v>150000</v>
      </c>
      <c r="S247" s="189"/>
      <c r="T247" s="189"/>
      <c r="U247" s="189"/>
      <c r="V247" s="189"/>
      <c r="W247" s="189"/>
      <c r="X247" s="189"/>
      <c r="Y247" s="189">
        <v>150000</v>
      </c>
      <c r="Z247" s="189">
        <v>150000</v>
      </c>
      <c r="AA247" s="221" t="s">
        <v>1146</v>
      </c>
      <c r="AB247" s="210" t="s">
        <v>1147</v>
      </c>
      <c r="AC247" s="209" t="s">
        <v>1148</v>
      </c>
      <c r="AD247" s="197" t="s">
        <v>67</v>
      </c>
      <c r="AE247" s="235" t="s">
        <v>1149</v>
      </c>
      <c r="AF247" s="231">
        <v>0</v>
      </c>
      <c r="AG247" s="211">
        <f>Table16[[#This Row],[ADOPTED
Expenditures TOTAL]]*Table16[[#This Row],[
Percent Related to CAP]]</f>
        <v>0</v>
      </c>
      <c r="AH247" s="211">
        <f>Table16[[#This Row],[ADOPTED
Revenue TOTAL]]*Table16[[#This Row],[
Percent Related to CAP]]</f>
        <v>0</v>
      </c>
      <c r="AI247" s="217" t="s">
        <v>69</v>
      </c>
      <c r="AJ247" s="217" t="s">
        <v>69</v>
      </c>
      <c r="AK247" s="217" t="s">
        <v>69</v>
      </c>
      <c r="AL247" s="217" t="s">
        <v>69</v>
      </c>
      <c r="AM247" s="290"/>
      <c r="AN247" s="215" t="s">
        <v>179</v>
      </c>
      <c r="AO247" s="197"/>
      <c r="AP247" s="197"/>
      <c r="AQ247" s="216"/>
      <c r="AR247" s="216"/>
      <c r="AS247" s="219" t="s">
        <v>1145</v>
      </c>
      <c r="AT247" s="117" t="b">
        <f>IF(Table16[[#This Row],[PROPOSED
Form ID Name]]=Table16[[#This Row],[ADOPTED
Form ID Name]],TRUE,FALSE)</f>
        <v>1</v>
      </c>
      <c r="AU247" s="121" t="s">
        <v>1146</v>
      </c>
      <c r="AV247" s="220" t="b">
        <f>AND(Table16[[#This Row],[PROPOSED Adjustment Description]]=Table16[[#This Row],[ ADOPTED
Adjustment Description]],TRUE,FALSE)</f>
        <v>0</v>
      </c>
      <c r="AW247" s="1" t="s">
        <v>4458</v>
      </c>
      <c r="AX247" s="1" t="b">
        <f>Table16[[#This Row],[Total Expenditures to CAP]]=Table16[[#This Row],[
Percent Related to CAP]]*Table16[[#This Row],[ADOPTED
Expenditures TOTAL]]</f>
        <v>1</v>
      </c>
      <c r="AY247" s="1" t="b">
        <f>Table16[[#This Row],[Total Revenue to CAP]]=Table16[[#This Row],[
Percent Related to CAP]]*Table16[[#This Row],[ADOPTED
Revenue TOTAL]]</f>
        <v>1</v>
      </c>
    </row>
    <row r="248" spans="1:51" s="214" customFormat="1" ht="35.25" customHeight="1" x14ac:dyDescent="0.15">
      <c r="A248" s="196">
        <v>200448</v>
      </c>
      <c r="B248" s="197" t="s">
        <v>1144</v>
      </c>
      <c r="C248" s="198">
        <v>1314</v>
      </c>
      <c r="D248" s="197" t="s">
        <v>261</v>
      </c>
      <c r="E248" s="197" t="s">
        <v>103</v>
      </c>
      <c r="F248" s="197" t="s">
        <v>127</v>
      </c>
      <c r="G248" s="197" t="s">
        <v>61</v>
      </c>
      <c r="H248" s="197" t="s">
        <v>284</v>
      </c>
      <c r="I248" s="226">
        <v>57015</v>
      </c>
      <c r="J248" s="227" t="s">
        <v>1150</v>
      </c>
      <c r="K248" s="188"/>
      <c r="L248" s="189"/>
      <c r="M248" s="189"/>
      <c r="N248" s="189"/>
      <c r="O248" s="189">
        <f>SUM(Table16[[#This Row],[Salaries and Wages]:[Variable Fringe]])</f>
        <v>0</v>
      </c>
      <c r="P248" s="189"/>
      <c r="Q248" s="189"/>
      <c r="R248" s="189">
        <v>89000</v>
      </c>
      <c r="S248" s="189"/>
      <c r="T248" s="189"/>
      <c r="U248" s="189"/>
      <c r="V248" s="189"/>
      <c r="W248" s="189"/>
      <c r="X248" s="189"/>
      <c r="Y248" s="189">
        <v>89000</v>
      </c>
      <c r="Z248" s="189">
        <v>89000</v>
      </c>
      <c r="AA248" s="221" t="s">
        <v>1151</v>
      </c>
      <c r="AB248" s="210" t="s">
        <v>1152</v>
      </c>
      <c r="AC248" s="209" t="s">
        <v>1153</v>
      </c>
      <c r="AD248" s="197" t="s">
        <v>67</v>
      </c>
      <c r="AE248" s="235" t="s">
        <v>1154</v>
      </c>
      <c r="AF248" s="231">
        <v>1</v>
      </c>
      <c r="AG248" s="211">
        <f>Table16[[#This Row],[ADOPTED
Expenditures TOTAL]]*Table16[[#This Row],[
Percent Related to CAP]]</f>
        <v>89000</v>
      </c>
      <c r="AH248" s="211">
        <f>Table16[[#This Row],[ADOPTED
Revenue TOTAL]]*Table16[[#This Row],[
Percent Related to CAP]]</f>
        <v>89000</v>
      </c>
      <c r="AI248" s="217" t="s">
        <v>895</v>
      </c>
      <c r="AJ248" s="217">
        <v>5.2</v>
      </c>
      <c r="AK248" s="217" t="s">
        <v>81</v>
      </c>
      <c r="AL248" s="217" t="s">
        <v>269</v>
      </c>
      <c r="AM248" s="290"/>
      <c r="AN248" s="215" t="s">
        <v>179</v>
      </c>
      <c r="AO248" s="197"/>
      <c r="AP248" s="197"/>
      <c r="AQ248" s="216"/>
      <c r="AR248" s="216"/>
      <c r="AS248" s="219" t="s">
        <v>1150</v>
      </c>
      <c r="AT248" s="117" t="b">
        <f>IF(Table16[[#This Row],[PROPOSED
Form ID Name]]=Table16[[#This Row],[ADOPTED
Form ID Name]],TRUE,FALSE)</f>
        <v>1</v>
      </c>
      <c r="AU248" s="121" t="s">
        <v>1151</v>
      </c>
      <c r="AV248" s="220" t="b">
        <f>AND(Table16[[#This Row],[PROPOSED Adjustment Description]]=Table16[[#This Row],[ ADOPTED
Adjustment Description]],TRUE,FALSE)</f>
        <v>0</v>
      </c>
      <c r="AW248" s="1" t="s">
        <v>4458</v>
      </c>
      <c r="AX248" s="1" t="b">
        <f>Table16[[#This Row],[Total Expenditures to CAP]]=Table16[[#This Row],[
Percent Related to CAP]]*Table16[[#This Row],[ADOPTED
Expenditures TOTAL]]</f>
        <v>1</v>
      </c>
      <c r="AY248" s="1" t="b">
        <f>Table16[[#This Row],[Total Revenue to CAP]]=Table16[[#This Row],[
Percent Related to CAP]]*Table16[[#This Row],[ADOPTED
Revenue TOTAL]]</f>
        <v>1</v>
      </c>
    </row>
    <row r="249" spans="1:51" s="214" customFormat="1" ht="35.25" customHeight="1" x14ac:dyDescent="0.15">
      <c r="A249" s="196">
        <v>200448</v>
      </c>
      <c r="B249" s="197" t="s">
        <v>1144</v>
      </c>
      <c r="C249" s="198">
        <v>1314</v>
      </c>
      <c r="D249" s="197" t="s">
        <v>261</v>
      </c>
      <c r="E249" s="197" t="s">
        <v>72</v>
      </c>
      <c r="F249" s="197" t="s">
        <v>307</v>
      </c>
      <c r="G249" s="197" t="s">
        <v>61</v>
      </c>
      <c r="H249" s="197" t="s">
        <v>284</v>
      </c>
      <c r="I249" s="226">
        <v>57018</v>
      </c>
      <c r="J249" s="227" t="s">
        <v>1155</v>
      </c>
      <c r="K249" s="188"/>
      <c r="L249" s="189"/>
      <c r="M249" s="189"/>
      <c r="N249" s="189"/>
      <c r="O249" s="189">
        <f>SUM(Table16[[#This Row],[Salaries and Wages]:[Variable Fringe]])</f>
        <v>0</v>
      </c>
      <c r="P249" s="189"/>
      <c r="Q249" s="189"/>
      <c r="R249" s="189">
        <v>10000</v>
      </c>
      <c r="S249" s="189"/>
      <c r="T249" s="189"/>
      <c r="U249" s="189"/>
      <c r="V249" s="189"/>
      <c r="W249" s="189"/>
      <c r="X249" s="189"/>
      <c r="Y249" s="189">
        <v>10000</v>
      </c>
      <c r="Z249" s="189">
        <v>10000</v>
      </c>
      <c r="AA249" s="221" t="s">
        <v>1156</v>
      </c>
      <c r="AB249" s="210" t="s">
        <v>1157</v>
      </c>
      <c r="AC249" s="209" t="s">
        <v>1158</v>
      </c>
      <c r="AD249" s="197" t="s">
        <v>67</v>
      </c>
      <c r="AE249" s="235" t="s">
        <v>1159</v>
      </c>
      <c r="AF249" s="231">
        <v>0</v>
      </c>
      <c r="AG249" s="211">
        <f>Table16[[#This Row],[ADOPTED
Expenditures TOTAL]]*Table16[[#This Row],[
Percent Related to CAP]]</f>
        <v>0</v>
      </c>
      <c r="AH249" s="211">
        <f>Table16[[#This Row],[ADOPTED
Revenue TOTAL]]*Table16[[#This Row],[
Percent Related to CAP]]</f>
        <v>0</v>
      </c>
      <c r="AI249" s="217" t="s">
        <v>69</v>
      </c>
      <c r="AJ249" s="217" t="s">
        <v>69</v>
      </c>
      <c r="AK249" s="217" t="s">
        <v>69</v>
      </c>
      <c r="AL249" s="217" t="s">
        <v>69</v>
      </c>
      <c r="AM249" s="290"/>
      <c r="AN249" s="215" t="s">
        <v>179</v>
      </c>
      <c r="AO249" s="197"/>
      <c r="AP249" s="197"/>
      <c r="AQ249" s="216"/>
      <c r="AR249" s="216"/>
      <c r="AS249" s="219" t="s">
        <v>1155</v>
      </c>
      <c r="AT249" s="117" t="b">
        <f>IF(Table16[[#This Row],[PROPOSED
Form ID Name]]=Table16[[#This Row],[ADOPTED
Form ID Name]],TRUE,FALSE)</f>
        <v>1</v>
      </c>
      <c r="AU249" s="121" t="s">
        <v>1156</v>
      </c>
      <c r="AV249" s="220" t="b">
        <f>AND(Table16[[#This Row],[PROPOSED Adjustment Description]]=Table16[[#This Row],[ ADOPTED
Adjustment Description]],TRUE,FALSE)</f>
        <v>0</v>
      </c>
      <c r="AW249" s="1" t="s">
        <v>4458</v>
      </c>
      <c r="AX249" s="1" t="b">
        <f>Table16[[#This Row],[Total Expenditures to CAP]]=Table16[[#This Row],[
Percent Related to CAP]]*Table16[[#This Row],[ADOPTED
Expenditures TOTAL]]</f>
        <v>1</v>
      </c>
      <c r="AY249" s="1" t="b">
        <f>Table16[[#This Row],[Total Revenue to CAP]]=Table16[[#This Row],[
Percent Related to CAP]]*Table16[[#This Row],[ADOPTED
Revenue TOTAL]]</f>
        <v>1</v>
      </c>
    </row>
    <row r="250" spans="1:51" s="214" customFormat="1" ht="35.25" customHeight="1" x14ac:dyDescent="0.15">
      <c r="A250" s="196">
        <v>200611</v>
      </c>
      <c r="B250" s="197" t="s">
        <v>1160</v>
      </c>
      <c r="C250" s="198">
        <v>1314</v>
      </c>
      <c r="D250" s="197" t="s">
        <v>261</v>
      </c>
      <c r="E250" s="197" t="s">
        <v>103</v>
      </c>
      <c r="F250" s="197" t="s">
        <v>83</v>
      </c>
      <c r="G250" s="197" t="s">
        <v>61</v>
      </c>
      <c r="H250" s="197" t="s">
        <v>62</v>
      </c>
      <c r="I250" s="226">
        <v>57019</v>
      </c>
      <c r="J250" s="227" t="s">
        <v>1161</v>
      </c>
      <c r="K250" s="188"/>
      <c r="L250" s="189"/>
      <c r="M250" s="189"/>
      <c r="N250" s="189"/>
      <c r="O250" s="189">
        <f>SUM(Table16[[#This Row],[Salaries and Wages]:[Variable Fringe]])</f>
        <v>0</v>
      </c>
      <c r="P250" s="189"/>
      <c r="Q250" s="189">
        <v>1185607</v>
      </c>
      <c r="R250" s="189"/>
      <c r="S250" s="189"/>
      <c r="T250" s="189"/>
      <c r="U250" s="189"/>
      <c r="V250" s="189"/>
      <c r="W250" s="189"/>
      <c r="X250" s="189"/>
      <c r="Y250" s="189">
        <v>1185607</v>
      </c>
      <c r="Z250" s="189">
        <v>1185607</v>
      </c>
      <c r="AA250" s="221" t="s">
        <v>1162</v>
      </c>
      <c r="AB250" s="210" t="s">
        <v>1163</v>
      </c>
      <c r="AC250" s="209" t="s">
        <v>1164</v>
      </c>
      <c r="AD250" s="197" t="s">
        <v>94</v>
      </c>
      <c r="AE250" s="234" t="s">
        <v>69</v>
      </c>
      <c r="AF250" s="231">
        <v>0</v>
      </c>
      <c r="AG250" s="211">
        <f>Table16[[#This Row],[ADOPTED
Expenditures TOTAL]]*Table16[[#This Row],[
Percent Related to CAP]]</f>
        <v>0</v>
      </c>
      <c r="AH250" s="211">
        <f>Table16[[#This Row],[ADOPTED
Revenue TOTAL]]*Table16[[#This Row],[
Percent Related to CAP]]</f>
        <v>0</v>
      </c>
      <c r="AI250" s="217" t="s">
        <v>69</v>
      </c>
      <c r="AJ250" s="217" t="s">
        <v>69</v>
      </c>
      <c r="AK250" s="217" t="s">
        <v>69</v>
      </c>
      <c r="AL250" s="217" t="s">
        <v>69</v>
      </c>
      <c r="AM250" s="246"/>
      <c r="AN250" s="215" t="s">
        <v>83</v>
      </c>
      <c r="AO250" s="197"/>
      <c r="AP250" s="197"/>
      <c r="AQ250" s="216"/>
      <c r="AR250" s="216"/>
      <c r="AS250" s="219" t="s">
        <v>1161</v>
      </c>
      <c r="AT250" s="117" t="b">
        <f>IF(Table16[[#This Row],[PROPOSED
Form ID Name]]=Table16[[#This Row],[ADOPTED
Form ID Name]],TRUE,FALSE)</f>
        <v>1</v>
      </c>
      <c r="AU250" s="121" t="s">
        <v>1162</v>
      </c>
      <c r="AV250" s="220" t="b">
        <f>AND(Table16[[#This Row],[PROPOSED Adjustment Description]]=Table16[[#This Row],[ ADOPTED
Adjustment Description]],TRUE,FALSE)</f>
        <v>0</v>
      </c>
      <c r="AW250" s="1" t="s">
        <v>4458</v>
      </c>
      <c r="AX250" s="1" t="b">
        <f>Table16[[#This Row],[Total Expenditures to CAP]]=Table16[[#This Row],[
Percent Related to CAP]]*Table16[[#This Row],[ADOPTED
Expenditures TOTAL]]</f>
        <v>1</v>
      </c>
      <c r="AY250" s="1" t="b">
        <f>Table16[[#This Row],[Total Revenue to CAP]]=Table16[[#This Row],[
Percent Related to CAP]]*Table16[[#This Row],[ADOPTED
Revenue TOTAL]]</f>
        <v>1</v>
      </c>
    </row>
    <row r="251" spans="1:51" s="214" customFormat="1" ht="35.25" customHeight="1" x14ac:dyDescent="0.15">
      <c r="A251" s="196">
        <v>200611</v>
      </c>
      <c r="B251" s="197" t="s">
        <v>1160</v>
      </c>
      <c r="C251" s="198">
        <v>1314</v>
      </c>
      <c r="D251" s="197" t="s">
        <v>261</v>
      </c>
      <c r="E251" s="197" t="s">
        <v>238</v>
      </c>
      <c r="F251" s="197" t="s">
        <v>83</v>
      </c>
      <c r="G251" s="197" t="s">
        <v>160</v>
      </c>
      <c r="H251" s="197" t="s">
        <v>62</v>
      </c>
      <c r="I251" s="226">
        <v>57020</v>
      </c>
      <c r="J251" s="227" t="s">
        <v>1165</v>
      </c>
      <c r="K251" s="188"/>
      <c r="L251" s="189"/>
      <c r="M251" s="189"/>
      <c r="N251" s="189"/>
      <c r="O251" s="189">
        <f>SUM(Table16[[#This Row],[Salaries and Wages]:[Variable Fringe]])</f>
        <v>0</v>
      </c>
      <c r="P251" s="189"/>
      <c r="Q251" s="189">
        <v>7639</v>
      </c>
      <c r="R251" s="189"/>
      <c r="S251" s="189"/>
      <c r="T251" s="189"/>
      <c r="U251" s="189"/>
      <c r="V251" s="189"/>
      <c r="W251" s="189"/>
      <c r="X251" s="189"/>
      <c r="Y251" s="189">
        <v>7639</v>
      </c>
      <c r="Z251" s="189">
        <v>7639</v>
      </c>
      <c r="AA251" s="221" t="s">
        <v>1166</v>
      </c>
      <c r="AB251" s="210" t="s">
        <v>1167</v>
      </c>
      <c r="AC251" s="210" t="s">
        <v>1168</v>
      </c>
      <c r="AD251" s="197" t="s">
        <v>94</v>
      </c>
      <c r="AE251" s="234" t="s">
        <v>69</v>
      </c>
      <c r="AF251" s="231">
        <v>0</v>
      </c>
      <c r="AG251" s="211">
        <f>Table16[[#This Row],[ADOPTED
Expenditures TOTAL]]*Table16[[#This Row],[
Percent Related to CAP]]</f>
        <v>0</v>
      </c>
      <c r="AH251" s="211">
        <f>Table16[[#This Row],[ADOPTED
Revenue TOTAL]]*Table16[[#This Row],[
Percent Related to CAP]]</f>
        <v>0</v>
      </c>
      <c r="AI251" s="217" t="s">
        <v>69</v>
      </c>
      <c r="AJ251" s="217" t="s">
        <v>69</v>
      </c>
      <c r="AK251" s="217" t="s">
        <v>69</v>
      </c>
      <c r="AL251" s="217" t="s">
        <v>69</v>
      </c>
      <c r="AM251" s="246"/>
      <c r="AN251" s="215" t="s">
        <v>83</v>
      </c>
      <c r="AO251" s="197"/>
      <c r="AP251" s="197"/>
      <c r="AQ251" s="216"/>
      <c r="AR251" s="216"/>
      <c r="AS251" s="219" t="s">
        <v>1165</v>
      </c>
      <c r="AT251" s="117" t="b">
        <f>IF(Table16[[#This Row],[PROPOSED
Form ID Name]]=Table16[[#This Row],[ADOPTED
Form ID Name]],TRUE,FALSE)</f>
        <v>1</v>
      </c>
      <c r="AU251" s="121" t="s">
        <v>1166</v>
      </c>
      <c r="AV251" s="220" t="b">
        <f>AND(Table16[[#This Row],[PROPOSED Adjustment Description]]=Table16[[#This Row],[ ADOPTED
Adjustment Description]],TRUE,FALSE)</f>
        <v>0</v>
      </c>
      <c r="AW251" s="1" t="s">
        <v>4458</v>
      </c>
      <c r="AX251" s="1" t="b">
        <f>Table16[[#This Row],[Total Expenditures to CAP]]=Table16[[#This Row],[
Percent Related to CAP]]*Table16[[#This Row],[ADOPTED
Expenditures TOTAL]]</f>
        <v>1</v>
      </c>
      <c r="AY251" s="1" t="b">
        <f>Table16[[#This Row],[Total Revenue to CAP]]=Table16[[#This Row],[
Percent Related to CAP]]*Table16[[#This Row],[ADOPTED
Revenue TOTAL]]</f>
        <v>1</v>
      </c>
    </row>
    <row r="252" spans="1:51" s="214" customFormat="1" ht="35.25" customHeight="1" x14ac:dyDescent="0.15">
      <c r="A252" s="196">
        <v>700000</v>
      </c>
      <c r="B252" s="199" t="s">
        <v>1169</v>
      </c>
      <c r="C252" s="198">
        <v>2000</v>
      </c>
      <c r="D252" s="199" t="s">
        <v>393</v>
      </c>
      <c r="E252" s="199" t="s">
        <v>422</v>
      </c>
      <c r="F252" s="199" t="s">
        <v>83</v>
      </c>
      <c r="G252" s="199" t="s">
        <v>239</v>
      </c>
      <c r="H252" s="199" t="s">
        <v>83</v>
      </c>
      <c r="I252" s="226">
        <v>57022</v>
      </c>
      <c r="J252" s="228" t="s">
        <v>1170</v>
      </c>
      <c r="K252" s="190">
        <v>2</v>
      </c>
      <c r="L252" s="191">
        <v>78030</v>
      </c>
      <c r="M252" s="191">
        <v>12648</v>
      </c>
      <c r="N252" s="191">
        <v>4058</v>
      </c>
      <c r="O252" s="191">
        <f>SUM(Table16[[#This Row],[Salaries and Wages]:[Variable Fringe]])</f>
        <v>94736</v>
      </c>
      <c r="P252" s="191"/>
      <c r="Q252" s="191"/>
      <c r="R252" s="191"/>
      <c r="S252" s="191"/>
      <c r="T252" s="191"/>
      <c r="U252" s="191"/>
      <c r="V252" s="191"/>
      <c r="W252" s="191"/>
      <c r="X252" s="191"/>
      <c r="Y252" s="191">
        <v>94736</v>
      </c>
      <c r="Z252" s="191"/>
      <c r="AA252" s="223" t="s">
        <v>1171</v>
      </c>
      <c r="AB252" s="210" t="s">
        <v>242</v>
      </c>
      <c r="AC252" s="210" t="s">
        <v>1172</v>
      </c>
      <c r="AD252" s="199" t="s">
        <v>94</v>
      </c>
      <c r="AE252" s="236" t="s">
        <v>69</v>
      </c>
      <c r="AF252" s="231">
        <v>0</v>
      </c>
      <c r="AG252" s="211">
        <f>Table16[[#This Row],[ADOPTED
Expenditures TOTAL]]*Table16[[#This Row],[
Percent Related to CAP]]</f>
        <v>0</v>
      </c>
      <c r="AH252" s="211">
        <f>Table16[[#This Row],[ADOPTED
Revenue TOTAL]]*Table16[[#This Row],[
Percent Related to CAP]]</f>
        <v>0</v>
      </c>
      <c r="AI252" s="217" t="s">
        <v>69</v>
      </c>
      <c r="AJ252" s="217" t="s">
        <v>69</v>
      </c>
      <c r="AK252" s="217" t="s">
        <v>69</v>
      </c>
      <c r="AL252" s="217" t="s">
        <v>69</v>
      </c>
      <c r="AM252" s="291"/>
      <c r="AN252" s="215" t="s">
        <v>83</v>
      </c>
      <c r="AO252" s="197"/>
      <c r="AP252" s="197"/>
      <c r="AQ252" s="216"/>
      <c r="AR252" s="216"/>
      <c r="AS252" s="219" t="s">
        <v>1170</v>
      </c>
      <c r="AT252" s="117" t="b">
        <f>IF(Table16[[#This Row],[PROPOSED
Form ID Name]]=Table16[[#This Row],[ADOPTED
Form ID Name]],TRUE,FALSE)</f>
        <v>1</v>
      </c>
      <c r="AU252" s="121" t="s">
        <v>1171</v>
      </c>
      <c r="AV252" s="220" t="b">
        <f>AND(Table16[[#This Row],[PROPOSED Adjustment Description]]=Table16[[#This Row],[ ADOPTED
Adjustment Description]],TRUE,FALSE)</f>
        <v>0</v>
      </c>
      <c r="AW252" s="1" t="s">
        <v>4458</v>
      </c>
      <c r="AX252" s="1" t="b">
        <f>Table16[[#This Row],[Total Expenditures to CAP]]=Table16[[#This Row],[
Percent Related to CAP]]*Table16[[#This Row],[ADOPTED
Expenditures TOTAL]]</f>
        <v>1</v>
      </c>
      <c r="AY252" s="1" t="b">
        <f>Table16[[#This Row],[Total Revenue to CAP]]=Table16[[#This Row],[
Percent Related to CAP]]*Table16[[#This Row],[ADOPTED
Revenue TOTAL]]</f>
        <v>1</v>
      </c>
    </row>
    <row r="253" spans="1:51" s="214" customFormat="1" ht="35.25" customHeight="1" x14ac:dyDescent="0.15">
      <c r="A253" s="196">
        <v>200611</v>
      </c>
      <c r="B253" s="197" t="s">
        <v>1160</v>
      </c>
      <c r="C253" s="198">
        <v>1314</v>
      </c>
      <c r="D253" s="197" t="s">
        <v>261</v>
      </c>
      <c r="E253" s="197" t="s">
        <v>72</v>
      </c>
      <c r="F253" s="197" t="s">
        <v>83</v>
      </c>
      <c r="G253" s="197" t="s">
        <v>61</v>
      </c>
      <c r="H253" s="197" t="s">
        <v>62</v>
      </c>
      <c r="I253" s="226">
        <v>57023</v>
      </c>
      <c r="J253" s="227" t="s">
        <v>1173</v>
      </c>
      <c r="K253" s="188">
        <v>0.35</v>
      </c>
      <c r="L253" s="189">
        <v>49146</v>
      </c>
      <c r="M253" s="189">
        <v>503</v>
      </c>
      <c r="N253" s="189">
        <v>3662</v>
      </c>
      <c r="O253" s="189">
        <f>SUM(Table16[[#This Row],[Salaries and Wages]:[Variable Fringe]])</f>
        <v>53311</v>
      </c>
      <c r="P253" s="189"/>
      <c r="Q253" s="189"/>
      <c r="R253" s="189"/>
      <c r="S253" s="189"/>
      <c r="T253" s="189"/>
      <c r="U253" s="189"/>
      <c r="V253" s="189"/>
      <c r="W253" s="189"/>
      <c r="X253" s="189"/>
      <c r="Y253" s="189">
        <v>53311</v>
      </c>
      <c r="Z253" s="189">
        <v>49394</v>
      </c>
      <c r="AA253" s="221" t="s">
        <v>1174</v>
      </c>
      <c r="AB253" s="210" t="s">
        <v>242</v>
      </c>
      <c r="AC253" s="209" t="s">
        <v>1175</v>
      </c>
      <c r="AD253" s="197" t="s">
        <v>94</v>
      </c>
      <c r="AE253" s="234" t="s">
        <v>69</v>
      </c>
      <c r="AF253" s="231">
        <v>0</v>
      </c>
      <c r="AG253" s="211">
        <f>Table16[[#This Row],[ADOPTED
Expenditures TOTAL]]*Table16[[#This Row],[
Percent Related to CAP]]</f>
        <v>0</v>
      </c>
      <c r="AH253" s="211">
        <f>Table16[[#This Row],[ADOPTED
Revenue TOTAL]]*Table16[[#This Row],[
Percent Related to CAP]]</f>
        <v>0</v>
      </c>
      <c r="AI253" s="217" t="s">
        <v>69</v>
      </c>
      <c r="AJ253" s="217" t="s">
        <v>69</v>
      </c>
      <c r="AK253" s="217" t="s">
        <v>69</v>
      </c>
      <c r="AL253" s="217" t="s">
        <v>69</v>
      </c>
      <c r="AM253" s="246"/>
      <c r="AN253" s="215" t="s">
        <v>83</v>
      </c>
      <c r="AO253" s="197"/>
      <c r="AP253" s="197"/>
      <c r="AQ253" s="216"/>
      <c r="AR253" s="216"/>
      <c r="AS253" s="219" t="s">
        <v>1173</v>
      </c>
      <c r="AT253" s="117" t="b">
        <f>IF(Table16[[#This Row],[PROPOSED
Form ID Name]]=Table16[[#This Row],[ADOPTED
Form ID Name]],TRUE,FALSE)</f>
        <v>1</v>
      </c>
      <c r="AU253" s="121" t="s">
        <v>1174</v>
      </c>
      <c r="AV253" s="220" t="b">
        <f>AND(Table16[[#This Row],[PROPOSED Adjustment Description]]=Table16[[#This Row],[ ADOPTED
Adjustment Description]],TRUE,FALSE)</f>
        <v>0</v>
      </c>
      <c r="AW253" s="1" t="s">
        <v>4458</v>
      </c>
      <c r="AX253" s="1" t="b">
        <f>Table16[[#This Row],[Total Expenditures to CAP]]=Table16[[#This Row],[
Percent Related to CAP]]*Table16[[#This Row],[ADOPTED
Expenditures TOTAL]]</f>
        <v>1</v>
      </c>
      <c r="AY253" s="1" t="b">
        <f>Table16[[#This Row],[Total Revenue to CAP]]=Table16[[#This Row],[
Percent Related to CAP]]*Table16[[#This Row],[ADOPTED
Revenue TOTAL]]</f>
        <v>1</v>
      </c>
    </row>
    <row r="254" spans="1:51" s="214" customFormat="1" ht="35.25" customHeight="1" x14ac:dyDescent="0.15">
      <c r="A254" s="196">
        <v>200611</v>
      </c>
      <c r="B254" s="197" t="s">
        <v>1160</v>
      </c>
      <c r="C254" s="198">
        <v>1314</v>
      </c>
      <c r="D254" s="197" t="s">
        <v>261</v>
      </c>
      <c r="E254" s="197" t="s">
        <v>126</v>
      </c>
      <c r="F254" s="197" t="s">
        <v>83</v>
      </c>
      <c r="G254" s="197" t="s">
        <v>89</v>
      </c>
      <c r="H254" s="197" t="s">
        <v>83</v>
      </c>
      <c r="I254" s="226">
        <v>57026</v>
      </c>
      <c r="J254" s="227" t="s">
        <v>1176</v>
      </c>
      <c r="K254" s="188"/>
      <c r="L254" s="189"/>
      <c r="M254" s="189"/>
      <c r="N254" s="189"/>
      <c r="O254" s="189">
        <f>SUM(Table16[[#This Row],[Salaries and Wages]:[Variable Fringe]])</f>
        <v>0</v>
      </c>
      <c r="P254" s="189"/>
      <c r="Q254" s="189"/>
      <c r="R254" s="189"/>
      <c r="S254" s="189"/>
      <c r="T254" s="189"/>
      <c r="U254" s="189"/>
      <c r="V254" s="189"/>
      <c r="W254" s="189"/>
      <c r="X254" s="189"/>
      <c r="Y254" s="189"/>
      <c r="Z254" s="189">
        <v>153998</v>
      </c>
      <c r="AA254" s="221" t="s">
        <v>1177</v>
      </c>
      <c r="AB254" s="210" t="s">
        <v>1142</v>
      </c>
      <c r="AC254" s="210" t="s">
        <v>1178</v>
      </c>
      <c r="AD254" s="197" t="s">
        <v>94</v>
      </c>
      <c r="AE254" s="234" t="s">
        <v>69</v>
      </c>
      <c r="AF254" s="231">
        <v>0</v>
      </c>
      <c r="AG254" s="211">
        <f>Table16[[#This Row],[ADOPTED
Expenditures TOTAL]]*Table16[[#This Row],[
Percent Related to CAP]]</f>
        <v>0</v>
      </c>
      <c r="AH254" s="211">
        <f>Table16[[#This Row],[ADOPTED
Revenue TOTAL]]*Table16[[#This Row],[
Percent Related to CAP]]</f>
        <v>0</v>
      </c>
      <c r="AI254" s="217" t="s">
        <v>69</v>
      </c>
      <c r="AJ254" s="217" t="s">
        <v>69</v>
      </c>
      <c r="AK254" s="217" t="s">
        <v>69</v>
      </c>
      <c r="AL254" s="217" t="s">
        <v>69</v>
      </c>
      <c r="AM254" s="246"/>
      <c r="AN254" s="215" t="s">
        <v>83</v>
      </c>
      <c r="AO254" s="197"/>
      <c r="AP254" s="197"/>
      <c r="AQ254" s="216"/>
      <c r="AR254" s="216"/>
      <c r="AS254" s="219" t="s">
        <v>1176</v>
      </c>
      <c r="AT254" s="117" t="b">
        <f>IF(Table16[[#This Row],[PROPOSED
Form ID Name]]=Table16[[#This Row],[ADOPTED
Form ID Name]],TRUE,FALSE)</f>
        <v>1</v>
      </c>
      <c r="AU254" s="121" t="s">
        <v>1177</v>
      </c>
      <c r="AV254" s="220" t="b">
        <f>AND(Table16[[#This Row],[PROPOSED Adjustment Description]]=Table16[[#This Row],[ ADOPTED
Adjustment Description]],TRUE,FALSE)</f>
        <v>0</v>
      </c>
      <c r="AW254" s="1" t="s">
        <v>4458</v>
      </c>
      <c r="AX254" s="1" t="b">
        <f>Table16[[#This Row],[Total Expenditures to CAP]]=Table16[[#This Row],[
Percent Related to CAP]]*Table16[[#This Row],[ADOPTED
Expenditures TOTAL]]</f>
        <v>1</v>
      </c>
      <c r="AY254" s="1" t="b">
        <f>Table16[[#This Row],[Total Revenue to CAP]]=Table16[[#This Row],[
Percent Related to CAP]]*Table16[[#This Row],[ADOPTED
Revenue TOTAL]]</f>
        <v>1</v>
      </c>
    </row>
    <row r="255" spans="1:51" s="214" customFormat="1" ht="35.25" customHeight="1" x14ac:dyDescent="0.15">
      <c r="A255" s="196">
        <v>700001</v>
      </c>
      <c r="B255" s="199" t="s">
        <v>1179</v>
      </c>
      <c r="C255" s="198">
        <v>2000</v>
      </c>
      <c r="D255" s="199" t="s">
        <v>393</v>
      </c>
      <c r="E255" s="199" t="s">
        <v>422</v>
      </c>
      <c r="F255" s="199" t="s">
        <v>83</v>
      </c>
      <c r="G255" s="199" t="s">
        <v>239</v>
      </c>
      <c r="H255" s="199" t="s">
        <v>83</v>
      </c>
      <c r="I255" s="226">
        <v>57030</v>
      </c>
      <c r="J255" s="228" t="s">
        <v>1180</v>
      </c>
      <c r="K255" s="190">
        <v>2</v>
      </c>
      <c r="L255" s="191">
        <v>73047</v>
      </c>
      <c r="M255" s="191">
        <v>1392</v>
      </c>
      <c r="N255" s="191">
        <v>4212</v>
      </c>
      <c r="O255" s="191">
        <f>SUM(Table16[[#This Row],[Salaries and Wages]:[Variable Fringe]])</f>
        <v>78651</v>
      </c>
      <c r="P255" s="191"/>
      <c r="Q255" s="191"/>
      <c r="R255" s="191"/>
      <c r="S255" s="191"/>
      <c r="T255" s="191"/>
      <c r="U255" s="191"/>
      <c r="V255" s="191"/>
      <c r="W255" s="191"/>
      <c r="X255" s="191"/>
      <c r="Y255" s="191">
        <v>78651</v>
      </c>
      <c r="Z255" s="191"/>
      <c r="AA255" s="222" t="s">
        <v>1181</v>
      </c>
      <c r="AB255" s="210" t="s">
        <v>242</v>
      </c>
      <c r="AC255" s="210" t="s">
        <v>1182</v>
      </c>
      <c r="AD255" s="199" t="s">
        <v>94</v>
      </c>
      <c r="AE255" s="236" t="s">
        <v>69</v>
      </c>
      <c r="AF255" s="231">
        <v>0</v>
      </c>
      <c r="AG255" s="211">
        <f>Table16[[#This Row],[ADOPTED
Expenditures TOTAL]]*Table16[[#This Row],[
Percent Related to CAP]]</f>
        <v>0</v>
      </c>
      <c r="AH255" s="211">
        <f>Table16[[#This Row],[ADOPTED
Revenue TOTAL]]*Table16[[#This Row],[
Percent Related to CAP]]</f>
        <v>0</v>
      </c>
      <c r="AI255" s="217" t="s">
        <v>69</v>
      </c>
      <c r="AJ255" s="217" t="s">
        <v>69</v>
      </c>
      <c r="AK255" s="217" t="s">
        <v>69</v>
      </c>
      <c r="AL255" s="217" t="s">
        <v>69</v>
      </c>
      <c r="AM255" s="291"/>
      <c r="AN255" s="215" t="s">
        <v>83</v>
      </c>
      <c r="AO255" s="197"/>
      <c r="AP255" s="197"/>
      <c r="AQ255" s="216"/>
      <c r="AR255" s="216"/>
      <c r="AS255" s="219" t="s">
        <v>1180</v>
      </c>
      <c r="AT255" s="117" t="b">
        <f>IF(Table16[[#This Row],[PROPOSED
Form ID Name]]=Table16[[#This Row],[ADOPTED
Form ID Name]],TRUE,FALSE)</f>
        <v>1</v>
      </c>
      <c r="AU255" s="121" t="s">
        <v>1181</v>
      </c>
      <c r="AV255" s="220" t="b">
        <f>AND(Table16[[#This Row],[PROPOSED Adjustment Description]]=Table16[[#This Row],[ ADOPTED
Adjustment Description]],TRUE,FALSE)</f>
        <v>0</v>
      </c>
      <c r="AW255" s="1" t="s">
        <v>4458</v>
      </c>
      <c r="AX255" s="1" t="b">
        <f>Table16[[#This Row],[Total Expenditures to CAP]]=Table16[[#This Row],[
Percent Related to CAP]]*Table16[[#This Row],[ADOPTED
Expenditures TOTAL]]</f>
        <v>1</v>
      </c>
      <c r="AY255" s="1" t="b">
        <f>Table16[[#This Row],[Total Revenue to CAP]]=Table16[[#This Row],[
Percent Related to CAP]]*Table16[[#This Row],[ADOPTED
Revenue TOTAL]]</f>
        <v>1</v>
      </c>
    </row>
    <row r="256" spans="1:51" s="214" customFormat="1" ht="35.25" customHeight="1" x14ac:dyDescent="0.15">
      <c r="A256" s="196">
        <v>700011</v>
      </c>
      <c r="B256" s="199" t="s">
        <v>392</v>
      </c>
      <c r="C256" s="198">
        <v>2000</v>
      </c>
      <c r="D256" s="199" t="s">
        <v>393</v>
      </c>
      <c r="E256" s="199" t="s">
        <v>422</v>
      </c>
      <c r="F256" s="199" t="s">
        <v>83</v>
      </c>
      <c r="G256" s="199" t="s">
        <v>239</v>
      </c>
      <c r="H256" s="199" t="s">
        <v>83</v>
      </c>
      <c r="I256" s="226">
        <v>57032</v>
      </c>
      <c r="J256" s="228" t="s">
        <v>1183</v>
      </c>
      <c r="K256" s="190">
        <v>1</v>
      </c>
      <c r="L256" s="191">
        <v>36490</v>
      </c>
      <c r="M256" s="191">
        <v>718</v>
      </c>
      <c r="N256" s="191">
        <v>1898</v>
      </c>
      <c r="O256" s="191">
        <f>SUM(Table16[[#This Row],[Salaries and Wages]:[Variable Fringe]])</f>
        <v>39106</v>
      </c>
      <c r="P256" s="191"/>
      <c r="Q256" s="191"/>
      <c r="R256" s="191"/>
      <c r="S256" s="191"/>
      <c r="T256" s="191"/>
      <c r="U256" s="191"/>
      <c r="V256" s="191"/>
      <c r="W256" s="191"/>
      <c r="X256" s="191"/>
      <c r="Y256" s="191">
        <v>39106</v>
      </c>
      <c r="Z256" s="191"/>
      <c r="AA256" s="222" t="s">
        <v>1184</v>
      </c>
      <c r="AB256" s="210" t="s">
        <v>242</v>
      </c>
      <c r="AC256" s="210" t="s">
        <v>1185</v>
      </c>
      <c r="AD256" s="199" t="s">
        <v>94</v>
      </c>
      <c r="AE256" s="236" t="s">
        <v>69</v>
      </c>
      <c r="AF256" s="231">
        <v>0</v>
      </c>
      <c r="AG256" s="211">
        <f>Table16[[#This Row],[ADOPTED
Expenditures TOTAL]]*Table16[[#This Row],[
Percent Related to CAP]]</f>
        <v>0</v>
      </c>
      <c r="AH256" s="211">
        <f>Table16[[#This Row],[ADOPTED
Revenue TOTAL]]*Table16[[#This Row],[
Percent Related to CAP]]</f>
        <v>0</v>
      </c>
      <c r="AI256" s="217" t="s">
        <v>69</v>
      </c>
      <c r="AJ256" s="217" t="s">
        <v>69</v>
      </c>
      <c r="AK256" s="217" t="s">
        <v>69</v>
      </c>
      <c r="AL256" s="217" t="s">
        <v>69</v>
      </c>
      <c r="AM256" s="291"/>
      <c r="AN256" s="215" t="s">
        <v>83</v>
      </c>
      <c r="AO256" s="197"/>
      <c r="AP256" s="197"/>
      <c r="AQ256" s="216"/>
      <c r="AR256" s="216"/>
      <c r="AS256" s="219" t="s">
        <v>1183</v>
      </c>
      <c r="AT256" s="117" t="b">
        <f>IF(Table16[[#This Row],[PROPOSED
Form ID Name]]=Table16[[#This Row],[ADOPTED
Form ID Name]],TRUE,FALSE)</f>
        <v>1</v>
      </c>
      <c r="AU256" s="121" t="s">
        <v>1184</v>
      </c>
      <c r="AV256" s="220" t="b">
        <f>AND(Table16[[#This Row],[PROPOSED Adjustment Description]]=Table16[[#This Row],[ ADOPTED
Adjustment Description]],TRUE,FALSE)</f>
        <v>0</v>
      </c>
      <c r="AW256" s="1" t="s">
        <v>4458</v>
      </c>
      <c r="AX256" s="1" t="b">
        <f>Table16[[#This Row],[Total Expenditures to CAP]]=Table16[[#This Row],[
Percent Related to CAP]]*Table16[[#This Row],[ADOPTED
Expenditures TOTAL]]</f>
        <v>1</v>
      </c>
      <c r="AY256" s="1" t="b">
        <f>Table16[[#This Row],[Total Revenue to CAP]]=Table16[[#This Row],[
Percent Related to CAP]]*Table16[[#This Row],[ADOPTED
Revenue TOTAL]]</f>
        <v>1</v>
      </c>
    </row>
    <row r="257" spans="1:51" s="214" customFormat="1" ht="35.25" customHeight="1" x14ac:dyDescent="0.15">
      <c r="A257" s="196">
        <v>100000</v>
      </c>
      <c r="B257" s="197" t="s">
        <v>57</v>
      </c>
      <c r="C257" s="198">
        <v>1314</v>
      </c>
      <c r="D257" s="197" t="s">
        <v>261</v>
      </c>
      <c r="E257" s="197" t="s">
        <v>335</v>
      </c>
      <c r="F257" s="197" t="s">
        <v>60</v>
      </c>
      <c r="G257" s="197" t="s">
        <v>262</v>
      </c>
      <c r="H257" s="197" t="s">
        <v>263</v>
      </c>
      <c r="I257" s="226">
        <v>57035</v>
      </c>
      <c r="J257" s="227" t="s">
        <v>1186</v>
      </c>
      <c r="K257" s="188"/>
      <c r="L257" s="189"/>
      <c r="M257" s="189"/>
      <c r="N257" s="189"/>
      <c r="O257" s="189">
        <f>SUM(Table16[[#This Row],[Salaries and Wages]:[Variable Fringe]])</f>
        <v>0</v>
      </c>
      <c r="P257" s="189"/>
      <c r="Q257" s="189"/>
      <c r="R257" s="189">
        <v>648160</v>
      </c>
      <c r="S257" s="189"/>
      <c r="T257" s="189"/>
      <c r="U257" s="189"/>
      <c r="V257" s="189"/>
      <c r="W257" s="189"/>
      <c r="X257" s="189"/>
      <c r="Y257" s="189">
        <v>648160</v>
      </c>
      <c r="Z257" s="189">
        <v>648160</v>
      </c>
      <c r="AA257" s="221" t="s">
        <v>1187</v>
      </c>
      <c r="AB257" s="209" t="s">
        <v>266</v>
      </c>
      <c r="AC257" s="209" t="s">
        <v>1188</v>
      </c>
      <c r="AD257" s="197" t="s">
        <v>67</v>
      </c>
      <c r="AE257" s="235" t="s">
        <v>1189</v>
      </c>
      <c r="AF257" s="231">
        <v>1</v>
      </c>
      <c r="AG257" s="211">
        <f>Table16[[#This Row],[ADOPTED
Expenditures TOTAL]]*Table16[[#This Row],[
Percent Related to CAP]]</f>
        <v>648160</v>
      </c>
      <c r="AH257" s="211">
        <f>Table16[[#This Row],[ADOPTED
Revenue TOTAL]]*Table16[[#This Row],[
Percent Related to CAP]]</f>
        <v>648160</v>
      </c>
      <c r="AI257" s="217" t="s">
        <v>79</v>
      </c>
      <c r="AJ257" s="217">
        <v>3.3</v>
      </c>
      <c r="AK257" s="217" t="s">
        <v>81</v>
      </c>
      <c r="AL257" s="217" t="s">
        <v>269</v>
      </c>
      <c r="AM257" s="290"/>
      <c r="AN257" s="212"/>
      <c r="AO257" s="213"/>
      <c r="AP257" s="213"/>
      <c r="AQ257" s="213"/>
      <c r="AR257" s="197" t="s">
        <v>179</v>
      </c>
      <c r="AS257" s="219" t="s">
        <v>1186</v>
      </c>
      <c r="AT257" s="116" t="b">
        <f>IF(Table16[[#This Row],[PROPOSED
Form ID Name]]=Table16[[#This Row],[ADOPTED
Form ID Name]],TRUE,FALSE)</f>
        <v>1</v>
      </c>
      <c r="AU257" s="121" t="s">
        <v>1187</v>
      </c>
      <c r="AV257" s="220" t="b">
        <f>AND(Table16[[#This Row],[PROPOSED Adjustment Description]]=Table16[[#This Row],[ ADOPTED
Adjustment Description]],TRUE,FALSE)</f>
        <v>0</v>
      </c>
      <c r="AW257" s="1" t="s">
        <v>4458</v>
      </c>
      <c r="AX257" s="1" t="b">
        <f>Table16[[#This Row],[Total Expenditures to CAP]]=Table16[[#This Row],[
Percent Related to CAP]]*Table16[[#This Row],[ADOPTED
Expenditures TOTAL]]</f>
        <v>1</v>
      </c>
      <c r="AY257" s="1" t="b">
        <f>Table16[[#This Row],[Total Revenue to CAP]]=Table16[[#This Row],[
Percent Related to CAP]]*Table16[[#This Row],[ADOPTED
Revenue TOTAL]]</f>
        <v>1</v>
      </c>
    </row>
    <row r="258" spans="1:51" s="214" customFormat="1" ht="35.25" customHeight="1" x14ac:dyDescent="0.15">
      <c r="A258" s="196">
        <v>100000</v>
      </c>
      <c r="B258" s="197" t="s">
        <v>57</v>
      </c>
      <c r="C258" s="198">
        <v>1314</v>
      </c>
      <c r="D258" s="197" t="s">
        <v>261</v>
      </c>
      <c r="E258" s="197" t="s">
        <v>103</v>
      </c>
      <c r="F258" s="197" t="s">
        <v>83</v>
      </c>
      <c r="G258" s="197" t="s">
        <v>61</v>
      </c>
      <c r="H258" s="197" t="s">
        <v>284</v>
      </c>
      <c r="I258" s="226">
        <v>57038</v>
      </c>
      <c r="J258" s="227" t="s">
        <v>1190</v>
      </c>
      <c r="K258" s="188"/>
      <c r="L258" s="189"/>
      <c r="M258" s="189"/>
      <c r="N258" s="189"/>
      <c r="O258" s="189">
        <f>SUM(Table16[[#This Row],[Salaries and Wages]:[Variable Fringe]])</f>
        <v>0</v>
      </c>
      <c r="P258" s="189"/>
      <c r="Q258" s="189"/>
      <c r="R258" s="189"/>
      <c r="S258" s="189"/>
      <c r="T258" s="189"/>
      <c r="U258" s="189"/>
      <c r="V258" s="189"/>
      <c r="W258" s="189"/>
      <c r="X258" s="189">
        <v>250000</v>
      </c>
      <c r="Y258" s="189">
        <v>250000</v>
      </c>
      <c r="Z258" s="189"/>
      <c r="AA258" s="221" t="s">
        <v>1191</v>
      </c>
      <c r="AB258" s="210" t="s">
        <v>1192</v>
      </c>
      <c r="AC258" s="209" t="s">
        <v>1193</v>
      </c>
      <c r="AD258" s="197" t="s">
        <v>94</v>
      </c>
      <c r="AE258" s="234" t="s">
        <v>69</v>
      </c>
      <c r="AF258" s="231">
        <v>0</v>
      </c>
      <c r="AG258" s="211">
        <f>Table16[[#This Row],[ADOPTED
Expenditures TOTAL]]*Table16[[#This Row],[
Percent Related to CAP]]</f>
        <v>0</v>
      </c>
      <c r="AH258" s="211">
        <f>Table16[[#This Row],[ADOPTED
Revenue TOTAL]]*Table16[[#This Row],[
Percent Related to CAP]]</f>
        <v>0</v>
      </c>
      <c r="AI258" s="217" t="s">
        <v>69</v>
      </c>
      <c r="AJ258" s="217" t="s">
        <v>69</v>
      </c>
      <c r="AK258" s="217" t="s">
        <v>69</v>
      </c>
      <c r="AL258" s="217" t="s">
        <v>177</v>
      </c>
      <c r="AM258" s="246"/>
      <c r="AN258" s="215"/>
      <c r="AO258" s="197"/>
      <c r="AP258" s="197"/>
      <c r="AQ258" s="197"/>
      <c r="AR258" s="197" t="s">
        <v>83</v>
      </c>
      <c r="AS258" s="219" t="s">
        <v>1190</v>
      </c>
      <c r="AT258" s="116" t="b">
        <f>IF(Table16[[#This Row],[PROPOSED
Form ID Name]]=Table16[[#This Row],[ADOPTED
Form ID Name]],TRUE,FALSE)</f>
        <v>1</v>
      </c>
      <c r="AU258" s="121" t="s">
        <v>1191</v>
      </c>
      <c r="AV258" s="220" t="b">
        <f>AND(Table16[[#This Row],[PROPOSED Adjustment Description]]=Table16[[#This Row],[ ADOPTED
Adjustment Description]],TRUE,FALSE)</f>
        <v>0</v>
      </c>
      <c r="AW258" s="1" t="s">
        <v>4458</v>
      </c>
      <c r="AX258" s="1" t="b">
        <f>Table16[[#This Row],[Total Expenditures to CAP]]=Table16[[#This Row],[
Percent Related to CAP]]*Table16[[#This Row],[ADOPTED
Expenditures TOTAL]]</f>
        <v>1</v>
      </c>
      <c r="AY258" s="1" t="b">
        <f>Table16[[#This Row],[Total Revenue to CAP]]=Table16[[#This Row],[
Percent Related to CAP]]*Table16[[#This Row],[ADOPTED
Revenue TOTAL]]</f>
        <v>1</v>
      </c>
    </row>
    <row r="259" spans="1:51" s="214" customFormat="1" ht="35.25" customHeight="1" x14ac:dyDescent="0.15">
      <c r="A259" s="196">
        <v>100000</v>
      </c>
      <c r="B259" s="197" t="s">
        <v>57</v>
      </c>
      <c r="C259" s="198">
        <v>1314</v>
      </c>
      <c r="D259" s="197" t="s">
        <v>261</v>
      </c>
      <c r="E259" s="197" t="s">
        <v>72</v>
      </c>
      <c r="F259" s="197" t="s">
        <v>60</v>
      </c>
      <c r="G259" s="197" t="s">
        <v>262</v>
      </c>
      <c r="H259" s="197" t="s">
        <v>263</v>
      </c>
      <c r="I259" s="226">
        <v>57039</v>
      </c>
      <c r="J259" s="227" t="s">
        <v>1194</v>
      </c>
      <c r="K259" s="188"/>
      <c r="L259" s="189"/>
      <c r="M259" s="189"/>
      <c r="N259" s="189"/>
      <c r="O259" s="189">
        <f>SUM(Table16[[#This Row],[Salaries and Wages]:[Variable Fringe]])</f>
        <v>0</v>
      </c>
      <c r="P259" s="189"/>
      <c r="Q259" s="189"/>
      <c r="R259" s="189">
        <v>19000</v>
      </c>
      <c r="S259" s="189"/>
      <c r="T259" s="189"/>
      <c r="U259" s="189"/>
      <c r="V259" s="189"/>
      <c r="W259" s="189"/>
      <c r="X259" s="189"/>
      <c r="Y259" s="189">
        <v>19000</v>
      </c>
      <c r="Z259" s="189"/>
      <c r="AA259" s="221" t="s">
        <v>1195</v>
      </c>
      <c r="AB259" s="209" t="s">
        <v>266</v>
      </c>
      <c r="AC259" s="209" t="s">
        <v>1196</v>
      </c>
      <c r="AD259" s="197" t="s">
        <v>67</v>
      </c>
      <c r="AE259" s="235" t="s">
        <v>1197</v>
      </c>
      <c r="AF259" s="231">
        <v>1</v>
      </c>
      <c r="AG259" s="211">
        <f>Table16[[#This Row],[ADOPTED
Expenditures TOTAL]]*Table16[[#This Row],[
Percent Related to CAP]]</f>
        <v>19000</v>
      </c>
      <c r="AH259" s="211">
        <f>Table16[[#This Row],[ADOPTED
Revenue TOTAL]]*Table16[[#This Row],[
Percent Related to CAP]]</f>
        <v>0</v>
      </c>
      <c r="AI259" s="217" t="s">
        <v>79</v>
      </c>
      <c r="AJ259" s="217">
        <v>3.3</v>
      </c>
      <c r="AK259" s="217" t="s">
        <v>81</v>
      </c>
      <c r="AL259" s="217" t="s">
        <v>269</v>
      </c>
      <c r="AM259" s="290"/>
      <c r="AN259" s="212"/>
      <c r="AO259" s="213"/>
      <c r="AP259" s="213"/>
      <c r="AQ259" s="213"/>
      <c r="AR259" s="197" t="s">
        <v>179</v>
      </c>
      <c r="AS259" s="219" t="s">
        <v>1194</v>
      </c>
      <c r="AT259" s="116" t="b">
        <f>IF(Table16[[#This Row],[PROPOSED
Form ID Name]]=Table16[[#This Row],[ADOPTED
Form ID Name]],TRUE,FALSE)</f>
        <v>1</v>
      </c>
      <c r="AU259" s="121" t="s">
        <v>1195</v>
      </c>
      <c r="AV259" s="220" t="b">
        <f>AND(Table16[[#This Row],[PROPOSED Adjustment Description]]=Table16[[#This Row],[ ADOPTED
Adjustment Description]],TRUE,FALSE)</f>
        <v>0</v>
      </c>
      <c r="AW259" s="1" t="s">
        <v>4458</v>
      </c>
      <c r="AX259" s="1" t="b">
        <f>Table16[[#This Row],[Total Expenditures to CAP]]=Table16[[#This Row],[
Percent Related to CAP]]*Table16[[#This Row],[ADOPTED
Expenditures TOTAL]]</f>
        <v>1</v>
      </c>
      <c r="AY259" s="1" t="b">
        <f>Table16[[#This Row],[Total Revenue to CAP]]=Table16[[#This Row],[
Percent Related to CAP]]*Table16[[#This Row],[ADOPTED
Revenue TOTAL]]</f>
        <v>1</v>
      </c>
    </row>
    <row r="260" spans="1:51" s="214" customFormat="1" ht="35.25" customHeight="1" x14ac:dyDescent="0.15">
      <c r="A260" s="196">
        <v>100000</v>
      </c>
      <c r="B260" s="197" t="s">
        <v>57</v>
      </c>
      <c r="C260" s="198">
        <v>1314</v>
      </c>
      <c r="D260" s="197" t="s">
        <v>261</v>
      </c>
      <c r="E260" s="197" t="s">
        <v>126</v>
      </c>
      <c r="F260" s="197" t="s">
        <v>60</v>
      </c>
      <c r="G260" s="197" t="s">
        <v>262</v>
      </c>
      <c r="H260" s="197" t="s">
        <v>263</v>
      </c>
      <c r="I260" s="226">
        <v>57041</v>
      </c>
      <c r="J260" s="227" t="s">
        <v>1198</v>
      </c>
      <c r="K260" s="188">
        <v>1</v>
      </c>
      <c r="L260" s="189">
        <v>135000</v>
      </c>
      <c r="M260" s="189">
        <v>26535</v>
      </c>
      <c r="N260" s="189">
        <v>11246</v>
      </c>
      <c r="O260" s="189">
        <f>SUM(Table16[[#This Row],[Salaries and Wages]:[Variable Fringe]])</f>
        <v>172781</v>
      </c>
      <c r="P260" s="189"/>
      <c r="Q260" s="189"/>
      <c r="R260" s="189">
        <v>5000</v>
      </c>
      <c r="S260" s="189"/>
      <c r="T260" s="189"/>
      <c r="U260" s="189"/>
      <c r="V260" s="189"/>
      <c r="W260" s="189"/>
      <c r="X260" s="189"/>
      <c r="Y260" s="189">
        <v>177781</v>
      </c>
      <c r="Z260" s="189"/>
      <c r="AA260" s="221" t="s">
        <v>1199</v>
      </c>
      <c r="AB260" s="209" t="s">
        <v>266</v>
      </c>
      <c r="AC260" s="209" t="s">
        <v>1200</v>
      </c>
      <c r="AD260" s="197" t="s">
        <v>67</v>
      </c>
      <c r="AE260" s="235" t="s">
        <v>1201</v>
      </c>
      <c r="AF260" s="231">
        <v>1</v>
      </c>
      <c r="AG260" s="211">
        <f>Table16[[#This Row],[ADOPTED
Expenditures TOTAL]]*Table16[[#This Row],[
Percent Related to CAP]]</f>
        <v>177781</v>
      </c>
      <c r="AH260" s="211">
        <f>Table16[[#This Row],[ADOPTED
Revenue TOTAL]]*Table16[[#This Row],[
Percent Related to CAP]]</f>
        <v>0</v>
      </c>
      <c r="AI260" s="217" t="s">
        <v>79</v>
      </c>
      <c r="AJ260" s="217">
        <v>3.3</v>
      </c>
      <c r="AK260" s="217" t="s">
        <v>81</v>
      </c>
      <c r="AL260" s="217" t="s">
        <v>269</v>
      </c>
      <c r="AM260" s="290"/>
      <c r="AN260" s="212"/>
      <c r="AO260" s="213"/>
      <c r="AP260" s="213"/>
      <c r="AQ260" s="213"/>
      <c r="AR260" s="197" t="s">
        <v>179</v>
      </c>
      <c r="AS260" s="219" t="s">
        <v>1198</v>
      </c>
      <c r="AT260" s="116" t="b">
        <f>IF(Table16[[#This Row],[PROPOSED
Form ID Name]]=Table16[[#This Row],[ADOPTED
Form ID Name]],TRUE,FALSE)</f>
        <v>1</v>
      </c>
      <c r="AU260" s="121" t="s">
        <v>1199</v>
      </c>
      <c r="AV260" s="220" t="b">
        <f>AND(Table16[[#This Row],[PROPOSED Adjustment Description]]=Table16[[#This Row],[ ADOPTED
Adjustment Description]],TRUE,FALSE)</f>
        <v>0</v>
      </c>
      <c r="AW260" s="1" t="s">
        <v>4458</v>
      </c>
      <c r="AX260" s="1" t="b">
        <f>Table16[[#This Row],[Total Expenditures to CAP]]=Table16[[#This Row],[
Percent Related to CAP]]*Table16[[#This Row],[ADOPTED
Expenditures TOTAL]]</f>
        <v>1</v>
      </c>
      <c r="AY260" s="1" t="b">
        <f>Table16[[#This Row],[Total Revenue to CAP]]=Table16[[#This Row],[
Percent Related to CAP]]*Table16[[#This Row],[ADOPTED
Revenue TOTAL]]</f>
        <v>1</v>
      </c>
    </row>
    <row r="261" spans="1:51" s="214" customFormat="1" ht="35.25" customHeight="1" x14ac:dyDescent="0.15">
      <c r="A261" s="196">
        <v>200448</v>
      </c>
      <c r="B261" s="199" t="s">
        <v>1144</v>
      </c>
      <c r="C261" s="198">
        <v>1314</v>
      </c>
      <c r="D261" s="199" t="s">
        <v>261</v>
      </c>
      <c r="E261" s="199" t="s">
        <v>126</v>
      </c>
      <c r="F261" s="199" t="s">
        <v>83</v>
      </c>
      <c r="G261" s="199" t="s">
        <v>89</v>
      </c>
      <c r="H261" s="199" t="s">
        <v>83</v>
      </c>
      <c r="I261" s="226">
        <v>57043</v>
      </c>
      <c r="J261" s="228" t="s">
        <v>1202</v>
      </c>
      <c r="K261" s="190"/>
      <c r="L261" s="191"/>
      <c r="M261" s="191"/>
      <c r="N261" s="191"/>
      <c r="O261" s="191">
        <f>SUM(Table16[[#This Row],[Salaries and Wages]:[Variable Fringe]])</f>
        <v>0</v>
      </c>
      <c r="P261" s="191"/>
      <c r="Q261" s="191"/>
      <c r="R261" s="191"/>
      <c r="S261" s="191"/>
      <c r="T261" s="191"/>
      <c r="U261" s="191"/>
      <c r="V261" s="191"/>
      <c r="W261" s="191"/>
      <c r="X261" s="191"/>
      <c r="Y261" s="191"/>
      <c r="Z261" s="191">
        <v>50117</v>
      </c>
      <c r="AA261" s="223" t="s">
        <v>1203</v>
      </c>
      <c r="AB261" s="210" t="s">
        <v>1204</v>
      </c>
      <c r="AC261" s="210" t="s">
        <v>1205</v>
      </c>
      <c r="AD261" s="199" t="s">
        <v>94</v>
      </c>
      <c r="AE261" s="236" t="s">
        <v>69</v>
      </c>
      <c r="AF261" s="231">
        <v>0</v>
      </c>
      <c r="AG261" s="211">
        <f>Table16[[#This Row],[ADOPTED
Expenditures TOTAL]]*Table16[[#This Row],[
Percent Related to CAP]]</f>
        <v>0</v>
      </c>
      <c r="AH261" s="211">
        <f>Table16[[#This Row],[ADOPTED
Revenue TOTAL]]*Table16[[#This Row],[
Percent Related to CAP]]</f>
        <v>0</v>
      </c>
      <c r="AI261" s="251" t="s">
        <v>69</v>
      </c>
      <c r="AJ261" s="251" t="s">
        <v>69</v>
      </c>
      <c r="AK261" s="251" t="s">
        <v>69</v>
      </c>
      <c r="AL261" s="217" t="s">
        <v>69</v>
      </c>
      <c r="AM261" s="291"/>
      <c r="AN261" s="215" t="s">
        <v>83</v>
      </c>
      <c r="AO261" s="197"/>
      <c r="AP261" s="197"/>
      <c r="AQ261" s="216"/>
      <c r="AR261" s="216"/>
      <c r="AS261" s="219" t="s">
        <v>1202</v>
      </c>
      <c r="AT261" s="117" t="b">
        <f>IF(Table16[[#This Row],[PROPOSED
Form ID Name]]=Table16[[#This Row],[ADOPTED
Form ID Name]],TRUE,FALSE)</f>
        <v>1</v>
      </c>
      <c r="AU261" s="121" t="s">
        <v>1203</v>
      </c>
      <c r="AV261" s="220" t="b">
        <f>AND(Table16[[#This Row],[PROPOSED Adjustment Description]]=Table16[[#This Row],[ ADOPTED
Adjustment Description]],TRUE,FALSE)</f>
        <v>0</v>
      </c>
      <c r="AW261" s="1" t="s">
        <v>4458</v>
      </c>
      <c r="AX261" s="1" t="b">
        <f>Table16[[#This Row],[Total Expenditures to CAP]]=Table16[[#This Row],[
Percent Related to CAP]]*Table16[[#This Row],[ADOPTED
Expenditures TOTAL]]</f>
        <v>1</v>
      </c>
      <c r="AY261" s="1" t="b">
        <f>Table16[[#This Row],[Total Revenue to CAP]]=Table16[[#This Row],[
Percent Related to CAP]]*Table16[[#This Row],[ADOPTED
Revenue TOTAL]]</f>
        <v>1</v>
      </c>
    </row>
    <row r="262" spans="1:51" s="214" customFormat="1" ht="35.25" customHeight="1" x14ac:dyDescent="0.15">
      <c r="A262" s="196">
        <v>200308</v>
      </c>
      <c r="B262" s="197" t="s">
        <v>1206</v>
      </c>
      <c r="C262" s="198">
        <v>1314</v>
      </c>
      <c r="D262" s="197" t="s">
        <v>261</v>
      </c>
      <c r="E262" s="197" t="s">
        <v>103</v>
      </c>
      <c r="F262" s="197" t="s">
        <v>83</v>
      </c>
      <c r="G262" s="197" t="s">
        <v>61</v>
      </c>
      <c r="H262" s="197" t="s">
        <v>83</v>
      </c>
      <c r="I262" s="198">
        <v>57045</v>
      </c>
      <c r="J262" s="209" t="s">
        <v>1207</v>
      </c>
      <c r="K262" s="188"/>
      <c r="L262" s="189">
        <v>117124</v>
      </c>
      <c r="M262" s="194">
        <v>-68069</v>
      </c>
      <c r="N262" s="194">
        <v>-16153</v>
      </c>
      <c r="O262" s="194">
        <f>SUM(Table16[[#This Row],[Salaries and Wages]:[Variable Fringe]])</f>
        <v>32902</v>
      </c>
      <c r="P262" s="189"/>
      <c r="Q262" s="189"/>
      <c r="R262" s="189"/>
      <c r="S262" s="189"/>
      <c r="T262" s="189"/>
      <c r="U262" s="189"/>
      <c r="V262" s="189"/>
      <c r="W262" s="189"/>
      <c r="X262" s="189"/>
      <c r="Y262" s="189">
        <v>32902</v>
      </c>
      <c r="Z262" s="189">
        <v>37359</v>
      </c>
      <c r="AA262" s="407" t="s">
        <v>1208</v>
      </c>
      <c r="AB262" s="210" t="s">
        <v>1209</v>
      </c>
      <c r="AC262" s="209" t="s">
        <v>1210</v>
      </c>
      <c r="AD262" s="197" t="s">
        <v>67</v>
      </c>
      <c r="AE262" s="235" t="s">
        <v>1211</v>
      </c>
      <c r="AF262" s="231">
        <v>0</v>
      </c>
      <c r="AG262" s="211">
        <f>Table16[[#This Row],[ADOPTED
Expenditures TOTAL]]*Table16[[#This Row],[
Percent Related to CAP]]</f>
        <v>0</v>
      </c>
      <c r="AH262" s="211">
        <f>Table16[[#This Row],[ADOPTED
Revenue TOTAL]]*Table16[[#This Row],[
Percent Related to CAP]]</f>
        <v>0</v>
      </c>
      <c r="AI262" s="217" t="s">
        <v>69</v>
      </c>
      <c r="AJ262" s="217" t="s">
        <v>69</v>
      </c>
      <c r="AK262" s="217" t="s">
        <v>69</v>
      </c>
      <c r="AL262" s="217" t="s">
        <v>177</v>
      </c>
      <c r="AM262" s="290"/>
      <c r="AN262" s="215" t="s">
        <v>83</v>
      </c>
      <c r="AO262" s="197"/>
      <c r="AP262" s="197"/>
      <c r="AQ262" s="216"/>
      <c r="AR262" s="216"/>
      <c r="AS262" s="243" t="s">
        <v>1212</v>
      </c>
      <c r="AT262" s="260" t="b">
        <f>IF(Table16[[#This Row],[PROPOSED
Form ID Name]]=Table16[[#This Row],[ADOPTED
Form ID Name]],TRUE,FALSE)</f>
        <v>0</v>
      </c>
      <c r="AU262" s="253" t="s">
        <v>1208</v>
      </c>
      <c r="AV262" s="254" t="b">
        <f>AND(Table16[[#This Row],[PROPOSED Adjustment Description]]=Table16[[#This Row],[ ADOPTED
Adjustment Description]],TRUE,FALSE)</f>
        <v>0</v>
      </c>
      <c r="AW262" s="1" t="s">
        <v>4458</v>
      </c>
      <c r="AX262" s="1" t="b">
        <f>Table16[[#This Row],[Total Expenditures to CAP]]=Table16[[#This Row],[
Percent Related to CAP]]*Table16[[#This Row],[ADOPTED
Expenditures TOTAL]]</f>
        <v>1</v>
      </c>
      <c r="AY262" s="1" t="b">
        <f>Table16[[#This Row],[Total Revenue to CAP]]=Table16[[#This Row],[
Percent Related to CAP]]*Table16[[#This Row],[ADOPTED
Revenue TOTAL]]</f>
        <v>1</v>
      </c>
    </row>
    <row r="263" spans="1:51" s="214" customFormat="1" ht="35.25" customHeight="1" x14ac:dyDescent="0.15">
      <c r="A263" s="196">
        <v>200308</v>
      </c>
      <c r="B263" s="197" t="s">
        <v>1206</v>
      </c>
      <c r="C263" s="198">
        <v>1314</v>
      </c>
      <c r="D263" s="197" t="s">
        <v>261</v>
      </c>
      <c r="E263" s="197" t="s">
        <v>238</v>
      </c>
      <c r="F263" s="197" t="s">
        <v>83</v>
      </c>
      <c r="G263" s="197" t="s">
        <v>160</v>
      </c>
      <c r="H263" s="197" t="s">
        <v>284</v>
      </c>
      <c r="I263" s="226">
        <v>57049</v>
      </c>
      <c r="J263" s="227" t="s">
        <v>1213</v>
      </c>
      <c r="K263" s="188"/>
      <c r="L263" s="189"/>
      <c r="M263" s="189"/>
      <c r="N263" s="189"/>
      <c r="O263" s="189">
        <f>SUM(Table16[[#This Row],[Salaries and Wages]:[Variable Fringe]])</f>
        <v>0</v>
      </c>
      <c r="P263" s="189"/>
      <c r="Q263" s="189">
        <v>1015000</v>
      </c>
      <c r="R263" s="189"/>
      <c r="S263" s="189"/>
      <c r="T263" s="189"/>
      <c r="U263" s="189"/>
      <c r="V263" s="189"/>
      <c r="W263" s="189"/>
      <c r="X263" s="189"/>
      <c r="Y263" s="189">
        <v>1015000</v>
      </c>
      <c r="Z263" s="189">
        <v>1015000</v>
      </c>
      <c r="AA263" s="221" t="s">
        <v>1214</v>
      </c>
      <c r="AB263" s="210" t="s">
        <v>1215</v>
      </c>
      <c r="AC263" s="209" t="s">
        <v>1216</v>
      </c>
      <c r="AD263" s="197" t="s">
        <v>94</v>
      </c>
      <c r="AE263" s="234" t="s">
        <v>69</v>
      </c>
      <c r="AF263" s="231">
        <v>0</v>
      </c>
      <c r="AG263" s="211">
        <f>Table16[[#This Row],[ADOPTED
Expenditures TOTAL]]*Table16[[#This Row],[
Percent Related to CAP]]</f>
        <v>0</v>
      </c>
      <c r="AH263" s="211">
        <f>Table16[[#This Row],[ADOPTED
Revenue TOTAL]]*Table16[[#This Row],[
Percent Related to CAP]]</f>
        <v>0</v>
      </c>
      <c r="AI263" s="217" t="s">
        <v>69</v>
      </c>
      <c r="AJ263" s="217" t="s">
        <v>69</v>
      </c>
      <c r="AK263" s="217" t="s">
        <v>69</v>
      </c>
      <c r="AL263" s="217" t="s">
        <v>69</v>
      </c>
      <c r="AM263" s="246"/>
      <c r="AN263" s="215" t="s">
        <v>83</v>
      </c>
      <c r="AO263" s="197"/>
      <c r="AP263" s="197"/>
      <c r="AQ263" s="216"/>
      <c r="AR263" s="216"/>
      <c r="AS263" s="219" t="s">
        <v>1213</v>
      </c>
      <c r="AT263" s="117" t="b">
        <f>IF(Table16[[#This Row],[PROPOSED
Form ID Name]]=Table16[[#This Row],[ADOPTED
Form ID Name]],TRUE,FALSE)</f>
        <v>1</v>
      </c>
      <c r="AU263" s="121" t="s">
        <v>1214</v>
      </c>
      <c r="AV263" s="220" t="b">
        <f>AND(Table16[[#This Row],[PROPOSED Adjustment Description]]=Table16[[#This Row],[ ADOPTED
Adjustment Description]],TRUE,FALSE)</f>
        <v>0</v>
      </c>
      <c r="AW263" s="1" t="s">
        <v>4458</v>
      </c>
      <c r="AX263" s="1" t="b">
        <f>Table16[[#This Row],[Total Expenditures to CAP]]=Table16[[#This Row],[
Percent Related to CAP]]*Table16[[#This Row],[ADOPTED
Expenditures TOTAL]]</f>
        <v>1</v>
      </c>
      <c r="AY263" s="1" t="b">
        <f>Table16[[#This Row],[Total Revenue to CAP]]=Table16[[#This Row],[
Percent Related to CAP]]*Table16[[#This Row],[ADOPTED
Revenue TOTAL]]</f>
        <v>1</v>
      </c>
    </row>
    <row r="264" spans="1:51" s="214" customFormat="1" ht="35.25" customHeight="1" x14ac:dyDescent="0.15">
      <c r="A264" s="196">
        <v>200308</v>
      </c>
      <c r="B264" s="197" t="s">
        <v>1206</v>
      </c>
      <c r="C264" s="198">
        <v>1314</v>
      </c>
      <c r="D264" s="197" t="s">
        <v>261</v>
      </c>
      <c r="E264" s="197" t="s">
        <v>72</v>
      </c>
      <c r="F264" s="197" t="s">
        <v>83</v>
      </c>
      <c r="G264" s="197" t="s">
        <v>61</v>
      </c>
      <c r="H264" s="197" t="s">
        <v>284</v>
      </c>
      <c r="I264" s="226">
        <v>57050</v>
      </c>
      <c r="J264" s="227" t="s">
        <v>1217</v>
      </c>
      <c r="K264" s="188"/>
      <c r="L264" s="189"/>
      <c r="M264" s="189"/>
      <c r="N264" s="189"/>
      <c r="O264" s="189">
        <f>SUM(Table16[[#This Row],[Salaries and Wages]:[Variable Fringe]])</f>
        <v>0</v>
      </c>
      <c r="P264" s="189"/>
      <c r="Q264" s="189">
        <v>60000</v>
      </c>
      <c r="R264" s="189"/>
      <c r="S264" s="189"/>
      <c r="T264" s="189"/>
      <c r="U264" s="189"/>
      <c r="V264" s="189"/>
      <c r="W264" s="189"/>
      <c r="X264" s="189"/>
      <c r="Y264" s="189">
        <v>60000</v>
      </c>
      <c r="Z264" s="189">
        <v>60000</v>
      </c>
      <c r="AA264" s="221" t="s">
        <v>1218</v>
      </c>
      <c r="AB264" s="210" t="s">
        <v>1219</v>
      </c>
      <c r="AC264" s="209" t="s">
        <v>1220</v>
      </c>
      <c r="AD264" s="197" t="s">
        <v>94</v>
      </c>
      <c r="AE264" s="234" t="s">
        <v>69</v>
      </c>
      <c r="AF264" s="231">
        <v>0</v>
      </c>
      <c r="AG264" s="211">
        <f>Table16[[#This Row],[ADOPTED
Expenditures TOTAL]]*Table16[[#This Row],[
Percent Related to CAP]]</f>
        <v>0</v>
      </c>
      <c r="AH264" s="211">
        <f>Table16[[#This Row],[ADOPTED
Revenue TOTAL]]*Table16[[#This Row],[
Percent Related to CAP]]</f>
        <v>0</v>
      </c>
      <c r="AI264" s="217" t="s">
        <v>69</v>
      </c>
      <c r="AJ264" s="217" t="s">
        <v>69</v>
      </c>
      <c r="AK264" s="217" t="s">
        <v>69</v>
      </c>
      <c r="AL264" s="217" t="s">
        <v>69</v>
      </c>
      <c r="AM264" s="246"/>
      <c r="AN264" s="215" t="s">
        <v>83</v>
      </c>
      <c r="AO264" s="197"/>
      <c r="AP264" s="197"/>
      <c r="AQ264" s="216"/>
      <c r="AR264" s="216"/>
      <c r="AS264" s="219" t="s">
        <v>1217</v>
      </c>
      <c r="AT264" s="117" t="b">
        <f>IF(Table16[[#This Row],[PROPOSED
Form ID Name]]=Table16[[#This Row],[ADOPTED
Form ID Name]],TRUE,FALSE)</f>
        <v>1</v>
      </c>
      <c r="AU264" s="121" t="s">
        <v>1218</v>
      </c>
      <c r="AV264" s="220" t="b">
        <f>AND(Table16[[#This Row],[PROPOSED Adjustment Description]]=Table16[[#This Row],[ ADOPTED
Adjustment Description]],TRUE,FALSE)</f>
        <v>0</v>
      </c>
      <c r="AW264" s="1" t="s">
        <v>4458</v>
      </c>
      <c r="AX264" s="1" t="b">
        <f>Table16[[#This Row],[Total Expenditures to CAP]]=Table16[[#This Row],[
Percent Related to CAP]]*Table16[[#This Row],[ADOPTED
Expenditures TOTAL]]</f>
        <v>1</v>
      </c>
      <c r="AY264" s="1" t="b">
        <f>Table16[[#This Row],[Total Revenue to CAP]]=Table16[[#This Row],[
Percent Related to CAP]]*Table16[[#This Row],[ADOPTED
Revenue TOTAL]]</f>
        <v>1</v>
      </c>
    </row>
    <row r="265" spans="1:51" s="214" customFormat="1" ht="35.25" customHeight="1" x14ac:dyDescent="0.15">
      <c r="A265" s="196">
        <v>200308</v>
      </c>
      <c r="B265" s="197" t="s">
        <v>1206</v>
      </c>
      <c r="C265" s="198">
        <v>1314</v>
      </c>
      <c r="D265" s="197" t="s">
        <v>261</v>
      </c>
      <c r="E265" s="197" t="s">
        <v>126</v>
      </c>
      <c r="F265" s="197" t="s">
        <v>83</v>
      </c>
      <c r="G265" s="197" t="s">
        <v>160</v>
      </c>
      <c r="H265" s="197" t="s">
        <v>284</v>
      </c>
      <c r="I265" s="226">
        <v>57051</v>
      </c>
      <c r="J265" s="227" t="s">
        <v>1221</v>
      </c>
      <c r="K265" s="188"/>
      <c r="L265" s="189"/>
      <c r="M265" s="189"/>
      <c r="N265" s="189"/>
      <c r="O265" s="189">
        <f>SUM(Table16[[#This Row],[Salaries and Wages]:[Variable Fringe]])</f>
        <v>0</v>
      </c>
      <c r="P265" s="189"/>
      <c r="Q265" s="189">
        <v>155000</v>
      </c>
      <c r="R265" s="189"/>
      <c r="S265" s="189"/>
      <c r="T265" s="189"/>
      <c r="U265" s="189"/>
      <c r="V265" s="189"/>
      <c r="W265" s="189"/>
      <c r="X265" s="189"/>
      <c r="Y265" s="189">
        <v>155000</v>
      </c>
      <c r="Z265" s="189">
        <v>155000</v>
      </c>
      <c r="AA265" s="221" t="s">
        <v>1222</v>
      </c>
      <c r="AB265" s="210" t="s">
        <v>1223</v>
      </c>
      <c r="AC265" s="209" t="s">
        <v>1224</v>
      </c>
      <c r="AD265" s="197" t="s">
        <v>94</v>
      </c>
      <c r="AE265" s="234" t="s">
        <v>69</v>
      </c>
      <c r="AF265" s="231">
        <v>0</v>
      </c>
      <c r="AG265" s="211">
        <f>Table16[[#This Row],[ADOPTED
Expenditures TOTAL]]*Table16[[#This Row],[
Percent Related to CAP]]</f>
        <v>0</v>
      </c>
      <c r="AH265" s="211">
        <f>Table16[[#This Row],[ADOPTED
Revenue TOTAL]]*Table16[[#This Row],[
Percent Related to CAP]]</f>
        <v>0</v>
      </c>
      <c r="AI265" s="217" t="s">
        <v>69</v>
      </c>
      <c r="AJ265" s="217" t="s">
        <v>69</v>
      </c>
      <c r="AK265" s="217" t="s">
        <v>69</v>
      </c>
      <c r="AL265" s="217" t="s">
        <v>69</v>
      </c>
      <c r="AM265" s="246"/>
      <c r="AN265" s="215" t="s">
        <v>83</v>
      </c>
      <c r="AO265" s="197"/>
      <c r="AP265" s="197"/>
      <c r="AQ265" s="216"/>
      <c r="AR265" s="216"/>
      <c r="AS265" s="219" t="s">
        <v>1221</v>
      </c>
      <c r="AT265" s="117" t="b">
        <f>IF(Table16[[#This Row],[PROPOSED
Form ID Name]]=Table16[[#This Row],[ADOPTED
Form ID Name]],TRUE,FALSE)</f>
        <v>1</v>
      </c>
      <c r="AU265" s="121" t="s">
        <v>1222</v>
      </c>
      <c r="AV265" s="220" t="b">
        <f>AND(Table16[[#This Row],[PROPOSED Adjustment Description]]=Table16[[#This Row],[ ADOPTED
Adjustment Description]],TRUE,FALSE)</f>
        <v>0</v>
      </c>
      <c r="AW265" s="1" t="s">
        <v>4458</v>
      </c>
      <c r="AX265" s="1" t="b">
        <f>Table16[[#This Row],[Total Expenditures to CAP]]=Table16[[#This Row],[
Percent Related to CAP]]*Table16[[#This Row],[ADOPTED
Expenditures TOTAL]]</f>
        <v>1</v>
      </c>
      <c r="AY265" s="1" t="b">
        <f>Table16[[#This Row],[Total Revenue to CAP]]=Table16[[#This Row],[
Percent Related to CAP]]*Table16[[#This Row],[ADOPTED
Revenue TOTAL]]</f>
        <v>1</v>
      </c>
    </row>
    <row r="266" spans="1:51" s="214" customFormat="1" ht="35.25" customHeight="1" x14ac:dyDescent="0.15">
      <c r="A266" s="196">
        <v>200308</v>
      </c>
      <c r="B266" s="197" t="s">
        <v>1206</v>
      </c>
      <c r="C266" s="198">
        <v>1314</v>
      </c>
      <c r="D266" s="197" t="s">
        <v>261</v>
      </c>
      <c r="E266" s="197" t="s">
        <v>449</v>
      </c>
      <c r="F266" s="197" t="s">
        <v>83</v>
      </c>
      <c r="G266" s="197" t="s">
        <v>61</v>
      </c>
      <c r="H266" s="197" t="s">
        <v>284</v>
      </c>
      <c r="I266" s="226">
        <v>57052</v>
      </c>
      <c r="J266" s="227" t="s">
        <v>1225</v>
      </c>
      <c r="K266" s="188"/>
      <c r="L266" s="189"/>
      <c r="M266" s="189"/>
      <c r="N266" s="189"/>
      <c r="O266" s="189">
        <f>SUM(Table16[[#This Row],[Salaries and Wages]:[Variable Fringe]])</f>
        <v>0</v>
      </c>
      <c r="P266" s="189"/>
      <c r="Q266" s="189">
        <v>100000</v>
      </c>
      <c r="R266" s="189"/>
      <c r="S266" s="189"/>
      <c r="T266" s="189"/>
      <c r="U266" s="189"/>
      <c r="V266" s="189"/>
      <c r="W266" s="189"/>
      <c r="X266" s="189"/>
      <c r="Y266" s="189">
        <v>100000</v>
      </c>
      <c r="Z266" s="189">
        <v>100000</v>
      </c>
      <c r="AA266" s="221" t="s">
        <v>1226</v>
      </c>
      <c r="AB266" s="210" t="s">
        <v>1227</v>
      </c>
      <c r="AC266" s="209" t="s">
        <v>1228</v>
      </c>
      <c r="AD266" s="197" t="s">
        <v>94</v>
      </c>
      <c r="AE266" s="234" t="s">
        <v>69</v>
      </c>
      <c r="AF266" s="231">
        <v>0</v>
      </c>
      <c r="AG266" s="211">
        <f>Table16[[#This Row],[ADOPTED
Expenditures TOTAL]]*Table16[[#This Row],[
Percent Related to CAP]]</f>
        <v>0</v>
      </c>
      <c r="AH266" s="211">
        <f>Table16[[#This Row],[ADOPTED
Revenue TOTAL]]*Table16[[#This Row],[
Percent Related to CAP]]</f>
        <v>0</v>
      </c>
      <c r="AI266" s="217" t="s">
        <v>69</v>
      </c>
      <c r="AJ266" s="217" t="s">
        <v>69</v>
      </c>
      <c r="AK266" s="217" t="s">
        <v>69</v>
      </c>
      <c r="AL266" s="217" t="s">
        <v>69</v>
      </c>
      <c r="AM266" s="246"/>
      <c r="AN266" s="215" t="s">
        <v>83</v>
      </c>
      <c r="AO266" s="197"/>
      <c r="AP266" s="197"/>
      <c r="AQ266" s="216"/>
      <c r="AR266" s="216"/>
      <c r="AS266" s="219" t="s">
        <v>1225</v>
      </c>
      <c r="AT266" s="117" t="b">
        <f>IF(Table16[[#This Row],[PROPOSED
Form ID Name]]=Table16[[#This Row],[ADOPTED
Form ID Name]],TRUE,FALSE)</f>
        <v>1</v>
      </c>
      <c r="AU266" s="121" t="s">
        <v>1226</v>
      </c>
      <c r="AV266" s="220" t="b">
        <f>AND(Table16[[#This Row],[PROPOSED Adjustment Description]]=Table16[[#This Row],[ ADOPTED
Adjustment Description]],TRUE,FALSE)</f>
        <v>0</v>
      </c>
      <c r="AW266" s="1" t="s">
        <v>4458</v>
      </c>
      <c r="AX266" s="1" t="b">
        <f>Table16[[#This Row],[Total Expenditures to CAP]]=Table16[[#This Row],[
Percent Related to CAP]]*Table16[[#This Row],[ADOPTED
Expenditures TOTAL]]</f>
        <v>1</v>
      </c>
      <c r="AY266" s="1" t="b">
        <f>Table16[[#This Row],[Total Revenue to CAP]]=Table16[[#This Row],[
Percent Related to CAP]]*Table16[[#This Row],[ADOPTED
Revenue TOTAL]]</f>
        <v>1</v>
      </c>
    </row>
    <row r="267" spans="1:51" s="214" customFormat="1" ht="35.25" customHeight="1" x14ac:dyDescent="0.15">
      <c r="A267" s="196">
        <v>200308</v>
      </c>
      <c r="B267" s="197" t="s">
        <v>1206</v>
      </c>
      <c r="C267" s="198">
        <v>1314</v>
      </c>
      <c r="D267" s="197" t="s">
        <v>261</v>
      </c>
      <c r="E267" s="197" t="s">
        <v>59</v>
      </c>
      <c r="F267" s="197" t="s">
        <v>83</v>
      </c>
      <c r="G267" s="197" t="s">
        <v>61</v>
      </c>
      <c r="H267" s="197" t="s">
        <v>284</v>
      </c>
      <c r="I267" s="226">
        <v>57053</v>
      </c>
      <c r="J267" s="227" t="s">
        <v>1229</v>
      </c>
      <c r="K267" s="188"/>
      <c r="L267" s="189"/>
      <c r="M267" s="189"/>
      <c r="N267" s="189"/>
      <c r="O267" s="189">
        <f>SUM(Table16[[#This Row],[Salaries and Wages]:[Variable Fringe]])</f>
        <v>0</v>
      </c>
      <c r="P267" s="189"/>
      <c r="Q267" s="189">
        <v>65000</v>
      </c>
      <c r="R267" s="189"/>
      <c r="S267" s="189"/>
      <c r="T267" s="189"/>
      <c r="U267" s="189"/>
      <c r="V267" s="189"/>
      <c r="W267" s="189"/>
      <c r="X267" s="189"/>
      <c r="Y267" s="189">
        <v>65000</v>
      </c>
      <c r="Z267" s="189">
        <v>65000</v>
      </c>
      <c r="AA267" s="221" t="s">
        <v>1230</v>
      </c>
      <c r="AB267" s="210" t="s">
        <v>1231</v>
      </c>
      <c r="AC267" s="209" t="s">
        <v>1232</v>
      </c>
      <c r="AD267" s="197" t="s">
        <v>94</v>
      </c>
      <c r="AE267" s="234" t="s">
        <v>69</v>
      </c>
      <c r="AF267" s="231">
        <v>0</v>
      </c>
      <c r="AG267" s="211">
        <f>Table16[[#This Row],[ADOPTED
Expenditures TOTAL]]*Table16[[#This Row],[
Percent Related to CAP]]</f>
        <v>0</v>
      </c>
      <c r="AH267" s="211">
        <f>Table16[[#This Row],[ADOPTED
Revenue TOTAL]]*Table16[[#This Row],[
Percent Related to CAP]]</f>
        <v>0</v>
      </c>
      <c r="AI267" s="217" t="s">
        <v>69</v>
      </c>
      <c r="AJ267" s="217" t="s">
        <v>69</v>
      </c>
      <c r="AK267" s="217" t="s">
        <v>69</v>
      </c>
      <c r="AL267" s="217" t="s">
        <v>69</v>
      </c>
      <c r="AM267" s="246"/>
      <c r="AN267" s="215" t="s">
        <v>83</v>
      </c>
      <c r="AO267" s="197"/>
      <c r="AP267" s="197"/>
      <c r="AQ267" s="216"/>
      <c r="AR267" s="216"/>
      <c r="AS267" s="219" t="s">
        <v>1229</v>
      </c>
      <c r="AT267" s="117" t="b">
        <f>IF(Table16[[#This Row],[PROPOSED
Form ID Name]]=Table16[[#This Row],[ADOPTED
Form ID Name]],TRUE,FALSE)</f>
        <v>1</v>
      </c>
      <c r="AU267" s="121" t="s">
        <v>1230</v>
      </c>
      <c r="AV267" s="220" t="b">
        <f>AND(Table16[[#This Row],[PROPOSED Adjustment Description]]=Table16[[#This Row],[ ADOPTED
Adjustment Description]],TRUE,FALSE)</f>
        <v>0</v>
      </c>
      <c r="AW267" s="1" t="s">
        <v>4458</v>
      </c>
      <c r="AX267" s="1" t="b">
        <f>Table16[[#This Row],[Total Expenditures to CAP]]=Table16[[#This Row],[
Percent Related to CAP]]*Table16[[#This Row],[ADOPTED
Expenditures TOTAL]]</f>
        <v>1</v>
      </c>
      <c r="AY267" s="1" t="b">
        <f>Table16[[#This Row],[Total Revenue to CAP]]=Table16[[#This Row],[
Percent Related to CAP]]*Table16[[#This Row],[ADOPTED
Revenue TOTAL]]</f>
        <v>1</v>
      </c>
    </row>
    <row r="268" spans="1:51" s="214" customFormat="1" ht="35.25" customHeight="1" x14ac:dyDescent="0.15">
      <c r="A268" s="196">
        <v>200308</v>
      </c>
      <c r="B268" s="197" t="s">
        <v>1206</v>
      </c>
      <c r="C268" s="198">
        <v>1314</v>
      </c>
      <c r="D268" s="197" t="s">
        <v>261</v>
      </c>
      <c r="E268" s="197" t="s">
        <v>245</v>
      </c>
      <c r="F268" s="197" t="s">
        <v>83</v>
      </c>
      <c r="G268" s="197" t="s">
        <v>160</v>
      </c>
      <c r="H268" s="197" t="s">
        <v>284</v>
      </c>
      <c r="I268" s="226">
        <v>57054</v>
      </c>
      <c r="J268" s="227" t="s">
        <v>1233</v>
      </c>
      <c r="K268" s="188"/>
      <c r="L268" s="189"/>
      <c r="M268" s="189"/>
      <c r="N268" s="189"/>
      <c r="O268" s="189">
        <f>SUM(Table16[[#This Row],[Salaries and Wages]:[Variable Fringe]])</f>
        <v>0</v>
      </c>
      <c r="P268" s="189"/>
      <c r="Q268" s="189">
        <v>30000</v>
      </c>
      <c r="R268" s="189"/>
      <c r="S268" s="189"/>
      <c r="T268" s="189"/>
      <c r="U268" s="189"/>
      <c r="V268" s="189"/>
      <c r="W268" s="189"/>
      <c r="X268" s="189"/>
      <c r="Y268" s="189">
        <v>30000</v>
      </c>
      <c r="Z268" s="189">
        <v>30000</v>
      </c>
      <c r="AA268" s="221" t="s">
        <v>1234</v>
      </c>
      <c r="AB268" s="210" t="s">
        <v>1235</v>
      </c>
      <c r="AC268" s="209" t="s">
        <v>1236</v>
      </c>
      <c r="AD268" s="197" t="s">
        <v>94</v>
      </c>
      <c r="AE268" s="234" t="s">
        <v>69</v>
      </c>
      <c r="AF268" s="231">
        <v>0</v>
      </c>
      <c r="AG268" s="211">
        <f>Table16[[#This Row],[ADOPTED
Expenditures TOTAL]]*Table16[[#This Row],[
Percent Related to CAP]]</f>
        <v>0</v>
      </c>
      <c r="AH268" s="211">
        <f>Table16[[#This Row],[ADOPTED
Revenue TOTAL]]*Table16[[#This Row],[
Percent Related to CAP]]</f>
        <v>0</v>
      </c>
      <c r="AI268" s="217" t="s">
        <v>69</v>
      </c>
      <c r="AJ268" s="217" t="s">
        <v>69</v>
      </c>
      <c r="AK268" s="217" t="s">
        <v>69</v>
      </c>
      <c r="AL268" s="217" t="s">
        <v>69</v>
      </c>
      <c r="AM268" s="246"/>
      <c r="AN268" s="215" t="s">
        <v>83</v>
      </c>
      <c r="AO268" s="197"/>
      <c r="AP268" s="197"/>
      <c r="AQ268" s="216"/>
      <c r="AR268" s="216"/>
      <c r="AS268" s="219" t="s">
        <v>1233</v>
      </c>
      <c r="AT268" s="117" t="b">
        <f>IF(Table16[[#This Row],[PROPOSED
Form ID Name]]=Table16[[#This Row],[ADOPTED
Form ID Name]],TRUE,FALSE)</f>
        <v>1</v>
      </c>
      <c r="AU268" s="121" t="s">
        <v>1234</v>
      </c>
      <c r="AV268" s="220" t="b">
        <f>AND(Table16[[#This Row],[PROPOSED Adjustment Description]]=Table16[[#This Row],[ ADOPTED
Adjustment Description]],TRUE,FALSE)</f>
        <v>0</v>
      </c>
      <c r="AW268" s="1" t="s">
        <v>4458</v>
      </c>
      <c r="AX268" s="1" t="b">
        <f>Table16[[#This Row],[Total Expenditures to CAP]]=Table16[[#This Row],[
Percent Related to CAP]]*Table16[[#This Row],[ADOPTED
Expenditures TOTAL]]</f>
        <v>1</v>
      </c>
      <c r="AY268" s="1" t="b">
        <f>Table16[[#This Row],[Total Revenue to CAP]]=Table16[[#This Row],[
Percent Related to CAP]]*Table16[[#This Row],[ADOPTED
Revenue TOTAL]]</f>
        <v>1</v>
      </c>
    </row>
    <row r="269" spans="1:51" s="214" customFormat="1" ht="35.25" customHeight="1" x14ac:dyDescent="0.15">
      <c r="A269" s="196">
        <v>200308</v>
      </c>
      <c r="B269" s="199" t="s">
        <v>1206</v>
      </c>
      <c r="C269" s="198">
        <v>1314</v>
      </c>
      <c r="D269" s="199" t="s">
        <v>261</v>
      </c>
      <c r="E269" s="199" t="s">
        <v>335</v>
      </c>
      <c r="F269" s="199" t="s">
        <v>83</v>
      </c>
      <c r="G269" s="199" t="s">
        <v>160</v>
      </c>
      <c r="H269" s="199" t="s">
        <v>284</v>
      </c>
      <c r="I269" s="226">
        <v>57055</v>
      </c>
      <c r="J269" s="228" t="s">
        <v>1237</v>
      </c>
      <c r="K269" s="190"/>
      <c r="L269" s="191"/>
      <c r="M269" s="191"/>
      <c r="N269" s="191"/>
      <c r="O269" s="191">
        <f>SUM(Table16[[#This Row],[Salaries and Wages]:[Variable Fringe]])</f>
        <v>0</v>
      </c>
      <c r="P269" s="191"/>
      <c r="Q269" s="191">
        <v>6000</v>
      </c>
      <c r="R269" s="191"/>
      <c r="S269" s="191"/>
      <c r="T269" s="191"/>
      <c r="U269" s="191"/>
      <c r="V269" s="191"/>
      <c r="W269" s="191"/>
      <c r="X269" s="191"/>
      <c r="Y269" s="191">
        <v>6000</v>
      </c>
      <c r="Z269" s="191">
        <v>6000</v>
      </c>
      <c r="AA269" s="222" t="s">
        <v>1238</v>
      </c>
      <c r="AB269" s="210" t="s">
        <v>1239</v>
      </c>
      <c r="AC269" s="209" t="s">
        <v>1240</v>
      </c>
      <c r="AD269" s="199" t="s">
        <v>94</v>
      </c>
      <c r="AE269" s="236" t="s">
        <v>69</v>
      </c>
      <c r="AF269" s="231">
        <v>0</v>
      </c>
      <c r="AG269" s="211">
        <f>Table16[[#This Row],[ADOPTED
Expenditures TOTAL]]*Table16[[#This Row],[
Percent Related to CAP]]</f>
        <v>0</v>
      </c>
      <c r="AH269" s="211">
        <f>Table16[[#This Row],[ADOPTED
Revenue TOTAL]]*Table16[[#This Row],[
Percent Related to CAP]]</f>
        <v>0</v>
      </c>
      <c r="AI269" s="217" t="s">
        <v>69</v>
      </c>
      <c r="AJ269" s="217" t="s">
        <v>69</v>
      </c>
      <c r="AK269" s="217" t="s">
        <v>69</v>
      </c>
      <c r="AL269" s="217" t="s">
        <v>69</v>
      </c>
      <c r="AM269" s="291"/>
      <c r="AN269" s="215" t="s">
        <v>83</v>
      </c>
      <c r="AO269" s="197"/>
      <c r="AP269" s="197"/>
      <c r="AQ269" s="216"/>
      <c r="AR269" s="216"/>
      <c r="AS269" s="219" t="s">
        <v>1237</v>
      </c>
      <c r="AT269" s="117" t="b">
        <f>IF(Table16[[#This Row],[PROPOSED
Form ID Name]]=Table16[[#This Row],[ADOPTED
Form ID Name]],TRUE,FALSE)</f>
        <v>1</v>
      </c>
      <c r="AU269" s="121" t="s">
        <v>1238</v>
      </c>
      <c r="AV269" s="220" t="b">
        <f>AND(Table16[[#This Row],[PROPOSED Adjustment Description]]=Table16[[#This Row],[ ADOPTED
Adjustment Description]],TRUE,FALSE)</f>
        <v>0</v>
      </c>
      <c r="AW269" s="1" t="s">
        <v>4458</v>
      </c>
      <c r="AX269" s="1" t="b">
        <f>Table16[[#This Row],[Total Expenditures to CAP]]=Table16[[#This Row],[
Percent Related to CAP]]*Table16[[#This Row],[ADOPTED
Expenditures TOTAL]]</f>
        <v>1</v>
      </c>
      <c r="AY269" s="1" t="b">
        <f>Table16[[#This Row],[Total Revenue to CAP]]=Table16[[#This Row],[
Percent Related to CAP]]*Table16[[#This Row],[ADOPTED
Revenue TOTAL]]</f>
        <v>1</v>
      </c>
    </row>
    <row r="270" spans="1:51" s="214" customFormat="1" ht="35.25" customHeight="1" x14ac:dyDescent="0.15">
      <c r="A270" s="196">
        <v>200308</v>
      </c>
      <c r="B270" s="199" t="s">
        <v>1206</v>
      </c>
      <c r="C270" s="198">
        <v>1314</v>
      </c>
      <c r="D270" s="199" t="s">
        <v>261</v>
      </c>
      <c r="E270" s="199" t="s">
        <v>465</v>
      </c>
      <c r="F270" s="199" t="s">
        <v>83</v>
      </c>
      <c r="G270" s="199" t="s">
        <v>134</v>
      </c>
      <c r="H270" s="199" t="s">
        <v>83</v>
      </c>
      <c r="I270" s="226">
        <v>57056</v>
      </c>
      <c r="J270" s="228" t="s">
        <v>1241</v>
      </c>
      <c r="K270" s="190"/>
      <c r="L270" s="191"/>
      <c r="M270" s="191"/>
      <c r="N270" s="191"/>
      <c r="O270" s="191">
        <f>SUM(Table16[[#This Row],[Salaries and Wages]:[Variable Fringe]])</f>
        <v>0</v>
      </c>
      <c r="P270" s="191"/>
      <c r="Q270" s="191"/>
      <c r="R270" s="191"/>
      <c r="S270" s="191"/>
      <c r="T270" s="191"/>
      <c r="U270" s="191"/>
      <c r="V270" s="191"/>
      <c r="W270" s="191"/>
      <c r="X270" s="191"/>
      <c r="Y270" s="191"/>
      <c r="Z270" s="193">
        <v>-172724</v>
      </c>
      <c r="AA270" s="223" t="s">
        <v>1242</v>
      </c>
      <c r="AB270" s="210" t="s">
        <v>1243</v>
      </c>
      <c r="AC270" s="210" t="s">
        <v>1244</v>
      </c>
      <c r="AD270" s="199" t="s">
        <v>94</v>
      </c>
      <c r="AE270" s="236" t="s">
        <v>69</v>
      </c>
      <c r="AF270" s="231">
        <v>0</v>
      </c>
      <c r="AG270" s="211">
        <f>Table16[[#This Row],[ADOPTED
Expenditures TOTAL]]*Table16[[#This Row],[
Percent Related to CAP]]</f>
        <v>0</v>
      </c>
      <c r="AH270" s="211">
        <f>Table16[[#This Row],[ADOPTED
Revenue TOTAL]]*Table16[[#This Row],[
Percent Related to CAP]]</f>
        <v>0</v>
      </c>
      <c r="AI270" s="217" t="s">
        <v>69</v>
      </c>
      <c r="AJ270" s="217" t="s">
        <v>69</v>
      </c>
      <c r="AK270" s="217" t="s">
        <v>69</v>
      </c>
      <c r="AL270" s="217" t="s">
        <v>69</v>
      </c>
      <c r="AM270" s="291"/>
      <c r="AN270" s="215" t="s">
        <v>83</v>
      </c>
      <c r="AO270" s="197"/>
      <c r="AP270" s="197"/>
      <c r="AQ270" s="216"/>
      <c r="AR270" s="216"/>
      <c r="AS270" s="219" t="s">
        <v>1241</v>
      </c>
      <c r="AT270" s="117" t="b">
        <f>IF(Table16[[#This Row],[PROPOSED
Form ID Name]]=Table16[[#This Row],[ADOPTED
Form ID Name]],TRUE,FALSE)</f>
        <v>1</v>
      </c>
      <c r="AU270" s="121" t="s">
        <v>1242</v>
      </c>
      <c r="AV270" s="220" t="b">
        <f>AND(Table16[[#This Row],[PROPOSED Adjustment Description]]=Table16[[#This Row],[ ADOPTED
Adjustment Description]],TRUE,FALSE)</f>
        <v>0</v>
      </c>
      <c r="AW270" s="1" t="s">
        <v>4458</v>
      </c>
      <c r="AX270" s="1" t="b">
        <f>Table16[[#This Row],[Total Expenditures to CAP]]=Table16[[#This Row],[
Percent Related to CAP]]*Table16[[#This Row],[ADOPTED
Expenditures TOTAL]]</f>
        <v>1</v>
      </c>
      <c r="AY270" s="1" t="b">
        <f>Table16[[#This Row],[Total Revenue to CAP]]=Table16[[#This Row],[
Percent Related to CAP]]*Table16[[#This Row],[ADOPTED
Revenue TOTAL]]</f>
        <v>1</v>
      </c>
    </row>
    <row r="271" spans="1:51" s="214" customFormat="1" ht="35.25" customHeight="1" x14ac:dyDescent="0.15">
      <c r="A271" s="196">
        <v>200308</v>
      </c>
      <c r="B271" s="197" t="s">
        <v>1206</v>
      </c>
      <c r="C271" s="198">
        <v>1314</v>
      </c>
      <c r="D271" s="197" t="s">
        <v>261</v>
      </c>
      <c r="E271" s="197" t="s">
        <v>293</v>
      </c>
      <c r="F271" s="197" t="s">
        <v>83</v>
      </c>
      <c r="G271" s="197" t="s">
        <v>89</v>
      </c>
      <c r="H271" s="197" t="s">
        <v>83</v>
      </c>
      <c r="I271" s="226">
        <v>57057</v>
      </c>
      <c r="J271" s="227" t="s">
        <v>1245</v>
      </c>
      <c r="K271" s="188"/>
      <c r="L271" s="189"/>
      <c r="M271" s="189"/>
      <c r="N271" s="189"/>
      <c r="O271" s="189">
        <f>SUM(Table16[[#This Row],[Salaries and Wages]:[Variable Fringe]])</f>
        <v>0</v>
      </c>
      <c r="P271" s="189"/>
      <c r="Q271" s="189"/>
      <c r="R271" s="189"/>
      <c r="S271" s="189"/>
      <c r="T271" s="189"/>
      <c r="U271" s="189"/>
      <c r="V271" s="189"/>
      <c r="W271" s="189"/>
      <c r="X271" s="189"/>
      <c r="Y271" s="189"/>
      <c r="Z271" s="189">
        <v>1550228</v>
      </c>
      <c r="AA271" s="221" t="s">
        <v>1246</v>
      </c>
      <c r="AB271" s="210" t="s">
        <v>1204</v>
      </c>
      <c r="AC271" s="210" t="s">
        <v>1247</v>
      </c>
      <c r="AD271" s="197" t="s">
        <v>94</v>
      </c>
      <c r="AE271" s="234" t="s">
        <v>69</v>
      </c>
      <c r="AF271" s="231">
        <v>0</v>
      </c>
      <c r="AG271" s="211">
        <f>Table16[[#This Row],[ADOPTED
Expenditures TOTAL]]*Table16[[#This Row],[
Percent Related to CAP]]</f>
        <v>0</v>
      </c>
      <c r="AH271" s="211">
        <f>Table16[[#This Row],[ADOPTED
Revenue TOTAL]]*Table16[[#This Row],[
Percent Related to CAP]]</f>
        <v>0</v>
      </c>
      <c r="AI271" s="217" t="s">
        <v>69</v>
      </c>
      <c r="AJ271" s="217" t="s">
        <v>69</v>
      </c>
      <c r="AK271" s="217" t="s">
        <v>69</v>
      </c>
      <c r="AL271" s="217" t="s">
        <v>69</v>
      </c>
      <c r="AM271" s="246"/>
      <c r="AN271" s="215" t="s">
        <v>83</v>
      </c>
      <c r="AO271" s="197"/>
      <c r="AP271" s="197"/>
      <c r="AQ271" s="216"/>
      <c r="AR271" s="216"/>
      <c r="AS271" s="219" t="s">
        <v>1245</v>
      </c>
      <c r="AT271" s="117" t="b">
        <f>IF(Table16[[#This Row],[PROPOSED
Form ID Name]]=Table16[[#This Row],[ADOPTED
Form ID Name]],TRUE,FALSE)</f>
        <v>1</v>
      </c>
      <c r="AU271" s="121" t="s">
        <v>1246</v>
      </c>
      <c r="AV271" s="220" t="b">
        <f>AND(Table16[[#This Row],[PROPOSED Adjustment Description]]=Table16[[#This Row],[ ADOPTED
Adjustment Description]],TRUE,FALSE)</f>
        <v>0</v>
      </c>
      <c r="AW271" s="1" t="s">
        <v>4458</v>
      </c>
      <c r="AX271" s="1" t="b">
        <f>Table16[[#This Row],[Total Expenditures to CAP]]=Table16[[#This Row],[
Percent Related to CAP]]*Table16[[#This Row],[ADOPTED
Expenditures TOTAL]]</f>
        <v>1</v>
      </c>
      <c r="AY271" s="1" t="b">
        <f>Table16[[#This Row],[Total Revenue to CAP]]=Table16[[#This Row],[
Percent Related to CAP]]*Table16[[#This Row],[ADOPTED
Revenue TOTAL]]</f>
        <v>1</v>
      </c>
    </row>
    <row r="272" spans="1:51" s="214" customFormat="1" ht="35.25" customHeight="1" x14ac:dyDescent="0.15">
      <c r="A272" s="196">
        <v>100000</v>
      </c>
      <c r="B272" s="199" t="s">
        <v>57</v>
      </c>
      <c r="C272" s="198">
        <v>171414</v>
      </c>
      <c r="D272" s="199" t="s">
        <v>1248</v>
      </c>
      <c r="E272" s="199" t="s">
        <v>103</v>
      </c>
      <c r="F272" s="199" t="s">
        <v>60</v>
      </c>
      <c r="G272" s="199" t="s">
        <v>1249</v>
      </c>
      <c r="H272" s="199" t="s">
        <v>83</v>
      </c>
      <c r="I272" s="198">
        <v>57058</v>
      </c>
      <c r="J272" s="216" t="s">
        <v>1250</v>
      </c>
      <c r="K272" s="190">
        <v>1</v>
      </c>
      <c r="L272" s="191">
        <v>47464</v>
      </c>
      <c r="M272" s="191">
        <v>17033</v>
      </c>
      <c r="N272" s="191">
        <v>8882</v>
      </c>
      <c r="O272" s="191">
        <f>SUM(Table16[[#This Row],[Salaries and Wages]:[Variable Fringe]])</f>
        <v>73379</v>
      </c>
      <c r="P272" s="191">
        <v>19000</v>
      </c>
      <c r="Q272" s="191">
        <v>91300</v>
      </c>
      <c r="R272" s="191"/>
      <c r="S272" s="191">
        <v>750</v>
      </c>
      <c r="T272" s="191"/>
      <c r="U272" s="191"/>
      <c r="V272" s="191"/>
      <c r="W272" s="191"/>
      <c r="X272" s="191"/>
      <c r="Y272" s="191">
        <v>184429</v>
      </c>
      <c r="Z272" s="191"/>
      <c r="AA272" s="403" t="s">
        <v>1251</v>
      </c>
      <c r="AB272" s="210" t="s">
        <v>1252</v>
      </c>
      <c r="AC272" s="210" t="s">
        <v>1253</v>
      </c>
      <c r="AD272" s="199" t="s">
        <v>94</v>
      </c>
      <c r="AE272" s="234" t="s">
        <v>1254</v>
      </c>
      <c r="AF272" s="231">
        <v>1</v>
      </c>
      <c r="AG272" s="211">
        <f>Table16[[#This Row],[ADOPTED
Expenditures TOTAL]]*Table16[[#This Row],[
Percent Related to CAP]]</f>
        <v>184429</v>
      </c>
      <c r="AH272" s="211">
        <f>Table16[[#This Row],[ADOPTED
Revenue TOTAL]]*Table16[[#This Row],[
Percent Related to CAP]]</f>
        <v>0</v>
      </c>
      <c r="AI272" s="217" t="s">
        <v>79</v>
      </c>
      <c r="AJ272" s="217" t="s">
        <v>1255</v>
      </c>
      <c r="AK272" s="217" t="s">
        <v>81</v>
      </c>
      <c r="AL272" s="217" t="s">
        <v>177</v>
      </c>
      <c r="AM272" s="246"/>
      <c r="AN272" s="215"/>
      <c r="AO272" s="197"/>
      <c r="AP272" s="197"/>
      <c r="AQ272" s="197"/>
      <c r="AR272" s="197" t="s">
        <v>70</v>
      </c>
      <c r="AS272" s="243" t="s">
        <v>1250</v>
      </c>
      <c r="AT272" s="252" t="b">
        <f>IF(Table16[[#This Row],[PROPOSED
Form ID Name]]=Table16[[#This Row],[ADOPTED
Form ID Name]],TRUE,FALSE)</f>
        <v>1</v>
      </c>
      <c r="AU272" s="253" t="s">
        <v>1251</v>
      </c>
      <c r="AV272" s="254" t="b">
        <f>AND(Table16[[#This Row],[PROPOSED Adjustment Description]]=Table16[[#This Row],[ ADOPTED
Adjustment Description]],TRUE,FALSE)</f>
        <v>0</v>
      </c>
      <c r="AW272" s="1" t="s">
        <v>4458</v>
      </c>
      <c r="AX272" s="1" t="b">
        <f>Table16[[#This Row],[Total Expenditures to CAP]]=Table16[[#This Row],[
Percent Related to CAP]]*Table16[[#This Row],[ADOPTED
Expenditures TOTAL]]</f>
        <v>1</v>
      </c>
      <c r="AY272" s="1" t="b">
        <f>Table16[[#This Row],[Total Revenue to CAP]]=Table16[[#This Row],[
Percent Related to CAP]]*Table16[[#This Row],[ADOPTED
Revenue TOTAL]]</f>
        <v>1</v>
      </c>
    </row>
    <row r="273" spans="1:51" s="214" customFormat="1" ht="35.25" customHeight="1" x14ac:dyDescent="0.15">
      <c r="A273" s="196">
        <v>100000</v>
      </c>
      <c r="B273" s="197" t="s">
        <v>57</v>
      </c>
      <c r="C273" s="198">
        <v>171411</v>
      </c>
      <c r="D273" s="197" t="s">
        <v>1256</v>
      </c>
      <c r="E273" s="197" t="s">
        <v>329</v>
      </c>
      <c r="F273" s="197" t="s">
        <v>60</v>
      </c>
      <c r="G273" s="197" t="s">
        <v>61</v>
      </c>
      <c r="H273" s="197" t="s">
        <v>83</v>
      </c>
      <c r="I273" s="226">
        <v>57060</v>
      </c>
      <c r="J273" s="227" t="s">
        <v>1257</v>
      </c>
      <c r="K273" s="188">
        <v>1</v>
      </c>
      <c r="L273" s="189">
        <v>134400</v>
      </c>
      <c r="M273" s="189">
        <v>25788</v>
      </c>
      <c r="N273" s="189">
        <v>11229</v>
      </c>
      <c r="O273" s="189">
        <f>SUM(Table16[[#This Row],[Salaries and Wages]:[Variable Fringe]])</f>
        <v>171417</v>
      </c>
      <c r="P273" s="189">
        <v>400</v>
      </c>
      <c r="Q273" s="189"/>
      <c r="R273" s="189">
        <v>1000</v>
      </c>
      <c r="S273" s="189">
        <v>720</v>
      </c>
      <c r="T273" s="189"/>
      <c r="U273" s="189"/>
      <c r="V273" s="189"/>
      <c r="W273" s="189"/>
      <c r="X273" s="189"/>
      <c r="Y273" s="189">
        <v>173537</v>
      </c>
      <c r="Z273" s="189"/>
      <c r="AA273" s="221" t="s">
        <v>1258</v>
      </c>
      <c r="AB273" s="210" t="s">
        <v>1259</v>
      </c>
      <c r="AC273" s="210" t="s">
        <v>1260</v>
      </c>
      <c r="AD273" s="197" t="s">
        <v>67</v>
      </c>
      <c r="AE273" s="235" t="s">
        <v>1261</v>
      </c>
      <c r="AF273" s="231">
        <v>0</v>
      </c>
      <c r="AG273" s="211">
        <f>Table16[[#This Row],[ADOPTED
Expenditures TOTAL]]*Table16[[#This Row],[
Percent Related to CAP]]</f>
        <v>0</v>
      </c>
      <c r="AH273" s="211">
        <f>Table16[[#This Row],[ADOPTED
Revenue TOTAL]]*Table16[[#This Row],[
Percent Related to CAP]]</f>
        <v>0</v>
      </c>
      <c r="AI273" s="217" t="s">
        <v>69</v>
      </c>
      <c r="AJ273" s="217" t="s">
        <v>69</v>
      </c>
      <c r="AK273" s="217" t="s">
        <v>69</v>
      </c>
      <c r="AL273" s="217" t="s">
        <v>69</v>
      </c>
      <c r="AM273" s="290"/>
      <c r="AN273" s="212"/>
      <c r="AO273" s="213"/>
      <c r="AP273" s="213"/>
      <c r="AQ273" s="213"/>
      <c r="AR273" s="197" t="s">
        <v>70</v>
      </c>
      <c r="AS273" s="219" t="s">
        <v>1257</v>
      </c>
      <c r="AT273" s="116" t="b">
        <f>IF(Table16[[#This Row],[PROPOSED
Form ID Name]]=Table16[[#This Row],[ADOPTED
Form ID Name]],TRUE,FALSE)</f>
        <v>1</v>
      </c>
      <c r="AU273" s="121" t="s">
        <v>1258</v>
      </c>
      <c r="AV273" s="220" t="b">
        <f>AND(Table16[[#This Row],[PROPOSED Adjustment Description]]=Table16[[#This Row],[ ADOPTED
Adjustment Description]],TRUE,FALSE)</f>
        <v>0</v>
      </c>
      <c r="AW273" s="1" t="s">
        <v>4458</v>
      </c>
      <c r="AX273" s="1" t="b">
        <f>Table16[[#This Row],[Total Expenditures to CAP]]=Table16[[#This Row],[
Percent Related to CAP]]*Table16[[#This Row],[ADOPTED
Expenditures TOTAL]]</f>
        <v>1</v>
      </c>
      <c r="AY273" s="1" t="b">
        <f>Table16[[#This Row],[Total Revenue to CAP]]=Table16[[#This Row],[
Percent Related to CAP]]*Table16[[#This Row],[ADOPTED
Revenue TOTAL]]</f>
        <v>1</v>
      </c>
    </row>
    <row r="274" spans="1:51" s="214" customFormat="1" ht="35.25" customHeight="1" x14ac:dyDescent="0.15">
      <c r="A274" s="196">
        <v>100000</v>
      </c>
      <c r="B274" s="197" t="s">
        <v>57</v>
      </c>
      <c r="C274" s="198">
        <v>211600</v>
      </c>
      <c r="D274" s="197" t="s">
        <v>58</v>
      </c>
      <c r="E274" s="197" t="s">
        <v>83</v>
      </c>
      <c r="F274" s="197" t="s">
        <v>83</v>
      </c>
      <c r="G274" s="197" t="s">
        <v>239</v>
      </c>
      <c r="H274" s="197" t="s">
        <v>83</v>
      </c>
      <c r="I274" s="226">
        <v>57063</v>
      </c>
      <c r="J274" s="227" t="s">
        <v>1262</v>
      </c>
      <c r="K274" s="188">
        <v>0.77</v>
      </c>
      <c r="L274" s="189">
        <v>28097</v>
      </c>
      <c r="M274" s="189">
        <v>482</v>
      </c>
      <c r="N274" s="189">
        <v>2093</v>
      </c>
      <c r="O274" s="189">
        <f>SUM(Table16[[#This Row],[Salaries and Wages]:[Variable Fringe]])</f>
        <v>30672</v>
      </c>
      <c r="P274" s="189"/>
      <c r="Q274" s="189"/>
      <c r="R274" s="189"/>
      <c r="S274" s="189"/>
      <c r="T274" s="189"/>
      <c r="U274" s="189"/>
      <c r="V274" s="189"/>
      <c r="W274" s="189"/>
      <c r="X274" s="189"/>
      <c r="Y274" s="189">
        <v>30672</v>
      </c>
      <c r="Z274" s="189"/>
      <c r="AA274" s="221" t="s">
        <v>1263</v>
      </c>
      <c r="AB274" s="210" t="s">
        <v>242</v>
      </c>
      <c r="AC274" s="210" t="s">
        <v>1264</v>
      </c>
      <c r="AD274" s="197" t="s">
        <v>94</v>
      </c>
      <c r="AE274" s="235" t="s">
        <v>1265</v>
      </c>
      <c r="AF274" s="231">
        <v>0</v>
      </c>
      <c r="AG274" s="211">
        <f>Table16[[#This Row],[ADOPTED
Expenditures TOTAL]]*Table16[[#This Row],[
Percent Related to CAP]]</f>
        <v>0</v>
      </c>
      <c r="AH274" s="211">
        <f>Table16[[#This Row],[ADOPTED
Revenue TOTAL]]*Table16[[#This Row],[
Percent Related to CAP]]</f>
        <v>0</v>
      </c>
      <c r="AI274" s="251" t="s">
        <v>69</v>
      </c>
      <c r="AJ274" s="251" t="s">
        <v>69</v>
      </c>
      <c r="AK274" s="251" t="s">
        <v>69</v>
      </c>
      <c r="AL274" s="217" t="s">
        <v>69</v>
      </c>
      <c r="AM274" s="290"/>
      <c r="AN274" s="212"/>
      <c r="AO274" s="213"/>
      <c r="AP274" s="213"/>
      <c r="AQ274" s="213"/>
      <c r="AR274" s="197" t="s">
        <v>83</v>
      </c>
      <c r="AS274" s="219" t="s">
        <v>1262</v>
      </c>
      <c r="AT274" s="116" t="b">
        <f>IF(Table16[[#This Row],[PROPOSED
Form ID Name]]=Table16[[#This Row],[ADOPTED
Form ID Name]],TRUE,FALSE)</f>
        <v>1</v>
      </c>
      <c r="AU274" s="121" t="s">
        <v>1263</v>
      </c>
      <c r="AV274" s="220" t="b">
        <f>AND(Table16[[#This Row],[PROPOSED Adjustment Description]]=Table16[[#This Row],[ ADOPTED
Adjustment Description]],TRUE,FALSE)</f>
        <v>0</v>
      </c>
      <c r="AW274" s="1" t="s">
        <v>4458</v>
      </c>
      <c r="AX274" s="1" t="b">
        <f>Table16[[#This Row],[Total Expenditures to CAP]]=Table16[[#This Row],[
Percent Related to CAP]]*Table16[[#This Row],[ADOPTED
Expenditures TOTAL]]</f>
        <v>1</v>
      </c>
      <c r="AY274" s="1" t="b">
        <f>Table16[[#This Row],[Total Revenue to CAP]]=Table16[[#This Row],[
Percent Related to CAP]]*Table16[[#This Row],[ADOPTED
Revenue TOTAL]]</f>
        <v>1</v>
      </c>
    </row>
    <row r="275" spans="1:51" s="214" customFormat="1" ht="35.25" customHeight="1" x14ac:dyDescent="0.15">
      <c r="A275" s="196">
        <v>200217</v>
      </c>
      <c r="B275" s="197" t="s">
        <v>1266</v>
      </c>
      <c r="C275" s="198">
        <v>211600</v>
      </c>
      <c r="D275" s="197" t="s">
        <v>58</v>
      </c>
      <c r="E275" s="197" t="s">
        <v>83</v>
      </c>
      <c r="F275" s="197" t="s">
        <v>83</v>
      </c>
      <c r="G275" s="197" t="s">
        <v>239</v>
      </c>
      <c r="H275" s="197" t="s">
        <v>83</v>
      </c>
      <c r="I275" s="226">
        <v>57064</v>
      </c>
      <c r="J275" s="227" t="s">
        <v>1267</v>
      </c>
      <c r="K275" s="188">
        <v>1.1599999999999999</v>
      </c>
      <c r="L275" s="189">
        <v>65169</v>
      </c>
      <c r="M275" s="189">
        <v>846</v>
      </c>
      <c r="N275" s="189">
        <v>4855</v>
      </c>
      <c r="O275" s="189">
        <f>SUM(Table16[[#This Row],[Salaries and Wages]:[Variable Fringe]])</f>
        <v>70870</v>
      </c>
      <c r="P275" s="189"/>
      <c r="Q275" s="189"/>
      <c r="R275" s="189"/>
      <c r="S275" s="189"/>
      <c r="T275" s="189"/>
      <c r="U275" s="189"/>
      <c r="V275" s="189"/>
      <c r="W275" s="189"/>
      <c r="X275" s="189"/>
      <c r="Y275" s="189">
        <v>70870</v>
      </c>
      <c r="Z275" s="189"/>
      <c r="AA275" s="221" t="s">
        <v>1268</v>
      </c>
      <c r="AB275" s="210" t="s">
        <v>242</v>
      </c>
      <c r="AC275" s="210" t="s">
        <v>1269</v>
      </c>
      <c r="AD275" s="197" t="s">
        <v>94</v>
      </c>
      <c r="AE275" s="235" t="s">
        <v>1270</v>
      </c>
      <c r="AF275" s="231">
        <v>0</v>
      </c>
      <c r="AG275" s="211">
        <f>Table16[[#This Row],[ADOPTED
Expenditures TOTAL]]*Table16[[#This Row],[
Percent Related to CAP]]</f>
        <v>0</v>
      </c>
      <c r="AH275" s="211">
        <f>Table16[[#This Row],[ADOPTED
Revenue TOTAL]]*Table16[[#This Row],[
Percent Related to CAP]]</f>
        <v>0</v>
      </c>
      <c r="AI275" s="251" t="s">
        <v>69</v>
      </c>
      <c r="AJ275" s="251" t="s">
        <v>69</v>
      </c>
      <c r="AK275" s="251" t="s">
        <v>69</v>
      </c>
      <c r="AL275" s="217" t="s">
        <v>69</v>
      </c>
      <c r="AM275" s="290"/>
      <c r="AN275" s="215" t="s">
        <v>83</v>
      </c>
      <c r="AO275" s="197"/>
      <c r="AP275" s="197"/>
      <c r="AQ275" s="216"/>
      <c r="AR275" s="216"/>
      <c r="AS275" s="219" t="s">
        <v>1267</v>
      </c>
      <c r="AT275" s="117" t="b">
        <f>IF(Table16[[#This Row],[PROPOSED
Form ID Name]]=Table16[[#This Row],[ADOPTED
Form ID Name]],TRUE,FALSE)</f>
        <v>1</v>
      </c>
      <c r="AU275" s="121" t="s">
        <v>1268</v>
      </c>
      <c r="AV275" s="220" t="b">
        <f>AND(Table16[[#This Row],[PROPOSED Adjustment Description]]=Table16[[#This Row],[ ADOPTED
Adjustment Description]],TRUE,FALSE)</f>
        <v>0</v>
      </c>
      <c r="AW275" s="1" t="s">
        <v>4458</v>
      </c>
      <c r="AX275" s="1" t="b">
        <f>Table16[[#This Row],[Total Expenditures to CAP]]=Table16[[#This Row],[
Percent Related to CAP]]*Table16[[#This Row],[ADOPTED
Expenditures TOTAL]]</f>
        <v>1</v>
      </c>
      <c r="AY275" s="1" t="b">
        <f>Table16[[#This Row],[Total Revenue to CAP]]=Table16[[#This Row],[
Percent Related to CAP]]*Table16[[#This Row],[ADOPTED
Revenue TOTAL]]</f>
        <v>1</v>
      </c>
    </row>
    <row r="276" spans="1:51" s="214" customFormat="1" ht="35.25" customHeight="1" x14ac:dyDescent="0.15">
      <c r="A276" s="196">
        <v>100000</v>
      </c>
      <c r="B276" s="199" t="s">
        <v>57</v>
      </c>
      <c r="C276" s="198">
        <v>171415</v>
      </c>
      <c r="D276" s="199" t="s">
        <v>1271</v>
      </c>
      <c r="E276" s="199" t="s">
        <v>238</v>
      </c>
      <c r="F276" s="199" t="s">
        <v>60</v>
      </c>
      <c r="G276" s="199" t="s">
        <v>128</v>
      </c>
      <c r="H276" s="199" t="s">
        <v>83</v>
      </c>
      <c r="I276" s="226">
        <v>57068</v>
      </c>
      <c r="J276" s="228" t="s">
        <v>1272</v>
      </c>
      <c r="K276" s="190"/>
      <c r="L276" s="191"/>
      <c r="M276" s="191"/>
      <c r="N276" s="191"/>
      <c r="O276" s="191">
        <f>SUM(Table16[[#This Row],[Salaries and Wages]:[Variable Fringe]])</f>
        <v>0</v>
      </c>
      <c r="P276" s="191"/>
      <c r="Q276" s="191">
        <v>22747</v>
      </c>
      <c r="R276" s="191"/>
      <c r="S276" s="191"/>
      <c r="T276" s="191"/>
      <c r="U276" s="191"/>
      <c r="V276" s="191"/>
      <c r="W276" s="191">
        <v>0</v>
      </c>
      <c r="X276" s="191"/>
      <c r="Y276" s="191">
        <v>22747</v>
      </c>
      <c r="Z276" s="191"/>
      <c r="AA276" s="222" t="s">
        <v>1273</v>
      </c>
      <c r="AB276" s="210" t="s">
        <v>1274</v>
      </c>
      <c r="AC276" s="209" t="s">
        <v>1275</v>
      </c>
      <c r="AD276" s="199" t="s">
        <v>94</v>
      </c>
      <c r="AE276" s="234" t="s">
        <v>1276</v>
      </c>
      <c r="AF276" s="231">
        <v>0</v>
      </c>
      <c r="AG276" s="211">
        <f>Table16[[#This Row],[ADOPTED
Expenditures TOTAL]]*Table16[[#This Row],[
Percent Related to CAP]]</f>
        <v>0</v>
      </c>
      <c r="AH276" s="211">
        <f>Table16[[#This Row],[ADOPTED
Revenue TOTAL]]*Table16[[#This Row],[
Percent Related to CAP]]</f>
        <v>0</v>
      </c>
      <c r="AI276" s="217" t="s">
        <v>69</v>
      </c>
      <c r="AJ276" s="217" t="s">
        <v>69</v>
      </c>
      <c r="AK276" s="217" t="s">
        <v>69</v>
      </c>
      <c r="AL276" s="217" t="s">
        <v>69</v>
      </c>
      <c r="AM276" s="246"/>
      <c r="AN276" s="215"/>
      <c r="AO276" s="197"/>
      <c r="AP276" s="197"/>
      <c r="AQ276" s="197"/>
      <c r="AR276" s="197" t="s">
        <v>70</v>
      </c>
      <c r="AS276" s="219" t="s">
        <v>1272</v>
      </c>
      <c r="AT276" s="116" t="b">
        <f>IF(Table16[[#This Row],[PROPOSED
Form ID Name]]=Table16[[#This Row],[ADOPTED
Form ID Name]],TRUE,FALSE)</f>
        <v>1</v>
      </c>
      <c r="AU276" s="121" t="s">
        <v>1273</v>
      </c>
      <c r="AV276" s="220" t="b">
        <f>AND(Table16[[#This Row],[PROPOSED Adjustment Description]]=Table16[[#This Row],[ ADOPTED
Adjustment Description]],TRUE,FALSE)</f>
        <v>0</v>
      </c>
      <c r="AW276" s="1" t="s">
        <v>4458</v>
      </c>
      <c r="AX276" s="1" t="b">
        <f>Table16[[#This Row],[Total Expenditures to CAP]]=Table16[[#This Row],[
Percent Related to CAP]]*Table16[[#This Row],[ADOPTED
Expenditures TOTAL]]</f>
        <v>1</v>
      </c>
      <c r="AY276" s="1" t="b">
        <f>Table16[[#This Row],[Total Revenue to CAP]]=Table16[[#This Row],[
Percent Related to CAP]]*Table16[[#This Row],[ADOPTED
Revenue TOTAL]]</f>
        <v>1</v>
      </c>
    </row>
    <row r="277" spans="1:51" s="214" customFormat="1" ht="35.25" customHeight="1" x14ac:dyDescent="0.15">
      <c r="A277" s="196">
        <v>100000</v>
      </c>
      <c r="B277" s="197" t="s">
        <v>57</v>
      </c>
      <c r="C277" s="198">
        <v>1216</v>
      </c>
      <c r="D277" s="197" t="s">
        <v>1277</v>
      </c>
      <c r="E277" s="197" t="s">
        <v>103</v>
      </c>
      <c r="F277" s="197" t="s">
        <v>83</v>
      </c>
      <c r="G277" s="197" t="s">
        <v>478</v>
      </c>
      <c r="H277" s="197" t="s">
        <v>83</v>
      </c>
      <c r="I277" s="226">
        <v>57070</v>
      </c>
      <c r="J277" s="227" t="s">
        <v>1278</v>
      </c>
      <c r="K277" s="188"/>
      <c r="L277" s="189"/>
      <c r="M277" s="189"/>
      <c r="N277" s="189"/>
      <c r="O277" s="189">
        <f>SUM(Table16[[#This Row],[Salaries and Wages]:[Variable Fringe]])</f>
        <v>0</v>
      </c>
      <c r="P277" s="189"/>
      <c r="Q277" s="194">
        <v>-178640</v>
      </c>
      <c r="R277" s="194">
        <v>-7500</v>
      </c>
      <c r="S277" s="189"/>
      <c r="T277" s="189"/>
      <c r="U277" s="189"/>
      <c r="V277" s="189"/>
      <c r="W277" s="189"/>
      <c r="X277" s="189"/>
      <c r="Y277" s="194">
        <v>-186140</v>
      </c>
      <c r="Z277" s="189"/>
      <c r="AA277" s="221" t="s">
        <v>1279</v>
      </c>
      <c r="AB277" s="210" t="s">
        <v>1280</v>
      </c>
      <c r="AC277" s="209" t="s">
        <v>1281</v>
      </c>
      <c r="AD277" s="197" t="s">
        <v>94</v>
      </c>
      <c r="AE277" s="234" t="s">
        <v>69</v>
      </c>
      <c r="AF277" s="231">
        <v>0</v>
      </c>
      <c r="AG277" s="211">
        <f>Table16[[#This Row],[ADOPTED
Expenditures TOTAL]]*Table16[[#This Row],[
Percent Related to CAP]]</f>
        <v>0</v>
      </c>
      <c r="AH277" s="211">
        <f>Table16[[#This Row],[ADOPTED
Revenue TOTAL]]*Table16[[#This Row],[
Percent Related to CAP]]</f>
        <v>0</v>
      </c>
      <c r="AI277" s="217" t="s">
        <v>69</v>
      </c>
      <c r="AJ277" s="217" t="s">
        <v>69</v>
      </c>
      <c r="AK277" s="217" t="s">
        <v>69</v>
      </c>
      <c r="AL277" s="217" t="s">
        <v>69</v>
      </c>
      <c r="AM277" s="246"/>
      <c r="AN277" s="215"/>
      <c r="AO277" s="197"/>
      <c r="AP277" s="197"/>
      <c r="AQ277" s="197"/>
      <c r="AR277" s="197" t="s">
        <v>133</v>
      </c>
      <c r="AS277" s="219" t="s">
        <v>1278</v>
      </c>
      <c r="AT277" s="116" t="b">
        <f>IF(Table16[[#This Row],[PROPOSED
Form ID Name]]=Table16[[#This Row],[ADOPTED
Form ID Name]],TRUE,FALSE)</f>
        <v>1</v>
      </c>
      <c r="AU277" s="121" t="s">
        <v>1279</v>
      </c>
      <c r="AV277" s="220" t="b">
        <f>AND(Table16[[#This Row],[PROPOSED Adjustment Description]]=Table16[[#This Row],[ ADOPTED
Adjustment Description]],TRUE,FALSE)</f>
        <v>0</v>
      </c>
      <c r="AW277" s="1" t="s">
        <v>4458</v>
      </c>
      <c r="AX277" s="1" t="b">
        <f>Table16[[#This Row],[Total Expenditures to CAP]]=Table16[[#This Row],[
Percent Related to CAP]]*Table16[[#This Row],[ADOPTED
Expenditures TOTAL]]</f>
        <v>1</v>
      </c>
      <c r="AY277" s="1" t="b">
        <f>Table16[[#This Row],[Total Revenue to CAP]]=Table16[[#This Row],[
Percent Related to CAP]]*Table16[[#This Row],[ADOPTED
Revenue TOTAL]]</f>
        <v>1</v>
      </c>
    </row>
    <row r="278" spans="1:51" s="214" customFormat="1" ht="35.25" customHeight="1" x14ac:dyDescent="0.15">
      <c r="A278" s="196">
        <v>200205</v>
      </c>
      <c r="B278" s="197" t="s">
        <v>96</v>
      </c>
      <c r="C278" s="198">
        <v>1413</v>
      </c>
      <c r="D278" s="159" t="s">
        <v>1282</v>
      </c>
      <c r="E278" s="197" t="s">
        <v>103</v>
      </c>
      <c r="F278" s="197" t="s">
        <v>83</v>
      </c>
      <c r="G278" s="197" t="s">
        <v>239</v>
      </c>
      <c r="H278" s="197" t="s">
        <v>83</v>
      </c>
      <c r="I278" s="226">
        <v>57072</v>
      </c>
      <c r="J278" s="227" t="s">
        <v>1283</v>
      </c>
      <c r="K278" s="188">
        <v>0.35</v>
      </c>
      <c r="L278" s="189">
        <v>55453</v>
      </c>
      <c r="M278" s="189">
        <v>381</v>
      </c>
      <c r="N278" s="189">
        <v>2883</v>
      </c>
      <c r="O278" s="189">
        <f>SUM(Table16[[#This Row],[Salaries and Wages]:[Variable Fringe]])</f>
        <v>58717</v>
      </c>
      <c r="P278" s="189"/>
      <c r="Q278" s="189"/>
      <c r="R278" s="189"/>
      <c r="S278" s="189"/>
      <c r="T278" s="189"/>
      <c r="U278" s="189"/>
      <c r="V278" s="189"/>
      <c r="W278" s="189"/>
      <c r="X278" s="189"/>
      <c r="Y278" s="189">
        <v>58717</v>
      </c>
      <c r="Z278" s="189"/>
      <c r="AA278" s="221" t="s">
        <v>1284</v>
      </c>
      <c r="AB278" s="210" t="s">
        <v>242</v>
      </c>
      <c r="AC278" s="210" t="s">
        <v>1285</v>
      </c>
      <c r="AD278" s="197" t="s">
        <v>94</v>
      </c>
      <c r="AE278" s="235" t="s">
        <v>1286</v>
      </c>
      <c r="AF278" s="259">
        <v>0</v>
      </c>
      <c r="AG278" s="211">
        <f>Table16[[#This Row],[ADOPTED
Expenditures TOTAL]]*Table16[[#This Row],[
Percent Related to CAP]]</f>
        <v>0</v>
      </c>
      <c r="AH278" s="211">
        <f>Table16[[#This Row],[ADOPTED
Revenue TOTAL]]*Table16[[#This Row],[
Percent Related to CAP]]</f>
        <v>0</v>
      </c>
      <c r="AI278" s="251" t="s">
        <v>69</v>
      </c>
      <c r="AJ278" s="251" t="s">
        <v>69</v>
      </c>
      <c r="AK278" s="251" t="s">
        <v>69</v>
      </c>
      <c r="AL278" s="217" t="s">
        <v>69</v>
      </c>
      <c r="AM278" s="290"/>
      <c r="AN278" s="212"/>
      <c r="AO278" s="213"/>
      <c r="AP278" s="197" t="s">
        <v>70</v>
      </c>
      <c r="AQ278" s="197"/>
      <c r="AR278" s="197"/>
      <c r="AS278" s="219" t="s">
        <v>1283</v>
      </c>
      <c r="AT278" s="117" t="b">
        <f>IF(Table16[[#This Row],[PROPOSED
Form ID Name]]=Table16[[#This Row],[ADOPTED
Form ID Name]],TRUE,FALSE)</f>
        <v>1</v>
      </c>
      <c r="AU278" s="121" t="s">
        <v>1284</v>
      </c>
      <c r="AV278" s="220" t="b">
        <f>AND(Table16[[#This Row],[PROPOSED Adjustment Description]]=Table16[[#This Row],[ ADOPTED
Adjustment Description]],TRUE,FALSE)</f>
        <v>0</v>
      </c>
      <c r="AW278" s="1" t="s">
        <v>4458</v>
      </c>
      <c r="AX278" s="1" t="b">
        <f>Table16[[#This Row],[Total Expenditures to CAP]]=Table16[[#This Row],[
Percent Related to CAP]]*Table16[[#This Row],[ADOPTED
Expenditures TOTAL]]</f>
        <v>1</v>
      </c>
      <c r="AY278" s="1" t="b">
        <f>Table16[[#This Row],[Total Revenue to CAP]]=Table16[[#This Row],[
Percent Related to CAP]]*Table16[[#This Row],[ADOPTED
Revenue TOTAL]]</f>
        <v>1</v>
      </c>
    </row>
    <row r="279" spans="1:51" s="214" customFormat="1" ht="35.25" customHeight="1" x14ac:dyDescent="0.15">
      <c r="A279" s="196">
        <v>100000</v>
      </c>
      <c r="B279" s="197" t="s">
        <v>57</v>
      </c>
      <c r="C279" s="198">
        <v>171412</v>
      </c>
      <c r="D279" s="197" t="s">
        <v>1287</v>
      </c>
      <c r="E279" s="197" t="s">
        <v>238</v>
      </c>
      <c r="F279" s="197" t="s">
        <v>60</v>
      </c>
      <c r="G279" s="197" t="s">
        <v>128</v>
      </c>
      <c r="H279" s="197" t="s">
        <v>83</v>
      </c>
      <c r="I279" s="226">
        <v>57075</v>
      </c>
      <c r="J279" s="227" t="s">
        <v>1288</v>
      </c>
      <c r="K279" s="188"/>
      <c r="L279" s="189"/>
      <c r="M279" s="189"/>
      <c r="N279" s="189"/>
      <c r="O279" s="189">
        <f>SUM(Table16[[#This Row],[Salaries and Wages]:[Variable Fringe]])</f>
        <v>0</v>
      </c>
      <c r="P279" s="189"/>
      <c r="Q279" s="189">
        <v>28441</v>
      </c>
      <c r="R279" s="189"/>
      <c r="S279" s="189"/>
      <c r="T279" s="189"/>
      <c r="U279" s="189"/>
      <c r="V279" s="189"/>
      <c r="W279" s="189"/>
      <c r="X279" s="189"/>
      <c r="Y279" s="189">
        <v>28441</v>
      </c>
      <c r="Z279" s="189"/>
      <c r="AA279" s="221" t="s">
        <v>1289</v>
      </c>
      <c r="AB279" s="210" t="s">
        <v>1274</v>
      </c>
      <c r="AC279" s="209" t="s">
        <v>1275</v>
      </c>
      <c r="AD279" s="197" t="s">
        <v>94</v>
      </c>
      <c r="AE279" s="234" t="s">
        <v>69</v>
      </c>
      <c r="AF279" s="231">
        <v>0</v>
      </c>
      <c r="AG279" s="211">
        <f>Table16[[#This Row],[ADOPTED
Expenditures TOTAL]]*Table16[[#This Row],[
Percent Related to CAP]]</f>
        <v>0</v>
      </c>
      <c r="AH279" s="211">
        <f>Table16[[#This Row],[ADOPTED
Revenue TOTAL]]*Table16[[#This Row],[
Percent Related to CAP]]</f>
        <v>0</v>
      </c>
      <c r="AI279" s="217" t="s">
        <v>69</v>
      </c>
      <c r="AJ279" s="217" t="s">
        <v>69</v>
      </c>
      <c r="AK279" s="217" t="s">
        <v>69</v>
      </c>
      <c r="AL279" s="217" t="s">
        <v>69</v>
      </c>
      <c r="AM279" s="246"/>
      <c r="AN279" s="215"/>
      <c r="AO279" s="197"/>
      <c r="AP279" s="197"/>
      <c r="AQ279" s="197"/>
      <c r="AR279" s="197" t="s">
        <v>70</v>
      </c>
      <c r="AS279" s="219" t="s">
        <v>1288</v>
      </c>
      <c r="AT279" s="116" t="b">
        <f>IF(Table16[[#This Row],[PROPOSED
Form ID Name]]=Table16[[#This Row],[ADOPTED
Form ID Name]],TRUE,FALSE)</f>
        <v>1</v>
      </c>
      <c r="AU279" s="121" t="s">
        <v>1289</v>
      </c>
      <c r="AV279" s="220" t="b">
        <f>AND(Table16[[#This Row],[PROPOSED Adjustment Description]]=Table16[[#This Row],[ ADOPTED
Adjustment Description]],TRUE,FALSE)</f>
        <v>0</v>
      </c>
      <c r="AW279" s="1" t="s">
        <v>4458</v>
      </c>
      <c r="AX279" s="1" t="b">
        <f>Table16[[#This Row],[Total Expenditures to CAP]]=Table16[[#This Row],[
Percent Related to CAP]]*Table16[[#This Row],[ADOPTED
Expenditures TOTAL]]</f>
        <v>1</v>
      </c>
      <c r="AY279" s="1" t="b">
        <f>Table16[[#This Row],[Total Revenue to CAP]]=Table16[[#This Row],[
Percent Related to CAP]]*Table16[[#This Row],[ADOPTED
Revenue TOTAL]]</f>
        <v>1</v>
      </c>
    </row>
    <row r="280" spans="1:51" s="214" customFormat="1" ht="35.25" customHeight="1" x14ac:dyDescent="0.15">
      <c r="A280" s="196">
        <v>100000</v>
      </c>
      <c r="B280" s="199" t="s">
        <v>57</v>
      </c>
      <c r="C280" s="198">
        <v>1716</v>
      </c>
      <c r="D280" s="199" t="s">
        <v>1290</v>
      </c>
      <c r="E280" s="199" t="s">
        <v>103</v>
      </c>
      <c r="F280" s="199" t="s">
        <v>622</v>
      </c>
      <c r="G280" s="199" t="s">
        <v>61</v>
      </c>
      <c r="H280" s="199" t="s">
        <v>853</v>
      </c>
      <c r="I280" s="226">
        <v>57113</v>
      </c>
      <c r="J280" s="228" t="s">
        <v>1291</v>
      </c>
      <c r="K280" s="190">
        <v>1</v>
      </c>
      <c r="L280" s="191">
        <v>58888</v>
      </c>
      <c r="M280" s="191">
        <v>16414</v>
      </c>
      <c r="N280" s="191">
        <v>9190</v>
      </c>
      <c r="O280" s="191">
        <f>SUM(Table16[[#This Row],[Salaries and Wages]:[Variable Fringe]])</f>
        <v>84492</v>
      </c>
      <c r="P280" s="191"/>
      <c r="Q280" s="191"/>
      <c r="R280" s="191"/>
      <c r="S280" s="191"/>
      <c r="T280" s="191"/>
      <c r="U280" s="191"/>
      <c r="V280" s="191"/>
      <c r="W280" s="191"/>
      <c r="X280" s="191"/>
      <c r="Y280" s="191">
        <v>84492</v>
      </c>
      <c r="Z280" s="191"/>
      <c r="AA280" s="222" t="s">
        <v>1292</v>
      </c>
      <c r="AB280" s="210" t="s">
        <v>1293</v>
      </c>
      <c r="AC280" s="210" t="s">
        <v>1294</v>
      </c>
      <c r="AD280" s="199" t="s">
        <v>67</v>
      </c>
      <c r="AE280" s="235" t="s">
        <v>1295</v>
      </c>
      <c r="AF280" s="231">
        <v>0</v>
      </c>
      <c r="AG280" s="211">
        <f>Table16[[#This Row],[ADOPTED
Expenditures TOTAL]]*Table16[[#This Row],[
Percent Related to CAP]]</f>
        <v>0</v>
      </c>
      <c r="AH280" s="211">
        <f>Table16[[#This Row],[ADOPTED
Revenue TOTAL]]*Table16[[#This Row],[
Percent Related to CAP]]</f>
        <v>0</v>
      </c>
      <c r="AI280" s="217" t="s">
        <v>69</v>
      </c>
      <c r="AJ280" s="217" t="s">
        <v>69</v>
      </c>
      <c r="AK280" s="217" t="s">
        <v>69</v>
      </c>
      <c r="AL280" s="217" t="s">
        <v>69</v>
      </c>
      <c r="AM280" s="290"/>
      <c r="AN280" s="212"/>
      <c r="AO280" s="213"/>
      <c r="AP280" s="213"/>
      <c r="AQ280" s="213"/>
      <c r="AR280" s="197" t="s">
        <v>179</v>
      </c>
      <c r="AS280" s="219" t="s">
        <v>1291</v>
      </c>
      <c r="AT280" s="116" t="b">
        <f>IF(Table16[[#This Row],[PROPOSED
Form ID Name]]=Table16[[#This Row],[ADOPTED
Form ID Name]],TRUE,FALSE)</f>
        <v>1</v>
      </c>
      <c r="AU280" s="121" t="s">
        <v>1292</v>
      </c>
      <c r="AV280" s="220" t="b">
        <f>AND(Table16[[#This Row],[PROPOSED Adjustment Description]]=Table16[[#This Row],[ ADOPTED
Adjustment Description]],TRUE,FALSE)</f>
        <v>0</v>
      </c>
      <c r="AW280" s="1" t="s">
        <v>4458</v>
      </c>
      <c r="AX280" s="1" t="b">
        <f>Table16[[#This Row],[Total Expenditures to CAP]]=Table16[[#This Row],[
Percent Related to CAP]]*Table16[[#This Row],[ADOPTED
Expenditures TOTAL]]</f>
        <v>1</v>
      </c>
      <c r="AY280" s="1" t="b">
        <f>Table16[[#This Row],[Total Revenue to CAP]]=Table16[[#This Row],[
Percent Related to CAP]]*Table16[[#This Row],[ADOPTED
Revenue TOTAL]]</f>
        <v>1</v>
      </c>
    </row>
    <row r="281" spans="1:51" s="214" customFormat="1" ht="35.25" customHeight="1" x14ac:dyDescent="0.15">
      <c r="A281" s="196">
        <v>100000</v>
      </c>
      <c r="B281" s="197" t="s">
        <v>57</v>
      </c>
      <c r="C281" s="198">
        <v>1716</v>
      </c>
      <c r="D281" s="197" t="s">
        <v>1290</v>
      </c>
      <c r="E281" s="197" t="s">
        <v>238</v>
      </c>
      <c r="F281" s="197" t="s">
        <v>622</v>
      </c>
      <c r="G281" s="197" t="s">
        <v>61</v>
      </c>
      <c r="H281" s="197" t="s">
        <v>853</v>
      </c>
      <c r="I281" s="226">
        <v>57115</v>
      </c>
      <c r="J281" s="227" t="s">
        <v>1296</v>
      </c>
      <c r="K281" s="188"/>
      <c r="L281" s="189"/>
      <c r="M281" s="189"/>
      <c r="N281" s="189"/>
      <c r="O281" s="189">
        <f>SUM(Table16[[#This Row],[Salaries and Wages]:[Variable Fringe]])</f>
        <v>0</v>
      </c>
      <c r="P281" s="189"/>
      <c r="Q281" s="189">
        <v>13787167</v>
      </c>
      <c r="R281" s="189"/>
      <c r="S281" s="189"/>
      <c r="T281" s="189"/>
      <c r="U281" s="189"/>
      <c r="V281" s="189"/>
      <c r="W281" s="189"/>
      <c r="X281" s="189"/>
      <c r="Y281" s="189">
        <v>13787167</v>
      </c>
      <c r="Z281" s="189"/>
      <c r="AA281" s="221" t="s">
        <v>1297</v>
      </c>
      <c r="AB281" s="210" t="s">
        <v>1298</v>
      </c>
      <c r="AC281" s="209" t="s">
        <v>1299</v>
      </c>
      <c r="AD281" s="197" t="s">
        <v>67</v>
      </c>
      <c r="AE281" s="235" t="s">
        <v>1300</v>
      </c>
      <c r="AF281" s="231">
        <v>0</v>
      </c>
      <c r="AG281" s="211">
        <f>Table16[[#This Row],[ADOPTED
Expenditures TOTAL]]*Table16[[#This Row],[
Percent Related to CAP]]</f>
        <v>0</v>
      </c>
      <c r="AH281" s="211">
        <f>Table16[[#This Row],[ADOPTED
Revenue TOTAL]]*Table16[[#This Row],[
Percent Related to CAP]]</f>
        <v>0</v>
      </c>
      <c r="AI281" s="217" t="s">
        <v>69</v>
      </c>
      <c r="AJ281" s="217" t="s">
        <v>69</v>
      </c>
      <c r="AK281" s="217" t="s">
        <v>69</v>
      </c>
      <c r="AL281" s="217" t="s">
        <v>69</v>
      </c>
      <c r="AM281" s="290"/>
      <c r="AN281" s="212"/>
      <c r="AO281" s="213"/>
      <c r="AP281" s="213"/>
      <c r="AQ281" s="213"/>
      <c r="AR281" s="197" t="s">
        <v>179</v>
      </c>
      <c r="AS281" s="219" t="s">
        <v>1296</v>
      </c>
      <c r="AT281" s="116" t="b">
        <f>IF(Table16[[#This Row],[PROPOSED
Form ID Name]]=Table16[[#This Row],[ADOPTED
Form ID Name]],TRUE,FALSE)</f>
        <v>1</v>
      </c>
      <c r="AU281" s="121" t="s">
        <v>1297</v>
      </c>
      <c r="AV281" s="220" t="b">
        <f>AND(Table16[[#This Row],[PROPOSED Adjustment Description]]=Table16[[#This Row],[ ADOPTED
Adjustment Description]],TRUE,FALSE)</f>
        <v>0</v>
      </c>
      <c r="AW281" s="1" t="s">
        <v>4458</v>
      </c>
      <c r="AX281" s="1" t="b">
        <f>Table16[[#This Row],[Total Expenditures to CAP]]=Table16[[#This Row],[
Percent Related to CAP]]*Table16[[#This Row],[ADOPTED
Expenditures TOTAL]]</f>
        <v>1</v>
      </c>
      <c r="AY281" s="1" t="b">
        <f>Table16[[#This Row],[Total Revenue to CAP]]=Table16[[#This Row],[
Percent Related to CAP]]*Table16[[#This Row],[ADOPTED
Revenue TOTAL]]</f>
        <v>1</v>
      </c>
    </row>
    <row r="282" spans="1:51" s="214" customFormat="1" ht="35.25" customHeight="1" x14ac:dyDescent="0.15">
      <c r="A282" s="196">
        <v>100000</v>
      </c>
      <c r="B282" s="197" t="s">
        <v>57</v>
      </c>
      <c r="C282" s="198">
        <v>1316</v>
      </c>
      <c r="D282" s="197" t="s">
        <v>222</v>
      </c>
      <c r="E282" s="197" t="s">
        <v>103</v>
      </c>
      <c r="F282" s="197" t="s">
        <v>127</v>
      </c>
      <c r="G282" s="197" t="s">
        <v>61</v>
      </c>
      <c r="H282" s="197" t="s">
        <v>83</v>
      </c>
      <c r="I282" s="226">
        <v>57116</v>
      </c>
      <c r="J282" s="227" t="s">
        <v>1301</v>
      </c>
      <c r="K282" s="188"/>
      <c r="L282" s="189"/>
      <c r="M282" s="189"/>
      <c r="N282" s="189"/>
      <c r="O282" s="189">
        <f>SUM(Table16[[#This Row],[Salaries and Wages]:[Variable Fringe]])</f>
        <v>0</v>
      </c>
      <c r="P282" s="189"/>
      <c r="Q282" s="189">
        <v>200000</v>
      </c>
      <c r="R282" s="189"/>
      <c r="S282" s="189"/>
      <c r="T282" s="189"/>
      <c r="U282" s="189"/>
      <c r="V282" s="189"/>
      <c r="W282" s="189"/>
      <c r="X282" s="189"/>
      <c r="Y282" s="189">
        <v>200000</v>
      </c>
      <c r="Z282" s="189"/>
      <c r="AA282" s="221" t="s">
        <v>1302</v>
      </c>
      <c r="AB282" s="210" t="s">
        <v>1303</v>
      </c>
      <c r="AC282" s="210" t="s">
        <v>1304</v>
      </c>
      <c r="AD282" s="197" t="s">
        <v>67</v>
      </c>
      <c r="AE282" s="235" t="s">
        <v>1305</v>
      </c>
      <c r="AF282" s="231">
        <v>0</v>
      </c>
      <c r="AG282" s="211">
        <f>Table16[[#This Row],[ADOPTED
Expenditures TOTAL]]*Table16[[#This Row],[
Percent Related to CAP]]</f>
        <v>0</v>
      </c>
      <c r="AH282" s="211">
        <f>Table16[[#This Row],[ADOPTED
Revenue TOTAL]]*Table16[[#This Row],[
Percent Related to CAP]]</f>
        <v>0</v>
      </c>
      <c r="AI282" s="217" t="s">
        <v>69</v>
      </c>
      <c r="AJ282" s="217" t="s">
        <v>69</v>
      </c>
      <c r="AK282" s="217" t="s">
        <v>69</v>
      </c>
      <c r="AL282" s="217" t="s">
        <v>69</v>
      </c>
      <c r="AM282" s="290"/>
      <c r="AN282" s="212"/>
      <c r="AO282" s="213"/>
      <c r="AP282" s="213"/>
      <c r="AQ282" s="213"/>
      <c r="AR282" s="197" t="s">
        <v>70</v>
      </c>
      <c r="AS282" s="219" t="s">
        <v>1301</v>
      </c>
      <c r="AT282" s="116" t="b">
        <f>IF(Table16[[#This Row],[PROPOSED
Form ID Name]]=Table16[[#This Row],[ADOPTED
Form ID Name]],TRUE,FALSE)</f>
        <v>1</v>
      </c>
      <c r="AU282" s="121" t="s">
        <v>1302</v>
      </c>
      <c r="AV282" s="220" t="b">
        <f>AND(Table16[[#This Row],[PROPOSED Adjustment Description]]=Table16[[#This Row],[ ADOPTED
Adjustment Description]],TRUE,FALSE)</f>
        <v>0</v>
      </c>
      <c r="AW282" s="1" t="s">
        <v>4458</v>
      </c>
      <c r="AX282" s="1" t="b">
        <f>Table16[[#This Row],[Total Expenditures to CAP]]=Table16[[#This Row],[
Percent Related to CAP]]*Table16[[#This Row],[ADOPTED
Expenditures TOTAL]]</f>
        <v>1</v>
      </c>
      <c r="AY282" s="1" t="b">
        <f>Table16[[#This Row],[Total Revenue to CAP]]=Table16[[#This Row],[
Percent Related to CAP]]*Table16[[#This Row],[ADOPTED
Revenue TOTAL]]</f>
        <v>1</v>
      </c>
    </row>
    <row r="283" spans="1:51" s="214" customFormat="1" ht="35.25" customHeight="1" x14ac:dyDescent="0.15">
      <c r="A283" s="196">
        <v>100000</v>
      </c>
      <c r="B283" s="199" t="s">
        <v>57</v>
      </c>
      <c r="C283" s="198">
        <v>1716</v>
      </c>
      <c r="D283" s="199" t="s">
        <v>1290</v>
      </c>
      <c r="E283" s="199" t="s">
        <v>238</v>
      </c>
      <c r="F283" s="199" t="s">
        <v>622</v>
      </c>
      <c r="G283" s="199" t="s">
        <v>61</v>
      </c>
      <c r="H283" s="199" t="s">
        <v>853</v>
      </c>
      <c r="I283" s="226">
        <v>57118</v>
      </c>
      <c r="J283" s="228" t="s">
        <v>1306</v>
      </c>
      <c r="K283" s="190"/>
      <c r="L283" s="191"/>
      <c r="M283" s="191"/>
      <c r="N283" s="191"/>
      <c r="O283" s="191">
        <f>SUM(Table16[[#This Row],[Salaries and Wages]:[Variable Fringe]])</f>
        <v>0</v>
      </c>
      <c r="P283" s="191"/>
      <c r="Q283" s="191">
        <v>1789374</v>
      </c>
      <c r="R283" s="191"/>
      <c r="S283" s="191"/>
      <c r="T283" s="191"/>
      <c r="U283" s="191"/>
      <c r="V283" s="191"/>
      <c r="W283" s="191"/>
      <c r="X283" s="191"/>
      <c r="Y283" s="191">
        <v>1789374</v>
      </c>
      <c r="Z283" s="191"/>
      <c r="AA283" s="222" t="s">
        <v>1307</v>
      </c>
      <c r="AB283" s="210" t="s">
        <v>1298</v>
      </c>
      <c r="AC283" s="209" t="s">
        <v>1299</v>
      </c>
      <c r="AD283" s="199" t="s">
        <v>67</v>
      </c>
      <c r="AE283" s="235" t="s">
        <v>1308</v>
      </c>
      <c r="AF283" s="231">
        <v>0</v>
      </c>
      <c r="AG283" s="211">
        <f>Table16[[#This Row],[ADOPTED
Expenditures TOTAL]]*Table16[[#This Row],[
Percent Related to CAP]]</f>
        <v>0</v>
      </c>
      <c r="AH283" s="211">
        <f>Table16[[#This Row],[ADOPTED
Revenue TOTAL]]*Table16[[#This Row],[
Percent Related to CAP]]</f>
        <v>0</v>
      </c>
      <c r="AI283" s="217" t="s">
        <v>69</v>
      </c>
      <c r="AJ283" s="217" t="s">
        <v>69</v>
      </c>
      <c r="AK283" s="217" t="s">
        <v>69</v>
      </c>
      <c r="AL283" s="217" t="s">
        <v>69</v>
      </c>
      <c r="AM283" s="290"/>
      <c r="AN283" s="212"/>
      <c r="AO283" s="213"/>
      <c r="AP283" s="213"/>
      <c r="AQ283" s="213"/>
      <c r="AR283" s="197" t="s">
        <v>179</v>
      </c>
      <c r="AS283" s="219" t="s">
        <v>1306</v>
      </c>
      <c r="AT283" s="116" t="b">
        <f>IF(Table16[[#This Row],[PROPOSED
Form ID Name]]=Table16[[#This Row],[ADOPTED
Form ID Name]],TRUE,FALSE)</f>
        <v>1</v>
      </c>
      <c r="AU283" s="121" t="s">
        <v>1307</v>
      </c>
      <c r="AV283" s="220" t="b">
        <f>AND(Table16[[#This Row],[PROPOSED Adjustment Description]]=Table16[[#This Row],[ ADOPTED
Adjustment Description]],TRUE,FALSE)</f>
        <v>0</v>
      </c>
      <c r="AW283" s="1" t="s">
        <v>4458</v>
      </c>
      <c r="AX283" s="1" t="b">
        <f>Table16[[#This Row],[Total Expenditures to CAP]]=Table16[[#This Row],[
Percent Related to CAP]]*Table16[[#This Row],[ADOPTED
Expenditures TOTAL]]</f>
        <v>1</v>
      </c>
      <c r="AY283" s="1" t="b">
        <f>Table16[[#This Row],[Total Revenue to CAP]]=Table16[[#This Row],[
Percent Related to CAP]]*Table16[[#This Row],[ADOPTED
Revenue TOTAL]]</f>
        <v>1</v>
      </c>
    </row>
    <row r="284" spans="1:51" s="214" customFormat="1" ht="35.25" customHeight="1" x14ac:dyDescent="0.15">
      <c r="A284" s="196">
        <v>100000</v>
      </c>
      <c r="B284" s="199" t="s">
        <v>57</v>
      </c>
      <c r="C284" s="198">
        <v>1716</v>
      </c>
      <c r="D284" s="199" t="s">
        <v>1290</v>
      </c>
      <c r="E284" s="199" t="s">
        <v>238</v>
      </c>
      <c r="F284" s="199" t="s">
        <v>622</v>
      </c>
      <c r="G284" s="199" t="s">
        <v>61</v>
      </c>
      <c r="H284" s="199" t="s">
        <v>853</v>
      </c>
      <c r="I284" s="226">
        <v>57120</v>
      </c>
      <c r="J284" s="228" t="s">
        <v>1309</v>
      </c>
      <c r="K284" s="190"/>
      <c r="L284" s="191"/>
      <c r="M284" s="191"/>
      <c r="N284" s="191"/>
      <c r="O284" s="191">
        <f>SUM(Table16[[#This Row],[Salaries and Wages]:[Variable Fringe]])</f>
        <v>0</v>
      </c>
      <c r="P284" s="191"/>
      <c r="Q284" s="191">
        <v>982488</v>
      </c>
      <c r="R284" s="191"/>
      <c r="S284" s="191"/>
      <c r="T284" s="191"/>
      <c r="U284" s="191"/>
      <c r="V284" s="191"/>
      <c r="W284" s="191"/>
      <c r="X284" s="191"/>
      <c r="Y284" s="191">
        <v>982488</v>
      </c>
      <c r="Z284" s="191"/>
      <c r="AA284" s="222" t="s">
        <v>1310</v>
      </c>
      <c r="AB284" s="210" t="s">
        <v>1298</v>
      </c>
      <c r="AC284" s="209" t="s">
        <v>1299</v>
      </c>
      <c r="AD284" s="199" t="s">
        <v>67</v>
      </c>
      <c r="AE284" s="235" t="s">
        <v>1308</v>
      </c>
      <c r="AF284" s="231">
        <v>0</v>
      </c>
      <c r="AG284" s="211">
        <f>Table16[[#This Row],[ADOPTED
Expenditures TOTAL]]*Table16[[#This Row],[
Percent Related to CAP]]</f>
        <v>0</v>
      </c>
      <c r="AH284" s="211">
        <f>Table16[[#This Row],[ADOPTED
Revenue TOTAL]]*Table16[[#This Row],[
Percent Related to CAP]]</f>
        <v>0</v>
      </c>
      <c r="AI284" s="217" t="s">
        <v>69</v>
      </c>
      <c r="AJ284" s="217" t="s">
        <v>69</v>
      </c>
      <c r="AK284" s="217" t="s">
        <v>69</v>
      </c>
      <c r="AL284" s="217" t="s">
        <v>69</v>
      </c>
      <c r="AM284" s="290"/>
      <c r="AN284" s="212"/>
      <c r="AO284" s="213"/>
      <c r="AP284" s="213"/>
      <c r="AQ284" s="213"/>
      <c r="AR284" s="197" t="s">
        <v>179</v>
      </c>
      <c r="AS284" s="219" t="s">
        <v>1309</v>
      </c>
      <c r="AT284" s="116" t="b">
        <f>IF(Table16[[#This Row],[PROPOSED
Form ID Name]]=Table16[[#This Row],[ADOPTED
Form ID Name]],TRUE,FALSE)</f>
        <v>1</v>
      </c>
      <c r="AU284" s="121" t="s">
        <v>1310</v>
      </c>
      <c r="AV284" s="220" t="b">
        <f>AND(Table16[[#This Row],[PROPOSED Adjustment Description]]=Table16[[#This Row],[ ADOPTED
Adjustment Description]],TRUE,FALSE)</f>
        <v>0</v>
      </c>
      <c r="AW284" s="1" t="s">
        <v>4458</v>
      </c>
      <c r="AX284" s="1" t="b">
        <f>Table16[[#This Row],[Total Expenditures to CAP]]=Table16[[#This Row],[
Percent Related to CAP]]*Table16[[#This Row],[ADOPTED
Expenditures TOTAL]]</f>
        <v>1</v>
      </c>
      <c r="AY284" s="1" t="b">
        <f>Table16[[#This Row],[Total Revenue to CAP]]=Table16[[#This Row],[
Percent Related to CAP]]*Table16[[#This Row],[ADOPTED
Revenue TOTAL]]</f>
        <v>1</v>
      </c>
    </row>
    <row r="285" spans="1:51" s="214" customFormat="1" ht="35.25" customHeight="1" x14ac:dyDescent="0.15">
      <c r="A285" s="196">
        <v>100000</v>
      </c>
      <c r="B285" s="197" t="s">
        <v>57</v>
      </c>
      <c r="C285" s="198">
        <v>1716</v>
      </c>
      <c r="D285" s="197" t="s">
        <v>1290</v>
      </c>
      <c r="E285" s="197" t="s">
        <v>72</v>
      </c>
      <c r="F285" s="197" t="s">
        <v>622</v>
      </c>
      <c r="G285" s="197" t="s">
        <v>61</v>
      </c>
      <c r="H285" s="197" t="s">
        <v>853</v>
      </c>
      <c r="I285" s="226">
        <v>57131</v>
      </c>
      <c r="J285" s="227" t="s">
        <v>1311</v>
      </c>
      <c r="K285" s="188"/>
      <c r="L285" s="189"/>
      <c r="M285" s="189"/>
      <c r="N285" s="189"/>
      <c r="O285" s="189">
        <f>SUM(Table16[[#This Row],[Salaries and Wages]:[Variable Fringe]])</f>
        <v>0</v>
      </c>
      <c r="P285" s="189"/>
      <c r="Q285" s="189">
        <v>1815944</v>
      </c>
      <c r="R285" s="189"/>
      <c r="S285" s="189"/>
      <c r="T285" s="189"/>
      <c r="U285" s="189"/>
      <c r="V285" s="189"/>
      <c r="W285" s="189"/>
      <c r="X285" s="189"/>
      <c r="Y285" s="189">
        <v>1815944</v>
      </c>
      <c r="Z285" s="189"/>
      <c r="AA285" s="221" t="s">
        <v>1312</v>
      </c>
      <c r="AB285" s="210" t="s">
        <v>1313</v>
      </c>
      <c r="AC285" s="209" t="s">
        <v>1314</v>
      </c>
      <c r="AD285" s="197" t="s">
        <v>67</v>
      </c>
      <c r="AE285" s="234" t="s">
        <v>1315</v>
      </c>
      <c r="AF285" s="231">
        <v>0</v>
      </c>
      <c r="AG285" s="211">
        <f>Table16[[#This Row],[ADOPTED
Expenditures TOTAL]]*Table16[[#This Row],[
Percent Related to CAP]]</f>
        <v>0</v>
      </c>
      <c r="AH285" s="211">
        <f>Table16[[#This Row],[ADOPTED
Revenue TOTAL]]*Table16[[#This Row],[
Percent Related to CAP]]</f>
        <v>0</v>
      </c>
      <c r="AI285" s="217" t="s">
        <v>69</v>
      </c>
      <c r="AJ285" s="217" t="s">
        <v>69</v>
      </c>
      <c r="AK285" s="217" t="s">
        <v>69</v>
      </c>
      <c r="AL285" s="217" t="s">
        <v>69</v>
      </c>
      <c r="AM285" s="246"/>
      <c r="AN285" s="215"/>
      <c r="AO285" s="197"/>
      <c r="AP285" s="197"/>
      <c r="AQ285" s="197"/>
      <c r="AR285" s="197" t="s">
        <v>179</v>
      </c>
      <c r="AS285" s="219" t="s">
        <v>1311</v>
      </c>
      <c r="AT285" s="116" t="b">
        <f>IF(Table16[[#This Row],[PROPOSED
Form ID Name]]=Table16[[#This Row],[ADOPTED
Form ID Name]],TRUE,FALSE)</f>
        <v>1</v>
      </c>
      <c r="AU285" s="121" t="s">
        <v>1312</v>
      </c>
      <c r="AV285" s="220" t="b">
        <f>AND(Table16[[#This Row],[PROPOSED Adjustment Description]]=Table16[[#This Row],[ ADOPTED
Adjustment Description]],TRUE,FALSE)</f>
        <v>0</v>
      </c>
      <c r="AW285" s="1" t="s">
        <v>4458</v>
      </c>
      <c r="AX285" s="1" t="b">
        <f>Table16[[#This Row],[Total Expenditures to CAP]]=Table16[[#This Row],[
Percent Related to CAP]]*Table16[[#This Row],[ADOPTED
Expenditures TOTAL]]</f>
        <v>1</v>
      </c>
      <c r="AY285" s="1" t="b">
        <f>Table16[[#This Row],[Total Revenue to CAP]]=Table16[[#This Row],[
Percent Related to CAP]]*Table16[[#This Row],[ADOPTED
Revenue TOTAL]]</f>
        <v>1</v>
      </c>
    </row>
    <row r="286" spans="1:51" s="214" customFormat="1" ht="35.25" customHeight="1" x14ac:dyDescent="0.15">
      <c r="A286" s="196">
        <v>100000</v>
      </c>
      <c r="B286" s="197" t="s">
        <v>57</v>
      </c>
      <c r="C286" s="198">
        <v>1716</v>
      </c>
      <c r="D286" s="197" t="s">
        <v>1290</v>
      </c>
      <c r="E286" s="197" t="s">
        <v>126</v>
      </c>
      <c r="F286" s="197" t="s">
        <v>622</v>
      </c>
      <c r="G286" s="197" t="s">
        <v>61</v>
      </c>
      <c r="H286" s="197" t="s">
        <v>853</v>
      </c>
      <c r="I286" s="226">
        <v>57133</v>
      </c>
      <c r="J286" s="227" t="s">
        <v>1316</v>
      </c>
      <c r="K286" s="188"/>
      <c r="L286" s="189"/>
      <c r="M286" s="189"/>
      <c r="N286" s="189"/>
      <c r="O286" s="189">
        <f>SUM(Table16[[#This Row],[Salaries and Wages]:[Variable Fringe]])</f>
        <v>0</v>
      </c>
      <c r="P286" s="189"/>
      <c r="Q286" s="189">
        <v>2250000</v>
      </c>
      <c r="R286" s="189"/>
      <c r="S286" s="189"/>
      <c r="T286" s="189"/>
      <c r="U286" s="189"/>
      <c r="V286" s="189"/>
      <c r="W286" s="189"/>
      <c r="X286" s="189"/>
      <c r="Y286" s="189">
        <v>2250000</v>
      </c>
      <c r="Z286" s="189"/>
      <c r="AA286" s="221" t="s">
        <v>1317</v>
      </c>
      <c r="AB286" s="210" t="s">
        <v>1318</v>
      </c>
      <c r="AC286" s="209" t="s">
        <v>1319</v>
      </c>
      <c r="AD286" s="197" t="s">
        <v>67</v>
      </c>
      <c r="AE286" s="235" t="s">
        <v>1320</v>
      </c>
      <c r="AF286" s="231">
        <v>0</v>
      </c>
      <c r="AG286" s="211">
        <f>Table16[[#This Row],[ADOPTED
Expenditures TOTAL]]*Table16[[#This Row],[
Percent Related to CAP]]</f>
        <v>0</v>
      </c>
      <c r="AH286" s="211">
        <f>Table16[[#This Row],[ADOPTED
Revenue TOTAL]]*Table16[[#This Row],[
Percent Related to CAP]]</f>
        <v>0</v>
      </c>
      <c r="AI286" s="217" t="s">
        <v>69</v>
      </c>
      <c r="AJ286" s="217" t="s">
        <v>69</v>
      </c>
      <c r="AK286" s="217" t="s">
        <v>69</v>
      </c>
      <c r="AL286" s="217" t="s">
        <v>69</v>
      </c>
      <c r="AM286" s="290"/>
      <c r="AN286" s="212"/>
      <c r="AO286" s="213"/>
      <c r="AP286" s="213"/>
      <c r="AQ286" s="213"/>
      <c r="AR286" s="197" t="s">
        <v>179</v>
      </c>
      <c r="AS286" s="219" t="s">
        <v>1316</v>
      </c>
      <c r="AT286" s="116" t="b">
        <f>IF(Table16[[#This Row],[PROPOSED
Form ID Name]]=Table16[[#This Row],[ADOPTED
Form ID Name]],TRUE,FALSE)</f>
        <v>1</v>
      </c>
      <c r="AU286" s="121" t="s">
        <v>1317</v>
      </c>
      <c r="AV286" s="220" t="b">
        <f>AND(Table16[[#This Row],[PROPOSED Adjustment Description]]=Table16[[#This Row],[ ADOPTED
Adjustment Description]],TRUE,FALSE)</f>
        <v>0</v>
      </c>
      <c r="AW286" s="1" t="s">
        <v>4458</v>
      </c>
      <c r="AX286" s="1" t="b">
        <f>Table16[[#This Row],[Total Expenditures to CAP]]=Table16[[#This Row],[
Percent Related to CAP]]*Table16[[#This Row],[ADOPTED
Expenditures TOTAL]]</f>
        <v>1</v>
      </c>
      <c r="AY286" s="1" t="b">
        <f>Table16[[#This Row],[Total Revenue to CAP]]=Table16[[#This Row],[
Percent Related to CAP]]*Table16[[#This Row],[ADOPTED
Revenue TOTAL]]</f>
        <v>1</v>
      </c>
    </row>
    <row r="287" spans="1:51" s="214" customFormat="1" ht="35.25" customHeight="1" x14ac:dyDescent="0.15">
      <c r="A287" s="196">
        <v>100000</v>
      </c>
      <c r="B287" s="197" t="s">
        <v>57</v>
      </c>
      <c r="C287" s="198">
        <v>1716</v>
      </c>
      <c r="D287" s="197" t="s">
        <v>1290</v>
      </c>
      <c r="E287" s="197" t="s">
        <v>449</v>
      </c>
      <c r="F287" s="197" t="s">
        <v>622</v>
      </c>
      <c r="G287" s="197" t="s">
        <v>61</v>
      </c>
      <c r="H287" s="197" t="s">
        <v>853</v>
      </c>
      <c r="I287" s="226">
        <v>57135</v>
      </c>
      <c r="J287" s="227" t="s">
        <v>1321</v>
      </c>
      <c r="K287" s="188"/>
      <c r="L287" s="189"/>
      <c r="M287" s="189"/>
      <c r="N287" s="189"/>
      <c r="O287" s="189">
        <f>SUM(Table16[[#This Row],[Salaries and Wages]:[Variable Fringe]])</f>
        <v>0</v>
      </c>
      <c r="P287" s="189"/>
      <c r="Q287" s="189">
        <v>1034143</v>
      </c>
      <c r="R287" s="189"/>
      <c r="S287" s="189"/>
      <c r="T287" s="189"/>
      <c r="U287" s="189"/>
      <c r="V287" s="189"/>
      <c r="W287" s="189"/>
      <c r="X287" s="189"/>
      <c r="Y287" s="189">
        <v>1034143</v>
      </c>
      <c r="Z287" s="189"/>
      <c r="AA287" s="221" t="s">
        <v>1322</v>
      </c>
      <c r="AB287" s="210" t="s">
        <v>1323</v>
      </c>
      <c r="AC287" s="210" t="s">
        <v>1324</v>
      </c>
      <c r="AD287" s="197" t="s">
        <v>67</v>
      </c>
      <c r="AE287" s="235" t="s">
        <v>1325</v>
      </c>
      <c r="AF287" s="231">
        <v>0</v>
      </c>
      <c r="AG287" s="211">
        <f>Table16[[#This Row],[ADOPTED
Expenditures TOTAL]]*Table16[[#This Row],[
Percent Related to CAP]]</f>
        <v>0</v>
      </c>
      <c r="AH287" s="211">
        <f>Table16[[#This Row],[ADOPTED
Revenue TOTAL]]*Table16[[#This Row],[
Percent Related to CAP]]</f>
        <v>0</v>
      </c>
      <c r="AI287" s="217" t="s">
        <v>69</v>
      </c>
      <c r="AJ287" s="217" t="s">
        <v>69</v>
      </c>
      <c r="AK287" s="217" t="s">
        <v>69</v>
      </c>
      <c r="AL287" s="217" t="s">
        <v>69</v>
      </c>
      <c r="AM287" s="290"/>
      <c r="AN287" s="212"/>
      <c r="AO287" s="213"/>
      <c r="AP287" s="213"/>
      <c r="AQ287" s="213"/>
      <c r="AR287" s="197" t="s">
        <v>179</v>
      </c>
      <c r="AS287" s="219" t="s">
        <v>1321</v>
      </c>
      <c r="AT287" s="116" t="b">
        <f>IF(Table16[[#This Row],[PROPOSED
Form ID Name]]=Table16[[#This Row],[ADOPTED
Form ID Name]],TRUE,FALSE)</f>
        <v>1</v>
      </c>
      <c r="AU287" s="121" t="s">
        <v>1322</v>
      </c>
      <c r="AV287" s="220" t="b">
        <f>AND(Table16[[#This Row],[PROPOSED Adjustment Description]]=Table16[[#This Row],[ ADOPTED
Adjustment Description]],TRUE,FALSE)</f>
        <v>0</v>
      </c>
      <c r="AW287" s="1" t="s">
        <v>4458</v>
      </c>
      <c r="AX287" s="1" t="b">
        <f>Table16[[#This Row],[Total Expenditures to CAP]]=Table16[[#This Row],[
Percent Related to CAP]]*Table16[[#This Row],[ADOPTED
Expenditures TOTAL]]</f>
        <v>1</v>
      </c>
      <c r="AY287" s="1" t="b">
        <f>Table16[[#This Row],[Total Revenue to CAP]]=Table16[[#This Row],[
Percent Related to CAP]]*Table16[[#This Row],[ADOPTED
Revenue TOTAL]]</f>
        <v>1</v>
      </c>
    </row>
    <row r="288" spans="1:51" s="214" customFormat="1" ht="35.25" customHeight="1" x14ac:dyDescent="0.15">
      <c r="A288" s="196">
        <v>200205</v>
      </c>
      <c r="B288" s="197" t="s">
        <v>96</v>
      </c>
      <c r="C288" s="198">
        <v>1413</v>
      </c>
      <c r="D288" s="197" t="s">
        <v>1282</v>
      </c>
      <c r="E288" s="197" t="s">
        <v>126</v>
      </c>
      <c r="F288" s="197" t="s">
        <v>83</v>
      </c>
      <c r="G288" s="197" t="s">
        <v>61</v>
      </c>
      <c r="H288" s="197" t="s">
        <v>83</v>
      </c>
      <c r="I288" s="226">
        <v>57136</v>
      </c>
      <c r="J288" s="227" t="s">
        <v>1326</v>
      </c>
      <c r="K288" s="195">
        <v>-1</v>
      </c>
      <c r="L288" s="194">
        <v>-84526</v>
      </c>
      <c r="M288" s="194">
        <v>-80738</v>
      </c>
      <c r="N288" s="194">
        <v>-18890</v>
      </c>
      <c r="O288" s="194">
        <f>SUM(Table16[[#This Row],[Salaries and Wages]:[Variable Fringe]])</f>
        <v>-184154</v>
      </c>
      <c r="P288" s="189"/>
      <c r="Q288" s="189"/>
      <c r="R288" s="189"/>
      <c r="S288" s="189"/>
      <c r="T288" s="189"/>
      <c r="U288" s="189"/>
      <c r="V288" s="189"/>
      <c r="W288" s="189"/>
      <c r="X288" s="189"/>
      <c r="Y288" s="194">
        <v>-184154</v>
      </c>
      <c r="Z288" s="189"/>
      <c r="AA288" s="224" t="s">
        <v>1327</v>
      </c>
      <c r="AB288" s="210" t="s">
        <v>1328</v>
      </c>
      <c r="AC288" s="210" t="s">
        <v>1329</v>
      </c>
      <c r="AD288" s="197" t="s">
        <v>67</v>
      </c>
      <c r="AE288" s="235" t="s">
        <v>1330</v>
      </c>
      <c r="AF288" s="231">
        <v>0</v>
      </c>
      <c r="AG288" s="211">
        <f>Table16[[#This Row],[ADOPTED
Expenditures TOTAL]]*Table16[[#This Row],[
Percent Related to CAP]]</f>
        <v>0</v>
      </c>
      <c r="AH288" s="211">
        <f>Table16[[#This Row],[ADOPTED
Revenue TOTAL]]*Table16[[#This Row],[
Percent Related to CAP]]</f>
        <v>0</v>
      </c>
      <c r="AI288" s="217" t="s">
        <v>69</v>
      </c>
      <c r="AJ288" s="217" t="s">
        <v>69</v>
      </c>
      <c r="AK288" s="217" t="s">
        <v>69</v>
      </c>
      <c r="AL288" s="217" t="s">
        <v>69</v>
      </c>
      <c r="AM288" s="290"/>
      <c r="AN288" s="212"/>
      <c r="AO288" s="213"/>
      <c r="AP288" s="197" t="s">
        <v>70</v>
      </c>
      <c r="AQ288" s="197"/>
      <c r="AR288" s="197"/>
      <c r="AS288" s="219" t="s">
        <v>1326</v>
      </c>
      <c r="AT288" s="117" t="b">
        <f>IF(Table16[[#This Row],[PROPOSED
Form ID Name]]=Table16[[#This Row],[ADOPTED
Form ID Name]],TRUE,FALSE)</f>
        <v>1</v>
      </c>
      <c r="AU288" s="121" t="s">
        <v>1327</v>
      </c>
      <c r="AV288" s="220" t="b">
        <f>AND(Table16[[#This Row],[PROPOSED Adjustment Description]]=Table16[[#This Row],[ ADOPTED
Adjustment Description]],TRUE,FALSE)</f>
        <v>0</v>
      </c>
      <c r="AW288" s="1" t="s">
        <v>4458</v>
      </c>
      <c r="AX288" s="1" t="b">
        <f>Table16[[#This Row],[Total Expenditures to CAP]]=Table16[[#This Row],[
Percent Related to CAP]]*Table16[[#This Row],[ADOPTED
Expenditures TOTAL]]</f>
        <v>1</v>
      </c>
      <c r="AY288" s="1" t="b">
        <f>Table16[[#This Row],[Total Revenue to CAP]]=Table16[[#This Row],[
Percent Related to CAP]]*Table16[[#This Row],[ADOPTED
Revenue TOTAL]]</f>
        <v>1</v>
      </c>
    </row>
    <row r="289" spans="1:51" s="214" customFormat="1" ht="35.25" customHeight="1" x14ac:dyDescent="0.15">
      <c r="A289" s="196">
        <v>100000</v>
      </c>
      <c r="B289" s="197" t="s">
        <v>57</v>
      </c>
      <c r="C289" s="198">
        <v>1716</v>
      </c>
      <c r="D289" s="197" t="s">
        <v>1290</v>
      </c>
      <c r="E289" s="197" t="s">
        <v>59</v>
      </c>
      <c r="F289" s="197" t="s">
        <v>622</v>
      </c>
      <c r="G289" s="197" t="s">
        <v>61</v>
      </c>
      <c r="H289" s="197" t="s">
        <v>853</v>
      </c>
      <c r="I289" s="226">
        <v>57138</v>
      </c>
      <c r="J289" s="227" t="s">
        <v>1331</v>
      </c>
      <c r="K289" s="188"/>
      <c r="L289" s="189"/>
      <c r="M289" s="189"/>
      <c r="N289" s="189"/>
      <c r="O289" s="189">
        <f>SUM(Table16[[#This Row],[Salaries and Wages]:[Variable Fringe]])</f>
        <v>0</v>
      </c>
      <c r="P289" s="189"/>
      <c r="Q289" s="189">
        <v>500000</v>
      </c>
      <c r="R289" s="189"/>
      <c r="S289" s="189"/>
      <c r="T289" s="189"/>
      <c r="U289" s="189"/>
      <c r="V289" s="189"/>
      <c r="W289" s="189"/>
      <c r="X289" s="189"/>
      <c r="Y289" s="189">
        <v>500000</v>
      </c>
      <c r="Z289" s="189"/>
      <c r="AA289" s="221" t="s">
        <v>1332</v>
      </c>
      <c r="AB289" s="210" t="s">
        <v>1333</v>
      </c>
      <c r="AC289" s="209" t="s">
        <v>1334</v>
      </c>
      <c r="AD289" s="197" t="s">
        <v>67</v>
      </c>
      <c r="AE289" s="234" t="s">
        <v>1335</v>
      </c>
      <c r="AF289" s="231">
        <v>0</v>
      </c>
      <c r="AG289" s="211">
        <f>Table16[[#This Row],[ADOPTED
Expenditures TOTAL]]*Table16[[#This Row],[
Percent Related to CAP]]</f>
        <v>0</v>
      </c>
      <c r="AH289" s="211">
        <f>Table16[[#This Row],[ADOPTED
Revenue TOTAL]]*Table16[[#This Row],[
Percent Related to CAP]]</f>
        <v>0</v>
      </c>
      <c r="AI289" s="217" t="s">
        <v>69</v>
      </c>
      <c r="AJ289" s="217" t="s">
        <v>69</v>
      </c>
      <c r="AK289" s="217" t="s">
        <v>69</v>
      </c>
      <c r="AL289" s="217" t="s">
        <v>69</v>
      </c>
      <c r="AM289" s="246"/>
      <c r="AN289" s="215"/>
      <c r="AO289" s="197"/>
      <c r="AP289" s="197"/>
      <c r="AQ289" s="197"/>
      <c r="AR289" s="197" t="s">
        <v>179</v>
      </c>
      <c r="AS289" s="219" t="s">
        <v>1331</v>
      </c>
      <c r="AT289" s="116" t="b">
        <f>IF(Table16[[#This Row],[PROPOSED
Form ID Name]]=Table16[[#This Row],[ADOPTED
Form ID Name]],TRUE,FALSE)</f>
        <v>1</v>
      </c>
      <c r="AU289" s="121" t="s">
        <v>1332</v>
      </c>
      <c r="AV289" s="220" t="b">
        <f>AND(Table16[[#This Row],[PROPOSED Adjustment Description]]=Table16[[#This Row],[ ADOPTED
Adjustment Description]],TRUE,FALSE)</f>
        <v>0</v>
      </c>
      <c r="AW289" s="1" t="s">
        <v>4458</v>
      </c>
      <c r="AX289" s="1" t="b">
        <f>Table16[[#This Row],[Total Expenditures to CAP]]=Table16[[#This Row],[
Percent Related to CAP]]*Table16[[#This Row],[ADOPTED
Expenditures TOTAL]]</f>
        <v>1</v>
      </c>
      <c r="AY289" s="1" t="b">
        <f>Table16[[#This Row],[Total Revenue to CAP]]=Table16[[#This Row],[
Percent Related to CAP]]*Table16[[#This Row],[ADOPTED
Revenue TOTAL]]</f>
        <v>1</v>
      </c>
    </row>
    <row r="290" spans="1:51" s="214" customFormat="1" ht="35.25" customHeight="1" x14ac:dyDescent="0.15">
      <c r="A290" s="196">
        <v>100000</v>
      </c>
      <c r="B290" s="199" t="s">
        <v>57</v>
      </c>
      <c r="C290" s="198">
        <v>1716</v>
      </c>
      <c r="D290" s="199" t="s">
        <v>1290</v>
      </c>
      <c r="E290" s="199" t="s">
        <v>245</v>
      </c>
      <c r="F290" s="199" t="s">
        <v>622</v>
      </c>
      <c r="G290" s="199" t="s">
        <v>61</v>
      </c>
      <c r="H290" s="199" t="s">
        <v>853</v>
      </c>
      <c r="I290" s="226">
        <v>57139</v>
      </c>
      <c r="J290" s="228" t="s">
        <v>1336</v>
      </c>
      <c r="K290" s="190"/>
      <c r="L290" s="191"/>
      <c r="M290" s="191"/>
      <c r="N290" s="191"/>
      <c r="O290" s="191">
        <f>SUM(Table16[[#This Row],[Salaries and Wages]:[Variable Fringe]])</f>
        <v>0</v>
      </c>
      <c r="P290" s="191"/>
      <c r="Q290" s="191">
        <v>810000</v>
      </c>
      <c r="R290" s="191"/>
      <c r="S290" s="191"/>
      <c r="T290" s="191"/>
      <c r="U290" s="191"/>
      <c r="V290" s="191"/>
      <c r="W290" s="191"/>
      <c r="X290" s="191"/>
      <c r="Y290" s="191">
        <v>810000</v>
      </c>
      <c r="Z290" s="191"/>
      <c r="AA290" s="223" t="s">
        <v>1337</v>
      </c>
      <c r="AB290" s="210" t="s">
        <v>1338</v>
      </c>
      <c r="AC290" s="209" t="s">
        <v>1339</v>
      </c>
      <c r="AD290" s="199" t="s">
        <v>67</v>
      </c>
      <c r="AE290" s="235" t="s">
        <v>1340</v>
      </c>
      <c r="AF290" s="231">
        <v>0</v>
      </c>
      <c r="AG290" s="211">
        <f>Table16[[#This Row],[ADOPTED
Expenditures TOTAL]]*Table16[[#This Row],[
Percent Related to CAP]]</f>
        <v>0</v>
      </c>
      <c r="AH290" s="211">
        <f>Table16[[#This Row],[ADOPTED
Revenue TOTAL]]*Table16[[#This Row],[
Percent Related to CAP]]</f>
        <v>0</v>
      </c>
      <c r="AI290" s="217" t="s">
        <v>69</v>
      </c>
      <c r="AJ290" s="217" t="s">
        <v>69</v>
      </c>
      <c r="AK290" s="217" t="s">
        <v>69</v>
      </c>
      <c r="AL290" s="217" t="s">
        <v>69</v>
      </c>
      <c r="AM290" s="290"/>
      <c r="AN290" s="212"/>
      <c r="AO290" s="213"/>
      <c r="AP290" s="213"/>
      <c r="AQ290" s="213"/>
      <c r="AR290" s="197" t="s">
        <v>179</v>
      </c>
      <c r="AS290" s="219" t="s">
        <v>1336</v>
      </c>
      <c r="AT290" s="116" t="b">
        <f>IF(Table16[[#This Row],[PROPOSED
Form ID Name]]=Table16[[#This Row],[ADOPTED
Form ID Name]],TRUE,FALSE)</f>
        <v>1</v>
      </c>
      <c r="AU290" s="121" t="s">
        <v>1337</v>
      </c>
      <c r="AV290" s="220" t="b">
        <f>AND(Table16[[#This Row],[PROPOSED Adjustment Description]]=Table16[[#This Row],[ ADOPTED
Adjustment Description]],TRUE,FALSE)</f>
        <v>0</v>
      </c>
      <c r="AW290" s="1" t="s">
        <v>4458</v>
      </c>
      <c r="AX290" s="1" t="b">
        <f>Table16[[#This Row],[Total Expenditures to CAP]]=Table16[[#This Row],[
Percent Related to CAP]]*Table16[[#This Row],[ADOPTED
Expenditures TOTAL]]</f>
        <v>1</v>
      </c>
      <c r="AY290" s="1" t="b">
        <f>Table16[[#This Row],[Total Revenue to CAP]]=Table16[[#This Row],[
Percent Related to CAP]]*Table16[[#This Row],[ADOPTED
Revenue TOTAL]]</f>
        <v>1</v>
      </c>
    </row>
    <row r="291" spans="1:51" s="214" customFormat="1" ht="35.25" customHeight="1" x14ac:dyDescent="0.15">
      <c r="A291" s="196">
        <v>100000</v>
      </c>
      <c r="B291" s="197" t="s">
        <v>57</v>
      </c>
      <c r="C291" s="198">
        <v>1716</v>
      </c>
      <c r="D291" s="197" t="s">
        <v>1290</v>
      </c>
      <c r="E291" s="197" t="s">
        <v>335</v>
      </c>
      <c r="F291" s="197" t="s">
        <v>622</v>
      </c>
      <c r="G291" s="197" t="s">
        <v>61</v>
      </c>
      <c r="H291" s="197" t="s">
        <v>853</v>
      </c>
      <c r="I291" s="226">
        <v>57140</v>
      </c>
      <c r="J291" s="227" t="s">
        <v>1341</v>
      </c>
      <c r="K291" s="188"/>
      <c r="L291" s="189"/>
      <c r="M291" s="189"/>
      <c r="N291" s="189"/>
      <c r="O291" s="189">
        <f>SUM(Table16[[#This Row],[Salaries and Wages]:[Variable Fringe]])</f>
        <v>0</v>
      </c>
      <c r="P291" s="189"/>
      <c r="Q291" s="189">
        <v>1209258</v>
      </c>
      <c r="R291" s="189"/>
      <c r="S291" s="189"/>
      <c r="T291" s="189"/>
      <c r="U291" s="189"/>
      <c r="V291" s="189"/>
      <c r="W291" s="189"/>
      <c r="X291" s="189"/>
      <c r="Y291" s="189">
        <v>1209258</v>
      </c>
      <c r="Z291" s="189"/>
      <c r="AA291" s="221" t="s">
        <v>1342</v>
      </c>
      <c r="AB291" s="210" t="s">
        <v>1343</v>
      </c>
      <c r="AC291" s="209" t="s">
        <v>1344</v>
      </c>
      <c r="AD291" s="197" t="s">
        <v>67</v>
      </c>
      <c r="AE291" s="235" t="s">
        <v>1345</v>
      </c>
      <c r="AF291" s="231">
        <v>0</v>
      </c>
      <c r="AG291" s="211">
        <f>Table16[[#This Row],[ADOPTED
Expenditures TOTAL]]*Table16[[#This Row],[
Percent Related to CAP]]</f>
        <v>0</v>
      </c>
      <c r="AH291" s="211">
        <f>Table16[[#This Row],[ADOPTED
Revenue TOTAL]]*Table16[[#This Row],[
Percent Related to CAP]]</f>
        <v>0</v>
      </c>
      <c r="AI291" s="217" t="s">
        <v>69</v>
      </c>
      <c r="AJ291" s="217" t="s">
        <v>69</v>
      </c>
      <c r="AK291" s="217" t="s">
        <v>69</v>
      </c>
      <c r="AL291" s="217" t="s">
        <v>69</v>
      </c>
      <c r="AM291" s="290"/>
      <c r="AN291" s="212"/>
      <c r="AO291" s="213"/>
      <c r="AP291" s="213"/>
      <c r="AQ291" s="213"/>
      <c r="AR291" s="197" t="s">
        <v>179</v>
      </c>
      <c r="AS291" s="219" t="s">
        <v>1341</v>
      </c>
      <c r="AT291" s="116" t="b">
        <f>IF(Table16[[#This Row],[PROPOSED
Form ID Name]]=Table16[[#This Row],[ADOPTED
Form ID Name]],TRUE,FALSE)</f>
        <v>1</v>
      </c>
      <c r="AU291" s="121" t="s">
        <v>1342</v>
      </c>
      <c r="AV291" s="220" t="b">
        <f>AND(Table16[[#This Row],[PROPOSED Adjustment Description]]=Table16[[#This Row],[ ADOPTED
Adjustment Description]],TRUE,FALSE)</f>
        <v>0</v>
      </c>
      <c r="AW291" s="1" t="s">
        <v>4458</v>
      </c>
      <c r="AX291" s="1" t="b">
        <f>Table16[[#This Row],[Total Expenditures to CAP]]=Table16[[#This Row],[
Percent Related to CAP]]*Table16[[#This Row],[ADOPTED
Expenditures TOTAL]]</f>
        <v>1</v>
      </c>
      <c r="AY291" s="1" t="b">
        <f>Table16[[#This Row],[Total Revenue to CAP]]=Table16[[#This Row],[
Percent Related to CAP]]*Table16[[#This Row],[ADOPTED
Revenue TOTAL]]</f>
        <v>1</v>
      </c>
    </row>
    <row r="292" spans="1:51" s="214" customFormat="1" ht="35.25" customHeight="1" x14ac:dyDescent="0.15">
      <c r="A292" s="196">
        <v>100000</v>
      </c>
      <c r="B292" s="199" t="s">
        <v>57</v>
      </c>
      <c r="C292" s="198">
        <v>171412</v>
      </c>
      <c r="D292" s="199" t="s">
        <v>1287</v>
      </c>
      <c r="E292" s="199" t="s">
        <v>103</v>
      </c>
      <c r="F292" s="199" t="s">
        <v>60</v>
      </c>
      <c r="G292" s="199" t="s">
        <v>1249</v>
      </c>
      <c r="H292" s="199" t="s">
        <v>83</v>
      </c>
      <c r="I292" s="226">
        <v>57145</v>
      </c>
      <c r="J292" s="228" t="s">
        <v>1358</v>
      </c>
      <c r="K292" s="190">
        <v>0.5</v>
      </c>
      <c r="L292" s="191">
        <v>21756</v>
      </c>
      <c r="M292" s="191">
        <v>11586</v>
      </c>
      <c r="N292" s="191">
        <v>8187</v>
      </c>
      <c r="O292" s="191">
        <f>SUM(Table16[[#This Row],[Salaries and Wages]:[Variable Fringe]])</f>
        <v>41529</v>
      </c>
      <c r="P292" s="191"/>
      <c r="Q292" s="191">
        <v>350000</v>
      </c>
      <c r="R292" s="191"/>
      <c r="S292" s="191"/>
      <c r="T292" s="191"/>
      <c r="U292" s="191"/>
      <c r="V292" s="191"/>
      <c r="W292" s="191"/>
      <c r="X292" s="191"/>
      <c r="Y292" s="191">
        <v>391529</v>
      </c>
      <c r="Z292" s="191"/>
      <c r="AA292" s="222" t="s">
        <v>1359</v>
      </c>
      <c r="AB292" s="210" t="s">
        <v>1360</v>
      </c>
      <c r="AC292" s="210" t="s">
        <v>1361</v>
      </c>
      <c r="AD292" s="199" t="s">
        <v>67</v>
      </c>
      <c r="AE292" s="234" t="s">
        <v>1356</v>
      </c>
      <c r="AF292" s="231">
        <v>1</v>
      </c>
      <c r="AG292" s="211">
        <f>Table16[[#This Row],[ADOPTED
Expenditures TOTAL]]*Table16[[#This Row],[
Percent Related to CAP]]</f>
        <v>391529</v>
      </c>
      <c r="AH292" s="211">
        <f>Table16[[#This Row],[ADOPTED
Revenue TOTAL]]*Table16[[#This Row],[
Percent Related to CAP]]</f>
        <v>0</v>
      </c>
      <c r="AI292" s="217" t="s">
        <v>79</v>
      </c>
      <c r="AJ292" s="217" t="s">
        <v>1255</v>
      </c>
      <c r="AK292" s="217" t="s">
        <v>81</v>
      </c>
      <c r="AL292" s="217" t="s">
        <v>177</v>
      </c>
      <c r="AM292" s="246"/>
      <c r="AN292" s="215"/>
      <c r="AO292" s="197"/>
      <c r="AP292" s="197"/>
      <c r="AQ292" s="197"/>
      <c r="AR292" s="197" t="s">
        <v>70</v>
      </c>
      <c r="AS292" s="219" t="s">
        <v>1358</v>
      </c>
      <c r="AT292" s="116" t="b">
        <f>IF(Table16[[#This Row],[PROPOSED
Form ID Name]]=Table16[[#This Row],[ADOPTED
Form ID Name]],TRUE,FALSE)</f>
        <v>1</v>
      </c>
      <c r="AU292" s="121" t="s">
        <v>1359</v>
      </c>
      <c r="AV292" s="220" t="b">
        <f>AND(Table16[[#This Row],[PROPOSED Adjustment Description]]=Table16[[#This Row],[ ADOPTED
Adjustment Description]],TRUE,FALSE)</f>
        <v>0</v>
      </c>
      <c r="AW292" s="1" t="s">
        <v>4458</v>
      </c>
      <c r="AX292" s="1" t="b">
        <f>Table16[[#This Row],[Total Expenditures to CAP]]=Table16[[#This Row],[
Percent Related to CAP]]*Table16[[#This Row],[ADOPTED
Expenditures TOTAL]]</f>
        <v>1</v>
      </c>
      <c r="AY292" s="1" t="b">
        <f>Table16[[#This Row],[Total Revenue to CAP]]=Table16[[#This Row],[
Percent Related to CAP]]*Table16[[#This Row],[ADOPTED
Revenue TOTAL]]</f>
        <v>1</v>
      </c>
    </row>
    <row r="293" spans="1:51" s="214" customFormat="1" ht="35.25" customHeight="1" x14ac:dyDescent="0.15">
      <c r="A293" s="196">
        <v>100000</v>
      </c>
      <c r="B293" s="199" t="s">
        <v>57</v>
      </c>
      <c r="C293" s="198">
        <v>171412</v>
      </c>
      <c r="D293" s="199" t="s">
        <v>1287</v>
      </c>
      <c r="E293" s="199" t="s">
        <v>103</v>
      </c>
      <c r="F293" s="199" t="s">
        <v>60</v>
      </c>
      <c r="G293" s="199" t="s">
        <v>1249</v>
      </c>
      <c r="H293" s="199" t="s">
        <v>83</v>
      </c>
      <c r="I293" s="226">
        <v>57147</v>
      </c>
      <c r="J293" s="228" t="s">
        <v>1362</v>
      </c>
      <c r="K293" s="190"/>
      <c r="L293" s="191"/>
      <c r="M293" s="191"/>
      <c r="N293" s="191"/>
      <c r="O293" s="191">
        <f>SUM(Table16[[#This Row],[Salaries and Wages]:[Variable Fringe]])</f>
        <v>0</v>
      </c>
      <c r="P293" s="191"/>
      <c r="Q293" s="191">
        <v>125560</v>
      </c>
      <c r="R293" s="191"/>
      <c r="S293" s="191"/>
      <c r="T293" s="191"/>
      <c r="U293" s="191"/>
      <c r="V293" s="191"/>
      <c r="W293" s="191"/>
      <c r="X293" s="191"/>
      <c r="Y293" s="191">
        <v>125560</v>
      </c>
      <c r="Z293" s="191"/>
      <c r="AA293" s="223" t="s">
        <v>1363</v>
      </c>
      <c r="AB293" s="210" t="s">
        <v>1364</v>
      </c>
      <c r="AC293" s="210" t="s">
        <v>1365</v>
      </c>
      <c r="AD293" s="199" t="s">
        <v>94</v>
      </c>
      <c r="AE293" s="234" t="s">
        <v>1276</v>
      </c>
      <c r="AF293" s="231">
        <v>0</v>
      </c>
      <c r="AG293" s="211">
        <f>Table16[[#This Row],[ADOPTED
Expenditures TOTAL]]*Table16[[#This Row],[
Percent Related to CAP]]</f>
        <v>0</v>
      </c>
      <c r="AH293" s="211">
        <f>Table16[[#This Row],[ADOPTED
Revenue TOTAL]]*Table16[[#This Row],[
Percent Related to CAP]]</f>
        <v>0</v>
      </c>
      <c r="AI293" s="217" t="s">
        <v>69</v>
      </c>
      <c r="AJ293" s="217" t="s">
        <v>69</v>
      </c>
      <c r="AK293" s="217" t="s">
        <v>69</v>
      </c>
      <c r="AL293" s="217" t="s">
        <v>69</v>
      </c>
      <c r="AM293" s="246"/>
      <c r="AN293" s="215"/>
      <c r="AO293" s="197"/>
      <c r="AP293" s="197"/>
      <c r="AQ293" s="197"/>
      <c r="AR293" s="197" t="s">
        <v>70</v>
      </c>
      <c r="AS293" s="219" t="s">
        <v>1362</v>
      </c>
      <c r="AT293" s="116" t="b">
        <f>IF(Table16[[#This Row],[PROPOSED
Form ID Name]]=Table16[[#This Row],[ADOPTED
Form ID Name]],TRUE,FALSE)</f>
        <v>1</v>
      </c>
      <c r="AU293" s="121" t="s">
        <v>1363</v>
      </c>
      <c r="AV293" s="220" t="b">
        <f>AND(Table16[[#This Row],[PROPOSED Adjustment Description]]=Table16[[#This Row],[ ADOPTED
Adjustment Description]],TRUE,FALSE)</f>
        <v>0</v>
      </c>
      <c r="AW293" s="1" t="s">
        <v>4458</v>
      </c>
      <c r="AX293" s="1" t="b">
        <f>Table16[[#This Row],[Total Expenditures to CAP]]=Table16[[#This Row],[
Percent Related to CAP]]*Table16[[#This Row],[ADOPTED
Expenditures TOTAL]]</f>
        <v>1</v>
      </c>
      <c r="AY293" s="1" t="b">
        <f>Table16[[#This Row],[Total Revenue to CAP]]=Table16[[#This Row],[
Percent Related to CAP]]*Table16[[#This Row],[ADOPTED
Revenue TOTAL]]</f>
        <v>1</v>
      </c>
    </row>
    <row r="294" spans="1:51" s="425" customFormat="1" ht="35.25" customHeight="1" x14ac:dyDescent="0.15">
      <c r="A294" s="397">
        <v>100000</v>
      </c>
      <c r="B294" s="398" t="s">
        <v>57</v>
      </c>
      <c r="C294" s="399">
        <v>171412</v>
      </c>
      <c r="D294" s="398" t="s">
        <v>1287</v>
      </c>
      <c r="E294" s="398" t="s">
        <v>103</v>
      </c>
      <c r="F294" s="398" t="s">
        <v>60</v>
      </c>
      <c r="G294" s="398" t="s">
        <v>1249</v>
      </c>
      <c r="H294" s="398" t="s">
        <v>83</v>
      </c>
      <c r="I294" s="226">
        <v>57148</v>
      </c>
      <c r="J294" s="228" t="s">
        <v>1366</v>
      </c>
      <c r="K294" s="401"/>
      <c r="L294" s="402"/>
      <c r="M294" s="402"/>
      <c r="N294" s="402"/>
      <c r="O294" s="402">
        <f>SUM(Table16[[#This Row],[Salaries and Wages]:[Variable Fringe]])</f>
        <v>0</v>
      </c>
      <c r="P294" s="402"/>
      <c r="Q294" s="402">
        <v>150000</v>
      </c>
      <c r="R294" s="402"/>
      <c r="S294" s="402"/>
      <c r="T294" s="402"/>
      <c r="U294" s="402"/>
      <c r="V294" s="402"/>
      <c r="W294" s="402"/>
      <c r="X294" s="402"/>
      <c r="Y294" s="402">
        <v>150000</v>
      </c>
      <c r="Z294" s="402"/>
      <c r="AA294" s="222" t="s">
        <v>1367</v>
      </c>
      <c r="AB294" s="404" t="s">
        <v>1364</v>
      </c>
      <c r="AC294" s="404" t="s">
        <v>1365</v>
      </c>
      <c r="AD294" s="199" t="s">
        <v>94</v>
      </c>
      <c r="AE294" s="234" t="s">
        <v>1276</v>
      </c>
      <c r="AF294" s="414">
        <v>0</v>
      </c>
      <c r="AG294" s="411">
        <f>Table16[[#This Row],[ADOPTED
Expenditures TOTAL]]*Table16[[#This Row],[
Percent Related to CAP]]</f>
        <v>0</v>
      </c>
      <c r="AH294" s="411">
        <f>Table16[[#This Row],[ADOPTED
Revenue TOTAL]]*Table16[[#This Row],[
Percent Related to CAP]]</f>
        <v>0</v>
      </c>
      <c r="AI294" s="415" t="s">
        <v>69</v>
      </c>
      <c r="AJ294" s="415" t="s">
        <v>69</v>
      </c>
      <c r="AK294" s="415" t="s">
        <v>69</v>
      </c>
      <c r="AL294" s="415" t="s">
        <v>69</v>
      </c>
      <c r="AM294" s="423"/>
      <c r="AN294" s="215"/>
      <c r="AO294" s="197"/>
      <c r="AP294" s="197"/>
      <c r="AQ294" s="197"/>
      <c r="AR294" s="197" t="s">
        <v>70</v>
      </c>
      <c r="AS294" s="219" t="s">
        <v>1366</v>
      </c>
      <c r="AT294" s="116" t="b">
        <f>IF(Table16[[#This Row],[PROPOSED
Form ID Name]]=Table16[[#This Row],[ADOPTED
Form ID Name]],TRUE,FALSE)</f>
        <v>1</v>
      </c>
      <c r="AU294" s="121" t="s">
        <v>1367</v>
      </c>
      <c r="AV294" s="220" t="b">
        <f>AND(Table16[[#This Row],[PROPOSED Adjustment Description]]=Table16[[#This Row],[ ADOPTED
Adjustment Description]],TRUE,FALSE)</f>
        <v>0</v>
      </c>
      <c r="AW294" s="1" t="s">
        <v>4458</v>
      </c>
      <c r="AX294" s="1" t="b">
        <f>Table16[[#This Row],[Total Expenditures to CAP]]=Table16[[#This Row],[
Percent Related to CAP]]*Table16[[#This Row],[ADOPTED
Expenditures TOTAL]]</f>
        <v>1</v>
      </c>
      <c r="AY294" s="1" t="b">
        <f>Table16[[#This Row],[Total Revenue to CAP]]=Table16[[#This Row],[
Percent Related to CAP]]*Table16[[#This Row],[ADOPTED
Revenue TOTAL]]</f>
        <v>1</v>
      </c>
    </row>
    <row r="295" spans="1:51" s="425" customFormat="1" ht="35.25" customHeight="1" x14ac:dyDescent="0.15">
      <c r="A295" s="397">
        <v>100000</v>
      </c>
      <c r="B295" s="406" t="s">
        <v>57</v>
      </c>
      <c r="C295" s="399">
        <v>171412</v>
      </c>
      <c r="D295" s="406" t="s">
        <v>1287</v>
      </c>
      <c r="E295" s="406" t="s">
        <v>103</v>
      </c>
      <c r="F295" s="406" t="s">
        <v>60</v>
      </c>
      <c r="G295" s="406" t="s">
        <v>1249</v>
      </c>
      <c r="H295" s="406" t="s">
        <v>83</v>
      </c>
      <c r="I295" s="226">
        <v>57149</v>
      </c>
      <c r="J295" s="227" t="s">
        <v>1368</v>
      </c>
      <c r="K295" s="413">
        <v>1</v>
      </c>
      <c r="L295" s="410">
        <v>62941</v>
      </c>
      <c r="M295" s="410">
        <v>16276</v>
      </c>
      <c r="N295" s="410">
        <v>9299</v>
      </c>
      <c r="O295" s="410">
        <f>SUM(Table16[[#This Row],[Salaries and Wages]:[Variable Fringe]])</f>
        <v>88516</v>
      </c>
      <c r="P295" s="410">
        <v>2078</v>
      </c>
      <c r="Q295" s="410">
        <v>98706</v>
      </c>
      <c r="R295" s="410"/>
      <c r="S295" s="410">
        <v>19695</v>
      </c>
      <c r="T295" s="410"/>
      <c r="U295" s="410"/>
      <c r="V295" s="410"/>
      <c r="W295" s="410"/>
      <c r="X295" s="410"/>
      <c r="Y295" s="410">
        <v>208995</v>
      </c>
      <c r="Z295" s="410"/>
      <c r="AA295" s="221" t="s">
        <v>1369</v>
      </c>
      <c r="AB295" s="404" t="s">
        <v>1370</v>
      </c>
      <c r="AC295" s="404" t="s">
        <v>1371</v>
      </c>
      <c r="AD295" s="197" t="s">
        <v>94</v>
      </c>
      <c r="AE295" s="234" t="s">
        <v>1276</v>
      </c>
      <c r="AF295" s="414">
        <v>0</v>
      </c>
      <c r="AG295" s="411">
        <f>Table16[[#This Row],[ADOPTED
Expenditures TOTAL]]*Table16[[#This Row],[
Percent Related to CAP]]</f>
        <v>0</v>
      </c>
      <c r="AH295" s="411">
        <f>Table16[[#This Row],[ADOPTED
Revenue TOTAL]]*Table16[[#This Row],[
Percent Related to CAP]]</f>
        <v>0</v>
      </c>
      <c r="AI295" s="415" t="s">
        <v>69</v>
      </c>
      <c r="AJ295" s="415" t="s">
        <v>69</v>
      </c>
      <c r="AK295" s="415" t="s">
        <v>69</v>
      </c>
      <c r="AL295" s="415" t="s">
        <v>69</v>
      </c>
      <c r="AM295" s="423"/>
      <c r="AN295" s="215"/>
      <c r="AO295" s="197"/>
      <c r="AP295" s="197"/>
      <c r="AQ295" s="197"/>
      <c r="AR295" s="197" t="s">
        <v>70</v>
      </c>
      <c r="AS295" s="219" t="s">
        <v>1368</v>
      </c>
      <c r="AT295" s="116" t="b">
        <f>IF(Table16[[#This Row],[PROPOSED
Form ID Name]]=Table16[[#This Row],[ADOPTED
Form ID Name]],TRUE,FALSE)</f>
        <v>1</v>
      </c>
      <c r="AU295" s="121" t="s">
        <v>1369</v>
      </c>
      <c r="AV295" s="220" t="b">
        <f>AND(Table16[[#This Row],[PROPOSED Adjustment Description]]=Table16[[#This Row],[ ADOPTED
Adjustment Description]],TRUE,FALSE)</f>
        <v>0</v>
      </c>
      <c r="AW295" s="1" t="s">
        <v>4458</v>
      </c>
      <c r="AX295" s="1" t="b">
        <f>Table16[[#This Row],[Total Expenditures to CAP]]=Table16[[#This Row],[
Percent Related to CAP]]*Table16[[#This Row],[ADOPTED
Expenditures TOTAL]]</f>
        <v>1</v>
      </c>
      <c r="AY295" s="1" t="b">
        <f>Table16[[#This Row],[Total Revenue to CAP]]=Table16[[#This Row],[
Percent Related to CAP]]*Table16[[#This Row],[ADOPTED
Revenue TOTAL]]</f>
        <v>1</v>
      </c>
    </row>
    <row r="296" spans="1:51" s="214" customFormat="1" ht="35.25" customHeight="1" x14ac:dyDescent="0.15">
      <c r="A296" s="196">
        <v>100000</v>
      </c>
      <c r="B296" s="199" t="s">
        <v>57</v>
      </c>
      <c r="C296" s="198">
        <v>171412</v>
      </c>
      <c r="D296" s="199" t="s">
        <v>1287</v>
      </c>
      <c r="E296" s="199" t="s">
        <v>103</v>
      </c>
      <c r="F296" s="199" t="s">
        <v>60</v>
      </c>
      <c r="G296" s="199" t="s">
        <v>1249</v>
      </c>
      <c r="H296" s="199" t="s">
        <v>83</v>
      </c>
      <c r="I296" s="226">
        <v>57150</v>
      </c>
      <c r="J296" s="228" t="s">
        <v>1372</v>
      </c>
      <c r="K296" s="190">
        <v>0.5</v>
      </c>
      <c r="L296" s="191">
        <v>21756</v>
      </c>
      <c r="M296" s="191">
        <v>11586</v>
      </c>
      <c r="N296" s="191">
        <v>8187</v>
      </c>
      <c r="O296" s="191">
        <f>SUM(Table16[[#This Row],[Salaries and Wages]:[Variable Fringe]])</f>
        <v>41529</v>
      </c>
      <c r="P296" s="191">
        <v>15724</v>
      </c>
      <c r="Q296" s="191">
        <v>49968</v>
      </c>
      <c r="R296" s="191"/>
      <c r="S296" s="191">
        <v>35850</v>
      </c>
      <c r="T296" s="191"/>
      <c r="U296" s="191"/>
      <c r="V296" s="191"/>
      <c r="W296" s="191"/>
      <c r="X296" s="191"/>
      <c r="Y296" s="191">
        <v>143071</v>
      </c>
      <c r="Z296" s="191"/>
      <c r="AA296" s="223" t="s">
        <v>1373</v>
      </c>
      <c r="AB296" s="210" t="s">
        <v>1374</v>
      </c>
      <c r="AC296" s="210" t="s">
        <v>1375</v>
      </c>
      <c r="AD296" s="199" t="s">
        <v>94</v>
      </c>
      <c r="AE296" s="234" t="s">
        <v>1276</v>
      </c>
      <c r="AF296" s="231">
        <v>0</v>
      </c>
      <c r="AG296" s="211">
        <f>Table16[[#This Row],[ADOPTED
Expenditures TOTAL]]*Table16[[#This Row],[
Percent Related to CAP]]</f>
        <v>0</v>
      </c>
      <c r="AH296" s="211">
        <f>Table16[[#This Row],[ADOPTED
Revenue TOTAL]]*Table16[[#This Row],[
Percent Related to CAP]]</f>
        <v>0</v>
      </c>
      <c r="AI296" s="217" t="s">
        <v>69</v>
      </c>
      <c r="AJ296" s="217" t="s">
        <v>69</v>
      </c>
      <c r="AK296" s="217" t="s">
        <v>69</v>
      </c>
      <c r="AL296" s="217" t="s">
        <v>69</v>
      </c>
      <c r="AM296" s="246"/>
      <c r="AN296" s="215"/>
      <c r="AO296" s="197"/>
      <c r="AP296" s="197"/>
      <c r="AQ296" s="197"/>
      <c r="AR296" s="197" t="s">
        <v>70</v>
      </c>
      <c r="AS296" s="219" t="s">
        <v>1372</v>
      </c>
      <c r="AT296" s="116" t="b">
        <f>IF(Table16[[#This Row],[PROPOSED
Form ID Name]]=Table16[[#This Row],[ADOPTED
Form ID Name]],TRUE,FALSE)</f>
        <v>1</v>
      </c>
      <c r="AU296" s="121" t="s">
        <v>1373</v>
      </c>
      <c r="AV296" s="220" t="b">
        <f>AND(Table16[[#This Row],[PROPOSED Adjustment Description]]=Table16[[#This Row],[ ADOPTED
Adjustment Description]],TRUE,FALSE)</f>
        <v>0</v>
      </c>
      <c r="AW296" s="1" t="s">
        <v>4458</v>
      </c>
      <c r="AX296" s="1" t="b">
        <f>Table16[[#This Row],[Total Expenditures to CAP]]=Table16[[#This Row],[
Percent Related to CAP]]*Table16[[#This Row],[ADOPTED
Expenditures TOTAL]]</f>
        <v>1</v>
      </c>
      <c r="AY296" s="1" t="b">
        <f>Table16[[#This Row],[Total Revenue to CAP]]=Table16[[#This Row],[
Percent Related to CAP]]*Table16[[#This Row],[ADOPTED
Revenue TOTAL]]</f>
        <v>1</v>
      </c>
    </row>
    <row r="297" spans="1:51" s="214" customFormat="1" ht="35.25" customHeight="1" x14ac:dyDescent="0.15">
      <c r="A297" s="196">
        <v>200205</v>
      </c>
      <c r="B297" s="197" t="s">
        <v>96</v>
      </c>
      <c r="C297" s="198">
        <v>1413</v>
      </c>
      <c r="D297" s="197" t="s">
        <v>1282</v>
      </c>
      <c r="E297" s="197" t="s">
        <v>72</v>
      </c>
      <c r="F297" s="197" t="s">
        <v>127</v>
      </c>
      <c r="G297" s="197" t="s">
        <v>61</v>
      </c>
      <c r="H297" s="197" t="s">
        <v>83</v>
      </c>
      <c r="I297" s="226">
        <v>57153</v>
      </c>
      <c r="J297" s="227" t="s">
        <v>1376</v>
      </c>
      <c r="K297" s="188"/>
      <c r="L297" s="189"/>
      <c r="M297" s="189"/>
      <c r="N297" s="189"/>
      <c r="O297" s="189">
        <f>SUM(Table16[[#This Row],[Salaries and Wages]:[Variable Fringe]])</f>
        <v>0</v>
      </c>
      <c r="P297" s="189"/>
      <c r="Q297" s="189">
        <v>123000</v>
      </c>
      <c r="R297" s="189"/>
      <c r="S297" s="189"/>
      <c r="T297" s="189"/>
      <c r="U297" s="189"/>
      <c r="V297" s="189"/>
      <c r="W297" s="189"/>
      <c r="X297" s="189"/>
      <c r="Y297" s="189">
        <v>123000</v>
      </c>
      <c r="Z297" s="189"/>
      <c r="AA297" s="221" t="s">
        <v>1377</v>
      </c>
      <c r="AB297" s="210" t="s">
        <v>1378</v>
      </c>
      <c r="AC297" s="210" t="s">
        <v>1379</v>
      </c>
      <c r="AD297" s="197" t="s">
        <v>67</v>
      </c>
      <c r="AE297" s="235" t="s">
        <v>1380</v>
      </c>
      <c r="AF297" s="231">
        <v>0</v>
      </c>
      <c r="AG297" s="211">
        <f>Table16[[#This Row],[ADOPTED
Expenditures TOTAL]]*Table16[[#This Row],[
Percent Related to CAP]]</f>
        <v>0</v>
      </c>
      <c r="AH297" s="211">
        <f>Table16[[#This Row],[ADOPTED
Revenue TOTAL]]*Table16[[#This Row],[
Percent Related to CAP]]</f>
        <v>0</v>
      </c>
      <c r="AI297" s="217" t="s">
        <v>69</v>
      </c>
      <c r="AJ297" s="217" t="s">
        <v>69</v>
      </c>
      <c r="AK297" s="217" t="s">
        <v>69</v>
      </c>
      <c r="AL297" s="217" t="s">
        <v>69</v>
      </c>
      <c r="AM297" s="290"/>
      <c r="AN297" s="212"/>
      <c r="AO297" s="213"/>
      <c r="AP297" s="197" t="s">
        <v>70</v>
      </c>
      <c r="AQ297" s="197"/>
      <c r="AR297" s="197"/>
      <c r="AS297" s="219" t="s">
        <v>1376</v>
      </c>
      <c r="AT297" s="117" t="b">
        <f>IF(Table16[[#This Row],[PROPOSED
Form ID Name]]=Table16[[#This Row],[ADOPTED
Form ID Name]],TRUE,FALSE)</f>
        <v>1</v>
      </c>
      <c r="AU297" s="121" t="s">
        <v>1377</v>
      </c>
      <c r="AV297" s="220" t="b">
        <f>AND(Table16[[#This Row],[PROPOSED Adjustment Description]]=Table16[[#This Row],[ ADOPTED
Adjustment Description]],TRUE,FALSE)</f>
        <v>0</v>
      </c>
      <c r="AW297" s="1" t="s">
        <v>4458</v>
      </c>
      <c r="AX297" s="1" t="b">
        <f>Table16[[#This Row],[Total Expenditures to CAP]]=Table16[[#This Row],[
Percent Related to CAP]]*Table16[[#This Row],[ADOPTED
Expenditures TOTAL]]</f>
        <v>1</v>
      </c>
      <c r="AY297" s="1" t="b">
        <f>Table16[[#This Row],[Total Revenue to CAP]]=Table16[[#This Row],[
Percent Related to CAP]]*Table16[[#This Row],[ADOPTED
Revenue TOTAL]]</f>
        <v>1</v>
      </c>
    </row>
    <row r="298" spans="1:51" s="214" customFormat="1" ht="35.25" customHeight="1" x14ac:dyDescent="0.15">
      <c r="A298" s="196">
        <v>100000</v>
      </c>
      <c r="B298" s="197" t="s">
        <v>57</v>
      </c>
      <c r="C298" s="198">
        <v>1716</v>
      </c>
      <c r="D298" s="197" t="s">
        <v>1290</v>
      </c>
      <c r="E298" s="197" t="s">
        <v>465</v>
      </c>
      <c r="F298" s="197" t="s">
        <v>622</v>
      </c>
      <c r="G298" s="197" t="s">
        <v>104</v>
      </c>
      <c r="H298" s="197" t="s">
        <v>853</v>
      </c>
      <c r="I298" s="226">
        <v>57154</v>
      </c>
      <c r="J298" s="227" t="s">
        <v>1381</v>
      </c>
      <c r="K298" s="188"/>
      <c r="L298" s="189"/>
      <c r="M298" s="189"/>
      <c r="N298" s="189"/>
      <c r="O298" s="189">
        <f>SUM(Table16[[#This Row],[Salaries and Wages]:[Variable Fringe]])</f>
        <v>0</v>
      </c>
      <c r="P298" s="189"/>
      <c r="Q298" s="189">
        <v>2622070</v>
      </c>
      <c r="R298" s="189"/>
      <c r="S298" s="189"/>
      <c r="T298" s="189"/>
      <c r="U298" s="189"/>
      <c r="V298" s="189"/>
      <c r="W298" s="189"/>
      <c r="X298" s="189"/>
      <c r="Y298" s="189">
        <v>2622070</v>
      </c>
      <c r="Z298" s="189"/>
      <c r="AA298" s="221" t="s">
        <v>1382</v>
      </c>
      <c r="AB298" s="210" t="s">
        <v>1383</v>
      </c>
      <c r="AC298" s="209" t="s">
        <v>1384</v>
      </c>
      <c r="AD298" s="197" t="s">
        <v>67</v>
      </c>
      <c r="AE298" s="234" t="s">
        <v>1385</v>
      </c>
      <c r="AF298" s="231">
        <v>0</v>
      </c>
      <c r="AG298" s="211">
        <f>Table16[[#This Row],[ADOPTED
Expenditures TOTAL]]*Table16[[#This Row],[
Percent Related to CAP]]</f>
        <v>0</v>
      </c>
      <c r="AH298" s="211">
        <f>Table16[[#This Row],[ADOPTED
Revenue TOTAL]]*Table16[[#This Row],[
Percent Related to CAP]]</f>
        <v>0</v>
      </c>
      <c r="AI298" s="217" t="s">
        <v>69</v>
      </c>
      <c r="AJ298" s="217" t="s">
        <v>69</v>
      </c>
      <c r="AK298" s="217" t="s">
        <v>69</v>
      </c>
      <c r="AL298" s="217" t="s">
        <v>69</v>
      </c>
      <c r="AM298" s="246"/>
      <c r="AN298" s="215"/>
      <c r="AO298" s="197"/>
      <c r="AP298" s="197"/>
      <c r="AQ298" s="197"/>
      <c r="AR298" s="197" t="s">
        <v>179</v>
      </c>
      <c r="AS298" s="219" t="s">
        <v>1381</v>
      </c>
      <c r="AT298" s="116" t="b">
        <f>IF(Table16[[#This Row],[PROPOSED
Form ID Name]]=Table16[[#This Row],[ADOPTED
Form ID Name]],TRUE,FALSE)</f>
        <v>1</v>
      </c>
      <c r="AU298" s="121" t="s">
        <v>1382</v>
      </c>
      <c r="AV298" s="220" t="b">
        <f>AND(Table16[[#This Row],[PROPOSED Adjustment Description]]=Table16[[#This Row],[ ADOPTED
Adjustment Description]],TRUE,FALSE)</f>
        <v>0</v>
      </c>
      <c r="AW298" s="1" t="s">
        <v>4458</v>
      </c>
      <c r="AX298" s="1" t="b">
        <f>Table16[[#This Row],[Total Expenditures to CAP]]=Table16[[#This Row],[
Percent Related to CAP]]*Table16[[#This Row],[ADOPTED
Expenditures TOTAL]]</f>
        <v>1</v>
      </c>
      <c r="AY298" s="1" t="b">
        <f>Table16[[#This Row],[Total Revenue to CAP]]=Table16[[#This Row],[
Percent Related to CAP]]*Table16[[#This Row],[ADOPTED
Revenue TOTAL]]</f>
        <v>1</v>
      </c>
    </row>
    <row r="299" spans="1:51" s="214" customFormat="1" ht="35.25" customHeight="1" x14ac:dyDescent="0.15">
      <c r="A299" s="196">
        <v>100000</v>
      </c>
      <c r="B299" s="197" t="s">
        <v>57</v>
      </c>
      <c r="C299" s="198">
        <v>1716</v>
      </c>
      <c r="D299" s="197" t="s">
        <v>1290</v>
      </c>
      <c r="E299" s="197" t="s">
        <v>465</v>
      </c>
      <c r="F299" s="197" t="s">
        <v>622</v>
      </c>
      <c r="G299" s="197" t="s">
        <v>104</v>
      </c>
      <c r="H299" s="197" t="s">
        <v>853</v>
      </c>
      <c r="I299" s="226">
        <v>57156</v>
      </c>
      <c r="J299" s="227" t="s">
        <v>1386</v>
      </c>
      <c r="K299" s="188"/>
      <c r="L299" s="189"/>
      <c r="M299" s="189"/>
      <c r="N299" s="189"/>
      <c r="O299" s="189">
        <f>SUM(Table16[[#This Row],[Salaries and Wages]:[Variable Fringe]])</f>
        <v>0</v>
      </c>
      <c r="P299" s="189"/>
      <c r="Q299" s="189">
        <v>112997</v>
      </c>
      <c r="R299" s="189"/>
      <c r="S299" s="189"/>
      <c r="T299" s="189"/>
      <c r="U299" s="189"/>
      <c r="V299" s="189"/>
      <c r="W299" s="189"/>
      <c r="X299" s="189"/>
      <c r="Y299" s="189">
        <v>112997</v>
      </c>
      <c r="Z299" s="189"/>
      <c r="AA299" s="221" t="s">
        <v>1387</v>
      </c>
      <c r="AB299" s="210" t="s">
        <v>1383</v>
      </c>
      <c r="AC299" s="209" t="s">
        <v>1384</v>
      </c>
      <c r="AD299" s="197" t="s">
        <v>67</v>
      </c>
      <c r="AE299" s="234" t="s">
        <v>1385</v>
      </c>
      <c r="AF299" s="231">
        <v>0</v>
      </c>
      <c r="AG299" s="211">
        <f>Table16[[#This Row],[ADOPTED
Expenditures TOTAL]]*Table16[[#This Row],[
Percent Related to CAP]]</f>
        <v>0</v>
      </c>
      <c r="AH299" s="211">
        <f>Table16[[#This Row],[ADOPTED
Revenue TOTAL]]*Table16[[#This Row],[
Percent Related to CAP]]</f>
        <v>0</v>
      </c>
      <c r="AI299" s="217" t="s">
        <v>69</v>
      </c>
      <c r="AJ299" s="217" t="s">
        <v>69</v>
      </c>
      <c r="AK299" s="217" t="s">
        <v>69</v>
      </c>
      <c r="AL299" s="217" t="s">
        <v>69</v>
      </c>
      <c r="AM299" s="246"/>
      <c r="AN299" s="215"/>
      <c r="AO299" s="197"/>
      <c r="AP299" s="197"/>
      <c r="AQ299" s="197"/>
      <c r="AR299" s="197" t="s">
        <v>179</v>
      </c>
      <c r="AS299" s="219" t="s">
        <v>1386</v>
      </c>
      <c r="AT299" s="116" t="b">
        <f>IF(Table16[[#This Row],[PROPOSED
Form ID Name]]=Table16[[#This Row],[ADOPTED
Form ID Name]],TRUE,FALSE)</f>
        <v>1</v>
      </c>
      <c r="AU299" s="121" t="s">
        <v>1387</v>
      </c>
      <c r="AV299" s="220" t="b">
        <f>AND(Table16[[#This Row],[PROPOSED Adjustment Description]]=Table16[[#This Row],[ ADOPTED
Adjustment Description]],TRUE,FALSE)</f>
        <v>0</v>
      </c>
      <c r="AW299" s="1" t="s">
        <v>4458</v>
      </c>
      <c r="AX299" s="1" t="b">
        <f>Table16[[#This Row],[Total Expenditures to CAP]]=Table16[[#This Row],[
Percent Related to CAP]]*Table16[[#This Row],[ADOPTED
Expenditures TOTAL]]</f>
        <v>1</v>
      </c>
      <c r="AY299" s="1" t="b">
        <f>Table16[[#This Row],[Total Revenue to CAP]]=Table16[[#This Row],[
Percent Related to CAP]]*Table16[[#This Row],[ADOPTED
Revenue TOTAL]]</f>
        <v>1</v>
      </c>
    </row>
    <row r="300" spans="1:51" s="214" customFormat="1" ht="35.25" customHeight="1" x14ac:dyDescent="0.15">
      <c r="A300" s="196">
        <v>100000</v>
      </c>
      <c r="B300" s="197" t="s">
        <v>57</v>
      </c>
      <c r="C300" s="198">
        <v>1623</v>
      </c>
      <c r="D300" s="197" t="s">
        <v>1388</v>
      </c>
      <c r="E300" s="197" t="s">
        <v>103</v>
      </c>
      <c r="F300" s="197" t="s">
        <v>83</v>
      </c>
      <c r="G300" s="197" t="s">
        <v>61</v>
      </c>
      <c r="H300" s="197" t="s">
        <v>83</v>
      </c>
      <c r="I300" s="226">
        <v>57160</v>
      </c>
      <c r="J300" s="227" t="s">
        <v>1389</v>
      </c>
      <c r="K300" s="188">
        <v>1</v>
      </c>
      <c r="L300" s="189">
        <v>147000</v>
      </c>
      <c r="M300" s="189">
        <v>27552</v>
      </c>
      <c r="N300" s="189">
        <v>11570</v>
      </c>
      <c r="O300" s="189">
        <f>SUM(Table16[[#This Row],[Salaries and Wages]:[Variable Fringe]])</f>
        <v>186122</v>
      </c>
      <c r="P300" s="189"/>
      <c r="Q300" s="189"/>
      <c r="R300" s="189"/>
      <c r="S300" s="189"/>
      <c r="T300" s="189"/>
      <c r="U300" s="189"/>
      <c r="V300" s="189"/>
      <c r="W300" s="189"/>
      <c r="X300" s="189"/>
      <c r="Y300" s="189">
        <v>186122</v>
      </c>
      <c r="Z300" s="189"/>
      <c r="AA300" s="221" t="s">
        <v>1390</v>
      </c>
      <c r="AB300" s="210" t="s">
        <v>1391</v>
      </c>
      <c r="AC300" s="209" t="s">
        <v>1392</v>
      </c>
      <c r="AD300" s="197" t="s">
        <v>67</v>
      </c>
      <c r="AE300" s="235" t="s">
        <v>1393</v>
      </c>
      <c r="AF300" s="231">
        <v>0</v>
      </c>
      <c r="AG300" s="211">
        <f>Table16[[#This Row],[ADOPTED
Expenditures TOTAL]]*Table16[[#This Row],[
Percent Related to CAP]]</f>
        <v>0</v>
      </c>
      <c r="AH300" s="211">
        <f>Table16[[#This Row],[ADOPTED
Revenue TOTAL]]*Table16[[#This Row],[
Percent Related to CAP]]</f>
        <v>0</v>
      </c>
      <c r="AI300" s="217" t="s">
        <v>69</v>
      </c>
      <c r="AJ300" s="217" t="s">
        <v>69</v>
      </c>
      <c r="AK300" s="217" t="s">
        <v>69</v>
      </c>
      <c r="AL300" s="217" t="s">
        <v>69</v>
      </c>
      <c r="AM300" s="290"/>
      <c r="AN300" s="212"/>
      <c r="AO300" s="213"/>
      <c r="AP300" s="213"/>
      <c r="AQ300" s="213"/>
      <c r="AR300" s="197" t="s">
        <v>70</v>
      </c>
      <c r="AS300" s="219" t="s">
        <v>1389</v>
      </c>
      <c r="AT300" s="116" t="b">
        <f>IF(Table16[[#This Row],[PROPOSED
Form ID Name]]=Table16[[#This Row],[ADOPTED
Form ID Name]],TRUE,FALSE)</f>
        <v>1</v>
      </c>
      <c r="AU300" s="121" t="s">
        <v>1390</v>
      </c>
      <c r="AV300" s="220" t="b">
        <f>AND(Table16[[#This Row],[PROPOSED Adjustment Description]]=Table16[[#This Row],[ ADOPTED
Adjustment Description]],TRUE,FALSE)</f>
        <v>0</v>
      </c>
      <c r="AW300" s="1" t="s">
        <v>4458</v>
      </c>
      <c r="AX300" s="1" t="b">
        <f>Table16[[#This Row],[Total Expenditures to CAP]]=Table16[[#This Row],[
Percent Related to CAP]]*Table16[[#This Row],[ADOPTED
Expenditures TOTAL]]</f>
        <v>1</v>
      </c>
      <c r="AY300" s="1" t="b">
        <f>Table16[[#This Row],[Total Revenue to CAP]]=Table16[[#This Row],[
Percent Related to CAP]]*Table16[[#This Row],[ADOPTED
Revenue TOTAL]]</f>
        <v>1</v>
      </c>
    </row>
    <row r="301" spans="1:51" s="214" customFormat="1" ht="35.25" customHeight="1" x14ac:dyDescent="0.15">
      <c r="A301" s="196">
        <v>100000</v>
      </c>
      <c r="B301" s="199" t="s">
        <v>57</v>
      </c>
      <c r="C301" s="198">
        <v>171412</v>
      </c>
      <c r="D301" s="199" t="s">
        <v>1287</v>
      </c>
      <c r="E301" s="199" t="s">
        <v>103</v>
      </c>
      <c r="F301" s="199" t="s">
        <v>60</v>
      </c>
      <c r="G301" s="199" t="s">
        <v>1249</v>
      </c>
      <c r="H301" s="199" t="s">
        <v>83</v>
      </c>
      <c r="I301" s="226">
        <v>57161</v>
      </c>
      <c r="J301" s="228" t="s">
        <v>1394</v>
      </c>
      <c r="K301" s="190">
        <v>0.5</v>
      </c>
      <c r="L301" s="191">
        <v>21756</v>
      </c>
      <c r="M301" s="191">
        <v>11586</v>
      </c>
      <c r="N301" s="191">
        <v>8187</v>
      </c>
      <c r="O301" s="191">
        <f>SUM(Table16[[#This Row],[Salaries and Wages]:[Variable Fringe]])</f>
        <v>41529</v>
      </c>
      <c r="P301" s="191">
        <v>4156</v>
      </c>
      <c r="Q301" s="191">
        <v>55413</v>
      </c>
      <c r="R301" s="191"/>
      <c r="S301" s="191">
        <v>39390</v>
      </c>
      <c r="T301" s="191"/>
      <c r="U301" s="191"/>
      <c r="V301" s="191"/>
      <c r="W301" s="191"/>
      <c r="X301" s="191"/>
      <c r="Y301" s="191">
        <v>140488</v>
      </c>
      <c r="Z301" s="191"/>
      <c r="AA301" s="222" t="s">
        <v>1395</v>
      </c>
      <c r="AB301" s="210" t="s">
        <v>1396</v>
      </c>
      <c r="AC301" s="210" t="s">
        <v>1397</v>
      </c>
      <c r="AD301" s="199" t="s">
        <v>94</v>
      </c>
      <c r="AE301" s="234" t="s">
        <v>1276</v>
      </c>
      <c r="AF301" s="231">
        <v>0</v>
      </c>
      <c r="AG301" s="211">
        <f>Table16[[#This Row],[ADOPTED
Expenditures TOTAL]]*Table16[[#This Row],[
Percent Related to CAP]]</f>
        <v>0</v>
      </c>
      <c r="AH301" s="211">
        <f>Table16[[#This Row],[ADOPTED
Revenue TOTAL]]*Table16[[#This Row],[
Percent Related to CAP]]</f>
        <v>0</v>
      </c>
      <c r="AI301" s="217" t="s">
        <v>69</v>
      </c>
      <c r="AJ301" s="217" t="s">
        <v>69</v>
      </c>
      <c r="AK301" s="217" t="s">
        <v>69</v>
      </c>
      <c r="AL301" s="217" t="s">
        <v>69</v>
      </c>
      <c r="AM301" s="246"/>
      <c r="AN301" s="215"/>
      <c r="AO301" s="197"/>
      <c r="AP301" s="197"/>
      <c r="AQ301" s="197"/>
      <c r="AR301" s="197" t="s">
        <v>70</v>
      </c>
      <c r="AS301" s="219" t="s">
        <v>1394</v>
      </c>
      <c r="AT301" s="116" t="b">
        <f>IF(Table16[[#This Row],[PROPOSED
Form ID Name]]=Table16[[#This Row],[ADOPTED
Form ID Name]],TRUE,FALSE)</f>
        <v>1</v>
      </c>
      <c r="AU301" s="121" t="s">
        <v>1395</v>
      </c>
      <c r="AV301" s="220" t="b">
        <f>AND(Table16[[#This Row],[PROPOSED Adjustment Description]]=Table16[[#This Row],[ ADOPTED
Adjustment Description]],TRUE,FALSE)</f>
        <v>0</v>
      </c>
      <c r="AW301" s="1" t="s">
        <v>4458</v>
      </c>
      <c r="AX301" s="1" t="b">
        <f>Table16[[#This Row],[Total Expenditures to CAP]]=Table16[[#This Row],[
Percent Related to CAP]]*Table16[[#This Row],[ADOPTED
Expenditures TOTAL]]</f>
        <v>1</v>
      </c>
      <c r="AY301" s="1" t="b">
        <f>Table16[[#This Row],[Total Revenue to CAP]]=Table16[[#This Row],[
Percent Related to CAP]]*Table16[[#This Row],[ADOPTED
Revenue TOTAL]]</f>
        <v>1</v>
      </c>
    </row>
    <row r="302" spans="1:51" s="214" customFormat="1" ht="35.25" customHeight="1" x14ac:dyDescent="0.15">
      <c r="A302" s="196">
        <v>720048</v>
      </c>
      <c r="B302" s="199" t="s">
        <v>115</v>
      </c>
      <c r="C302" s="198">
        <v>1515</v>
      </c>
      <c r="D302" s="199" t="s">
        <v>116</v>
      </c>
      <c r="E302" s="199" t="s">
        <v>103</v>
      </c>
      <c r="F302" s="199" t="s">
        <v>60</v>
      </c>
      <c r="G302" s="199" t="s">
        <v>61</v>
      </c>
      <c r="H302" s="199" t="s">
        <v>83</v>
      </c>
      <c r="I302" s="226">
        <v>57165</v>
      </c>
      <c r="J302" s="228" t="s">
        <v>1398</v>
      </c>
      <c r="K302" s="190">
        <v>1</v>
      </c>
      <c r="L302" s="191">
        <v>49778</v>
      </c>
      <c r="M302" s="191">
        <v>14307</v>
      </c>
      <c r="N302" s="191">
        <v>8944</v>
      </c>
      <c r="O302" s="191">
        <f>SUM(Table16[[#This Row],[Salaries and Wages]:[Variable Fringe]])</f>
        <v>73029</v>
      </c>
      <c r="P302" s="191"/>
      <c r="Q302" s="191">
        <v>500</v>
      </c>
      <c r="R302" s="191"/>
      <c r="S302" s="191"/>
      <c r="T302" s="191"/>
      <c r="U302" s="191"/>
      <c r="V302" s="191"/>
      <c r="W302" s="191"/>
      <c r="X302" s="191"/>
      <c r="Y302" s="191">
        <v>73529</v>
      </c>
      <c r="Z302" s="191"/>
      <c r="AA302" s="223" t="s">
        <v>1399</v>
      </c>
      <c r="AB302" s="210" t="s">
        <v>1400</v>
      </c>
      <c r="AC302" s="209" t="s">
        <v>1401</v>
      </c>
      <c r="AD302" s="199" t="s">
        <v>67</v>
      </c>
      <c r="AE302" s="234" t="s">
        <v>1402</v>
      </c>
      <c r="AF302" s="231">
        <v>0</v>
      </c>
      <c r="AG302" s="211">
        <f>Table16[[#This Row],[ADOPTED
Expenditures TOTAL]]*Table16[[#This Row],[
Percent Related to CAP]]</f>
        <v>0</v>
      </c>
      <c r="AH302" s="211">
        <f>Table16[[#This Row],[ADOPTED
Revenue TOTAL]]*Table16[[#This Row],[
Percent Related to CAP]]</f>
        <v>0</v>
      </c>
      <c r="AI302" s="217" t="s">
        <v>69</v>
      </c>
      <c r="AJ302" s="217" t="s">
        <v>69</v>
      </c>
      <c r="AK302" s="217" t="s">
        <v>69</v>
      </c>
      <c r="AL302" s="217" t="s">
        <v>69</v>
      </c>
      <c r="AM302" s="246"/>
      <c r="AN302" s="215"/>
      <c r="AO302" s="197"/>
      <c r="AP302" s="197"/>
      <c r="AQ302" s="197" t="s">
        <v>70</v>
      </c>
      <c r="AR302" s="197"/>
      <c r="AS302" s="219" t="s">
        <v>1398</v>
      </c>
      <c r="AT302" s="117" t="b">
        <f>IF(Table16[[#This Row],[PROPOSED
Form ID Name]]=Table16[[#This Row],[ADOPTED
Form ID Name]],TRUE,FALSE)</f>
        <v>1</v>
      </c>
      <c r="AU302" s="121" t="s">
        <v>1399</v>
      </c>
      <c r="AV302" s="220" t="b">
        <f>AND(Table16[[#This Row],[PROPOSED Adjustment Description]]=Table16[[#This Row],[ ADOPTED
Adjustment Description]],TRUE,FALSE)</f>
        <v>0</v>
      </c>
      <c r="AW302" s="1" t="s">
        <v>4458</v>
      </c>
      <c r="AX302" s="1" t="b">
        <f>Table16[[#This Row],[Total Expenditures to CAP]]=Table16[[#This Row],[
Percent Related to CAP]]*Table16[[#This Row],[ADOPTED
Expenditures TOTAL]]</f>
        <v>1</v>
      </c>
      <c r="AY302" s="1" t="b">
        <f>Table16[[#This Row],[Total Revenue to CAP]]=Table16[[#This Row],[
Percent Related to CAP]]*Table16[[#This Row],[ADOPTED
Revenue TOTAL]]</f>
        <v>1</v>
      </c>
    </row>
    <row r="303" spans="1:51" s="214" customFormat="1" ht="35.25" customHeight="1" x14ac:dyDescent="0.15">
      <c r="A303" s="196">
        <v>100000</v>
      </c>
      <c r="B303" s="197" t="s">
        <v>57</v>
      </c>
      <c r="C303" s="198">
        <v>171413</v>
      </c>
      <c r="D303" s="197" t="s">
        <v>1403</v>
      </c>
      <c r="E303" s="197" t="s">
        <v>599</v>
      </c>
      <c r="F303" s="197" t="s">
        <v>60</v>
      </c>
      <c r="G303" s="197" t="s">
        <v>61</v>
      </c>
      <c r="H303" s="197" t="s">
        <v>83</v>
      </c>
      <c r="I303" s="226">
        <v>57176</v>
      </c>
      <c r="J303" s="227" t="s">
        <v>1404</v>
      </c>
      <c r="K303" s="188"/>
      <c r="L303" s="189"/>
      <c r="M303" s="189"/>
      <c r="N303" s="189"/>
      <c r="O303" s="189">
        <f>SUM(Table16[[#This Row],[Salaries and Wages]:[Variable Fringe]])</f>
        <v>0</v>
      </c>
      <c r="P303" s="189"/>
      <c r="Q303" s="189">
        <v>3834150</v>
      </c>
      <c r="R303" s="189"/>
      <c r="S303" s="189"/>
      <c r="T303" s="189"/>
      <c r="U303" s="189"/>
      <c r="V303" s="189"/>
      <c r="W303" s="189"/>
      <c r="X303" s="189"/>
      <c r="Y303" s="189">
        <v>3834150</v>
      </c>
      <c r="Z303" s="189"/>
      <c r="AA303" s="221" t="s">
        <v>1405</v>
      </c>
      <c r="AB303" s="210" t="s">
        <v>1406</v>
      </c>
      <c r="AC303" s="209" t="s">
        <v>1407</v>
      </c>
      <c r="AD303" s="197" t="s">
        <v>67</v>
      </c>
      <c r="AE303" s="235" t="s">
        <v>1408</v>
      </c>
      <c r="AF303" s="231">
        <v>0</v>
      </c>
      <c r="AG303" s="211">
        <f>Table16[[#This Row],[ADOPTED
Expenditures TOTAL]]*Table16[[#This Row],[
Percent Related to CAP]]</f>
        <v>0</v>
      </c>
      <c r="AH303" s="211">
        <f>Table16[[#This Row],[ADOPTED
Revenue TOTAL]]*Table16[[#This Row],[
Percent Related to CAP]]</f>
        <v>0</v>
      </c>
      <c r="AI303" s="217" t="s">
        <v>69</v>
      </c>
      <c r="AJ303" s="217" t="s">
        <v>69</v>
      </c>
      <c r="AK303" s="217" t="s">
        <v>69</v>
      </c>
      <c r="AL303" s="217" t="s">
        <v>69</v>
      </c>
      <c r="AM303" s="290"/>
      <c r="AN303" s="212"/>
      <c r="AO303" s="213"/>
      <c r="AP303" s="213"/>
      <c r="AQ303" s="213"/>
      <c r="AR303" s="197" t="s">
        <v>70</v>
      </c>
      <c r="AS303" s="219" t="s">
        <v>1404</v>
      </c>
      <c r="AT303" s="116" t="b">
        <f>IF(Table16[[#This Row],[PROPOSED
Form ID Name]]=Table16[[#This Row],[ADOPTED
Form ID Name]],TRUE,FALSE)</f>
        <v>1</v>
      </c>
      <c r="AU303" s="121" t="s">
        <v>1405</v>
      </c>
      <c r="AV303" s="220" t="b">
        <f>AND(Table16[[#This Row],[PROPOSED Adjustment Description]]=Table16[[#This Row],[ ADOPTED
Adjustment Description]],TRUE,FALSE)</f>
        <v>0</v>
      </c>
      <c r="AW303" s="1" t="s">
        <v>4458</v>
      </c>
      <c r="AX303" s="1" t="b">
        <f>Table16[[#This Row],[Total Expenditures to CAP]]=Table16[[#This Row],[
Percent Related to CAP]]*Table16[[#This Row],[ADOPTED
Expenditures TOTAL]]</f>
        <v>1</v>
      </c>
      <c r="AY303" s="1" t="b">
        <f>Table16[[#This Row],[Total Revenue to CAP]]=Table16[[#This Row],[
Percent Related to CAP]]*Table16[[#This Row],[ADOPTED
Revenue TOTAL]]</f>
        <v>1</v>
      </c>
    </row>
    <row r="304" spans="1:51" s="214" customFormat="1" ht="35.25" customHeight="1" x14ac:dyDescent="0.15">
      <c r="A304" s="196">
        <v>100000</v>
      </c>
      <c r="B304" s="197" t="s">
        <v>57</v>
      </c>
      <c r="C304" s="198">
        <v>1713</v>
      </c>
      <c r="D304" s="197" t="s">
        <v>875</v>
      </c>
      <c r="E304" s="197" t="s">
        <v>245</v>
      </c>
      <c r="F304" s="197" t="s">
        <v>127</v>
      </c>
      <c r="G304" s="197" t="s">
        <v>61</v>
      </c>
      <c r="H304" s="197" t="s">
        <v>83</v>
      </c>
      <c r="I304" s="226">
        <v>57182</v>
      </c>
      <c r="J304" s="227" t="s">
        <v>1409</v>
      </c>
      <c r="K304" s="188">
        <v>9.5</v>
      </c>
      <c r="L304" s="189">
        <v>526463</v>
      </c>
      <c r="M304" s="189">
        <v>171172</v>
      </c>
      <c r="N304" s="189">
        <v>113013</v>
      </c>
      <c r="O304" s="189">
        <f>SUM(Table16[[#This Row],[Salaries and Wages]:[Variable Fringe]])</f>
        <v>810648</v>
      </c>
      <c r="P304" s="189">
        <v>3000</v>
      </c>
      <c r="Q304" s="189">
        <v>86585</v>
      </c>
      <c r="R304" s="189"/>
      <c r="S304" s="189">
        <v>41900</v>
      </c>
      <c r="T304" s="189"/>
      <c r="U304" s="189"/>
      <c r="V304" s="189"/>
      <c r="W304" s="189"/>
      <c r="X304" s="189"/>
      <c r="Y304" s="189">
        <v>942133</v>
      </c>
      <c r="Z304" s="189"/>
      <c r="AA304" s="221" t="s">
        <v>1410</v>
      </c>
      <c r="AB304" s="210" t="s">
        <v>1411</v>
      </c>
      <c r="AC304" s="210" t="s">
        <v>1412</v>
      </c>
      <c r="AD304" s="197" t="s">
        <v>94</v>
      </c>
      <c r="AE304" s="234" t="s">
        <v>69</v>
      </c>
      <c r="AF304" s="231" t="s">
        <v>1413</v>
      </c>
      <c r="AG304" s="211">
        <f>Table16[[#This Row],[ADOPTED
Expenditures TOTAL]]*Table16[[#This Row],[
Percent Related to CAP]]</f>
        <v>94213.3</v>
      </c>
      <c r="AH304" s="211">
        <f>Table16[[#This Row],[ADOPTED
Revenue TOTAL]]*Table16[[#This Row],[
Percent Related to CAP]]</f>
        <v>0</v>
      </c>
      <c r="AI304" s="217" t="s">
        <v>79</v>
      </c>
      <c r="AJ304" s="217" t="s">
        <v>1414</v>
      </c>
      <c r="AK304" s="217" t="s">
        <v>156</v>
      </c>
      <c r="AL304" s="217" t="s">
        <v>177</v>
      </c>
      <c r="AM304" s="246" t="s">
        <v>1415</v>
      </c>
      <c r="AN304" s="215"/>
      <c r="AO304" s="197"/>
      <c r="AP304" s="197"/>
      <c r="AQ304" s="197"/>
      <c r="AR304" s="197" t="s">
        <v>277</v>
      </c>
      <c r="AS304" s="219" t="s">
        <v>1409</v>
      </c>
      <c r="AT304" s="116" t="b">
        <f>IF(Table16[[#This Row],[PROPOSED
Form ID Name]]=Table16[[#This Row],[ADOPTED
Form ID Name]],TRUE,FALSE)</f>
        <v>1</v>
      </c>
      <c r="AU304" s="121" t="s">
        <v>1410</v>
      </c>
      <c r="AV304" s="220" t="b">
        <f>AND(Table16[[#This Row],[PROPOSED Adjustment Description]]=Table16[[#This Row],[ ADOPTED
Adjustment Description]],TRUE,FALSE)</f>
        <v>0</v>
      </c>
      <c r="AW304" s="1" t="s">
        <v>4458</v>
      </c>
      <c r="AX304" s="1" t="b">
        <f>Table16[[#This Row],[Total Expenditures to CAP]]=Table16[[#This Row],[
Percent Related to CAP]]*Table16[[#This Row],[ADOPTED
Expenditures TOTAL]]</f>
        <v>1</v>
      </c>
      <c r="AY304" s="1" t="b">
        <f>Table16[[#This Row],[Total Revenue to CAP]]=Table16[[#This Row],[
Percent Related to CAP]]*Table16[[#This Row],[ADOPTED
Revenue TOTAL]]</f>
        <v>1</v>
      </c>
    </row>
    <row r="305" spans="1:51" s="214" customFormat="1" ht="35.25" customHeight="1" x14ac:dyDescent="0.15">
      <c r="A305" s="196">
        <v>100000</v>
      </c>
      <c r="B305" s="197" t="s">
        <v>57</v>
      </c>
      <c r="C305" s="198">
        <v>2115</v>
      </c>
      <c r="D305" s="197" t="s">
        <v>898</v>
      </c>
      <c r="E305" s="197" t="s">
        <v>335</v>
      </c>
      <c r="F305" s="197" t="s">
        <v>307</v>
      </c>
      <c r="G305" s="197" t="s">
        <v>128</v>
      </c>
      <c r="H305" s="197" t="s">
        <v>83</v>
      </c>
      <c r="I305" s="226">
        <v>57184</v>
      </c>
      <c r="J305" s="227" t="s">
        <v>1416</v>
      </c>
      <c r="K305" s="188">
        <v>1</v>
      </c>
      <c r="L305" s="189">
        <v>79973</v>
      </c>
      <c r="M305" s="189">
        <v>25191</v>
      </c>
      <c r="N305" s="189">
        <v>9760</v>
      </c>
      <c r="O305" s="189">
        <f>SUM(Table16[[#This Row],[Salaries and Wages]:[Variable Fringe]])</f>
        <v>114924</v>
      </c>
      <c r="P305" s="189"/>
      <c r="Q305" s="189">
        <v>85000</v>
      </c>
      <c r="R305" s="189"/>
      <c r="S305" s="189"/>
      <c r="T305" s="189"/>
      <c r="U305" s="189"/>
      <c r="V305" s="189"/>
      <c r="W305" s="189"/>
      <c r="X305" s="189"/>
      <c r="Y305" s="189">
        <v>199924</v>
      </c>
      <c r="Z305" s="189"/>
      <c r="AA305" s="221" t="s">
        <v>1417</v>
      </c>
      <c r="AB305" s="210" t="s">
        <v>999</v>
      </c>
      <c r="AC305" s="210" t="s">
        <v>1000</v>
      </c>
      <c r="AD305" s="197" t="s">
        <v>67</v>
      </c>
      <c r="AE305" s="235" t="s">
        <v>1418</v>
      </c>
      <c r="AF305" s="231">
        <v>1</v>
      </c>
      <c r="AG305" s="211">
        <f>Table16[[#This Row],[ADOPTED
Expenditures TOTAL]]*Table16[[#This Row],[
Percent Related to CAP]]</f>
        <v>199924</v>
      </c>
      <c r="AH305" s="211">
        <f>Table16[[#This Row],[ADOPTED
Revenue TOTAL]]*Table16[[#This Row],[
Percent Related to CAP]]</f>
        <v>0</v>
      </c>
      <c r="AI305" s="217" t="s">
        <v>904</v>
      </c>
      <c r="AJ305" s="217" t="s">
        <v>905</v>
      </c>
      <c r="AK305" s="217" t="s">
        <v>81</v>
      </c>
      <c r="AL305" s="217" t="s">
        <v>269</v>
      </c>
      <c r="AM305" s="290" t="s">
        <v>906</v>
      </c>
      <c r="AN305" s="212"/>
      <c r="AO305" s="213"/>
      <c r="AP305" s="213"/>
      <c r="AQ305" s="213"/>
      <c r="AR305" s="197" t="s">
        <v>70</v>
      </c>
      <c r="AS305" s="219" t="s">
        <v>1416</v>
      </c>
      <c r="AT305" s="116" t="b">
        <f>IF(Table16[[#This Row],[PROPOSED
Form ID Name]]=Table16[[#This Row],[ADOPTED
Form ID Name]],TRUE,FALSE)</f>
        <v>1</v>
      </c>
      <c r="AU305" s="121" t="s">
        <v>1417</v>
      </c>
      <c r="AV305" s="220" t="b">
        <f>AND(Table16[[#This Row],[PROPOSED Adjustment Description]]=Table16[[#This Row],[ ADOPTED
Adjustment Description]],TRUE,FALSE)</f>
        <v>0</v>
      </c>
      <c r="AW305" s="1" t="s">
        <v>4458</v>
      </c>
      <c r="AX305" s="1" t="b">
        <f>Table16[[#This Row],[Total Expenditures to CAP]]=Table16[[#This Row],[
Percent Related to CAP]]*Table16[[#This Row],[ADOPTED
Expenditures TOTAL]]</f>
        <v>1</v>
      </c>
      <c r="AY305" s="1" t="b">
        <f>Table16[[#This Row],[Total Revenue to CAP]]=Table16[[#This Row],[
Percent Related to CAP]]*Table16[[#This Row],[ADOPTED
Revenue TOTAL]]</f>
        <v>1</v>
      </c>
    </row>
    <row r="306" spans="1:51" s="214" customFormat="1" ht="35.25" customHeight="1" x14ac:dyDescent="0.15">
      <c r="A306" s="196">
        <v>700000</v>
      </c>
      <c r="B306" s="199" t="s">
        <v>1169</v>
      </c>
      <c r="C306" s="198">
        <v>2000</v>
      </c>
      <c r="D306" s="199" t="s">
        <v>393</v>
      </c>
      <c r="E306" s="199" t="s">
        <v>411</v>
      </c>
      <c r="F306" s="199" t="s">
        <v>83</v>
      </c>
      <c r="G306" s="199" t="s">
        <v>142</v>
      </c>
      <c r="H306" s="199" t="s">
        <v>284</v>
      </c>
      <c r="I306" s="226">
        <v>57195</v>
      </c>
      <c r="J306" s="228" t="s">
        <v>1419</v>
      </c>
      <c r="K306" s="190"/>
      <c r="L306" s="191"/>
      <c r="M306" s="191"/>
      <c r="N306" s="191"/>
      <c r="O306" s="191">
        <f>SUM(Table16[[#This Row],[Salaries and Wages]:[Variable Fringe]])</f>
        <v>0</v>
      </c>
      <c r="P306" s="191"/>
      <c r="Q306" s="191"/>
      <c r="R306" s="191">
        <v>186163</v>
      </c>
      <c r="S306" s="191"/>
      <c r="T306" s="191"/>
      <c r="U306" s="191"/>
      <c r="V306" s="191"/>
      <c r="W306" s="191"/>
      <c r="X306" s="191"/>
      <c r="Y306" s="191">
        <v>186163</v>
      </c>
      <c r="Z306" s="191"/>
      <c r="AA306" s="223" t="s">
        <v>1420</v>
      </c>
      <c r="AB306" s="210" t="s">
        <v>1421</v>
      </c>
      <c r="AC306" s="210" t="s">
        <v>1420</v>
      </c>
      <c r="AD306" s="199" t="s">
        <v>94</v>
      </c>
      <c r="AE306" s="236" t="s">
        <v>69</v>
      </c>
      <c r="AF306" s="231">
        <v>0</v>
      </c>
      <c r="AG306" s="211">
        <f>Table16[[#This Row],[ADOPTED
Expenditures TOTAL]]*Table16[[#This Row],[
Percent Related to CAP]]</f>
        <v>0</v>
      </c>
      <c r="AH306" s="211">
        <f>Table16[[#This Row],[ADOPTED
Revenue TOTAL]]*Table16[[#This Row],[
Percent Related to CAP]]</f>
        <v>0</v>
      </c>
      <c r="AI306" s="217" t="s">
        <v>69</v>
      </c>
      <c r="AJ306" s="217" t="s">
        <v>69</v>
      </c>
      <c r="AK306" s="217" t="s">
        <v>69</v>
      </c>
      <c r="AL306" s="217" t="s">
        <v>69</v>
      </c>
      <c r="AM306" s="291"/>
      <c r="AN306" s="215" t="s">
        <v>83</v>
      </c>
      <c r="AO306" s="197"/>
      <c r="AP306" s="197"/>
      <c r="AQ306" s="216"/>
      <c r="AR306" s="216"/>
      <c r="AS306" s="219" t="s">
        <v>1419</v>
      </c>
      <c r="AT306" s="117" t="b">
        <f>IF(Table16[[#This Row],[PROPOSED
Form ID Name]]=Table16[[#This Row],[ADOPTED
Form ID Name]],TRUE,FALSE)</f>
        <v>1</v>
      </c>
      <c r="AU306" s="121" t="s">
        <v>1420</v>
      </c>
      <c r="AV306" s="220" t="b">
        <f>AND(Table16[[#This Row],[PROPOSED Adjustment Description]]=Table16[[#This Row],[ ADOPTED
Adjustment Description]],TRUE,FALSE)</f>
        <v>0</v>
      </c>
      <c r="AW306" s="1" t="s">
        <v>4458</v>
      </c>
      <c r="AX306" s="1" t="b">
        <f>Table16[[#This Row],[Total Expenditures to CAP]]=Table16[[#This Row],[
Percent Related to CAP]]*Table16[[#This Row],[ADOPTED
Expenditures TOTAL]]</f>
        <v>1</v>
      </c>
      <c r="AY306" s="1" t="b">
        <f>Table16[[#This Row],[Total Revenue to CAP]]=Table16[[#This Row],[
Percent Related to CAP]]*Table16[[#This Row],[ADOPTED
Revenue TOTAL]]</f>
        <v>1</v>
      </c>
    </row>
    <row r="307" spans="1:51" s="214" customFormat="1" ht="35.25" customHeight="1" x14ac:dyDescent="0.15">
      <c r="A307" s="196">
        <v>700001</v>
      </c>
      <c r="B307" s="199" t="s">
        <v>1179</v>
      </c>
      <c r="C307" s="198">
        <v>2000</v>
      </c>
      <c r="D307" s="199" t="s">
        <v>393</v>
      </c>
      <c r="E307" s="199" t="s">
        <v>411</v>
      </c>
      <c r="F307" s="199" t="s">
        <v>83</v>
      </c>
      <c r="G307" s="199" t="s">
        <v>142</v>
      </c>
      <c r="H307" s="199" t="s">
        <v>284</v>
      </c>
      <c r="I307" s="226">
        <v>57199</v>
      </c>
      <c r="J307" s="228" t="s">
        <v>1422</v>
      </c>
      <c r="K307" s="190"/>
      <c r="L307" s="191"/>
      <c r="M307" s="191"/>
      <c r="N307" s="191"/>
      <c r="O307" s="191">
        <f>SUM(Table16[[#This Row],[Salaries and Wages]:[Variable Fringe]])</f>
        <v>0</v>
      </c>
      <c r="P307" s="191"/>
      <c r="Q307" s="191"/>
      <c r="R307" s="191">
        <v>1811929</v>
      </c>
      <c r="S307" s="191"/>
      <c r="T307" s="191"/>
      <c r="U307" s="191"/>
      <c r="V307" s="191"/>
      <c r="W307" s="191"/>
      <c r="X307" s="191"/>
      <c r="Y307" s="191">
        <v>1811929</v>
      </c>
      <c r="Z307" s="191"/>
      <c r="AA307" s="223" t="s">
        <v>1423</v>
      </c>
      <c r="AB307" s="210" t="s">
        <v>1424</v>
      </c>
      <c r="AC307" s="210" t="s">
        <v>1423</v>
      </c>
      <c r="AD307" s="199" t="s">
        <v>94</v>
      </c>
      <c r="AE307" s="236" t="s">
        <v>69</v>
      </c>
      <c r="AF307" s="231">
        <v>0</v>
      </c>
      <c r="AG307" s="211">
        <f>Table16[[#This Row],[ADOPTED
Expenditures TOTAL]]*Table16[[#This Row],[
Percent Related to CAP]]</f>
        <v>0</v>
      </c>
      <c r="AH307" s="211">
        <f>Table16[[#This Row],[ADOPTED
Revenue TOTAL]]*Table16[[#This Row],[
Percent Related to CAP]]</f>
        <v>0</v>
      </c>
      <c r="AI307" s="217" t="s">
        <v>69</v>
      </c>
      <c r="AJ307" s="217" t="s">
        <v>69</v>
      </c>
      <c r="AK307" s="217" t="s">
        <v>69</v>
      </c>
      <c r="AL307" s="217" t="s">
        <v>69</v>
      </c>
      <c r="AM307" s="291"/>
      <c r="AN307" s="215" t="s">
        <v>83</v>
      </c>
      <c r="AO307" s="197"/>
      <c r="AP307" s="197"/>
      <c r="AQ307" s="216"/>
      <c r="AR307" s="216"/>
      <c r="AS307" s="219" t="s">
        <v>1422</v>
      </c>
      <c r="AT307" s="117" t="b">
        <f>IF(Table16[[#This Row],[PROPOSED
Form ID Name]]=Table16[[#This Row],[ADOPTED
Form ID Name]],TRUE,FALSE)</f>
        <v>1</v>
      </c>
      <c r="AU307" s="121" t="s">
        <v>1423</v>
      </c>
      <c r="AV307" s="220" t="b">
        <f>AND(Table16[[#This Row],[PROPOSED Adjustment Description]]=Table16[[#This Row],[ ADOPTED
Adjustment Description]],TRUE,FALSE)</f>
        <v>0</v>
      </c>
      <c r="AW307" s="1" t="s">
        <v>4458</v>
      </c>
      <c r="AX307" s="1" t="b">
        <f>Table16[[#This Row],[Total Expenditures to CAP]]=Table16[[#This Row],[
Percent Related to CAP]]*Table16[[#This Row],[ADOPTED
Expenditures TOTAL]]</f>
        <v>1</v>
      </c>
      <c r="AY307" s="1" t="b">
        <f>Table16[[#This Row],[Total Revenue to CAP]]=Table16[[#This Row],[
Percent Related to CAP]]*Table16[[#This Row],[ADOPTED
Revenue TOTAL]]</f>
        <v>1</v>
      </c>
    </row>
    <row r="308" spans="1:51" s="214" customFormat="1" ht="35.25" customHeight="1" x14ac:dyDescent="0.15">
      <c r="A308" s="196">
        <v>700011</v>
      </c>
      <c r="B308" s="199" t="s">
        <v>392</v>
      </c>
      <c r="C308" s="198">
        <v>2000</v>
      </c>
      <c r="D308" s="199" t="s">
        <v>393</v>
      </c>
      <c r="E308" s="199" t="s">
        <v>411</v>
      </c>
      <c r="F308" s="199" t="s">
        <v>83</v>
      </c>
      <c r="G308" s="199" t="s">
        <v>142</v>
      </c>
      <c r="H308" s="199" t="s">
        <v>284</v>
      </c>
      <c r="I308" s="226">
        <v>57200</v>
      </c>
      <c r="J308" s="228" t="s">
        <v>1425</v>
      </c>
      <c r="K308" s="190"/>
      <c r="L308" s="191"/>
      <c r="M308" s="191"/>
      <c r="N308" s="191"/>
      <c r="O308" s="191">
        <f>SUM(Table16[[#This Row],[Salaries and Wages]:[Variable Fringe]])</f>
        <v>0</v>
      </c>
      <c r="P308" s="191"/>
      <c r="Q308" s="191"/>
      <c r="R308" s="191">
        <v>8501254</v>
      </c>
      <c r="S308" s="191"/>
      <c r="T308" s="191"/>
      <c r="U308" s="191"/>
      <c r="V308" s="191"/>
      <c r="W308" s="191"/>
      <c r="X308" s="191"/>
      <c r="Y308" s="191">
        <v>8501254</v>
      </c>
      <c r="Z308" s="191"/>
      <c r="AA308" s="223" t="s">
        <v>1423</v>
      </c>
      <c r="AB308" s="210" t="s">
        <v>1421</v>
      </c>
      <c r="AC308" s="210" t="s">
        <v>1423</v>
      </c>
      <c r="AD308" s="199" t="s">
        <v>94</v>
      </c>
      <c r="AE308" s="236" t="s">
        <v>69</v>
      </c>
      <c r="AF308" s="231">
        <v>0</v>
      </c>
      <c r="AG308" s="211">
        <f>Table16[[#This Row],[ADOPTED
Expenditures TOTAL]]*Table16[[#This Row],[
Percent Related to CAP]]</f>
        <v>0</v>
      </c>
      <c r="AH308" s="211">
        <f>Table16[[#This Row],[ADOPTED
Revenue TOTAL]]*Table16[[#This Row],[
Percent Related to CAP]]</f>
        <v>0</v>
      </c>
      <c r="AI308" s="217" t="s">
        <v>69</v>
      </c>
      <c r="AJ308" s="217" t="s">
        <v>69</v>
      </c>
      <c r="AK308" s="217" t="s">
        <v>69</v>
      </c>
      <c r="AL308" s="217" t="s">
        <v>69</v>
      </c>
      <c r="AM308" s="291"/>
      <c r="AN308" s="215" t="s">
        <v>83</v>
      </c>
      <c r="AO308" s="197"/>
      <c r="AP308" s="197"/>
      <c r="AQ308" s="216"/>
      <c r="AR308" s="216"/>
      <c r="AS308" s="219" t="s">
        <v>1425</v>
      </c>
      <c r="AT308" s="117" t="b">
        <f>IF(Table16[[#This Row],[PROPOSED
Form ID Name]]=Table16[[#This Row],[ADOPTED
Form ID Name]],TRUE,FALSE)</f>
        <v>1</v>
      </c>
      <c r="AU308" s="121" t="s">
        <v>1423</v>
      </c>
      <c r="AV308" s="220" t="b">
        <f>AND(Table16[[#This Row],[PROPOSED Adjustment Description]]=Table16[[#This Row],[ ADOPTED
Adjustment Description]],TRUE,FALSE)</f>
        <v>0</v>
      </c>
      <c r="AW308" s="1" t="s">
        <v>4458</v>
      </c>
      <c r="AX308" s="1" t="b">
        <f>Table16[[#This Row],[Total Expenditures to CAP]]=Table16[[#This Row],[
Percent Related to CAP]]*Table16[[#This Row],[ADOPTED
Expenditures TOTAL]]</f>
        <v>1</v>
      </c>
      <c r="AY308" s="1" t="b">
        <f>Table16[[#This Row],[Total Revenue to CAP]]=Table16[[#This Row],[
Percent Related to CAP]]*Table16[[#This Row],[ADOPTED
Revenue TOTAL]]</f>
        <v>1</v>
      </c>
    </row>
    <row r="309" spans="1:51" s="214" customFormat="1" ht="35.25" customHeight="1" x14ac:dyDescent="0.15">
      <c r="A309" s="196">
        <v>720048</v>
      </c>
      <c r="B309" s="199" t="s">
        <v>115</v>
      </c>
      <c r="C309" s="198">
        <v>1515</v>
      </c>
      <c r="D309" s="199" t="s">
        <v>116</v>
      </c>
      <c r="E309" s="199" t="s">
        <v>238</v>
      </c>
      <c r="F309" s="199" t="s">
        <v>83</v>
      </c>
      <c r="G309" s="199" t="s">
        <v>61</v>
      </c>
      <c r="H309" s="199" t="s">
        <v>83</v>
      </c>
      <c r="I309" s="226">
        <v>57203</v>
      </c>
      <c r="J309" s="228" t="s">
        <v>1426</v>
      </c>
      <c r="K309" s="190">
        <v>3</v>
      </c>
      <c r="L309" s="191">
        <v>241266</v>
      </c>
      <c r="M309" s="191">
        <v>56097</v>
      </c>
      <c r="N309" s="191">
        <v>29313</v>
      </c>
      <c r="O309" s="191">
        <f>SUM(Table16[[#This Row],[Salaries and Wages]:[Variable Fringe]])</f>
        <v>326676</v>
      </c>
      <c r="P309" s="191"/>
      <c r="Q309" s="191">
        <v>1500</v>
      </c>
      <c r="R309" s="191"/>
      <c r="S309" s="191"/>
      <c r="T309" s="191"/>
      <c r="U309" s="191"/>
      <c r="V309" s="191"/>
      <c r="W309" s="191"/>
      <c r="X309" s="191"/>
      <c r="Y309" s="191">
        <v>328176</v>
      </c>
      <c r="Z309" s="191"/>
      <c r="AA309" s="223" t="s">
        <v>1427</v>
      </c>
      <c r="AB309" s="210" t="s">
        <v>1400</v>
      </c>
      <c r="AC309" s="209" t="s">
        <v>1428</v>
      </c>
      <c r="AD309" s="199" t="s">
        <v>67</v>
      </c>
      <c r="AE309" s="234" t="s">
        <v>1429</v>
      </c>
      <c r="AF309" s="231">
        <v>0</v>
      </c>
      <c r="AG309" s="211">
        <f>Table16[[#This Row],[ADOPTED
Expenditures TOTAL]]*Table16[[#This Row],[
Percent Related to CAP]]</f>
        <v>0</v>
      </c>
      <c r="AH309" s="211">
        <f>Table16[[#This Row],[ADOPTED
Revenue TOTAL]]*Table16[[#This Row],[
Percent Related to CAP]]</f>
        <v>0</v>
      </c>
      <c r="AI309" s="217" t="s">
        <v>69</v>
      </c>
      <c r="AJ309" s="217" t="s">
        <v>69</v>
      </c>
      <c r="AK309" s="217" t="s">
        <v>69</v>
      </c>
      <c r="AL309" s="217" t="s">
        <v>69</v>
      </c>
      <c r="AM309" s="246"/>
      <c r="AN309" s="215"/>
      <c r="AO309" s="197"/>
      <c r="AP309" s="197"/>
      <c r="AQ309" s="197" t="s">
        <v>70</v>
      </c>
      <c r="AR309" s="197"/>
      <c r="AS309" s="219" t="s">
        <v>1426</v>
      </c>
      <c r="AT309" s="117" t="b">
        <f>IF(Table16[[#This Row],[PROPOSED
Form ID Name]]=Table16[[#This Row],[ADOPTED
Form ID Name]],TRUE,FALSE)</f>
        <v>1</v>
      </c>
      <c r="AU309" s="121" t="s">
        <v>1427</v>
      </c>
      <c r="AV309" s="220" t="b">
        <f>AND(Table16[[#This Row],[PROPOSED Adjustment Description]]=Table16[[#This Row],[ ADOPTED
Adjustment Description]],TRUE,FALSE)</f>
        <v>0</v>
      </c>
      <c r="AW309" s="1" t="s">
        <v>4458</v>
      </c>
      <c r="AX309" s="1" t="b">
        <f>Table16[[#This Row],[Total Expenditures to CAP]]=Table16[[#This Row],[
Percent Related to CAP]]*Table16[[#This Row],[ADOPTED
Expenditures TOTAL]]</f>
        <v>1</v>
      </c>
      <c r="AY309" s="1" t="b">
        <f>Table16[[#This Row],[Total Revenue to CAP]]=Table16[[#This Row],[
Percent Related to CAP]]*Table16[[#This Row],[ADOPTED
Revenue TOTAL]]</f>
        <v>1</v>
      </c>
    </row>
    <row r="310" spans="1:51" s="214" customFormat="1" ht="26.25" customHeight="1" x14ac:dyDescent="0.15">
      <c r="A310" s="196">
        <v>720048</v>
      </c>
      <c r="B310" s="199" t="s">
        <v>115</v>
      </c>
      <c r="C310" s="198">
        <v>1515</v>
      </c>
      <c r="D310" s="199" t="s">
        <v>116</v>
      </c>
      <c r="E310" s="199" t="s">
        <v>72</v>
      </c>
      <c r="F310" s="199" t="s">
        <v>83</v>
      </c>
      <c r="G310" s="199" t="s">
        <v>61</v>
      </c>
      <c r="H310" s="199" t="s">
        <v>83</v>
      </c>
      <c r="I310" s="226">
        <v>57211</v>
      </c>
      <c r="J310" s="228" t="s">
        <v>1430</v>
      </c>
      <c r="K310" s="190">
        <v>1</v>
      </c>
      <c r="L310" s="191">
        <v>124847</v>
      </c>
      <c r="M310" s="191">
        <v>25062</v>
      </c>
      <c r="N310" s="191">
        <v>10970</v>
      </c>
      <c r="O310" s="191">
        <f>SUM(Table16[[#This Row],[Salaries and Wages]:[Variable Fringe]])</f>
        <v>160879</v>
      </c>
      <c r="P310" s="191"/>
      <c r="Q310" s="191">
        <v>500</v>
      </c>
      <c r="R310" s="191"/>
      <c r="S310" s="191"/>
      <c r="T310" s="191"/>
      <c r="U310" s="191"/>
      <c r="V310" s="191"/>
      <c r="W310" s="191"/>
      <c r="X310" s="191"/>
      <c r="Y310" s="191">
        <v>161379</v>
      </c>
      <c r="Z310" s="191"/>
      <c r="AA310" s="223" t="s">
        <v>1431</v>
      </c>
      <c r="AB310" s="210" t="s">
        <v>1400</v>
      </c>
      <c r="AC310" s="209" t="s">
        <v>1432</v>
      </c>
      <c r="AD310" s="199" t="s">
        <v>67</v>
      </c>
      <c r="AE310" s="234" t="s">
        <v>1433</v>
      </c>
      <c r="AF310" s="231">
        <v>0</v>
      </c>
      <c r="AG310" s="211">
        <f>Table16[[#This Row],[ADOPTED
Expenditures TOTAL]]*Table16[[#This Row],[
Percent Related to CAP]]</f>
        <v>0</v>
      </c>
      <c r="AH310" s="211">
        <f>Table16[[#This Row],[ADOPTED
Revenue TOTAL]]*Table16[[#This Row],[
Percent Related to CAP]]</f>
        <v>0</v>
      </c>
      <c r="AI310" s="217" t="s">
        <v>69</v>
      </c>
      <c r="AJ310" s="217" t="s">
        <v>69</v>
      </c>
      <c r="AK310" s="217" t="s">
        <v>69</v>
      </c>
      <c r="AL310" s="217" t="s">
        <v>69</v>
      </c>
      <c r="AM310" s="246"/>
      <c r="AN310" s="215"/>
      <c r="AO310" s="197"/>
      <c r="AP310" s="197"/>
      <c r="AQ310" s="197" t="s">
        <v>277</v>
      </c>
      <c r="AR310" s="197"/>
      <c r="AS310" s="219" t="s">
        <v>1430</v>
      </c>
      <c r="AT310" s="117" t="b">
        <f>IF(Table16[[#This Row],[PROPOSED
Form ID Name]]=Table16[[#This Row],[ADOPTED
Form ID Name]],TRUE,FALSE)</f>
        <v>1</v>
      </c>
      <c r="AU310" s="121" t="s">
        <v>1431</v>
      </c>
      <c r="AV310" s="220" t="b">
        <f>AND(Table16[[#This Row],[PROPOSED Adjustment Description]]=Table16[[#This Row],[ ADOPTED
Adjustment Description]],TRUE,FALSE)</f>
        <v>0</v>
      </c>
      <c r="AW310" s="1" t="s">
        <v>4458</v>
      </c>
      <c r="AX310" s="1" t="b">
        <f>Table16[[#This Row],[Total Expenditures to CAP]]=Table16[[#This Row],[
Percent Related to CAP]]*Table16[[#This Row],[ADOPTED
Expenditures TOTAL]]</f>
        <v>1</v>
      </c>
      <c r="AY310" s="1" t="b">
        <f>Table16[[#This Row],[Total Revenue to CAP]]=Table16[[#This Row],[
Percent Related to CAP]]*Table16[[#This Row],[ADOPTED
Revenue TOTAL]]</f>
        <v>1</v>
      </c>
    </row>
    <row r="311" spans="1:51" s="214" customFormat="1" ht="35.25" customHeight="1" x14ac:dyDescent="0.15">
      <c r="A311" s="196">
        <v>200111</v>
      </c>
      <c r="B311" s="199" t="s">
        <v>1434</v>
      </c>
      <c r="C311" s="198">
        <v>171417</v>
      </c>
      <c r="D311" s="199" t="s">
        <v>1435</v>
      </c>
      <c r="E311" s="199" t="s">
        <v>103</v>
      </c>
      <c r="F311" s="199" t="s">
        <v>83</v>
      </c>
      <c r="G311" s="199" t="s">
        <v>128</v>
      </c>
      <c r="H311" s="199" t="s">
        <v>83</v>
      </c>
      <c r="I311" s="226">
        <v>57217</v>
      </c>
      <c r="J311" s="228" t="s">
        <v>1436</v>
      </c>
      <c r="K311" s="190"/>
      <c r="L311" s="191"/>
      <c r="M311" s="191"/>
      <c r="N311" s="191"/>
      <c r="O311" s="191">
        <f>SUM(Table16[[#This Row],[Salaries and Wages]:[Variable Fringe]])</f>
        <v>0</v>
      </c>
      <c r="P311" s="191"/>
      <c r="Q311" s="191"/>
      <c r="R311" s="191"/>
      <c r="S311" s="191"/>
      <c r="T311" s="191"/>
      <c r="U311" s="191"/>
      <c r="V311" s="191"/>
      <c r="W311" s="191">
        <v>5740</v>
      </c>
      <c r="X311" s="191"/>
      <c r="Y311" s="191">
        <v>5740</v>
      </c>
      <c r="Z311" s="191"/>
      <c r="AA311" s="223" t="s">
        <v>1437</v>
      </c>
      <c r="AB311" s="210" t="s">
        <v>1438</v>
      </c>
      <c r="AC311" s="210" t="s">
        <v>1439</v>
      </c>
      <c r="AD311" s="199" t="s">
        <v>94</v>
      </c>
      <c r="AE311" s="236" t="s">
        <v>69</v>
      </c>
      <c r="AF311" s="231">
        <v>0</v>
      </c>
      <c r="AG311" s="211">
        <f>Table16[[#This Row],[ADOPTED
Expenditures TOTAL]]*Table16[[#This Row],[
Percent Related to CAP]]</f>
        <v>0</v>
      </c>
      <c r="AH311" s="211">
        <f>Table16[[#This Row],[ADOPTED
Revenue TOTAL]]*Table16[[#This Row],[
Percent Related to CAP]]</f>
        <v>0</v>
      </c>
      <c r="AI311" s="217" t="s">
        <v>69</v>
      </c>
      <c r="AJ311" s="217" t="s">
        <v>69</v>
      </c>
      <c r="AK311" s="217" t="s">
        <v>69</v>
      </c>
      <c r="AL311" s="217" t="s">
        <v>69</v>
      </c>
      <c r="AM311" s="291"/>
      <c r="AN311" s="215" t="s">
        <v>83</v>
      </c>
      <c r="AO311" s="197"/>
      <c r="AP311" s="197"/>
      <c r="AQ311" s="216"/>
      <c r="AR311" s="216"/>
      <c r="AS311" s="219" t="s">
        <v>1436</v>
      </c>
      <c r="AT311" s="117" t="b">
        <f>IF(Table16[[#This Row],[PROPOSED
Form ID Name]]=Table16[[#This Row],[ADOPTED
Form ID Name]],TRUE,FALSE)</f>
        <v>1</v>
      </c>
      <c r="AU311" s="121" t="s">
        <v>1437</v>
      </c>
      <c r="AV311" s="220" t="b">
        <f>AND(Table16[[#This Row],[PROPOSED Adjustment Description]]=Table16[[#This Row],[ ADOPTED
Adjustment Description]],TRUE,FALSE)</f>
        <v>0</v>
      </c>
      <c r="AW311" s="1" t="s">
        <v>4458</v>
      </c>
      <c r="AX311" s="1" t="b">
        <f>Table16[[#This Row],[Total Expenditures to CAP]]=Table16[[#This Row],[
Percent Related to CAP]]*Table16[[#This Row],[ADOPTED
Expenditures TOTAL]]</f>
        <v>1</v>
      </c>
      <c r="AY311" s="1" t="b">
        <f>Table16[[#This Row],[Total Revenue to CAP]]=Table16[[#This Row],[
Percent Related to CAP]]*Table16[[#This Row],[ADOPTED
Revenue TOTAL]]</f>
        <v>1</v>
      </c>
    </row>
    <row r="312" spans="1:51" s="214" customFormat="1" ht="35.25" customHeight="1" x14ac:dyDescent="0.15">
      <c r="A312" s="196">
        <v>700033</v>
      </c>
      <c r="B312" s="197" t="s">
        <v>798</v>
      </c>
      <c r="C312" s="198">
        <v>2111</v>
      </c>
      <c r="D312" s="197" t="s">
        <v>799</v>
      </c>
      <c r="E312" s="197" t="s">
        <v>126</v>
      </c>
      <c r="F312" s="197" t="s">
        <v>127</v>
      </c>
      <c r="G312" s="197" t="s">
        <v>61</v>
      </c>
      <c r="H312" s="197" t="s">
        <v>62</v>
      </c>
      <c r="I312" s="226">
        <v>57218</v>
      </c>
      <c r="J312" s="227" t="s">
        <v>1440</v>
      </c>
      <c r="K312" s="188"/>
      <c r="L312" s="189"/>
      <c r="M312" s="189"/>
      <c r="N312" s="189"/>
      <c r="O312" s="189">
        <f>SUM(Table16[[#This Row],[Salaries and Wages]:[Variable Fringe]])</f>
        <v>0</v>
      </c>
      <c r="P312" s="189"/>
      <c r="Q312" s="189">
        <v>664950</v>
      </c>
      <c r="R312" s="189"/>
      <c r="S312" s="189"/>
      <c r="T312" s="189"/>
      <c r="U312" s="189"/>
      <c r="V312" s="189"/>
      <c r="W312" s="189"/>
      <c r="X312" s="189"/>
      <c r="Y312" s="189">
        <v>664950</v>
      </c>
      <c r="Z312" s="189"/>
      <c r="AA312" s="221" t="s">
        <v>1441</v>
      </c>
      <c r="AB312" s="210" t="s">
        <v>1047</v>
      </c>
      <c r="AC312" s="210" t="s">
        <v>1442</v>
      </c>
      <c r="AD312" s="197" t="s">
        <v>67</v>
      </c>
      <c r="AE312" s="234" t="s">
        <v>1443</v>
      </c>
      <c r="AF312" s="259">
        <v>0</v>
      </c>
      <c r="AG312" s="211">
        <f>Table16[[#This Row],[ADOPTED
Expenditures TOTAL]]*Table16[[#This Row],[
Percent Related to CAP]]</f>
        <v>0</v>
      </c>
      <c r="AH312" s="211">
        <f>Table16[[#This Row],[ADOPTED
Revenue TOTAL]]*Table16[[#This Row],[
Percent Related to CAP]]</f>
        <v>0</v>
      </c>
      <c r="AI312" s="251" t="s">
        <v>69</v>
      </c>
      <c r="AJ312" s="251" t="s">
        <v>69</v>
      </c>
      <c r="AK312" s="251" t="s">
        <v>69</v>
      </c>
      <c r="AL312" s="251" t="s">
        <v>69</v>
      </c>
      <c r="AM312" s="246"/>
      <c r="AN312" s="215" t="s">
        <v>179</v>
      </c>
      <c r="AO312" s="197"/>
      <c r="AP312" s="197"/>
      <c r="AQ312" s="216"/>
      <c r="AR312" s="216"/>
      <c r="AS312" s="219" t="s">
        <v>1440</v>
      </c>
      <c r="AT312" s="117" t="b">
        <f>IF(Table16[[#This Row],[PROPOSED
Form ID Name]]=Table16[[#This Row],[ADOPTED
Form ID Name]],TRUE,FALSE)</f>
        <v>1</v>
      </c>
      <c r="AU312" s="121" t="s">
        <v>1441</v>
      </c>
      <c r="AV312" s="220" t="b">
        <f>AND(Table16[[#This Row],[PROPOSED Adjustment Description]]=Table16[[#This Row],[ ADOPTED
Adjustment Description]],TRUE,FALSE)</f>
        <v>0</v>
      </c>
      <c r="AW312" s="1" t="s">
        <v>4458</v>
      </c>
      <c r="AX312" s="1" t="b">
        <f>Table16[[#This Row],[Total Expenditures to CAP]]=Table16[[#This Row],[
Percent Related to CAP]]*Table16[[#This Row],[ADOPTED
Expenditures TOTAL]]</f>
        <v>1</v>
      </c>
      <c r="AY312" s="1" t="b">
        <f>Table16[[#This Row],[Total Revenue to CAP]]=Table16[[#This Row],[
Percent Related to CAP]]*Table16[[#This Row],[ADOPTED
Revenue TOTAL]]</f>
        <v>1</v>
      </c>
    </row>
    <row r="313" spans="1:51" s="214" customFormat="1" ht="35.25" customHeight="1" x14ac:dyDescent="0.15">
      <c r="A313" s="196">
        <v>720048</v>
      </c>
      <c r="B313" s="197" t="s">
        <v>115</v>
      </c>
      <c r="C313" s="198">
        <v>1515</v>
      </c>
      <c r="D313" s="197" t="s">
        <v>116</v>
      </c>
      <c r="E313" s="197" t="s">
        <v>126</v>
      </c>
      <c r="F313" s="197" t="s">
        <v>83</v>
      </c>
      <c r="G313" s="197" t="s">
        <v>61</v>
      </c>
      <c r="H313" s="197" t="s">
        <v>83</v>
      </c>
      <c r="I313" s="226">
        <v>57219</v>
      </c>
      <c r="J313" s="227" t="s">
        <v>1444</v>
      </c>
      <c r="K313" s="188">
        <v>1</v>
      </c>
      <c r="L313" s="189">
        <v>124847</v>
      </c>
      <c r="M313" s="189">
        <v>25062</v>
      </c>
      <c r="N313" s="189">
        <v>10970</v>
      </c>
      <c r="O313" s="189">
        <f>SUM(Table16[[#This Row],[Salaries and Wages]:[Variable Fringe]])</f>
        <v>160879</v>
      </c>
      <c r="P313" s="189"/>
      <c r="Q313" s="189">
        <v>500</v>
      </c>
      <c r="R313" s="189"/>
      <c r="S313" s="189"/>
      <c r="T313" s="189"/>
      <c r="U313" s="189"/>
      <c r="V313" s="189"/>
      <c r="W313" s="189"/>
      <c r="X313" s="189"/>
      <c r="Y313" s="189">
        <v>161379</v>
      </c>
      <c r="Z313" s="189"/>
      <c r="AA313" s="224" t="s">
        <v>1445</v>
      </c>
      <c r="AB313" s="210" t="s">
        <v>1400</v>
      </c>
      <c r="AC313" s="209" t="s">
        <v>1446</v>
      </c>
      <c r="AD313" s="197" t="s">
        <v>67</v>
      </c>
      <c r="AE313" s="235" t="s">
        <v>1447</v>
      </c>
      <c r="AF313" s="259">
        <v>0</v>
      </c>
      <c r="AG313" s="211">
        <f>Table16[[#This Row],[ADOPTED
Expenditures TOTAL]]*Table16[[#This Row],[
Percent Related to CAP]]</f>
        <v>0</v>
      </c>
      <c r="AH313" s="211">
        <f>Table16[[#This Row],[ADOPTED
Revenue TOTAL]]*Table16[[#This Row],[
Percent Related to CAP]]</f>
        <v>0</v>
      </c>
      <c r="AI313" s="251" t="s">
        <v>69</v>
      </c>
      <c r="AJ313" s="251" t="s">
        <v>69</v>
      </c>
      <c r="AK313" s="251" t="s">
        <v>69</v>
      </c>
      <c r="AL313" s="251" t="s">
        <v>69</v>
      </c>
      <c r="AM313" s="290"/>
      <c r="AN313" s="212"/>
      <c r="AO313" s="213"/>
      <c r="AP313" s="213"/>
      <c r="AQ313" s="197" t="s">
        <v>70</v>
      </c>
      <c r="AR313" s="197"/>
      <c r="AS313" s="219" t="s">
        <v>1444</v>
      </c>
      <c r="AT313" s="117" t="b">
        <f>IF(Table16[[#This Row],[PROPOSED
Form ID Name]]=Table16[[#This Row],[ADOPTED
Form ID Name]],TRUE,FALSE)</f>
        <v>1</v>
      </c>
      <c r="AU313" s="121" t="s">
        <v>1445</v>
      </c>
      <c r="AV313" s="220" t="b">
        <f>AND(Table16[[#This Row],[PROPOSED Adjustment Description]]=Table16[[#This Row],[ ADOPTED
Adjustment Description]],TRUE,FALSE)</f>
        <v>0</v>
      </c>
      <c r="AW313" s="1" t="s">
        <v>4458</v>
      </c>
      <c r="AX313" s="1" t="b">
        <f>Table16[[#This Row],[Total Expenditures to CAP]]=Table16[[#This Row],[
Percent Related to CAP]]*Table16[[#This Row],[ADOPTED
Expenditures TOTAL]]</f>
        <v>1</v>
      </c>
      <c r="AY313" s="1" t="b">
        <f>Table16[[#This Row],[Total Revenue to CAP]]=Table16[[#This Row],[
Percent Related to CAP]]*Table16[[#This Row],[ADOPTED
Revenue TOTAL]]</f>
        <v>1</v>
      </c>
    </row>
    <row r="314" spans="1:51" s="214" customFormat="1" ht="35.25" customHeight="1" x14ac:dyDescent="0.15">
      <c r="A314" s="196">
        <v>700033</v>
      </c>
      <c r="B314" s="197" t="s">
        <v>798</v>
      </c>
      <c r="C314" s="198">
        <v>2111</v>
      </c>
      <c r="D314" s="197" t="s">
        <v>799</v>
      </c>
      <c r="E314" s="197" t="s">
        <v>103</v>
      </c>
      <c r="F314" s="197" t="s">
        <v>127</v>
      </c>
      <c r="G314" s="197" t="s">
        <v>160</v>
      </c>
      <c r="H314" s="197" t="s">
        <v>284</v>
      </c>
      <c r="I314" s="226">
        <v>57220</v>
      </c>
      <c r="J314" s="227" t="s">
        <v>1448</v>
      </c>
      <c r="K314" s="188"/>
      <c r="L314" s="189"/>
      <c r="M314" s="189"/>
      <c r="N314" s="189"/>
      <c r="O314" s="189">
        <f>SUM(Table16[[#This Row],[Salaries and Wages]:[Variable Fringe]])</f>
        <v>0</v>
      </c>
      <c r="P314" s="189"/>
      <c r="Q314" s="189"/>
      <c r="R314" s="189">
        <v>125000</v>
      </c>
      <c r="S314" s="189"/>
      <c r="T314" s="189"/>
      <c r="U314" s="189"/>
      <c r="V314" s="189"/>
      <c r="W314" s="189"/>
      <c r="X314" s="189"/>
      <c r="Y314" s="189">
        <v>125000</v>
      </c>
      <c r="Z314" s="189"/>
      <c r="AA314" s="221" t="s">
        <v>1449</v>
      </c>
      <c r="AB314" s="210" t="s">
        <v>1450</v>
      </c>
      <c r="AC314" s="210" t="s">
        <v>1451</v>
      </c>
      <c r="AD314" s="197" t="s">
        <v>94</v>
      </c>
      <c r="AE314" s="234" t="s">
        <v>69</v>
      </c>
      <c r="AF314" s="259">
        <v>0</v>
      </c>
      <c r="AG314" s="211">
        <f>Table16[[#This Row],[ADOPTED
Expenditures TOTAL]]*Table16[[#This Row],[
Percent Related to CAP]]</f>
        <v>0</v>
      </c>
      <c r="AH314" s="211">
        <f>Table16[[#This Row],[ADOPTED
Revenue TOTAL]]*Table16[[#This Row],[
Percent Related to CAP]]</f>
        <v>0</v>
      </c>
      <c r="AI314" s="251" t="s">
        <v>69</v>
      </c>
      <c r="AJ314" s="251" t="s">
        <v>69</v>
      </c>
      <c r="AK314" s="251" t="s">
        <v>69</v>
      </c>
      <c r="AL314" s="251" t="s">
        <v>69</v>
      </c>
      <c r="AM314" s="246"/>
      <c r="AN314" s="215" t="s">
        <v>133</v>
      </c>
      <c r="AO314" s="197"/>
      <c r="AP314" s="197"/>
      <c r="AQ314" s="216"/>
      <c r="AR314" s="216"/>
      <c r="AS314" s="219" t="s">
        <v>1448</v>
      </c>
      <c r="AT314" s="117" t="b">
        <f>IF(Table16[[#This Row],[PROPOSED
Form ID Name]]=Table16[[#This Row],[ADOPTED
Form ID Name]],TRUE,FALSE)</f>
        <v>1</v>
      </c>
      <c r="AU314" s="121" t="s">
        <v>1449</v>
      </c>
      <c r="AV314" s="220" t="b">
        <f>AND(Table16[[#This Row],[PROPOSED Adjustment Description]]=Table16[[#This Row],[ ADOPTED
Adjustment Description]],TRUE,FALSE)</f>
        <v>0</v>
      </c>
      <c r="AW314" s="1" t="s">
        <v>4458</v>
      </c>
      <c r="AX314" s="1" t="b">
        <f>Table16[[#This Row],[Total Expenditures to CAP]]=Table16[[#This Row],[
Percent Related to CAP]]*Table16[[#This Row],[ADOPTED
Expenditures TOTAL]]</f>
        <v>1</v>
      </c>
      <c r="AY314" s="1" t="b">
        <f>Table16[[#This Row],[Total Revenue to CAP]]=Table16[[#This Row],[
Percent Related to CAP]]*Table16[[#This Row],[ADOPTED
Revenue TOTAL]]</f>
        <v>1</v>
      </c>
    </row>
    <row r="315" spans="1:51" s="214" customFormat="1" ht="35.25" customHeight="1" x14ac:dyDescent="0.15">
      <c r="A315" s="196">
        <v>100000</v>
      </c>
      <c r="B315" s="199" t="s">
        <v>57</v>
      </c>
      <c r="C315" s="198">
        <v>171415</v>
      </c>
      <c r="D315" s="199" t="s">
        <v>1271</v>
      </c>
      <c r="E315" s="199" t="s">
        <v>1452</v>
      </c>
      <c r="F315" s="199" t="s">
        <v>83</v>
      </c>
      <c r="G315" s="199" t="s">
        <v>279</v>
      </c>
      <c r="H315" s="199" t="s">
        <v>83</v>
      </c>
      <c r="I315" s="226">
        <v>57221</v>
      </c>
      <c r="J315" s="228" t="s">
        <v>1453</v>
      </c>
      <c r="K315" s="190">
        <v>4</v>
      </c>
      <c r="L315" s="191">
        <v>170547</v>
      </c>
      <c r="M315" s="191">
        <v>11157</v>
      </c>
      <c r="N315" s="191">
        <v>9690</v>
      </c>
      <c r="O315" s="191">
        <f>SUM(Table16[[#This Row],[Salaries and Wages]:[Variable Fringe]])</f>
        <v>191394</v>
      </c>
      <c r="P315" s="191"/>
      <c r="Q315" s="191"/>
      <c r="R315" s="191"/>
      <c r="S315" s="191"/>
      <c r="T315" s="191"/>
      <c r="U315" s="191"/>
      <c r="V315" s="191"/>
      <c r="W315" s="191"/>
      <c r="X315" s="191"/>
      <c r="Y315" s="191">
        <v>191394</v>
      </c>
      <c r="Z315" s="191"/>
      <c r="AA315" s="223" t="s">
        <v>1454</v>
      </c>
      <c r="AB315" s="210" t="s">
        <v>242</v>
      </c>
      <c r="AC315" s="210" t="s">
        <v>431</v>
      </c>
      <c r="AD315" s="199" t="s">
        <v>94</v>
      </c>
      <c r="AE315" s="234" t="s">
        <v>1276</v>
      </c>
      <c r="AF315" s="231">
        <v>0</v>
      </c>
      <c r="AG315" s="211">
        <f>Table16[[#This Row],[ADOPTED
Expenditures TOTAL]]*Table16[[#This Row],[
Percent Related to CAP]]</f>
        <v>0</v>
      </c>
      <c r="AH315" s="211">
        <f>Table16[[#This Row],[ADOPTED
Revenue TOTAL]]*Table16[[#This Row],[
Percent Related to CAP]]</f>
        <v>0</v>
      </c>
      <c r="AI315" s="217" t="s">
        <v>69</v>
      </c>
      <c r="AJ315" s="217" t="s">
        <v>69</v>
      </c>
      <c r="AK315" s="217" t="s">
        <v>69</v>
      </c>
      <c r="AL315" s="217" t="s">
        <v>69</v>
      </c>
      <c r="AM315" s="246"/>
      <c r="AN315" s="215"/>
      <c r="AO315" s="197"/>
      <c r="AP315" s="197"/>
      <c r="AQ315" s="197"/>
      <c r="AR315" s="197" t="s">
        <v>83</v>
      </c>
      <c r="AS315" s="219" t="s">
        <v>1453</v>
      </c>
      <c r="AT315" s="116" t="b">
        <f>IF(Table16[[#This Row],[PROPOSED
Form ID Name]]=Table16[[#This Row],[ADOPTED
Form ID Name]],TRUE,FALSE)</f>
        <v>1</v>
      </c>
      <c r="AU315" s="121" t="s">
        <v>1454</v>
      </c>
      <c r="AV315" s="220" t="b">
        <f>AND(Table16[[#This Row],[PROPOSED Adjustment Description]]=Table16[[#This Row],[ ADOPTED
Adjustment Description]],TRUE,FALSE)</f>
        <v>0</v>
      </c>
      <c r="AW315" s="1" t="s">
        <v>4458</v>
      </c>
      <c r="AX315" s="1" t="b">
        <f>Table16[[#This Row],[Total Expenditures to CAP]]=Table16[[#This Row],[
Percent Related to CAP]]*Table16[[#This Row],[ADOPTED
Expenditures TOTAL]]</f>
        <v>1</v>
      </c>
      <c r="AY315" s="1" t="b">
        <f>Table16[[#This Row],[Total Revenue to CAP]]=Table16[[#This Row],[
Percent Related to CAP]]*Table16[[#This Row],[ADOPTED
Revenue TOTAL]]</f>
        <v>1</v>
      </c>
    </row>
    <row r="316" spans="1:51" s="214" customFormat="1" ht="35.25" customHeight="1" x14ac:dyDescent="0.15">
      <c r="A316" s="196">
        <v>100000</v>
      </c>
      <c r="B316" s="199" t="s">
        <v>57</v>
      </c>
      <c r="C316" s="198">
        <v>171413</v>
      </c>
      <c r="D316" s="199" t="s">
        <v>1403</v>
      </c>
      <c r="E316" s="199" t="s">
        <v>83</v>
      </c>
      <c r="F316" s="199" t="s">
        <v>60</v>
      </c>
      <c r="G316" s="199" t="s">
        <v>239</v>
      </c>
      <c r="H316" s="199" t="s">
        <v>83</v>
      </c>
      <c r="I316" s="226">
        <v>57224</v>
      </c>
      <c r="J316" s="228" t="s">
        <v>1455</v>
      </c>
      <c r="K316" s="190">
        <v>70.709999999999994</v>
      </c>
      <c r="L316" s="191">
        <v>2967462</v>
      </c>
      <c r="M316" s="191">
        <v>70535</v>
      </c>
      <c r="N316" s="191">
        <v>221076</v>
      </c>
      <c r="O316" s="191">
        <f>SUM(Table16[[#This Row],[Salaries and Wages]:[Variable Fringe]])</f>
        <v>3259073</v>
      </c>
      <c r="P316" s="191"/>
      <c r="Q316" s="191"/>
      <c r="R316" s="191"/>
      <c r="S316" s="191"/>
      <c r="T316" s="191"/>
      <c r="U316" s="191"/>
      <c r="V316" s="191"/>
      <c r="W316" s="191"/>
      <c r="X316" s="191"/>
      <c r="Y316" s="191">
        <v>3259073</v>
      </c>
      <c r="Z316" s="191"/>
      <c r="AA316" s="223" t="s">
        <v>1456</v>
      </c>
      <c r="AB316" s="210" t="s">
        <v>242</v>
      </c>
      <c r="AC316" s="210" t="s">
        <v>431</v>
      </c>
      <c r="AD316" s="199" t="s">
        <v>94</v>
      </c>
      <c r="AE316" s="234" t="s">
        <v>1276</v>
      </c>
      <c r="AF316" s="231">
        <v>0</v>
      </c>
      <c r="AG316" s="211">
        <f>Table16[[#This Row],[ADOPTED
Expenditures TOTAL]]*Table16[[#This Row],[
Percent Related to CAP]]</f>
        <v>0</v>
      </c>
      <c r="AH316" s="211">
        <f>Table16[[#This Row],[ADOPTED
Revenue TOTAL]]*Table16[[#This Row],[
Percent Related to CAP]]</f>
        <v>0</v>
      </c>
      <c r="AI316" s="217" t="s">
        <v>69</v>
      </c>
      <c r="AJ316" s="217" t="s">
        <v>69</v>
      </c>
      <c r="AK316" s="217" t="s">
        <v>69</v>
      </c>
      <c r="AL316" s="217" t="s">
        <v>69</v>
      </c>
      <c r="AM316" s="246"/>
      <c r="AN316" s="215"/>
      <c r="AO316" s="197"/>
      <c r="AP316" s="197"/>
      <c r="AQ316" s="197"/>
      <c r="AR316" s="197" t="s">
        <v>70</v>
      </c>
      <c r="AS316" s="219" t="s">
        <v>1455</v>
      </c>
      <c r="AT316" s="116" t="b">
        <f>IF(Table16[[#This Row],[PROPOSED
Form ID Name]]=Table16[[#This Row],[ADOPTED
Form ID Name]],TRUE,FALSE)</f>
        <v>1</v>
      </c>
      <c r="AU316" s="121" t="s">
        <v>1456</v>
      </c>
      <c r="AV316" s="220" t="b">
        <f>AND(Table16[[#This Row],[PROPOSED Adjustment Description]]=Table16[[#This Row],[ ADOPTED
Adjustment Description]],TRUE,FALSE)</f>
        <v>0</v>
      </c>
      <c r="AW316" s="1" t="s">
        <v>4458</v>
      </c>
      <c r="AX316" s="1" t="b">
        <f>Table16[[#This Row],[Total Expenditures to CAP]]=Table16[[#This Row],[
Percent Related to CAP]]*Table16[[#This Row],[ADOPTED
Expenditures TOTAL]]</f>
        <v>1</v>
      </c>
      <c r="AY316" s="1" t="b">
        <f>Table16[[#This Row],[Total Revenue to CAP]]=Table16[[#This Row],[
Percent Related to CAP]]*Table16[[#This Row],[ADOPTED
Revenue TOTAL]]</f>
        <v>1</v>
      </c>
    </row>
    <row r="317" spans="1:51" s="214" customFormat="1" ht="35.25" customHeight="1" x14ac:dyDescent="0.15">
      <c r="A317" s="196">
        <v>100000</v>
      </c>
      <c r="B317" s="197" t="s">
        <v>57</v>
      </c>
      <c r="C317" s="198">
        <v>1623</v>
      </c>
      <c r="D317" s="197" t="s">
        <v>1388</v>
      </c>
      <c r="E317" s="197" t="s">
        <v>72</v>
      </c>
      <c r="F317" s="197" t="s">
        <v>73</v>
      </c>
      <c r="G317" s="197" t="s">
        <v>61</v>
      </c>
      <c r="H317" s="197" t="s">
        <v>493</v>
      </c>
      <c r="I317" s="226">
        <v>57238</v>
      </c>
      <c r="J317" s="227" t="s">
        <v>1457</v>
      </c>
      <c r="K317" s="188">
        <v>1</v>
      </c>
      <c r="L317" s="189">
        <v>116027</v>
      </c>
      <c r="M317" s="189">
        <v>23785</v>
      </c>
      <c r="N317" s="189">
        <v>10732</v>
      </c>
      <c r="O317" s="189">
        <f>SUM(Table16[[#This Row],[Salaries and Wages]:[Variable Fringe]])</f>
        <v>150544</v>
      </c>
      <c r="P317" s="189"/>
      <c r="Q317" s="189">
        <v>228</v>
      </c>
      <c r="R317" s="189">
        <v>2100</v>
      </c>
      <c r="S317" s="189"/>
      <c r="T317" s="189"/>
      <c r="U317" s="189"/>
      <c r="V317" s="189"/>
      <c r="W317" s="189"/>
      <c r="X317" s="189"/>
      <c r="Y317" s="189">
        <v>152872</v>
      </c>
      <c r="Z317" s="189"/>
      <c r="AA317" s="221" t="s">
        <v>1458</v>
      </c>
      <c r="AB317" s="210" t="s">
        <v>1459</v>
      </c>
      <c r="AC317" s="209" t="s">
        <v>1460</v>
      </c>
      <c r="AD317" s="197" t="s">
        <v>67</v>
      </c>
      <c r="AE317" s="235" t="s">
        <v>1461</v>
      </c>
      <c r="AF317" s="231">
        <v>0</v>
      </c>
      <c r="AG317" s="211">
        <f>Table16[[#This Row],[ADOPTED
Expenditures TOTAL]]*Table16[[#This Row],[
Percent Related to CAP]]</f>
        <v>0</v>
      </c>
      <c r="AH317" s="211">
        <f>Table16[[#This Row],[ADOPTED
Revenue TOTAL]]*Table16[[#This Row],[
Percent Related to CAP]]</f>
        <v>0</v>
      </c>
      <c r="AI317" s="217" t="s">
        <v>69</v>
      </c>
      <c r="AJ317" s="217" t="s">
        <v>69</v>
      </c>
      <c r="AK317" s="217" t="s">
        <v>69</v>
      </c>
      <c r="AL317" s="217" t="s">
        <v>69</v>
      </c>
      <c r="AM317" s="290"/>
      <c r="AN317" s="212"/>
      <c r="AO317" s="213"/>
      <c r="AP317" s="213"/>
      <c r="AQ317" s="213"/>
      <c r="AR317" s="197" t="s">
        <v>133</v>
      </c>
      <c r="AS317" s="219" t="s">
        <v>1457</v>
      </c>
      <c r="AT317" s="116" t="b">
        <f>IF(Table16[[#This Row],[PROPOSED
Form ID Name]]=Table16[[#This Row],[ADOPTED
Form ID Name]],TRUE,FALSE)</f>
        <v>1</v>
      </c>
      <c r="AU317" s="121" t="s">
        <v>1458</v>
      </c>
      <c r="AV317" s="220" t="b">
        <f>AND(Table16[[#This Row],[PROPOSED Adjustment Description]]=Table16[[#This Row],[ ADOPTED
Adjustment Description]],TRUE,FALSE)</f>
        <v>0</v>
      </c>
      <c r="AW317" s="1" t="s">
        <v>4458</v>
      </c>
      <c r="AX317" s="1" t="b">
        <f>Table16[[#This Row],[Total Expenditures to CAP]]=Table16[[#This Row],[
Percent Related to CAP]]*Table16[[#This Row],[ADOPTED
Expenditures TOTAL]]</f>
        <v>1</v>
      </c>
      <c r="AY317" s="1" t="b">
        <f>Table16[[#This Row],[Total Revenue to CAP]]=Table16[[#This Row],[
Percent Related to CAP]]*Table16[[#This Row],[ADOPTED
Revenue TOTAL]]</f>
        <v>1</v>
      </c>
    </row>
    <row r="318" spans="1:51" s="214" customFormat="1" ht="35.25" customHeight="1" x14ac:dyDescent="0.15">
      <c r="A318" s="196">
        <v>700043</v>
      </c>
      <c r="B318" s="199" t="s">
        <v>1125</v>
      </c>
      <c r="C318" s="198">
        <v>171416</v>
      </c>
      <c r="D318" s="199" t="s">
        <v>1126</v>
      </c>
      <c r="E318" s="199" t="s">
        <v>238</v>
      </c>
      <c r="F318" s="199" t="s">
        <v>83</v>
      </c>
      <c r="G318" s="199" t="s">
        <v>104</v>
      </c>
      <c r="H318" s="199" t="s">
        <v>83</v>
      </c>
      <c r="I318" s="226">
        <v>57240</v>
      </c>
      <c r="J318" s="228" t="s">
        <v>1462</v>
      </c>
      <c r="K318" s="190"/>
      <c r="L318" s="191"/>
      <c r="M318" s="191"/>
      <c r="N318" s="191"/>
      <c r="O318" s="191">
        <f>SUM(Table16[[#This Row],[Salaries and Wages]:[Variable Fringe]])</f>
        <v>0</v>
      </c>
      <c r="P318" s="191"/>
      <c r="Q318" s="191">
        <v>1181699</v>
      </c>
      <c r="R318" s="191"/>
      <c r="S318" s="191"/>
      <c r="T318" s="191"/>
      <c r="U318" s="191"/>
      <c r="V318" s="191"/>
      <c r="W318" s="191"/>
      <c r="X318" s="191"/>
      <c r="Y318" s="191">
        <v>1181699</v>
      </c>
      <c r="Z318" s="191"/>
      <c r="AA318" s="222" t="s">
        <v>1463</v>
      </c>
      <c r="AB318" s="210" t="s">
        <v>1464</v>
      </c>
      <c r="AC318" s="209" t="s">
        <v>1465</v>
      </c>
      <c r="AD318" s="199" t="s">
        <v>94</v>
      </c>
      <c r="AE318" s="236" t="s">
        <v>69</v>
      </c>
      <c r="AF318" s="231">
        <v>0</v>
      </c>
      <c r="AG318" s="211">
        <f>Table16[[#This Row],[ADOPTED
Expenditures TOTAL]]*Table16[[#This Row],[
Percent Related to CAP]]</f>
        <v>0</v>
      </c>
      <c r="AH318" s="211">
        <f>Table16[[#This Row],[ADOPTED
Revenue TOTAL]]*Table16[[#This Row],[
Percent Related to CAP]]</f>
        <v>0</v>
      </c>
      <c r="AI318" s="217" t="s">
        <v>69</v>
      </c>
      <c r="AJ318" s="217" t="s">
        <v>69</v>
      </c>
      <c r="AK318" s="217" t="s">
        <v>69</v>
      </c>
      <c r="AL318" s="217" t="s">
        <v>69</v>
      </c>
      <c r="AM318" s="291"/>
      <c r="AN318" s="215" t="s">
        <v>83</v>
      </c>
      <c r="AO318" s="197"/>
      <c r="AP318" s="197"/>
      <c r="AQ318" s="216"/>
      <c r="AR318" s="216"/>
      <c r="AS318" s="219" t="s">
        <v>1462</v>
      </c>
      <c r="AT318" s="117" t="b">
        <f>IF(Table16[[#This Row],[PROPOSED
Form ID Name]]=Table16[[#This Row],[ADOPTED
Form ID Name]],TRUE,FALSE)</f>
        <v>1</v>
      </c>
      <c r="AU318" s="121" t="s">
        <v>1463</v>
      </c>
      <c r="AV318" s="220" t="b">
        <f>AND(Table16[[#This Row],[PROPOSED Adjustment Description]]=Table16[[#This Row],[ ADOPTED
Adjustment Description]],TRUE,FALSE)</f>
        <v>0</v>
      </c>
      <c r="AW318" s="1" t="s">
        <v>4458</v>
      </c>
      <c r="AX318" s="1" t="b">
        <f>Table16[[#This Row],[Total Expenditures to CAP]]=Table16[[#This Row],[
Percent Related to CAP]]*Table16[[#This Row],[ADOPTED
Expenditures TOTAL]]</f>
        <v>1</v>
      </c>
      <c r="AY318" s="1" t="b">
        <f>Table16[[#This Row],[Total Revenue to CAP]]=Table16[[#This Row],[
Percent Related to CAP]]*Table16[[#This Row],[ADOPTED
Revenue TOTAL]]</f>
        <v>1</v>
      </c>
    </row>
    <row r="319" spans="1:51" s="214" customFormat="1" ht="35.25" customHeight="1" x14ac:dyDescent="0.15">
      <c r="A319" s="196">
        <v>720048</v>
      </c>
      <c r="B319" s="197" t="s">
        <v>115</v>
      </c>
      <c r="C319" s="198">
        <v>1515</v>
      </c>
      <c r="D319" s="197" t="s">
        <v>116</v>
      </c>
      <c r="E319" s="197" t="s">
        <v>59</v>
      </c>
      <c r="F319" s="197" t="s">
        <v>127</v>
      </c>
      <c r="G319" s="197" t="s">
        <v>61</v>
      </c>
      <c r="H319" s="197" t="s">
        <v>83</v>
      </c>
      <c r="I319" s="226">
        <v>57243</v>
      </c>
      <c r="J319" s="227" t="s">
        <v>1466</v>
      </c>
      <c r="K319" s="188">
        <v>1</v>
      </c>
      <c r="L319" s="189">
        <v>82066</v>
      </c>
      <c r="M319" s="189">
        <v>18940</v>
      </c>
      <c r="N319" s="189">
        <v>9816</v>
      </c>
      <c r="O319" s="189">
        <f>SUM(Table16[[#This Row],[Salaries and Wages]:[Variable Fringe]])</f>
        <v>110822</v>
      </c>
      <c r="P319" s="189"/>
      <c r="Q319" s="189">
        <v>500</v>
      </c>
      <c r="R319" s="189">
        <v>2500</v>
      </c>
      <c r="S319" s="189"/>
      <c r="T319" s="189"/>
      <c r="U319" s="189"/>
      <c r="V319" s="189"/>
      <c r="W319" s="189"/>
      <c r="X319" s="189"/>
      <c r="Y319" s="189">
        <v>113822</v>
      </c>
      <c r="Z319" s="189">
        <v>79000</v>
      </c>
      <c r="AA319" s="224" t="s">
        <v>1467</v>
      </c>
      <c r="AB319" s="210" t="s">
        <v>1468</v>
      </c>
      <c r="AC319" s="209" t="s">
        <v>1469</v>
      </c>
      <c r="AD319" s="197" t="s">
        <v>67</v>
      </c>
      <c r="AE319" s="234" t="s">
        <v>1470</v>
      </c>
      <c r="AF319" s="231">
        <v>0</v>
      </c>
      <c r="AG319" s="211">
        <f>Table16[[#This Row],[ADOPTED
Expenditures TOTAL]]*Table16[[#This Row],[
Percent Related to CAP]]</f>
        <v>0</v>
      </c>
      <c r="AH319" s="211">
        <f>Table16[[#This Row],[ADOPTED
Revenue TOTAL]]*Table16[[#This Row],[
Percent Related to CAP]]</f>
        <v>0</v>
      </c>
      <c r="AI319" s="217" t="s">
        <v>69</v>
      </c>
      <c r="AJ319" s="217" t="s">
        <v>69</v>
      </c>
      <c r="AK319" s="217" t="s">
        <v>69</v>
      </c>
      <c r="AL319" s="217" t="s">
        <v>69</v>
      </c>
      <c r="AM319" s="246"/>
      <c r="AN319" s="215"/>
      <c r="AO319" s="197"/>
      <c r="AP319" s="197"/>
      <c r="AQ319" s="197" t="s">
        <v>179</v>
      </c>
      <c r="AR319" s="197"/>
      <c r="AS319" s="219" t="s">
        <v>1466</v>
      </c>
      <c r="AT319" s="117" t="b">
        <f>IF(Table16[[#This Row],[PROPOSED
Form ID Name]]=Table16[[#This Row],[ADOPTED
Form ID Name]],TRUE,FALSE)</f>
        <v>1</v>
      </c>
      <c r="AU319" s="121" t="s">
        <v>1467</v>
      </c>
      <c r="AV319" s="220" t="b">
        <f>AND(Table16[[#This Row],[PROPOSED Adjustment Description]]=Table16[[#This Row],[ ADOPTED
Adjustment Description]],TRUE,FALSE)</f>
        <v>0</v>
      </c>
      <c r="AW319" s="1" t="s">
        <v>4458</v>
      </c>
      <c r="AX319" s="1" t="b">
        <f>Table16[[#This Row],[Total Expenditures to CAP]]=Table16[[#This Row],[
Percent Related to CAP]]*Table16[[#This Row],[ADOPTED
Expenditures TOTAL]]</f>
        <v>1</v>
      </c>
      <c r="AY319" s="1" t="b">
        <f>Table16[[#This Row],[Total Revenue to CAP]]=Table16[[#This Row],[
Percent Related to CAP]]*Table16[[#This Row],[ADOPTED
Revenue TOTAL]]</f>
        <v>1</v>
      </c>
    </row>
    <row r="320" spans="1:51" s="214" customFormat="1" ht="35.25" customHeight="1" x14ac:dyDescent="0.15">
      <c r="A320" s="196">
        <v>100000</v>
      </c>
      <c r="B320" s="197" t="s">
        <v>57</v>
      </c>
      <c r="C320" s="198">
        <v>1517</v>
      </c>
      <c r="D320" s="197" t="s">
        <v>347</v>
      </c>
      <c r="E320" s="197" t="s">
        <v>238</v>
      </c>
      <c r="F320" s="197" t="s">
        <v>83</v>
      </c>
      <c r="G320" s="197" t="s">
        <v>134</v>
      </c>
      <c r="H320" s="197" t="s">
        <v>83</v>
      </c>
      <c r="I320" s="226">
        <v>57245</v>
      </c>
      <c r="J320" s="227" t="s">
        <v>1471</v>
      </c>
      <c r="K320" s="188"/>
      <c r="L320" s="189"/>
      <c r="M320" s="189"/>
      <c r="N320" s="189"/>
      <c r="O320" s="189">
        <f>SUM(Table16[[#This Row],[Salaries and Wages]:[Variable Fringe]])</f>
        <v>0</v>
      </c>
      <c r="P320" s="189"/>
      <c r="Q320" s="189"/>
      <c r="R320" s="189"/>
      <c r="S320" s="189"/>
      <c r="T320" s="189"/>
      <c r="U320" s="189"/>
      <c r="V320" s="189"/>
      <c r="W320" s="189"/>
      <c r="X320" s="189"/>
      <c r="Y320" s="189"/>
      <c r="Z320" s="194">
        <v>-84272</v>
      </c>
      <c r="AA320" s="221" t="s">
        <v>1472</v>
      </c>
      <c r="AB320" s="210" t="s">
        <v>1473</v>
      </c>
      <c r="AC320" s="209" t="s">
        <v>1474</v>
      </c>
      <c r="AD320" s="197" t="s">
        <v>94</v>
      </c>
      <c r="AE320" s="234" t="s">
        <v>1475</v>
      </c>
      <c r="AF320" s="231">
        <v>0</v>
      </c>
      <c r="AG320" s="211">
        <f>Table16[[#This Row],[ADOPTED
Expenditures TOTAL]]*Table16[[#This Row],[
Percent Related to CAP]]</f>
        <v>0</v>
      </c>
      <c r="AH320" s="211">
        <f>Table16[[#This Row],[ADOPTED
Revenue TOTAL]]*Table16[[#This Row],[
Percent Related to CAP]]</f>
        <v>0</v>
      </c>
      <c r="AI320" s="217" t="s">
        <v>69</v>
      </c>
      <c r="AJ320" s="217" t="s">
        <v>69</v>
      </c>
      <c r="AK320" s="217" t="s">
        <v>69</v>
      </c>
      <c r="AL320" s="217" t="s">
        <v>69</v>
      </c>
      <c r="AM320" s="246"/>
      <c r="AN320" s="215"/>
      <c r="AO320" s="197"/>
      <c r="AP320" s="197"/>
      <c r="AQ320" s="197"/>
      <c r="AR320" s="197" t="s">
        <v>133</v>
      </c>
      <c r="AS320" s="219" t="s">
        <v>1471</v>
      </c>
      <c r="AT320" s="116" t="b">
        <f>IF(Table16[[#This Row],[PROPOSED
Form ID Name]]=Table16[[#This Row],[ADOPTED
Form ID Name]],TRUE,FALSE)</f>
        <v>1</v>
      </c>
      <c r="AU320" s="121" t="s">
        <v>1472</v>
      </c>
      <c r="AV320" s="220" t="b">
        <f>AND(Table16[[#This Row],[PROPOSED Adjustment Description]]=Table16[[#This Row],[ ADOPTED
Adjustment Description]],TRUE,FALSE)</f>
        <v>0</v>
      </c>
      <c r="AW320" s="1" t="s">
        <v>4458</v>
      </c>
      <c r="AX320" s="1" t="b">
        <f>Table16[[#This Row],[Total Expenditures to CAP]]=Table16[[#This Row],[
Percent Related to CAP]]*Table16[[#This Row],[ADOPTED
Expenditures TOTAL]]</f>
        <v>1</v>
      </c>
      <c r="AY320" s="1" t="b">
        <f>Table16[[#This Row],[Total Revenue to CAP]]=Table16[[#This Row],[
Percent Related to CAP]]*Table16[[#This Row],[ADOPTED
Revenue TOTAL]]</f>
        <v>1</v>
      </c>
    </row>
    <row r="321" spans="1:51" s="214" customFormat="1" ht="35.25" customHeight="1" x14ac:dyDescent="0.15">
      <c r="A321" s="196">
        <v>100000</v>
      </c>
      <c r="B321" s="197" t="s">
        <v>57</v>
      </c>
      <c r="C321" s="198">
        <v>1623</v>
      </c>
      <c r="D321" s="197" t="s">
        <v>1388</v>
      </c>
      <c r="E321" s="197" t="s">
        <v>59</v>
      </c>
      <c r="F321" s="197" t="s">
        <v>83</v>
      </c>
      <c r="G321" s="197" t="s">
        <v>134</v>
      </c>
      <c r="H321" s="197" t="s">
        <v>83</v>
      </c>
      <c r="I321" s="226">
        <v>57248</v>
      </c>
      <c r="J321" s="227" t="s">
        <v>1476</v>
      </c>
      <c r="K321" s="188"/>
      <c r="L321" s="189"/>
      <c r="M321" s="189"/>
      <c r="N321" s="189"/>
      <c r="O321" s="189">
        <f>SUM(Table16[[#This Row],[Salaries and Wages]:[Variable Fringe]])</f>
        <v>0</v>
      </c>
      <c r="P321" s="189"/>
      <c r="Q321" s="189"/>
      <c r="R321" s="189"/>
      <c r="S321" s="189"/>
      <c r="T321" s="189"/>
      <c r="U321" s="189"/>
      <c r="V321" s="189"/>
      <c r="W321" s="189"/>
      <c r="X321" s="189"/>
      <c r="Y321" s="189"/>
      <c r="Z321" s="194">
        <v>-1273363</v>
      </c>
      <c r="AA321" s="221" t="s">
        <v>1477</v>
      </c>
      <c r="AB321" s="210" t="s">
        <v>1478</v>
      </c>
      <c r="AC321" s="210" t="s">
        <v>1479</v>
      </c>
      <c r="AD321" s="197" t="s">
        <v>94</v>
      </c>
      <c r="AE321" s="234" t="s">
        <v>352</v>
      </c>
      <c r="AF321" s="231">
        <v>0</v>
      </c>
      <c r="AG321" s="211">
        <f>Table16[[#This Row],[ADOPTED
Expenditures TOTAL]]*Table16[[#This Row],[
Percent Related to CAP]]</f>
        <v>0</v>
      </c>
      <c r="AH321" s="211">
        <f>Table16[[#This Row],[ADOPTED
Revenue TOTAL]]*Table16[[#This Row],[
Percent Related to CAP]]</f>
        <v>0</v>
      </c>
      <c r="AI321" s="217" t="s">
        <v>69</v>
      </c>
      <c r="AJ321" s="217" t="s">
        <v>69</v>
      </c>
      <c r="AK321" s="217" t="s">
        <v>69</v>
      </c>
      <c r="AL321" s="217" t="s">
        <v>69</v>
      </c>
      <c r="AM321" s="246"/>
      <c r="AN321" s="215"/>
      <c r="AO321" s="197"/>
      <c r="AP321" s="197"/>
      <c r="AQ321" s="197"/>
      <c r="AR321" s="197" t="s">
        <v>83</v>
      </c>
      <c r="AS321" s="219" t="s">
        <v>1476</v>
      </c>
      <c r="AT321" s="116" t="b">
        <f>IF(Table16[[#This Row],[PROPOSED
Form ID Name]]=Table16[[#This Row],[ADOPTED
Form ID Name]],TRUE,FALSE)</f>
        <v>1</v>
      </c>
      <c r="AU321" s="121" t="s">
        <v>1477</v>
      </c>
      <c r="AV321" s="220" t="b">
        <f>AND(Table16[[#This Row],[PROPOSED Adjustment Description]]=Table16[[#This Row],[ ADOPTED
Adjustment Description]],TRUE,FALSE)</f>
        <v>0</v>
      </c>
      <c r="AW321" s="1" t="s">
        <v>4458</v>
      </c>
      <c r="AX321" s="1" t="b">
        <f>Table16[[#This Row],[Total Expenditures to CAP]]=Table16[[#This Row],[
Percent Related to CAP]]*Table16[[#This Row],[ADOPTED
Expenditures TOTAL]]</f>
        <v>1</v>
      </c>
      <c r="AY321" s="1" t="b">
        <f>Table16[[#This Row],[Total Revenue to CAP]]=Table16[[#This Row],[
Percent Related to CAP]]*Table16[[#This Row],[ADOPTED
Revenue TOTAL]]</f>
        <v>1</v>
      </c>
    </row>
    <row r="322" spans="1:51" s="214" customFormat="1" ht="35.25" customHeight="1" x14ac:dyDescent="0.15">
      <c r="A322" s="196">
        <v>100000</v>
      </c>
      <c r="B322" s="199" t="s">
        <v>57</v>
      </c>
      <c r="C322" s="198">
        <v>171413</v>
      </c>
      <c r="D322" s="199" t="s">
        <v>1403</v>
      </c>
      <c r="E322" s="199" t="s">
        <v>103</v>
      </c>
      <c r="F322" s="199" t="s">
        <v>60</v>
      </c>
      <c r="G322" s="199" t="s">
        <v>1249</v>
      </c>
      <c r="H322" s="199" t="s">
        <v>83</v>
      </c>
      <c r="I322" s="226">
        <v>57249</v>
      </c>
      <c r="J322" s="228" t="s">
        <v>1480</v>
      </c>
      <c r="K322" s="190"/>
      <c r="L322" s="191"/>
      <c r="M322" s="191"/>
      <c r="N322" s="191"/>
      <c r="O322" s="191">
        <f>SUM(Table16[[#This Row],[Salaries and Wages]:[Variable Fringe]])</f>
        <v>0</v>
      </c>
      <c r="P322" s="191"/>
      <c r="Q322" s="191">
        <v>125000</v>
      </c>
      <c r="R322" s="191"/>
      <c r="S322" s="191"/>
      <c r="T322" s="191"/>
      <c r="U322" s="191"/>
      <c r="V322" s="191"/>
      <c r="W322" s="191"/>
      <c r="X322" s="191"/>
      <c r="Y322" s="191">
        <v>125000</v>
      </c>
      <c r="Z322" s="191"/>
      <c r="AA322" s="223" t="s">
        <v>1481</v>
      </c>
      <c r="AB322" s="210" t="s">
        <v>1482</v>
      </c>
      <c r="AC322" s="210" t="s">
        <v>1483</v>
      </c>
      <c r="AD322" s="199" t="s">
        <v>67</v>
      </c>
      <c r="AE322" s="234" t="s">
        <v>1356</v>
      </c>
      <c r="AF322" s="231">
        <v>1</v>
      </c>
      <c r="AG322" s="211">
        <f>Table16[[#This Row],[ADOPTED
Expenditures TOTAL]]*Table16[[#This Row],[
Percent Related to CAP]]</f>
        <v>125000</v>
      </c>
      <c r="AH322" s="211">
        <f>Table16[[#This Row],[ADOPTED
Revenue TOTAL]]*Table16[[#This Row],[
Percent Related to CAP]]</f>
        <v>0</v>
      </c>
      <c r="AI322" s="217" t="s">
        <v>79</v>
      </c>
      <c r="AJ322" s="217" t="s">
        <v>1255</v>
      </c>
      <c r="AK322" s="217" t="s">
        <v>81</v>
      </c>
      <c r="AL322" s="217" t="s">
        <v>177</v>
      </c>
      <c r="AM322" s="246"/>
      <c r="AN322" s="215"/>
      <c r="AO322" s="197"/>
      <c r="AP322" s="197"/>
      <c r="AQ322" s="197"/>
      <c r="AR322" s="197" t="s">
        <v>70</v>
      </c>
      <c r="AS322" s="219" t="s">
        <v>1480</v>
      </c>
      <c r="AT322" s="116" t="b">
        <f>IF(Table16[[#This Row],[PROPOSED
Form ID Name]]=Table16[[#This Row],[ADOPTED
Form ID Name]],TRUE,FALSE)</f>
        <v>1</v>
      </c>
      <c r="AU322" s="121" t="s">
        <v>1481</v>
      </c>
      <c r="AV322" s="220" t="b">
        <f>AND(Table16[[#This Row],[PROPOSED Adjustment Description]]=Table16[[#This Row],[ ADOPTED
Adjustment Description]],TRUE,FALSE)</f>
        <v>0</v>
      </c>
      <c r="AW322" s="1" t="s">
        <v>4458</v>
      </c>
      <c r="AX322" s="1" t="b">
        <f>Table16[[#This Row],[Total Expenditures to CAP]]=Table16[[#This Row],[
Percent Related to CAP]]*Table16[[#This Row],[ADOPTED
Expenditures TOTAL]]</f>
        <v>1</v>
      </c>
      <c r="AY322" s="1" t="b">
        <f>Table16[[#This Row],[Total Revenue to CAP]]=Table16[[#This Row],[
Percent Related to CAP]]*Table16[[#This Row],[ADOPTED
Revenue TOTAL]]</f>
        <v>1</v>
      </c>
    </row>
    <row r="323" spans="1:51" s="214" customFormat="1" ht="35.25" customHeight="1" x14ac:dyDescent="0.15">
      <c r="A323" s="196">
        <v>100000</v>
      </c>
      <c r="B323" s="199" t="s">
        <v>57</v>
      </c>
      <c r="C323" s="198">
        <v>171413</v>
      </c>
      <c r="D323" s="199" t="s">
        <v>1403</v>
      </c>
      <c r="E323" s="199" t="s">
        <v>103</v>
      </c>
      <c r="F323" s="199" t="s">
        <v>60</v>
      </c>
      <c r="G323" s="199" t="s">
        <v>1249</v>
      </c>
      <c r="H323" s="199" t="s">
        <v>83</v>
      </c>
      <c r="I323" s="226">
        <v>57250</v>
      </c>
      <c r="J323" s="228" t="s">
        <v>1484</v>
      </c>
      <c r="K323" s="190"/>
      <c r="L323" s="191"/>
      <c r="M323" s="191"/>
      <c r="N323" s="191"/>
      <c r="O323" s="191">
        <f>SUM(Table16[[#This Row],[Salaries and Wages]:[Variable Fringe]])</f>
        <v>0</v>
      </c>
      <c r="P323" s="191"/>
      <c r="Q323" s="191">
        <v>125000</v>
      </c>
      <c r="R323" s="191"/>
      <c r="S323" s="191"/>
      <c r="T323" s="191"/>
      <c r="U323" s="191"/>
      <c r="V323" s="191"/>
      <c r="W323" s="191"/>
      <c r="X323" s="191"/>
      <c r="Y323" s="191">
        <v>125000</v>
      </c>
      <c r="Z323" s="191"/>
      <c r="AA323" s="223" t="s">
        <v>1485</v>
      </c>
      <c r="AB323" s="210" t="s">
        <v>1486</v>
      </c>
      <c r="AC323" s="210" t="s">
        <v>1487</v>
      </c>
      <c r="AD323" s="199" t="s">
        <v>67</v>
      </c>
      <c r="AE323" s="234" t="s">
        <v>1356</v>
      </c>
      <c r="AF323" s="231">
        <v>1</v>
      </c>
      <c r="AG323" s="211">
        <f>Table16[[#This Row],[ADOPTED
Expenditures TOTAL]]*Table16[[#This Row],[
Percent Related to CAP]]</f>
        <v>125000</v>
      </c>
      <c r="AH323" s="211">
        <f>Table16[[#This Row],[ADOPTED
Revenue TOTAL]]*Table16[[#This Row],[
Percent Related to CAP]]</f>
        <v>0</v>
      </c>
      <c r="AI323" s="217" t="s">
        <v>79</v>
      </c>
      <c r="AJ323" s="217" t="s">
        <v>1255</v>
      </c>
      <c r="AK323" s="217" t="s">
        <v>81</v>
      </c>
      <c r="AL323" s="217" t="s">
        <v>177</v>
      </c>
      <c r="AM323" s="246"/>
      <c r="AN323" s="215"/>
      <c r="AO323" s="197"/>
      <c r="AP323" s="197"/>
      <c r="AQ323" s="197"/>
      <c r="AR323" s="197" t="s">
        <v>70</v>
      </c>
      <c r="AS323" s="219" t="s">
        <v>1484</v>
      </c>
      <c r="AT323" s="116" t="b">
        <f>IF(Table16[[#This Row],[PROPOSED
Form ID Name]]=Table16[[#This Row],[ADOPTED
Form ID Name]],TRUE,FALSE)</f>
        <v>1</v>
      </c>
      <c r="AU323" s="121" t="s">
        <v>1485</v>
      </c>
      <c r="AV323" s="220" t="b">
        <f>AND(Table16[[#This Row],[PROPOSED Adjustment Description]]=Table16[[#This Row],[ ADOPTED
Adjustment Description]],TRUE,FALSE)</f>
        <v>0</v>
      </c>
      <c r="AW323" s="1" t="s">
        <v>4458</v>
      </c>
      <c r="AX323" s="1" t="b">
        <f>Table16[[#This Row],[Total Expenditures to CAP]]=Table16[[#This Row],[
Percent Related to CAP]]*Table16[[#This Row],[ADOPTED
Expenditures TOTAL]]</f>
        <v>1</v>
      </c>
      <c r="AY323" s="1" t="b">
        <f>Table16[[#This Row],[Total Revenue to CAP]]=Table16[[#This Row],[
Percent Related to CAP]]*Table16[[#This Row],[ADOPTED
Revenue TOTAL]]</f>
        <v>1</v>
      </c>
    </row>
    <row r="324" spans="1:51" s="214" customFormat="1" ht="35.25" customHeight="1" x14ac:dyDescent="0.15">
      <c r="A324" s="196">
        <v>700043</v>
      </c>
      <c r="B324" s="197" t="s">
        <v>1125</v>
      </c>
      <c r="C324" s="198">
        <v>171416</v>
      </c>
      <c r="D324" s="197" t="s">
        <v>1126</v>
      </c>
      <c r="E324" s="197" t="s">
        <v>72</v>
      </c>
      <c r="F324" s="197" t="s">
        <v>83</v>
      </c>
      <c r="G324" s="197" t="s">
        <v>61</v>
      </c>
      <c r="H324" s="197" t="s">
        <v>83</v>
      </c>
      <c r="I324" s="226">
        <v>57251</v>
      </c>
      <c r="J324" s="227" t="s">
        <v>1488</v>
      </c>
      <c r="K324" s="188"/>
      <c r="L324" s="189"/>
      <c r="M324" s="189"/>
      <c r="N324" s="189"/>
      <c r="O324" s="189">
        <f>SUM(Table16[[#This Row],[Salaries and Wages]:[Variable Fringe]])</f>
        <v>0</v>
      </c>
      <c r="P324" s="189"/>
      <c r="Q324" s="189">
        <v>23000</v>
      </c>
      <c r="R324" s="189"/>
      <c r="S324" s="189"/>
      <c r="T324" s="189"/>
      <c r="U324" s="189"/>
      <c r="V324" s="189">
        <v>87000</v>
      </c>
      <c r="W324" s="189"/>
      <c r="X324" s="189"/>
      <c r="Y324" s="189">
        <v>110000</v>
      </c>
      <c r="Z324" s="189"/>
      <c r="AA324" s="221" t="s">
        <v>1489</v>
      </c>
      <c r="AB324" s="210" t="s">
        <v>1490</v>
      </c>
      <c r="AC324" s="210" t="s">
        <v>1491</v>
      </c>
      <c r="AD324" s="197" t="s">
        <v>67</v>
      </c>
      <c r="AE324" s="235" t="s">
        <v>1492</v>
      </c>
      <c r="AF324" s="231">
        <v>0</v>
      </c>
      <c r="AG324" s="211">
        <f>Table16[[#This Row],[ADOPTED
Expenditures TOTAL]]*Table16[[#This Row],[
Percent Related to CAP]]</f>
        <v>0</v>
      </c>
      <c r="AH324" s="211">
        <f>Table16[[#This Row],[ADOPTED
Revenue TOTAL]]*Table16[[#This Row],[
Percent Related to CAP]]</f>
        <v>0</v>
      </c>
      <c r="AI324" s="217" t="s">
        <v>69</v>
      </c>
      <c r="AJ324" s="217" t="s">
        <v>69</v>
      </c>
      <c r="AK324" s="217" t="s">
        <v>69</v>
      </c>
      <c r="AL324" s="217" t="s">
        <v>69</v>
      </c>
      <c r="AM324" s="290"/>
      <c r="AN324" s="215" t="s">
        <v>70</v>
      </c>
      <c r="AO324" s="197"/>
      <c r="AP324" s="197"/>
      <c r="AQ324" s="216"/>
      <c r="AR324" s="216"/>
      <c r="AS324" s="219" t="s">
        <v>1488</v>
      </c>
      <c r="AT324" s="117" t="b">
        <f>IF(Table16[[#This Row],[PROPOSED
Form ID Name]]=Table16[[#This Row],[ADOPTED
Form ID Name]],TRUE,FALSE)</f>
        <v>1</v>
      </c>
      <c r="AU324" s="121" t="s">
        <v>1489</v>
      </c>
      <c r="AV324" s="220" t="b">
        <f>AND(Table16[[#This Row],[PROPOSED Adjustment Description]]=Table16[[#This Row],[ ADOPTED
Adjustment Description]],TRUE,FALSE)</f>
        <v>0</v>
      </c>
      <c r="AW324" s="1" t="s">
        <v>4458</v>
      </c>
      <c r="AX324" s="1" t="b">
        <f>Table16[[#This Row],[Total Expenditures to CAP]]=Table16[[#This Row],[
Percent Related to CAP]]*Table16[[#This Row],[ADOPTED
Expenditures TOTAL]]</f>
        <v>1</v>
      </c>
      <c r="AY324" s="1" t="b">
        <f>Table16[[#This Row],[Total Revenue to CAP]]=Table16[[#This Row],[
Percent Related to CAP]]*Table16[[#This Row],[ADOPTED
Revenue TOTAL]]</f>
        <v>1</v>
      </c>
    </row>
    <row r="325" spans="1:51" s="214" customFormat="1" ht="35.25" customHeight="1" x14ac:dyDescent="0.15">
      <c r="A325" s="196">
        <v>200214</v>
      </c>
      <c r="B325" s="197" t="s">
        <v>1493</v>
      </c>
      <c r="C325" s="198">
        <v>1413</v>
      </c>
      <c r="D325" s="197" t="s">
        <v>1282</v>
      </c>
      <c r="E325" s="197" t="s">
        <v>103</v>
      </c>
      <c r="F325" s="197" t="s">
        <v>83</v>
      </c>
      <c r="G325" s="197" t="s">
        <v>84</v>
      </c>
      <c r="H325" s="197" t="s">
        <v>83</v>
      </c>
      <c r="I325" s="226">
        <v>57252</v>
      </c>
      <c r="J325" s="227" t="s">
        <v>1494</v>
      </c>
      <c r="K325" s="188"/>
      <c r="L325" s="189"/>
      <c r="M325" s="189"/>
      <c r="N325" s="189"/>
      <c r="O325" s="189">
        <f>SUM(Table16[[#This Row],[Salaries and Wages]:[Variable Fringe]])</f>
        <v>0</v>
      </c>
      <c r="P325" s="189"/>
      <c r="Q325" s="189"/>
      <c r="R325" s="189"/>
      <c r="S325" s="189"/>
      <c r="T325" s="189"/>
      <c r="U325" s="189"/>
      <c r="V325" s="189"/>
      <c r="W325" s="189"/>
      <c r="X325" s="189"/>
      <c r="Y325" s="189"/>
      <c r="Z325" s="189">
        <v>150000</v>
      </c>
      <c r="AA325" s="221" t="s">
        <v>1495</v>
      </c>
      <c r="AB325" s="210" t="s">
        <v>1496</v>
      </c>
      <c r="AC325" s="210" t="s">
        <v>1497</v>
      </c>
      <c r="AD325" s="197" t="s">
        <v>67</v>
      </c>
      <c r="AE325" s="235" t="s">
        <v>1498</v>
      </c>
      <c r="AF325" s="231">
        <v>0</v>
      </c>
      <c r="AG325" s="211">
        <f>Table16[[#This Row],[ADOPTED
Expenditures TOTAL]]*Table16[[#This Row],[
Percent Related to CAP]]</f>
        <v>0</v>
      </c>
      <c r="AH325" s="211">
        <f>Table16[[#This Row],[ADOPTED
Revenue TOTAL]]*Table16[[#This Row],[
Percent Related to CAP]]</f>
        <v>0</v>
      </c>
      <c r="AI325" s="217" t="s">
        <v>69</v>
      </c>
      <c r="AJ325" s="217" t="s">
        <v>69</v>
      </c>
      <c r="AK325" s="217" t="s">
        <v>69</v>
      </c>
      <c r="AL325" s="217" t="s">
        <v>69</v>
      </c>
      <c r="AM325" s="290"/>
      <c r="AN325" s="215" t="s">
        <v>70</v>
      </c>
      <c r="AO325" s="197"/>
      <c r="AP325" s="197"/>
      <c r="AQ325" s="216"/>
      <c r="AR325" s="216"/>
      <c r="AS325" s="219" t="s">
        <v>1494</v>
      </c>
      <c r="AT325" s="117" t="b">
        <f>IF(Table16[[#This Row],[PROPOSED
Form ID Name]]=Table16[[#This Row],[ADOPTED
Form ID Name]],TRUE,FALSE)</f>
        <v>1</v>
      </c>
      <c r="AU325" s="121" t="s">
        <v>1495</v>
      </c>
      <c r="AV325" s="220" t="b">
        <f>AND(Table16[[#This Row],[PROPOSED Adjustment Description]]=Table16[[#This Row],[ ADOPTED
Adjustment Description]],TRUE,FALSE)</f>
        <v>0</v>
      </c>
      <c r="AW325" s="1" t="s">
        <v>4458</v>
      </c>
      <c r="AX325" s="1" t="b">
        <f>Table16[[#This Row],[Total Expenditures to CAP]]=Table16[[#This Row],[
Percent Related to CAP]]*Table16[[#This Row],[ADOPTED
Expenditures TOTAL]]</f>
        <v>1</v>
      </c>
      <c r="AY325" s="1" t="b">
        <f>Table16[[#This Row],[Total Revenue to CAP]]=Table16[[#This Row],[
Percent Related to CAP]]*Table16[[#This Row],[ADOPTED
Revenue TOTAL]]</f>
        <v>1</v>
      </c>
    </row>
    <row r="326" spans="1:51" s="214" customFormat="1" ht="35.25" customHeight="1" x14ac:dyDescent="0.15">
      <c r="A326" s="196">
        <v>700043</v>
      </c>
      <c r="B326" s="197" t="s">
        <v>1125</v>
      </c>
      <c r="C326" s="198">
        <v>171416</v>
      </c>
      <c r="D326" s="197" t="s">
        <v>1126</v>
      </c>
      <c r="E326" s="197" t="s">
        <v>126</v>
      </c>
      <c r="F326" s="197" t="s">
        <v>83</v>
      </c>
      <c r="G326" s="197" t="s">
        <v>61</v>
      </c>
      <c r="H326" s="197" t="s">
        <v>83</v>
      </c>
      <c r="I326" s="226">
        <v>57253</v>
      </c>
      <c r="J326" s="227" t="s">
        <v>1499</v>
      </c>
      <c r="K326" s="188"/>
      <c r="L326" s="189"/>
      <c r="M326" s="189"/>
      <c r="N326" s="189"/>
      <c r="O326" s="189">
        <f>SUM(Table16[[#This Row],[Salaries and Wages]:[Variable Fringe]])</f>
        <v>0</v>
      </c>
      <c r="P326" s="189">
        <v>40000</v>
      </c>
      <c r="Q326" s="189"/>
      <c r="R326" s="189"/>
      <c r="S326" s="189"/>
      <c r="T326" s="189"/>
      <c r="U326" s="189"/>
      <c r="V326" s="189"/>
      <c r="W326" s="189"/>
      <c r="X326" s="189"/>
      <c r="Y326" s="189">
        <v>40000</v>
      </c>
      <c r="Z326" s="189"/>
      <c r="AA326" s="221" t="s">
        <v>1500</v>
      </c>
      <c r="AB326" s="210" t="s">
        <v>1501</v>
      </c>
      <c r="AC326" s="209" t="s">
        <v>1502</v>
      </c>
      <c r="AD326" s="197" t="s">
        <v>94</v>
      </c>
      <c r="AE326" s="234" t="s">
        <v>69</v>
      </c>
      <c r="AF326" s="231">
        <v>0</v>
      </c>
      <c r="AG326" s="211">
        <f>Table16[[#This Row],[ADOPTED
Expenditures TOTAL]]*Table16[[#This Row],[
Percent Related to CAP]]</f>
        <v>0</v>
      </c>
      <c r="AH326" s="211">
        <f>Table16[[#This Row],[ADOPTED
Revenue TOTAL]]*Table16[[#This Row],[
Percent Related to CAP]]</f>
        <v>0</v>
      </c>
      <c r="AI326" s="217" t="s">
        <v>69</v>
      </c>
      <c r="AJ326" s="217" t="s">
        <v>69</v>
      </c>
      <c r="AK326" s="217" t="s">
        <v>69</v>
      </c>
      <c r="AL326" s="217" t="s">
        <v>69</v>
      </c>
      <c r="AM326" s="246"/>
      <c r="AN326" s="215" t="s">
        <v>83</v>
      </c>
      <c r="AO326" s="197"/>
      <c r="AP326" s="197"/>
      <c r="AQ326" s="216"/>
      <c r="AR326" s="216"/>
      <c r="AS326" s="219" t="s">
        <v>1499</v>
      </c>
      <c r="AT326" s="117" t="b">
        <f>IF(Table16[[#This Row],[PROPOSED
Form ID Name]]=Table16[[#This Row],[ADOPTED
Form ID Name]],TRUE,FALSE)</f>
        <v>1</v>
      </c>
      <c r="AU326" s="121" t="s">
        <v>1500</v>
      </c>
      <c r="AV326" s="220" t="b">
        <f>AND(Table16[[#This Row],[PROPOSED Adjustment Description]]=Table16[[#This Row],[ ADOPTED
Adjustment Description]],TRUE,FALSE)</f>
        <v>0</v>
      </c>
      <c r="AW326" s="1" t="s">
        <v>4458</v>
      </c>
      <c r="AX326" s="1" t="b">
        <f>Table16[[#This Row],[Total Expenditures to CAP]]=Table16[[#This Row],[
Percent Related to CAP]]*Table16[[#This Row],[ADOPTED
Expenditures TOTAL]]</f>
        <v>1</v>
      </c>
      <c r="AY326" s="1" t="b">
        <f>Table16[[#This Row],[Total Revenue to CAP]]=Table16[[#This Row],[
Percent Related to CAP]]*Table16[[#This Row],[ADOPTED
Revenue TOTAL]]</f>
        <v>1</v>
      </c>
    </row>
    <row r="327" spans="1:51" s="214" customFormat="1" ht="35.25" customHeight="1" x14ac:dyDescent="0.15">
      <c r="A327" s="196">
        <v>700043</v>
      </c>
      <c r="B327" s="199" t="s">
        <v>1125</v>
      </c>
      <c r="C327" s="198">
        <v>171416</v>
      </c>
      <c r="D327" s="199" t="s">
        <v>1126</v>
      </c>
      <c r="E327" s="199" t="s">
        <v>449</v>
      </c>
      <c r="F327" s="199" t="s">
        <v>83</v>
      </c>
      <c r="G327" s="199" t="s">
        <v>61</v>
      </c>
      <c r="H327" s="199" t="s">
        <v>83</v>
      </c>
      <c r="I327" s="226">
        <v>57254</v>
      </c>
      <c r="J327" s="228" t="s">
        <v>1503</v>
      </c>
      <c r="K327" s="190"/>
      <c r="L327" s="191"/>
      <c r="M327" s="191"/>
      <c r="N327" s="191"/>
      <c r="O327" s="191">
        <f>SUM(Table16[[#This Row],[Salaries and Wages]:[Variable Fringe]])</f>
        <v>0</v>
      </c>
      <c r="P327" s="191"/>
      <c r="Q327" s="191">
        <v>25000</v>
      </c>
      <c r="R327" s="191"/>
      <c r="S327" s="191"/>
      <c r="T327" s="191"/>
      <c r="U327" s="191"/>
      <c r="V327" s="191"/>
      <c r="W327" s="191"/>
      <c r="X327" s="191"/>
      <c r="Y327" s="191">
        <v>25000</v>
      </c>
      <c r="Z327" s="191"/>
      <c r="AA327" s="222" t="s">
        <v>1504</v>
      </c>
      <c r="AB327" s="210" t="s">
        <v>1505</v>
      </c>
      <c r="AC327" s="209" t="s">
        <v>1506</v>
      </c>
      <c r="AD327" s="199" t="s">
        <v>94</v>
      </c>
      <c r="AE327" s="236" t="s">
        <v>69</v>
      </c>
      <c r="AF327" s="231">
        <v>0</v>
      </c>
      <c r="AG327" s="211">
        <f>Table16[[#This Row],[ADOPTED
Expenditures TOTAL]]*Table16[[#This Row],[
Percent Related to CAP]]</f>
        <v>0</v>
      </c>
      <c r="AH327" s="211">
        <f>Table16[[#This Row],[ADOPTED
Revenue TOTAL]]*Table16[[#This Row],[
Percent Related to CAP]]</f>
        <v>0</v>
      </c>
      <c r="AI327" s="217" t="s">
        <v>69</v>
      </c>
      <c r="AJ327" s="217" t="s">
        <v>69</v>
      </c>
      <c r="AK327" s="217" t="s">
        <v>69</v>
      </c>
      <c r="AL327" s="217" t="s">
        <v>69</v>
      </c>
      <c r="AM327" s="291"/>
      <c r="AN327" s="215" t="s">
        <v>83</v>
      </c>
      <c r="AO327" s="197"/>
      <c r="AP327" s="197"/>
      <c r="AQ327" s="216"/>
      <c r="AR327" s="216"/>
      <c r="AS327" s="219" t="s">
        <v>1503</v>
      </c>
      <c r="AT327" s="117" t="b">
        <f>IF(Table16[[#This Row],[PROPOSED
Form ID Name]]=Table16[[#This Row],[ADOPTED
Form ID Name]],TRUE,FALSE)</f>
        <v>1</v>
      </c>
      <c r="AU327" s="121" t="s">
        <v>1504</v>
      </c>
      <c r="AV327" s="220" t="b">
        <f>AND(Table16[[#This Row],[PROPOSED Adjustment Description]]=Table16[[#This Row],[ ADOPTED
Adjustment Description]],TRUE,FALSE)</f>
        <v>0</v>
      </c>
      <c r="AW327" s="1" t="s">
        <v>4458</v>
      </c>
      <c r="AX327" s="1" t="b">
        <f>Table16[[#This Row],[Total Expenditures to CAP]]=Table16[[#This Row],[
Percent Related to CAP]]*Table16[[#This Row],[ADOPTED
Expenditures TOTAL]]</f>
        <v>1</v>
      </c>
      <c r="AY327" s="1" t="b">
        <f>Table16[[#This Row],[Total Revenue to CAP]]=Table16[[#This Row],[
Percent Related to CAP]]*Table16[[#This Row],[ADOPTED
Revenue TOTAL]]</f>
        <v>1</v>
      </c>
    </row>
    <row r="328" spans="1:51" s="214" customFormat="1" ht="35.25" customHeight="1" x14ac:dyDescent="0.15">
      <c r="A328" s="196">
        <v>700043</v>
      </c>
      <c r="B328" s="199" t="s">
        <v>1125</v>
      </c>
      <c r="C328" s="198">
        <v>171416</v>
      </c>
      <c r="D328" s="199" t="s">
        <v>1126</v>
      </c>
      <c r="E328" s="199" t="s">
        <v>59</v>
      </c>
      <c r="F328" s="199" t="s">
        <v>83</v>
      </c>
      <c r="G328" s="199" t="s">
        <v>61</v>
      </c>
      <c r="H328" s="199" t="s">
        <v>284</v>
      </c>
      <c r="I328" s="226">
        <v>57255</v>
      </c>
      <c r="J328" s="228" t="s">
        <v>1507</v>
      </c>
      <c r="K328" s="190"/>
      <c r="L328" s="191"/>
      <c r="M328" s="191"/>
      <c r="N328" s="191"/>
      <c r="O328" s="191">
        <f>SUM(Table16[[#This Row],[Salaries and Wages]:[Variable Fringe]])</f>
        <v>0</v>
      </c>
      <c r="P328" s="191"/>
      <c r="Q328" s="191"/>
      <c r="R328" s="191">
        <v>15000</v>
      </c>
      <c r="S328" s="191"/>
      <c r="T328" s="191"/>
      <c r="U328" s="191"/>
      <c r="V328" s="191"/>
      <c r="W328" s="191"/>
      <c r="X328" s="191"/>
      <c r="Y328" s="191">
        <v>15000</v>
      </c>
      <c r="Z328" s="191"/>
      <c r="AA328" s="222" t="s">
        <v>1508</v>
      </c>
      <c r="AB328" s="210" t="s">
        <v>1509</v>
      </c>
      <c r="AC328" s="210" t="s">
        <v>1510</v>
      </c>
      <c r="AD328" s="199" t="s">
        <v>94</v>
      </c>
      <c r="AE328" s="236" t="s">
        <v>69</v>
      </c>
      <c r="AF328" s="231">
        <v>0</v>
      </c>
      <c r="AG328" s="211">
        <f>Table16[[#This Row],[ADOPTED
Expenditures TOTAL]]*Table16[[#This Row],[
Percent Related to CAP]]</f>
        <v>0</v>
      </c>
      <c r="AH328" s="211">
        <f>Table16[[#This Row],[ADOPTED
Revenue TOTAL]]*Table16[[#This Row],[
Percent Related to CAP]]</f>
        <v>0</v>
      </c>
      <c r="AI328" s="217" t="s">
        <v>69</v>
      </c>
      <c r="AJ328" s="217" t="s">
        <v>69</v>
      </c>
      <c r="AK328" s="217" t="s">
        <v>69</v>
      </c>
      <c r="AL328" s="217" t="s">
        <v>69</v>
      </c>
      <c r="AM328" s="291"/>
      <c r="AN328" s="215" t="s">
        <v>83</v>
      </c>
      <c r="AO328" s="197"/>
      <c r="AP328" s="197"/>
      <c r="AQ328" s="216"/>
      <c r="AR328" s="216"/>
      <c r="AS328" s="219" t="s">
        <v>1507</v>
      </c>
      <c r="AT328" s="117" t="b">
        <f>IF(Table16[[#This Row],[PROPOSED
Form ID Name]]=Table16[[#This Row],[ADOPTED
Form ID Name]],TRUE,FALSE)</f>
        <v>1</v>
      </c>
      <c r="AU328" s="121" t="s">
        <v>1508</v>
      </c>
      <c r="AV328" s="220" t="b">
        <f>AND(Table16[[#This Row],[PROPOSED Adjustment Description]]=Table16[[#This Row],[ ADOPTED
Adjustment Description]],TRUE,FALSE)</f>
        <v>0</v>
      </c>
      <c r="AW328" s="1" t="s">
        <v>4458</v>
      </c>
      <c r="AX328" s="1" t="b">
        <f>Table16[[#This Row],[Total Expenditures to CAP]]=Table16[[#This Row],[
Percent Related to CAP]]*Table16[[#This Row],[ADOPTED
Expenditures TOTAL]]</f>
        <v>1</v>
      </c>
      <c r="AY328" s="1" t="b">
        <f>Table16[[#This Row],[Total Revenue to CAP]]=Table16[[#This Row],[
Percent Related to CAP]]*Table16[[#This Row],[ADOPTED
Revenue TOTAL]]</f>
        <v>1</v>
      </c>
    </row>
    <row r="329" spans="1:51" s="214" customFormat="1" ht="35.25" customHeight="1" x14ac:dyDescent="0.15">
      <c r="A329" s="196">
        <v>700043</v>
      </c>
      <c r="B329" s="199" t="s">
        <v>1125</v>
      </c>
      <c r="C329" s="198">
        <v>171416</v>
      </c>
      <c r="D329" s="199" t="s">
        <v>1126</v>
      </c>
      <c r="E329" s="199" t="s">
        <v>245</v>
      </c>
      <c r="F329" s="199" t="s">
        <v>60</v>
      </c>
      <c r="G329" s="199" t="s">
        <v>83</v>
      </c>
      <c r="H329" s="199" t="s">
        <v>83</v>
      </c>
      <c r="I329" s="226">
        <v>57256</v>
      </c>
      <c r="J329" s="228" t="s">
        <v>1511</v>
      </c>
      <c r="K329" s="190"/>
      <c r="L329" s="191"/>
      <c r="M329" s="191"/>
      <c r="N329" s="191"/>
      <c r="O329" s="191">
        <f>SUM(Table16[[#This Row],[Salaries and Wages]:[Variable Fringe]])</f>
        <v>0</v>
      </c>
      <c r="P329" s="191">
        <v>35000</v>
      </c>
      <c r="Q329" s="191"/>
      <c r="R329" s="191"/>
      <c r="S329" s="191"/>
      <c r="T329" s="191"/>
      <c r="U329" s="191"/>
      <c r="V329" s="191"/>
      <c r="W329" s="191"/>
      <c r="X329" s="191"/>
      <c r="Y329" s="191">
        <v>35000</v>
      </c>
      <c r="Z329" s="191"/>
      <c r="AA329" s="223" t="s">
        <v>1512</v>
      </c>
      <c r="AB329" s="210" t="s">
        <v>1513</v>
      </c>
      <c r="AC329" s="210" t="s">
        <v>1514</v>
      </c>
      <c r="AD329" s="199" t="s">
        <v>67</v>
      </c>
      <c r="AE329" s="237" t="s">
        <v>1515</v>
      </c>
      <c r="AF329" s="231">
        <v>0</v>
      </c>
      <c r="AG329" s="211">
        <f>Table16[[#This Row],[ADOPTED
Expenditures TOTAL]]*Table16[[#This Row],[
Percent Related to CAP]]</f>
        <v>0</v>
      </c>
      <c r="AH329" s="211">
        <f>Table16[[#This Row],[ADOPTED
Revenue TOTAL]]*Table16[[#This Row],[
Percent Related to CAP]]</f>
        <v>0</v>
      </c>
      <c r="AI329" s="217" t="s">
        <v>69</v>
      </c>
      <c r="AJ329" s="217" t="s">
        <v>69</v>
      </c>
      <c r="AK329" s="217" t="s">
        <v>69</v>
      </c>
      <c r="AL329" s="217" t="s">
        <v>69</v>
      </c>
      <c r="AM329" s="293"/>
      <c r="AN329" s="215" t="s">
        <v>179</v>
      </c>
      <c r="AO329" s="197"/>
      <c r="AP329" s="197"/>
      <c r="AQ329" s="216"/>
      <c r="AR329" s="216"/>
      <c r="AS329" s="219" t="s">
        <v>1511</v>
      </c>
      <c r="AT329" s="117" t="b">
        <f>IF(Table16[[#This Row],[PROPOSED
Form ID Name]]=Table16[[#This Row],[ADOPTED
Form ID Name]],TRUE,FALSE)</f>
        <v>1</v>
      </c>
      <c r="AU329" s="121" t="s">
        <v>1512</v>
      </c>
      <c r="AV329" s="220" t="b">
        <f>AND(Table16[[#This Row],[PROPOSED Adjustment Description]]=Table16[[#This Row],[ ADOPTED
Adjustment Description]],TRUE,FALSE)</f>
        <v>0</v>
      </c>
      <c r="AW329" s="1" t="s">
        <v>4458</v>
      </c>
      <c r="AX329" s="1" t="b">
        <f>Table16[[#This Row],[Total Expenditures to CAP]]=Table16[[#This Row],[
Percent Related to CAP]]*Table16[[#This Row],[ADOPTED
Expenditures TOTAL]]</f>
        <v>1</v>
      </c>
      <c r="AY329" s="1" t="b">
        <f>Table16[[#This Row],[Total Revenue to CAP]]=Table16[[#This Row],[
Percent Related to CAP]]*Table16[[#This Row],[ADOPTED
Revenue TOTAL]]</f>
        <v>1</v>
      </c>
    </row>
    <row r="330" spans="1:51" s="214" customFormat="1" ht="35.25" customHeight="1" x14ac:dyDescent="0.15">
      <c r="A330" s="196">
        <v>700043</v>
      </c>
      <c r="B330" s="197" t="s">
        <v>1125</v>
      </c>
      <c r="C330" s="198">
        <v>171416</v>
      </c>
      <c r="D330" s="197" t="s">
        <v>1126</v>
      </c>
      <c r="E330" s="197" t="s">
        <v>335</v>
      </c>
      <c r="F330" s="197" t="s">
        <v>83</v>
      </c>
      <c r="G330" s="197" t="s">
        <v>89</v>
      </c>
      <c r="H330" s="197" t="s">
        <v>83</v>
      </c>
      <c r="I330" s="226">
        <v>57257</v>
      </c>
      <c r="J330" s="227" t="s">
        <v>1516</v>
      </c>
      <c r="K330" s="188"/>
      <c r="L330" s="189"/>
      <c r="M330" s="189"/>
      <c r="N330" s="189"/>
      <c r="O330" s="189">
        <f>SUM(Table16[[#This Row],[Salaries and Wages]:[Variable Fringe]])</f>
        <v>0</v>
      </c>
      <c r="P330" s="189"/>
      <c r="Q330" s="189"/>
      <c r="R330" s="189"/>
      <c r="S330" s="189"/>
      <c r="T330" s="189"/>
      <c r="U330" s="189"/>
      <c r="V330" s="189"/>
      <c r="W330" s="189"/>
      <c r="X330" s="189"/>
      <c r="Y330" s="189"/>
      <c r="Z330" s="189">
        <v>1310000</v>
      </c>
      <c r="AA330" s="221" t="s">
        <v>1517</v>
      </c>
      <c r="AB330" s="210" t="s">
        <v>1518</v>
      </c>
      <c r="AC330" s="210" t="s">
        <v>1519</v>
      </c>
      <c r="AD330" s="197" t="s">
        <v>94</v>
      </c>
      <c r="AE330" s="234" t="s">
        <v>69</v>
      </c>
      <c r="AF330" s="231">
        <v>0</v>
      </c>
      <c r="AG330" s="211">
        <f>Table16[[#This Row],[ADOPTED
Expenditures TOTAL]]*Table16[[#This Row],[
Percent Related to CAP]]</f>
        <v>0</v>
      </c>
      <c r="AH330" s="211">
        <f>Table16[[#This Row],[ADOPTED
Revenue TOTAL]]*Table16[[#This Row],[
Percent Related to CAP]]</f>
        <v>0</v>
      </c>
      <c r="AI330" s="217" t="s">
        <v>69</v>
      </c>
      <c r="AJ330" s="217" t="s">
        <v>69</v>
      </c>
      <c r="AK330" s="217" t="s">
        <v>69</v>
      </c>
      <c r="AL330" s="217" t="s">
        <v>69</v>
      </c>
      <c r="AM330" s="246"/>
      <c r="AN330" s="215" t="s">
        <v>83</v>
      </c>
      <c r="AO330" s="197"/>
      <c r="AP330" s="197"/>
      <c r="AQ330" s="216"/>
      <c r="AR330" s="216"/>
      <c r="AS330" s="219" t="s">
        <v>1516</v>
      </c>
      <c r="AT330" s="117" t="b">
        <f>IF(Table16[[#This Row],[PROPOSED
Form ID Name]]=Table16[[#This Row],[ADOPTED
Form ID Name]],TRUE,FALSE)</f>
        <v>1</v>
      </c>
      <c r="AU330" s="121" t="s">
        <v>1517</v>
      </c>
      <c r="AV330" s="220" t="b">
        <f>AND(Table16[[#This Row],[PROPOSED Adjustment Description]]=Table16[[#This Row],[ ADOPTED
Adjustment Description]],TRUE,FALSE)</f>
        <v>0</v>
      </c>
      <c r="AW330" s="1" t="s">
        <v>4458</v>
      </c>
      <c r="AX330" s="1" t="b">
        <f>Table16[[#This Row],[Total Expenditures to CAP]]=Table16[[#This Row],[
Percent Related to CAP]]*Table16[[#This Row],[ADOPTED
Expenditures TOTAL]]</f>
        <v>1</v>
      </c>
      <c r="AY330" s="1" t="b">
        <f>Table16[[#This Row],[Total Revenue to CAP]]=Table16[[#This Row],[
Percent Related to CAP]]*Table16[[#This Row],[ADOPTED
Revenue TOTAL]]</f>
        <v>1</v>
      </c>
    </row>
    <row r="331" spans="1:51" s="214" customFormat="1" ht="35.25" customHeight="1" x14ac:dyDescent="0.15">
      <c r="A331" s="196">
        <v>700043</v>
      </c>
      <c r="B331" s="199" t="s">
        <v>1125</v>
      </c>
      <c r="C331" s="198">
        <v>171416</v>
      </c>
      <c r="D331" s="199" t="s">
        <v>1126</v>
      </c>
      <c r="E331" s="199" t="s">
        <v>465</v>
      </c>
      <c r="F331" s="199" t="s">
        <v>83</v>
      </c>
      <c r="G331" s="199" t="s">
        <v>239</v>
      </c>
      <c r="H331" s="199" t="s">
        <v>83</v>
      </c>
      <c r="I331" s="226">
        <v>57258</v>
      </c>
      <c r="J331" s="228" t="s">
        <v>1520</v>
      </c>
      <c r="K331" s="190">
        <v>7.17</v>
      </c>
      <c r="L331" s="191">
        <v>353381</v>
      </c>
      <c r="M331" s="191">
        <v>6086</v>
      </c>
      <c r="N331" s="191">
        <v>26328</v>
      </c>
      <c r="O331" s="191">
        <f>SUM(Table16[[#This Row],[Salaries and Wages]:[Variable Fringe]])</f>
        <v>385795</v>
      </c>
      <c r="P331" s="191"/>
      <c r="Q331" s="191"/>
      <c r="R331" s="191"/>
      <c r="S331" s="191"/>
      <c r="T331" s="191"/>
      <c r="U331" s="191"/>
      <c r="V331" s="191"/>
      <c r="W331" s="191"/>
      <c r="X331" s="191"/>
      <c r="Y331" s="191">
        <v>385795</v>
      </c>
      <c r="Z331" s="191"/>
      <c r="AA331" s="223" t="s">
        <v>1521</v>
      </c>
      <c r="AB331" s="210" t="s">
        <v>242</v>
      </c>
      <c r="AC331" s="210" t="s">
        <v>431</v>
      </c>
      <c r="AD331" s="199" t="s">
        <v>94</v>
      </c>
      <c r="AE331" s="236" t="s">
        <v>69</v>
      </c>
      <c r="AF331" s="231">
        <v>0</v>
      </c>
      <c r="AG331" s="211">
        <f>Table16[[#This Row],[ADOPTED
Expenditures TOTAL]]*Table16[[#This Row],[
Percent Related to CAP]]</f>
        <v>0</v>
      </c>
      <c r="AH331" s="211">
        <f>Table16[[#This Row],[ADOPTED
Revenue TOTAL]]*Table16[[#This Row],[
Percent Related to CAP]]</f>
        <v>0</v>
      </c>
      <c r="AI331" s="217" t="s">
        <v>69</v>
      </c>
      <c r="AJ331" s="217" t="s">
        <v>69</v>
      </c>
      <c r="AK331" s="217" t="s">
        <v>69</v>
      </c>
      <c r="AL331" s="217" t="s">
        <v>69</v>
      </c>
      <c r="AM331" s="291"/>
      <c r="AN331" s="215" t="s">
        <v>83</v>
      </c>
      <c r="AO331" s="197"/>
      <c r="AP331" s="197"/>
      <c r="AQ331" s="216"/>
      <c r="AR331" s="216"/>
      <c r="AS331" s="219" t="s">
        <v>1520</v>
      </c>
      <c r="AT331" s="117" t="b">
        <f>IF(Table16[[#This Row],[PROPOSED
Form ID Name]]=Table16[[#This Row],[ADOPTED
Form ID Name]],TRUE,FALSE)</f>
        <v>1</v>
      </c>
      <c r="AU331" s="121" t="s">
        <v>1521</v>
      </c>
      <c r="AV331" s="220" t="b">
        <f>AND(Table16[[#This Row],[PROPOSED Adjustment Description]]=Table16[[#This Row],[ ADOPTED
Adjustment Description]],TRUE,FALSE)</f>
        <v>0</v>
      </c>
      <c r="AW331" s="1" t="s">
        <v>4458</v>
      </c>
      <c r="AX331" s="1" t="b">
        <f>Table16[[#This Row],[Total Expenditures to CAP]]=Table16[[#This Row],[
Percent Related to CAP]]*Table16[[#This Row],[ADOPTED
Expenditures TOTAL]]</f>
        <v>1</v>
      </c>
      <c r="AY331" s="1" t="b">
        <f>Table16[[#This Row],[Total Revenue to CAP]]=Table16[[#This Row],[
Percent Related to CAP]]*Table16[[#This Row],[ADOPTED
Revenue TOTAL]]</f>
        <v>1</v>
      </c>
    </row>
    <row r="332" spans="1:51" s="214" customFormat="1" ht="35.25" customHeight="1" x14ac:dyDescent="0.15">
      <c r="A332" s="196">
        <v>100000</v>
      </c>
      <c r="B332" s="199" t="s">
        <v>57</v>
      </c>
      <c r="C332" s="198">
        <v>171413</v>
      </c>
      <c r="D332" s="199" t="s">
        <v>1403</v>
      </c>
      <c r="E332" s="199" t="s">
        <v>103</v>
      </c>
      <c r="F332" s="199" t="s">
        <v>60</v>
      </c>
      <c r="G332" s="199" t="s">
        <v>1249</v>
      </c>
      <c r="H332" s="199" t="s">
        <v>83</v>
      </c>
      <c r="I332" s="226">
        <v>57259</v>
      </c>
      <c r="J332" s="228" t="s">
        <v>1522</v>
      </c>
      <c r="K332" s="190">
        <v>3.5</v>
      </c>
      <c r="L332" s="191">
        <v>174075</v>
      </c>
      <c r="M332" s="191">
        <v>56614</v>
      </c>
      <c r="N332" s="191">
        <v>31300</v>
      </c>
      <c r="O332" s="191">
        <f>SUM(Table16[[#This Row],[Salaries and Wages]:[Variable Fringe]])</f>
        <v>261989</v>
      </c>
      <c r="P332" s="191">
        <v>31433</v>
      </c>
      <c r="Q332" s="191">
        <v>329792</v>
      </c>
      <c r="R332" s="191"/>
      <c r="S332" s="191">
        <v>82867</v>
      </c>
      <c r="T332" s="191"/>
      <c r="U332" s="191"/>
      <c r="V332" s="191"/>
      <c r="W332" s="191"/>
      <c r="X332" s="191"/>
      <c r="Y332" s="191">
        <v>706081</v>
      </c>
      <c r="Z332" s="191"/>
      <c r="AA332" s="223" t="s">
        <v>1523</v>
      </c>
      <c r="AB332" s="209" t="s">
        <v>1524</v>
      </c>
      <c r="AC332" s="210" t="s">
        <v>1525</v>
      </c>
      <c r="AD332" s="199" t="s">
        <v>67</v>
      </c>
      <c r="AE332" s="234" t="s">
        <v>1526</v>
      </c>
      <c r="AF332" s="231">
        <v>1</v>
      </c>
      <c r="AG332" s="211">
        <f>Table16[[#This Row],[ADOPTED
Expenditures TOTAL]]*Table16[[#This Row],[
Percent Related to CAP]]</f>
        <v>706081</v>
      </c>
      <c r="AH332" s="211">
        <f>Table16[[#This Row],[ADOPTED
Revenue TOTAL]]*Table16[[#This Row],[
Percent Related to CAP]]</f>
        <v>0</v>
      </c>
      <c r="AI332" s="217" t="s">
        <v>79</v>
      </c>
      <c r="AJ332" s="217" t="s">
        <v>1255</v>
      </c>
      <c r="AK332" s="217" t="s">
        <v>81</v>
      </c>
      <c r="AL332" s="217" t="s">
        <v>177</v>
      </c>
      <c r="AM332" s="246"/>
      <c r="AN332" s="215"/>
      <c r="AO332" s="197"/>
      <c r="AP332" s="197"/>
      <c r="AQ332" s="197"/>
      <c r="AR332" s="197" t="s">
        <v>70</v>
      </c>
      <c r="AS332" s="219" t="s">
        <v>1522</v>
      </c>
      <c r="AT332" s="116" t="b">
        <f>IF(Table16[[#This Row],[PROPOSED
Form ID Name]]=Table16[[#This Row],[ADOPTED
Form ID Name]],TRUE,FALSE)</f>
        <v>1</v>
      </c>
      <c r="AU332" s="121" t="s">
        <v>1523</v>
      </c>
      <c r="AV332" s="220" t="b">
        <f>AND(Table16[[#This Row],[PROPOSED Adjustment Description]]=Table16[[#This Row],[ ADOPTED
Adjustment Description]],TRUE,FALSE)</f>
        <v>0</v>
      </c>
      <c r="AW332" s="1" t="s">
        <v>4458</v>
      </c>
      <c r="AX332" s="1" t="b">
        <f>Table16[[#This Row],[Total Expenditures to CAP]]=Table16[[#This Row],[
Percent Related to CAP]]*Table16[[#This Row],[ADOPTED
Expenditures TOTAL]]</f>
        <v>1</v>
      </c>
      <c r="AY332" s="1" t="b">
        <f>Table16[[#This Row],[Total Revenue to CAP]]=Table16[[#This Row],[
Percent Related to CAP]]*Table16[[#This Row],[ADOPTED
Revenue TOTAL]]</f>
        <v>1</v>
      </c>
    </row>
    <row r="333" spans="1:51" s="214" customFormat="1" ht="35.25" customHeight="1" x14ac:dyDescent="0.15">
      <c r="A333" s="196">
        <v>100000</v>
      </c>
      <c r="B333" s="199" t="s">
        <v>57</v>
      </c>
      <c r="C333" s="198">
        <v>171413</v>
      </c>
      <c r="D333" s="199" t="s">
        <v>1403</v>
      </c>
      <c r="E333" s="199" t="s">
        <v>103</v>
      </c>
      <c r="F333" s="199" t="s">
        <v>60</v>
      </c>
      <c r="G333" s="199" t="s">
        <v>1249</v>
      </c>
      <c r="H333" s="199" t="s">
        <v>83</v>
      </c>
      <c r="I333" s="226">
        <v>57260</v>
      </c>
      <c r="J333" s="228" t="s">
        <v>1527</v>
      </c>
      <c r="K333" s="190">
        <v>5</v>
      </c>
      <c r="L333" s="191">
        <v>245287</v>
      </c>
      <c r="M333" s="191">
        <v>59086</v>
      </c>
      <c r="N333" s="191">
        <v>38860</v>
      </c>
      <c r="O333" s="191">
        <f>SUM(Table16[[#This Row],[Salaries and Wages]:[Variable Fringe]])</f>
        <v>343233</v>
      </c>
      <c r="P333" s="191">
        <v>13500</v>
      </c>
      <c r="Q333" s="191">
        <v>6500</v>
      </c>
      <c r="R333" s="191"/>
      <c r="S333" s="191">
        <v>30000</v>
      </c>
      <c r="T333" s="191"/>
      <c r="U333" s="191"/>
      <c r="V333" s="191"/>
      <c r="W333" s="191"/>
      <c r="X333" s="191"/>
      <c r="Y333" s="191">
        <v>393233</v>
      </c>
      <c r="Z333" s="191">
        <v>8750</v>
      </c>
      <c r="AA333" s="223" t="s">
        <v>1528</v>
      </c>
      <c r="AB333" s="210" t="s">
        <v>1529</v>
      </c>
      <c r="AC333" s="209" t="s">
        <v>1530</v>
      </c>
      <c r="AD333" s="199" t="s">
        <v>67</v>
      </c>
      <c r="AE333" s="235" t="s">
        <v>1531</v>
      </c>
      <c r="AF333" s="231">
        <v>0</v>
      </c>
      <c r="AG333" s="211">
        <f>Table16[[#This Row],[ADOPTED
Expenditures TOTAL]]*Table16[[#This Row],[
Percent Related to CAP]]</f>
        <v>0</v>
      </c>
      <c r="AH333" s="211">
        <f>Table16[[#This Row],[ADOPTED
Revenue TOTAL]]*Table16[[#This Row],[
Percent Related to CAP]]</f>
        <v>0</v>
      </c>
      <c r="AI333" s="217" t="s">
        <v>69</v>
      </c>
      <c r="AJ333" s="217" t="s">
        <v>69</v>
      </c>
      <c r="AK333" s="217" t="s">
        <v>69</v>
      </c>
      <c r="AL333" s="217" t="s">
        <v>69</v>
      </c>
      <c r="AM333" s="290"/>
      <c r="AN333" s="212"/>
      <c r="AO333" s="213"/>
      <c r="AP333" s="213"/>
      <c r="AQ333" s="213"/>
      <c r="AR333" s="197" t="s">
        <v>70</v>
      </c>
      <c r="AS333" s="219" t="s">
        <v>1527</v>
      </c>
      <c r="AT333" s="116" t="b">
        <f>IF(Table16[[#This Row],[PROPOSED
Form ID Name]]=Table16[[#This Row],[ADOPTED
Form ID Name]],TRUE,FALSE)</f>
        <v>1</v>
      </c>
      <c r="AU333" s="121" t="s">
        <v>1528</v>
      </c>
      <c r="AV333" s="220" t="b">
        <f>AND(Table16[[#This Row],[PROPOSED Adjustment Description]]=Table16[[#This Row],[ ADOPTED
Adjustment Description]],TRUE,FALSE)</f>
        <v>0</v>
      </c>
      <c r="AW333" s="1" t="s">
        <v>4458</v>
      </c>
      <c r="AX333" s="1" t="b">
        <f>Table16[[#This Row],[Total Expenditures to CAP]]=Table16[[#This Row],[
Percent Related to CAP]]*Table16[[#This Row],[ADOPTED
Expenditures TOTAL]]</f>
        <v>1</v>
      </c>
      <c r="AY333" s="1" t="b">
        <f>Table16[[#This Row],[Total Revenue to CAP]]=Table16[[#This Row],[
Percent Related to CAP]]*Table16[[#This Row],[ADOPTED
Revenue TOTAL]]</f>
        <v>1</v>
      </c>
    </row>
    <row r="334" spans="1:51" s="214" customFormat="1" ht="35.25" customHeight="1" x14ac:dyDescent="0.15">
      <c r="A334" s="196">
        <v>720057</v>
      </c>
      <c r="B334" s="199" t="s">
        <v>149</v>
      </c>
      <c r="C334" s="198">
        <v>2118</v>
      </c>
      <c r="D334" s="200" t="s">
        <v>1532</v>
      </c>
      <c r="E334" s="199" t="s">
        <v>72</v>
      </c>
      <c r="F334" s="199" t="s">
        <v>83</v>
      </c>
      <c r="G334" s="199" t="s">
        <v>61</v>
      </c>
      <c r="H334" s="199" t="s">
        <v>83</v>
      </c>
      <c r="I334" s="226">
        <v>57261</v>
      </c>
      <c r="J334" s="228" t="s">
        <v>1533</v>
      </c>
      <c r="K334" s="190"/>
      <c r="L334" s="191"/>
      <c r="M334" s="191"/>
      <c r="N334" s="191"/>
      <c r="O334" s="191">
        <f>SUM(Table16[[#This Row],[Salaries and Wages]:[Variable Fringe]])</f>
        <v>0</v>
      </c>
      <c r="P334" s="191"/>
      <c r="Q334" s="191"/>
      <c r="R334" s="191">
        <v>1056</v>
      </c>
      <c r="S334" s="191"/>
      <c r="T334" s="191"/>
      <c r="U334" s="191"/>
      <c r="V334" s="191"/>
      <c r="W334" s="191"/>
      <c r="X334" s="191"/>
      <c r="Y334" s="191">
        <v>1056</v>
      </c>
      <c r="Z334" s="191"/>
      <c r="AA334" s="223" t="s">
        <v>1534</v>
      </c>
      <c r="AB334" s="210" t="s">
        <v>287</v>
      </c>
      <c r="AC334" s="210" t="s">
        <v>1535</v>
      </c>
      <c r="AD334" s="199" t="s">
        <v>94</v>
      </c>
      <c r="AE334" s="236" t="s">
        <v>83</v>
      </c>
      <c r="AF334" s="259">
        <v>0</v>
      </c>
      <c r="AG334" s="211">
        <f>Table16[[#This Row],[ADOPTED
Expenditures TOTAL]]*Table16[[#This Row],[
Percent Related to CAP]]</f>
        <v>0</v>
      </c>
      <c r="AH334" s="211">
        <f>Table16[[#This Row],[ADOPTED
Revenue TOTAL]]*Table16[[#This Row],[
Percent Related to CAP]]</f>
        <v>0</v>
      </c>
      <c r="AI334" s="251" t="s">
        <v>69</v>
      </c>
      <c r="AJ334" s="251" t="s">
        <v>69</v>
      </c>
      <c r="AK334" s="251" t="s">
        <v>69</v>
      </c>
      <c r="AL334" s="251" t="s">
        <v>69</v>
      </c>
      <c r="AM334" s="291"/>
      <c r="AN334" s="215" t="s">
        <v>83</v>
      </c>
      <c r="AO334" s="197"/>
      <c r="AP334" s="197"/>
      <c r="AQ334" s="216"/>
      <c r="AR334" s="216"/>
      <c r="AS334" s="219" t="s">
        <v>1533</v>
      </c>
      <c r="AT334" s="117" t="b">
        <f>IF(Table16[[#This Row],[PROPOSED
Form ID Name]]=Table16[[#This Row],[ADOPTED
Form ID Name]],TRUE,FALSE)</f>
        <v>1</v>
      </c>
      <c r="AU334" s="121" t="s">
        <v>1534</v>
      </c>
      <c r="AV334" s="220" t="b">
        <f>AND(Table16[[#This Row],[PROPOSED Adjustment Description]]=Table16[[#This Row],[ ADOPTED
Adjustment Description]],TRUE,FALSE)</f>
        <v>0</v>
      </c>
      <c r="AW334" s="1" t="s">
        <v>4458</v>
      </c>
      <c r="AX334" s="1" t="b">
        <f>Table16[[#This Row],[Total Expenditures to CAP]]=Table16[[#This Row],[
Percent Related to CAP]]*Table16[[#This Row],[ADOPTED
Expenditures TOTAL]]</f>
        <v>1</v>
      </c>
      <c r="AY334" s="1" t="b">
        <f>Table16[[#This Row],[Total Revenue to CAP]]=Table16[[#This Row],[
Percent Related to CAP]]*Table16[[#This Row],[ADOPTED
Revenue TOTAL]]</f>
        <v>1</v>
      </c>
    </row>
    <row r="335" spans="1:51" s="214" customFormat="1" ht="35.25" customHeight="1" x14ac:dyDescent="0.15">
      <c r="A335" s="196">
        <v>100000</v>
      </c>
      <c r="B335" s="197" t="s">
        <v>57</v>
      </c>
      <c r="C335" s="198">
        <v>1152</v>
      </c>
      <c r="D335" s="197" t="s">
        <v>1536</v>
      </c>
      <c r="E335" s="197" t="s">
        <v>103</v>
      </c>
      <c r="F335" s="197" t="s">
        <v>83</v>
      </c>
      <c r="G335" s="197" t="s">
        <v>61</v>
      </c>
      <c r="H335" s="197" t="s">
        <v>284</v>
      </c>
      <c r="I335" s="226">
        <v>57263</v>
      </c>
      <c r="J335" s="227" t="s">
        <v>1537</v>
      </c>
      <c r="K335" s="188"/>
      <c r="L335" s="189"/>
      <c r="M335" s="189"/>
      <c r="N335" s="189"/>
      <c r="O335" s="189">
        <f>SUM(Table16[[#This Row],[Salaries and Wages]:[Variable Fringe]])</f>
        <v>0</v>
      </c>
      <c r="P335" s="189"/>
      <c r="Q335" s="189"/>
      <c r="R335" s="189">
        <v>20000</v>
      </c>
      <c r="S335" s="189"/>
      <c r="T335" s="189"/>
      <c r="U335" s="189"/>
      <c r="V335" s="189"/>
      <c r="W335" s="189"/>
      <c r="X335" s="189"/>
      <c r="Y335" s="189">
        <v>20000</v>
      </c>
      <c r="Z335" s="189"/>
      <c r="AA335" s="221" t="s">
        <v>1538</v>
      </c>
      <c r="AB335" s="210" t="s">
        <v>1539</v>
      </c>
      <c r="AC335" s="209" t="s">
        <v>1540</v>
      </c>
      <c r="AD335" s="197" t="s">
        <v>67</v>
      </c>
      <c r="AE335" s="235" t="s">
        <v>1541</v>
      </c>
      <c r="AF335" s="259">
        <v>0</v>
      </c>
      <c r="AG335" s="211">
        <f>Table16[[#This Row],[ADOPTED
Expenditures TOTAL]]*Table16[[#This Row],[
Percent Related to CAP]]</f>
        <v>0</v>
      </c>
      <c r="AH335" s="211">
        <f>Table16[[#This Row],[ADOPTED
Revenue TOTAL]]*Table16[[#This Row],[
Percent Related to CAP]]</f>
        <v>0</v>
      </c>
      <c r="AI335" s="251" t="s">
        <v>69</v>
      </c>
      <c r="AJ335" s="251" t="s">
        <v>69</v>
      </c>
      <c r="AK335" s="251" t="s">
        <v>69</v>
      </c>
      <c r="AL335" s="251" t="s">
        <v>69</v>
      </c>
      <c r="AM335" s="290"/>
      <c r="AN335" s="212"/>
      <c r="AO335" s="213"/>
      <c r="AP335" s="213"/>
      <c r="AQ335" s="213"/>
      <c r="AR335" s="197" t="s">
        <v>83</v>
      </c>
      <c r="AS335" s="219" t="s">
        <v>1537</v>
      </c>
      <c r="AT335" s="116" t="b">
        <f>IF(Table16[[#This Row],[PROPOSED
Form ID Name]]=Table16[[#This Row],[ADOPTED
Form ID Name]],TRUE,FALSE)</f>
        <v>1</v>
      </c>
      <c r="AU335" s="121" t="s">
        <v>1538</v>
      </c>
      <c r="AV335" s="220" t="b">
        <f>AND(Table16[[#This Row],[PROPOSED Adjustment Description]]=Table16[[#This Row],[ ADOPTED
Adjustment Description]],TRUE,FALSE)</f>
        <v>0</v>
      </c>
      <c r="AW335" s="1" t="s">
        <v>4458</v>
      </c>
      <c r="AX335" s="1" t="b">
        <f>Table16[[#This Row],[Total Expenditures to CAP]]=Table16[[#This Row],[
Percent Related to CAP]]*Table16[[#This Row],[ADOPTED
Expenditures TOTAL]]</f>
        <v>1</v>
      </c>
      <c r="AY335" s="1" t="b">
        <f>Table16[[#This Row],[Total Revenue to CAP]]=Table16[[#This Row],[
Percent Related to CAP]]*Table16[[#This Row],[ADOPTED
Revenue TOTAL]]</f>
        <v>1</v>
      </c>
    </row>
    <row r="336" spans="1:51" s="214" customFormat="1" ht="35.25" customHeight="1" x14ac:dyDescent="0.15">
      <c r="A336" s="196">
        <v>720057</v>
      </c>
      <c r="B336" s="199" t="s">
        <v>149</v>
      </c>
      <c r="C336" s="198">
        <v>2118</v>
      </c>
      <c r="D336" s="199" t="s">
        <v>1532</v>
      </c>
      <c r="E336" s="199" t="s">
        <v>238</v>
      </c>
      <c r="F336" s="199" t="s">
        <v>83</v>
      </c>
      <c r="G336" s="199" t="s">
        <v>61</v>
      </c>
      <c r="H336" s="199" t="s">
        <v>83</v>
      </c>
      <c r="I336" s="226">
        <v>57266</v>
      </c>
      <c r="J336" s="228" t="s">
        <v>1542</v>
      </c>
      <c r="K336" s="190"/>
      <c r="L336" s="191"/>
      <c r="M336" s="191"/>
      <c r="N336" s="191"/>
      <c r="O336" s="191">
        <f>SUM(Table16[[#This Row],[Salaries and Wages]:[Variable Fringe]])</f>
        <v>0</v>
      </c>
      <c r="P336" s="191"/>
      <c r="Q336" s="191"/>
      <c r="R336" s="191">
        <v>1120</v>
      </c>
      <c r="S336" s="191"/>
      <c r="T336" s="191"/>
      <c r="U336" s="191"/>
      <c r="V336" s="191"/>
      <c r="W336" s="191"/>
      <c r="X336" s="191"/>
      <c r="Y336" s="191">
        <v>1120</v>
      </c>
      <c r="Z336" s="191"/>
      <c r="AA336" s="223" t="s">
        <v>1543</v>
      </c>
      <c r="AB336" s="210" t="s">
        <v>1544</v>
      </c>
      <c r="AC336" s="210" t="s">
        <v>1545</v>
      </c>
      <c r="AD336" s="199" t="s">
        <v>94</v>
      </c>
      <c r="AE336" s="236" t="s">
        <v>83</v>
      </c>
      <c r="AF336" s="259">
        <v>0</v>
      </c>
      <c r="AG336" s="211">
        <f>Table16[[#This Row],[ADOPTED
Expenditures TOTAL]]*Table16[[#This Row],[
Percent Related to CAP]]</f>
        <v>0</v>
      </c>
      <c r="AH336" s="211">
        <f>Table16[[#This Row],[ADOPTED
Revenue TOTAL]]*Table16[[#This Row],[
Percent Related to CAP]]</f>
        <v>0</v>
      </c>
      <c r="AI336" s="251" t="s">
        <v>69</v>
      </c>
      <c r="AJ336" s="251" t="s">
        <v>69</v>
      </c>
      <c r="AK336" s="251" t="s">
        <v>69</v>
      </c>
      <c r="AL336" s="251" t="s">
        <v>69</v>
      </c>
      <c r="AM336" s="291"/>
      <c r="AN336" s="215" t="s">
        <v>83</v>
      </c>
      <c r="AO336" s="197"/>
      <c r="AP336" s="197"/>
      <c r="AQ336" s="216"/>
      <c r="AR336" s="216"/>
      <c r="AS336" s="219" t="s">
        <v>1542</v>
      </c>
      <c r="AT336" s="117" t="b">
        <f>IF(Table16[[#This Row],[PROPOSED
Form ID Name]]=Table16[[#This Row],[ADOPTED
Form ID Name]],TRUE,FALSE)</f>
        <v>1</v>
      </c>
      <c r="AU336" s="121" t="s">
        <v>1543</v>
      </c>
      <c r="AV336" s="220" t="b">
        <f>AND(Table16[[#This Row],[PROPOSED Adjustment Description]]=Table16[[#This Row],[ ADOPTED
Adjustment Description]],TRUE,FALSE)</f>
        <v>0</v>
      </c>
      <c r="AW336" s="1" t="s">
        <v>4458</v>
      </c>
      <c r="AX336" s="1" t="b">
        <f>Table16[[#This Row],[Total Expenditures to CAP]]=Table16[[#This Row],[
Percent Related to CAP]]*Table16[[#This Row],[ADOPTED
Expenditures TOTAL]]</f>
        <v>1</v>
      </c>
      <c r="AY336" s="1" t="b">
        <f>Table16[[#This Row],[Total Revenue to CAP]]=Table16[[#This Row],[
Percent Related to CAP]]*Table16[[#This Row],[ADOPTED
Revenue TOTAL]]</f>
        <v>1</v>
      </c>
    </row>
    <row r="337" spans="1:51" s="214" customFormat="1" ht="35.25" customHeight="1" x14ac:dyDescent="0.15">
      <c r="A337" s="196">
        <v>100000</v>
      </c>
      <c r="B337" s="197" t="s">
        <v>57</v>
      </c>
      <c r="C337" s="198">
        <v>1312</v>
      </c>
      <c r="D337" s="197" t="s">
        <v>1546</v>
      </c>
      <c r="E337" s="197" t="s">
        <v>103</v>
      </c>
      <c r="F337" s="197" t="s">
        <v>127</v>
      </c>
      <c r="G337" s="197" t="s">
        <v>61</v>
      </c>
      <c r="H337" s="197" t="s">
        <v>83</v>
      </c>
      <c r="I337" s="226">
        <v>57268</v>
      </c>
      <c r="J337" s="227" t="s">
        <v>1547</v>
      </c>
      <c r="K337" s="188"/>
      <c r="L337" s="189"/>
      <c r="M337" s="189"/>
      <c r="N337" s="189"/>
      <c r="O337" s="189">
        <f>SUM(Table16[[#This Row],[Salaries and Wages]:[Variable Fringe]])</f>
        <v>0</v>
      </c>
      <c r="P337" s="189"/>
      <c r="Q337" s="189"/>
      <c r="R337" s="189">
        <v>150000</v>
      </c>
      <c r="S337" s="189"/>
      <c r="T337" s="189"/>
      <c r="U337" s="189"/>
      <c r="V337" s="189"/>
      <c r="W337" s="189"/>
      <c r="X337" s="189"/>
      <c r="Y337" s="189">
        <v>150000</v>
      </c>
      <c r="Z337" s="189"/>
      <c r="AA337" s="224" t="s">
        <v>1548</v>
      </c>
      <c r="AB337" s="210" t="s">
        <v>1549</v>
      </c>
      <c r="AC337" s="209" t="s">
        <v>1550</v>
      </c>
      <c r="AD337" s="197" t="s">
        <v>67</v>
      </c>
      <c r="AE337" s="235" t="s">
        <v>1551</v>
      </c>
      <c r="AF337" s="259">
        <v>0</v>
      </c>
      <c r="AG337" s="211">
        <f>Table16[[#This Row],[ADOPTED
Expenditures TOTAL]]*Table16[[#This Row],[
Percent Related to CAP]]</f>
        <v>0</v>
      </c>
      <c r="AH337" s="211">
        <f>Table16[[#This Row],[ADOPTED
Revenue TOTAL]]*Table16[[#This Row],[
Percent Related to CAP]]</f>
        <v>0</v>
      </c>
      <c r="AI337" s="251" t="s">
        <v>69</v>
      </c>
      <c r="AJ337" s="251" t="s">
        <v>69</v>
      </c>
      <c r="AK337" s="251" t="s">
        <v>69</v>
      </c>
      <c r="AL337" s="251" t="s">
        <v>69</v>
      </c>
      <c r="AM337" s="290"/>
      <c r="AN337" s="212"/>
      <c r="AO337" s="213"/>
      <c r="AP337" s="213"/>
      <c r="AQ337" s="213"/>
      <c r="AR337" s="197" t="s">
        <v>70</v>
      </c>
      <c r="AS337" s="219" t="s">
        <v>1547</v>
      </c>
      <c r="AT337" s="116" t="b">
        <f>IF(Table16[[#This Row],[PROPOSED
Form ID Name]]=Table16[[#This Row],[ADOPTED
Form ID Name]],TRUE,FALSE)</f>
        <v>1</v>
      </c>
      <c r="AU337" s="121" t="s">
        <v>1548</v>
      </c>
      <c r="AV337" s="220" t="b">
        <f>AND(Table16[[#This Row],[PROPOSED Adjustment Description]]=Table16[[#This Row],[ ADOPTED
Adjustment Description]],TRUE,FALSE)</f>
        <v>0</v>
      </c>
      <c r="AW337" s="1" t="s">
        <v>4458</v>
      </c>
      <c r="AX337" s="1" t="b">
        <f>Table16[[#This Row],[Total Expenditures to CAP]]=Table16[[#This Row],[
Percent Related to CAP]]*Table16[[#This Row],[ADOPTED
Expenditures TOTAL]]</f>
        <v>1</v>
      </c>
      <c r="AY337" s="1" t="b">
        <f>Table16[[#This Row],[Total Revenue to CAP]]=Table16[[#This Row],[
Percent Related to CAP]]*Table16[[#This Row],[ADOPTED
Revenue TOTAL]]</f>
        <v>1</v>
      </c>
    </row>
    <row r="338" spans="1:51" s="425" customFormat="1" ht="35.25" customHeight="1" x14ac:dyDescent="0.15">
      <c r="A338" s="397">
        <v>200638</v>
      </c>
      <c r="B338" s="398" t="s">
        <v>1552</v>
      </c>
      <c r="C338" s="399">
        <v>9913</v>
      </c>
      <c r="D338" s="398" t="s">
        <v>1553</v>
      </c>
      <c r="E338" s="398" t="s">
        <v>83</v>
      </c>
      <c r="F338" s="398" t="s">
        <v>83</v>
      </c>
      <c r="G338" s="398" t="s">
        <v>61</v>
      </c>
      <c r="H338" s="398" t="s">
        <v>83</v>
      </c>
      <c r="I338" s="226">
        <v>57269</v>
      </c>
      <c r="J338" s="228" t="s">
        <v>1554</v>
      </c>
      <c r="K338" s="401"/>
      <c r="L338" s="402"/>
      <c r="M338" s="402"/>
      <c r="N338" s="402"/>
      <c r="O338" s="402">
        <f>SUM(Table16[[#This Row],[Salaries and Wages]:[Variable Fringe]])</f>
        <v>0</v>
      </c>
      <c r="P338" s="402"/>
      <c r="Q338" s="402"/>
      <c r="R338" s="402"/>
      <c r="S338" s="402"/>
      <c r="T338" s="402"/>
      <c r="U338" s="402"/>
      <c r="V338" s="402"/>
      <c r="W338" s="402">
        <v>1729561</v>
      </c>
      <c r="X338" s="402"/>
      <c r="Y338" s="402">
        <v>1729561</v>
      </c>
      <c r="Z338" s="402">
        <v>1729561</v>
      </c>
      <c r="AA338" s="223" t="s">
        <v>1555</v>
      </c>
      <c r="AB338" s="404" t="s">
        <v>1556</v>
      </c>
      <c r="AC338" s="404" t="s">
        <v>1557</v>
      </c>
      <c r="AD338" s="199" t="s">
        <v>94</v>
      </c>
      <c r="AE338" s="236" t="s">
        <v>69</v>
      </c>
      <c r="AF338" s="414">
        <v>0</v>
      </c>
      <c r="AG338" s="411">
        <f>Table16[[#This Row],[ADOPTED
Expenditures TOTAL]]*Table16[[#This Row],[
Percent Related to CAP]]</f>
        <v>0</v>
      </c>
      <c r="AH338" s="411">
        <f>Table16[[#This Row],[ADOPTED
Revenue TOTAL]]*Table16[[#This Row],[
Percent Related to CAP]]</f>
        <v>0</v>
      </c>
      <c r="AI338" s="415" t="s">
        <v>69</v>
      </c>
      <c r="AJ338" s="415" t="s">
        <v>69</v>
      </c>
      <c r="AK338" s="415" t="s">
        <v>69</v>
      </c>
      <c r="AL338" s="415" t="s">
        <v>69</v>
      </c>
      <c r="AM338" s="417"/>
      <c r="AN338" s="215" t="s">
        <v>83</v>
      </c>
      <c r="AO338" s="197"/>
      <c r="AP338" s="197"/>
      <c r="AQ338" s="216"/>
      <c r="AR338" s="216"/>
      <c r="AS338" s="219" t="s">
        <v>1554</v>
      </c>
      <c r="AT338" s="117" t="b">
        <f>IF(Table16[[#This Row],[PROPOSED
Form ID Name]]=Table16[[#This Row],[ADOPTED
Form ID Name]],TRUE,FALSE)</f>
        <v>1</v>
      </c>
      <c r="AU338" s="121" t="s">
        <v>1555</v>
      </c>
      <c r="AV338" s="220" t="b">
        <f>AND(Table16[[#This Row],[PROPOSED Adjustment Description]]=Table16[[#This Row],[ ADOPTED
Adjustment Description]],TRUE,FALSE)</f>
        <v>0</v>
      </c>
      <c r="AW338" s="1" t="s">
        <v>4458</v>
      </c>
      <c r="AX338" s="1" t="b">
        <f>Table16[[#This Row],[Total Expenditures to CAP]]=Table16[[#This Row],[
Percent Related to CAP]]*Table16[[#This Row],[ADOPTED
Expenditures TOTAL]]</f>
        <v>1</v>
      </c>
      <c r="AY338" s="1" t="b">
        <f>Table16[[#This Row],[Total Revenue to CAP]]=Table16[[#This Row],[
Percent Related to CAP]]*Table16[[#This Row],[ADOPTED
Revenue TOTAL]]</f>
        <v>1</v>
      </c>
    </row>
    <row r="339" spans="1:51" s="214" customFormat="1" ht="35.25" customHeight="1" x14ac:dyDescent="0.15">
      <c r="A339" s="196">
        <v>100000</v>
      </c>
      <c r="B339" s="197" t="s">
        <v>57</v>
      </c>
      <c r="C339" s="198">
        <v>211613</v>
      </c>
      <c r="D339" s="197" t="s">
        <v>686</v>
      </c>
      <c r="E339" s="197" t="s">
        <v>83</v>
      </c>
      <c r="F339" s="197" t="s">
        <v>60</v>
      </c>
      <c r="G339" s="197" t="s">
        <v>279</v>
      </c>
      <c r="H339" s="197" t="s">
        <v>62</v>
      </c>
      <c r="I339" s="226">
        <v>57271</v>
      </c>
      <c r="J339" s="227" t="s">
        <v>1558</v>
      </c>
      <c r="K339" s="188">
        <v>0.5</v>
      </c>
      <c r="L339" s="189">
        <v>18245</v>
      </c>
      <c r="M339" s="189">
        <v>313</v>
      </c>
      <c r="N339" s="189">
        <v>1360</v>
      </c>
      <c r="O339" s="189">
        <f>SUM(Table16[[#This Row],[Salaries and Wages]:[Variable Fringe]])</f>
        <v>19918</v>
      </c>
      <c r="P339" s="189"/>
      <c r="Q339" s="189"/>
      <c r="R339" s="189"/>
      <c r="S339" s="189"/>
      <c r="T339" s="189"/>
      <c r="U339" s="189"/>
      <c r="V339" s="189"/>
      <c r="W339" s="189"/>
      <c r="X339" s="189"/>
      <c r="Y339" s="189">
        <v>19918</v>
      </c>
      <c r="Z339" s="189"/>
      <c r="AA339" s="221" t="s">
        <v>1559</v>
      </c>
      <c r="AB339" s="210" t="s">
        <v>242</v>
      </c>
      <c r="AC339" s="210" t="s">
        <v>1560</v>
      </c>
      <c r="AD339" s="197" t="s">
        <v>94</v>
      </c>
      <c r="AE339" s="235" t="s">
        <v>1561</v>
      </c>
      <c r="AF339" s="231">
        <v>0</v>
      </c>
      <c r="AG339" s="211">
        <f>Table16[[#This Row],[ADOPTED
Expenditures TOTAL]]*Table16[[#This Row],[
Percent Related to CAP]]</f>
        <v>0</v>
      </c>
      <c r="AH339" s="211">
        <f>Table16[[#This Row],[ADOPTED
Revenue TOTAL]]*Table16[[#This Row],[
Percent Related to CAP]]</f>
        <v>0</v>
      </c>
      <c r="AI339" s="251" t="s">
        <v>69</v>
      </c>
      <c r="AJ339" s="251" t="s">
        <v>69</v>
      </c>
      <c r="AK339" s="251" t="s">
        <v>69</v>
      </c>
      <c r="AL339" s="217" t="s">
        <v>69</v>
      </c>
      <c r="AM339" s="290"/>
      <c r="AN339" s="212"/>
      <c r="AO339" s="213"/>
      <c r="AP339" s="213"/>
      <c r="AQ339" s="213"/>
      <c r="AR339" s="197" t="s">
        <v>70</v>
      </c>
      <c r="AS339" s="219" t="s">
        <v>1558</v>
      </c>
      <c r="AT339" s="116" t="b">
        <f>IF(Table16[[#This Row],[PROPOSED
Form ID Name]]=Table16[[#This Row],[ADOPTED
Form ID Name]],TRUE,FALSE)</f>
        <v>1</v>
      </c>
      <c r="AU339" s="121" t="s">
        <v>1559</v>
      </c>
      <c r="AV339" s="220" t="b">
        <f>AND(Table16[[#This Row],[PROPOSED Adjustment Description]]=Table16[[#This Row],[ ADOPTED
Adjustment Description]],TRUE,FALSE)</f>
        <v>0</v>
      </c>
      <c r="AW339" s="1" t="s">
        <v>4458</v>
      </c>
      <c r="AX339" s="1" t="b">
        <f>Table16[[#This Row],[Total Expenditures to CAP]]=Table16[[#This Row],[
Percent Related to CAP]]*Table16[[#This Row],[ADOPTED
Expenditures TOTAL]]</f>
        <v>1</v>
      </c>
      <c r="AY339" s="1" t="b">
        <f>Table16[[#This Row],[Total Revenue to CAP]]=Table16[[#This Row],[
Percent Related to CAP]]*Table16[[#This Row],[ADOPTED
Revenue TOTAL]]</f>
        <v>1</v>
      </c>
    </row>
    <row r="340" spans="1:51" s="214" customFormat="1" ht="35.25" customHeight="1" x14ac:dyDescent="0.15">
      <c r="A340" s="196">
        <v>100000</v>
      </c>
      <c r="B340" s="197" t="s">
        <v>57</v>
      </c>
      <c r="C340" s="198">
        <v>9912</v>
      </c>
      <c r="D340" s="197" t="s">
        <v>102</v>
      </c>
      <c r="E340" s="197" t="s">
        <v>411</v>
      </c>
      <c r="F340" s="197" t="s">
        <v>83</v>
      </c>
      <c r="G340" s="197" t="s">
        <v>142</v>
      </c>
      <c r="H340" s="197" t="s">
        <v>83</v>
      </c>
      <c r="I340" s="226">
        <v>57272</v>
      </c>
      <c r="J340" s="227" t="s">
        <v>1562</v>
      </c>
      <c r="K340" s="188"/>
      <c r="L340" s="189"/>
      <c r="M340" s="189"/>
      <c r="N340" s="189"/>
      <c r="O340" s="189">
        <f>SUM(Table16[[#This Row],[Salaries and Wages]:[Variable Fringe]])</f>
        <v>0</v>
      </c>
      <c r="P340" s="189"/>
      <c r="Q340" s="189"/>
      <c r="R340" s="189"/>
      <c r="S340" s="189"/>
      <c r="T340" s="189"/>
      <c r="U340" s="189"/>
      <c r="V340" s="189"/>
      <c r="W340" s="194">
        <v>-1580000</v>
      </c>
      <c r="X340" s="189"/>
      <c r="Y340" s="194">
        <v>-1580000</v>
      </c>
      <c r="Z340" s="189"/>
      <c r="AA340" s="221" t="s">
        <v>1563</v>
      </c>
      <c r="AB340" s="209" t="s">
        <v>1564</v>
      </c>
      <c r="AC340" s="210" t="s">
        <v>1565</v>
      </c>
      <c r="AD340" s="197" t="s">
        <v>94</v>
      </c>
      <c r="AE340" s="234" t="s">
        <v>69</v>
      </c>
      <c r="AF340" s="231">
        <v>1</v>
      </c>
      <c r="AG340" s="211">
        <f>Table16[[#This Row],[ADOPTED
Expenditures TOTAL]]*Table16[[#This Row],[
Percent Related to CAP]]</f>
        <v>-1580000</v>
      </c>
      <c r="AH340" s="211">
        <f>Table16[[#This Row],[ADOPTED
Revenue TOTAL]]*Table16[[#This Row],[
Percent Related to CAP]]</f>
        <v>0</v>
      </c>
      <c r="AI340" s="217" t="s">
        <v>382</v>
      </c>
      <c r="AJ340" s="217" t="s">
        <v>382</v>
      </c>
      <c r="AK340" s="217" t="s">
        <v>156</v>
      </c>
      <c r="AL340" s="217" t="s">
        <v>177</v>
      </c>
      <c r="AM340" s="246"/>
      <c r="AN340" s="215"/>
      <c r="AO340" s="197"/>
      <c r="AP340" s="197"/>
      <c r="AQ340" s="197"/>
      <c r="AR340" s="197" t="s">
        <v>83</v>
      </c>
      <c r="AS340" s="219" t="s">
        <v>1562</v>
      </c>
      <c r="AT340" s="116" t="b">
        <f>IF(Table16[[#This Row],[PROPOSED
Form ID Name]]=Table16[[#This Row],[ADOPTED
Form ID Name]],TRUE,FALSE)</f>
        <v>1</v>
      </c>
      <c r="AU340" s="121" t="s">
        <v>1563</v>
      </c>
      <c r="AV340" s="220" t="b">
        <f>AND(Table16[[#This Row],[PROPOSED Adjustment Description]]=Table16[[#This Row],[ ADOPTED
Adjustment Description]],TRUE,FALSE)</f>
        <v>0</v>
      </c>
      <c r="AW340" s="1" t="s">
        <v>4458</v>
      </c>
      <c r="AX340" s="1" t="b">
        <f>Table16[[#This Row],[Total Expenditures to CAP]]=Table16[[#This Row],[
Percent Related to CAP]]*Table16[[#This Row],[ADOPTED
Expenditures TOTAL]]</f>
        <v>1</v>
      </c>
      <c r="AY340" s="1" t="b">
        <f>Table16[[#This Row],[Total Revenue to CAP]]=Table16[[#This Row],[
Percent Related to CAP]]*Table16[[#This Row],[ADOPTED
Revenue TOTAL]]</f>
        <v>1</v>
      </c>
    </row>
    <row r="341" spans="1:51" s="214" customFormat="1" ht="35.25" customHeight="1" x14ac:dyDescent="0.15">
      <c r="A341" s="196">
        <v>100000</v>
      </c>
      <c r="B341" s="197" t="s">
        <v>57</v>
      </c>
      <c r="C341" s="198">
        <v>9912</v>
      </c>
      <c r="D341" s="197" t="s">
        <v>102</v>
      </c>
      <c r="E341" s="197" t="s">
        <v>449</v>
      </c>
      <c r="F341" s="197" t="s">
        <v>83</v>
      </c>
      <c r="G341" s="197" t="s">
        <v>104</v>
      </c>
      <c r="H341" s="197" t="s">
        <v>83</v>
      </c>
      <c r="I341" s="226">
        <v>57273</v>
      </c>
      <c r="J341" s="227" t="s">
        <v>1566</v>
      </c>
      <c r="K341" s="188"/>
      <c r="L341" s="189"/>
      <c r="M341" s="189"/>
      <c r="N341" s="189"/>
      <c r="O341" s="189">
        <f>SUM(Table16[[#This Row],[Salaries and Wages]:[Variable Fringe]])</f>
        <v>0</v>
      </c>
      <c r="P341" s="189"/>
      <c r="Q341" s="189">
        <v>1925674</v>
      </c>
      <c r="R341" s="189"/>
      <c r="S341" s="189"/>
      <c r="T341" s="189"/>
      <c r="U341" s="189"/>
      <c r="V341" s="189"/>
      <c r="W341" s="189"/>
      <c r="X341" s="189"/>
      <c r="Y341" s="189">
        <v>1925674</v>
      </c>
      <c r="Z341" s="189"/>
      <c r="AA341" s="221" t="s">
        <v>1567</v>
      </c>
      <c r="AB341" s="210" t="s">
        <v>1568</v>
      </c>
      <c r="AC341" s="210" t="s">
        <v>1569</v>
      </c>
      <c r="AD341" s="197" t="s">
        <v>67</v>
      </c>
      <c r="AE341" s="235" t="s">
        <v>1570</v>
      </c>
      <c r="AF341" s="231">
        <v>0</v>
      </c>
      <c r="AG341" s="211">
        <f>Table16[[#This Row],[ADOPTED
Expenditures TOTAL]]*Table16[[#This Row],[
Percent Related to CAP]]</f>
        <v>0</v>
      </c>
      <c r="AH341" s="211">
        <f>Table16[[#This Row],[ADOPTED
Revenue TOTAL]]*Table16[[#This Row],[
Percent Related to CAP]]</f>
        <v>0</v>
      </c>
      <c r="AI341" s="217" t="s">
        <v>69</v>
      </c>
      <c r="AJ341" s="217" t="s">
        <v>69</v>
      </c>
      <c r="AK341" s="217" t="s">
        <v>69</v>
      </c>
      <c r="AL341" s="217" t="s">
        <v>69</v>
      </c>
      <c r="AM341" s="290"/>
      <c r="AN341" s="212"/>
      <c r="AO341" s="213"/>
      <c r="AP341" s="213"/>
      <c r="AQ341" s="213"/>
      <c r="AR341" s="197" t="s">
        <v>83</v>
      </c>
      <c r="AS341" s="219" t="s">
        <v>1566</v>
      </c>
      <c r="AT341" s="116" t="b">
        <f>IF(Table16[[#This Row],[PROPOSED
Form ID Name]]=Table16[[#This Row],[ADOPTED
Form ID Name]],TRUE,FALSE)</f>
        <v>1</v>
      </c>
      <c r="AU341" s="121" t="s">
        <v>1567</v>
      </c>
      <c r="AV341" s="220" t="b">
        <f>AND(Table16[[#This Row],[PROPOSED Adjustment Description]]=Table16[[#This Row],[ ADOPTED
Adjustment Description]],TRUE,FALSE)</f>
        <v>0</v>
      </c>
      <c r="AW341" s="1" t="s">
        <v>4458</v>
      </c>
      <c r="AX341" s="1" t="b">
        <f>Table16[[#This Row],[Total Expenditures to CAP]]=Table16[[#This Row],[
Percent Related to CAP]]*Table16[[#This Row],[ADOPTED
Expenditures TOTAL]]</f>
        <v>1</v>
      </c>
      <c r="AY341" s="1" t="b">
        <f>Table16[[#This Row],[Total Revenue to CAP]]=Table16[[#This Row],[
Percent Related to CAP]]*Table16[[#This Row],[ADOPTED
Revenue TOTAL]]</f>
        <v>1</v>
      </c>
    </row>
    <row r="342" spans="1:51" s="214" customFormat="1" ht="35.25" customHeight="1" x14ac:dyDescent="0.15">
      <c r="A342" s="196">
        <v>100000</v>
      </c>
      <c r="B342" s="197" t="s">
        <v>57</v>
      </c>
      <c r="C342" s="198">
        <v>9912</v>
      </c>
      <c r="D342" s="197" t="s">
        <v>102</v>
      </c>
      <c r="E342" s="197" t="s">
        <v>422</v>
      </c>
      <c r="F342" s="197" t="s">
        <v>307</v>
      </c>
      <c r="G342" s="197" t="s">
        <v>142</v>
      </c>
      <c r="H342" s="197" t="s">
        <v>62</v>
      </c>
      <c r="I342" s="226">
        <v>57274</v>
      </c>
      <c r="J342" s="227" t="s">
        <v>1571</v>
      </c>
      <c r="K342" s="188"/>
      <c r="L342" s="189"/>
      <c r="M342" s="189"/>
      <c r="N342" s="189"/>
      <c r="O342" s="189">
        <f>SUM(Table16[[#This Row],[Salaries and Wages]:[Variable Fringe]])</f>
        <v>0</v>
      </c>
      <c r="P342" s="189"/>
      <c r="Q342" s="189"/>
      <c r="R342" s="189"/>
      <c r="S342" s="189"/>
      <c r="T342" s="189"/>
      <c r="U342" s="189"/>
      <c r="V342" s="189"/>
      <c r="W342" s="194">
        <v>-606364</v>
      </c>
      <c r="X342" s="189"/>
      <c r="Y342" s="194">
        <v>-606364</v>
      </c>
      <c r="Z342" s="189"/>
      <c r="AA342" s="221" t="s">
        <v>1572</v>
      </c>
      <c r="AB342" s="210" t="s">
        <v>1573</v>
      </c>
      <c r="AC342" s="210" t="s">
        <v>1574</v>
      </c>
      <c r="AD342" s="197" t="s">
        <v>94</v>
      </c>
      <c r="AE342" s="234" t="s">
        <v>69</v>
      </c>
      <c r="AF342" s="231">
        <v>1</v>
      </c>
      <c r="AG342" s="211">
        <f>Table16[[#This Row],[ADOPTED
Expenditures TOTAL]]*Table16[[#This Row],[
Percent Related to CAP]]</f>
        <v>-606364</v>
      </c>
      <c r="AH342" s="211">
        <f>Table16[[#This Row],[ADOPTED
Revenue TOTAL]]*Table16[[#This Row],[
Percent Related to CAP]]</f>
        <v>0</v>
      </c>
      <c r="AI342" s="217" t="s">
        <v>382</v>
      </c>
      <c r="AJ342" s="217" t="s">
        <v>382</v>
      </c>
      <c r="AK342" s="217" t="s">
        <v>156</v>
      </c>
      <c r="AL342" s="217" t="s">
        <v>177</v>
      </c>
      <c r="AM342" s="246"/>
      <c r="AN342" s="215"/>
      <c r="AO342" s="197"/>
      <c r="AP342" s="197"/>
      <c r="AQ342" s="197"/>
      <c r="AR342" s="197" t="s">
        <v>83</v>
      </c>
      <c r="AS342" s="219" t="s">
        <v>1571</v>
      </c>
      <c r="AT342" s="116" t="b">
        <f>IF(Table16[[#This Row],[PROPOSED
Form ID Name]]=Table16[[#This Row],[ADOPTED
Form ID Name]],TRUE,FALSE)</f>
        <v>1</v>
      </c>
      <c r="AU342" s="121" t="s">
        <v>1572</v>
      </c>
      <c r="AV342" s="220" t="b">
        <f>AND(Table16[[#This Row],[PROPOSED Adjustment Description]]=Table16[[#This Row],[ ADOPTED
Adjustment Description]],TRUE,FALSE)</f>
        <v>0</v>
      </c>
      <c r="AW342" s="1" t="s">
        <v>4458</v>
      </c>
      <c r="AX342" s="1" t="b">
        <f>Table16[[#This Row],[Total Expenditures to CAP]]=Table16[[#This Row],[
Percent Related to CAP]]*Table16[[#This Row],[ADOPTED
Expenditures TOTAL]]</f>
        <v>1</v>
      </c>
      <c r="AY342" s="1" t="b">
        <f>Table16[[#This Row],[Total Revenue to CAP]]=Table16[[#This Row],[
Percent Related to CAP]]*Table16[[#This Row],[ADOPTED
Revenue TOTAL]]</f>
        <v>1</v>
      </c>
    </row>
    <row r="343" spans="1:51" s="214" customFormat="1" ht="35.25" customHeight="1" x14ac:dyDescent="0.15">
      <c r="A343" s="196">
        <v>720057</v>
      </c>
      <c r="B343" s="199" t="s">
        <v>149</v>
      </c>
      <c r="C343" s="198">
        <v>2112</v>
      </c>
      <c r="D343" s="199" t="s">
        <v>150</v>
      </c>
      <c r="E343" s="199" t="s">
        <v>465</v>
      </c>
      <c r="F343" s="199" t="s">
        <v>83</v>
      </c>
      <c r="G343" s="199" t="s">
        <v>61</v>
      </c>
      <c r="H343" s="199" t="s">
        <v>83</v>
      </c>
      <c r="I343" s="226">
        <v>57275</v>
      </c>
      <c r="J343" s="228" t="s">
        <v>1575</v>
      </c>
      <c r="K343" s="190">
        <v>7.4</v>
      </c>
      <c r="L343" s="191">
        <v>270558</v>
      </c>
      <c r="M343" s="191">
        <v>4956</v>
      </c>
      <c r="N343" s="191">
        <v>17363</v>
      </c>
      <c r="O343" s="191">
        <f>SUM(Table16[[#This Row],[Salaries and Wages]:[Variable Fringe]])</f>
        <v>292877</v>
      </c>
      <c r="P343" s="191"/>
      <c r="Q343" s="191"/>
      <c r="R343" s="191"/>
      <c r="S343" s="191"/>
      <c r="T343" s="191"/>
      <c r="U343" s="191"/>
      <c r="V343" s="191"/>
      <c r="W343" s="191"/>
      <c r="X343" s="191"/>
      <c r="Y343" s="191">
        <v>292877</v>
      </c>
      <c r="Z343" s="191"/>
      <c r="AA343" s="222" t="s">
        <v>1576</v>
      </c>
      <c r="AB343" s="210" t="s">
        <v>242</v>
      </c>
      <c r="AC343" s="210" t="s">
        <v>1577</v>
      </c>
      <c r="AD343" s="199" t="s">
        <v>94</v>
      </c>
      <c r="AE343" s="236" t="s">
        <v>69</v>
      </c>
      <c r="AF343" s="259">
        <v>0</v>
      </c>
      <c r="AG343" s="211">
        <f>Table16[[#This Row],[ADOPTED
Expenditures TOTAL]]*Table16[[#This Row],[
Percent Related to CAP]]</f>
        <v>0</v>
      </c>
      <c r="AH343" s="211">
        <f>Table16[[#This Row],[ADOPTED
Revenue TOTAL]]*Table16[[#This Row],[
Percent Related to CAP]]</f>
        <v>0</v>
      </c>
      <c r="AI343" s="251" t="s">
        <v>69</v>
      </c>
      <c r="AJ343" s="251" t="s">
        <v>69</v>
      </c>
      <c r="AK343" s="251" t="s">
        <v>69</v>
      </c>
      <c r="AL343" s="251" t="s">
        <v>69</v>
      </c>
      <c r="AM343" s="291"/>
      <c r="AN343" s="215" t="s">
        <v>83</v>
      </c>
      <c r="AO343" s="197"/>
      <c r="AP343" s="197"/>
      <c r="AQ343" s="216"/>
      <c r="AR343" s="216"/>
      <c r="AS343" s="219" t="s">
        <v>1575</v>
      </c>
      <c r="AT343" s="117" t="b">
        <f>IF(Table16[[#This Row],[PROPOSED
Form ID Name]]=Table16[[#This Row],[ADOPTED
Form ID Name]],TRUE,FALSE)</f>
        <v>1</v>
      </c>
      <c r="AU343" s="121" t="s">
        <v>1576</v>
      </c>
      <c r="AV343" s="220" t="b">
        <f>AND(Table16[[#This Row],[PROPOSED Adjustment Description]]=Table16[[#This Row],[ ADOPTED
Adjustment Description]],TRUE,FALSE)</f>
        <v>0</v>
      </c>
      <c r="AW343" s="1" t="s">
        <v>4458</v>
      </c>
      <c r="AX343" s="1" t="b">
        <f>Table16[[#This Row],[Total Expenditures to CAP]]=Table16[[#This Row],[
Percent Related to CAP]]*Table16[[#This Row],[ADOPTED
Expenditures TOTAL]]</f>
        <v>1</v>
      </c>
      <c r="AY343" s="1" t="b">
        <f>Table16[[#This Row],[Total Revenue to CAP]]=Table16[[#This Row],[
Percent Related to CAP]]*Table16[[#This Row],[ADOPTED
Revenue TOTAL]]</f>
        <v>1</v>
      </c>
    </row>
    <row r="344" spans="1:51" s="214" customFormat="1" ht="35.25" customHeight="1" x14ac:dyDescent="0.15">
      <c r="A344" s="196">
        <v>100000</v>
      </c>
      <c r="B344" s="199" t="s">
        <v>57</v>
      </c>
      <c r="C344" s="198">
        <v>171413</v>
      </c>
      <c r="D344" s="199" t="s">
        <v>1403</v>
      </c>
      <c r="E344" s="199" t="s">
        <v>103</v>
      </c>
      <c r="F344" s="199" t="s">
        <v>60</v>
      </c>
      <c r="G344" s="199" t="s">
        <v>1249</v>
      </c>
      <c r="H344" s="199" t="s">
        <v>83</v>
      </c>
      <c r="I344" s="226">
        <v>57276</v>
      </c>
      <c r="J344" s="228" t="s">
        <v>1578</v>
      </c>
      <c r="K344" s="190">
        <v>3</v>
      </c>
      <c r="L344" s="191">
        <v>172264</v>
      </c>
      <c r="M344" s="191">
        <v>47187</v>
      </c>
      <c r="N344" s="191">
        <v>27451</v>
      </c>
      <c r="O344" s="191">
        <f>SUM(Table16[[#This Row],[Salaries and Wages]:[Variable Fringe]])</f>
        <v>246902</v>
      </c>
      <c r="P344" s="191"/>
      <c r="Q344" s="191">
        <v>146100</v>
      </c>
      <c r="R344" s="191"/>
      <c r="S344" s="191"/>
      <c r="T344" s="191"/>
      <c r="U344" s="191"/>
      <c r="V344" s="191"/>
      <c r="W344" s="191"/>
      <c r="X344" s="191"/>
      <c r="Y344" s="191">
        <v>393002</v>
      </c>
      <c r="Z344" s="191"/>
      <c r="AA344" s="223" t="s">
        <v>1579</v>
      </c>
      <c r="AB344" s="210" t="s">
        <v>1580</v>
      </c>
      <c r="AC344" s="210" t="s">
        <v>1581</v>
      </c>
      <c r="AD344" s="199" t="s">
        <v>67</v>
      </c>
      <c r="AE344" s="234" t="s">
        <v>1582</v>
      </c>
      <c r="AF344" s="231">
        <v>0</v>
      </c>
      <c r="AG344" s="211">
        <f>Table16[[#This Row],[ADOPTED
Expenditures TOTAL]]*Table16[[#This Row],[
Percent Related to CAP]]</f>
        <v>0</v>
      </c>
      <c r="AH344" s="211">
        <f>Table16[[#This Row],[ADOPTED
Revenue TOTAL]]*Table16[[#This Row],[
Percent Related to CAP]]</f>
        <v>0</v>
      </c>
      <c r="AI344" s="217" t="s">
        <v>69</v>
      </c>
      <c r="AJ344" s="217" t="s">
        <v>69</v>
      </c>
      <c r="AK344" s="217" t="s">
        <v>69</v>
      </c>
      <c r="AL344" s="217" t="s">
        <v>69</v>
      </c>
      <c r="AM344" s="246"/>
      <c r="AN344" s="215"/>
      <c r="AO344" s="197"/>
      <c r="AP344" s="197"/>
      <c r="AQ344" s="197"/>
      <c r="AR344" s="197" t="s">
        <v>70</v>
      </c>
      <c r="AS344" s="219" t="s">
        <v>1578</v>
      </c>
      <c r="AT344" s="116" t="b">
        <f>IF(Table16[[#This Row],[PROPOSED
Form ID Name]]=Table16[[#This Row],[ADOPTED
Form ID Name]],TRUE,FALSE)</f>
        <v>1</v>
      </c>
      <c r="AU344" s="121" t="s">
        <v>1579</v>
      </c>
      <c r="AV344" s="220" t="b">
        <f>AND(Table16[[#This Row],[PROPOSED Adjustment Description]]=Table16[[#This Row],[ ADOPTED
Adjustment Description]],TRUE,FALSE)</f>
        <v>0</v>
      </c>
      <c r="AW344" s="1" t="s">
        <v>4458</v>
      </c>
      <c r="AX344" s="1" t="b">
        <f>Table16[[#This Row],[Total Expenditures to CAP]]=Table16[[#This Row],[
Percent Related to CAP]]*Table16[[#This Row],[ADOPTED
Expenditures TOTAL]]</f>
        <v>1</v>
      </c>
      <c r="AY344" s="1" t="b">
        <f>Table16[[#This Row],[Total Revenue to CAP]]=Table16[[#This Row],[
Percent Related to CAP]]*Table16[[#This Row],[ADOPTED
Revenue TOTAL]]</f>
        <v>1</v>
      </c>
    </row>
    <row r="345" spans="1:51" s="214" customFormat="1" ht="35.25" customHeight="1" x14ac:dyDescent="0.15">
      <c r="A345" s="196">
        <v>100000</v>
      </c>
      <c r="B345" s="199" t="s">
        <v>57</v>
      </c>
      <c r="C345" s="198">
        <v>1313</v>
      </c>
      <c r="D345" s="199" t="s">
        <v>1583</v>
      </c>
      <c r="E345" s="199" t="s">
        <v>329</v>
      </c>
      <c r="F345" s="199" t="s">
        <v>83</v>
      </c>
      <c r="G345" s="199" t="s">
        <v>134</v>
      </c>
      <c r="H345" s="199" t="s">
        <v>83</v>
      </c>
      <c r="I345" s="226">
        <v>57278</v>
      </c>
      <c r="J345" s="228" t="s">
        <v>1584</v>
      </c>
      <c r="K345" s="190"/>
      <c r="L345" s="191"/>
      <c r="M345" s="191"/>
      <c r="N345" s="191"/>
      <c r="O345" s="191">
        <f>SUM(Table16[[#This Row],[Salaries and Wages]:[Variable Fringe]])</f>
        <v>0</v>
      </c>
      <c r="P345" s="191"/>
      <c r="Q345" s="191"/>
      <c r="R345" s="191"/>
      <c r="S345" s="191"/>
      <c r="T345" s="191"/>
      <c r="U345" s="191"/>
      <c r="V345" s="191"/>
      <c r="W345" s="191"/>
      <c r="X345" s="191"/>
      <c r="Y345" s="191"/>
      <c r="Z345" s="193">
        <v>-500000</v>
      </c>
      <c r="AA345" s="222" t="s">
        <v>1585</v>
      </c>
      <c r="AB345" s="210" t="s">
        <v>1586</v>
      </c>
      <c r="AC345" s="210" t="s">
        <v>1586</v>
      </c>
      <c r="AD345" s="199" t="s">
        <v>94</v>
      </c>
      <c r="AE345" s="234" t="s">
        <v>1587</v>
      </c>
      <c r="AF345" s="231">
        <v>0</v>
      </c>
      <c r="AG345" s="211">
        <f>Table16[[#This Row],[ADOPTED
Expenditures TOTAL]]*Table16[[#This Row],[
Percent Related to CAP]]</f>
        <v>0</v>
      </c>
      <c r="AH345" s="211">
        <f>Table16[[#This Row],[ADOPTED
Revenue TOTAL]]*Table16[[#This Row],[
Percent Related to CAP]]</f>
        <v>0</v>
      </c>
      <c r="AI345" s="217" t="s">
        <v>69</v>
      </c>
      <c r="AJ345" s="217" t="s">
        <v>69</v>
      </c>
      <c r="AK345" s="217" t="s">
        <v>69</v>
      </c>
      <c r="AL345" s="217" t="s">
        <v>69</v>
      </c>
      <c r="AM345" s="246"/>
      <c r="AN345" s="215"/>
      <c r="AO345" s="197"/>
      <c r="AP345" s="197"/>
      <c r="AQ345" s="197"/>
      <c r="AR345" s="197" t="s">
        <v>83</v>
      </c>
      <c r="AS345" s="219" t="s">
        <v>1584</v>
      </c>
      <c r="AT345" s="116" t="b">
        <f>IF(Table16[[#This Row],[PROPOSED
Form ID Name]]=Table16[[#This Row],[ADOPTED
Form ID Name]],TRUE,FALSE)</f>
        <v>1</v>
      </c>
      <c r="AU345" s="121" t="s">
        <v>1585</v>
      </c>
      <c r="AV345" s="220" t="b">
        <f>AND(Table16[[#This Row],[PROPOSED Adjustment Description]]=Table16[[#This Row],[ ADOPTED
Adjustment Description]],TRUE,FALSE)</f>
        <v>0</v>
      </c>
      <c r="AW345" s="1" t="s">
        <v>4458</v>
      </c>
      <c r="AX345" s="1" t="b">
        <f>Table16[[#This Row],[Total Expenditures to CAP]]=Table16[[#This Row],[
Percent Related to CAP]]*Table16[[#This Row],[ADOPTED
Expenditures TOTAL]]</f>
        <v>1</v>
      </c>
      <c r="AY345" s="1" t="b">
        <f>Table16[[#This Row],[Total Revenue to CAP]]=Table16[[#This Row],[
Percent Related to CAP]]*Table16[[#This Row],[ADOPTED
Revenue TOTAL]]</f>
        <v>1</v>
      </c>
    </row>
    <row r="346" spans="1:51" s="214" customFormat="1" ht="35.25" customHeight="1" x14ac:dyDescent="0.15">
      <c r="A346" s="196">
        <v>100000</v>
      </c>
      <c r="B346" s="197" t="s">
        <v>57</v>
      </c>
      <c r="C346" s="198">
        <v>1152</v>
      </c>
      <c r="D346" s="197" t="s">
        <v>1536</v>
      </c>
      <c r="E346" s="197" t="s">
        <v>103</v>
      </c>
      <c r="F346" s="197" t="s">
        <v>83</v>
      </c>
      <c r="G346" s="197" t="s">
        <v>61</v>
      </c>
      <c r="H346" s="197" t="s">
        <v>284</v>
      </c>
      <c r="I346" s="226">
        <v>57279</v>
      </c>
      <c r="J346" s="227" t="s">
        <v>1588</v>
      </c>
      <c r="K346" s="188"/>
      <c r="L346" s="189"/>
      <c r="M346" s="189"/>
      <c r="N346" s="189"/>
      <c r="O346" s="189">
        <f>SUM(Table16[[#This Row],[Salaries and Wages]:[Variable Fringe]])</f>
        <v>0</v>
      </c>
      <c r="P346" s="189"/>
      <c r="Q346" s="189"/>
      <c r="R346" s="189">
        <v>43650</v>
      </c>
      <c r="S346" s="189"/>
      <c r="T346" s="189"/>
      <c r="U346" s="189"/>
      <c r="V346" s="189"/>
      <c r="W346" s="189"/>
      <c r="X346" s="189"/>
      <c r="Y346" s="189">
        <v>43650</v>
      </c>
      <c r="Z346" s="189"/>
      <c r="AA346" s="221" t="s">
        <v>1589</v>
      </c>
      <c r="AB346" s="210" t="s">
        <v>1539</v>
      </c>
      <c r="AC346" s="209" t="s">
        <v>1540</v>
      </c>
      <c r="AD346" s="197" t="s">
        <v>94</v>
      </c>
      <c r="AE346" s="234" t="s">
        <v>69</v>
      </c>
      <c r="AF346" s="259">
        <v>0</v>
      </c>
      <c r="AG346" s="211">
        <f>Table16[[#This Row],[ADOPTED
Expenditures TOTAL]]*Table16[[#This Row],[
Percent Related to CAP]]</f>
        <v>0</v>
      </c>
      <c r="AH346" s="211">
        <f>Table16[[#This Row],[ADOPTED
Revenue TOTAL]]*Table16[[#This Row],[
Percent Related to CAP]]</f>
        <v>0</v>
      </c>
      <c r="AI346" s="251" t="s">
        <v>69</v>
      </c>
      <c r="AJ346" s="251" t="s">
        <v>69</v>
      </c>
      <c r="AK346" s="251" t="s">
        <v>69</v>
      </c>
      <c r="AL346" s="251" t="s">
        <v>69</v>
      </c>
      <c r="AM346" s="246"/>
      <c r="AN346" s="215"/>
      <c r="AO346" s="197"/>
      <c r="AP346" s="197"/>
      <c r="AQ346" s="197"/>
      <c r="AR346" s="197" t="s">
        <v>83</v>
      </c>
      <c r="AS346" s="219" t="s">
        <v>1588</v>
      </c>
      <c r="AT346" s="116" t="b">
        <f>IF(Table16[[#This Row],[PROPOSED
Form ID Name]]=Table16[[#This Row],[ADOPTED
Form ID Name]],TRUE,FALSE)</f>
        <v>1</v>
      </c>
      <c r="AU346" s="121" t="s">
        <v>1589</v>
      </c>
      <c r="AV346" s="220" t="b">
        <f>AND(Table16[[#This Row],[PROPOSED Adjustment Description]]=Table16[[#This Row],[ ADOPTED
Adjustment Description]],TRUE,FALSE)</f>
        <v>0</v>
      </c>
      <c r="AW346" s="1" t="s">
        <v>4458</v>
      </c>
      <c r="AX346" s="1" t="b">
        <f>Table16[[#This Row],[Total Expenditures to CAP]]=Table16[[#This Row],[
Percent Related to CAP]]*Table16[[#This Row],[ADOPTED
Expenditures TOTAL]]</f>
        <v>1</v>
      </c>
      <c r="AY346" s="1" t="b">
        <f>Table16[[#This Row],[Total Revenue to CAP]]=Table16[[#This Row],[
Percent Related to CAP]]*Table16[[#This Row],[ADOPTED
Revenue TOTAL]]</f>
        <v>1</v>
      </c>
    </row>
    <row r="347" spans="1:51" s="214" customFormat="1" ht="35.25" customHeight="1" x14ac:dyDescent="0.15">
      <c r="A347" s="196">
        <v>100000</v>
      </c>
      <c r="B347" s="199" t="s">
        <v>57</v>
      </c>
      <c r="C347" s="198">
        <v>9912</v>
      </c>
      <c r="D347" s="199" t="s">
        <v>102</v>
      </c>
      <c r="E347" s="199" t="s">
        <v>278</v>
      </c>
      <c r="F347" s="199" t="s">
        <v>83</v>
      </c>
      <c r="G347" s="199" t="s">
        <v>142</v>
      </c>
      <c r="H347" s="199" t="s">
        <v>83</v>
      </c>
      <c r="I347" s="226">
        <v>57280</v>
      </c>
      <c r="J347" s="228" t="s">
        <v>1590</v>
      </c>
      <c r="K347" s="190"/>
      <c r="L347" s="191"/>
      <c r="M347" s="191"/>
      <c r="N347" s="191"/>
      <c r="O347" s="191">
        <f>SUM(Table16[[#This Row],[Salaries and Wages]:[Variable Fringe]])</f>
        <v>0</v>
      </c>
      <c r="P347" s="191"/>
      <c r="Q347" s="191"/>
      <c r="R347" s="191"/>
      <c r="S347" s="191"/>
      <c r="T347" s="191"/>
      <c r="U347" s="191"/>
      <c r="V347" s="191"/>
      <c r="W347" s="193">
        <v>-6416718</v>
      </c>
      <c r="X347" s="191"/>
      <c r="Y347" s="193">
        <v>-6416718</v>
      </c>
      <c r="Z347" s="191"/>
      <c r="AA347" s="222" t="s">
        <v>1591</v>
      </c>
      <c r="AB347" s="210" t="s">
        <v>1592</v>
      </c>
      <c r="AC347" s="210" t="s">
        <v>1593</v>
      </c>
      <c r="AD347" s="199" t="s">
        <v>94</v>
      </c>
      <c r="AE347" s="234" t="s">
        <v>1594</v>
      </c>
      <c r="AF347" s="231">
        <v>0</v>
      </c>
      <c r="AG347" s="211">
        <f>Table16[[#This Row],[ADOPTED
Expenditures TOTAL]]*Table16[[#This Row],[
Percent Related to CAP]]</f>
        <v>0</v>
      </c>
      <c r="AH347" s="211">
        <f>Table16[[#This Row],[ADOPTED
Revenue TOTAL]]*Table16[[#This Row],[
Percent Related to CAP]]</f>
        <v>0</v>
      </c>
      <c r="AI347" s="217" t="s">
        <v>69</v>
      </c>
      <c r="AJ347" s="217" t="s">
        <v>69</v>
      </c>
      <c r="AK347" s="217" t="s">
        <v>69</v>
      </c>
      <c r="AL347" s="217" t="s">
        <v>69</v>
      </c>
      <c r="AM347" s="246"/>
      <c r="AN347" s="215"/>
      <c r="AO347" s="197"/>
      <c r="AP347" s="197"/>
      <c r="AQ347" s="197"/>
      <c r="AR347" s="197" t="s">
        <v>83</v>
      </c>
      <c r="AS347" s="219" t="s">
        <v>1590</v>
      </c>
      <c r="AT347" s="116" t="b">
        <f>IF(Table16[[#This Row],[PROPOSED
Form ID Name]]=Table16[[#This Row],[ADOPTED
Form ID Name]],TRUE,FALSE)</f>
        <v>1</v>
      </c>
      <c r="AU347" s="121" t="s">
        <v>1591</v>
      </c>
      <c r="AV347" s="220" t="b">
        <f>AND(Table16[[#This Row],[PROPOSED Adjustment Description]]=Table16[[#This Row],[ ADOPTED
Adjustment Description]],TRUE,FALSE)</f>
        <v>0</v>
      </c>
      <c r="AW347" s="1" t="s">
        <v>4458</v>
      </c>
      <c r="AX347" s="1" t="b">
        <f>Table16[[#This Row],[Total Expenditures to CAP]]=Table16[[#This Row],[
Percent Related to CAP]]*Table16[[#This Row],[ADOPTED
Expenditures TOTAL]]</f>
        <v>1</v>
      </c>
      <c r="AY347" s="1" t="b">
        <f>Table16[[#This Row],[Total Revenue to CAP]]=Table16[[#This Row],[
Percent Related to CAP]]*Table16[[#This Row],[ADOPTED
Revenue TOTAL]]</f>
        <v>1</v>
      </c>
    </row>
    <row r="348" spans="1:51" s="214" customFormat="1" ht="35.25" customHeight="1" x14ac:dyDescent="0.15">
      <c r="A348" s="196">
        <v>100000</v>
      </c>
      <c r="B348" s="199" t="s">
        <v>57</v>
      </c>
      <c r="C348" s="198">
        <v>171413</v>
      </c>
      <c r="D348" s="199" t="s">
        <v>1403</v>
      </c>
      <c r="E348" s="199" t="s">
        <v>103</v>
      </c>
      <c r="F348" s="199" t="s">
        <v>60</v>
      </c>
      <c r="G348" s="199" t="s">
        <v>1249</v>
      </c>
      <c r="H348" s="199" t="s">
        <v>83</v>
      </c>
      <c r="I348" s="226">
        <v>57282</v>
      </c>
      <c r="J348" s="228" t="s">
        <v>1595</v>
      </c>
      <c r="K348" s="190">
        <v>3</v>
      </c>
      <c r="L348" s="191">
        <v>169561</v>
      </c>
      <c r="M348" s="191">
        <v>50330</v>
      </c>
      <c r="N348" s="191">
        <v>27379</v>
      </c>
      <c r="O348" s="191">
        <f>SUM(Table16[[#This Row],[Salaries and Wages]:[Variable Fringe]])</f>
        <v>247270</v>
      </c>
      <c r="P348" s="191">
        <v>28100</v>
      </c>
      <c r="Q348" s="191">
        <v>117000</v>
      </c>
      <c r="R348" s="191"/>
      <c r="S348" s="191"/>
      <c r="T348" s="191"/>
      <c r="U348" s="191"/>
      <c r="V348" s="191"/>
      <c r="W348" s="191"/>
      <c r="X348" s="191"/>
      <c r="Y348" s="191">
        <v>392370</v>
      </c>
      <c r="Z348" s="191"/>
      <c r="AA348" s="222" t="s">
        <v>1596</v>
      </c>
      <c r="AB348" s="209" t="s">
        <v>1597</v>
      </c>
      <c r="AC348" s="210" t="s">
        <v>1598</v>
      </c>
      <c r="AD348" s="199" t="s">
        <v>67</v>
      </c>
      <c r="AE348" s="235" t="s">
        <v>1599</v>
      </c>
      <c r="AF348" s="231">
        <v>0</v>
      </c>
      <c r="AG348" s="211">
        <f>Table16[[#This Row],[ADOPTED
Expenditures TOTAL]]*Table16[[#This Row],[
Percent Related to CAP]]</f>
        <v>0</v>
      </c>
      <c r="AH348" s="211">
        <f>Table16[[#This Row],[ADOPTED
Revenue TOTAL]]*Table16[[#This Row],[
Percent Related to CAP]]</f>
        <v>0</v>
      </c>
      <c r="AI348" s="217" t="s">
        <v>69</v>
      </c>
      <c r="AJ348" s="217" t="s">
        <v>69</v>
      </c>
      <c r="AK348" s="217" t="s">
        <v>69</v>
      </c>
      <c r="AL348" s="217" t="s">
        <v>69</v>
      </c>
      <c r="AM348" s="290"/>
      <c r="AN348" s="212"/>
      <c r="AO348" s="213"/>
      <c r="AP348" s="213"/>
      <c r="AQ348" s="213"/>
      <c r="AR348" s="197" t="s">
        <v>70</v>
      </c>
      <c r="AS348" s="219" t="s">
        <v>1595</v>
      </c>
      <c r="AT348" s="116" t="b">
        <f>IF(Table16[[#This Row],[PROPOSED
Form ID Name]]=Table16[[#This Row],[ADOPTED
Form ID Name]],TRUE,FALSE)</f>
        <v>1</v>
      </c>
      <c r="AU348" s="121" t="s">
        <v>1596</v>
      </c>
      <c r="AV348" s="220" t="b">
        <f>AND(Table16[[#This Row],[PROPOSED Adjustment Description]]=Table16[[#This Row],[ ADOPTED
Adjustment Description]],TRUE,FALSE)</f>
        <v>0</v>
      </c>
      <c r="AW348" s="1" t="s">
        <v>4458</v>
      </c>
      <c r="AX348" s="1" t="b">
        <f>Table16[[#This Row],[Total Expenditures to CAP]]=Table16[[#This Row],[
Percent Related to CAP]]*Table16[[#This Row],[ADOPTED
Expenditures TOTAL]]</f>
        <v>1</v>
      </c>
      <c r="AY348" s="1" t="b">
        <f>Table16[[#This Row],[Total Revenue to CAP]]=Table16[[#This Row],[
Percent Related to CAP]]*Table16[[#This Row],[ADOPTED
Revenue TOTAL]]</f>
        <v>1</v>
      </c>
    </row>
    <row r="349" spans="1:51" s="214" customFormat="1" ht="35.25" customHeight="1" x14ac:dyDescent="0.15">
      <c r="A349" s="196">
        <v>100000</v>
      </c>
      <c r="B349" s="199" t="s">
        <v>57</v>
      </c>
      <c r="C349" s="198">
        <v>171413</v>
      </c>
      <c r="D349" s="199" t="s">
        <v>1403</v>
      </c>
      <c r="E349" s="199" t="s">
        <v>103</v>
      </c>
      <c r="F349" s="199" t="s">
        <v>60</v>
      </c>
      <c r="G349" s="199" t="s">
        <v>1249</v>
      </c>
      <c r="H349" s="199" t="s">
        <v>83</v>
      </c>
      <c r="I349" s="226">
        <v>57283</v>
      </c>
      <c r="J349" s="228" t="s">
        <v>1600</v>
      </c>
      <c r="K349" s="190">
        <v>1</v>
      </c>
      <c r="L349" s="191">
        <v>47464</v>
      </c>
      <c r="M349" s="191">
        <v>17033</v>
      </c>
      <c r="N349" s="191">
        <v>8882</v>
      </c>
      <c r="O349" s="191">
        <f>SUM(Table16[[#This Row],[Salaries and Wages]:[Variable Fringe]])</f>
        <v>73379</v>
      </c>
      <c r="P349" s="191">
        <v>8375</v>
      </c>
      <c r="Q349" s="191">
        <v>103825</v>
      </c>
      <c r="R349" s="191"/>
      <c r="S349" s="191">
        <v>78780</v>
      </c>
      <c r="T349" s="191"/>
      <c r="U349" s="191"/>
      <c r="V349" s="191"/>
      <c r="W349" s="191"/>
      <c r="X349" s="191"/>
      <c r="Y349" s="191">
        <v>264359</v>
      </c>
      <c r="Z349" s="191"/>
      <c r="AA349" s="223" t="s">
        <v>1601</v>
      </c>
      <c r="AB349" s="210" t="s">
        <v>1602</v>
      </c>
      <c r="AC349" s="210" t="s">
        <v>1603</v>
      </c>
      <c r="AD349" s="199" t="s">
        <v>67</v>
      </c>
      <c r="AE349" s="234" t="s">
        <v>1604</v>
      </c>
      <c r="AF349" s="231">
        <v>1</v>
      </c>
      <c r="AG349" s="211">
        <f>Table16[[#This Row],[ADOPTED
Expenditures TOTAL]]*Table16[[#This Row],[
Percent Related to CAP]]</f>
        <v>264359</v>
      </c>
      <c r="AH349" s="211">
        <f>Table16[[#This Row],[ADOPTED
Revenue TOTAL]]*Table16[[#This Row],[
Percent Related to CAP]]</f>
        <v>0</v>
      </c>
      <c r="AI349" s="217" t="s">
        <v>79</v>
      </c>
      <c r="AJ349" s="217" t="s">
        <v>1255</v>
      </c>
      <c r="AK349" s="217" t="s">
        <v>81</v>
      </c>
      <c r="AL349" s="217" t="s">
        <v>177</v>
      </c>
      <c r="AM349" s="246"/>
      <c r="AN349" s="215"/>
      <c r="AO349" s="197"/>
      <c r="AP349" s="197"/>
      <c r="AQ349" s="197"/>
      <c r="AR349" s="197" t="s">
        <v>70</v>
      </c>
      <c r="AS349" s="219" t="s">
        <v>1600</v>
      </c>
      <c r="AT349" s="116" t="b">
        <f>IF(Table16[[#This Row],[PROPOSED
Form ID Name]]=Table16[[#This Row],[ADOPTED
Form ID Name]],TRUE,FALSE)</f>
        <v>1</v>
      </c>
      <c r="AU349" s="121" t="s">
        <v>1601</v>
      </c>
      <c r="AV349" s="220" t="b">
        <f>AND(Table16[[#This Row],[PROPOSED Adjustment Description]]=Table16[[#This Row],[ ADOPTED
Adjustment Description]],TRUE,FALSE)</f>
        <v>0</v>
      </c>
      <c r="AW349" s="1" t="s">
        <v>4458</v>
      </c>
      <c r="AX349" s="1" t="b">
        <f>Table16[[#This Row],[Total Expenditures to CAP]]=Table16[[#This Row],[
Percent Related to CAP]]*Table16[[#This Row],[ADOPTED
Expenditures TOTAL]]</f>
        <v>1</v>
      </c>
      <c r="AY349" s="1" t="b">
        <f>Table16[[#This Row],[Total Revenue to CAP]]=Table16[[#This Row],[
Percent Related to CAP]]*Table16[[#This Row],[ADOPTED
Revenue TOTAL]]</f>
        <v>1</v>
      </c>
    </row>
    <row r="350" spans="1:51" s="214" customFormat="1" ht="35.25" customHeight="1" x14ac:dyDescent="0.15">
      <c r="A350" s="196">
        <v>100000</v>
      </c>
      <c r="B350" s="199" t="s">
        <v>57</v>
      </c>
      <c r="C350" s="198">
        <v>171413</v>
      </c>
      <c r="D350" s="199" t="s">
        <v>1403</v>
      </c>
      <c r="E350" s="199" t="s">
        <v>103</v>
      </c>
      <c r="F350" s="199" t="s">
        <v>60</v>
      </c>
      <c r="G350" s="199" t="s">
        <v>1249</v>
      </c>
      <c r="H350" s="199" t="s">
        <v>83</v>
      </c>
      <c r="I350" s="226">
        <v>57284</v>
      </c>
      <c r="J350" s="228" t="s">
        <v>1605</v>
      </c>
      <c r="K350" s="190">
        <v>0.5</v>
      </c>
      <c r="L350" s="191">
        <v>23732</v>
      </c>
      <c r="M350" s="191">
        <v>8517</v>
      </c>
      <c r="N350" s="191">
        <v>4440</v>
      </c>
      <c r="O350" s="191">
        <f>SUM(Table16[[#This Row],[Salaries and Wages]:[Variable Fringe]])</f>
        <v>36689</v>
      </c>
      <c r="P350" s="191">
        <v>7777</v>
      </c>
      <c r="Q350" s="191">
        <v>52596</v>
      </c>
      <c r="R350" s="191"/>
      <c r="S350" s="191">
        <v>4432</v>
      </c>
      <c r="T350" s="191"/>
      <c r="U350" s="191"/>
      <c r="V350" s="191"/>
      <c r="W350" s="191"/>
      <c r="X350" s="191"/>
      <c r="Y350" s="191">
        <v>101494</v>
      </c>
      <c r="Z350" s="191"/>
      <c r="AA350" s="223" t="s">
        <v>1606</v>
      </c>
      <c r="AB350" s="210" t="s">
        <v>1607</v>
      </c>
      <c r="AC350" s="210" t="s">
        <v>1608</v>
      </c>
      <c r="AD350" s="199" t="s">
        <v>67</v>
      </c>
      <c r="AE350" s="234" t="s">
        <v>1609</v>
      </c>
      <c r="AF350" s="231">
        <v>1</v>
      </c>
      <c r="AG350" s="211">
        <f>Table16[[#This Row],[ADOPTED
Expenditures TOTAL]]*Table16[[#This Row],[
Percent Related to CAP]]</f>
        <v>101494</v>
      </c>
      <c r="AH350" s="211">
        <f>Table16[[#This Row],[ADOPTED
Revenue TOTAL]]*Table16[[#This Row],[
Percent Related to CAP]]</f>
        <v>0</v>
      </c>
      <c r="AI350" s="217" t="s">
        <v>79</v>
      </c>
      <c r="AJ350" s="217" t="s">
        <v>1255</v>
      </c>
      <c r="AK350" s="217" t="s">
        <v>81</v>
      </c>
      <c r="AL350" s="217" t="s">
        <v>177</v>
      </c>
      <c r="AM350" s="246"/>
      <c r="AN350" s="215"/>
      <c r="AO350" s="197"/>
      <c r="AP350" s="197"/>
      <c r="AQ350" s="197"/>
      <c r="AR350" s="197" t="s">
        <v>70</v>
      </c>
      <c r="AS350" s="219" t="s">
        <v>1605</v>
      </c>
      <c r="AT350" s="116" t="b">
        <f>IF(Table16[[#This Row],[PROPOSED
Form ID Name]]=Table16[[#This Row],[ADOPTED
Form ID Name]],TRUE,FALSE)</f>
        <v>1</v>
      </c>
      <c r="AU350" s="121" t="s">
        <v>1606</v>
      </c>
      <c r="AV350" s="220" t="b">
        <f>AND(Table16[[#This Row],[PROPOSED Adjustment Description]]=Table16[[#This Row],[ ADOPTED
Adjustment Description]],TRUE,FALSE)</f>
        <v>0</v>
      </c>
      <c r="AW350" s="1" t="s">
        <v>4458</v>
      </c>
      <c r="AX350" s="1" t="b">
        <f>Table16[[#This Row],[Total Expenditures to CAP]]=Table16[[#This Row],[
Percent Related to CAP]]*Table16[[#This Row],[ADOPTED
Expenditures TOTAL]]</f>
        <v>1</v>
      </c>
      <c r="AY350" s="1" t="b">
        <f>Table16[[#This Row],[Total Revenue to CAP]]=Table16[[#This Row],[
Percent Related to CAP]]*Table16[[#This Row],[ADOPTED
Revenue TOTAL]]</f>
        <v>1</v>
      </c>
    </row>
    <row r="351" spans="1:51" s="214" customFormat="1" ht="35.25" customHeight="1" x14ac:dyDescent="0.15">
      <c r="A351" s="196">
        <v>100000</v>
      </c>
      <c r="B351" s="197" t="s">
        <v>57</v>
      </c>
      <c r="C351" s="198">
        <v>1152</v>
      </c>
      <c r="D351" s="197" t="s">
        <v>1536</v>
      </c>
      <c r="E351" s="197" t="s">
        <v>103</v>
      </c>
      <c r="F351" s="197" t="s">
        <v>83</v>
      </c>
      <c r="G351" s="197" t="s">
        <v>61</v>
      </c>
      <c r="H351" s="197" t="s">
        <v>284</v>
      </c>
      <c r="I351" s="226">
        <v>57286</v>
      </c>
      <c r="J351" s="227" t="s">
        <v>1610</v>
      </c>
      <c r="K351" s="188"/>
      <c r="L351" s="189"/>
      <c r="M351" s="189"/>
      <c r="N351" s="189"/>
      <c r="O351" s="189">
        <f>SUM(Table16[[#This Row],[Salaries and Wages]:[Variable Fringe]])</f>
        <v>0</v>
      </c>
      <c r="P351" s="189"/>
      <c r="Q351" s="189"/>
      <c r="R351" s="189">
        <v>6000</v>
      </c>
      <c r="S351" s="189"/>
      <c r="T351" s="189"/>
      <c r="U351" s="189"/>
      <c r="V351" s="189"/>
      <c r="W351" s="189"/>
      <c r="X351" s="189"/>
      <c r="Y351" s="189">
        <v>6000</v>
      </c>
      <c r="Z351" s="189"/>
      <c r="AA351" s="221" t="s">
        <v>1611</v>
      </c>
      <c r="AB351" s="210" t="s">
        <v>1539</v>
      </c>
      <c r="AC351" s="209" t="s">
        <v>1540</v>
      </c>
      <c r="AD351" s="197" t="s">
        <v>94</v>
      </c>
      <c r="AE351" s="234" t="s">
        <v>69</v>
      </c>
      <c r="AF351" s="259">
        <v>0</v>
      </c>
      <c r="AG351" s="211">
        <f>Table16[[#This Row],[ADOPTED
Expenditures TOTAL]]*Table16[[#This Row],[
Percent Related to CAP]]</f>
        <v>0</v>
      </c>
      <c r="AH351" s="211">
        <f>Table16[[#This Row],[ADOPTED
Revenue TOTAL]]*Table16[[#This Row],[
Percent Related to CAP]]</f>
        <v>0</v>
      </c>
      <c r="AI351" s="251" t="s">
        <v>69</v>
      </c>
      <c r="AJ351" s="251" t="s">
        <v>69</v>
      </c>
      <c r="AK351" s="251" t="s">
        <v>69</v>
      </c>
      <c r="AL351" s="251" t="s">
        <v>69</v>
      </c>
      <c r="AM351" s="246"/>
      <c r="AN351" s="215"/>
      <c r="AO351" s="197"/>
      <c r="AP351" s="197"/>
      <c r="AQ351" s="197"/>
      <c r="AR351" s="197" t="s">
        <v>83</v>
      </c>
      <c r="AS351" s="219" t="s">
        <v>1610</v>
      </c>
      <c r="AT351" s="116" t="b">
        <f>IF(Table16[[#This Row],[PROPOSED
Form ID Name]]=Table16[[#This Row],[ADOPTED
Form ID Name]],TRUE,FALSE)</f>
        <v>1</v>
      </c>
      <c r="AU351" s="121" t="s">
        <v>1611</v>
      </c>
      <c r="AV351" s="220" t="b">
        <f>AND(Table16[[#This Row],[PROPOSED Adjustment Description]]=Table16[[#This Row],[ ADOPTED
Adjustment Description]],TRUE,FALSE)</f>
        <v>0</v>
      </c>
      <c r="AW351" s="1" t="s">
        <v>4458</v>
      </c>
      <c r="AX351" s="1" t="b">
        <f>Table16[[#This Row],[Total Expenditures to CAP]]=Table16[[#This Row],[
Percent Related to CAP]]*Table16[[#This Row],[ADOPTED
Expenditures TOTAL]]</f>
        <v>1</v>
      </c>
      <c r="AY351" s="1" t="b">
        <f>Table16[[#This Row],[Total Revenue to CAP]]=Table16[[#This Row],[
Percent Related to CAP]]*Table16[[#This Row],[ADOPTED
Revenue TOTAL]]</f>
        <v>1</v>
      </c>
    </row>
    <row r="352" spans="1:51" s="214" customFormat="1" ht="35.25" customHeight="1" x14ac:dyDescent="0.15">
      <c r="A352" s="196">
        <v>100000</v>
      </c>
      <c r="B352" s="199" t="s">
        <v>57</v>
      </c>
      <c r="C352" s="198">
        <v>1313</v>
      </c>
      <c r="D352" s="199" t="s">
        <v>1583</v>
      </c>
      <c r="E352" s="199" t="s">
        <v>238</v>
      </c>
      <c r="F352" s="199" t="s">
        <v>127</v>
      </c>
      <c r="G352" s="199" t="s">
        <v>61</v>
      </c>
      <c r="H352" s="199" t="s">
        <v>83</v>
      </c>
      <c r="I352" s="226">
        <v>57288</v>
      </c>
      <c r="J352" s="228" t="s">
        <v>1612</v>
      </c>
      <c r="K352" s="190">
        <v>2</v>
      </c>
      <c r="L352" s="191">
        <v>242508</v>
      </c>
      <c r="M352" s="191">
        <v>49084</v>
      </c>
      <c r="N352" s="191">
        <v>21748</v>
      </c>
      <c r="O352" s="191">
        <f>SUM(Table16[[#This Row],[Salaries and Wages]:[Variable Fringe]])</f>
        <v>313340</v>
      </c>
      <c r="P352" s="191"/>
      <c r="Q352" s="191"/>
      <c r="R352" s="191"/>
      <c r="S352" s="191"/>
      <c r="T352" s="191"/>
      <c r="U352" s="191"/>
      <c r="V352" s="191"/>
      <c r="W352" s="191"/>
      <c r="X352" s="191"/>
      <c r="Y352" s="191">
        <v>313340</v>
      </c>
      <c r="Z352" s="191"/>
      <c r="AA352" s="223" t="s">
        <v>1613</v>
      </c>
      <c r="AB352" s="210" t="s">
        <v>1614</v>
      </c>
      <c r="AC352" s="210" t="s">
        <v>1614</v>
      </c>
      <c r="AD352" s="199" t="s">
        <v>67</v>
      </c>
      <c r="AE352" s="235" t="s">
        <v>1615</v>
      </c>
      <c r="AF352" s="231">
        <v>0</v>
      </c>
      <c r="AG352" s="211">
        <f>Table16[[#This Row],[ADOPTED
Expenditures TOTAL]]*Table16[[#This Row],[
Percent Related to CAP]]</f>
        <v>0</v>
      </c>
      <c r="AH352" s="211">
        <f>Table16[[#This Row],[ADOPTED
Revenue TOTAL]]*Table16[[#This Row],[
Percent Related to CAP]]</f>
        <v>0</v>
      </c>
      <c r="AI352" s="217" t="s">
        <v>69</v>
      </c>
      <c r="AJ352" s="217" t="s">
        <v>69</v>
      </c>
      <c r="AK352" s="217" t="s">
        <v>69</v>
      </c>
      <c r="AL352" s="217" t="s">
        <v>69</v>
      </c>
      <c r="AM352" s="290"/>
      <c r="AN352" s="212"/>
      <c r="AO352" s="213"/>
      <c r="AP352" s="213"/>
      <c r="AQ352" s="213"/>
      <c r="AR352" s="197" t="s">
        <v>179</v>
      </c>
      <c r="AS352" s="219" t="s">
        <v>1612</v>
      </c>
      <c r="AT352" s="116" t="b">
        <f>IF(Table16[[#This Row],[PROPOSED
Form ID Name]]=Table16[[#This Row],[ADOPTED
Form ID Name]],TRUE,FALSE)</f>
        <v>1</v>
      </c>
      <c r="AU352" s="121" t="s">
        <v>1613</v>
      </c>
      <c r="AV352" s="220" t="b">
        <f>AND(Table16[[#This Row],[PROPOSED Adjustment Description]]=Table16[[#This Row],[ ADOPTED
Adjustment Description]],TRUE,FALSE)</f>
        <v>0</v>
      </c>
      <c r="AW352" s="1" t="s">
        <v>4458</v>
      </c>
      <c r="AX352" s="1" t="b">
        <f>Table16[[#This Row],[Total Expenditures to CAP]]=Table16[[#This Row],[
Percent Related to CAP]]*Table16[[#This Row],[ADOPTED
Expenditures TOTAL]]</f>
        <v>1</v>
      </c>
      <c r="AY352" s="1" t="b">
        <f>Table16[[#This Row],[Total Revenue to CAP]]=Table16[[#This Row],[
Percent Related to CAP]]*Table16[[#This Row],[ADOPTED
Revenue TOTAL]]</f>
        <v>1</v>
      </c>
    </row>
    <row r="353" spans="1:51" s="214" customFormat="1" ht="35.25" customHeight="1" x14ac:dyDescent="0.15">
      <c r="A353" s="196">
        <v>100000</v>
      </c>
      <c r="B353" s="199" t="s">
        <v>57</v>
      </c>
      <c r="C353" s="198">
        <v>1313</v>
      </c>
      <c r="D353" s="199" t="s">
        <v>1583</v>
      </c>
      <c r="E353" s="199" t="s">
        <v>103</v>
      </c>
      <c r="F353" s="199" t="s">
        <v>127</v>
      </c>
      <c r="G353" s="199" t="s">
        <v>61</v>
      </c>
      <c r="H353" s="199" t="s">
        <v>83</v>
      </c>
      <c r="I353" s="226">
        <v>57290</v>
      </c>
      <c r="J353" s="228" t="s">
        <v>1616</v>
      </c>
      <c r="K353" s="190">
        <v>1</v>
      </c>
      <c r="L353" s="191">
        <v>138000</v>
      </c>
      <c r="M353" s="191">
        <v>26292</v>
      </c>
      <c r="N353" s="191">
        <v>11326</v>
      </c>
      <c r="O353" s="191">
        <f>SUM(Table16[[#This Row],[Salaries and Wages]:[Variable Fringe]])</f>
        <v>175618</v>
      </c>
      <c r="P353" s="191"/>
      <c r="Q353" s="191"/>
      <c r="R353" s="191"/>
      <c r="S353" s="191"/>
      <c r="T353" s="191"/>
      <c r="U353" s="191"/>
      <c r="V353" s="191"/>
      <c r="W353" s="191"/>
      <c r="X353" s="191"/>
      <c r="Y353" s="191">
        <v>175618</v>
      </c>
      <c r="Z353" s="191"/>
      <c r="AA353" s="223" t="s">
        <v>1617</v>
      </c>
      <c r="AB353" s="210" t="s">
        <v>1614</v>
      </c>
      <c r="AC353" s="210" t="s">
        <v>1618</v>
      </c>
      <c r="AD353" s="199" t="s">
        <v>67</v>
      </c>
      <c r="AE353" s="235" t="s">
        <v>1619</v>
      </c>
      <c r="AF353" s="231">
        <v>0</v>
      </c>
      <c r="AG353" s="211">
        <f>Table16[[#This Row],[ADOPTED
Expenditures TOTAL]]*Table16[[#This Row],[
Percent Related to CAP]]</f>
        <v>0</v>
      </c>
      <c r="AH353" s="211">
        <f>Table16[[#This Row],[ADOPTED
Revenue TOTAL]]*Table16[[#This Row],[
Percent Related to CAP]]</f>
        <v>0</v>
      </c>
      <c r="AI353" s="217" t="s">
        <v>69</v>
      </c>
      <c r="AJ353" s="217" t="s">
        <v>69</v>
      </c>
      <c r="AK353" s="217" t="s">
        <v>69</v>
      </c>
      <c r="AL353" s="217" t="s">
        <v>69</v>
      </c>
      <c r="AM353" s="290"/>
      <c r="AN353" s="212"/>
      <c r="AO353" s="213"/>
      <c r="AP353" s="213"/>
      <c r="AQ353" s="213"/>
      <c r="AR353" s="197" t="s">
        <v>179</v>
      </c>
      <c r="AS353" s="219" t="s">
        <v>1616</v>
      </c>
      <c r="AT353" s="116" t="b">
        <f>IF(Table16[[#This Row],[PROPOSED
Form ID Name]]=Table16[[#This Row],[ADOPTED
Form ID Name]],TRUE,FALSE)</f>
        <v>1</v>
      </c>
      <c r="AU353" s="121" t="s">
        <v>1617</v>
      </c>
      <c r="AV353" s="220" t="b">
        <f>AND(Table16[[#This Row],[PROPOSED Adjustment Description]]=Table16[[#This Row],[ ADOPTED
Adjustment Description]],TRUE,FALSE)</f>
        <v>0</v>
      </c>
      <c r="AW353" s="1" t="s">
        <v>4458</v>
      </c>
      <c r="AX353" s="1" t="b">
        <f>Table16[[#This Row],[Total Expenditures to CAP]]=Table16[[#This Row],[
Percent Related to CAP]]*Table16[[#This Row],[ADOPTED
Expenditures TOTAL]]</f>
        <v>1</v>
      </c>
      <c r="AY353" s="1" t="b">
        <f>Table16[[#This Row],[Total Revenue to CAP]]=Table16[[#This Row],[
Percent Related to CAP]]*Table16[[#This Row],[ADOPTED
Revenue TOTAL]]</f>
        <v>1</v>
      </c>
    </row>
    <row r="354" spans="1:51" s="214" customFormat="1" ht="35.25" customHeight="1" x14ac:dyDescent="0.15">
      <c r="A354" s="196">
        <v>200219</v>
      </c>
      <c r="B354" s="199" t="s">
        <v>1620</v>
      </c>
      <c r="C354" s="198">
        <v>9913</v>
      </c>
      <c r="D354" s="199" t="s">
        <v>1553</v>
      </c>
      <c r="E354" s="199" t="s">
        <v>83</v>
      </c>
      <c r="F354" s="199" t="s">
        <v>83</v>
      </c>
      <c r="G354" s="199" t="s">
        <v>61</v>
      </c>
      <c r="H354" s="199" t="s">
        <v>83</v>
      </c>
      <c r="I354" s="226">
        <v>57291</v>
      </c>
      <c r="J354" s="228" t="s">
        <v>1621</v>
      </c>
      <c r="K354" s="190"/>
      <c r="L354" s="191"/>
      <c r="M354" s="191"/>
      <c r="N354" s="191"/>
      <c r="O354" s="191">
        <f>SUM(Table16[[#This Row],[Salaries and Wages]:[Variable Fringe]])</f>
        <v>0</v>
      </c>
      <c r="P354" s="191"/>
      <c r="Q354" s="191">
        <v>1628253</v>
      </c>
      <c r="R354" s="191"/>
      <c r="S354" s="191"/>
      <c r="T354" s="191"/>
      <c r="U354" s="191"/>
      <c r="V354" s="191"/>
      <c r="W354" s="191"/>
      <c r="X354" s="191"/>
      <c r="Y354" s="191">
        <v>1628253</v>
      </c>
      <c r="Z354" s="191">
        <v>1628253</v>
      </c>
      <c r="AA354" s="222" t="s">
        <v>1622</v>
      </c>
      <c r="AB354" s="210" t="s">
        <v>1623</v>
      </c>
      <c r="AC354" s="210" t="s">
        <v>1624</v>
      </c>
      <c r="AD354" s="199" t="s">
        <v>94</v>
      </c>
      <c r="AE354" s="236" t="s">
        <v>69</v>
      </c>
      <c r="AF354" s="231">
        <v>0</v>
      </c>
      <c r="AG354" s="211">
        <f>Table16[[#This Row],[ADOPTED
Expenditures TOTAL]]*Table16[[#This Row],[
Percent Related to CAP]]</f>
        <v>0</v>
      </c>
      <c r="AH354" s="211">
        <f>Table16[[#This Row],[ADOPTED
Revenue TOTAL]]*Table16[[#This Row],[
Percent Related to CAP]]</f>
        <v>0</v>
      </c>
      <c r="AI354" s="217" t="s">
        <v>69</v>
      </c>
      <c r="AJ354" s="217" t="s">
        <v>69</v>
      </c>
      <c r="AK354" s="217" t="s">
        <v>69</v>
      </c>
      <c r="AL354" s="217" t="s">
        <v>69</v>
      </c>
      <c r="AM354" s="291"/>
      <c r="AN354" s="215" t="s">
        <v>83</v>
      </c>
      <c r="AO354" s="197"/>
      <c r="AP354" s="197"/>
      <c r="AQ354" s="216"/>
      <c r="AR354" s="216"/>
      <c r="AS354" s="219" t="s">
        <v>1621</v>
      </c>
      <c r="AT354" s="117" t="b">
        <f>IF(Table16[[#This Row],[PROPOSED
Form ID Name]]=Table16[[#This Row],[ADOPTED
Form ID Name]],TRUE,FALSE)</f>
        <v>1</v>
      </c>
      <c r="AU354" s="121" t="s">
        <v>1622</v>
      </c>
      <c r="AV354" s="220" t="b">
        <f>AND(Table16[[#This Row],[PROPOSED Adjustment Description]]=Table16[[#This Row],[ ADOPTED
Adjustment Description]],TRUE,FALSE)</f>
        <v>0</v>
      </c>
      <c r="AW354" s="1" t="s">
        <v>4458</v>
      </c>
      <c r="AX354" s="1" t="b">
        <f>Table16[[#This Row],[Total Expenditures to CAP]]=Table16[[#This Row],[
Percent Related to CAP]]*Table16[[#This Row],[ADOPTED
Expenditures TOTAL]]</f>
        <v>1</v>
      </c>
      <c r="AY354" s="1" t="b">
        <f>Table16[[#This Row],[Total Revenue to CAP]]=Table16[[#This Row],[
Percent Related to CAP]]*Table16[[#This Row],[ADOPTED
Revenue TOTAL]]</f>
        <v>1</v>
      </c>
    </row>
    <row r="355" spans="1:51" s="214" customFormat="1" ht="35.25" customHeight="1" x14ac:dyDescent="0.15">
      <c r="A355" s="196">
        <v>200228</v>
      </c>
      <c r="B355" s="199" t="s">
        <v>1625</v>
      </c>
      <c r="C355" s="198">
        <v>9913</v>
      </c>
      <c r="D355" s="199" t="s">
        <v>1553</v>
      </c>
      <c r="E355" s="199" t="s">
        <v>83</v>
      </c>
      <c r="F355" s="199" t="s">
        <v>83</v>
      </c>
      <c r="G355" s="199" t="s">
        <v>89</v>
      </c>
      <c r="H355" s="199" t="s">
        <v>83</v>
      </c>
      <c r="I355" s="226">
        <v>57293</v>
      </c>
      <c r="J355" s="228" t="s">
        <v>1626</v>
      </c>
      <c r="K355" s="190"/>
      <c r="L355" s="191"/>
      <c r="M355" s="191"/>
      <c r="N355" s="191"/>
      <c r="O355" s="191">
        <f>SUM(Table16[[#This Row],[Salaries and Wages]:[Variable Fringe]])</f>
        <v>0</v>
      </c>
      <c r="P355" s="191"/>
      <c r="Q355" s="191"/>
      <c r="R355" s="191"/>
      <c r="S355" s="191"/>
      <c r="T355" s="191"/>
      <c r="U355" s="191"/>
      <c r="V355" s="191"/>
      <c r="W355" s="191"/>
      <c r="X355" s="191"/>
      <c r="Y355" s="191"/>
      <c r="Z355" s="191">
        <v>2000</v>
      </c>
      <c r="AA355" s="223" t="s">
        <v>1627</v>
      </c>
      <c r="AB355" s="210" t="s">
        <v>1628</v>
      </c>
      <c r="AC355" s="210" t="s">
        <v>1629</v>
      </c>
      <c r="AD355" s="199" t="s">
        <v>94</v>
      </c>
      <c r="AE355" s="236" t="s">
        <v>69</v>
      </c>
      <c r="AF355" s="231">
        <v>0</v>
      </c>
      <c r="AG355" s="211">
        <f>Table16[[#This Row],[ADOPTED
Expenditures TOTAL]]*Table16[[#This Row],[
Percent Related to CAP]]</f>
        <v>0</v>
      </c>
      <c r="AH355" s="211">
        <f>Table16[[#This Row],[ADOPTED
Revenue TOTAL]]*Table16[[#This Row],[
Percent Related to CAP]]</f>
        <v>0</v>
      </c>
      <c r="AI355" s="217" t="s">
        <v>69</v>
      </c>
      <c r="AJ355" s="217" t="s">
        <v>69</v>
      </c>
      <c r="AK355" s="217" t="s">
        <v>69</v>
      </c>
      <c r="AL355" s="217" t="s">
        <v>69</v>
      </c>
      <c r="AM355" s="291"/>
      <c r="AN355" s="215" t="s">
        <v>83</v>
      </c>
      <c r="AO355" s="197"/>
      <c r="AP355" s="197"/>
      <c r="AQ355" s="216"/>
      <c r="AR355" s="216"/>
      <c r="AS355" s="219" t="s">
        <v>1626</v>
      </c>
      <c r="AT355" s="117" t="b">
        <f>IF(Table16[[#This Row],[PROPOSED
Form ID Name]]=Table16[[#This Row],[ADOPTED
Form ID Name]],TRUE,FALSE)</f>
        <v>1</v>
      </c>
      <c r="AU355" s="121" t="s">
        <v>1627</v>
      </c>
      <c r="AV355" s="220" t="b">
        <f>AND(Table16[[#This Row],[PROPOSED Adjustment Description]]=Table16[[#This Row],[ ADOPTED
Adjustment Description]],TRUE,FALSE)</f>
        <v>0</v>
      </c>
      <c r="AW355" s="1" t="s">
        <v>4458</v>
      </c>
      <c r="AX355" s="1" t="b">
        <f>Table16[[#This Row],[Total Expenditures to CAP]]=Table16[[#This Row],[
Percent Related to CAP]]*Table16[[#This Row],[ADOPTED
Expenditures TOTAL]]</f>
        <v>1</v>
      </c>
      <c r="AY355" s="1" t="b">
        <f>Table16[[#This Row],[Total Revenue to CAP]]=Table16[[#This Row],[
Percent Related to CAP]]*Table16[[#This Row],[ADOPTED
Revenue TOTAL]]</f>
        <v>1</v>
      </c>
    </row>
    <row r="356" spans="1:51" s="214" customFormat="1" ht="35.25" customHeight="1" x14ac:dyDescent="0.15">
      <c r="A356" s="196">
        <v>100000</v>
      </c>
      <c r="B356" s="197" t="s">
        <v>57</v>
      </c>
      <c r="C356" s="198">
        <v>211611</v>
      </c>
      <c r="D356" s="197" t="s">
        <v>71</v>
      </c>
      <c r="E356" s="197" t="s">
        <v>341</v>
      </c>
      <c r="F356" s="197" t="s">
        <v>83</v>
      </c>
      <c r="G356" s="197" t="s">
        <v>160</v>
      </c>
      <c r="H356" s="197" t="s">
        <v>83</v>
      </c>
      <c r="I356" s="226">
        <v>57294</v>
      </c>
      <c r="J356" s="227" t="s">
        <v>1630</v>
      </c>
      <c r="K356" s="188"/>
      <c r="L356" s="189"/>
      <c r="M356" s="189"/>
      <c r="N356" s="189"/>
      <c r="O356" s="189">
        <f>SUM(Table16[[#This Row],[Salaries and Wages]:[Variable Fringe]])</f>
        <v>0</v>
      </c>
      <c r="P356" s="189">
        <v>275642</v>
      </c>
      <c r="Q356" s="189"/>
      <c r="R356" s="189"/>
      <c r="S356" s="189"/>
      <c r="T356" s="189"/>
      <c r="U356" s="189"/>
      <c r="V356" s="189"/>
      <c r="W356" s="189"/>
      <c r="X356" s="189"/>
      <c r="Y356" s="189">
        <v>275642</v>
      </c>
      <c r="Z356" s="189"/>
      <c r="AA356" s="221" t="s">
        <v>1631</v>
      </c>
      <c r="AB356" s="210" t="s">
        <v>1632</v>
      </c>
      <c r="AC356" s="210" t="s">
        <v>1633</v>
      </c>
      <c r="AD356" s="197" t="s">
        <v>94</v>
      </c>
      <c r="AE356" s="234" t="s">
        <v>1634</v>
      </c>
      <c r="AF356" s="231">
        <v>0</v>
      </c>
      <c r="AG356" s="211">
        <f>Table16[[#This Row],[ADOPTED
Expenditures TOTAL]]*Table16[[#This Row],[
Percent Related to CAP]]</f>
        <v>0</v>
      </c>
      <c r="AH356" s="211">
        <f>Table16[[#This Row],[ADOPTED
Revenue TOTAL]]*Table16[[#This Row],[
Percent Related to CAP]]</f>
        <v>0</v>
      </c>
      <c r="AI356" s="217" t="s">
        <v>69</v>
      </c>
      <c r="AJ356" s="217" t="s">
        <v>69</v>
      </c>
      <c r="AK356" s="217" t="s">
        <v>69</v>
      </c>
      <c r="AL356" s="217" t="s">
        <v>69</v>
      </c>
      <c r="AM356" s="246"/>
      <c r="AN356" s="215"/>
      <c r="AO356" s="197"/>
      <c r="AP356" s="197"/>
      <c r="AQ356" s="197"/>
      <c r="AR356" s="197" t="s">
        <v>83</v>
      </c>
      <c r="AS356" s="219" t="s">
        <v>1630</v>
      </c>
      <c r="AT356" s="116" t="b">
        <f>IF(Table16[[#This Row],[PROPOSED
Form ID Name]]=Table16[[#This Row],[ADOPTED
Form ID Name]],TRUE,FALSE)</f>
        <v>1</v>
      </c>
      <c r="AU356" s="121" t="s">
        <v>1631</v>
      </c>
      <c r="AV356" s="220" t="b">
        <f>AND(Table16[[#This Row],[PROPOSED Adjustment Description]]=Table16[[#This Row],[ ADOPTED
Adjustment Description]],TRUE,FALSE)</f>
        <v>0</v>
      </c>
      <c r="AW356" s="1" t="s">
        <v>4458</v>
      </c>
      <c r="AX356" s="1" t="b">
        <f>Table16[[#This Row],[Total Expenditures to CAP]]=Table16[[#This Row],[
Percent Related to CAP]]*Table16[[#This Row],[ADOPTED
Expenditures TOTAL]]</f>
        <v>1</v>
      </c>
      <c r="AY356" s="1" t="b">
        <f>Table16[[#This Row],[Total Revenue to CAP]]=Table16[[#This Row],[
Percent Related to CAP]]*Table16[[#This Row],[ADOPTED
Revenue TOTAL]]</f>
        <v>1</v>
      </c>
    </row>
    <row r="357" spans="1:51" s="214" customFormat="1" ht="35.25" customHeight="1" x14ac:dyDescent="0.15">
      <c r="A357" s="196">
        <v>100000</v>
      </c>
      <c r="B357" s="199" t="s">
        <v>57</v>
      </c>
      <c r="C357" s="198">
        <v>171413</v>
      </c>
      <c r="D357" s="199" t="s">
        <v>1403</v>
      </c>
      <c r="E357" s="199" t="s">
        <v>103</v>
      </c>
      <c r="F357" s="199" t="s">
        <v>60</v>
      </c>
      <c r="G357" s="199" t="s">
        <v>1249</v>
      </c>
      <c r="H357" s="199" t="s">
        <v>83</v>
      </c>
      <c r="I357" s="226">
        <v>57296</v>
      </c>
      <c r="J357" s="228" t="s">
        <v>1635</v>
      </c>
      <c r="K357" s="190"/>
      <c r="L357" s="191"/>
      <c r="M357" s="191"/>
      <c r="N357" s="191"/>
      <c r="O357" s="191">
        <f>SUM(Table16[[#This Row],[Salaries and Wages]:[Variable Fringe]])</f>
        <v>0</v>
      </c>
      <c r="P357" s="191"/>
      <c r="Q357" s="191">
        <v>105420</v>
      </c>
      <c r="R357" s="191"/>
      <c r="S357" s="191"/>
      <c r="T357" s="191"/>
      <c r="U357" s="191"/>
      <c r="V357" s="191"/>
      <c r="W357" s="191"/>
      <c r="X357" s="191"/>
      <c r="Y357" s="191">
        <v>105420</v>
      </c>
      <c r="Z357" s="191"/>
      <c r="AA357" s="223" t="s">
        <v>1636</v>
      </c>
      <c r="AB357" s="210" t="s">
        <v>1364</v>
      </c>
      <c r="AC357" s="210" t="s">
        <v>1637</v>
      </c>
      <c r="AD357" s="199" t="s">
        <v>94</v>
      </c>
      <c r="AE357" s="234" t="s">
        <v>1638</v>
      </c>
      <c r="AF357" s="231">
        <v>0</v>
      </c>
      <c r="AG357" s="211">
        <f>Table16[[#This Row],[ADOPTED
Expenditures TOTAL]]*Table16[[#This Row],[
Percent Related to CAP]]</f>
        <v>0</v>
      </c>
      <c r="AH357" s="211">
        <f>Table16[[#This Row],[ADOPTED
Revenue TOTAL]]*Table16[[#This Row],[
Percent Related to CAP]]</f>
        <v>0</v>
      </c>
      <c r="AI357" s="217" t="s">
        <v>69</v>
      </c>
      <c r="AJ357" s="217" t="s">
        <v>69</v>
      </c>
      <c r="AK357" s="217" t="s">
        <v>69</v>
      </c>
      <c r="AL357" s="217" t="s">
        <v>69</v>
      </c>
      <c r="AM357" s="246"/>
      <c r="AN357" s="215"/>
      <c r="AO357" s="197"/>
      <c r="AP357" s="197"/>
      <c r="AQ357" s="197"/>
      <c r="AR357" s="197" t="s">
        <v>70</v>
      </c>
      <c r="AS357" s="219" t="s">
        <v>1635</v>
      </c>
      <c r="AT357" s="116" t="b">
        <f>IF(Table16[[#This Row],[PROPOSED
Form ID Name]]=Table16[[#This Row],[ADOPTED
Form ID Name]],TRUE,FALSE)</f>
        <v>1</v>
      </c>
      <c r="AU357" s="121" t="s">
        <v>1636</v>
      </c>
      <c r="AV357" s="220" t="b">
        <f>AND(Table16[[#This Row],[PROPOSED Adjustment Description]]=Table16[[#This Row],[ ADOPTED
Adjustment Description]],TRUE,FALSE)</f>
        <v>0</v>
      </c>
      <c r="AW357" s="1" t="s">
        <v>4458</v>
      </c>
      <c r="AX357" s="1" t="b">
        <f>Table16[[#This Row],[Total Expenditures to CAP]]=Table16[[#This Row],[
Percent Related to CAP]]*Table16[[#This Row],[ADOPTED
Expenditures TOTAL]]</f>
        <v>1</v>
      </c>
      <c r="AY357" s="1" t="b">
        <f>Table16[[#This Row],[Total Revenue to CAP]]=Table16[[#This Row],[
Percent Related to CAP]]*Table16[[#This Row],[ADOPTED
Revenue TOTAL]]</f>
        <v>1</v>
      </c>
    </row>
    <row r="358" spans="1:51" s="214" customFormat="1" ht="35.25" customHeight="1" x14ac:dyDescent="0.15">
      <c r="A358" s="196">
        <v>200217</v>
      </c>
      <c r="B358" s="199" t="s">
        <v>1266</v>
      </c>
      <c r="C358" s="198">
        <v>211600</v>
      </c>
      <c r="D358" s="199" t="s">
        <v>58</v>
      </c>
      <c r="E358" s="199" t="s">
        <v>83</v>
      </c>
      <c r="F358" s="199" t="s">
        <v>83</v>
      </c>
      <c r="G358" s="199" t="s">
        <v>89</v>
      </c>
      <c r="H358" s="199" t="s">
        <v>83</v>
      </c>
      <c r="I358" s="226">
        <v>57300</v>
      </c>
      <c r="J358" s="228" t="s">
        <v>1639</v>
      </c>
      <c r="K358" s="190"/>
      <c r="L358" s="191"/>
      <c r="M358" s="191"/>
      <c r="N358" s="191"/>
      <c r="O358" s="191">
        <f>SUM(Table16[[#This Row],[Salaries and Wages]:[Variable Fringe]])</f>
        <v>0</v>
      </c>
      <c r="P358" s="191"/>
      <c r="Q358" s="191"/>
      <c r="R358" s="191"/>
      <c r="S358" s="191"/>
      <c r="T358" s="191"/>
      <c r="U358" s="191"/>
      <c r="V358" s="191"/>
      <c r="W358" s="191"/>
      <c r="X358" s="191"/>
      <c r="Y358" s="191"/>
      <c r="Z358" s="191">
        <v>349501</v>
      </c>
      <c r="AA358" s="223" t="s">
        <v>1640</v>
      </c>
      <c r="AB358" s="210" t="s">
        <v>1641</v>
      </c>
      <c r="AC358" s="210" t="s">
        <v>1642</v>
      </c>
      <c r="AD358" s="199" t="s">
        <v>94</v>
      </c>
      <c r="AE358" s="236" t="s">
        <v>1643</v>
      </c>
      <c r="AF358" s="231">
        <v>0</v>
      </c>
      <c r="AG358" s="211">
        <f>Table16[[#This Row],[ADOPTED
Expenditures TOTAL]]*Table16[[#This Row],[
Percent Related to CAP]]</f>
        <v>0</v>
      </c>
      <c r="AH358" s="211">
        <f>Table16[[#This Row],[ADOPTED
Revenue TOTAL]]*Table16[[#This Row],[
Percent Related to CAP]]</f>
        <v>0</v>
      </c>
      <c r="AI358" s="217" t="s">
        <v>69</v>
      </c>
      <c r="AJ358" s="217" t="s">
        <v>69</v>
      </c>
      <c r="AK358" s="217" t="s">
        <v>69</v>
      </c>
      <c r="AL358" s="217" t="s">
        <v>69</v>
      </c>
      <c r="AM358" s="291"/>
      <c r="AN358" s="215" t="s">
        <v>83</v>
      </c>
      <c r="AO358" s="197"/>
      <c r="AP358" s="197"/>
      <c r="AQ358" s="216"/>
      <c r="AR358" s="216"/>
      <c r="AS358" s="219" t="s">
        <v>1639</v>
      </c>
      <c r="AT358" s="117" t="b">
        <f>IF(Table16[[#This Row],[PROPOSED
Form ID Name]]=Table16[[#This Row],[ADOPTED
Form ID Name]],TRUE,FALSE)</f>
        <v>1</v>
      </c>
      <c r="AU358" s="121" t="s">
        <v>1640</v>
      </c>
      <c r="AV358" s="220" t="b">
        <f>AND(Table16[[#This Row],[PROPOSED Adjustment Description]]=Table16[[#This Row],[ ADOPTED
Adjustment Description]],TRUE,FALSE)</f>
        <v>0</v>
      </c>
      <c r="AW358" s="1" t="s">
        <v>4458</v>
      </c>
      <c r="AX358" s="1" t="b">
        <f>Table16[[#This Row],[Total Expenditures to CAP]]=Table16[[#This Row],[
Percent Related to CAP]]*Table16[[#This Row],[ADOPTED
Expenditures TOTAL]]</f>
        <v>1</v>
      </c>
      <c r="AY358" s="1" t="b">
        <f>Table16[[#This Row],[Total Revenue to CAP]]=Table16[[#This Row],[
Percent Related to CAP]]*Table16[[#This Row],[ADOPTED
Revenue TOTAL]]</f>
        <v>1</v>
      </c>
    </row>
    <row r="359" spans="1:51" s="214" customFormat="1" ht="35.25" customHeight="1" x14ac:dyDescent="0.15">
      <c r="A359" s="196">
        <v>720048</v>
      </c>
      <c r="B359" s="197" t="s">
        <v>115</v>
      </c>
      <c r="C359" s="198">
        <v>1515</v>
      </c>
      <c r="D359" s="197" t="s">
        <v>116</v>
      </c>
      <c r="E359" s="197" t="s">
        <v>465</v>
      </c>
      <c r="F359" s="197" t="s">
        <v>83</v>
      </c>
      <c r="G359" s="197" t="s">
        <v>160</v>
      </c>
      <c r="H359" s="197" t="s">
        <v>83</v>
      </c>
      <c r="I359" s="226">
        <v>57301</v>
      </c>
      <c r="J359" s="227" t="s">
        <v>1644</v>
      </c>
      <c r="K359" s="188"/>
      <c r="L359" s="189"/>
      <c r="M359" s="189"/>
      <c r="N359" s="189"/>
      <c r="O359" s="189">
        <f>SUM(Table16[[#This Row],[Salaries and Wages]:[Variable Fringe]])</f>
        <v>0</v>
      </c>
      <c r="P359" s="189"/>
      <c r="Q359" s="189"/>
      <c r="R359" s="189">
        <v>4746</v>
      </c>
      <c r="S359" s="189"/>
      <c r="T359" s="189"/>
      <c r="U359" s="189"/>
      <c r="V359" s="189"/>
      <c r="W359" s="189"/>
      <c r="X359" s="189"/>
      <c r="Y359" s="189">
        <v>4746</v>
      </c>
      <c r="Z359" s="189"/>
      <c r="AA359" s="221" t="s">
        <v>1645</v>
      </c>
      <c r="AB359" s="210" t="s">
        <v>1646</v>
      </c>
      <c r="AC359" s="209" t="s">
        <v>1647</v>
      </c>
      <c r="AD359" s="197" t="s">
        <v>94</v>
      </c>
      <c r="AE359" s="234" t="s">
        <v>1648</v>
      </c>
      <c r="AF359" s="231">
        <v>0</v>
      </c>
      <c r="AG359" s="211">
        <f>Table16[[#This Row],[ADOPTED
Expenditures TOTAL]]*Table16[[#This Row],[
Percent Related to CAP]]</f>
        <v>0</v>
      </c>
      <c r="AH359" s="211">
        <f>Table16[[#This Row],[ADOPTED
Revenue TOTAL]]*Table16[[#This Row],[
Percent Related to CAP]]</f>
        <v>0</v>
      </c>
      <c r="AI359" s="217" t="s">
        <v>69</v>
      </c>
      <c r="AJ359" s="217" t="s">
        <v>69</v>
      </c>
      <c r="AK359" s="217" t="s">
        <v>69</v>
      </c>
      <c r="AL359" s="217" t="s">
        <v>69</v>
      </c>
      <c r="AM359" s="246"/>
      <c r="AN359" s="215"/>
      <c r="AO359" s="197"/>
      <c r="AP359" s="197"/>
      <c r="AQ359" s="197" t="s">
        <v>70</v>
      </c>
      <c r="AR359" s="197"/>
      <c r="AS359" s="219" t="s">
        <v>1644</v>
      </c>
      <c r="AT359" s="117" t="b">
        <f>IF(Table16[[#This Row],[PROPOSED
Form ID Name]]=Table16[[#This Row],[ADOPTED
Form ID Name]],TRUE,FALSE)</f>
        <v>1</v>
      </c>
      <c r="AU359" s="121" t="s">
        <v>1645</v>
      </c>
      <c r="AV359" s="220" t="b">
        <f>AND(Table16[[#This Row],[PROPOSED Adjustment Description]]=Table16[[#This Row],[ ADOPTED
Adjustment Description]],TRUE,FALSE)</f>
        <v>0</v>
      </c>
      <c r="AW359" s="1" t="s">
        <v>4458</v>
      </c>
      <c r="AX359" s="1" t="b">
        <f>Table16[[#This Row],[Total Expenditures to CAP]]=Table16[[#This Row],[
Percent Related to CAP]]*Table16[[#This Row],[ADOPTED
Expenditures TOTAL]]</f>
        <v>1</v>
      </c>
      <c r="AY359" s="1" t="b">
        <f>Table16[[#This Row],[Total Revenue to CAP]]=Table16[[#This Row],[
Percent Related to CAP]]*Table16[[#This Row],[ADOPTED
Revenue TOTAL]]</f>
        <v>1</v>
      </c>
    </row>
    <row r="360" spans="1:51" s="214" customFormat="1" ht="35.25" customHeight="1" x14ac:dyDescent="0.15">
      <c r="A360" s="196">
        <v>100000</v>
      </c>
      <c r="B360" s="197" t="s">
        <v>57</v>
      </c>
      <c r="C360" s="198">
        <v>9912</v>
      </c>
      <c r="D360" s="197" t="s">
        <v>102</v>
      </c>
      <c r="E360" s="197" t="s">
        <v>335</v>
      </c>
      <c r="F360" s="197" t="s">
        <v>83</v>
      </c>
      <c r="G360" s="197" t="s">
        <v>61</v>
      </c>
      <c r="H360" s="197" t="s">
        <v>83</v>
      </c>
      <c r="I360" s="226">
        <v>57302</v>
      </c>
      <c r="J360" s="227" t="s">
        <v>1649</v>
      </c>
      <c r="K360" s="188"/>
      <c r="L360" s="189"/>
      <c r="M360" s="189"/>
      <c r="N360" s="189"/>
      <c r="O360" s="189">
        <f>SUM(Table16[[#This Row],[Salaries and Wages]:[Variable Fringe]])</f>
        <v>0</v>
      </c>
      <c r="P360" s="189"/>
      <c r="Q360" s="189"/>
      <c r="R360" s="189"/>
      <c r="S360" s="189"/>
      <c r="T360" s="189">
        <v>67118</v>
      </c>
      <c r="U360" s="189"/>
      <c r="V360" s="189"/>
      <c r="W360" s="189"/>
      <c r="X360" s="189"/>
      <c r="Y360" s="189">
        <v>67118</v>
      </c>
      <c r="Z360" s="189"/>
      <c r="AA360" s="221" t="s">
        <v>1650</v>
      </c>
      <c r="AB360" s="210" t="s">
        <v>1651</v>
      </c>
      <c r="AC360" s="210" t="s">
        <v>1652</v>
      </c>
      <c r="AD360" s="197" t="s">
        <v>94</v>
      </c>
      <c r="AE360" s="234" t="s">
        <v>69</v>
      </c>
      <c r="AF360" s="231">
        <v>0</v>
      </c>
      <c r="AG360" s="211">
        <f>Table16[[#This Row],[ADOPTED
Expenditures TOTAL]]*Table16[[#This Row],[
Percent Related to CAP]]</f>
        <v>0</v>
      </c>
      <c r="AH360" s="211">
        <f>Table16[[#This Row],[ADOPTED
Revenue TOTAL]]*Table16[[#This Row],[
Percent Related to CAP]]</f>
        <v>0</v>
      </c>
      <c r="AI360" s="217" t="s">
        <v>69</v>
      </c>
      <c r="AJ360" s="217" t="s">
        <v>69</v>
      </c>
      <c r="AK360" s="217" t="s">
        <v>69</v>
      </c>
      <c r="AL360" s="217" t="s">
        <v>69</v>
      </c>
      <c r="AM360" s="246"/>
      <c r="AN360" s="215"/>
      <c r="AO360" s="197"/>
      <c r="AP360" s="197"/>
      <c r="AQ360" s="197"/>
      <c r="AR360" s="197" t="s">
        <v>83</v>
      </c>
      <c r="AS360" s="219" t="s">
        <v>1649</v>
      </c>
      <c r="AT360" s="116" t="b">
        <f>IF(Table16[[#This Row],[PROPOSED
Form ID Name]]=Table16[[#This Row],[ADOPTED
Form ID Name]],TRUE,FALSE)</f>
        <v>1</v>
      </c>
      <c r="AU360" s="121" t="s">
        <v>1650</v>
      </c>
      <c r="AV360" s="220" t="b">
        <f>AND(Table16[[#This Row],[PROPOSED Adjustment Description]]=Table16[[#This Row],[ ADOPTED
Adjustment Description]],TRUE,FALSE)</f>
        <v>0</v>
      </c>
      <c r="AW360" s="1" t="s">
        <v>4458</v>
      </c>
      <c r="AX360" s="1" t="b">
        <f>Table16[[#This Row],[Total Expenditures to CAP]]=Table16[[#This Row],[
Percent Related to CAP]]*Table16[[#This Row],[ADOPTED
Expenditures TOTAL]]</f>
        <v>1</v>
      </c>
      <c r="AY360" s="1" t="b">
        <f>Table16[[#This Row],[Total Revenue to CAP]]=Table16[[#This Row],[
Percent Related to CAP]]*Table16[[#This Row],[ADOPTED
Revenue TOTAL]]</f>
        <v>1</v>
      </c>
    </row>
    <row r="361" spans="1:51" s="214" customFormat="1" ht="35.25" customHeight="1" x14ac:dyDescent="0.15">
      <c r="A361" s="196">
        <v>720048</v>
      </c>
      <c r="B361" s="197" t="s">
        <v>115</v>
      </c>
      <c r="C361" s="198">
        <v>1515</v>
      </c>
      <c r="D361" s="197" t="s">
        <v>116</v>
      </c>
      <c r="E361" s="197" t="s">
        <v>335</v>
      </c>
      <c r="F361" s="197" t="s">
        <v>83</v>
      </c>
      <c r="G361" s="197" t="s">
        <v>61</v>
      </c>
      <c r="H361" s="197" t="s">
        <v>284</v>
      </c>
      <c r="I361" s="226">
        <v>57303</v>
      </c>
      <c r="J361" s="227" t="s">
        <v>1653</v>
      </c>
      <c r="K361" s="188"/>
      <c r="L361" s="189"/>
      <c r="M361" s="189"/>
      <c r="N361" s="189"/>
      <c r="O361" s="189">
        <f>SUM(Table16[[#This Row],[Salaries and Wages]:[Variable Fringe]])</f>
        <v>0</v>
      </c>
      <c r="P361" s="189"/>
      <c r="Q361" s="189"/>
      <c r="R361" s="189">
        <v>61588</v>
      </c>
      <c r="S361" s="189"/>
      <c r="T361" s="189"/>
      <c r="U361" s="189"/>
      <c r="V361" s="189"/>
      <c r="W361" s="189"/>
      <c r="X361" s="189"/>
      <c r="Y361" s="189">
        <v>61588</v>
      </c>
      <c r="Z361" s="189"/>
      <c r="AA361" s="221" t="s">
        <v>1654</v>
      </c>
      <c r="AB361" s="210" t="s">
        <v>1655</v>
      </c>
      <c r="AC361" s="209" t="s">
        <v>1656</v>
      </c>
      <c r="AD361" s="197" t="s">
        <v>67</v>
      </c>
      <c r="AE361" s="235" t="s">
        <v>1657</v>
      </c>
      <c r="AF361" s="231">
        <v>0</v>
      </c>
      <c r="AG361" s="211">
        <f>Table16[[#This Row],[ADOPTED
Expenditures TOTAL]]*Table16[[#This Row],[
Percent Related to CAP]]</f>
        <v>0</v>
      </c>
      <c r="AH361" s="211">
        <f>Table16[[#This Row],[ADOPTED
Revenue TOTAL]]*Table16[[#This Row],[
Percent Related to CAP]]</f>
        <v>0</v>
      </c>
      <c r="AI361" s="217" t="s">
        <v>69</v>
      </c>
      <c r="AJ361" s="217" t="s">
        <v>69</v>
      </c>
      <c r="AK361" s="217" t="s">
        <v>69</v>
      </c>
      <c r="AL361" s="217" t="s">
        <v>69</v>
      </c>
      <c r="AM361" s="290"/>
      <c r="AN361" s="212"/>
      <c r="AO361" s="213"/>
      <c r="AP361" s="213"/>
      <c r="AQ361" s="197" t="s">
        <v>277</v>
      </c>
      <c r="AR361" s="197"/>
      <c r="AS361" s="219" t="s">
        <v>1653</v>
      </c>
      <c r="AT361" s="117" t="b">
        <f>IF(Table16[[#This Row],[PROPOSED
Form ID Name]]=Table16[[#This Row],[ADOPTED
Form ID Name]],TRUE,FALSE)</f>
        <v>1</v>
      </c>
      <c r="AU361" s="121" t="s">
        <v>1654</v>
      </c>
      <c r="AV361" s="220" t="b">
        <f>AND(Table16[[#This Row],[PROPOSED Adjustment Description]]=Table16[[#This Row],[ ADOPTED
Adjustment Description]],TRUE,FALSE)</f>
        <v>0</v>
      </c>
      <c r="AW361" s="1" t="s">
        <v>4458</v>
      </c>
      <c r="AX361" s="1" t="b">
        <f>Table16[[#This Row],[Total Expenditures to CAP]]=Table16[[#This Row],[
Percent Related to CAP]]*Table16[[#This Row],[ADOPTED
Expenditures TOTAL]]</f>
        <v>1</v>
      </c>
      <c r="AY361" s="1" t="b">
        <f>Table16[[#This Row],[Total Revenue to CAP]]=Table16[[#This Row],[
Percent Related to CAP]]*Table16[[#This Row],[ADOPTED
Revenue TOTAL]]</f>
        <v>1</v>
      </c>
    </row>
    <row r="362" spans="1:51" s="214" customFormat="1" ht="35.25" customHeight="1" x14ac:dyDescent="0.15">
      <c r="A362" s="196">
        <v>200111</v>
      </c>
      <c r="B362" s="199" t="s">
        <v>1434</v>
      </c>
      <c r="C362" s="198">
        <v>171417</v>
      </c>
      <c r="D362" s="199" t="s">
        <v>1435</v>
      </c>
      <c r="E362" s="199" t="s">
        <v>83</v>
      </c>
      <c r="F362" s="199" t="s">
        <v>83</v>
      </c>
      <c r="G362" s="199" t="s">
        <v>89</v>
      </c>
      <c r="H362" s="199" t="s">
        <v>83</v>
      </c>
      <c r="I362" s="226">
        <v>57304</v>
      </c>
      <c r="J362" s="228" t="s">
        <v>1658</v>
      </c>
      <c r="K362" s="190"/>
      <c r="L362" s="191"/>
      <c r="M362" s="191"/>
      <c r="N362" s="191"/>
      <c r="O362" s="191">
        <f>SUM(Table16[[#This Row],[Salaries and Wages]:[Variable Fringe]])</f>
        <v>0</v>
      </c>
      <c r="P362" s="191"/>
      <c r="Q362" s="191"/>
      <c r="R362" s="191"/>
      <c r="S362" s="191"/>
      <c r="T362" s="191"/>
      <c r="U362" s="191"/>
      <c r="V362" s="191"/>
      <c r="W362" s="191"/>
      <c r="X362" s="191"/>
      <c r="Y362" s="191"/>
      <c r="Z362" s="191">
        <v>715152</v>
      </c>
      <c r="AA362" s="223" t="s">
        <v>1659</v>
      </c>
      <c r="AB362" s="210" t="s">
        <v>1660</v>
      </c>
      <c r="AC362" s="210" t="s">
        <v>1661</v>
      </c>
      <c r="AD362" s="199" t="s">
        <v>94</v>
      </c>
      <c r="AE362" s="236" t="s">
        <v>1276</v>
      </c>
      <c r="AF362" s="231">
        <v>0</v>
      </c>
      <c r="AG362" s="211">
        <f>Table16[[#This Row],[ADOPTED
Expenditures TOTAL]]*Table16[[#This Row],[
Percent Related to CAP]]</f>
        <v>0</v>
      </c>
      <c r="AH362" s="211">
        <f>Table16[[#This Row],[ADOPTED
Revenue TOTAL]]*Table16[[#This Row],[
Percent Related to CAP]]</f>
        <v>0</v>
      </c>
      <c r="AI362" s="217" t="s">
        <v>69</v>
      </c>
      <c r="AJ362" s="217" t="s">
        <v>69</v>
      </c>
      <c r="AK362" s="217" t="s">
        <v>69</v>
      </c>
      <c r="AL362" s="217" t="s">
        <v>69</v>
      </c>
      <c r="AM362" s="291"/>
      <c r="AN362" s="215" t="s">
        <v>83</v>
      </c>
      <c r="AO362" s="197"/>
      <c r="AP362" s="197"/>
      <c r="AQ362" s="216"/>
      <c r="AR362" s="216"/>
      <c r="AS362" s="219" t="s">
        <v>1658</v>
      </c>
      <c r="AT362" s="117" t="b">
        <f>IF(Table16[[#This Row],[PROPOSED
Form ID Name]]=Table16[[#This Row],[ADOPTED
Form ID Name]],TRUE,FALSE)</f>
        <v>1</v>
      </c>
      <c r="AU362" s="121" t="s">
        <v>1659</v>
      </c>
      <c r="AV362" s="220" t="b">
        <f>AND(Table16[[#This Row],[PROPOSED Adjustment Description]]=Table16[[#This Row],[ ADOPTED
Adjustment Description]],TRUE,FALSE)</f>
        <v>0</v>
      </c>
      <c r="AW362" s="1" t="s">
        <v>4458</v>
      </c>
      <c r="AX362" s="1" t="b">
        <f>Table16[[#This Row],[Total Expenditures to CAP]]=Table16[[#This Row],[
Percent Related to CAP]]*Table16[[#This Row],[ADOPTED
Expenditures TOTAL]]</f>
        <v>1</v>
      </c>
      <c r="AY362" s="1" t="b">
        <f>Table16[[#This Row],[Total Revenue to CAP]]=Table16[[#This Row],[
Percent Related to CAP]]*Table16[[#This Row],[ADOPTED
Revenue TOTAL]]</f>
        <v>1</v>
      </c>
    </row>
    <row r="363" spans="1:51" s="214" customFormat="1" ht="35.25" customHeight="1" x14ac:dyDescent="0.15">
      <c r="A363" s="196">
        <v>100000</v>
      </c>
      <c r="B363" s="199" t="s">
        <v>57</v>
      </c>
      <c r="C363" s="198">
        <v>9912</v>
      </c>
      <c r="D363" s="199" t="s">
        <v>102</v>
      </c>
      <c r="E363" s="199" t="s">
        <v>465</v>
      </c>
      <c r="F363" s="199" t="s">
        <v>83</v>
      </c>
      <c r="G363" s="199" t="s">
        <v>61</v>
      </c>
      <c r="H363" s="199" t="s">
        <v>83</v>
      </c>
      <c r="I363" s="226">
        <v>57305</v>
      </c>
      <c r="J363" s="228" t="s">
        <v>1662</v>
      </c>
      <c r="K363" s="190"/>
      <c r="L363" s="191"/>
      <c r="M363" s="191"/>
      <c r="N363" s="191"/>
      <c r="O363" s="191">
        <f>SUM(Table16[[#This Row],[Salaries and Wages]:[Variable Fringe]])</f>
        <v>0</v>
      </c>
      <c r="P363" s="191"/>
      <c r="Q363" s="191">
        <v>300195</v>
      </c>
      <c r="R363" s="191"/>
      <c r="S363" s="191"/>
      <c r="T363" s="191"/>
      <c r="U363" s="191"/>
      <c r="V363" s="191"/>
      <c r="W363" s="191"/>
      <c r="X363" s="191"/>
      <c r="Y363" s="191">
        <v>300195</v>
      </c>
      <c r="Z363" s="191"/>
      <c r="AA363" s="223" t="s">
        <v>1663</v>
      </c>
      <c r="AB363" s="210" t="s">
        <v>1664</v>
      </c>
      <c r="AC363" s="210" t="s">
        <v>1665</v>
      </c>
      <c r="AD363" s="199" t="s">
        <v>94</v>
      </c>
      <c r="AE363" s="234" t="s">
        <v>69</v>
      </c>
      <c r="AF363" s="231">
        <v>0</v>
      </c>
      <c r="AG363" s="211">
        <f>Table16[[#This Row],[ADOPTED
Expenditures TOTAL]]*Table16[[#This Row],[
Percent Related to CAP]]</f>
        <v>0</v>
      </c>
      <c r="AH363" s="211">
        <f>Table16[[#This Row],[ADOPTED
Revenue TOTAL]]*Table16[[#This Row],[
Percent Related to CAP]]</f>
        <v>0</v>
      </c>
      <c r="AI363" s="217" t="s">
        <v>69</v>
      </c>
      <c r="AJ363" s="217" t="s">
        <v>69</v>
      </c>
      <c r="AK363" s="217" t="s">
        <v>69</v>
      </c>
      <c r="AL363" s="217" t="s">
        <v>69</v>
      </c>
      <c r="AM363" s="246"/>
      <c r="AN363" s="215"/>
      <c r="AO363" s="197"/>
      <c r="AP363" s="197"/>
      <c r="AQ363" s="197"/>
      <c r="AR363" s="197" t="s">
        <v>83</v>
      </c>
      <c r="AS363" s="219" t="s">
        <v>1662</v>
      </c>
      <c r="AT363" s="116" t="b">
        <f>IF(Table16[[#This Row],[PROPOSED
Form ID Name]]=Table16[[#This Row],[ADOPTED
Form ID Name]],TRUE,FALSE)</f>
        <v>1</v>
      </c>
      <c r="AU363" s="121" t="s">
        <v>1663</v>
      </c>
      <c r="AV363" s="220" t="b">
        <f>AND(Table16[[#This Row],[PROPOSED Adjustment Description]]=Table16[[#This Row],[ ADOPTED
Adjustment Description]],TRUE,FALSE)</f>
        <v>0</v>
      </c>
      <c r="AW363" s="1" t="s">
        <v>4458</v>
      </c>
      <c r="AX363" s="1" t="b">
        <f>Table16[[#This Row],[Total Expenditures to CAP]]=Table16[[#This Row],[
Percent Related to CAP]]*Table16[[#This Row],[ADOPTED
Expenditures TOTAL]]</f>
        <v>1</v>
      </c>
      <c r="AY363" s="1" t="b">
        <f>Table16[[#This Row],[Total Revenue to CAP]]=Table16[[#This Row],[
Percent Related to CAP]]*Table16[[#This Row],[ADOPTED
Revenue TOTAL]]</f>
        <v>1</v>
      </c>
    </row>
    <row r="364" spans="1:51" s="214" customFormat="1" ht="35.25" customHeight="1" x14ac:dyDescent="0.15">
      <c r="A364" s="196">
        <v>200111</v>
      </c>
      <c r="B364" s="199" t="s">
        <v>1434</v>
      </c>
      <c r="C364" s="198">
        <v>171417</v>
      </c>
      <c r="D364" s="199" t="s">
        <v>1435</v>
      </c>
      <c r="E364" s="199" t="s">
        <v>83</v>
      </c>
      <c r="F364" s="199" t="s">
        <v>83</v>
      </c>
      <c r="G364" s="199" t="s">
        <v>89</v>
      </c>
      <c r="H364" s="199" t="s">
        <v>83</v>
      </c>
      <c r="I364" s="226">
        <v>57306</v>
      </c>
      <c r="J364" s="228" t="s">
        <v>1666</v>
      </c>
      <c r="K364" s="190"/>
      <c r="L364" s="191"/>
      <c r="M364" s="191"/>
      <c r="N364" s="191"/>
      <c r="O364" s="191">
        <f>SUM(Table16[[#This Row],[Salaries and Wages]:[Variable Fringe]])</f>
        <v>0</v>
      </c>
      <c r="P364" s="191"/>
      <c r="Q364" s="191"/>
      <c r="R364" s="191"/>
      <c r="S364" s="191"/>
      <c r="T364" s="191"/>
      <c r="U364" s="191"/>
      <c r="V364" s="191"/>
      <c r="W364" s="191"/>
      <c r="X364" s="191"/>
      <c r="Y364" s="191"/>
      <c r="Z364" s="191">
        <v>30575</v>
      </c>
      <c r="AA364" s="223" t="s">
        <v>1667</v>
      </c>
      <c r="AB364" s="210" t="s">
        <v>1668</v>
      </c>
      <c r="AC364" s="210" t="s">
        <v>1669</v>
      </c>
      <c r="AD364" s="199" t="s">
        <v>94</v>
      </c>
      <c r="AE364" s="236" t="s">
        <v>1276</v>
      </c>
      <c r="AF364" s="231">
        <v>0</v>
      </c>
      <c r="AG364" s="211">
        <f>Table16[[#This Row],[ADOPTED
Expenditures TOTAL]]*Table16[[#This Row],[
Percent Related to CAP]]</f>
        <v>0</v>
      </c>
      <c r="AH364" s="211">
        <f>Table16[[#This Row],[ADOPTED
Revenue TOTAL]]*Table16[[#This Row],[
Percent Related to CAP]]</f>
        <v>0</v>
      </c>
      <c r="AI364" s="217" t="s">
        <v>69</v>
      </c>
      <c r="AJ364" s="217" t="s">
        <v>69</v>
      </c>
      <c r="AK364" s="217" t="s">
        <v>69</v>
      </c>
      <c r="AL364" s="217" t="s">
        <v>177</v>
      </c>
      <c r="AM364" s="291"/>
      <c r="AN364" s="215" t="s">
        <v>83</v>
      </c>
      <c r="AO364" s="197"/>
      <c r="AP364" s="197"/>
      <c r="AQ364" s="216"/>
      <c r="AR364" s="216"/>
      <c r="AS364" s="219" t="s">
        <v>1666</v>
      </c>
      <c r="AT364" s="117" t="b">
        <f>IF(Table16[[#This Row],[PROPOSED
Form ID Name]]=Table16[[#This Row],[ADOPTED
Form ID Name]],TRUE,FALSE)</f>
        <v>1</v>
      </c>
      <c r="AU364" s="121" t="s">
        <v>1667</v>
      </c>
      <c r="AV364" s="220" t="b">
        <f>AND(Table16[[#This Row],[PROPOSED Adjustment Description]]=Table16[[#This Row],[ ADOPTED
Adjustment Description]],TRUE,FALSE)</f>
        <v>0</v>
      </c>
      <c r="AW364" s="1" t="s">
        <v>4458</v>
      </c>
      <c r="AX364" s="1" t="b">
        <f>Table16[[#This Row],[Total Expenditures to CAP]]=Table16[[#This Row],[
Percent Related to CAP]]*Table16[[#This Row],[ADOPTED
Expenditures TOTAL]]</f>
        <v>1</v>
      </c>
      <c r="AY364" s="1" t="b">
        <f>Table16[[#This Row],[Total Revenue to CAP]]=Table16[[#This Row],[
Percent Related to CAP]]*Table16[[#This Row],[ADOPTED
Revenue TOTAL]]</f>
        <v>1</v>
      </c>
    </row>
    <row r="365" spans="1:51" s="214" customFormat="1" ht="35.25" customHeight="1" x14ac:dyDescent="0.15">
      <c r="A365" s="196">
        <v>200109</v>
      </c>
      <c r="B365" s="199" t="s">
        <v>1670</v>
      </c>
      <c r="C365" s="198">
        <v>171418</v>
      </c>
      <c r="D365" s="199" t="s">
        <v>1671</v>
      </c>
      <c r="E365" s="199" t="s">
        <v>83</v>
      </c>
      <c r="F365" s="199" t="s">
        <v>83</v>
      </c>
      <c r="G365" s="199" t="s">
        <v>89</v>
      </c>
      <c r="H365" s="199" t="s">
        <v>83</v>
      </c>
      <c r="I365" s="226">
        <v>57308</v>
      </c>
      <c r="J365" s="228" t="s">
        <v>1672</v>
      </c>
      <c r="K365" s="190"/>
      <c r="L365" s="191"/>
      <c r="M365" s="191"/>
      <c r="N365" s="191"/>
      <c r="O365" s="191">
        <f>SUM(Table16[[#This Row],[Salaries and Wages]:[Variable Fringe]])</f>
        <v>0</v>
      </c>
      <c r="P365" s="191"/>
      <c r="Q365" s="191"/>
      <c r="R365" s="191"/>
      <c r="S365" s="191"/>
      <c r="T365" s="191"/>
      <c r="U365" s="191"/>
      <c r="V365" s="191"/>
      <c r="W365" s="191"/>
      <c r="X365" s="191"/>
      <c r="Y365" s="191"/>
      <c r="Z365" s="191">
        <v>1430302</v>
      </c>
      <c r="AA365" s="223" t="s">
        <v>1659</v>
      </c>
      <c r="AB365" s="210" t="s">
        <v>1660</v>
      </c>
      <c r="AC365" s="210" t="s">
        <v>1659</v>
      </c>
      <c r="AD365" s="199" t="s">
        <v>94</v>
      </c>
      <c r="AE365" s="236" t="s">
        <v>1276</v>
      </c>
      <c r="AF365" s="231">
        <v>0</v>
      </c>
      <c r="AG365" s="211">
        <f>Table16[[#This Row],[ADOPTED
Expenditures TOTAL]]*Table16[[#This Row],[
Percent Related to CAP]]</f>
        <v>0</v>
      </c>
      <c r="AH365" s="211">
        <f>Table16[[#This Row],[ADOPTED
Revenue TOTAL]]*Table16[[#This Row],[
Percent Related to CAP]]</f>
        <v>0</v>
      </c>
      <c r="AI365" s="217" t="s">
        <v>69</v>
      </c>
      <c r="AJ365" s="217" t="s">
        <v>69</v>
      </c>
      <c r="AK365" s="217" t="s">
        <v>69</v>
      </c>
      <c r="AL365" s="217" t="s">
        <v>177</v>
      </c>
      <c r="AM365" s="291"/>
      <c r="AN365" s="215" t="s">
        <v>83</v>
      </c>
      <c r="AO365" s="197"/>
      <c r="AP365" s="197"/>
      <c r="AQ365" s="216"/>
      <c r="AR365" s="216"/>
      <c r="AS365" s="219" t="s">
        <v>1672</v>
      </c>
      <c r="AT365" s="117" t="b">
        <f>IF(Table16[[#This Row],[PROPOSED
Form ID Name]]=Table16[[#This Row],[ADOPTED
Form ID Name]],TRUE,FALSE)</f>
        <v>1</v>
      </c>
      <c r="AU365" s="121" t="s">
        <v>1659</v>
      </c>
      <c r="AV365" s="220" t="b">
        <f>AND(Table16[[#This Row],[PROPOSED Adjustment Description]]=Table16[[#This Row],[ ADOPTED
Adjustment Description]],TRUE,FALSE)</f>
        <v>0</v>
      </c>
      <c r="AW365" s="1" t="s">
        <v>4458</v>
      </c>
      <c r="AX365" s="1" t="b">
        <f>Table16[[#This Row],[Total Expenditures to CAP]]=Table16[[#This Row],[
Percent Related to CAP]]*Table16[[#This Row],[ADOPTED
Expenditures TOTAL]]</f>
        <v>1</v>
      </c>
      <c r="AY365" s="1" t="b">
        <f>Table16[[#This Row],[Total Revenue to CAP]]=Table16[[#This Row],[
Percent Related to CAP]]*Table16[[#This Row],[ADOPTED
Revenue TOTAL]]</f>
        <v>1</v>
      </c>
    </row>
    <row r="366" spans="1:51" s="214" customFormat="1" ht="35.25" customHeight="1" x14ac:dyDescent="0.15">
      <c r="A366" s="196">
        <v>200109</v>
      </c>
      <c r="B366" s="199" t="s">
        <v>1670</v>
      </c>
      <c r="C366" s="198">
        <v>171418</v>
      </c>
      <c r="D366" s="199" t="s">
        <v>1671</v>
      </c>
      <c r="E366" s="199" t="s">
        <v>83</v>
      </c>
      <c r="F366" s="199" t="s">
        <v>83</v>
      </c>
      <c r="G366" s="199" t="s">
        <v>89</v>
      </c>
      <c r="H366" s="199" t="s">
        <v>83</v>
      </c>
      <c r="I366" s="226">
        <v>57310</v>
      </c>
      <c r="J366" s="228" t="s">
        <v>1673</v>
      </c>
      <c r="K366" s="190"/>
      <c r="L366" s="191"/>
      <c r="M366" s="191"/>
      <c r="N366" s="191"/>
      <c r="O366" s="191">
        <f>SUM(Table16[[#This Row],[Salaries and Wages]:[Variable Fringe]])</f>
        <v>0</v>
      </c>
      <c r="P366" s="191"/>
      <c r="Q366" s="191"/>
      <c r="R366" s="191"/>
      <c r="S366" s="191"/>
      <c r="T366" s="191"/>
      <c r="U366" s="191"/>
      <c r="V366" s="191"/>
      <c r="W366" s="191"/>
      <c r="X366" s="191"/>
      <c r="Y366" s="191"/>
      <c r="Z366" s="191">
        <v>61149</v>
      </c>
      <c r="AA366" s="223" t="s">
        <v>1667</v>
      </c>
      <c r="AB366" s="210" t="s">
        <v>1668</v>
      </c>
      <c r="AC366" s="210" t="s">
        <v>1669</v>
      </c>
      <c r="AD366" s="199" t="s">
        <v>94</v>
      </c>
      <c r="AE366" s="236" t="s">
        <v>1276</v>
      </c>
      <c r="AF366" s="231">
        <v>0</v>
      </c>
      <c r="AG366" s="211">
        <f>Table16[[#This Row],[ADOPTED
Expenditures TOTAL]]*Table16[[#This Row],[
Percent Related to CAP]]</f>
        <v>0</v>
      </c>
      <c r="AH366" s="211">
        <f>Table16[[#This Row],[ADOPTED
Revenue TOTAL]]*Table16[[#This Row],[
Percent Related to CAP]]</f>
        <v>0</v>
      </c>
      <c r="AI366" s="217" t="s">
        <v>69</v>
      </c>
      <c r="AJ366" s="217" t="s">
        <v>69</v>
      </c>
      <c r="AK366" s="217" t="s">
        <v>69</v>
      </c>
      <c r="AL366" s="217" t="s">
        <v>177</v>
      </c>
      <c r="AM366" s="291"/>
      <c r="AN366" s="215" t="s">
        <v>83</v>
      </c>
      <c r="AO366" s="197"/>
      <c r="AP366" s="197"/>
      <c r="AQ366" s="216"/>
      <c r="AR366" s="216"/>
      <c r="AS366" s="219" t="s">
        <v>1673</v>
      </c>
      <c r="AT366" s="117" t="b">
        <f>IF(Table16[[#This Row],[PROPOSED
Form ID Name]]=Table16[[#This Row],[ADOPTED
Form ID Name]],TRUE,FALSE)</f>
        <v>1</v>
      </c>
      <c r="AU366" s="121" t="s">
        <v>1667</v>
      </c>
      <c r="AV366" s="220" t="b">
        <f>AND(Table16[[#This Row],[PROPOSED Adjustment Description]]=Table16[[#This Row],[ ADOPTED
Adjustment Description]],TRUE,FALSE)</f>
        <v>0</v>
      </c>
      <c r="AW366" s="1" t="s">
        <v>4458</v>
      </c>
      <c r="AX366" s="1" t="b">
        <f>Table16[[#This Row],[Total Expenditures to CAP]]=Table16[[#This Row],[
Percent Related to CAP]]*Table16[[#This Row],[ADOPTED
Expenditures TOTAL]]</f>
        <v>1</v>
      </c>
      <c r="AY366" s="1" t="b">
        <f>Table16[[#This Row],[Total Revenue to CAP]]=Table16[[#This Row],[
Percent Related to CAP]]*Table16[[#This Row],[ADOPTED
Revenue TOTAL]]</f>
        <v>1</v>
      </c>
    </row>
    <row r="367" spans="1:51" s="214" customFormat="1" ht="35.25" customHeight="1" x14ac:dyDescent="0.15">
      <c r="A367" s="196">
        <v>100000</v>
      </c>
      <c r="B367" s="197" t="s">
        <v>57</v>
      </c>
      <c r="C367" s="198">
        <v>1212</v>
      </c>
      <c r="D367" s="197" t="s">
        <v>1674</v>
      </c>
      <c r="E367" s="197" t="s">
        <v>103</v>
      </c>
      <c r="F367" s="197" t="s">
        <v>83</v>
      </c>
      <c r="G367" s="197" t="s">
        <v>160</v>
      </c>
      <c r="H367" s="197" t="s">
        <v>284</v>
      </c>
      <c r="I367" s="226">
        <v>57311</v>
      </c>
      <c r="J367" s="227" t="s">
        <v>1675</v>
      </c>
      <c r="K367" s="188"/>
      <c r="L367" s="189"/>
      <c r="M367" s="189"/>
      <c r="N367" s="189"/>
      <c r="O367" s="189">
        <f>SUM(Table16[[#This Row],[Salaries and Wages]:[Variable Fringe]])</f>
        <v>0</v>
      </c>
      <c r="P367" s="189"/>
      <c r="Q367" s="189"/>
      <c r="R367" s="189">
        <v>6983</v>
      </c>
      <c r="S367" s="189"/>
      <c r="T367" s="189"/>
      <c r="U367" s="189"/>
      <c r="V367" s="189"/>
      <c r="W367" s="189"/>
      <c r="X367" s="189"/>
      <c r="Y367" s="189">
        <v>6983</v>
      </c>
      <c r="Z367" s="189"/>
      <c r="AA367" s="221" t="s">
        <v>1676</v>
      </c>
      <c r="AB367" s="210" t="s">
        <v>1677</v>
      </c>
      <c r="AC367" s="209" t="s">
        <v>1678</v>
      </c>
      <c r="AD367" s="197" t="s">
        <v>94</v>
      </c>
      <c r="AE367" s="234" t="s">
        <v>69</v>
      </c>
      <c r="AF367" s="259">
        <v>0</v>
      </c>
      <c r="AG367" s="211">
        <f>Table16[[#This Row],[ADOPTED
Expenditures TOTAL]]*Table16[[#This Row],[
Percent Related to CAP]]</f>
        <v>0</v>
      </c>
      <c r="AH367" s="211">
        <f>Table16[[#This Row],[ADOPTED
Revenue TOTAL]]*Table16[[#This Row],[
Percent Related to CAP]]</f>
        <v>0</v>
      </c>
      <c r="AI367" s="251" t="s">
        <v>69</v>
      </c>
      <c r="AJ367" s="251" t="s">
        <v>69</v>
      </c>
      <c r="AK367" s="251" t="s">
        <v>69</v>
      </c>
      <c r="AL367" s="251" t="s">
        <v>69</v>
      </c>
      <c r="AM367" s="246"/>
      <c r="AN367" s="215"/>
      <c r="AO367" s="197"/>
      <c r="AP367" s="197"/>
      <c r="AQ367" s="197"/>
      <c r="AR367" s="197" t="s">
        <v>83</v>
      </c>
      <c r="AS367" s="219" t="s">
        <v>1675</v>
      </c>
      <c r="AT367" s="116" t="b">
        <f>IF(Table16[[#This Row],[PROPOSED
Form ID Name]]=Table16[[#This Row],[ADOPTED
Form ID Name]],TRUE,FALSE)</f>
        <v>1</v>
      </c>
      <c r="AU367" s="121" t="s">
        <v>1676</v>
      </c>
      <c r="AV367" s="220" t="b">
        <f>AND(Table16[[#This Row],[PROPOSED Adjustment Description]]=Table16[[#This Row],[ ADOPTED
Adjustment Description]],TRUE,FALSE)</f>
        <v>0</v>
      </c>
      <c r="AW367" s="1" t="s">
        <v>4458</v>
      </c>
      <c r="AX367" s="1" t="b">
        <f>Table16[[#This Row],[Total Expenditures to CAP]]=Table16[[#This Row],[
Percent Related to CAP]]*Table16[[#This Row],[ADOPTED
Expenditures TOTAL]]</f>
        <v>1</v>
      </c>
      <c r="AY367" s="1" t="b">
        <f>Table16[[#This Row],[Total Revenue to CAP]]=Table16[[#This Row],[
Percent Related to CAP]]*Table16[[#This Row],[ADOPTED
Revenue TOTAL]]</f>
        <v>1</v>
      </c>
    </row>
    <row r="368" spans="1:51" s="214" customFormat="1" ht="35.25" customHeight="1" x14ac:dyDescent="0.15">
      <c r="A368" s="196">
        <v>100000</v>
      </c>
      <c r="B368" s="199" t="s">
        <v>57</v>
      </c>
      <c r="C368" s="198">
        <v>171414</v>
      </c>
      <c r="D368" s="199" t="s">
        <v>1248</v>
      </c>
      <c r="E368" s="199" t="s">
        <v>83</v>
      </c>
      <c r="F368" s="199" t="s">
        <v>60</v>
      </c>
      <c r="G368" s="199" t="s">
        <v>239</v>
      </c>
      <c r="H368" s="199" t="s">
        <v>83</v>
      </c>
      <c r="I368" s="226">
        <v>57312</v>
      </c>
      <c r="J368" s="228" t="s">
        <v>1679</v>
      </c>
      <c r="K368" s="190">
        <v>20</v>
      </c>
      <c r="L368" s="191">
        <v>805958</v>
      </c>
      <c r="M368" s="191">
        <v>56258</v>
      </c>
      <c r="N368" s="191">
        <v>41909</v>
      </c>
      <c r="O368" s="191">
        <f>SUM(Table16[[#This Row],[Salaries and Wages]:[Variable Fringe]])</f>
        <v>904125</v>
      </c>
      <c r="P368" s="191"/>
      <c r="Q368" s="191"/>
      <c r="R368" s="191"/>
      <c r="S368" s="191"/>
      <c r="T368" s="191"/>
      <c r="U368" s="191"/>
      <c r="V368" s="191"/>
      <c r="W368" s="191"/>
      <c r="X368" s="191"/>
      <c r="Y368" s="191">
        <v>904125</v>
      </c>
      <c r="Z368" s="191"/>
      <c r="AA368" s="223" t="s">
        <v>431</v>
      </c>
      <c r="AB368" s="210" t="s">
        <v>242</v>
      </c>
      <c r="AC368" s="210" t="s">
        <v>431</v>
      </c>
      <c r="AD368" s="199" t="s">
        <v>94</v>
      </c>
      <c r="AE368" s="234" t="s">
        <v>1276</v>
      </c>
      <c r="AF368" s="231">
        <v>0</v>
      </c>
      <c r="AG368" s="211">
        <f>Table16[[#This Row],[ADOPTED
Expenditures TOTAL]]*Table16[[#This Row],[
Percent Related to CAP]]</f>
        <v>0</v>
      </c>
      <c r="AH368" s="211">
        <f>Table16[[#This Row],[ADOPTED
Revenue TOTAL]]*Table16[[#This Row],[
Percent Related to CAP]]</f>
        <v>0</v>
      </c>
      <c r="AI368" s="217" t="s">
        <v>69</v>
      </c>
      <c r="AJ368" s="217" t="s">
        <v>69</v>
      </c>
      <c r="AK368" s="217" t="s">
        <v>69</v>
      </c>
      <c r="AL368" s="217" t="s">
        <v>69</v>
      </c>
      <c r="AM368" s="246"/>
      <c r="AN368" s="215"/>
      <c r="AO368" s="197"/>
      <c r="AP368" s="197"/>
      <c r="AQ368" s="197"/>
      <c r="AR368" s="197" t="s">
        <v>70</v>
      </c>
      <c r="AS368" s="219" t="s">
        <v>1679</v>
      </c>
      <c r="AT368" s="116" t="b">
        <f>IF(Table16[[#This Row],[PROPOSED
Form ID Name]]=Table16[[#This Row],[ADOPTED
Form ID Name]],TRUE,FALSE)</f>
        <v>1</v>
      </c>
      <c r="AU368" s="121" t="s">
        <v>431</v>
      </c>
      <c r="AV368" s="220" t="b">
        <f>AND(Table16[[#This Row],[PROPOSED Adjustment Description]]=Table16[[#This Row],[ ADOPTED
Adjustment Description]],TRUE,FALSE)</f>
        <v>0</v>
      </c>
      <c r="AW368" s="1" t="s">
        <v>4458</v>
      </c>
      <c r="AX368" s="1" t="b">
        <f>Table16[[#This Row],[Total Expenditures to CAP]]=Table16[[#This Row],[
Percent Related to CAP]]*Table16[[#This Row],[ADOPTED
Expenditures TOTAL]]</f>
        <v>1</v>
      </c>
      <c r="AY368" s="1" t="b">
        <f>Table16[[#This Row],[Total Revenue to CAP]]=Table16[[#This Row],[
Percent Related to CAP]]*Table16[[#This Row],[ADOPTED
Revenue TOTAL]]</f>
        <v>1</v>
      </c>
    </row>
    <row r="369" spans="1:51" s="214" customFormat="1" ht="35.25" customHeight="1" x14ac:dyDescent="0.15">
      <c r="A369" s="196">
        <v>720048</v>
      </c>
      <c r="B369" s="199" t="s">
        <v>115</v>
      </c>
      <c r="C369" s="198">
        <v>1515</v>
      </c>
      <c r="D369" s="199" t="s">
        <v>116</v>
      </c>
      <c r="E369" s="199" t="s">
        <v>293</v>
      </c>
      <c r="F369" s="199" t="s">
        <v>83</v>
      </c>
      <c r="G369" s="199" t="s">
        <v>160</v>
      </c>
      <c r="H369" s="199" t="s">
        <v>83</v>
      </c>
      <c r="I369" s="226">
        <v>57313</v>
      </c>
      <c r="J369" s="228" t="s">
        <v>1680</v>
      </c>
      <c r="K369" s="190"/>
      <c r="L369" s="191"/>
      <c r="M369" s="191"/>
      <c r="N369" s="191"/>
      <c r="O369" s="191">
        <f>SUM(Table16[[#This Row],[Salaries and Wages]:[Variable Fringe]])</f>
        <v>0</v>
      </c>
      <c r="P369" s="191"/>
      <c r="Q369" s="191">
        <v>1989</v>
      </c>
      <c r="R369" s="191"/>
      <c r="S369" s="191"/>
      <c r="T369" s="191"/>
      <c r="U369" s="191"/>
      <c r="V369" s="191"/>
      <c r="W369" s="191"/>
      <c r="X369" s="191"/>
      <c r="Y369" s="191">
        <v>1989</v>
      </c>
      <c r="Z369" s="191"/>
      <c r="AA369" s="223" t="s">
        <v>1681</v>
      </c>
      <c r="AB369" s="210" t="s">
        <v>1646</v>
      </c>
      <c r="AC369" s="210" t="s">
        <v>1681</v>
      </c>
      <c r="AD369" s="199" t="s">
        <v>94</v>
      </c>
      <c r="AE369" s="234" t="s">
        <v>1682</v>
      </c>
      <c r="AF369" s="231">
        <v>0</v>
      </c>
      <c r="AG369" s="211">
        <f>Table16[[#This Row],[ADOPTED
Expenditures TOTAL]]*Table16[[#This Row],[
Percent Related to CAP]]</f>
        <v>0</v>
      </c>
      <c r="AH369" s="211">
        <f>Table16[[#This Row],[ADOPTED
Revenue TOTAL]]*Table16[[#This Row],[
Percent Related to CAP]]</f>
        <v>0</v>
      </c>
      <c r="AI369" s="217" t="s">
        <v>69</v>
      </c>
      <c r="AJ369" s="217" t="s">
        <v>69</v>
      </c>
      <c r="AK369" s="217" t="s">
        <v>69</v>
      </c>
      <c r="AL369" s="217" t="s">
        <v>69</v>
      </c>
      <c r="AM369" s="246"/>
      <c r="AN369" s="215"/>
      <c r="AO369" s="197"/>
      <c r="AP369" s="197"/>
      <c r="AQ369" s="197" t="s">
        <v>133</v>
      </c>
      <c r="AR369" s="197"/>
      <c r="AS369" s="219" t="s">
        <v>1680</v>
      </c>
      <c r="AT369" s="117" t="b">
        <f>IF(Table16[[#This Row],[PROPOSED
Form ID Name]]=Table16[[#This Row],[ADOPTED
Form ID Name]],TRUE,FALSE)</f>
        <v>1</v>
      </c>
      <c r="AU369" s="121" t="s">
        <v>1681</v>
      </c>
      <c r="AV369" s="220" t="b">
        <f>AND(Table16[[#This Row],[PROPOSED Adjustment Description]]=Table16[[#This Row],[ ADOPTED
Adjustment Description]],TRUE,FALSE)</f>
        <v>0</v>
      </c>
      <c r="AW369" s="1" t="s">
        <v>4458</v>
      </c>
      <c r="AX369" s="1" t="b">
        <f>Table16[[#This Row],[Total Expenditures to CAP]]=Table16[[#This Row],[
Percent Related to CAP]]*Table16[[#This Row],[ADOPTED
Expenditures TOTAL]]</f>
        <v>1</v>
      </c>
      <c r="AY369" s="1" t="b">
        <f>Table16[[#This Row],[Total Revenue to CAP]]=Table16[[#This Row],[
Percent Related to CAP]]*Table16[[#This Row],[ADOPTED
Revenue TOTAL]]</f>
        <v>1</v>
      </c>
    </row>
    <row r="370" spans="1:51" s="214" customFormat="1" ht="35.25" customHeight="1" x14ac:dyDescent="0.15">
      <c r="A370" s="196">
        <v>720048</v>
      </c>
      <c r="B370" s="197" t="s">
        <v>115</v>
      </c>
      <c r="C370" s="198">
        <v>1515</v>
      </c>
      <c r="D370" s="197" t="s">
        <v>116</v>
      </c>
      <c r="E370" s="197" t="s">
        <v>302</v>
      </c>
      <c r="F370" s="197" t="s">
        <v>83</v>
      </c>
      <c r="G370" s="197" t="s">
        <v>61</v>
      </c>
      <c r="H370" s="197" t="s">
        <v>284</v>
      </c>
      <c r="I370" s="226">
        <v>57314</v>
      </c>
      <c r="J370" s="227" t="s">
        <v>1683</v>
      </c>
      <c r="K370" s="188"/>
      <c r="L370" s="189"/>
      <c r="M370" s="189"/>
      <c r="N370" s="189"/>
      <c r="O370" s="189">
        <f>SUM(Table16[[#This Row],[Salaries and Wages]:[Variable Fringe]])</f>
        <v>0</v>
      </c>
      <c r="P370" s="189"/>
      <c r="Q370" s="189"/>
      <c r="R370" s="189">
        <v>25000</v>
      </c>
      <c r="S370" s="189"/>
      <c r="T370" s="189"/>
      <c r="U370" s="189"/>
      <c r="V370" s="189"/>
      <c r="W370" s="189"/>
      <c r="X370" s="189"/>
      <c r="Y370" s="189">
        <v>25000</v>
      </c>
      <c r="Z370" s="189"/>
      <c r="AA370" s="221" t="s">
        <v>1684</v>
      </c>
      <c r="AB370" s="210" t="s">
        <v>1655</v>
      </c>
      <c r="AC370" s="209" t="s">
        <v>1685</v>
      </c>
      <c r="AD370" s="197" t="s">
        <v>67</v>
      </c>
      <c r="AE370" s="235" t="s">
        <v>1686</v>
      </c>
      <c r="AF370" s="231">
        <v>0</v>
      </c>
      <c r="AG370" s="211">
        <f>Table16[[#This Row],[ADOPTED
Expenditures TOTAL]]*Table16[[#This Row],[
Percent Related to CAP]]</f>
        <v>0</v>
      </c>
      <c r="AH370" s="211">
        <f>Table16[[#This Row],[ADOPTED
Revenue TOTAL]]*Table16[[#This Row],[
Percent Related to CAP]]</f>
        <v>0</v>
      </c>
      <c r="AI370" s="217" t="s">
        <v>69</v>
      </c>
      <c r="AJ370" s="217" t="s">
        <v>69</v>
      </c>
      <c r="AK370" s="217" t="s">
        <v>69</v>
      </c>
      <c r="AL370" s="217" t="s">
        <v>69</v>
      </c>
      <c r="AM370" s="290"/>
      <c r="AN370" s="212"/>
      <c r="AO370" s="213"/>
      <c r="AP370" s="213"/>
      <c r="AQ370" s="197" t="s">
        <v>70</v>
      </c>
      <c r="AR370" s="197"/>
      <c r="AS370" s="219" t="s">
        <v>1683</v>
      </c>
      <c r="AT370" s="117" t="b">
        <f>IF(Table16[[#This Row],[PROPOSED
Form ID Name]]=Table16[[#This Row],[ADOPTED
Form ID Name]],TRUE,FALSE)</f>
        <v>1</v>
      </c>
      <c r="AU370" s="121" t="s">
        <v>1684</v>
      </c>
      <c r="AV370" s="220" t="b">
        <f>AND(Table16[[#This Row],[PROPOSED Adjustment Description]]=Table16[[#This Row],[ ADOPTED
Adjustment Description]],TRUE,FALSE)</f>
        <v>0</v>
      </c>
      <c r="AW370" s="1" t="s">
        <v>4458</v>
      </c>
      <c r="AX370" s="1" t="b">
        <f>Table16[[#This Row],[Total Expenditures to CAP]]=Table16[[#This Row],[
Percent Related to CAP]]*Table16[[#This Row],[ADOPTED
Expenditures TOTAL]]</f>
        <v>1</v>
      </c>
      <c r="AY370" s="1" t="b">
        <f>Table16[[#This Row],[Total Revenue to CAP]]=Table16[[#This Row],[
Percent Related to CAP]]*Table16[[#This Row],[ADOPTED
Revenue TOTAL]]</f>
        <v>1</v>
      </c>
    </row>
    <row r="371" spans="1:51" s="425" customFormat="1" ht="35.25" customHeight="1" x14ac:dyDescent="0.15">
      <c r="A371" s="397">
        <v>200205</v>
      </c>
      <c r="B371" s="406" t="s">
        <v>96</v>
      </c>
      <c r="C371" s="399">
        <v>9913</v>
      </c>
      <c r="D371" s="406" t="s">
        <v>1553</v>
      </c>
      <c r="E371" s="406" t="s">
        <v>83</v>
      </c>
      <c r="F371" s="406" t="s">
        <v>83</v>
      </c>
      <c r="G371" s="406" t="s">
        <v>89</v>
      </c>
      <c r="H371" s="406" t="s">
        <v>83</v>
      </c>
      <c r="I371" s="226">
        <v>57316</v>
      </c>
      <c r="J371" s="227" t="s">
        <v>1687</v>
      </c>
      <c r="K371" s="413"/>
      <c r="L371" s="410"/>
      <c r="M371" s="410"/>
      <c r="N371" s="410"/>
      <c r="O371" s="410">
        <f>SUM(Table16[[#This Row],[Salaries and Wages]:[Variable Fringe]])</f>
        <v>0</v>
      </c>
      <c r="P371" s="410"/>
      <c r="Q371" s="410"/>
      <c r="R371" s="410"/>
      <c r="S371" s="410"/>
      <c r="T371" s="410"/>
      <c r="U371" s="410"/>
      <c r="V371" s="410"/>
      <c r="W371" s="410"/>
      <c r="X371" s="410"/>
      <c r="Y371" s="410"/>
      <c r="Z371" s="410">
        <v>24410515</v>
      </c>
      <c r="AA371" s="221" t="s">
        <v>1688</v>
      </c>
      <c r="AB371" s="404" t="s">
        <v>207</v>
      </c>
      <c r="AC371" s="404" t="s">
        <v>1689</v>
      </c>
      <c r="AD371" s="197" t="s">
        <v>94</v>
      </c>
      <c r="AE371" s="234" t="s">
        <v>69</v>
      </c>
      <c r="AF371" s="414">
        <v>0</v>
      </c>
      <c r="AG371" s="411">
        <f>Table16[[#This Row],[ADOPTED
Expenditures TOTAL]]*Table16[[#This Row],[
Percent Related to CAP]]</f>
        <v>0</v>
      </c>
      <c r="AH371" s="411">
        <f>Table16[[#This Row],[ADOPTED
Revenue TOTAL]]*Table16[[#This Row],[
Percent Related to CAP]]</f>
        <v>0</v>
      </c>
      <c r="AI371" s="415" t="s">
        <v>69</v>
      </c>
      <c r="AJ371" s="415" t="s">
        <v>69</v>
      </c>
      <c r="AK371" s="415" t="s">
        <v>69</v>
      </c>
      <c r="AL371" s="415" t="s">
        <v>69</v>
      </c>
      <c r="AM371" s="423"/>
      <c r="AN371" s="215"/>
      <c r="AO371" s="197"/>
      <c r="AP371" s="197" t="s">
        <v>83</v>
      </c>
      <c r="AQ371" s="197"/>
      <c r="AR371" s="197"/>
      <c r="AS371" s="219" t="s">
        <v>1687</v>
      </c>
      <c r="AT371" s="117" t="b">
        <f>IF(Table16[[#This Row],[PROPOSED
Form ID Name]]=Table16[[#This Row],[ADOPTED
Form ID Name]],TRUE,FALSE)</f>
        <v>1</v>
      </c>
      <c r="AU371" s="121" t="s">
        <v>1688</v>
      </c>
      <c r="AV371" s="220" t="b">
        <f>AND(Table16[[#This Row],[PROPOSED Adjustment Description]]=Table16[[#This Row],[ ADOPTED
Adjustment Description]],TRUE,FALSE)</f>
        <v>0</v>
      </c>
      <c r="AW371" s="1" t="s">
        <v>4458</v>
      </c>
      <c r="AX371" s="1" t="b">
        <f>Table16[[#This Row],[Total Expenditures to CAP]]=Table16[[#This Row],[
Percent Related to CAP]]*Table16[[#This Row],[ADOPTED
Expenditures TOTAL]]</f>
        <v>1</v>
      </c>
      <c r="AY371" s="1" t="b">
        <f>Table16[[#This Row],[Total Revenue to CAP]]=Table16[[#This Row],[
Percent Related to CAP]]*Table16[[#This Row],[ADOPTED
Revenue TOTAL]]</f>
        <v>1</v>
      </c>
    </row>
    <row r="372" spans="1:51" s="214" customFormat="1" ht="35.25" customHeight="1" x14ac:dyDescent="0.15">
      <c r="A372" s="196">
        <v>200205</v>
      </c>
      <c r="B372" s="197" t="s">
        <v>96</v>
      </c>
      <c r="C372" s="198">
        <v>1414</v>
      </c>
      <c r="D372" s="197" t="s">
        <v>97</v>
      </c>
      <c r="E372" s="197" t="s">
        <v>83</v>
      </c>
      <c r="F372" s="197" t="s">
        <v>127</v>
      </c>
      <c r="G372" s="197" t="s">
        <v>61</v>
      </c>
      <c r="H372" s="197" t="s">
        <v>83</v>
      </c>
      <c r="I372" s="226">
        <v>57320</v>
      </c>
      <c r="J372" s="227" t="s">
        <v>1690</v>
      </c>
      <c r="K372" s="188"/>
      <c r="L372" s="189"/>
      <c r="M372" s="189"/>
      <c r="N372" s="189"/>
      <c r="O372" s="189">
        <f>SUM(Table16[[#This Row],[Salaries and Wages]:[Variable Fringe]])</f>
        <v>0</v>
      </c>
      <c r="P372" s="189"/>
      <c r="Q372" s="189">
        <v>500000</v>
      </c>
      <c r="R372" s="189"/>
      <c r="S372" s="189"/>
      <c r="T372" s="189"/>
      <c r="U372" s="189"/>
      <c r="V372" s="189"/>
      <c r="W372" s="189"/>
      <c r="X372" s="189"/>
      <c r="Y372" s="189">
        <v>500000</v>
      </c>
      <c r="Z372" s="189"/>
      <c r="AA372" s="221" t="s">
        <v>1691</v>
      </c>
      <c r="AB372" s="210" t="s">
        <v>1692</v>
      </c>
      <c r="AC372" s="210" t="s">
        <v>1693</v>
      </c>
      <c r="AD372" s="197" t="s">
        <v>67</v>
      </c>
      <c r="AE372" s="235" t="s">
        <v>1694</v>
      </c>
      <c r="AF372" s="231">
        <v>0.1</v>
      </c>
      <c r="AG372" s="211">
        <f>Table16[[#This Row],[ADOPTED
Expenditures TOTAL]]*Table16[[#This Row],[
Percent Related to CAP]]</f>
        <v>50000</v>
      </c>
      <c r="AH372" s="211">
        <f>Table16[[#This Row],[ADOPTED
Revenue TOTAL]]*Table16[[#This Row],[
Percent Related to CAP]]</f>
        <v>0</v>
      </c>
      <c r="AI372" s="217" t="s">
        <v>382</v>
      </c>
      <c r="AJ372" s="217" t="s">
        <v>382</v>
      </c>
      <c r="AK372" s="217" t="s">
        <v>156</v>
      </c>
      <c r="AL372" s="217" t="s">
        <v>177</v>
      </c>
      <c r="AM372" s="290"/>
      <c r="AN372" s="212"/>
      <c r="AO372" s="213"/>
      <c r="AP372" s="197" t="s">
        <v>83</v>
      </c>
      <c r="AQ372" s="197"/>
      <c r="AR372" s="197"/>
      <c r="AS372" s="219" t="s">
        <v>1690</v>
      </c>
      <c r="AT372" s="117" t="b">
        <f>IF(Table16[[#This Row],[PROPOSED
Form ID Name]]=Table16[[#This Row],[ADOPTED
Form ID Name]],TRUE,FALSE)</f>
        <v>1</v>
      </c>
      <c r="AU372" s="121" t="s">
        <v>1691</v>
      </c>
      <c r="AV372" s="220" t="b">
        <f>AND(Table16[[#This Row],[PROPOSED Adjustment Description]]=Table16[[#This Row],[ ADOPTED
Adjustment Description]],TRUE,FALSE)</f>
        <v>0</v>
      </c>
      <c r="AW372" s="1" t="s">
        <v>4458</v>
      </c>
      <c r="AX372" s="1" t="b">
        <f>Table16[[#This Row],[Total Expenditures to CAP]]=Table16[[#This Row],[
Percent Related to CAP]]*Table16[[#This Row],[ADOPTED
Expenditures TOTAL]]</f>
        <v>1</v>
      </c>
      <c r="AY372" s="1" t="b">
        <f>Table16[[#This Row],[Total Revenue to CAP]]=Table16[[#This Row],[
Percent Related to CAP]]*Table16[[#This Row],[ADOPTED
Revenue TOTAL]]</f>
        <v>1</v>
      </c>
    </row>
    <row r="373" spans="1:51" s="214" customFormat="1" ht="35.25" customHeight="1" x14ac:dyDescent="0.15">
      <c r="A373" s="196">
        <v>100000</v>
      </c>
      <c r="B373" s="199" t="s">
        <v>57</v>
      </c>
      <c r="C373" s="198">
        <v>1313</v>
      </c>
      <c r="D373" s="199" t="s">
        <v>1583</v>
      </c>
      <c r="E373" s="199" t="s">
        <v>126</v>
      </c>
      <c r="F373" s="199" t="s">
        <v>127</v>
      </c>
      <c r="G373" s="199" t="s">
        <v>61</v>
      </c>
      <c r="H373" s="199" t="s">
        <v>83</v>
      </c>
      <c r="I373" s="226">
        <v>57323</v>
      </c>
      <c r="J373" s="228" t="s">
        <v>1695</v>
      </c>
      <c r="K373" s="190"/>
      <c r="L373" s="191"/>
      <c r="M373" s="191"/>
      <c r="N373" s="191"/>
      <c r="O373" s="191">
        <f>SUM(Table16[[#This Row],[Salaries and Wages]:[Variable Fringe]])</f>
        <v>0</v>
      </c>
      <c r="P373" s="191"/>
      <c r="Q373" s="191">
        <v>97000</v>
      </c>
      <c r="R373" s="191"/>
      <c r="S373" s="191"/>
      <c r="T373" s="191"/>
      <c r="U373" s="191"/>
      <c r="V373" s="191"/>
      <c r="W373" s="191"/>
      <c r="X373" s="191"/>
      <c r="Y373" s="191">
        <v>97000</v>
      </c>
      <c r="Z373" s="191"/>
      <c r="AA373" s="223" t="s">
        <v>1696</v>
      </c>
      <c r="AB373" s="210" t="s">
        <v>1697</v>
      </c>
      <c r="AC373" s="210" t="s">
        <v>1697</v>
      </c>
      <c r="AD373" s="199" t="s">
        <v>67</v>
      </c>
      <c r="AE373" s="235" t="s">
        <v>1698</v>
      </c>
      <c r="AF373" s="231">
        <v>0</v>
      </c>
      <c r="AG373" s="211">
        <f>Table16[[#This Row],[ADOPTED
Expenditures TOTAL]]*Table16[[#This Row],[
Percent Related to CAP]]</f>
        <v>0</v>
      </c>
      <c r="AH373" s="211">
        <f>Table16[[#This Row],[ADOPTED
Revenue TOTAL]]*Table16[[#This Row],[
Percent Related to CAP]]</f>
        <v>0</v>
      </c>
      <c r="AI373" s="217" t="s">
        <v>69</v>
      </c>
      <c r="AJ373" s="217" t="s">
        <v>69</v>
      </c>
      <c r="AK373" s="217" t="s">
        <v>69</v>
      </c>
      <c r="AL373" s="217" t="s">
        <v>69</v>
      </c>
      <c r="AM373" s="290"/>
      <c r="AN373" s="212"/>
      <c r="AO373" s="213"/>
      <c r="AP373" s="213"/>
      <c r="AQ373" s="213"/>
      <c r="AR373" s="197" t="s">
        <v>133</v>
      </c>
      <c r="AS373" s="219" t="s">
        <v>1695</v>
      </c>
      <c r="AT373" s="116" t="b">
        <f>IF(Table16[[#This Row],[PROPOSED
Form ID Name]]=Table16[[#This Row],[ADOPTED
Form ID Name]],TRUE,FALSE)</f>
        <v>1</v>
      </c>
      <c r="AU373" s="121" t="s">
        <v>1696</v>
      </c>
      <c r="AV373" s="220" t="b">
        <f>AND(Table16[[#This Row],[PROPOSED Adjustment Description]]=Table16[[#This Row],[ ADOPTED
Adjustment Description]],TRUE,FALSE)</f>
        <v>0</v>
      </c>
      <c r="AW373" s="1" t="s">
        <v>4458</v>
      </c>
      <c r="AX373" s="1" t="b">
        <f>Table16[[#This Row],[Total Expenditures to CAP]]=Table16[[#This Row],[
Percent Related to CAP]]*Table16[[#This Row],[ADOPTED
Expenditures TOTAL]]</f>
        <v>1</v>
      </c>
      <c r="AY373" s="1" t="b">
        <f>Table16[[#This Row],[Total Revenue to CAP]]=Table16[[#This Row],[
Percent Related to CAP]]*Table16[[#This Row],[ADOPTED
Revenue TOTAL]]</f>
        <v>1</v>
      </c>
    </row>
    <row r="374" spans="1:51" s="214" customFormat="1" ht="35.25" customHeight="1" x14ac:dyDescent="0.15">
      <c r="A374" s="196">
        <v>100000</v>
      </c>
      <c r="B374" s="197" t="s">
        <v>57</v>
      </c>
      <c r="C374" s="198">
        <v>1152</v>
      </c>
      <c r="D374" s="197" t="s">
        <v>1536</v>
      </c>
      <c r="E374" s="197" t="s">
        <v>238</v>
      </c>
      <c r="F374" s="197" t="s">
        <v>83</v>
      </c>
      <c r="G374" s="197" t="s">
        <v>239</v>
      </c>
      <c r="H374" s="197" t="s">
        <v>83</v>
      </c>
      <c r="I374" s="226">
        <v>57324</v>
      </c>
      <c r="J374" s="227" t="s">
        <v>1699</v>
      </c>
      <c r="K374" s="188">
        <v>0.32</v>
      </c>
      <c r="L374" s="189">
        <v>16387</v>
      </c>
      <c r="M374" s="189">
        <v>445</v>
      </c>
      <c r="N374" s="189">
        <v>1221</v>
      </c>
      <c r="O374" s="189">
        <f>SUM(Table16[[#This Row],[Salaries and Wages]:[Variable Fringe]])</f>
        <v>18053</v>
      </c>
      <c r="P374" s="189"/>
      <c r="Q374" s="189"/>
      <c r="R374" s="189"/>
      <c r="S374" s="189"/>
      <c r="T374" s="189"/>
      <c r="U374" s="189"/>
      <c r="V374" s="189"/>
      <c r="W374" s="189"/>
      <c r="X374" s="189"/>
      <c r="Y374" s="189">
        <v>18053</v>
      </c>
      <c r="Z374" s="189"/>
      <c r="AA374" s="221" t="s">
        <v>1700</v>
      </c>
      <c r="AB374" s="210" t="s">
        <v>242</v>
      </c>
      <c r="AC374" s="210" t="s">
        <v>1701</v>
      </c>
      <c r="AD374" s="197" t="s">
        <v>94</v>
      </c>
      <c r="AE374" s="234" t="s">
        <v>69</v>
      </c>
      <c r="AF374" s="259">
        <v>0</v>
      </c>
      <c r="AG374" s="211">
        <f>Table16[[#This Row],[ADOPTED
Expenditures TOTAL]]*Table16[[#This Row],[
Percent Related to CAP]]</f>
        <v>0</v>
      </c>
      <c r="AH374" s="211">
        <f>Table16[[#This Row],[ADOPTED
Revenue TOTAL]]*Table16[[#This Row],[
Percent Related to CAP]]</f>
        <v>0</v>
      </c>
      <c r="AI374" s="251" t="s">
        <v>69</v>
      </c>
      <c r="AJ374" s="251" t="s">
        <v>69</v>
      </c>
      <c r="AK374" s="251" t="s">
        <v>69</v>
      </c>
      <c r="AL374" s="251" t="s">
        <v>69</v>
      </c>
      <c r="AM374" s="246"/>
      <c r="AN374" s="215"/>
      <c r="AO374" s="197"/>
      <c r="AP374" s="197"/>
      <c r="AQ374" s="197"/>
      <c r="AR374" s="197" t="s">
        <v>70</v>
      </c>
      <c r="AS374" s="219" t="s">
        <v>1699</v>
      </c>
      <c r="AT374" s="116" t="b">
        <f>IF(Table16[[#This Row],[PROPOSED
Form ID Name]]=Table16[[#This Row],[ADOPTED
Form ID Name]],TRUE,FALSE)</f>
        <v>1</v>
      </c>
      <c r="AU374" s="121" t="s">
        <v>1700</v>
      </c>
      <c r="AV374" s="220" t="b">
        <f>AND(Table16[[#This Row],[PROPOSED Adjustment Description]]=Table16[[#This Row],[ ADOPTED
Adjustment Description]],TRUE,FALSE)</f>
        <v>0</v>
      </c>
      <c r="AW374" s="1" t="s">
        <v>4458</v>
      </c>
      <c r="AX374" s="1" t="b">
        <f>Table16[[#This Row],[Total Expenditures to CAP]]=Table16[[#This Row],[
Percent Related to CAP]]*Table16[[#This Row],[ADOPTED
Expenditures TOTAL]]</f>
        <v>1</v>
      </c>
      <c r="AY374" s="1" t="b">
        <f>Table16[[#This Row],[Total Revenue to CAP]]=Table16[[#This Row],[
Percent Related to CAP]]*Table16[[#This Row],[ADOPTED
Revenue TOTAL]]</f>
        <v>1</v>
      </c>
    </row>
    <row r="375" spans="1:51" s="214" customFormat="1" ht="35.25" customHeight="1" x14ac:dyDescent="0.15">
      <c r="A375" s="196">
        <v>100000</v>
      </c>
      <c r="B375" s="199" t="s">
        <v>57</v>
      </c>
      <c r="C375" s="198">
        <v>1313</v>
      </c>
      <c r="D375" s="199" t="s">
        <v>1583</v>
      </c>
      <c r="E375" s="199" t="s">
        <v>72</v>
      </c>
      <c r="F375" s="199" t="s">
        <v>127</v>
      </c>
      <c r="G375" s="199" t="s">
        <v>61</v>
      </c>
      <c r="H375" s="199" t="s">
        <v>83</v>
      </c>
      <c r="I375" s="226">
        <v>57325</v>
      </c>
      <c r="J375" s="228" t="s">
        <v>1702</v>
      </c>
      <c r="K375" s="190"/>
      <c r="L375" s="191"/>
      <c r="M375" s="191"/>
      <c r="N375" s="191"/>
      <c r="O375" s="191">
        <f>SUM(Table16[[#This Row],[Salaries and Wages]:[Variable Fringe]])</f>
        <v>0</v>
      </c>
      <c r="P375" s="191"/>
      <c r="Q375" s="191">
        <v>250000</v>
      </c>
      <c r="R375" s="191"/>
      <c r="S375" s="191"/>
      <c r="T375" s="191"/>
      <c r="U375" s="191"/>
      <c r="V375" s="191"/>
      <c r="W375" s="191"/>
      <c r="X375" s="191"/>
      <c r="Y375" s="191">
        <v>250000</v>
      </c>
      <c r="Z375" s="191"/>
      <c r="AA375" s="223" t="s">
        <v>1703</v>
      </c>
      <c r="AB375" s="210" t="s">
        <v>1614</v>
      </c>
      <c r="AC375" s="210" t="s">
        <v>1614</v>
      </c>
      <c r="AD375" s="199" t="s">
        <v>67</v>
      </c>
      <c r="AE375" s="235" t="s">
        <v>1704</v>
      </c>
      <c r="AF375" s="231">
        <v>0</v>
      </c>
      <c r="AG375" s="211">
        <f>Table16[[#This Row],[ADOPTED
Expenditures TOTAL]]*Table16[[#This Row],[
Percent Related to CAP]]</f>
        <v>0</v>
      </c>
      <c r="AH375" s="211">
        <f>Table16[[#This Row],[ADOPTED
Revenue TOTAL]]*Table16[[#This Row],[
Percent Related to CAP]]</f>
        <v>0</v>
      </c>
      <c r="AI375" s="217" t="s">
        <v>69</v>
      </c>
      <c r="AJ375" s="217" t="s">
        <v>69</v>
      </c>
      <c r="AK375" s="217" t="s">
        <v>69</v>
      </c>
      <c r="AL375" s="217" t="s">
        <v>69</v>
      </c>
      <c r="AM375" s="290"/>
      <c r="AN375" s="212"/>
      <c r="AO375" s="213"/>
      <c r="AP375" s="213"/>
      <c r="AQ375" s="213"/>
      <c r="AR375" s="197" t="s">
        <v>179</v>
      </c>
      <c r="AS375" s="219" t="s">
        <v>1702</v>
      </c>
      <c r="AT375" s="116" t="b">
        <f>IF(Table16[[#This Row],[PROPOSED
Form ID Name]]=Table16[[#This Row],[ADOPTED
Form ID Name]],TRUE,FALSE)</f>
        <v>1</v>
      </c>
      <c r="AU375" s="121" t="s">
        <v>1703</v>
      </c>
      <c r="AV375" s="220" t="b">
        <f>AND(Table16[[#This Row],[PROPOSED Adjustment Description]]=Table16[[#This Row],[ ADOPTED
Adjustment Description]],TRUE,FALSE)</f>
        <v>0</v>
      </c>
      <c r="AW375" s="1" t="s">
        <v>4458</v>
      </c>
      <c r="AX375" s="1" t="b">
        <f>Table16[[#This Row],[Total Expenditures to CAP]]=Table16[[#This Row],[
Percent Related to CAP]]*Table16[[#This Row],[ADOPTED
Expenditures TOTAL]]</f>
        <v>1</v>
      </c>
      <c r="AY375" s="1" t="b">
        <f>Table16[[#This Row],[Total Revenue to CAP]]=Table16[[#This Row],[
Percent Related to CAP]]*Table16[[#This Row],[ADOPTED
Revenue TOTAL]]</f>
        <v>1</v>
      </c>
    </row>
    <row r="376" spans="1:51" s="214" customFormat="1" ht="35.25" customHeight="1" x14ac:dyDescent="0.15">
      <c r="A376" s="196">
        <v>200205</v>
      </c>
      <c r="B376" s="197" t="s">
        <v>96</v>
      </c>
      <c r="C376" s="198">
        <v>1412</v>
      </c>
      <c r="D376" s="197" t="s">
        <v>216</v>
      </c>
      <c r="E376" s="197" t="s">
        <v>72</v>
      </c>
      <c r="F376" s="197" t="s">
        <v>60</v>
      </c>
      <c r="G376" s="197" t="s">
        <v>61</v>
      </c>
      <c r="H376" s="197" t="s">
        <v>83</v>
      </c>
      <c r="I376" s="226">
        <v>57334</v>
      </c>
      <c r="J376" s="227" t="s">
        <v>1705</v>
      </c>
      <c r="K376" s="188"/>
      <c r="L376" s="189"/>
      <c r="M376" s="189"/>
      <c r="N376" s="189"/>
      <c r="O376" s="189">
        <f>SUM(Table16[[#This Row],[Salaries and Wages]:[Variable Fringe]])</f>
        <v>0</v>
      </c>
      <c r="P376" s="189"/>
      <c r="Q376" s="189">
        <v>100000</v>
      </c>
      <c r="R376" s="189"/>
      <c r="S376" s="189"/>
      <c r="T376" s="189"/>
      <c r="U376" s="189"/>
      <c r="V376" s="189"/>
      <c r="W376" s="189"/>
      <c r="X376" s="189"/>
      <c r="Y376" s="189">
        <v>100000</v>
      </c>
      <c r="Z376" s="189"/>
      <c r="AA376" s="221" t="s">
        <v>1706</v>
      </c>
      <c r="AB376" s="210" t="s">
        <v>1707</v>
      </c>
      <c r="AC376" s="209" t="s">
        <v>1708</v>
      </c>
      <c r="AD376" s="197" t="s">
        <v>67</v>
      </c>
      <c r="AE376" s="235" t="s">
        <v>1709</v>
      </c>
      <c r="AF376" s="231">
        <v>0</v>
      </c>
      <c r="AG376" s="211">
        <f>Table16[[#This Row],[ADOPTED
Expenditures TOTAL]]*Table16[[#This Row],[
Percent Related to CAP]]</f>
        <v>0</v>
      </c>
      <c r="AH376" s="211">
        <f>Table16[[#This Row],[ADOPTED
Revenue TOTAL]]*Table16[[#This Row],[
Percent Related to CAP]]</f>
        <v>0</v>
      </c>
      <c r="AI376" s="217" t="s">
        <v>69</v>
      </c>
      <c r="AJ376" s="217" t="s">
        <v>69</v>
      </c>
      <c r="AK376" s="217" t="s">
        <v>69</v>
      </c>
      <c r="AL376" s="217" t="s">
        <v>69</v>
      </c>
      <c r="AM376" s="290"/>
      <c r="AN376" s="212"/>
      <c r="AO376" s="213"/>
      <c r="AP376" s="197" t="s">
        <v>179</v>
      </c>
      <c r="AQ376" s="197"/>
      <c r="AR376" s="197"/>
      <c r="AS376" s="219" t="s">
        <v>1705</v>
      </c>
      <c r="AT376" s="117" t="b">
        <f>IF(Table16[[#This Row],[PROPOSED
Form ID Name]]=Table16[[#This Row],[ADOPTED
Form ID Name]],TRUE,FALSE)</f>
        <v>1</v>
      </c>
      <c r="AU376" s="121" t="s">
        <v>1706</v>
      </c>
      <c r="AV376" s="220" t="b">
        <f>AND(Table16[[#This Row],[PROPOSED Adjustment Description]]=Table16[[#This Row],[ ADOPTED
Adjustment Description]],TRUE,FALSE)</f>
        <v>0</v>
      </c>
      <c r="AW376" s="1" t="s">
        <v>4458</v>
      </c>
      <c r="AX376" s="1" t="b">
        <f>Table16[[#This Row],[Total Expenditures to CAP]]=Table16[[#This Row],[
Percent Related to CAP]]*Table16[[#This Row],[ADOPTED
Expenditures TOTAL]]</f>
        <v>1</v>
      </c>
      <c r="AY376" s="1" t="b">
        <f>Table16[[#This Row],[Total Revenue to CAP]]=Table16[[#This Row],[
Percent Related to CAP]]*Table16[[#This Row],[ADOPTED
Revenue TOTAL]]</f>
        <v>1</v>
      </c>
    </row>
    <row r="377" spans="1:51" s="214" customFormat="1" ht="35.25" customHeight="1" x14ac:dyDescent="0.15">
      <c r="A377" s="196">
        <v>200002</v>
      </c>
      <c r="B377" s="197" t="s">
        <v>1710</v>
      </c>
      <c r="C377" s="198">
        <v>1412</v>
      </c>
      <c r="D377" s="197" t="s">
        <v>216</v>
      </c>
      <c r="E377" s="197" t="s">
        <v>126</v>
      </c>
      <c r="F377" s="197" t="s">
        <v>60</v>
      </c>
      <c r="G377" s="197" t="s">
        <v>61</v>
      </c>
      <c r="H377" s="197" t="s">
        <v>83</v>
      </c>
      <c r="I377" s="226">
        <v>57335</v>
      </c>
      <c r="J377" s="227" t="s">
        <v>1711</v>
      </c>
      <c r="K377" s="188"/>
      <c r="L377" s="189"/>
      <c r="M377" s="189"/>
      <c r="N377" s="189"/>
      <c r="O377" s="189">
        <f>SUM(Table16[[#This Row],[Salaries and Wages]:[Variable Fringe]])</f>
        <v>0</v>
      </c>
      <c r="P377" s="189"/>
      <c r="Q377" s="189">
        <v>75000</v>
      </c>
      <c r="R377" s="189"/>
      <c r="S377" s="189"/>
      <c r="T377" s="189"/>
      <c r="U377" s="189"/>
      <c r="V377" s="189"/>
      <c r="W377" s="189"/>
      <c r="X377" s="189"/>
      <c r="Y377" s="189">
        <v>75000</v>
      </c>
      <c r="Z377" s="189">
        <v>75000</v>
      </c>
      <c r="AA377" s="221" t="s">
        <v>1712</v>
      </c>
      <c r="AB377" s="210" t="s">
        <v>1713</v>
      </c>
      <c r="AC377" s="210" t="s">
        <v>1714</v>
      </c>
      <c r="AD377" s="197" t="s">
        <v>67</v>
      </c>
      <c r="AE377" s="235" t="s">
        <v>1715</v>
      </c>
      <c r="AF377" s="231">
        <v>0</v>
      </c>
      <c r="AG377" s="211">
        <f>Table16[[#This Row],[ADOPTED
Expenditures TOTAL]]*Table16[[#This Row],[
Percent Related to CAP]]</f>
        <v>0</v>
      </c>
      <c r="AH377" s="211">
        <f>Table16[[#This Row],[ADOPTED
Revenue TOTAL]]*Table16[[#This Row],[
Percent Related to CAP]]</f>
        <v>0</v>
      </c>
      <c r="AI377" s="217" t="s">
        <v>69</v>
      </c>
      <c r="AJ377" s="217" t="s">
        <v>69</v>
      </c>
      <c r="AK377" s="217" t="s">
        <v>69</v>
      </c>
      <c r="AL377" s="217" t="s">
        <v>69</v>
      </c>
      <c r="AM377" s="290"/>
      <c r="AN377" s="212"/>
      <c r="AO377" s="197" t="s">
        <v>70</v>
      </c>
      <c r="AP377" s="197"/>
      <c r="AQ377" s="197"/>
      <c r="AR377" s="216"/>
      <c r="AS377" s="219" t="s">
        <v>1711</v>
      </c>
      <c r="AT377" s="117" t="b">
        <f>IF(Table16[[#This Row],[PROPOSED
Form ID Name]]=Table16[[#This Row],[ADOPTED
Form ID Name]],TRUE,FALSE)</f>
        <v>1</v>
      </c>
      <c r="AU377" s="121" t="s">
        <v>1712</v>
      </c>
      <c r="AV377" s="220" t="b">
        <f>AND(Table16[[#This Row],[PROPOSED Adjustment Description]]=Table16[[#This Row],[ ADOPTED
Adjustment Description]],TRUE,FALSE)</f>
        <v>0</v>
      </c>
      <c r="AW377" s="1" t="s">
        <v>4458</v>
      </c>
      <c r="AX377" s="1" t="b">
        <f>Table16[[#This Row],[Total Expenditures to CAP]]=Table16[[#This Row],[
Percent Related to CAP]]*Table16[[#This Row],[ADOPTED
Expenditures TOTAL]]</f>
        <v>1</v>
      </c>
      <c r="AY377" s="1" t="b">
        <f>Table16[[#This Row],[Total Revenue to CAP]]=Table16[[#This Row],[
Percent Related to CAP]]*Table16[[#This Row],[ADOPTED
Revenue TOTAL]]</f>
        <v>1</v>
      </c>
    </row>
    <row r="378" spans="1:51" s="214" customFormat="1" ht="35.25" customHeight="1" x14ac:dyDescent="0.15">
      <c r="A378" s="196">
        <v>200205</v>
      </c>
      <c r="B378" s="197" t="s">
        <v>96</v>
      </c>
      <c r="C378" s="198">
        <v>1414</v>
      </c>
      <c r="D378" s="197" t="s">
        <v>97</v>
      </c>
      <c r="E378" s="197" t="s">
        <v>83</v>
      </c>
      <c r="F378" s="197" t="s">
        <v>60</v>
      </c>
      <c r="G378" s="197" t="s">
        <v>61</v>
      </c>
      <c r="H378" s="197" t="s">
        <v>83</v>
      </c>
      <c r="I378" s="226">
        <v>57337</v>
      </c>
      <c r="J378" s="227" t="s">
        <v>1716</v>
      </c>
      <c r="K378" s="188"/>
      <c r="L378" s="189"/>
      <c r="M378" s="189"/>
      <c r="N378" s="189"/>
      <c r="O378" s="189">
        <f>SUM(Table16[[#This Row],[Salaries and Wages]:[Variable Fringe]])</f>
        <v>0</v>
      </c>
      <c r="P378" s="189"/>
      <c r="Q378" s="189">
        <v>1844408</v>
      </c>
      <c r="R378" s="189"/>
      <c r="S378" s="189"/>
      <c r="T378" s="189"/>
      <c r="U378" s="189"/>
      <c r="V378" s="189"/>
      <c r="W378" s="189"/>
      <c r="X378" s="189"/>
      <c r="Y378" s="189">
        <v>1844408</v>
      </c>
      <c r="Z378" s="189"/>
      <c r="AA378" s="221" t="s">
        <v>1717</v>
      </c>
      <c r="AB378" s="210" t="s">
        <v>1718</v>
      </c>
      <c r="AC378" s="210" t="s">
        <v>1719</v>
      </c>
      <c r="AD378" s="197" t="s">
        <v>67</v>
      </c>
      <c r="AE378" s="235" t="s">
        <v>1720</v>
      </c>
      <c r="AF378" s="231">
        <v>0</v>
      </c>
      <c r="AG378" s="211">
        <f>Table16[[#This Row],[ADOPTED
Expenditures TOTAL]]*Table16[[#This Row],[
Percent Related to CAP]]</f>
        <v>0</v>
      </c>
      <c r="AH378" s="211">
        <f>Table16[[#This Row],[ADOPTED
Revenue TOTAL]]*Table16[[#This Row],[
Percent Related to CAP]]</f>
        <v>0</v>
      </c>
      <c r="AI378" s="217" t="s">
        <v>69</v>
      </c>
      <c r="AJ378" s="217" t="s">
        <v>69</v>
      </c>
      <c r="AK378" s="217" t="s">
        <v>69</v>
      </c>
      <c r="AL378" s="217" t="s">
        <v>69</v>
      </c>
      <c r="AM378" s="290"/>
      <c r="AN378" s="212"/>
      <c r="AO378" s="213"/>
      <c r="AP378" s="197" t="s">
        <v>179</v>
      </c>
      <c r="AQ378" s="197"/>
      <c r="AR378" s="197"/>
      <c r="AS378" s="219" t="s">
        <v>1716</v>
      </c>
      <c r="AT378" s="117" t="b">
        <f>IF(Table16[[#This Row],[PROPOSED
Form ID Name]]=Table16[[#This Row],[ADOPTED
Form ID Name]],TRUE,FALSE)</f>
        <v>1</v>
      </c>
      <c r="AU378" s="121" t="s">
        <v>1717</v>
      </c>
      <c r="AV378" s="220" t="b">
        <f>AND(Table16[[#This Row],[PROPOSED Adjustment Description]]=Table16[[#This Row],[ ADOPTED
Adjustment Description]],TRUE,FALSE)</f>
        <v>0</v>
      </c>
      <c r="AW378" s="1" t="s">
        <v>4458</v>
      </c>
      <c r="AX378" s="1" t="b">
        <f>Table16[[#This Row],[Total Expenditures to CAP]]=Table16[[#This Row],[
Percent Related to CAP]]*Table16[[#This Row],[ADOPTED
Expenditures TOTAL]]</f>
        <v>1</v>
      </c>
      <c r="AY378" s="1" t="b">
        <f>Table16[[#This Row],[Total Revenue to CAP]]=Table16[[#This Row],[
Percent Related to CAP]]*Table16[[#This Row],[ADOPTED
Revenue TOTAL]]</f>
        <v>1</v>
      </c>
    </row>
    <row r="379" spans="1:51" s="214" customFormat="1" ht="35.25" customHeight="1" x14ac:dyDescent="0.15">
      <c r="A379" s="196">
        <v>200205</v>
      </c>
      <c r="B379" s="197" t="s">
        <v>96</v>
      </c>
      <c r="C379" s="198">
        <v>1414</v>
      </c>
      <c r="D379" s="197" t="s">
        <v>97</v>
      </c>
      <c r="E379" s="197" t="s">
        <v>83</v>
      </c>
      <c r="F379" s="197" t="s">
        <v>60</v>
      </c>
      <c r="G379" s="197" t="s">
        <v>61</v>
      </c>
      <c r="H379" s="197" t="s">
        <v>83</v>
      </c>
      <c r="I379" s="226">
        <v>57338</v>
      </c>
      <c r="J379" s="227" t="s">
        <v>1721</v>
      </c>
      <c r="K379" s="188"/>
      <c r="L379" s="189"/>
      <c r="M379" s="189"/>
      <c r="N379" s="189"/>
      <c r="O379" s="189">
        <f>SUM(Table16[[#This Row],[Salaries and Wages]:[Variable Fringe]])</f>
        <v>0</v>
      </c>
      <c r="P379" s="189"/>
      <c r="Q379" s="189"/>
      <c r="R379" s="189"/>
      <c r="S379" s="189"/>
      <c r="T379" s="189"/>
      <c r="U379" s="189"/>
      <c r="V379" s="189"/>
      <c r="W379" s="189">
        <v>75000</v>
      </c>
      <c r="X379" s="189"/>
      <c r="Y379" s="189">
        <v>75000</v>
      </c>
      <c r="Z379" s="189"/>
      <c r="AA379" s="221" t="s">
        <v>1722</v>
      </c>
      <c r="AB379" s="210" t="s">
        <v>1723</v>
      </c>
      <c r="AC379" s="210" t="s">
        <v>1714</v>
      </c>
      <c r="AD379" s="197" t="s">
        <v>67</v>
      </c>
      <c r="AE379" s="235" t="s">
        <v>1724</v>
      </c>
      <c r="AF379" s="231">
        <v>0</v>
      </c>
      <c r="AG379" s="211">
        <f>Table16[[#This Row],[ADOPTED
Expenditures TOTAL]]*Table16[[#This Row],[
Percent Related to CAP]]</f>
        <v>0</v>
      </c>
      <c r="AH379" s="211">
        <f>Table16[[#This Row],[ADOPTED
Revenue TOTAL]]*Table16[[#This Row],[
Percent Related to CAP]]</f>
        <v>0</v>
      </c>
      <c r="AI379" s="217" t="s">
        <v>69</v>
      </c>
      <c r="AJ379" s="217" t="s">
        <v>69</v>
      </c>
      <c r="AK379" s="217" t="s">
        <v>69</v>
      </c>
      <c r="AL379" s="217" t="s">
        <v>69</v>
      </c>
      <c r="AM379" s="290"/>
      <c r="AN379" s="212"/>
      <c r="AO379" s="213"/>
      <c r="AP379" s="197" t="s">
        <v>70</v>
      </c>
      <c r="AQ379" s="197"/>
      <c r="AR379" s="197"/>
      <c r="AS379" s="219" t="s">
        <v>1721</v>
      </c>
      <c r="AT379" s="117" t="b">
        <f>IF(Table16[[#This Row],[PROPOSED
Form ID Name]]=Table16[[#This Row],[ADOPTED
Form ID Name]],TRUE,FALSE)</f>
        <v>1</v>
      </c>
      <c r="AU379" s="121" t="s">
        <v>1722</v>
      </c>
      <c r="AV379" s="220" t="b">
        <f>AND(Table16[[#This Row],[PROPOSED Adjustment Description]]=Table16[[#This Row],[ ADOPTED
Adjustment Description]],TRUE,FALSE)</f>
        <v>0</v>
      </c>
      <c r="AW379" s="1" t="s">
        <v>4458</v>
      </c>
      <c r="AX379" s="1" t="b">
        <f>Table16[[#This Row],[Total Expenditures to CAP]]=Table16[[#This Row],[
Percent Related to CAP]]*Table16[[#This Row],[ADOPTED
Expenditures TOTAL]]</f>
        <v>1</v>
      </c>
      <c r="AY379" s="1" t="b">
        <f>Table16[[#This Row],[Total Revenue to CAP]]=Table16[[#This Row],[
Percent Related to CAP]]*Table16[[#This Row],[ADOPTED
Revenue TOTAL]]</f>
        <v>1</v>
      </c>
    </row>
    <row r="380" spans="1:51" s="214" customFormat="1" ht="35.25" customHeight="1" x14ac:dyDescent="0.15">
      <c r="A380" s="196">
        <v>200205</v>
      </c>
      <c r="B380" s="197" t="s">
        <v>96</v>
      </c>
      <c r="C380" s="198">
        <v>1414</v>
      </c>
      <c r="D380" s="197" t="s">
        <v>97</v>
      </c>
      <c r="E380" s="197" t="s">
        <v>83</v>
      </c>
      <c r="F380" s="197" t="s">
        <v>60</v>
      </c>
      <c r="G380" s="197" t="s">
        <v>61</v>
      </c>
      <c r="H380" s="197" t="s">
        <v>83</v>
      </c>
      <c r="I380" s="226">
        <v>57339</v>
      </c>
      <c r="J380" s="227" t="s">
        <v>1725</v>
      </c>
      <c r="K380" s="188"/>
      <c r="L380" s="189"/>
      <c r="M380" s="189"/>
      <c r="N380" s="189"/>
      <c r="O380" s="189">
        <f>SUM(Table16[[#This Row],[Salaries and Wages]:[Variable Fringe]])</f>
        <v>0</v>
      </c>
      <c r="P380" s="189"/>
      <c r="Q380" s="189">
        <v>905592</v>
      </c>
      <c r="R380" s="189"/>
      <c r="S380" s="189"/>
      <c r="T380" s="189"/>
      <c r="U380" s="189"/>
      <c r="V380" s="189"/>
      <c r="W380" s="189"/>
      <c r="X380" s="189"/>
      <c r="Y380" s="189">
        <v>905592</v>
      </c>
      <c r="Z380" s="189"/>
      <c r="AA380" s="221" t="s">
        <v>1726</v>
      </c>
      <c r="AB380" s="210" t="s">
        <v>1727</v>
      </c>
      <c r="AC380" s="210" t="s">
        <v>1728</v>
      </c>
      <c r="AD380" s="197" t="s">
        <v>67</v>
      </c>
      <c r="AE380" s="235" t="s">
        <v>1729</v>
      </c>
      <c r="AF380" s="231">
        <v>0</v>
      </c>
      <c r="AG380" s="211">
        <f>Table16[[#This Row],[ADOPTED
Expenditures TOTAL]]*Table16[[#This Row],[
Percent Related to CAP]]</f>
        <v>0</v>
      </c>
      <c r="AH380" s="211">
        <f>Table16[[#This Row],[ADOPTED
Revenue TOTAL]]*Table16[[#This Row],[
Percent Related to CAP]]</f>
        <v>0</v>
      </c>
      <c r="AI380" s="217" t="s">
        <v>69</v>
      </c>
      <c r="AJ380" s="217" t="s">
        <v>69</v>
      </c>
      <c r="AK380" s="217" t="s">
        <v>69</v>
      </c>
      <c r="AL380" s="217" t="s">
        <v>69</v>
      </c>
      <c r="AM380" s="290"/>
      <c r="AN380" s="212"/>
      <c r="AO380" s="213"/>
      <c r="AP380" s="197" t="s">
        <v>179</v>
      </c>
      <c r="AQ380" s="197"/>
      <c r="AR380" s="197"/>
      <c r="AS380" s="219" t="s">
        <v>1725</v>
      </c>
      <c r="AT380" s="117" t="b">
        <f>IF(Table16[[#This Row],[PROPOSED
Form ID Name]]=Table16[[#This Row],[ADOPTED
Form ID Name]],TRUE,FALSE)</f>
        <v>1</v>
      </c>
      <c r="AU380" s="121" t="s">
        <v>1726</v>
      </c>
      <c r="AV380" s="220" t="b">
        <f>AND(Table16[[#This Row],[PROPOSED Adjustment Description]]=Table16[[#This Row],[ ADOPTED
Adjustment Description]],TRUE,FALSE)</f>
        <v>0</v>
      </c>
      <c r="AW380" s="1" t="s">
        <v>4458</v>
      </c>
      <c r="AX380" s="1" t="b">
        <f>Table16[[#This Row],[Total Expenditures to CAP]]=Table16[[#This Row],[
Percent Related to CAP]]*Table16[[#This Row],[ADOPTED
Expenditures TOTAL]]</f>
        <v>1</v>
      </c>
      <c r="AY380" s="1" t="b">
        <f>Table16[[#This Row],[Total Revenue to CAP]]=Table16[[#This Row],[
Percent Related to CAP]]*Table16[[#This Row],[ADOPTED
Revenue TOTAL]]</f>
        <v>1</v>
      </c>
    </row>
    <row r="381" spans="1:51" s="214" customFormat="1" ht="35.25" customHeight="1" x14ac:dyDescent="0.15">
      <c r="A381" s="196">
        <v>700001</v>
      </c>
      <c r="B381" s="197" t="s">
        <v>1179</v>
      </c>
      <c r="C381" s="198">
        <v>2000</v>
      </c>
      <c r="D381" s="197" t="s">
        <v>393</v>
      </c>
      <c r="E381" s="197" t="s">
        <v>293</v>
      </c>
      <c r="F381" s="197" t="s">
        <v>83</v>
      </c>
      <c r="G381" s="197" t="s">
        <v>160</v>
      </c>
      <c r="H381" s="197" t="s">
        <v>83</v>
      </c>
      <c r="I381" s="226">
        <v>57340</v>
      </c>
      <c r="J381" s="227" t="s">
        <v>1730</v>
      </c>
      <c r="K381" s="188"/>
      <c r="L381" s="189"/>
      <c r="M381" s="189"/>
      <c r="N381" s="189"/>
      <c r="O381" s="189">
        <f>SUM(Table16[[#This Row],[Salaries and Wages]:[Variable Fringe]])</f>
        <v>0</v>
      </c>
      <c r="P381" s="189">
        <v>10906231</v>
      </c>
      <c r="Q381" s="189"/>
      <c r="R381" s="189"/>
      <c r="S381" s="189"/>
      <c r="T381" s="189"/>
      <c r="U381" s="189"/>
      <c r="V381" s="189"/>
      <c r="W381" s="189"/>
      <c r="X381" s="189"/>
      <c r="Y381" s="189">
        <v>10906231</v>
      </c>
      <c r="Z381" s="189"/>
      <c r="AA381" s="221" t="s">
        <v>1731</v>
      </c>
      <c r="AB381" s="210" t="s">
        <v>1732</v>
      </c>
      <c r="AC381" s="210" t="s">
        <v>1733</v>
      </c>
      <c r="AD381" s="197" t="s">
        <v>94</v>
      </c>
      <c r="AE381" s="234" t="s">
        <v>69</v>
      </c>
      <c r="AF381" s="231">
        <v>0</v>
      </c>
      <c r="AG381" s="211">
        <f>Table16[[#This Row],[ADOPTED
Expenditures TOTAL]]*Table16[[#This Row],[
Percent Related to CAP]]</f>
        <v>0</v>
      </c>
      <c r="AH381" s="211">
        <f>Table16[[#This Row],[ADOPTED
Revenue TOTAL]]*Table16[[#This Row],[
Percent Related to CAP]]</f>
        <v>0</v>
      </c>
      <c r="AI381" s="217" t="s">
        <v>69</v>
      </c>
      <c r="AJ381" s="217" t="s">
        <v>69</v>
      </c>
      <c r="AK381" s="217" t="s">
        <v>69</v>
      </c>
      <c r="AL381" s="217" t="s">
        <v>69</v>
      </c>
      <c r="AM381" s="246"/>
      <c r="AN381" s="215" t="s">
        <v>83</v>
      </c>
      <c r="AO381" s="197"/>
      <c r="AP381" s="197"/>
      <c r="AQ381" s="216"/>
      <c r="AR381" s="216"/>
      <c r="AS381" s="219" t="s">
        <v>1730</v>
      </c>
      <c r="AT381" s="117" t="b">
        <f>IF(Table16[[#This Row],[PROPOSED
Form ID Name]]=Table16[[#This Row],[ADOPTED
Form ID Name]],TRUE,FALSE)</f>
        <v>1</v>
      </c>
      <c r="AU381" s="121" t="s">
        <v>1731</v>
      </c>
      <c r="AV381" s="220" t="b">
        <f>AND(Table16[[#This Row],[PROPOSED Adjustment Description]]=Table16[[#This Row],[ ADOPTED
Adjustment Description]],TRUE,FALSE)</f>
        <v>0</v>
      </c>
      <c r="AW381" s="1" t="s">
        <v>4458</v>
      </c>
      <c r="AX381" s="1" t="b">
        <f>Table16[[#This Row],[Total Expenditures to CAP]]=Table16[[#This Row],[
Percent Related to CAP]]*Table16[[#This Row],[ADOPTED
Expenditures TOTAL]]</f>
        <v>1</v>
      </c>
      <c r="AY381" s="1" t="b">
        <f>Table16[[#This Row],[Total Revenue to CAP]]=Table16[[#This Row],[
Percent Related to CAP]]*Table16[[#This Row],[ADOPTED
Revenue TOTAL]]</f>
        <v>1</v>
      </c>
    </row>
    <row r="382" spans="1:51" s="214" customFormat="1" ht="35.25" customHeight="1" x14ac:dyDescent="0.15">
      <c r="A382" s="196">
        <v>700000</v>
      </c>
      <c r="B382" s="199" t="s">
        <v>1169</v>
      </c>
      <c r="C382" s="198">
        <v>2000</v>
      </c>
      <c r="D382" s="199" t="s">
        <v>393</v>
      </c>
      <c r="E382" s="199" t="s">
        <v>293</v>
      </c>
      <c r="F382" s="199" t="s">
        <v>83</v>
      </c>
      <c r="G382" s="199" t="s">
        <v>160</v>
      </c>
      <c r="H382" s="199" t="s">
        <v>83</v>
      </c>
      <c r="I382" s="226">
        <v>57341</v>
      </c>
      <c r="J382" s="228" t="s">
        <v>1734</v>
      </c>
      <c r="K382" s="190"/>
      <c r="L382" s="191"/>
      <c r="M382" s="191"/>
      <c r="N382" s="191"/>
      <c r="O382" s="191">
        <f>SUM(Table16[[#This Row],[Salaries and Wages]:[Variable Fringe]])</f>
        <v>0</v>
      </c>
      <c r="P382" s="191">
        <v>150800</v>
      </c>
      <c r="Q382" s="191"/>
      <c r="R382" s="191"/>
      <c r="S382" s="191"/>
      <c r="T382" s="191"/>
      <c r="U382" s="191"/>
      <c r="V382" s="191"/>
      <c r="W382" s="191"/>
      <c r="X382" s="191"/>
      <c r="Y382" s="191">
        <v>150800</v>
      </c>
      <c r="Z382" s="191"/>
      <c r="AA382" s="222" t="s">
        <v>1735</v>
      </c>
      <c r="AB382" s="210" t="s">
        <v>1736</v>
      </c>
      <c r="AC382" s="210" t="s">
        <v>1737</v>
      </c>
      <c r="AD382" s="199" t="s">
        <v>94</v>
      </c>
      <c r="AE382" s="236" t="s">
        <v>69</v>
      </c>
      <c r="AF382" s="231">
        <v>0</v>
      </c>
      <c r="AG382" s="211">
        <f>Table16[[#This Row],[ADOPTED
Expenditures TOTAL]]*Table16[[#This Row],[
Percent Related to CAP]]</f>
        <v>0</v>
      </c>
      <c r="AH382" s="211">
        <f>Table16[[#This Row],[ADOPTED
Revenue TOTAL]]*Table16[[#This Row],[
Percent Related to CAP]]</f>
        <v>0</v>
      </c>
      <c r="AI382" s="217" t="s">
        <v>69</v>
      </c>
      <c r="AJ382" s="217" t="s">
        <v>69</v>
      </c>
      <c r="AK382" s="217" t="s">
        <v>69</v>
      </c>
      <c r="AL382" s="217" t="s">
        <v>69</v>
      </c>
      <c r="AM382" s="291"/>
      <c r="AN382" s="215" t="s">
        <v>83</v>
      </c>
      <c r="AO382" s="197"/>
      <c r="AP382" s="197"/>
      <c r="AQ382" s="216"/>
      <c r="AR382" s="216"/>
      <c r="AS382" s="219" t="s">
        <v>1734</v>
      </c>
      <c r="AT382" s="117" t="b">
        <f>IF(Table16[[#This Row],[PROPOSED
Form ID Name]]=Table16[[#This Row],[ADOPTED
Form ID Name]],TRUE,FALSE)</f>
        <v>1</v>
      </c>
      <c r="AU382" s="121" t="s">
        <v>1735</v>
      </c>
      <c r="AV382" s="220" t="b">
        <f>AND(Table16[[#This Row],[PROPOSED Adjustment Description]]=Table16[[#This Row],[ ADOPTED
Adjustment Description]],TRUE,FALSE)</f>
        <v>0</v>
      </c>
      <c r="AW382" s="1" t="s">
        <v>4458</v>
      </c>
      <c r="AX382" s="1" t="b">
        <f>Table16[[#This Row],[Total Expenditures to CAP]]=Table16[[#This Row],[
Percent Related to CAP]]*Table16[[#This Row],[ADOPTED
Expenditures TOTAL]]</f>
        <v>1</v>
      </c>
      <c r="AY382" s="1" t="b">
        <f>Table16[[#This Row],[Total Revenue to CAP]]=Table16[[#This Row],[
Percent Related to CAP]]*Table16[[#This Row],[ADOPTED
Revenue TOTAL]]</f>
        <v>1</v>
      </c>
    </row>
    <row r="383" spans="1:51" s="425" customFormat="1" ht="35.25" customHeight="1" x14ac:dyDescent="0.15">
      <c r="A383" s="397">
        <v>700001</v>
      </c>
      <c r="B383" s="406" t="s">
        <v>1179</v>
      </c>
      <c r="C383" s="399">
        <v>2000</v>
      </c>
      <c r="D383" s="406" t="s">
        <v>393</v>
      </c>
      <c r="E383" s="406" t="s">
        <v>302</v>
      </c>
      <c r="F383" s="406" t="s">
        <v>307</v>
      </c>
      <c r="G383" s="406" t="s">
        <v>262</v>
      </c>
      <c r="H383" s="406" t="s">
        <v>263</v>
      </c>
      <c r="I383" s="226">
        <v>57342</v>
      </c>
      <c r="J383" s="227" t="s">
        <v>1738</v>
      </c>
      <c r="K383" s="413"/>
      <c r="L383" s="410"/>
      <c r="M383" s="410"/>
      <c r="N383" s="410"/>
      <c r="O383" s="410">
        <f>SUM(Table16[[#This Row],[Salaries and Wages]:[Variable Fringe]])</f>
        <v>0</v>
      </c>
      <c r="P383" s="410"/>
      <c r="Q383" s="410">
        <v>500000</v>
      </c>
      <c r="R383" s="410"/>
      <c r="S383" s="410">
        <v>750000</v>
      </c>
      <c r="T383" s="410"/>
      <c r="U383" s="410"/>
      <c r="V383" s="410"/>
      <c r="W383" s="410"/>
      <c r="X383" s="410"/>
      <c r="Y383" s="410">
        <v>1250000</v>
      </c>
      <c r="Z383" s="410"/>
      <c r="AA383" s="221" t="s">
        <v>1739</v>
      </c>
      <c r="AB383" s="404" t="s">
        <v>1740</v>
      </c>
      <c r="AC383" s="404" t="s">
        <v>1741</v>
      </c>
      <c r="AD383" s="197" t="s">
        <v>67</v>
      </c>
      <c r="AE383" s="234"/>
      <c r="AF383" s="414">
        <v>1</v>
      </c>
      <c r="AG383" s="411">
        <f>Table16[[#This Row],[ADOPTED
Expenditures TOTAL]]*Table16[[#This Row],[
Percent Related to CAP]]</f>
        <v>1250000</v>
      </c>
      <c r="AH383" s="411">
        <f>Table16[[#This Row],[ADOPTED
Revenue TOTAL]]*Table16[[#This Row],[
Percent Related to CAP]]</f>
        <v>0</v>
      </c>
      <c r="AI383" s="415" t="s">
        <v>895</v>
      </c>
      <c r="AJ383" s="415" t="s">
        <v>1742</v>
      </c>
      <c r="AK383" s="415" t="s">
        <v>81</v>
      </c>
      <c r="AL383" s="415" t="s">
        <v>1743</v>
      </c>
      <c r="AM383" s="423"/>
      <c r="AN383" s="215" t="s">
        <v>70</v>
      </c>
      <c r="AO383" s="197"/>
      <c r="AP383" s="197"/>
      <c r="AQ383" s="216"/>
      <c r="AR383" s="216"/>
      <c r="AS383" s="219" t="s">
        <v>1738</v>
      </c>
      <c r="AT383" s="117" t="b">
        <f>IF(Table16[[#This Row],[PROPOSED
Form ID Name]]=Table16[[#This Row],[ADOPTED
Form ID Name]],TRUE,FALSE)</f>
        <v>1</v>
      </c>
      <c r="AU383" s="121" t="s">
        <v>1739</v>
      </c>
      <c r="AV383" s="220" t="b">
        <f>AND(Table16[[#This Row],[PROPOSED Adjustment Description]]=Table16[[#This Row],[ ADOPTED
Adjustment Description]],TRUE,FALSE)</f>
        <v>0</v>
      </c>
      <c r="AW383" s="1" t="s">
        <v>4458</v>
      </c>
      <c r="AX383" s="1" t="b">
        <f>Table16[[#This Row],[Total Expenditures to CAP]]=Table16[[#This Row],[
Percent Related to CAP]]*Table16[[#This Row],[ADOPTED
Expenditures TOTAL]]</f>
        <v>1</v>
      </c>
      <c r="AY383" s="1" t="b">
        <f>Table16[[#This Row],[Total Revenue to CAP]]=Table16[[#This Row],[
Percent Related to CAP]]*Table16[[#This Row],[ADOPTED
Revenue TOTAL]]</f>
        <v>1</v>
      </c>
    </row>
    <row r="384" spans="1:51" s="425" customFormat="1" ht="35.25" customHeight="1" x14ac:dyDescent="0.15">
      <c r="A384" s="397">
        <v>700000</v>
      </c>
      <c r="B384" s="406" t="s">
        <v>1169</v>
      </c>
      <c r="C384" s="399">
        <v>2000</v>
      </c>
      <c r="D384" s="406" t="s">
        <v>393</v>
      </c>
      <c r="E384" s="406" t="s">
        <v>278</v>
      </c>
      <c r="F384" s="406" t="s">
        <v>83</v>
      </c>
      <c r="G384" s="406" t="s">
        <v>61</v>
      </c>
      <c r="H384" s="406" t="s">
        <v>83</v>
      </c>
      <c r="I384" s="226">
        <v>57344</v>
      </c>
      <c r="J384" s="227" t="s">
        <v>1744</v>
      </c>
      <c r="K384" s="413">
        <v>7.0000000000000007E-2</v>
      </c>
      <c r="L384" s="410">
        <v>6769</v>
      </c>
      <c r="M384" s="410">
        <v>1018</v>
      </c>
      <c r="N384" s="410">
        <v>259</v>
      </c>
      <c r="O384" s="410">
        <f>SUM(Table16[[#This Row],[Salaries and Wages]:[Variable Fringe]])</f>
        <v>8046</v>
      </c>
      <c r="P384" s="410"/>
      <c r="Q384" s="410"/>
      <c r="R384" s="410"/>
      <c r="S384" s="410"/>
      <c r="T384" s="410"/>
      <c r="U384" s="410"/>
      <c r="V384" s="410"/>
      <c r="W384" s="410"/>
      <c r="X384" s="410"/>
      <c r="Y384" s="410">
        <v>8046</v>
      </c>
      <c r="Z384" s="410"/>
      <c r="AA384" s="221" t="s">
        <v>1745</v>
      </c>
      <c r="AB384" s="404" t="s">
        <v>1746</v>
      </c>
      <c r="AC384" s="404" t="s">
        <v>1747</v>
      </c>
      <c r="AD384" s="197" t="s">
        <v>94</v>
      </c>
      <c r="AE384" s="234" t="s">
        <v>69</v>
      </c>
      <c r="AF384" s="414">
        <v>0</v>
      </c>
      <c r="AG384" s="411">
        <f>Table16[[#This Row],[ADOPTED
Expenditures TOTAL]]*Table16[[#This Row],[
Percent Related to CAP]]</f>
        <v>0</v>
      </c>
      <c r="AH384" s="411">
        <f>Table16[[#This Row],[ADOPTED
Revenue TOTAL]]*Table16[[#This Row],[
Percent Related to CAP]]</f>
        <v>0</v>
      </c>
      <c r="AI384" s="415" t="s">
        <v>69</v>
      </c>
      <c r="AJ384" s="415" t="s">
        <v>69</v>
      </c>
      <c r="AK384" s="415" t="s">
        <v>69</v>
      </c>
      <c r="AL384" s="415" t="s">
        <v>69</v>
      </c>
      <c r="AM384" s="423"/>
      <c r="AN384" s="215" t="s">
        <v>133</v>
      </c>
      <c r="AO384" s="197"/>
      <c r="AP384" s="197"/>
      <c r="AQ384" s="216"/>
      <c r="AR384" s="216"/>
      <c r="AS384" s="219" t="s">
        <v>1744</v>
      </c>
      <c r="AT384" s="117" t="b">
        <f>IF(Table16[[#This Row],[PROPOSED
Form ID Name]]=Table16[[#This Row],[ADOPTED
Form ID Name]],TRUE,FALSE)</f>
        <v>1</v>
      </c>
      <c r="AU384" s="121" t="s">
        <v>1745</v>
      </c>
      <c r="AV384" s="220" t="b">
        <f>AND(Table16[[#This Row],[PROPOSED Adjustment Description]]=Table16[[#This Row],[ ADOPTED
Adjustment Description]],TRUE,FALSE)</f>
        <v>0</v>
      </c>
      <c r="AW384" s="1" t="s">
        <v>4458</v>
      </c>
      <c r="AX384" s="1" t="b">
        <f>Table16[[#This Row],[Total Expenditures to CAP]]=Table16[[#This Row],[
Percent Related to CAP]]*Table16[[#This Row],[ADOPTED
Expenditures TOTAL]]</f>
        <v>1</v>
      </c>
      <c r="AY384" s="1" t="b">
        <f>Table16[[#This Row],[Total Revenue to CAP]]=Table16[[#This Row],[
Percent Related to CAP]]*Table16[[#This Row],[ADOPTED
Revenue TOTAL]]</f>
        <v>1</v>
      </c>
    </row>
    <row r="385" spans="1:51" s="214" customFormat="1" ht="35.25" customHeight="1" x14ac:dyDescent="0.15">
      <c r="A385" s="196">
        <v>700001</v>
      </c>
      <c r="B385" s="197" t="s">
        <v>1179</v>
      </c>
      <c r="C385" s="198">
        <v>2000</v>
      </c>
      <c r="D385" s="197" t="s">
        <v>393</v>
      </c>
      <c r="E385" s="197" t="s">
        <v>278</v>
      </c>
      <c r="F385" s="197" t="s">
        <v>83</v>
      </c>
      <c r="G385" s="197" t="s">
        <v>83</v>
      </c>
      <c r="H385" s="197" t="s">
        <v>83</v>
      </c>
      <c r="I385" s="226">
        <v>57345</v>
      </c>
      <c r="J385" s="227" t="s">
        <v>1748</v>
      </c>
      <c r="K385" s="188">
        <v>0.06</v>
      </c>
      <c r="L385" s="189">
        <v>5802</v>
      </c>
      <c r="M385" s="189">
        <v>883</v>
      </c>
      <c r="N385" s="189">
        <v>233</v>
      </c>
      <c r="O385" s="189">
        <f>SUM(Table16[[#This Row],[Salaries and Wages]:[Variable Fringe]])</f>
        <v>6918</v>
      </c>
      <c r="P385" s="189"/>
      <c r="Q385" s="189"/>
      <c r="R385" s="189"/>
      <c r="S385" s="189"/>
      <c r="T385" s="189"/>
      <c r="U385" s="189"/>
      <c r="V385" s="189"/>
      <c r="W385" s="189"/>
      <c r="X385" s="189"/>
      <c r="Y385" s="189">
        <v>6918</v>
      </c>
      <c r="Z385" s="189"/>
      <c r="AA385" s="221" t="s">
        <v>1749</v>
      </c>
      <c r="AB385" s="210" t="s">
        <v>1750</v>
      </c>
      <c r="AC385" s="210" t="s">
        <v>1751</v>
      </c>
      <c r="AD385" s="197" t="s">
        <v>94</v>
      </c>
      <c r="AE385" s="234" t="s">
        <v>69</v>
      </c>
      <c r="AF385" s="231">
        <v>0</v>
      </c>
      <c r="AG385" s="211">
        <f>Table16[[#This Row],[ADOPTED
Expenditures TOTAL]]*Table16[[#This Row],[
Percent Related to CAP]]</f>
        <v>0</v>
      </c>
      <c r="AH385" s="211">
        <f>Table16[[#This Row],[ADOPTED
Revenue TOTAL]]*Table16[[#This Row],[
Percent Related to CAP]]</f>
        <v>0</v>
      </c>
      <c r="AI385" s="217" t="s">
        <v>69</v>
      </c>
      <c r="AJ385" s="217" t="s">
        <v>69</v>
      </c>
      <c r="AK385" s="217" t="s">
        <v>69</v>
      </c>
      <c r="AL385" s="217" t="s">
        <v>69</v>
      </c>
      <c r="AM385" s="246"/>
      <c r="AN385" s="215" t="s">
        <v>133</v>
      </c>
      <c r="AO385" s="197"/>
      <c r="AP385" s="197"/>
      <c r="AQ385" s="216"/>
      <c r="AR385" s="216"/>
      <c r="AS385" s="219" t="s">
        <v>1748</v>
      </c>
      <c r="AT385" s="117" t="b">
        <f>IF(Table16[[#This Row],[PROPOSED
Form ID Name]]=Table16[[#This Row],[ADOPTED
Form ID Name]],TRUE,FALSE)</f>
        <v>1</v>
      </c>
      <c r="AU385" s="121" t="s">
        <v>1749</v>
      </c>
      <c r="AV385" s="220" t="b">
        <f>AND(Table16[[#This Row],[PROPOSED Adjustment Description]]=Table16[[#This Row],[ ADOPTED
Adjustment Description]],TRUE,FALSE)</f>
        <v>0</v>
      </c>
      <c r="AW385" s="1" t="s">
        <v>4458</v>
      </c>
      <c r="AX385" s="1" t="b">
        <f>Table16[[#This Row],[Total Expenditures to CAP]]=Table16[[#This Row],[
Percent Related to CAP]]*Table16[[#This Row],[ADOPTED
Expenditures TOTAL]]</f>
        <v>1</v>
      </c>
      <c r="AY385" s="1" t="b">
        <f>Table16[[#This Row],[Total Revenue to CAP]]=Table16[[#This Row],[
Percent Related to CAP]]*Table16[[#This Row],[ADOPTED
Revenue TOTAL]]</f>
        <v>1</v>
      </c>
    </row>
    <row r="386" spans="1:51" s="214" customFormat="1" ht="35.25" customHeight="1" x14ac:dyDescent="0.15">
      <c r="A386" s="196">
        <v>700011</v>
      </c>
      <c r="B386" s="197" t="s">
        <v>392</v>
      </c>
      <c r="C386" s="198">
        <v>2000</v>
      </c>
      <c r="D386" s="197" t="s">
        <v>393</v>
      </c>
      <c r="E386" s="197" t="s">
        <v>278</v>
      </c>
      <c r="F386" s="197" t="s">
        <v>83</v>
      </c>
      <c r="G386" s="197" t="s">
        <v>61</v>
      </c>
      <c r="H386" s="197" t="s">
        <v>83</v>
      </c>
      <c r="I386" s="226">
        <v>57346</v>
      </c>
      <c r="J386" s="227" t="s">
        <v>1752</v>
      </c>
      <c r="K386" s="188">
        <v>0.37</v>
      </c>
      <c r="L386" s="189">
        <v>35781</v>
      </c>
      <c r="M386" s="189">
        <v>5078</v>
      </c>
      <c r="N386" s="189">
        <v>1042</v>
      </c>
      <c r="O386" s="189">
        <f>SUM(Table16[[#This Row],[Salaries and Wages]:[Variable Fringe]])</f>
        <v>41901</v>
      </c>
      <c r="P386" s="189"/>
      <c r="Q386" s="189"/>
      <c r="R386" s="189"/>
      <c r="S386" s="189"/>
      <c r="T386" s="189"/>
      <c r="U386" s="189"/>
      <c r="V386" s="189"/>
      <c r="W386" s="189"/>
      <c r="X386" s="189"/>
      <c r="Y386" s="189">
        <v>41901</v>
      </c>
      <c r="Z386" s="189"/>
      <c r="AA386" s="221" t="s">
        <v>1749</v>
      </c>
      <c r="AB386" s="210" t="s">
        <v>1750</v>
      </c>
      <c r="AC386" s="210" t="s">
        <v>1751</v>
      </c>
      <c r="AD386" s="197" t="s">
        <v>94</v>
      </c>
      <c r="AE386" s="234" t="s">
        <v>69</v>
      </c>
      <c r="AF386" s="231">
        <v>0</v>
      </c>
      <c r="AG386" s="211">
        <f>Table16[[#This Row],[ADOPTED
Expenditures TOTAL]]*Table16[[#This Row],[
Percent Related to CAP]]</f>
        <v>0</v>
      </c>
      <c r="AH386" s="211">
        <f>Table16[[#This Row],[ADOPTED
Revenue TOTAL]]*Table16[[#This Row],[
Percent Related to CAP]]</f>
        <v>0</v>
      </c>
      <c r="AI386" s="217" t="s">
        <v>69</v>
      </c>
      <c r="AJ386" s="217" t="s">
        <v>69</v>
      </c>
      <c r="AK386" s="217" t="s">
        <v>69</v>
      </c>
      <c r="AL386" s="217" t="s">
        <v>69</v>
      </c>
      <c r="AM386" s="246"/>
      <c r="AN386" s="215" t="s">
        <v>133</v>
      </c>
      <c r="AO386" s="197"/>
      <c r="AP386" s="197"/>
      <c r="AQ386" s="216"/>
      <c r="AR386" s="216"/>
      <c r="AS386" s="219" t="s">
        <v>1752</v>
      </c>
      <c r="AT386" s="117" t="b">
        <f>IF(Table16[[#This Row],[PROPOSED
Form ID Name]]=Table16[[#This Row],[ADOPTED
Form ID Name]],TRUE,FALSE)</f>
        <v>1</v>
      </c>
      <c r="AU386" s="121" t="s">
        <v>1749</v>
      </c>
      <c r="AV386" s="220" t="b">
        <f>AND(Table16[[#This Row],[PROPOSED Adjustment Description]]=Table16[[#This Row],[ ADOPTED
Adjustment Description]],TRUE,FALSE)</f>
        <v>0</v>
      </c>
      <c r="AW386" s="1" t="s">
        <v>4458</v>
      </c>
      <c r="AX386" s="1" t="b">
        <f>Table16[[#This Row],[Total Expenditures to CAP]]=Table16[[#This Row],[
Percent Related to CAP]]*Table16[[#This Row],[ADOPTED
Expenditures TOTAL]]</f>
        <v>1</v>
      </c>
      <c r="AY386" s="1" t="b">
        <f>Table16[[#This Row],[Total Revenue to CAP]]=Table16[[#This Row],[
Percent Related to CAP]]*Table16[[#This Row],[ADOPTED
Revenue TOTAL]]</f>
        <v>1</v>
      </c>
    </row>
    <row r="387" spans="1:51" s="214" customFormat="1" ht="35.25" customHeight="1" x14ac:dyDescent="0.15">
      <c r="A387" s="196">
        <v>700000</v>
      </c>
      <c r="B387" s="197" t="s">
        <v>1169</v>
      </c>
      <c r="C387" s="198">
        <v>2000</v>
      </c>
      <c r="D387" s="197" t="s">
        <v>393</v>
      </c>
      <c r="E387" s="197" t="s">
        <v>238</v>
      </c>
      <c r="F387" s="197" t="s">
        <v>83</v>
      </c>
      <c r="G387" s="197" t="s">
        <v>61</v>
      </c>
      <c r="H387" s="197" t="s">
        <v>83</v>
      </c>
      <c r="I387" s="226">
        <v>57347</v>
      </c>
      <c r="J387" s="227" t="s">
        <v>1753</v>
      </c>
      <c r="K387" s="188">
        <v>3.1</v>
      </c>
      <c r="L387" s="189">
        <v>351767</v>
      </c>
      <c r="M387" s="189">
        <v>72301</v>
      </c>
      <c r="N387" s="189">
        <v>33057</v>
      </c>
      <c r="O387" s="189">
        <f>SUM(Table16[[#This Row],[Salaries and Wages]:[Variable Fringe]])</f>
        <v>457125</v>
      </c>
      <c r="P387" s="189"/>
      <c r="Q387" s="189">
        <v>725000</v>
      </c>
      <c r="R387" s="189"/>
      <c r="S387" s="189"/>
      <c r="T387" s="189"/>
      <c r="U387" s="189"/>
      <c r="V387" s="189"/>
      <c r="W387" s="189"/>
      <c r="X387" s="189"/>
      <c r="Y387" s="189">
        <v>1182125</v>
      </c>
      <c r="Z387" s="189"/>
      <c r="AA387" s="221" t="s">
        <v>1754</v>
      </c>
      <c r="AB387" s="210" t="s">
        <v>1755</v>
      </c>
      <c r="AC387" s="210" t="s">
        <v>1756</v>
      </c>
      <c r="AD387" s="197" t="s">
        <v>67</v>
      </c>
      <c r="AE387" s="234"/>
      <c r="AF387" s="231">
        <v>0</v>
      </c>
      <c r="AG387" s="211">
        <f>Table16[[#This Row],[ADOPTED
Expenditures TOTAL]]*Table16[[#This Row],[
Percent Related to CAP]]</f>
        <v>0</v>
      </c>
      <c r="AH387" s="211">
        <f>Table16[[#This Row],[ADOPTED
Revenue TOTAL]]*Table16[[#This Row],[
Percent Related to CAP]]</f>
        <v>0</v>
      </c>
      <c r="AI387" s="217" t="s">
        <v>69</v>
      </c>
      <c r="AJ387" s="217" t="s">
        <v>69</v>
      </c>
      <c r="AK387" s="217" t="s">
        <v>69</v>
      </c>
      <c r="AL387" s="217" t="s">
        <v>69</v>
      </c>
      <c r="AM387" s="246"/>
      <c r="AN387" s="215" t="s">
        <v>70</v>
      </c>
      <c r="AO387" s="197"/>
      <c r="AP387" s="197"/>
      <c r="AQ387" s="216"/>
      <c r="AR387" s="216"/>
      <c r="AS387" s="219" t="s">
        <v>1753</v>
      </c>
      <c r="AT387" s="117" t="b">
        <f>IF(Table16[[#This Row],[PROPOSED
Form ID Name]]=Table16[[#This Row],[ADOPTED
Form ID Name]],TRUE,FALSE)</f>
        <v>1</v>
      </c>
      <c r="AU387" s="121" t="s">
        <v>1754</v>
      </c>
      <c r="AV387" s="220" t="b">
        <f>AND(Table16[[#This Row],[PROPOSED Adjustment Description]]=Table16[[#This Row],[ ADOPTED
Adjustment Description]],TRUE,FALSE)</f>
        <v>0</v>
      </c>
      <c r="AW387" s="1" t="s">
        <v>4458</v>
      </c>
      <c r="AX387" s="1" t="b">
        <f>Table16[[#This Row],[Total Expenditures to CAP]]=Table16[[#This Row],[
Percent Related to CAP]]*Table16[[#This Row],[ADOPTED
Expenditures TOTAL]]</f>
        <v>1</v>
      </c>
      <c r="AY387" s="1" t="b">
        <f>Table16[[#This Row],[Total Revenue to CAP]]=Table16[[#This Row],[
Percent Related to CAP]]*Table16[[#This Row],[ADOPTED
Revenue TOTAL]]</f>
        <v>1</v>
      </c>
    </row>
    <row r="388" spans="1:51" s="214" customFormat="1" ht="35.25" customHeight="1" x14ac:dyDescent="0.15">
      <c r="A388" s="196">
        <v>700001</v>
      </c>
      <c r="B388" s="197" t="s">
        <v>1179</v>
      </c>
      <c r="C388" s="198">
        <v>2000</v>
      </c>
      <c r="D388" s="197" t="s">
        <v>393</v>
      </c>
      <c r="E388" s="197" t="s">
        <v>238</v>
      </c>
      <c r="F388" s="197" t="s">
        <v>83</v>
      </c>
      <c r="G388" s="197" t="s">
        <v>61</v>
      </c>
      <c r="H388" s="197" t="s">
        <v>83</v>
      </c>
      <c r="I388" s="226">
        <v>57348</v>
      </c>
      <c r="J388" s="227" t="s">
        <v>1757</v>
      </c>
      <c r="K388" s="188">
        <v>1.05</v>
      </c>
      <c r="L388" s="189">
        <v>106995</v>
      </c>
      <c r="M388" s="189">
        <v>22866</v>
      </c>
      <c r="N388" s="189">
        <v>10868</v>
      </c>
      <c r="O388" s="189">
        <f>SUM(Table16[[#This Row],[Salaries and Wages]:[Variable Fringe]])</f>
        <v>140729</v>
      </c>
      <c r="P388" s="189"/>
      <c r="Q388" s="189"/>
      <c r="R388" s="189"/>
      <c r="S388" s="189"/>
      <c r="T388" s="189"/>
      <c r="U388" s="189"/>
      <c r="V388" s="189"/>
      <c r="W388" s="189"/>
      <c r="X388" s="189"/>
      <c r="Y388" s="189">
        <v>140729</v>
      </c>
      <c r="Z388" s="189"/>
      <c r="AA388" s="221" t="s">
        <v>1758</v>
      </c>
      <c r="AB388" s="210" t="s">
        <v>1759</v>
      </c>
      <c r="AC388" s="210" t="s">
        <v>1756</v>
      </c>
      <c r="AD388" s="197" t="s">
        <v>67</v>
      </c>
      <c r="AE388" s="234"/>
      <c r="AF388" s="231">
        <v>0</v>
      </c>
      <c r="AG388" s="211">
        <f>Table16[[#This Row],[ADOPTED
Expenditures TOTAL]]*Table16[[#This Row],[
Percent Related to CAP]]</f>
        <v>0</v>
      </c>
      <c r="AH388" s="211">
        <f>Table16[[#This Row],[ADOPTED
Revenue TOTAL]]*Table16[[#This Row],[
Percent Related to CAP]]</f>
        <v>0</v>
      </c>
      <c r="AI388" s="217" t="s">
        <v>69</v>
      </c>
      <c r="AJ388" s="217" t="s">
        <v>69</v>
      </c>
      <c r="AK388" s="217" t="s">
        <v>69</v>
      </c>
      <c r="AL388" s="217" t="s">
        <v>69</v>
      </c>
      <c r="AM388" s="246"/>
      <c r="AN388" s="215" t="s">
        <v>70</v>
      </c>
      <c r="AO388" s="197"/>
      <c r="AP388" s="197"/>
      <c r="AQ388" s="216"/>
      <c r="AR388" s="216"/>
      <c r="AS388" s="219" t="s">
        <v>1757</v>
      </c>
      <c r="AT388" s="117" t="b">
        <f>IF(Table16[[#This Row],[PROPOSED
Form ID Name]]=Table16[[#This Row],[ADOPTED
Form ID Name]],TRUE,FALSE)</f>
        <v>1</v>
      </c>
      <c r="AU388" s="121" t="s">
        <v>1758</v>
      </c>
      <c r="AV388" s="220" t="b">
        <f>AND(Table16[[#This Row],[PROPOSED Adjustment Description]]=Table16[[#This Row],[ ADOPTED
Adjustment Description]],TRUE,FALSE)</f>
        <v>0</v>
      </c>
      <c r="AW388" s="1" t="s">
        <v>4458</v>
      </c>
      <c r="AX388" s="1" t="b">
        <f>Table16[[#This Row],[Total Expenditures to CAP]]=Table16[[#This Row],[
Percent Related to CAP]]*Table16[[#This Row],[ADOPTED
Expenditures TOTAL]]</f>
        <v>1</v>
      </c>
      <c r="AY388" s="1" t="b">
        <f>Table16[[#This Row],[Total Revenue to CAP]]=Table16[[#This Row],[
Percent Related to CAP]]*Table16[[#This Row],[ADOPTED
Revenue TOTAL]]</f>
        <v>1</v>
      </c>
    </row>
    <row r="389" spans="1:51" s="214" customFormat="1" ht="35.25" customHeight="1" x14ac:dyDescent="0.15">
      <c r="A389" s="196">
        <v>700011</v>
      </c>
      <c r="B389" s="197" t="s">
        <v>392</v>
      </c>
      <c r="C389" s="198">
        <v>2000</v>
      </c>
      <c r="D389" s="197" t="s">
        <v>393</v>
      </c>
      <c r="E389" s="197" t="s">
        <v>238</v>
      </c>
      <c r="F389" s="197" t="s">
        <v>83</v>
      </c>
      <c r="G389" s="197" t="s">
        <v>61</v>
      </c>
      <c r="H389" s="197" t="s">
        <v>83</v>
      </c>
      <c r="I389" s="226">
        <v>57349</v>
      </c>
      <c r="J389" s="227" t="s">
        <v>1760</v>
      </c>
      <c r="K389" s="188">
        <v>3.85</v>
      </c>
      <c r="L389" s="189">
        <v>428192</v>
      </c>
      <c r="M389" s="189">
        <v>88638</v>
      </c>
      <c r="N389" s="189">
        <v>40822</v>
      </c>
      <c r="O389" s="189">
        <f>SUM(Table16[[#This Row],[Salaries and Wages]:[Variable Fringe]])</f>
        <v>557652</v>
      </c>
      <c r="P389" s="189"/>
      <c r="Q389" s="189">
        <v>725000</v>
      </c>
      <c r="R389" s="189"/>
      <c r="S389" s="189"/>
      <c r="T389" s="189"/>
      <c r="U389" s="189"/>
      <c r="V389" s="189"/>
      <c r="W389" s="189"/>
      <c r="X389" s="189"/>
      <c r="Y389" s="189">
        <v>1282652</v>
      </c>
      <c r="Z389" s="189"/>
      <c r="AA389" s="221" t="s">
        <v>1761</v>
      </c>
      <c r="AB389" s="210" t="s">
        <v>1759</v>
      </c>
      <c r="AC389" s="210" t="s">
        <v>1756</v>
      </c>
      <c r="AD389" s="197" t="s">
        <v>67</v>
      </c>
      <c r="AE389" s="234"/>
      <c r="AF389" s="231">
        <v>0</v>
      </c>
      <c r="AG389" s="211">
        <f>Table16[[#This Row],[ADOPTED
Expenditures TOTAL]]*Table16[[#This Row],[
Percent Related to CAP]]</f>
        <v>0</v>
      </c>
      <c r="AH389" s="211">
        <f>Table16[[#This Row],[ADOPTED
Revenue TOTAL]]*Table16[[#This Row],[
Percent Related to CAP]]</f>
        <v>0</v>
      </c>
      <c r="AI389" s="217" t="s">
        <v>69</v>
      </c>
      <c r="AJ389" s="217" t="s">
        <v>69</v>
      </c>
      <c r="AK389" s="217" t="s">
        <v>69</v>
      </c>
      <c r="AL389" s="217" t="s">
        <v>69</v>
      </c>
      <c r="AM389" s="246"/>
      <c r="AN389" s="215" t="s">
        <v>70</v>
      </c>
      <c r="AO389" s="197"/>
      <c r="AP389" s="197"/>
      <c r="AQ389" s="216"/>
      <c r="AR389" s="216"/>
      <c r="AS389" s="219" t="s">
        <v>1760</v>
      </c>
      <c r="AT389" s="117" t="b">
        <f>IF(Table16[[#This Row],[PROPOSED
Form ID Name]]=Table16[[#This Row],[ADOPTED
Form ID Name]],TRUE,FALSE)</f>
        <v>1</v>
      </c>
      <c r="AU389" s="121" t="s">
        <v>1761</v>
      </c>
      <c r="AV389" s="220" t="b">
        <f>AND(Table16[[#This Row],[PROPOSED Adjustment Description]]=Table16[[#This Row],[ ADOPTED
Adjustment Description]],TRUE,FALSE)</f>
        <v>0</v>
      </c>
      <c r="AW389" s="1" t="s">
        <v>4458</v>
      </c>
      <c r="AX389" s="1" t="b">
        <f>Table16[[#This Row],[Total Expenditures to CAP]]=Table16[[#This Row],[
Percent Related to CAP]]*Table16[[#This Row],[ADOPTED
Expenditures TOTAL]]</f>
        <v>1</v>
      </c>
      <c r="AY389" s="1" t="b">
        <f>Table16[[#This Row],[Total Revenue to CAP]]=Table16[[#This Row],[
Percent Related to CAP]]*Table16[[#This Row],[ADOPTED
Revenue TOTAL]]</f>
        <v>1</v>
      </c>
    </row>
    <row r="390" spans="1:51" s="214" customFormat="1" ht="35.25" customHeight="1" x14ac:dyDescent="0.15">
      <c r="A390" s="196">
        <v>700000</v>
      </c>
      <c r="B390" s="199" t="s">
        <v>1169</v>
      </c>
      <c r="C390" s="198">
        <v>2000</v>
      </c>
      <c r="D390" s="199" t="s">
        <v>393</v>
      </c>
      <c r="E390" s="199" t="s">
        <v>335</v>
      </c>
      <c r="F390" s="199" t="s">
        <v>83</v>
      </c>
      <c r="G390" s="199" t="s">
        <v>61</v>
      </c>
      <c r="H390" s="199" t="s">
        <v>83</v>
      </c>
      <c r="I390" s="226">
        <v>57350</v>
      </c>
      <c r="J390" s="228" t="s">
        <v>1762</v>
      </c>
      <c r="K390" s="190">
        <v>0.46</v>
      </c>
      <c r="L390" s="191">
        <v>51047</v>
      </c>
      <c r="M390" s="191">
        <v>12149</v>
      </c>
      <c r="N390" s="191">
        <v>4874</v>
      </c>
      <c r="O390" s="191">
        <f>SUM(Table16[[#This Row],[Salaries and Wages]:[Variable Fringe]])</f>
        <v>68070</v>
      </c>
      <c r="P390" s="191"/>
      <c r="Q390" s="193">
        <v>-104190</v>
      </c>
      <c r="R390" s="191"/>
      <c r="S390" s="191"/>
      <c r="T390" s="191"/>
      <c r="U390" s="191"/>
      <c r="V390" s="191"/>
      <c r="W390" s="191"/>
      <c r="X390" s="191"/>
      <c r="Y390" s="193">
        <v>-36120</v>
      </c>
      <c r="Z390" s="191"/>
      <c r="AA390" s="223" t="s">
        <v>1763</v>
      </c>
      <c r="AB390" s="210" t="s">
        <v>1764</v>
      </c>
      <c r="AC390" s="210" t="s">
        <v>1765</v>
      </c>
      <c r="AD390" s="199" t="s">
        <v>94</v>
      </c>
      <c r="AE390" s="236" t="s">
        <v>69</v>
      </c>
      <c r="AF390" s="231">
        <v>0</v>
      </c>
      <c r="AG390" s="211">
        <f>Table16[[#This Row],[ADOPTED
Expenditures TOTAL]]*Table16[[#This Row],[
Percent Related to CAP]]</f>
        <v>0</v>
      </c>
      <c r="AH390" s="211">
        <f>Table16[[#This Row],[ADOPTED
Revenue TOTAL]]*Table16[[#This Row],[
Percent Related to CAP]]</f>
        <v>0</v>
      </c>
      <c r="AI390" s="217" t="s">
        <v>69</v>
      </c>
      <c r="AJ390" s="217" t="s">
        <v>69</v>
      </c>
      <c r="AK390" s="217" t="s">
        <v>69</v>
      </c>
      <c r="AL390" s="217" t="s">
        <v>69</v>
      </c>
      <c r="AM390" s="291"/>
      <c r="AN390" s="215" t="s">
        <v>277</v>
      </c>
      <c r="AO390" s="197"/>
      <c r="AP390" s="197"/>
      <c r="AQ390" s="216"/>
      <c r="AR390" s="216"/>
      <c r="AS390" s="219" t="s">
        <v>1762</v>
      </c>
      <c r="AT390" s="117" t="b">
        <f>IF(Table16[[#This Row],[PROPOSED
Form ID Name]]=Table16[[#This Row],[ADOPTED
Form ID Name]],TRUE,FALSE)</f>
        <v>1</v>
      </c>
      <c r="AU390" s="121" t="s">
        <v>1763</v>
      </c>
      <c r="AV390" s="220" t="b">
        <f>AND(Table16[[#This Row],[PROPOSED Adjustment Description]]=Table16[[#This Row],[ ADOPTED
Adjustment Description]],TRUE,FALSE)</f>
        <v>0</v>
      </c>
      <c r="AW390" s="1" t="s">
        <v>4458</v>
      </c>
      <c r="AX390" s="1" t="b">
        <f>Table16[[#This Row],[Total Expenditures to CAP]]=Table16[[#This Row],[
Percent Related to CAP]]*Table16[[#This Row],[ADOPTED
Expenditures TOTAL]]</f>
        <v>1</v>
      </c>
      <c r="AY390" s="1" t="b">
        <f>Table16[[#This Row],[Total Revenue to CAP]]=Table16[[#This Row],[
Percent Related to CAP]]*Table16[[#This Row],[ADOPTED
Revenue TOTAL]]</f>
        <v>1</v>
      </c>
    </row>
    <row r="391" spans="1:51" s="214" customFormat="1" ht="35.25" customHeight="1" x14ac:dyDescent="0.15">
      <c r="A391" s="196">
        <v>700001</v>
      </c>
      <c r="B391" s="199" t="s">
        <v>1179</v>
      </c>
      <c r="C391" s="198">
        <v>2000</v>
      </c>
      <c r="D391" s="199" t="s">
        <v>393</v>
      </c>
      <c r="E391" s="199" t="s">
        <v>335</v>
      </c>
      <c r="F391" s="199" t="s">
        <v>83</v>
      </c>
      <c r="G391" s="199" t="s">
        <v>61</v>
      </c>
      <c r="H391" s="199" t="s">
        <v>83</v>
      </c>
      <c r="I391" s="226">
        <v>57351</v>
      </c>
      <c r="J391" s="228" t="s">
        <v>1766</v>
      </c>
      <c r="K391" s="190">
        <v>0.6</v>
      </c>
      <c r="L391" s="191">
        <v>66582</v>
      </c>
      <c r="M391" s="191">
        <v>15848</v>
      </c>
      <c r="N391" s="191">
        <v>6357</v>
      </c>
      <c r="O391" s="191">
        <f>SUM(Table16[[#This Row],[Salaries and Wages]:[Variable Fringe]])</f>
        <v>88787</v>
      </c>
      <c r="P391" s="191"/>
      <c r="Q391" s="193">
        <v>-135900</v>
      </c>
      <c r="R391" s="191"/>
      <c r="S391" s="191"/>
      <c r="T391" s="191"/>
      <c r="U391" s="191"/>
      <c r="V391" s="191"/>
      <c r="W391" s="191"/>
      <c r="X391" s="191"/>
      <c r="Y391" s="193">
        <v>-47113</v>
      </c>
      <c r="Z391" s="191"/>
      <c r="AA391" s="223" t="s">
        <v>1763</v>
      </c>
      <c r="AB391" s="210" t="s">
        <v>1767</v>
      </c>
      <c r="AC391" s="210" t="s">
        <v>1765</v>
      </c>
      <c r="AD391" s="199" t="s">
        <v>94</v>
      </c>
      <c r="AE391" s="236" t="s">
        <v>69</v>
      </c>
      <c r="AF391" s="231">
        <v>0</v>
      </c>
      <c r="AG391" s="211">
        <f>Table16[[#This Row],[ADOPTED
Expenditures TOTAL]]*Table16[[#This Row],[
Percent Related to CAP]]</f>
        <v>0</v>
      </c>
      <c r="AH391" s="211">
        <f>Table16[[#This Row],[ADOPTED
Revenue TOTAL]]*Table16[[#This Row],[
Percent Related to CAP]]</f>
        <v>0</v>
      </c>
      <c r="AI391" s="217" t="s">
        <v>69</v>
      </c>
      <c r="AJ391" s="217" t="s">
        <v>69</v>
      </c>
      <c r="AK391" s="217" t="s">
        <v>69</v>
      </c>
      <c r="AL391" s="217" t="s">
        <v>69</v>
      </c>
      <c r="AM391" s="291"/>
      <c r="AN391" s="215" t="s">
        <v>277</v>
      </c>
      <c r="AO391" s="197"/>
      <c r="AP391" s="197"/>
      <c r="AQ391" s="216"/>
      <c r="AR391" s="216"/>
      <c r="AS391" s="219" t="s">
        <v>1766</v>
      </c>
      <c r="AT391" s="117" t="b">
        <f>IF(Table16[[#This Row],[PROPOSED
Form ID Name]]=Table16[[#This Row],[ADOPTED
Form ID Name]],TRUE,FALSE)</f>
        <v>1</v>
      </c>
      <c r="AU391" s="121" t="s">
        <v>1763</v>
      </c>
      <c r="AV391" s="220" t="b">
        <f>AND(Table16[[#This Row],[PROPOSED Adjustment Description]]=Table16[[#This Row],[ ADOPTED
Adjustment Description]],TRUE,FALSE)</f>
        <v>0</v>
      </c>
      <c r="AW391" s="1" t="s">
        <v>4458</v>
      </c>
      <c r="AX391" s="1" t="b">
        <f>Table16[[#This Row],[Total Expenditures to CAP]]=Table16[[#This Row],[
Percent Related to CAP]]*Table16[[#This Row],[ADOPTED
Expenditures TOTAL]]</f>
        <v>1</v>
      </c>
      <c r="AY391" s="1" t="b">
        <f>Table16[[#This Row],[Total Revenue to CAP]]=Table16[[#This Row],[
Percent Related to CAP]]*Table16[[#This Row],[ADOPTED
Revenue TOTAL]]</f>
        <v>1</v>
      </c>
    </row>
    <row r="392" spans="1:51" s="425" customFormat="1" ht="35.25" customHeight="1" x14ac:dyDescent="0.15">
      <c r="A392" s="397">
        <v>700011</v>
      </c>
      <c r="B392" s="398" t="s">
        <v>392</v>
      </c>
      <c r="C392" s="399">
        <v>2000</v>
      </c>
      <c r="D392" s="398" t="s">
        <v>393</v>
      </c>
      <c r="E392" s="398" t="s">
        <v>335</v>
      </c>
      <c r="F392" s="398" t="s">
        <v>83</v>
      </c>
      <c r="G392" s="398" t="s">
        <v>61</v>
      </c>
      <c r="H392" s="398" t="s">
        <v>83</v>
      </c>
      <c r="I392" s="226">
        <v>57352</v>
      </c>
      <c r="J392" s="228" t="s">
        <v>1768</v>
      </c>
      <c r="K392" s="401">
        <v>0.94</v>
      </c>
      <c r="L392" s="402">
        <v>104312</v>
      </c>
      <c r="M392" s="402">
        <v>24829</v>
      </c>
      <c r="N392" s="402">
        <v>9960</v>
      </c>
      <c r="O392" s="402">
        <f>SUM(Table16[[#This Row],[Salaries and Wages]:[Variable Fringe]])</f>
        <v>139101</v>
      </c>
      <c r="P392" s="402"/>
      <c r="Q392" s="427">
        <v>-212910</v>
      </c>
      <c r="R392" s="402"/>
      <c r="S392" s="402"/>
      <c r="T392" s="402"/>
      <c r="U392" s="402"/>
      <c r="V392" s="402"/>
      <c r="W392" s="402"/>
      <c r="X392" s="402"/>
      <c r="Y392" s="427">
        <v>-73809</v>
      </c>
      <c r="Z392" s="402"/>
      <c r="AA392" s="223" t="s">
        <v>1763</v>
      </c>
      <c r="AB392" s="404" t="s">
        <v>1764</v>
      </c>
      <c r="AC392" s="404" t="s">
        <v>1769</v>
      </c>
      <c r="AD392" s="199" t="s">
        <v>94</v>
      </c>
      <c r="AE392" s="236" t="s">
        <v>69</v>
      </c>
      <c r="AF392" s="414">
        <v>0</v>
      </c>
      <c r="AG392" s="411">
        <f>Table16[[#This Row],[ADOPTED
Expenditures TOTAL]]*Table16[[#This Row],[
Percent Related to CAP]]</f>
        <v>0</v>
      </c>
      <c r="AH392" s="411">
        <f>Table16[[#This Row],[ADOPTED
Revenue TOTAL]]*Table16[[#This Row],[
Percent Related to CAP]]</f>
        <v>0</v>
      </c>
      <c r="AI392" s="415" t="s">
        <v>69</v>
      </c>
      <c r="AJ392" s="415" t="s">
        <v>69</v>
      </c>
      <c r="AK392" s="415" t="s">
        <v>69</v>
      </c>
      <c r="AL392" s="415" t="s">
        <v>69</v>
      </c>
      <c r="AM392" s="417"/>
      <c r="AN392" s="215" t="s">
        <v>277</v>
      </c>
      <c r="AO392" s="197"/>
      <c r="AP392" s="197"/>
      <c r="AQ392" s="216"/>
      <c r="AR392" s="216"/>
      <c r="AS392" s="219" t="s">
        <v>1768</v>
      </c>
      <c r="AT392" s="117" t="b">
        <f>IF(Table16[[#This Row],[PROPOSED
Form ID Name]]=Table16[[#This Row],[ADOPTED
Form ID Name]],TRUE,FALSE)</f>
        <v>1</v>
      </c>
      <c r="AU392" s="121" t="s">
        <v>1763</v>
      </c>
      <c r="AV392" s="220" t="b">
        <f>AND(Table16[[#This Row],[PROPOSED Adjustment Description]]=Table16[[#This Row],[ ADOPTED
Adjustment Description]],TRUE,FALSE)</f>
        <v>0</v>
      </c>
      <c r="AW392" s="1" t="s">
        <v>4458</v>
      </c>
      <c r="AX392" s="1" t="b">
        <f>Table16[[#This Row],[Total Expenditures to CAP]]=Table16[[#This Row],[
Percent Related to CAP]]*Table16[[#This Row],[ADOPTED
Expenditures TOTAL]]</f>
        <v>1</v>
      </c>
      <c r="AY392" s="1" t="b">
        <f>Table16[[#This Row],[Total Revenue to CAP]]=Table16[[#This Row],[
Percent Related to CAP]]*Table16[[#This Row],[ADOPTED
Revenue TOTAL]]</f>
        <v>1</v>
      </c>
    </row>
    <row r="393" spans="1:51" s="214" customFormat="1" ht="35.25" customHeight="1" x14ac:dyDescent="0.15">
      <c r="A393" s="196">
        <v>700001</v>
      </c>
      <c r="B393" s="197" t="s">
        <v>1179</v>
      </c>
      <c r="C393" s="198">
        <v>2000</v>
      </c>
      <c r="D393" s="197" t="s">
        <v>393</v>
      </c>
      <c r="E393" s="197" t="s">
        <v>72</v>
      </c>
      <c r="F393" s="197" t="s">
        <v>73</v>
      </c>
      <c r="G393" s="197" t="s">
        <v>61</v>
      </c>
      <c r="H393" s="197" t="s">
        <v>62</v>
      </c>
      <c r="I393" s="226">
        <v>57353</v>
      </c>
      <c r="J393" s="227" t="s">
        <v>1770</v>
      </c>
      <c r="K393" s="188">
        <v>1</v>
      </c>
      <c r="L393" s="189">
        <v>147391</v>
      </c>
      <c r="M393" s="189">
        <v>28102</v>
      </c>
      <c r="N393" s="189">
        <v>11580</v>
      </c>
      <c r="O393" s="189">
        <f>SUM(Table16[[#This Row],[Salaries and Wages]:[Variable Fringe]])</f>
        <v>187073</v>
      </c>
      <c r="P393" s="189"/>
      <c r="Q393" s="189">
        <v>1314125</v>
      </c>
      <c r="R393" s="189"/>
      <c r="S393" s="189"/>
      <c r="T393" s="189"/>
      <c r="U393" s="189"/>
      <c r="V393" s="189"/>
      <c r="W393" s="189"/>
      <c r="X393" s="189"/>
      <c r="Y393" s="189">
        <v>1501198</v>
      </c>
      <c r="Z393" s="189"/>
      <c r="AA393" s="221" t="s">
        <v>1771</v>
      </c>
      <c r="AB393" s="210" t="s">
        <v>1772</v>
      </c>
      <c r="AC393" s="210" t="s">
        <v>1773</v>
      </c>
      <c r="AD393" s="197" t="s">
        <v>94</v>
      </c>
      <c r="AE393" s="234" t="s">
        <v>69</v>
      </c>
      <c r="AF393" s="231">
        <v>0</v>
      </c>
      <c r="AG393" s="211">
        <f>Table16[[#This Row],[ADOPTED
Expenditures TOTAL]]*Table16[[#This Row],[
Percent Related to CAP]]</f>
        <v>0</v>
      </c>
      <c r="AH393" s="211">
        <f>Table16[[#This Row],[ADOPTED
Revenue TOTAL]]*Table16[[#This Row],[
Percent Related to CAP]]</f>
        <v>0</v>
      </c>
      <c r="AI393" s="217" t="s">
        <v>69</v>
      </c>
      <c r="AJ393" s="217" t="s">
        <v>69</v>
      </c>
      <c r="AK393" s="217" t="s">
        <v>69</v>
      </c>
      <c r="AL393" s="217" t="s">
        <v>69</v>
      </c>
      <c r="AM393" s="246"/>
      <c r="AN393" s="215" t="s">
        <v>70</v>
      </c>
      <c r="AO393" s="197"/>
      <c r="AP393" s="197"/>
      <c r="AQ393" s="216"/>
      <c r="AR393" s="216"/>
      <c r="AS393" s="219" t="s">
        <v>1770</v>
      </c>
      <c r="AT393" s="117" t="b">
        <f>IF(Table16[[#This Row],[PROPOSED
Form ID Name]]=Table16[[#This Row],[ADOPTED
Form ID Name]],TRUE,FALSE)</f>
        <v>1</v>
      </c>
      <c r="AU393" s="121" t="s">
        <v>1771</v>
      </c>
      <c r="AV393" s="220" t="b">
        <f>AND(Table16[[#This Row],[PROPOSED Adjustment Description]]=Table16[[#This Row],[ ADOPTED
Adjustment Description]],TRUE,FALSE)</f>
        <v>0</v>
      </c>
      <c r="AW393" s="1" t="s">
        <v>4458</v>
      </c>
      <c r="AX393" s="1" t="b">
        <f>Table16[[#This Row],[Total Expenditures to CAP]]=Table16[[#This Row],[
Percent Related to CAP]]*Table16[[#This Row],[ADOPTED
Expenditures TOTAL]]</f>
        <v>1</v>
      </c>
      <c r="AY393" s="1" t="b">
        <f>Table16[[#This Row],[Total Revenue to CAP]]=Table16[[#This Row],[
Percent Related to CAP]]*Table16[[#This Row],[ADOPTED
Revenue TOTAL]]</f>
        <v>1</v>
      </c>
    </row>
    <row r="394" spans="1:51" s="214" customFormat="1" ht="35.25" customHeight="1" x14ac:dyDescent="0.15">
      <c r="A394" s="196">
        <v>700001</v>
      </c>
      <c r="B394" s="197" t="s">
        <v>1179</v>
      </c>
      <c r="C394" s="198">
        <v>2000</v>
      </c>
      <c r="D394" s="197" t="s">
        <v>393</v>
      </c>
      <c r="E394" s="197" t="s">
        <v>126</v>
      </c>
      <c r="F394" s="197" t="s">
        <v>307</v>
      </c>
      <c r="G394" s="197" t="s">
        <v>262</v>
      </c>
      <c r="H394" s="197" t="s">
        <v>263</v>
      </c>
      <c r="I394" s="226">
        <v>57354</v>
      </c>
      <c r="J394" s="227" t="s">
        <v>1774</v>
      </c>
      <c r="K394" s="188">
        <v>2.76</v>
      </c>
      <c r="L394" s="189">
        <v>274908</v>
      </c>
      <c r="M394" s="189">
        <v>60081</v>
      </c>
      <c r="N394" s="189">
        <v>28399</v>
      </c>
      <c r="O394" s="189">
        <f>SUM(Table16[[#This Row],[Salaries and Wages]:[Variable Fringe]])</f>
        <v>363388</v>
      </c>
      <c r="P394" s="189"/>
      <c r="Q394" s="189"/>
      <c r="R394" s="189"/>
      <c r="S394" s="189"/>
      <c r="T394" s="189"/>
      <c r="U394" s="189"/>
      <c r="V394" s="189"/>
      <c r="W394" s="189"/>
      <c r="X394" s="189"/>
      <c r="Y394" s="189">
        <v>363388</v>
      </c>
      <c r="Z394" s="189"/>
      <c r="AA394" s="221" t="s">
        <v>1775</v>
      </c>
      <c r="AB394" s="210" t="s">
        <v>1776</v>
      </c>
      <c r="AC394" s="210" t="s">
        <v>1777</v>
      </c>
      <c r="AD394" s="197" t="s">
        <v>94</v>
      </c>
      <c r="AE394" s="234" t="s">
        <v>69</v>
      </c>
      <c r="AF394" s="231">
        <v>1</v>
      </c>
      <c r="AG394" s="211">
        <f>Table16[[#This Row],[ADOPTED
Expenditures TOTAL]]*Table16[[#This Row],[
Percent Related to CAP]]</f>
        <v>363388</v>
      </c>
      <c r="AH394" s="211">
        <f>Table16[[#This Row],[ADOPTED
Revenue TOTAL]]*Table16[[#This Row],[
Percent Related to CAP]]</f>
        <v>0</v>
      </c>
      <c r="AI394" s="217" t="s">
        <v>895</v>
      </c>
      <c r="AJ394" s="217" t="s">
        <v>1778</v>
      </c>
      <c r="AK394" s="217" t="s">
        <v>81</v>
      </c>
      <c r="AL394" s="217" t="s">
        <v>269</v>
      </c>
      <c r="AM394" s="246" t="s">
        <v>1779</v>
      </c>
      <c r="AN394" s="215" t="s">
        <v>70</v>
      </c>
      <c r="AO394" s="197"/>
      <c r="AP394" s="197"/>
      <c r="AQ394" s="216"/>
      <c r="AR394" s="216"/>
      <c r="AS394" s="219" t="s">
        <v>1774</v>
      </c>
      <c r="AT394" s="117" t="b">
        <f>IF(Table16[[#This Row],[PROPOSED
Form ID Name]]=Table16[[#This Row],[ADOPTED
Form ID Name]],TRUE,FALSE)</f>
        <v>1</v>
      </c>
      <c r="AU394" s="121" t="s">
        <v>1775</v>
      </c>
      <c r="AV394" s="220" t="b">
        <f>AND(Table16[[#This Row],[PROPOSED Adjustment Description]]=Table16[[#This Row],[ ADOPTED
Adjustment Description]],TRUE,FALSE)</f>
        <v>0</v>
      </c>
      <c r="AW394" s="1" t="s">
        <v>4458</v>
      </c>
      <c r="AX394" s="1" t="b">
        <f>Table16[[#This Row],[Total Expenditures to CAP]]=Table16[[#This Row],[
Percent Related to CAP]]*Table16[[#This Row],[ADOPTED
Expenditures TOTAL]]</f>
        <v>1</v>
      </c>
      <c r="AY394" s="1" t="b">
        <f>Table16[[#This Row],[Total Revenue to CAP]]=Table16[[#This Row],[
Percent Related to CAP]]*Table16[[#This Row],[ADOPTED
Revenue TOTAL]]</f>
        <v>1</v>
      </c>
    </row>
    <row r="395" spans="1:51" s="425" customFormat="1" ht="35.25" customHeight="1" x14ac:dyDescent="0.15">
      <c r="A395" s="397">
        <v>700011</v>
      </c>
      <c r="B395" s="406" t="s">
        <v>392</v>
      </c>
      <c r="C395" s="399">
        <v>2000</v>
      </c>
      <c r="D395" s="406" t="s">
        <v>393</v>
      </c>
      <c r="E395" s="406" t="s">
        <v>126</v>
      </c>
      <c r="F395" s="406" t="s">
        <v>307</v>
      </c>
      <c r="G395" s="406" t="s">
        <v>262</v>
      </c>
      <c r="H395" s="406" t="s">
        <v>263</v>
      </c>
      <c r="I395" s="226">
        <v>57355</v>
      </c>
      <c r="J395" s="227" t="s">
        <v>1780</v>
      </c>
      <c r="K395" s="413">
        <v>5.74</v>
      </c>
      <c r="L395" s="410">
        <v>608244</v>
      </c>
      <c r="M395" s="410">
        <v>116011</v>
      </c>
      <c r="N395" s="410">
        <v>48876</v>
      </c>
      <c r="O395" s="410">
        <f>SUM(Table16[[#This Row],[Salaries and Wages]:[Variable Fringe]])</f>
        <v>773131</v>
      </c>
      <c r="P395" s="410"/>
      <c r="Q395" s="410"/>
      <c r="R395" s="410"/>
      <c r="S395" s="410"/>
      <c r="T395" s="410"/>
      <c r="U395" s="410"/>
      <c r="V395" s="410"/>
      <c r="W395" s="410"/>
      <c r="X395" s="410"/>
      <c r="Y395" s="410">
        <v>773131</v>
      </c>
      <c r="Z395" s="410"/>
      <c r="AA395" s="221" t="s">
        <v>1781</v>
      </c>
      <c r="AB395" s="404" t="s">
        <v>1782</v>
      </c>
      <c r="AC395" s="404" t="s">
        <v>1777</v>
      </c>
      <c r="AD395" s="197" t="s">
        <v>94</v>
      </c>
      <c r="AE395" s="234" t="s">
        <v>69</v>
      </c>
      <c r="AF395" s="414">
        <v>1</v>
      </c>
      <c r="AG395" s="411">
        <f>Table16[[#This Row],[ADOPTED
Expenditures TOTAL]]*Table16[[#This Row],[
Percent Related to CAP]]</f>
        <v>773131</v>
      </c>
      <c r="AH395" s="411">
        <f>Table16[[#This Row],[ADOPTED
Revenue TOTAL]]*Table16[[#This Row],[
Percent Related to CAP]]</f>
        <v>0</v>
      </c>
      <c r="AI395" s="415" t="s">
        <v>895</v>
      </c>
      <c r="AJ395" s="415" t="s">
        <v>1778</v>
      </c>
      <c r="AK395" s="415" t="s">
        <v>81</v>
      </c>
      <c r="AL395" s="415" t="s">
        <v>269</v>
      </c>
      <c r="AM395" s="423" t="s">
        <v>1779</v>
      </c>
      <c r="AN395" s="215" t="s">
        <v>70</v>
      </c>
      <c r="AO395" s="197"/>
      <c r="AP395" s="197"/>
      <c r="AQ395" s="216"/>
      <c r="AR395" s="216"/>
      <c r="AS395" s="219" t="s">
        <v>1780</v>
      </c>
      <c r="AT395" s="117" t="b">
        <f>IF(Table16[[#This Row],[PROPOSED
Form ID Name]]=Table16[[#This Row],[ADOPTED
Form ID Name]],TRUE,FALSE)</f>
        <v>1</v>
      </c>
      <c r="AU395" s="121" t="s">
        <v>1781</v>
      </c>
      <c r="AV395" s="220" t="b">
        <f>AND(Table16[[#This Row],[PROPOSED Adjustment Description]]=Table16[[#This Row],[ ADOPTED
Adjustment Description]],TRUE,FALSE)</f>
        <v>0</v>
      </c>
      <c r="AW395" s="1" t="s">
        <v>4458</v>
      </c>
      <c r="AX395" s="1" t="b">
        <f>Table16[[#This Row],[Total Expenditures to CAP]]=Table16[[#This Row],[
Percent Related to CAP]]*Table16[[#This Row],[ADOPTED
Expenditures TOTAL]]</f>
        <v>1</v>
      </c>
      <c r="AY395" s="1" t="b">
        <f>Table16[[#This Row],[Total Revenue to CAP]]=Table16[[#This Row],[
Percent Related to CAP]]*Table16[[#This Row],[ADOPTED
Revenue TOTAL]]</f>
        <v>1</v>
      </c>
    </row>
    <row r="396" spans="1:51" s="425" customFormat="1" ht="35.25" customHeight="1" x14ac:dyDescent="0.15">
      <c r="A396" s="397">
        <v>700000</v>
      </c>
      <c r="B396" s="406" t="s">
        <v>1169</v>
      </c>
      <c r="C396" s="399">
        <v>2000</v>
      </c>
      <c r="D396" s="406" t="s">
        <v>393</v>
      </c>
      <c r="E396" s="406" t="s">
        <v>449</v>
      </c>
      <c r="F396" s="406" t="s">
        <v>60</v>
      </c>
      <c r="G396" s="406" t="s">
        <v>128</v>
      </c>
      <c r="H396" s="406" t="s">
        <v>83</v>
      </c>
      <c r="I396" s="226">
        <v>57356</v>
      </c>
      <c r="J396" s="227" t="s">
        <v>1783</v>
      </c>
      <c r="K396" s="413">
        <v>0.51</v>
      </c>
      <c r="L396" s="410">
        <v>44406</v>
      </c>
      <c r="M396" s="410">
        <v>9905</v>
      </c>
      <c r="N396" s="410">
        <v>5074</v>
      </c>
      <c r="O396" s="410">
        <f>SUM(Table16[[#This Row],[Salaries and Wages]:[Variable Fringe]])</f>
        <v>59385</v>
      </c>
      <c r="P396" s="410"/>
      <c r="Q396" s="410"/>
      <c r="R396" s="410"/>
      <c r="S396" s="410"/>
      <c r="T396" s="410"/>
      <c r="U396" s="410"/>
      <c r="V396" s="410"/>
      <c r="W396" s="410"/>
      <c r="X396" s="410"/>
      <c r="Y396" s="410">
        <v>59385</v>
      </c>
      <c r="Z396" s="410"/>
      <c r="AA396" s="221" t="s">
        <v>1784</v>
      </c>
      <c r="AB396" s="404" t="s">
        <v>1785</v>
      </c>
      <c r="AC396" s="407" t="s">
        <v>1786</v>
      </c>
      <c r="AD396" s="197" t="s">
        <v>94</v>
      </c>
      <c r="AE396" s="234" t="s">
        <v>69</v>
      </c>
      <c r="AF396" s="414">
        <v>0</v>
      </c>
      <c r="AG396" s="411">
        <f>Table16[[#This Row],[ADOPTED
Expenditures TOTAL]]*Table16[[#This Row],[
Percent Related to CAP]]</f>
        <v>0</v>
      </c>
      <c r="AH396" s="411">
        <f>Table16[[#This Row],[ADOPTED
Revenue TOTAL]]*Table16[[#This Row],[
Percent Related to CAP]]</f>
        <v>0</v>
      </c>
      <c r="AI396" s="415" t="s">
        <v>69</v>
      </c>
      <c r="AJ396" s="415" t="s">
        <v>69</v>
      </c>
      <c r="AK396" s="415" t="s">
        <v>69</v>
      </c>
      <c r="AL396" s="415" t="s">
        <v>69</v>
      </c>
      <c r="AM396" s="423"/>
      <c r="AN396" s="215" t="s">
        <v>133</v>
      </c>
      <c r="AO396" s="197"/>
      <c r="AP396" s="197"/>
      <c r="AQ396" s="216"/>
      <c r="AR396" s="216"/>
      <c r="AS396" s="219" t="s">
        <v>1783</v>
      </c>
      <c r="AT396" s="117" t="b">
        <f>IF(Table16[[#This Row],[PROPOSED
Form ID Name]]=Table16[[#This Row],[ADOPTED
Form ID Name]],TRUE,FALSE)</f>
        <v>1</v>
      </c>
      <c r="AU396" s="121" t="s">
        <v>1784</v>
      </c>
      <c r="AV396" s="220" t="b">
        <f>AND(Table16[[#This Row],[PROPOSED Adjustment Description]]=Table16[[#This Row],[ ADOPTED
Adjustment Description]],TRUE,FALSE)</f>
        <v>0</v>
      </c>
      <c r="AW396" s="1" t="s">
        <v>4458</v>
      </c>
      <c r="AX396" s="1" t="b">
        <f>Table16[[#This Row],[Total Expenditures to CAP]]=Table16[[#This Row],[
Percent Related to CAP]]*Table16[[#This Row],[ADOPTED
Expenditures TOTAL]]</f>
        <v>1</v>
      </c>
      <c r="AY396" s="1" t="b">
        <f>Table16[[#This Row],[Total Revenue to CAP]]=Table16[[#This Row],[
Percent Related to CAP]]*Table16[[#This Row],[ADOPTED
Revenue TOTAL]]</f>
        <v>1</v>
      </c>
    </row>
    <row r="397" spans="1:51" s="425" customFormat="1" ht="35.25" customHeight="1" x14ac:dyDescent="0.15">
      <c r="A397" s="397">
        <v>700001</v>
      </c>
      <c r="B397" s="406" t="s">
        <v>1179</v>
      </c>
      <c r="C397" s="399">
        <v>2000</v>
      </c>
      <c r="D397" s="406" t="s">
        <v>393</v>
      </c>
      <c r="E397" s="406" t="s">
        <v>449</v>
      </c>
      <c r="F397" s="406" t="s">
        <v>60</v>
      </c>
      <c r="G397" s="406" t="s">
        <v>128</v>
      </c>
      <c r="H397" s="406" t="s">
        <v>83</v>
      </c>
      <c r="I397" s="226">
        <v>57357</v>
      </c>
      <c r="J397" s="227" t="s">
        <v>1787</v>
      </c>
      <c r="K397" s="413">
        <v>1.99</v>
      </c>
      <c r="L397" s="410">
        <v>183219</v>
      </c>
      <c r="M397" s="410">
        <v>39829</v>
      </c>
      <c r="N397" s="410">
        <v>20070</v>
      </c>
      <c r="O397" s="410">
        <f>SUM(Table16[[#This Row],[Salaries and Wages]:[Variable Fringe]])</f>
        <v>243118</v>
      </c>
      <c r="P397" s="410"/>
      <c r="Q397" s="410"/>
      <c r="R397" s="410"/>
      <c r="S397" s="410"/>
      <c r="T397" s="410"/>
      <c r="U397" s="410"/>
      <c r="V397" s="410"/>
      <c r="W397" s="410"/>
      <c r="X397" s="410"/>
      <c r="Y397" s="410">
        <v>243118</v>
      </c>
      <c r="Z397" s="410"/>
      <c r="AA397" s="221" t="s">
        <v>1784</v>
      </c>
      <c r="AB397" s="407" t="s">
        <v>1788</v>
      </c>
      <c r="AC397" s="407" t="s">
        <v>1786</v>
      </c>
      <c r="AD397" s="197" t="s">
        <v>94</v>
      </c>
      <c r="AE397" s="234" t="s">
        <v>69</v>
      </c>
      <c r="AF397" s="414">
        <v>0</v>
      </c>
      <c r="AG397" s="411">
        <f>Table16[[#This Row],[ADOPTED
Expenditures TOTAL]]*Table16[[#This Row],[
Percent Related to CAP]]</f>
        <v>0</v>
      </c>
      <c r="AH397" s="411">
        <f>Table16[[#This Row],[ADOPTED
Revenue TOTAL]]*Table16[[#This Row],[
Percent Related to CAP]]</f>
        <v>0</v>
      </c>
      <c r="AI397" s="415" t="s">
        <v>69</v>
      </c>
      <c r="AJ397" s="415" t="s">
        <v>69</v>
      </c>
      <c r="AK397" s="415" t="s">
        <v>69</v>
      </c>
      <c r="AL397" s="415" t="s">
        <v>69</v>
      </c>
      <c r="AM397" s="423"/>
      <c r="AN397" s="215" t="s">
        <v>133</v>
      </c>
      <c r="AO397" s="197"/>
      <c r="AP397" s="197"/>
      <c r="AQ397" s="216"/>
      <c r="AR397" s="216"/>
      <c r="AS397" s="219" t="s">
        <v>1787</v>
      </c>
      <c r="AT397" s="117" t="b">
        <f>IF(Table16[[#This Row],[PROPOSED
Form ID Name]]=Table16[[#This Row],[ADOPTED
Form ID Name]],TRUE,FALSE)</f>
        <v>1</v>
      </c>
      <c r="AU397" s="121" t="s">
        <v>1784</v>
      </c>
      <c r="AV397" s="220" t="b">
        <f>AND(Table16[[#This Row],[PROPOSED Adjustment Description]]=Table16[[#This Row],[ ADOPTED
Adjustment Description]],TRUE,FALSE)</f>
        <v>0</v>
      </c>
      <c r="AW397" s="1" t="s">
        <v>4458</v>
      </c>
      <c r="AX397" s="1" t="b">
        <f>Table16[[#This Row],[Total Expenditures to CAP]]=Table16[[#This Row],[
Percent Related to CAP]]*Table16[[#This Row],[ADOPTED
Expenditures TOTAL]]</f>
        <v>1</v>
      </c>
      <c r="AY397" s="1" t="b">
        <f>Table16[[#This Row],[Total Revenue to CAP]]=Table16[[#This Row],[
Percent Related to CAP]]*Table16[[#This Row],[ADOPTED
Revenue TOTAL]]</f>
        <v>1</v>
      </c>
    </row>
    <row r="398" spans="1:51" s="214" customFormat="1" ht="35.25" customHeight="1" x14ac:dyDescent="0.15">
      <c r="A398" s="196">
        <v>700011</v>
      </c>
      <c r="B398" s="197" t="s">
        <v>392</v>
      </c>
      <c r="C398" s="198">
        <v>2000</v>
      </c>
      <c r="D398" s="197" t="s">
        <v>393</v>
      </c>
      <c r="E398" s="197" t="s">
        <v>449</v>
      </c>
      <c r="F398" s="197" t="s">
        <v>60</v>
      </c>
      <c r="G398" s="197" t="s">
        <v>128</v>
      </c>
      <c r="H398" s="197" t="s">
        <v>83</v>
      </c>
      <c r="I398" s="226">
        <v>57358</v>
      </c>
      <c r="J398" s="227" t="s">
        <v>1789</v>
      </c>
      <c r="K398" s="188">
        <v>3.5</v>
      </c>
      <c r="L398" s="189">
        <v>210023</v>
      </c>
      <c r="M398" s="189">
        <v>56515</v>
      </c>
      <c r="N398" s="189">
        <v>32271</v>
      </c>
      <c r="O398" s="189">
        <f>SUM(Table16[[#This Row],[Salaries and Wages]:[Variable Fringe]])</f>
        <v>298809</v>
      </c>
      <c r="P398" s="189"/>
      <c r="Q398" s="189">
        <v>4650000</v>
      </c>
      <c r="R398" s="189"/>
      <c r="S398" s="189"/>
      <c r="T398" s="189"/>
      <c r="U398" s="189"/>
      <c r="V398" s="189">
        <v>940000</v>
      </c>
      <c r="W398" s="189"/>
      <c r="X398" s="189"/>
      <c r="Y398" s="189">
        <v>5888809</v>
      </c>
      <c r="Z398" s="189"/>
      <c r="AA398" s="221" t="s">
        <v>1790</v>
      </c>
      <c r="AB398" s="210" t="s">
        <v>1791</v>
      </c>
      <c r="AC398" s="209" t="s">
        <v>1786</v>
      </c>
      <c r="AD398" s="197" t="s">
        <v>94</v>
      </c>
      <c r="AE398" s="234" t="s">
        <v>69</v>
      </c>
      <c r="AF398" s="231">
        <v>0</v>
      </c>
      <c r="AG398" s="211">
        <f>Table16[[#This Row],[ADOPTED
Expenditures TOTAL]]*Table16[[#This Row],[
Percent Related to CAP]]</f>
        <v>0</v>
      </c>
      <c r="AH398" s="211">
        <f>Table16[[#This Row],[ADOPTED
Revenue TOTAL]]*Table16[[#This Row],[
Percent Related to CAP]]</f>
        <v>0</v>
      </c>
      <c r="AI398" s="217" t="s">
        <v>69</v>
      </c>
      <c r="AJ398" s="217" t="s">
        <v>69</v>
      </c>
      <c r="AK398" s="217" t="s">
        <v>69</v>
      </c>
      <c r="AL398" s="217" t="s">
        <v>69</v>
      </c>
      <c r="AM398" s="246"/>
      <c r="AN398" s="215" t="s">
        <v>133</v>
      </c>
      <c r="AO398" s="197"/>
      <c r="AP398" s="197"/>
      <c r="AQ398" s="216"/>
      <c r="AR398" s="216"/>
      <c r="AS398" s="219" t="s">
        <v>1789</v>
      </c>
      <c r="AT398" s="117" t="b">
        <f>IF(Table16[[#This Row],[PROPOSED
Form ID Name]]=Table16[[#This Row],[ADOPTED
Form ID Name]],TRUE,FALSE)</f>
        <v>1</v>
      </c>
      <c r="AU398" s="121" t="s">
        <v>1784</v>
      </c>
      <c r="AV398" s="220" t="b">
        <f>AND(Table16[[#This Row],[PROPOSED Adjustment Description]]=Table16[[#This Row],[ ADOPTED
Adjustment Description]],TRUE,FALSE)</f>
        <v>0</v>
      </c>
      <c r="AW398" s="1" t="s">
        <v>4458</v>
      </c>
      <c r="AX398" s="1" t="b">
        <f>Table16[[#This Row],[Total Expenditures to CAP]]=Table16[[#This Row],[
Percent Related to CAP]]*Table16[[#This Row],[ADOPTED
Expenditures TOTAL]]</f>
        <v>1</v>
      </c>
      <c r="AY398" s="1" t="b">
        <f>Table16[[#This Row],[Total Revenue to CAP]]=Table16[[#This Row],[
Percent Related to CAP]]*Table16[[#This Row],[ADOPTED
Revenue TOTAL]]</f>
        <v>1</v>
      </c>
    </row>
    <row r="399" spans="1:51" s="214" customFormat="1" ht="35.25" customHeight="1" x14ac:dyDescent="0.15">
      <c r="A399" s="196">
        <v>700011</v>
      </c>
      <c r="B399" s="199" t="s">
        <v>392</v>
      </c>
      <c r="C399" s="198">
        <v>2000</v>
      </c>
      <c r="D399" s="199" t="s">
        <v>393</v>
      </c>
      <c r="E399" s="199" t="s">
        <v>245</v>
      </c>
      <c r="F399" s="199" t="s">
        <v>83</v>
      </c>
      <c r="G399" s="199" t="s">
        <v>160</v>
      </c>
      <c r="H399" s="199" t="s">
        <v>83</v>
      </c>
      <c r="I399" s="226">
        <v>57362</v>
      </c>
      <c r="J399" s="228" t="s">
        <v>1802</v>
      </c>
      <c r="K399" s="190"/>
      <c r="L399" s="191"/>
      <c r="M399" s="191"/>
      <c r="N399" s="191"/>
      <c r="O399" s="191">
        <f>SUM(Table16[[#This Row],[Salaries and Wages]:[Variable Fringe]])</f>
        <v>0</v>
      </c>
      <c r="P399" s="191">
        <v>31000000</v>
      </c>
      <c r="Q399" s="191">
        <v>2000000</v>
      </c>
      <c r="R399" s="191"/>
      <c r="S399" s="191"/>
      <c r="T399" s="191">
        <v>175000</v>
      </c>
      <c r="U399" s="191"/>
      <c r="V399" s="191"/>
      <c r="W399" s="191"/>
      <c r="X399" s="191"/>
      <c r="Y399" s="191">
        <v>33175000</v>
      </c>
      <c r="Z399" s="191"/>
      <c r="AA399" s="223" t="s">
        <v>1803</v>
      </c>
      <c r="AB399" s="210" t="s">
        <v>1804</v>
      </c>
      <c r="AC399" s="210" t="s">
        <v>1805</v>
      </c>
      <c r="AD399" s="199" t="s">
        <v>94</v>
      </c>
      <c r="AE399" s="236" t="s">
        <v>69</v>
      </c>
      <c r="AF399" s="231">
        <v>0</v>
      </c>
      <c r="AG399" s="211">
        <f>Table16[[#This Row],[ADOPTED
Expenditures TOTAL]]*Table16[[#This Row],[
Percent Related to CAP]]</f>
        <v>0</v>
      </c>
      <c r="AH399" s="211">
        <f>Table16[[#This Row],[ADOPTED
Revenue TOTAL]]*Table16[[#This Row],[
Percent Related to CAP]]</f>
        <v>0</v>
      </c>
      <c r="AI399" s="217" t="s">
        <v>69</v>
      </c>
      <c r="AJ399" s="217" t="s">
        <v>69</v>
      </c>
      <c r="AK399" s="217" t="s">
        <v>69</v>
      </c>
      <c r="AL399" s="217" t="s">
        <v>69</v>
      </c>
      <c r="AM399" s="291"/>
      <c r="AN399" s="215" t="s">
        <v>83</v>
      </c>
      <c r="AO399" s="197"/>
      <c r="AP399" s="197"/>
      <c r="AQ399" s="216"/>
      <c r="AR399" s="216"/>
      <c r="AS399" s="219" t="s">
        <v>1802</v>
      </c>
      <c r="AT399" s="117" t="b">
        <f>IF(Table16[[#This Row],[PROPOSED
Form ID Name]]=Table16[[#This Row],[ADOPTED
Form ID Name]],TRUE,FALSE)</f>
        <v>1</v>
      </c>
      <c r="AU399" s="121" t="s">
        <v>1803</v>
      </c>
      <c r="AV399" s="220" t="b">
        <f>AND(Table16[[#This Row],[PROPOSED Adjustment Description]]=Table16[[#This Row],[ ADOPTED
Adjustment Description]],TRUE,FALSE)</f>
        <v>0</v>
      </c>
      <c r="AW399" s="1" t="s">
        <v>4458</v>
      </c>
      <c r="AX399" s="1" t="b">
        <f>Table16[[#This Row],[Total Expenditures to CAP]]=Table16[[#This Row],[
Percent Related to CAP]]*Table16[[#This Row],[ADOPTED
Expenditures TOTAL]]</f>
        <v>1</v>
      </c>
      <c r="AY399" s="1" t="b">
        <f>Table16[[#This Row],[Total Revenue to CAP]]=Table16[[#This Row],[
Percent Related to CAP]]*Table16[[#This Row],[ADOPTED
Revenue TOTAL]]</f>
        <v>1</v>
      </c>
    </row>
    <row r="400" spans="1:51" s="214" customFormat="1" ht="35.25" customHeight="1" x14ac:dyDescent="0.15">
      <c r="A400" s="196">
        <v>100000</v>
      </c>
      <c r="B400" s="197" t="s">
        <v>57</v>
      </c>
      <c r="C400" s="198">
        <v>1713</v>
      </c>
      <c r="D400" s="197" t="s">
        <v>875</v>
      </c>
      <c r="E400" s="197" t="s">
        <v>329</v>
      </c>
      <c r="F400" s="197" t="s">
        <v>127</v>
      </c>
      <c r="G400" s="197" t="s">
        <v>84</v>
      </c>
      <c r="H400" s="197" t="s">
        <v>83</v>
      </c>
      <c r="I400" s="226">
        <v>57363</v>
      </c>
      <c r="J400" s="227" t="s">
        <v>1806</v>
      </c>
      <c r="K400" s="188"/>
      <c r="L400" s="189"/>
      <c r="M400" s="189"/>
      <c r="N400" s="189"/>
      <c r="O400" s="189">
        <f>SUM(Table16[[#This Row],[Salaries and Wages]:[Variable Fringe]])</f>
        <v>0</v>
      </c>
      <c r="P400" s="189"/>
      <c r="Q400" s="189"/>
      <c r="R400" s="189"/>
      <c r="S400" s="189"/>
      <c r="T400" s="189"/>
      <c r="U400" s="189"/>
      <c r="V400" s="189"/>
      <c r="W400" s="189"/>
      <c r="X400" s="189"/>
      <c r="Y400" s="189"/>
      <c r="Z400" s="189">
        <v>415602</v>
      </c>
      <c r="AA400" s="221" t="s">
        <v>1807</v>
      </c>
      <c r="AB400" s="210" t="s">
        <v>1808</v>
      </c>
      <c r="AC400" s="210" t="s">
        <v>1809</v>
      </c>
      <c r="AD400" s="197" t="s">
        <v>94</v>
      </c>
      <c r="AE400" s="234" t="s">
        <v>69</v>
      </c>
      <c r="AF400" s="231">
        <v>0</v>
      </c>
      <c r="AG400" s="211">
        <f>Table16[[#This Row],[ADOPTED
Expenditures TOTAL]]*Table16[[#This Row],[
Percent Related to CAP]]</f>
        <v>0</v>
      </c>
      <c r="AH400" s="211">
        <f>Table16[[#This Row],[ADOPTED
Revenue TOTAL]]*Table16[[#This Row],[
Percent Related to CAP]]</f>
        <v>0</v>
      </c>
      <c r="AI400" s="217" t="s">
        <v>69</v>
      </c>
      <c r="AJ400" s="217" t="s">
        <v>69</v>
      </c>
      <c r="AK400" s="217" t="s">
        <v>69</v>
      </c>
      <c r="AL400" s="217" t="s">
        <v>69</v>
      </c>
      <c r="AM400" s="246"/>
      <c r="AN400" s="215"/>
      <c r="AO400" s="197"/>
      <c r="AP400" s="197"/>
      <c r="AQ400" s="197"/>
      <c r="AR400" s="197" t="s">
        <v>277</v>
      </c>
      <c r="AS400" s="219" t="s">
        <v>1806</v>
      </c>
      <c r="AT400" s="116" t="b">
        <f>IF(Table16[[#This Row],[PROPOSED
Form ID Name]]=Table16[[#This Row],[ADOPTED
Form ID Name]],TRUE,FALSE)</f>
        <v>1</v>
      </c>
      <c r="AU400" s="121" t="s">
        <v>1807</v>
      </c>
      <c r="AV400" s="220" t="b">
        <f>AND(Table16[[#This Row],[PROPOSED Adjustment Description]]=Table16[[#This Row],[ ADOPTED
Adjustment Description]],TRUE,FALSE)</f>
        <v>0</v>
      </c>
      <c r="AW400" s="1" t="s">
        <v>4458</v>
      </c>
      <c r="AX400" s="1" t="b">
        <f>Table16[[#This Row],[Total Expenditures to CAP]]=Table16[[#This Row],[
Percent Related to CAP]]*Table16[[#This Row],[ADOPTED
Expenditures TOTAL]]</f>
        <v>1</v>
      </c>
      <c r="AY400" s="1" t="b">
        <f>Table16[[#This Row],[Total Revenue to CAP]]=Table16[[#This Row],[
Percent Related to CAP]]*Table16[[#This Row],[ADOPTED
Revenue TOTAL]]</f>
        <v>1</v>
      </c>
    </row>
    <row r="401" spans="1:51" s="214" customFormat="1" ht="35.25" customHeight="1" x14ac:dyDescent="0.15">
      <c r="A401" s="196">
        <v>200205</v>
      </c>
      <c r="B401" s="199" t="s">
        <v>96</v>
      </c>
      <c r="C401" s="198">
        <v>1414</v>
      </c>
      <c r="D401" s="199" t="s">
        <v>97</v>
      </c>
      <c r="E401" s="199" t="s">
        <v>83</v>
      </c>
      <c r="F401" s="199" t="s">
        <v>83</v>
      </c>
      <c r="G401" s="199" t="s">
        <v>61</v>
      </c>
      <c r="H401" s="199" t="s">
        <v>83</v>
      </c>
      <c r="I401" s="226">
        <v>57371</v>
      </c>
      <c r="J401" s="228" t="s">
        <v>1810</v>
      </c>
      <c r="K401" s="190"/>
      <c r="L401" s="191"/>
      <c r="M401" s="191"/>
      <c r="N401" s="191"/>
      <c r="O401" s="191">
        <f>SUM(Table16[[#This Row],[Salaries and Wages]:[Variable Fringe]])</f>
        <v>0</v>
      </c>
      <c r="P401" s="191"/>
      <c r="Q401" s="191"/>
      <c r="R401" s="191"/>
      <c r="S401" s="191"/>
      <c r="T401" s="191"/>
      <c r="U401" s="191"/>
      <c r="V401" s="191"/>
      <c r="W401" s="193">
        <v>-1572796</v>
      </c>
      <c r="X401" s="191"/>
      <c r="Y401" s="193">
        <v>-1572796</v>
      </c>
      <c r="Z401" s="191"/>
      <c r="AA401" s="222" t="s">
        <v>1811</v>
      </c>
      <c r="AB401" s="209" t="s">
        <v>1812</v>
      </c>
      <c r="AC401" s="210" t="s">
        <v>1813</v>
      </c>
      <c r="AD401" s="199" t="s">
        <v>94</v>
      </c>
      <c r="AE401" s="234" t="s">
        <v>69</v>
      </c>
      <c r="AF401" s="231">
        <v>0</v>
      </c>
      <c r="AG401" s="211">
        <f>Table16[[#This Row],[ADOPTED
Expenditures TOTAL]]*Table16[[#This Row],[
Percent Related to CAP]]</f>
        <v>0</v>
      </c>
      <c r="AH401" s="211">
        <f>Table16[[#This Row],[ADOPTED
Revenue TOTAL]]*Table16[[#This Row],[
Percent Related to CAP]]</f>
        <v>0</v>
      </c>
      <c r="AI401" s="217" t="s">
        <v>69</v>
      </c>
      <c r="AJ401" s="217" t="s">
        <v>69</v>
      </c>
      <c r="AK401" s="217" t="s">
        <v>69</v>
      </c>
      <c r="AL401" s="217" t="s">
        <v>69</v>
      </c>
      <c r="AM401" s="246"/>
      <c r="AN401" s="215"/>
      <c r="AO401" s="197"/>
      <c r="AP401" s="197" t="s">
        <v>83</v>
      </c>
      <c r="AQ401" s="197"/>
      <c r="AR401" s="197"/>
      <c r="AS401" s="219" t="s">
        <v>1810</v>
      </c>
      <c r="AT401" s="117" t="b">
        <f>IF(Table16[[#This Row],[PROPOSED
Form ID Name]]=Table16[[#This Row],[ADOPTED
Form ID Name]],TRUE,FALSE)</f>
        <v>1</v>
      </c>
      <c r="AU401" s="121" t="s">
        <v>1811</v>
      </c>
      <c r="AV401" s="220" t="b">
        <f>AND(Table16[[#This Row],[PROPOSED Adjustment Description]]=Table16[[#This Row],[ ADOPTED
Adjustment Description]],TRUE,FALSE)</f>
        <v>0</v>
      </c>
      <c r="AW401" s="1" t="s">
        <v>4458</v>
      </c>
      <c r="AX401" s="1" t="b">
        <f>Table16[[#This Row],[Total Expenditures to CAP]]=Table16[[#This Row],[
Percent Related to CAP]]*Table16[[#This Row],[ADOPTED
Expenditures TOTAL]]</f>
        <v>1</v>
      </c>
      <c r="AY401" s="1" t="b">
        <f>Table16[[#This Row],[Total Revenue to CAP]]=Table16[[#This Row],[
Percent Related to CAP]]*Table16[[#This Row],[ADOPTED
Revenue TOTAL]]</f>
        <v>1</v>
      </c>
    </row>
    <row r="402" spans="1:51" s="214" customFormat="1" ht="35.25" customHeight="1" x14ac:dyDescent="0.15">
      <c r="A402" s="196">
        <v>200205</v>
      </c>
      <c r="B402" s="197" t="s">
        <v>96</v>
      </c>
      <c r="C402" s="198">
        <v>1414</v>
      </c>
      <c r="D402" s="197" t="s">
        <v>97</v>
      </c>
      <c r="E402" s="197" t="s">
        <v>83</v>
      </c>
      <c r="F402" s="197" t="s">
        <v>83</v>
      </c>
      <c r="G402" s="197" t="s">
        <v>61</v>
      </c>
      <c r="H402" s="197" t="s">
        <v>83</v>
      </c>
      <c r="I402" s="226">
        <v>57372</v>
      </c>
      <c r="J402" s="227" t="s">
        <v>1814</v>
      </c>
      <c r="K402" s="188"/>
      <c r="L402" s="189"/>
      <c r="M402" s="189"/>
      <c r="N402" s="189"/>
      <c r="O402" s="189">
        <f>SUM(Table16[[#This Row],[Salaries and Wages]:[Variable Fringe]])</f>
        <v>0</v>
      </c>
      <c r="P402" s="189"/>
      <c r="Q402" s="194">
        <v>-6678460</v>
      </c>
      <c r="R402" s="189"/>
      <c r="S402" s="189"/>
      <c r="T402" s="189"/>
      <c r="U402" s="189"/>
      <c r="V402" s="189"/>
      <c r="W402" s="189"/>
      <c r="X402" s="189"/>
      <c r="Y402" s="194">
        <v>-6678460</v>
      </c>
      <c r="Z402" s="189"/>
      <c r="AA402" s="221" t="s">
        <v>1815</v>
      </c>
      <c r="AB402" s="210" t="s">
        <v>100</v>
      </c>
      <c r="AC402" s="210" t="s">
        <v>215</v>
      </c>
      <c r="AD402" s="197" t="s">
        <v>94</v>
      </c>
      <c r="AE402" s="234" t="s">
        <v>69</v>
      </c>
      <c r="AF402" s="231">
        <v>0</v>
      </c>
      <c r="AG402" s="211">
        <f>Table16[[#This Row],[ADOPTED
Expenditures TOTAL]]*Table16[[#This Row],[
Percent Related to CAP]]</f>
        <v>0</v>
      </c>
      <c r="AH402" s="211">
        <f>Table16[[#This Row],[ADOPTED
Revenue TOTAL]]*Table16[[#This Row],[
Percent Related to CAP]]</f>
        <v>0</v>
      </c>
      <c r="AI402" s="217" t="s">
        <v>69</v>
      </c>
      <c r="AJ402" s="217" t="s">
        <v>69</v>
      </c>
      <c r="AK402" s="217" t="s">
        <v>69</v>
      </c>
      <c r="AL402" s="217" t="s">
        <v>69</v>
      </c>
      <c r="AM402" s="246"/>
      <c r="AN402" s="215"/>
      <c r="AO402" s="197"/>
      <c r="AP402" s="197" t="s">
        <v>83</v>
      </c>
      <c r="AQ402" s="197"/>
      <c r="AR402" s="197"/>
      <c r="AS402" s="219" t="s">
        <v>1814</v>
      </c>
      <c r="AT402" s="117" t="b">
        <f>IF(Table16[[#This Row],[PROPOSED
Form ID Name]]=Table16[[#This Row],[ADOPTED
Form ID Name]],TRUE,FALSE)</f>
        <v>1</v>
      </c>
      <c r="AU402" s="121" t="s">
        <v>1816</v>
      </c>
      <c r="AV402" s="220" t="b">
        <f>AND(Table16[[#This Row],[PROPOSED Adjustment Description]]=Table16[[#This Row],[ ADOPTED
Adjustment Description]],TRUE,FALSE)</f>
        <v>0</v>
      </c>
      <c r="AW402" s="1" t="s">
        <v>4458</v>
      </c>
      <c r="AX402" s="1" t="b">
        <f>Table16[[#This Row],[Total Expenditures to CAP]]=Table16[[#This Row],[
Percent Related to CAP]]*Table16[[#This Row],[ADOPTED
Expenditures TOTAL]]</f>
        <v>1</v>
      </c>
      <c r="AY402" s="1" t="b">
        <f>Table16[[#This Row],[Total Revenue to CAP]]=Table16[[#This Row],[
Percent Related to CAP]]*Table16[[#This Row],[ADOPTED
Revenue TOTAL]]</f>
        <v>1</v>
      </c>
    </row>
    <row r="403" spans="1:51" s="214" customFormat="1" ht="35.25" customHeight="1" x14ac:dyDescent="0.15">
      <c r="A403" s="196">
        <v>200205</v>
      </c>
      <c r="B403" s="199" t="s">
        <v>96</v>
      </c>
      <c r="C403" s="198">
        <v>1414</v>
      </c>
      <c r="D403" s="199" t="s">
        <v>97</v>
      </c>
      <c r="E403" s="199" t="s">
        <v>83</v>
      </c>
      <c r="F403" s="199" t="s">
        <v>83</v>
      </c>
      <c r="G403" s="199" t="s">
        <v>61</v>
      </c>
      <c r="H403" s="199" t="s">
        <v>83</v>
      </c>
      <c r="I403" s="226">
        <v>57373</v>
      </c>
      <c r="J403" s="228" t="s">
        <v>1817</v>
      </c>
      <c r="K403" s="190"/>
      <c r="L403" s="191"/>
      <c r="M403" s="191"/>
      <c r="N403" s="191"/>
      <c r="O403" s="191">
        <f>SUM(Table16[[#This Row],[Salaries and Wages]:[Variable Fringe]])</f>
        <v>0</v>
      </c>
      <c r="P403" s="191"/>
      <c r="Q403" s="191"/>
      <c r="R403" s="191"/>
      <c r="S403" s="191"/>
      <c r="T403" s="191"/>
      <c r="U403" s="191"/>
      <c r="V403" s="191"/>
      <c r="W403" s="191">
        <v>4882103</v>
      </c>
      <c r="X403" s="191"/>
      <c r="Y403" s="191">
        <v>4882103</v>
      </c>
      <c r="Z403" s="191"/>
      <c r="AA403" s="223" t="s">
        <v>1818</v>
      </c>
      <c r="AB403" s="210" t="s">
        <v>211</v>
      </c>
      <c r="AC403" s="210" t="s">
        <v>1819</v>
      </c>
      <c r="AD403" s="199" t="s">
        <v>94</v>
      </c>
      <c r="AE403" s="234" t="s">
        <v>69</v>
      </c>
      <c r="AF403" s="231">
        <v>0</v>
      </c>
      <c r="AG403" s="211">
        <f>Table16[[#This Row],[ADOPTED
Expenditures TOTAL]]*Table16[[#This Row],[
Percent Related to CAP]]</f>
        <v>0</v>
      </c>
      <c r="AH403" s="211">
        <f>Table16[[#This Row],[ADOPTED
Revenue TOTAL]]*Table16[[#This Row],[
Percent Related to CAP]]</f>
        <v>0</v>
      </c>
      <c r="AI403" s="217" t="s">
        <v>69</v>
      </c>
      <c r="AJ403" s="217" t="s">
        <v>69</v>
      </c>
      <c r="AK403" s="217" t="s">
        <v>69</v>
      </c>
      <c r="AL403" s="217" t="s">
        <v>69</v>
      </c>
      <c r="AM403" s="246"/>
      <c r="AN403" s="215"/>
      <c r="AO403" s="197"/>
      <c r="AP403" s="197" t="s">
        <v>83</v>
      </c>
      <c r="AQ403" s="197"/>
      <c r="AR403" s="197"/>
      <c r="AS403" s="219" t="s">
        <v>1817</v>
      </c>
      <c r="AT403" s="117" t="b">
        <f>IF(Table16[[#This Row],[PROPOSED
Form ID Name]]=Table16[[#This Row],[ADOPTED
Form ID Name]],TRUE,FALSE)</f>
        <v>1</v>
      </c>
      <c r="AU403" s="121" t="s">
        <v>1818</v>
      </c>
      <c r="AV403" s="220" t="b">
        <f>AND(Table16[[#This Row],[PROPOSED Adjustment Description]]=Table16[[#This Row],[ ADOPTED
Adjustment Description]],TRUE,FALSE)</f>
        <v>0</v>
      </c>
      <c r="AW403" s="1" t="s">
        <v>4458</v>
      </c>
      <c r="AX403" s="1" t="b">
        <f>Table16[[#This Row],[Total Expenditures to CAP]]=Table16[[#This Row],[
Percent Related to CAP]]*Table16[[#This Row],[ADOPTED
Expenditures TOTAL]]</f>
        <v>1</v>
      </c>
      <c r="AY403" s="1" t="b">
        <f>Table16[[#This Row],[Total Revenue to CAP]]=Table16[[#This Row],[
Percent Related to CAP]]*Table16[[#This Row],[ADOPTED
Revenue TOTAL]]</f>
        <v>1</v>
      </c>
    </row>
    <row r="404" spans="1:51" s="214" customFormat="1" ht="35.25" customHeight="1" x14ac:dyDescent="0.15">
      <c r="A404" s="196">
        <v>200114</v>
      </c>
      <c r="B404" s="199" t="s">
        <v>1820</v>
      </c>
      <c r="C404" s="198">
        <v>9913</v>
      </c>
      <c r="D404" s="199" t="s">
        <v>1553</v>
      </c>
      <c r="E404" s="199" t="s">
        <v>83</v>
      </c>
      <c r="F404" s="199" t="s">
        <v>83</v>
      </c>
      <c r="G404" s="199" t="s">
        <v>134</v>
      </c>
      <c r="H404" s="199" t="s">
        <v>83</v>
      </c>
      <c r="I404" s="226">
        <v>57374</v>
      </c>
      <c r="J404" s="228" t="s">
        <v>1821</v>
      </c>
      <c r="K404" s="190"/>
      <c r="L404" s="191"/>
      <c r="M404" s="191"/>
      <c r="N404" s="191"/>
      <c r="O404" s="191">
        <f>SUM(Table16[[#This Row],[Salaries and Wages]:[Variable Fringe]])</f>
        <v>0</v>
      </c>
      <c r="P404" s="191"/>
      <c r="Q404" s="191"/>
      <c r="R404" s="191"/>
      <c r="S404" s="191"/>
      <c r="T404" s="191"/>
      <c r="U404" s="191"/>
      <c r="V404" s="191"/>
      <c r="W404" s="191"/>
      <c r="X404" s="191"/>
      <c r="Y404" s="191"/>
      <c r="Z404" s="193">
        <v>-1060875</v>
      </c>
      <c r="AA404" s="223" t="s">
        <v>1822</v>
      </c>
      <c r="AB404" s="210" t="s">
        <v>1823</v>
      </c>
      <c r="AC404" s="210" t="s">
        <v>1824</v>
      </c>
      <c r="AD404" s="199" t="s">
        <v>94</v>
      </c>
      <c r="AE404" s="236" t="s">
        <v>69</v>
      </c>
      <c r="AF404" s="231">
        <v>0</v>
      </c>
      <c r="AG404" s="211">
        <f>Table16[[#This Row],[ADOPTED
Expenditures TOTAL]]*Table16[[#This Row],[
Percent Related to CAP]]</f>
        <v>0</v>
      </c>
      <c r="AH404" s="211">
        <f>Table16[[#This Row],[ADOPTED
Revenue TOTAL]]*Table16[[#This Row],[
Percent Related to CAP]]</f>
        <v>0</v>
      </c>
      <c r="AI404" s="217" t="s">
        <v>69</v>
      </c>
      <c r="AJ404" s="217" t="s">
        <v>69</v>
      </c>
      <c r="AK404" s="217" t="s">
        <v>69</v>
      </c>
      <c r="AL404" s="217" t="s">
        <v>69</v>
      </c>
      <c r="AM404" s="291"/>
      <c r="AN404" s="215" t="s">
        <v>83</v>
      </c>
      <c r="AO404" s="197"/>
      <c r="AP404" s="197"/>
      <c r="AQ404" s="216"/>
      <c r="AR404" s="216"/>
      <c r="AS404" s="219" t="s">
        <v>1821</v>
      </c>
      <c r="AT404" s="117" t="b">
        <f>IF(Table16[[#This Row],[PROPOSED
Form ID Name]]=Table16[[#This Row],[ADOPTED
Form ID Name]],TRUE,FALSE)</f>
        <v>1</v>
      </c>
      <c r="AU404" s="121" t="s">
        <v>1822</v>
      </c>
      <c r="AV404" s="220" t="b">
        <f>AND(Table16[[#This Row],[PROPOSED Adjustment Description]]=Table16[[#This Row],[ ADOPTED
Adjustment Description]],TRUE,FALSE)</f>
        <v>0</v>
      </c>
      <c r="AW404" s="1" t="s">
        <v>4458</v>
      </c>
      <c r="AX404" s="1" t="b">
        <f>Table16[[#This Row],[Total Expenditures to CAP]]=Table16[[#This Row],[
Percent Related to CAP]]*Table16[[#This Row],[ADOPTED
Expenditures TOTAL]]</f>
        <v>1</v>
      </c>
      <c r="AY404" s="1" t="b">
        <f>Table16[[#This Row],[Total Revenue to CAP]]=Table16[[#This Row],[
Percent Related to CAP]]*Table16[[#This Row],[ADOPTED
Revenue TOTAL]]</f>
        <v>1</v>
      </c>
    </row>
    <row r="405" spans="1:51" s="214" customFormat="1" ht="35.25" customHeight="1" x14ac:dyDescent="0.15">
      <c r="A405" s="196">
        <v>200213</v>
      </c>
      <c r="B405" s="199" t="s">
        <v>1825</v>
      </c>
      <c r="C405" s="198">
        <v>9913</v>
      </c>
      <c r="D405" s="199" t="s">
        <v>1553</v>
      </c>
      <c r="E405" s="199" t="s">
        <v>83</v>
      </c>
      <c r="F405" s="199" t="s">
        <v>83</v>
      </c>
      <c r="G405" s="199" t="s">
        <v>89</v>
      </c>
      <c r="H405" s="199" t="s">
        <v>83</v>
      </c>
      <c r="I405" s="226">
        <v>57375</v>
      </c>
      <c r="J405" s="228" t="s">
        <v>1826</v>
      </c>
      <c r="K405" s="190"/>
      <c r="L405" s="191"/>
      <c r="M405" s="191"/>
      <c r="N405" s="191"/>
      <c r="O405" s="191">
        <f>SUM(Table16[[#This Row],[Salaries and Wages]:[Variable Fringe]])</f>
        <v>0</v>
      </c>
      <c r="P405" s="191"/>
      <c r="Q405" s="191"/>
      <c r="R405" s="191"/>
      <c r="S405" s="191"/>
      <c r="T405" s="191"/>
      <c r="U405" s="191"/>
      <c r="V405" s="191"/>
      <c r="W405" s="191"/>
      <c r="X405" s="191"/>
      <c r="Y405" s="191"/>
      <c r="Z405" s="191">
        <v>269447</v>
      </c>
      <c r="AA405" s="223" t="s">
        <v>1827</v>
      </c>
      <c r="AB405" s="210" t="s">
        <v>1828</v>
      </c>
      <c r="AC405" s="210" t="s">
        <v>1827</v>
      </c>
      <c r="AD405" s="199" t="s">
        <v>94</v>
      </c>
      <c r="AE405" s="236" t="s">
        <v>69</v>
      </c>
      <c r="AF405" s="231">
        <v>0</v>
      </c>
      <c r="AG405" s="211">
        <f>Table16[[#This Row],[ADOPTED
Expenditures TOTAL]]*Table16[[#This Row],[
Percent Related to CAP]]</f>
        <v>0</v>
      </c>
      <c r="AH405" s="211">
        <f>Table16[[#This Row],[ADOPTED
Revenue TOTAL]]*Table16[[#This Row],[
Percent Related to CAP]]</f>
        <v>0</v>
      </c>
      <c r="AI405" s="217" t="s">
        <v>69</v>
      </c>
      <c r="AJ405" s="217" t="s">
        <v>69</v>
      </c>
      <c r="AK405" s="217" t="s">
        <v>69</v>
      </c>
      <c r="AL405" s="217" t="s">
        <v>69</v>
      </c>
      <c r="AM405" s="291"/>
      <c r="AN405" s="215" t="s">
        <v>83</v>
      </c>
      <c r="AO405" s="197"/>
      <c r="AP405" s="197"/>
      <c r="AQ405" s="216"/>
      <c r="AR405" s="216"/>
      <c r="AS405" s="219" t="s">
        <v>1826</v>
      </c>
      <c r="AT405" s="117" t="b">
        <f>IF(Table16[[#This Row],[PROPOSED
Form ID Name]]=Table16[[#This Row],[ADOPTED
Form ID Name]],TRUE,FALSE)</f>
        <v>1</v>
      </c>
      <c r="AU405" s="121" t="s">
        <v>1827</v>
      </c>
      <c r="AV405" s="220" t="b">
        <f>AND(Table16[[#This Row],[PROPOSED Adjustment Description]]=Table16[[#This Row],[ ADOPTED
Adjustment Description]],TRUE,FALSE)</f>
        <v>0</v>
      </c>
      <c r="AW405" s="1" t="s">
        <v>4458</v>
      </c>
      <c r="AX405" s="1" t="b">
        <f>Table16[[#This Row],[Total Expenditures to CAP]]=Table16[[#This Row],[
Percent Related to CAP]]*Table16[[#This Row],[ADOPTED
Expenditures TOTAL]]</f>
        <v>1</v>
      </c>
      <c r="AY405" s="1" t="b">
        <f>Table16[[#This Row],[Total Revenue to CAP]]=Table16[[#This Row],[
Percent Related to CAP]]*Table16[[#This Row],[ADOPTED
Revenue TOTAL]]</f>
        <v>1</v>
      </c>
    </row>
    <row r="406" spans="1:51" s="214" customFormat="1" ht="35.25" customHeight="1" x14ac:dyDescent="0.15">
      <c r="A406" s="196">
        <v>200216</v>
      </c>
      <c r="B406" s="199" t="s">
        <v>1829</v>
      </c>
      <c r="C406" s="198">
        <v>9913</v>
      </c>
      <c r="D406" s="199" t="s">
        <v>1553</v>
      </c>
      <c r="E406" s="199" t="s">
        <v>83</v>
      </c>
      <c r="F406" s="199" t="s">
        <v>83</v>
      </c>
      <c r="G406" s="199" t="s">
        <v>89</v>
      </c>
      <c r="H406" s="199" t="s">
        <v>83</v>
      </c>
      <c r="I406" s="226">
        <v>57376</v>
      </c>
      <c r="J406" s="228" t="s">
        <v>1830</v>
      </c>
      <c r="K406" s="190"/>
      <c r="L406" s="191"/>
      <c r="M406" s="191"/>
      <c r="N406" s="191"/>
      <c r="O406" s="191">
        <f>SUM(Table16[[#This Row],[Salaries and Wages]:[Variable Fringe]])</f>
        <v>0</v>
      </c>
      <c r="P406" s="191"/>
      <c r="Q406" s="191"/>
      <c r="R406" s="191"/>
      <c r="S406" s="191"/>
      <c r="T406" s="191"/>
      <c r="U406" s="191"/>
      <c r="V406" s="191"/>
      <c r="W406" s="191"/>
      <c r="X406" s="191"/>
      <c r="Y406" s="191"/>
      <c r="Z406" s="191">
        <v>79650</v>
      </c>
      <c r="AA406" s="223" t="s">
        <v>1827</v>
      </c>
      <c r="AB406" s="210" t="s">
        <v>1828</v>
      </c>
      <c r="AC406" s="210" t="s">
        <v>1827</v>
      </c>
      <c r="AD406" s="199" t="s">
        <v>94</v>
      </c>
      <c r="AE406" s="236" t="s">
        <v>69</v>
      </c>
      <c r="AF406" s="231">
        <v>0</v>
      </c>
      <c r="AG406" s="211">
        <f>Table16[[#This Row],[ADOPTED
Expenditures TOTAL]]*Table16[[#This Row],[
Percent Related to CAP]]</f>
        <v>0</v>
      </c>
      <c r="AH406" s="211">
        <f>Table16[[#This Row],[ADOPTED
Revenue TOTAL]]*Table16[[#This Row],[
Percent Related to CAP]]</f>
        <v>0</v>
      </c>
      <c r="AI406" s="217" t="s">
        <v>69</v>
      </c>
      <c r="AJ406" s="217" t="s">
        <v>69</v>
      </c>
      <c r="AK406" s="217" t="s">
        <v>69</v>
      </c>
      <c r="AL406" s="217" t="s">
        <v>69</v>
      </c>
      <c r="AM406" s="291"/>
      <c r="AN406" s="215" t="s">
        <v>83</v>
      </c>
      <c r="AO406" s="197"/>
      <c r="AP406" s="197"/>
      <c r="AQ406" s="216"/>
      <c r="AR406" s="216"/>
      <c r="AS406" s="219" t="s">
        <v>1830</v>
      </c>
      <c r="AT406" s="117" t="b">
        <f>IF(Table16[[#This Row],[PROPOSED
Form ID Name]]=Table16[[#This Row],[ADOPTED
Form ID Name]],TRUE,FALSE)</f>
        <v>1</v>
      </c>
      <c r="AU406" s="121" t="s">
        <v>1827</v>
      </c>
      <c r="AV406" s="220" t="b">
        <f>AND(Table16[[#This Row],[PROPOSED Adjustment Description]]=Table16[[#This Row],[ ADOPTED
Adjustment Description]],TRUE,FALSE)</f>
        <v>0</v>
      </c>
      <c r="AW406" s="1" t="s">
        <v>4458</v>
      </c>
      <c r="AX406" s="1" t="b">
        <f>Table16[[#This Row],[Total Expenditures to CAP]]=Table16[[#This Row],[
Percent Related to CAP]]*Table16[[#This Row],[ADOPTED
Expenditures TOTAL]]</f>
        <v>1</v>
      </c>
      <c r="AY406" s="1" t="b">
        <f>Table16[[#This Row],[Total Revenue to CAP]]=Table16[[#This Row],[
Percent Related to CAP]]*Table16[[#This Row],[ADOPTED
Revenue TOTAL]]</f>
        <v>1</v>
      </c>
    </row>
    <row r="407" spans="1:51" s="214" customFormat="1" ht="35.25" customHeight="1" x14ac:dyDescent="0.15">
      <c r="A407" s="196">
        <v>200216</v>
      </c>
      <c r="B407" s="199" t="s">
        <v>1829</v>
      </c>
      <c r="C407" s="198">
        <v>9913</v>
      </c>
      <c r="D407" s="199" t="s">
        <v>1553</v>
      </c>
      <c r="E407" s="199" t="s">
        <v>83</v>
      </c>
      <c r="F407" s="199" t="s">
        <v>83</v>
      </c>
      <c r="G407" s="199" t="s">
        <v>61</v>
      </c>
      <c r="H407" s="199" t="s">
        <v>83</v>
      </c>
      <c r="I407" s="226">
        <v>57377</v>
      </c>
      <c r="J407" s="228" t="s">
        <v>1831</v>
      </c>
      <c r="K407" s="190"/>
      <c r="L407" s="191"/>
      <c r="M407" s="191"/>
      <c r="N407" s="191"/>
      <c r="O407" s="191">
        <f>SUM(Table16[[#This Row],[Salaries and Wages]:[Variable Fringe]])</f>
        <v>0</v>
      </c>
      <c r="P407" s="191"/>
      <c r="Q407" s="191">
        <v>79650</v>
      </c>
      <c r="R407" s="191"/>
      <c r="S407" s="191"/>
      <c r="T407" s="191"/>
      <c r="U407" s="191"/>
      <c r="V407" s="191"/>
      <c r="W407" s="191"/>
      <c r="X407" s="191"/>
      <c r="Y407" s="191">
        <v>79650</v>
      </c>
      <c r="Z407" s="191"/>
      <c r="AA407" s="222" t="s">
        <v>1832</v>
      </c>
      <c r="AB407" s="210" t="s">
        <v>1833</v>
      </c>
      <c r="AC407" s="209" t="s">
        <v>1834</v>
      </c>
      <c r="AD407" s="199" t="s">
        <v>94</v>
      </c>
      <c r="AE407" s="236" t="s">
        <v>69</v>
      </c>
      <c r="AF407" s="231">
        <v>0</v>
      </c>
      <c r="AG407" s="211">
        <f>Table16[[#This Row],[ADOPTED
Expenditures TOTAL]]*Table16[[#This Row],[
Percent Related to CAP]]</f>
        <v>0</v>
      </c>
      <c r="AH407" s="211">
        <f>Table16[[#This Row],[ADOPTED
Revenue TOTAL]]*Table16[[#This Row],[
Percent Related to CAP]]</f>
        <v>0</v>
      </c>
      <c r="AI407" s="217" t="s">
        <v>69</v>
      </c>
      <c r="AJ407" s="217" t="s">
        <v>69</v>
      </c>
      <c r="AK407" s="217" t="s">
        <v>69</v>
      </c>
      <c r="AL407" s="217" t="s">
        <v>69</v>
      </c>
      <c r="AM407" s="291"/>
      <c r="AN407" s="215" t="s">
        <v>83</v>
      </c>
      <c r="AO407" s="197"/>
      <c r="AP407" s="197"/>
      <c r="AQ407" s="216"/>
      <c r="AR407" s="216"/>
      <c r="AS407" s="219" t="s">
        <v>1831</v>
      </c>
      <c r="AT407" s="117" t="b">
        <f>IF(Table16[[#This Row],[PROPOSED
Form ID Name]]=Table16[[#This Row],[ADOPTED
Form ID Name]],TRUE,FALSE)</f>
        <v>1</v>
      </c>
      <c r="AU407" s="121" t="s">
        <v>1832</v>
      </c>
      <c r="AV407" s="220" t="b">
        <f>AND(Table16[[#This Row],[PROPOSED Adjustment Description]]=Table16[[#This Row],[ ADOPTED
Adjustment Description]],TRUE,FALSE)</f>
        <v>0</v>
      </c>
      <c r="AW407" s="1" t="s">
        <v>4458</v>
      </c>
      <c r="AX407" s="1" t="b">
        <f>Table16[[#This Row],[Total Expenditures to CAP]]=Table16[[#This Row],[
Percent Related to CAP]]*Table16[[#This Row],[ADOPTED
Expenditures TOTAL]]</f>
        <v>1</v>
      </c>
      <c r="AY407" s="1" t="b">
        <f>Table16[[#This Row],[Total Revenue to CAP]]=Table16[[#This Row],[
Percent Related to CAP]]*Table16[[#This Row],[ADOPTED
Revenue TOTAL]]</f>
        <v>1</v>
      </c>
    </row>
    <row r="408" spans="1:51" s="214" customFormat="1" ht="35.25" customHeight="1" x14ac:dyDescent="0.15">
      <c r="A408" s="196">
        <v>200206</v>
      </c>
      <c r="B408" s="199" t="s">
        <v>1835</v>
      </c>
      <c r="C408" s="198">
        <v>9913</v>
      </c>
      <c r="D408" s="199" t="s">
        <v>1553</v>
      </c>
      <c r="E408" s="199" t="s">
        <v>83</v>
      </c>
      <c r="F408" s="199" t="s">
        <v>83</v>
      </c>
      <c r="G408" s="199" t="s">
        <v>134</v>
      </c>
      <c r="H408" s="199" t="s">
        <v>83</v>
      </c>
      <c r="I408" s="226">
        <v>57378</v>
      </c>
      <c r="J408" s="228" t="s">
        <v>1836</v>
      </c>
      <c r="K408" s="190"/>
      <c r="L408" s="191"/>
      <c r="M408" s="191"/>
      <c r="N408" s="191"/>
      <c r="O408" s="191">
        <f>SUM(Table16[[#This Row],[Salaries and Wages]:[Variable Fringe]])</f>
        <v>0</v>
      </c>
      <c r="P408" s="191"/>
      <c r="Q408" s="191"/>
      <c r="R408" s="191"/>
      <c r="S408" s="191"/>
      <c r="T408" s="191"/>
      <c r="U408" s="191"/>
      <c r="V408" s="191"/>
      <c r="W408" s="191"/>
      <c r="X408" s="191"/>
      <c r="Y408" s="191"/>
      <c r="Z408" s="193">
        <v>-2406</v>
      </c>
      <c r="AA408" s="223" t="s">
        <v>1837</v>
      </c>
      <c r="AB408" s="210" t="s">
        <v>1838</v>
      </c>
      <c r="AC408" s="210" t="s">
        <v>1837</v>
      </c>
      <c r="AD408" s="199" t="s">
        <v>94</v>
      </c>
      <c r="AE408" s="236" t="s">
        <v>69</v>
      </c>
      <c r="AF408" s="231">
        <v>0</v>
      </c>
      <c r="AG408" s="211">
        <f>Table16[[#This Row],[ADOPTED
Expenditures TOTAL]]*Table16[[#This Row],[
Percent Related to CAP]]</f>
        <v>0</v>
      </c>
      <c r="AH408" s="211">
        <f>Table16[[#This Row],[ADOPTED
Revenue TOTAL]]*Table16[[#This Row],[
Percent Related to CAP]]</f>
        <v>0</v>
      </c>
      <c r="AI408" s="217" t="s">
        <v>69</v>
      </c>
      <c r="AJ408" s="217" t="s">
        <v>69</v>
      </c>
      <c r="AK408" s="217" t="s">
        <v>69</v>
      </c>
      <c r="AL408" s="217" t="s">
        <v>69</v>
      </c>
      <c r="AM408" s="291"/>
      <c r="AN408" s="215" t="s">
        <v>83</v>
      </c>
      <c r="AO408" s="197"/>
      <c r="AP408" s="197"/>
      <c r="AQ408" s="216"/>
      <c r="AR408" s="216"/>
      <c r="AS408" s="219" t="s">
        <v>1836</v>
      </c>
      <c r="AT408" s="117" t="b">
        <f>IF(Table16[[#This Row],[PROPOSED
Form ID Name]]=Table16[[#This Row],[ADOPTED
Form ID Name]],TRUE,FALSE)</f>
        <v>1</v>
      </c>
      <c r="AU408" s="121" t="s">
        <v>1837</v>
      </c>
      <c r="AV408" s="220" t="b">
        <f>AND(Table16[[#This Row],[PROPOSED Adjustment Description]]=Table16[[#This Row],[ ADOPTED
Adjustment Description]],TRUE,FALSE)</f>
        <v>0</v>
      </c>
      <c r="AW408" s="1" t="s">
        <v>4458</v>
      </c>
      <c r="AX408" s="1" t="b">
        <f>Table16[[#This Row],[Total Expenditures to CAP]]=Table16[[#This Row],[
Percent Related to CAP]]*Table16[[#This Row],[ADOPTED
Expenditures TOTAL]]</f>
        <v>1</v>
      </c>
      <c r="AY408" s="1" t="b">
        <f>Table16[[#This Row],[Total Revenue to CAP]]=Table16[[#This Row],[
Percent Related to CAP]]*Table16[[#This Row],[ADOPTED
Revenue TOTAL]]</f>
        <v>1</v>
      </c>
    </row>
    <row r="409" spans="1:51" s="214" customFormat="1" ht="35.25" customHeight="1" x14ac:dyDescent="0.15">
      <c r="A409" s="196">
        <v>100000</v>
      </c>
      <c r="B409" s="199" t="s">
        <v>57</v>
      </c>
      <c r="C409" s="198">
        <v>1611</v>
      </c>
      <c r="D409" s="199" t="s">
        <v>504</v>
      </c>
      <c r="E409" s="199" t="s">
        <v>83</v>
      </c>
      <c r="F409" s="199" t="s">
        <v>83</v>
      </c>
      <c r="G409" s="199" t="s">
        <v>134</v>
      </c>
      <c r="H409" s="199" t="s">
        <v>83</v>
      </c>
      <c r="I409" s="226">
        <v>57389</v>
      </c>
      <c r="J409" s="228" t="s">
        <v>1839</v>
      </c>
      <c r="K409" s="190"/>
      <c r="L409" s="191"/>
      <c r="M409" s="191"/>
      <c r="N409" s="191"/>
      <c r="O409" s="191">
        <f>SUM(Table16[[#This Row],[Salaries and Wages]:[Variable Fringe]])</f>
        <v>0</v>
      </c>
      <c r="P409" s="191"/>
      <c r="Q409" s="191"/>
      <c r="R409" s="191"/>
      <c r="S409" s="191"/>
      <c r="T409" s="191"/>
      <c r="U409" s="191"/>
      <c r="V409" s="191"/>
      <c r="W409" s="191"/>
      <c r="X409" s="191"/>
      <c r="Y409" s="191"/>
      <c r="Z409" s="193">
        <v>-128219</v>
      </c>
      <c r="AA409" s="222" t="s">
        <v>1840</v>
      </c>
      <c r="AB409" s="210" t="s">
        <v>1841</v>
      </c>
      <c r="AC409" s="210" t="s">
        <v>1842</v>
      </c>
      <c r="AD409" s="199" t="s">
        <v>94</v>
      </c>
      <c r="AE409" s="234" t="s">
        <v>1843</v>
      </c>
      <c r="AF409" s="231">
        <v>0</v>
      </c>
      <c r="AG409" s="211">
        <f>Table16[[#This Row],[ADOPTED
Expenditures TOTAL]]*Table16[[#This Row],[
Percent Related to CAP]]</f>
        <v>0</v>
      </c>
      <c r="AH409" s="211">
        <f>Table16[[#This Row],[ADOPTED
Revenue TOTAL]]*Table16[[#This Row],[
Percent Related to CAP]]</f>
        <v>0</v>
      </c>
      <c r="AI409" s="217" t="s">
        <v>69</v>
      </c>
      <c r="AJ409" s="217" t="s">
        <v>69</v>
      </c>
      <c r="AK409" s="217" t="s">
        <v>69</v>
      </c>
      <c r="AL409" s="217" t="s">
        <v>69</v>
      </c>
      <c r="AM409" s="246"/>
      <c r="AN409" s="215"/>
      <c r="AO409" s="197"/>
      <c r="AP409" s="197"/>
      <c r="AQ409" s="197"/>
      <c r="AR409" s="197" t="s">
        <v>83</v>
      </c>
      <c r="AS409" s="219" t="s">
        <v>1839</v>
      </c>
      <c r="AT409" s="116" t="b">
        <f>IF(Table16[[#This Row],[PROPOSED
Form ID Name]]=Table16[[#This Row],[ADOPTED
Form ID Name]],TRUE,FALSE)</f>
        <v>1</v>
      </c>
      <c r="AU409" s="121" t="s">
        <v>1840</v>
      </c>
      <c r="AV409" s="220" t="b">
        <f>AND(Table16[[#This Row],[PROPOSED Adjustment Description]]=Table16[[#This Row],[ ADOPTED
Adjustment Description]],TRUE,FALSE)</f>
        <v>0</v>
      </c>
      <c r="AW409" s="1" t="s">
        <v>4458</v>
      </c>
      <c r="AX409" s="1" t="b">
        <f>Table16[[#This Row],[Total Expenditures to CAP]]=Table16[[#This Row],[
Percent Related to CAP]]*Table16[[#This Row],[ADOPTED
Expenditures TOTAL]]</f>
        <v>1</v>
      </c>
      <c r="AY409" s="1" t="b">
        <f>Table16[[#This Row],[Total Revenue to CAP]]=Table16[[#This Row],[
Percent Related to CAP]]*Table16[[#This Row],[ADOPTED
Revenue TOTAL]]</f>
        <v>1</v>
      </c>
    </row>
    <row r="410" spans="1:51" s="214" customFormat="1" ht="35.25" customHeight="1" x14ac:dyDescent="0.15">
      <c r="A410" s="196">
        <v>100000</v>
      </c>
      <c r="B410" s="197" t="s">
        <v>57</v>
      </c>
      <c r="C410" s="198">
        <v>2114</v>
      </c>
      <c r="D410" s="197" t="s">
        <v>88</v>
      </c>
      <c r="E410" s="197" t="s">
        <v>103</v>
      </c>
      <c r="F410" s="197" t="s">
        <v>60</v>
      </c>
      <c r="G410" s="197" t="s">
        <v>128</v>
      </c>
      <c r="H410" s="197" t="s">
        <v>479</v>
      </c>
      <c r="I410" s="226">
        <v>57391</v>
      </c>
      <c r="J410" s="227" t="s">
        <v>1844</v>
      </c>
      <c r="K410" s="188"/>
      <c r="L410" s="189"/>
      <c r="M410" s="189"/>
      <c r="N410" s="189"/>
      <c r="O410" s="189">
        <f>SUM(Table16[[#This Row],[Salaries and Wages]:[Variable Fringe]])</f>
        <v>0</v>
      </c>
      <c r="P410" s="189"/>
      <c r="Q410" s="189">
        <v>2500000</v>
      </c>
      <c r="R410" s="189"/>
      <c r="S410" s="189"/>
      <c r="T410" s="189"/>
      <c r="U410" s="189"/>
      <c r="V410" s="189"/>
      <c r="W410" s="189"/>
      <c r="X410" s="189"/>
      <c r="Y410" s="189">
        <v>2500000</v>
      </c>
      <c r="Z410" s="189"/>
      <c r="AA410" s="221" t="s">
        <v>1845</v>
      </c>
      <c r="AB410" s="210" t="s">
        <v>1846</v>
      </c>
      <c r="AC410" s="209" t="s">
        <v>1847</v>
      </c>
      <c r="AD410" s="197" t="s">
        <v>67</v>
      </c>
      <c r="AE410" s="235" t="s">
        <v>1848</v>
      </c>
      <c r="AF410" s="259">
        <v>0</v>
      </c>
      <c r="AG410" s="211">
        <f>Table16[[#This Row],[ADOPTED
Expenditures TOTAL]]*Table16[[#This Row],[
Percent Related to CAP]]</f>
        <v>0</v>
      </c>
      <c r="AH410" s="211">
        <f>Table16[[#This Row],[ADOPTED
Revenue TOTAL]]*Table16[[#This Row],[
Percent Related to CAP]]</f>
        <v>0</v>
      </c>
      <c r="AI410" s="251" t="s">
        <v>69</v>
      </c>
      <c r="AJ410" s="251" t="s">
        <v>69</v>
      </c>
      <c r="AK410" s="251" t="s">
        <v>69</v>
      </c>
      <c r="AL410" s="251" t="s">
        <v>69</v>
      </c>
      <c r="AM410" s="290"/>
      <c r="AN410" s="212"/>
      <c r="AO410" s="213"/>
      <c r="AP410" s="213"/>
      <c r="AQ410" s="213"/>
      <c r="AR410" s="197" t="s">
        <v>133</v>
      </c>
      <c r="AS410" s="219" t="s">
        <v>1844</v>
      </c>
      <c r="AT410" s="116" t="b">
        <f>IF(Table16[[#This Row],[PROPOSED
Form ID Name]]=Table16[[#This Row],[ADOPTED
Form ID Name]],TRUE,FALSE)</f>
        <v>1</v>
      </c>
      <c r="AU410" s="121" t="s">
        <v>1845</v>
      </c>
      <c r="AV410" s="220" t="b">
        <f>AND(Table16[[#This Row],[PROPOSED Adjustment Description]]=Table16[[#This Row],[ ADOPTED
Adjustment Description]],TRUE,FALSE)</f>
        <v>0</v>
      </c>
      <c r="AW410" s="1" t="s">
        <v>4458</v>
      </c>
      <c r="AX410" s="1" t="b">
        <f>Table16[[#This Row],[Total Expenditures to CAP]]=Table16[[#This Row],[
Percent Related to CAP]]*Table16[[#This Row],[ADOPTED
Expenditures TOTAL]]</f>
        <v>1</v>
      </c>
      <c r="AY410" s="1" t="b">
        <f>Table16[[#This Row],[Total Revenue to CAP]]=Table16[[#This Row],[
Percent Related to CAP]]*Table16[[#This Row],[ADOPTED
Revenue TOTAL]]</f>
        <v>1</v>
      </c>
    </row>
    <row r="411" spans="1:51" s="214" customFormat="1" ht="35.25" customHeight="1" x14ac:dyDescent="0.15">
      <c r="A411" s="196">
        <v>100000</v>
      </c>
      <c r="B411" s="199" t="s">
        <v>57</v>
      </c>
      <c r="C411" s="198">
        <v>171412</v>
      </c>
      <c r="D411" s="199" t="s">
        <v>1287</v>
      </c>
      <c r="E411" s="199" t="s">
        <v>83</v>
      </c>
      <c r="F411" s="199" t="s">
        <v>83</v>
      </c>
      <c r="G411" s="199" t="s">
        <v>239</v>
      </c>
      <c r="H411" s="199" t="s">
        <v>83</v>
      </c>
      <c r="I411" s="226">
        <v>57394</v>
      </c>
      <c r="J411" s="228" t="s">
        <v>1849</v>
      </c>
      <c r="K411" s="190">
        <v>12.67</v>
      </c>
      <c r="L411" s="191">
        <v>465213</v>
      </c>
      <c r="M411" s="191">
        <v>14907</v>
      </c>
      <c r="N411" s="191">
        <v>34659</v>
      </c>
      <c r="O411" s="191">
        <f>SUM(Table16[[#This Row],[Salaries and Wages]:[Variable Fringe]])</f>
        <v>514779</v>
      </c>
      <c r="P411" s="191"/>
      <c r="Q411" s="191"/>
      <c r="R411" s="191"/>
      <c r="S411" s="191"/>
      <c r="T411" s="191"/>
      <c r="U411" s="191"/>
      <c r="V411" s="191"/>
      <c r="W411" s="191"/>
      <c r="X411" s="191"/>
      <c r="Y411" s="191">
        <v>514779</v>
      </c>
      <c r="Z411" s="191"/>
      <c r="AA411" s="223" t="s">
        <v>431</v>
      </c>
      <c r="AB411" s="210" t="s">
        <v>242</v>
      </c>
      <c r="AC411" s="210" t="s">
        <v>431</v>
      </c>
      <c r="AD411" s="199" t="s">
        <v>94</v>
      </c>
      <c r="AE411" s="234" t="s">
        <v>1276</v>
      </c>
      <c r="AF411" s="231">
        <v>0</v>
      </c>
      <c r="AG411" s="211">
        <f>Table16[[#This Row],[ADOPTED
Expenditures TOTAL]]*Table16[[#This Row],[
Percent Related to CAP]]</f>
        <v>0</v>
      </c>
      <c r="AH411" s="211">
        <f>Table16[[#This Row],[ADOPTED
Revenue TOTAL]]*Table16[[#This Row],[
Percent Related to CAP]]</f>
        <v>0</v>
      </c>
      <c r="AI411" s="217" t="s">
        <v>69</v>
      </c>
      <c r="AJ411" s="217" t="s">
        <v>69</v>
      </c>
      <c r="AK411" s="217" t="s">
        <v>69</v>
      </c>
      <c r="AL411" s="217" t="s">
        <v>69</v>
      </c>
      <c r="AM411" s="246"/>
      <c r="AN411" s="215"/>
      <c r="AO411" s="197"/>
      <c r="AP411" s="197"/>
      <c r="AQ411" s="197"/>
      <c r="AR411" s="197" t="s">
        <v>83</v>
      </c>
      <c r="AS411" s="219" t="s">
        <v>1849</v>
      </c>
      <c r="AT411" s="116" t="b">
        <f>IF(Table16[[#This Row],[PROPOSED
Form ID Name]]=Table16[[#This Row],[ADOPTED
Form ID Name]],TRUE,FALSE)</f>
        <v>1</v>
      </c>
      <c r="AU411" s="121" t="s">
        <v>431</v>
      </c>
      <c r="AV411" s="220" t="b">
        <f>AND(Table16[[#This Row],[PROPOSED Adjustment Description]]=Table16[[#This Row],[ ADOPTED
Adjustment Description]],TRUE,FALSE)</f>
        <v>0</v>
      </c>
      <c r="AW411" s="1" t="s">
        <v>4458</v>
      </c>
      <c r="AX411" s="1" t="b">
        <f>Table16[[#This Row],[Total Expenditures to CAP]]=Table16[[#This Row],[
Percent Related to CAP]]*Table16[[#This Row],[ADOPTED
Expenditures TOTAL]]</f>
        <v>1</v>
      </c>
      <c r="AY411" s="1" t="b">
        <f>Table16[[#This Row],[Total Revenue to CAP]]=Table16[[#This Row],[
Percent Related to CAP]]*Table16[[#This Row],[ADOPTED
Revenue TOTAL]]</f>
        <v>1</v>
      </c>
    </row>
    <row r="412" spans="1:51" s="214" customFormat="1" ht="35.25" customHeight="1" x14ac:dyDescent="0.15">
      <c r="A412" s="196">
        <v>100000</v>
      </c>
      <c r="B412" s="197" t="s">
        <v>57</v>
      </c>
      <c r="C412" s="198">
        <v>1912</v>
      </c>
      <c r="D412" s="197" t="s">
        <v>471</v>
      </c>
      <c r="E412" s="197" t="s">
        <v>353</v>
      </c>
      <c r="F412" s="197" t="s">
        <v>83</v>
      </c>
      <c r="G412" s="197" t="s">
        <v>61</v>
      </c>
      <c r="H412" s="197" t="s">
        <v>83</v>
      </c>
      <c r="I412" s="226">
        <v>57396</v>
      </c>
      <c r="J412" s="227" t="s">
        <v>1850</v>
      </c>
      <c r="K412" s="188"/>
      <c r="L412" s="189"/>
      <c r="M412" s="189"/>
      <c r="N412" s="189"/>
      <c r="O412" s="189">
        <f>SUM(Table16[[#This Row],[Salaries and Wages]:[Variable Fringe]])</f>
        <v>0</v>
      </c>
      <c r="P412" s="189"/>
      <c r="Q412" s="189">
        <v>161340</v>
      </c>
      <c r="R412" s="189"/>
      <c r="S412" s="189"/>
      <c r="T412" s="189"/>
      <c r="U412" s="189"/>
      <c r="V412" s="189"/>
      <c r="W412" s="189"/>
      <c r="X412" s="189"/>
      <c r="Y412" s="189">
        <v>161340</v>
      </c>
      <c r="Z412" s="189"/>
      <c r="AA412" s="221" t="s">
        <v>1851</v>
      </c>
      <c r="AB412" s="209" t="s">
        <v>468</v>
      </c>
      <c r="AC412" s="210" t="s">
        <v>1852</v>
      </c>
      <c r="AD412" s="197" t="s">
        <v>94</v>
      </c>
      <c r="AE412" s="234" t="s">
        <v>69</v>
      </c>
      <c r="AF412" s="231">
        <v>0</v>
      </c>
      <c r="AG412" s="211">
        <f>Table16[[#This Row],[ADOPTED
Expenditures TOTAL]]*Table16[[#This Row],[
Percent Related to CAP]]</f>
        <v>0</v>
      </c>
      <c r="AH412" s="211">
        <f>Table16[[#This Row],[ADOPTED
Revenue TOTAL]]*Table16[[#This Row],[
Percent Related to CAP]]</f>
        <v>0</v>
      </c>
      <c r="AI412" s="217" t="s">
        <v>69</v>
      </c>
      <c r="AJ412" s="217" t="s">
        <v>69</v>
      </c>
      <c r="AK412" s="217" t="s">
        <v>69</v>
      </c>
      <c r="AL412" s="217" t="s">
        <v>69</v>
      </c>
      <c r="AM412" s="246"/>
      <c r="AN412" s="215"/>
      <c r="AO412" s="197"/>
      <c r="AP412" s="197"/>
      <c r="AQ412" s="197"/>
      <c r="AR412" s="197" t="s">
        <v>83</v>
      </c>
      <c r="AS412" s="219" t="s">
        <v>1850</v>
      </c>
      <c r="AT412" s="116" t="b">
        <f>IF(Table16[[#This Row],[PROPOSED
Form ID Name]]=Table16[[#This Row],[ADOPTED
Form ID Name]],TRUE,FALSE)</f>
        <v>1</v>
      </c>
      <c r="AU412" s="121" t="s">
        <v>1851</v>
      </c>
      <c r="AV412" s="220" t="b">
        <f>AND(Table16[[#This Row],[PROPOSED Adjustment Description]]=Table16[[#This Row],[ ADOPTED
Adjustment Description]],TRUE,FALSE)</f>
        <v>0</v>
      </c>
      <c r="AW412" s="1" t="s">
        <v>4458</v>
      </c>
      <c r="AX412" s="1" t="b">
        <f>Table16[[#This Row],[Total Expenditures to CAP]]=Table16[[#This Row],[
Percent Related to CAP]]*Table16[[#This Row],[ADOPTED
Expenditures TOTAL]]</f>
        <v>1</v>
      </c>
      <c r="AY412" s="1" t="b">
        <f>Table16[[#This Row],[Total Revenue to CAP]]=Table16[[#This Row],[
Percent Related to CAP]]*Table16[[#This Row],[ADOPTED
Revenue TOTAL]]</f>
        <v>1</v>
      </c>
    </row>
    <row r="413" spans="1:51" s="214" customFormat="1" ht="35.25" customHeight="1" x14ac:dyDescent="0.15">
      <c r="A413" s="196">
        <v>100000</v>
      </c>
      <c r="B413" s="199" t="s">
        <v>57</v>
      </c>
      <c r="C413" s="198">
        <v>1912</v>
      </c>
      <c r="D413" s="199" t="s">
        <v>471</v>
      </c>
      <c r="E413" s="199" t="s">
        <v>83</v>
      </c>
      <c r="F413" s="199" t="s">
        <v>83</v>
      </c>
      <c r="G413" s="199" t="s">
        <v>89</v>
      </c>
      <c r="H413" s="199" t="s">
        <v>83</v>
      </c>
      <c r="I413" s="226">
        <v>57397</v>
      </c>
      <c r="J413" s="228" t="s">
        <v>1853</v>
      </c>
      <c r="K413" s="190"/>
      <c r="L413" s="191"/>
      <c r="M413" s="191"/>
      <c r="N413" s="191"/>
      <c r="O413" s="191">
        <f>SUM(Table16[[#This Row],[Salaries and Wages]:[Variable Fringe]])</f>
        <v>0</v>
      </c>
      <c r="P413" s="191"/>
      <c r="Q413" s="191"/>
      <c r="R413" s="191"/>
      <c r="S413" s="191"/>
      <c r="T413" s="191"/>
      <c r="U413" s="191"/>
      <c r="V413" s="191"/>
      <c r="W413" s="191"/>
      <c r="X413" s="191"/>
      <c r="Y413" s="191"/>
      <c r="Z413" s="191">
        <v>863780</v>
      </c>
      <c r="AA413" s="222" t="s">
        <v>1854</v>
      </c>
      <c r="AB413" s="210" t="s">
        <v>1855</v>
      </c>
      <c r="AC413" s="210" t="s">
        <v>1856</v>
      </c>
      <c r="AD413" s="199" t="s">
        <v>94</v>
      </c>
      <c r="AE413" s="234" t="s">
        <v>69</v>
      </c>
      <c r="AF413" s="231">
        <v>0</v>
      </c>
      <c r="AG413" s="211">
        <f>Table16[[#This Row],[ADOPTED
Expenditures TOTAL]]*Table16[[#This Row],[
Percent Related to CAP]]</f>
        <v>0</v>
      </c>
      <c r="AH413" s="211">
        <f>Table16[[#This Row],[ADOPTED
Revenue TOTAL]]*Table16[[#This Row],[
Percent Related to CAP]]</f>
        <v>0</v>
      </c>
      <c r="AI413" s="217" t="s">
        <v>69</v>
      </c>
      <c r="AJ413" s="217" t="s">
        <v>69</v>
      </c>
      <c r="AK413" s="217" t="s">
        <v>69</v>
      </c>
      <c r="AL413" s="217" t="s">
        <v>69</v>
      </c>
      <c r="AM413" s="246"/>
      <c r="AN413" s="215"/>
      <c r="AO413" s="197"/>
      <c r="AP413" s="197"/>
      <c r="AQ413" s="197"/>
      <c r="AR413" s="197" t="s">
        <v>83</v>
      </c>
      <c r="AS413" s="219" t="s">
        <v>1853</v>
      </c>
      <c r="AT413" s="116" t="b">
        <f>IF(Table16[[#This Row],[PROPOSED
Form ID Name]]=Table16[[#This Row],[ADOPTED
Form ID Name]],TRUE,FALSE)</f>
        <v>1</v>
      </c>
      <c r="AU413" s="121" t="s">
        <v>1854</v>
      </c>
      <c r="AV413" s="220" t="b">
        <f>AND(Table16[[#This Row],[PROPOSED Adjustment Description]]=Table16[[#This Row],[ ADOPTED
Adjustment Description]],TRUE,FALSE)</f>
        <v>0</v>
      </c>
      <c r="AW413" s="1" t="s">
        <v>4458</v>
      </c>
      <c r="AX413" s="1" t="b">
        <f>Table16[[#This Row],[Total Expenditures to CAP]]=Table16[[#This Row],[
Percent Related to CAP]]*Table16[[#This Row],[ADOPTED
Expenditures TOTAL]]</f>
        <v>1</v>
      </c>
      <c r="AY413" s="1" t="b">
        <f>Table16[[#This Row],[Total Revenue to CAP]]=Table16[[#This Row],[
Percent Related to CAP]]*Table16[[#This Row],[ADOPTED
Revenue TOTAL]]</f>
        <v>1</v>
      </c>
    </row>
    <row r="414" spans="1:51" s="214" customFormat="1" ht="35.25" customHeight="1" x14ac:dyDescent="0.15">
      <c r="A414" s="196">
        <v>100000</v>
      </c>
      <c r="B414" s="199" t="s">
        <v>57</v>
      </c>
      <c r="C414" s="198">
        <v>1212</v>
      </c>
      <c r="D414" s="199" t="s">
        <v>1674</v>
      </c>
      <c r="E414" s="199" t="s">
        <v>83</v>
      </c>
      <c r="F414" s="199" t="s">
        <v>83</v>
      </c>
      <c r="G414" s="199" t="s">
        <v>239</v>
      </c>
      <c r="H414" s="199" t="s">
        <v>83</v>
      </c>
      <c r="I414" s="226">
        <v>57400</v>
      </c>
      <c r="J414" s="228" t="s">
        <v>1864</v>
      </c>
      <c r="K414" s="190">
        <v>2.99</v>
      </c>
      <c r="L414" s="191">
        <v>112196</v>
      </c>
      <c r="M414" s="191">
        <v>1590</v>
      </c>
      <c r="N414" s="191">
        <v>8359</v>
      </c>
      <c r="O414" s="191">
        <f>SUM(Table16[[#This Row],[Salaries and Wages]:[Variable Fringe]])</f>
        <v>122145</v>
      </c>
      <c r="P414" s="191"/>
      <c r="Q414" s="191"/>
      <c r="R414" s="191"/>
      <c r="S414" s="191"/>
      <c r="T414" s="191"/>
      <c r="U414" s="191"/>
      <c r="V414" s="191"/>
      <c r="W414" s="191"/>
      <c r="X414" s="191"/>
      <c r="Y414" s="191">
        <v>122145</v>
      </c>
      <c r="Z414" s="191"/>
      <c r="AA414" s="223" t="s">
        <v>1865</v>
      </c>
      <c r="AB414" s="210" t="s">
        <v>242</v>
      </c>
      <c r="AC414" s="210" t="s">
        <v>1866</v>
      </c>
      <c r="AD414" s="199" t="s">
        <v>94</v>
      </c>
      <c r="AE414" s="234" t="s">
        <v>69</v>
      </c>
      <c r="AF414" s="259">
        <v>0</v>
      </c>
      <c r="AG414" s="211">
        <f>Table16[[#This Row],[ADOPTED
Expenditures TOTAL]]*Table16[[#This Row],[
Percent Related to CAP]]</f>
        <v>0</v>
      </c>
      <c r="AH414" s="211">
        <f>Table16[[#This Row],[ADOPTED
Revenue TOTAL]]*Table16[[#This Row],[
Percent Related to CAP]]</f>
        <v>0</v>
      </c>
      <c r="AI414" s="251" t="s">
        <v>69</v>
      </c>
      <c r="AJ414" s="251" t="s">
        <v>69</v>
      </c>
      <c r="AK414" s="251" t="s">
        <v>69</v>
      </c>
      <c r="AL414" s="251" t="s">
        <v>69</v>
      </c>
      <c r="AM414" s="246"/>
      <c r="AN414" s="215"/>
      <c r="AO414" s="197"/>
      <c r="AP414" s="197"/>
      <c r="AQ414" s="197"/>
      <c r="AR414" s="197" t="s">
        <v>83</v>
      </c>
      <c r="AS414" s="219" t="s">
        <v>1864</v>
      </c>
      <c r="AT414" s="116" t="b">
        <f>IF(Table16[[#This Row],[PROPOSED
Form ID Name]]=Table16[[#This Row],[ADOPTED
Form ID Name]],TRUE,FALSE)</f>
        <v>1</v>
      </c>
      <c r="AU414" s="121" t="s">
        <v>1865</v>
      </c>
      <c r="AV414" s="220" t="b">
        <f>AND(Table16[[#This Row],[PROPOSED Adjustment Description]]=Table16[[#This Row],[ ADOPTED
Adjustment Description]],TRUE,FALSE)</f>
        <v>0</v>
      </c>
      <c r="AW414" s="1" t="s">
        <v>4458</v>
      </c>
      <c r="AX414" s="1" t="b">
        <f>Table16[[#This Row],[Total Expenditures to CAP]]=Table16[[#This Row],[
Percent Related to CAP]]*Table16[[#This Row],[ADOPTED
Expenditures TOTAL]]</f>
        <v>1</v>
      </c>
      <c r="AY414" s="1" t="b">
        <f>Table16[[#This Row],[Total Revenue to CAP]]=Table16[[#This Row],[
Percent Related to CAP]]*Table16[[#This Row],[ADOPTED
Revenue TOTAL]]</f>
        <v>1</v>
      </c>
    </row>
    <row r="415" spans="1:51" s="214" customFormat="1" ht="35.25" customHeight="1" x14ac:dyDescent="0.15">
      <c r="A415" s="196">
        <v>100000</v>
      </c>
      <c r="B415" s="199" t="s">
        <v>57</v>
      </c>
      <c r="C415" s="198">
        <v>9911</v>
      </c>
      <c r="D415" s="199" t="s">
        <v>82</v>
      </c>
      <c r="E415" s="199" t="s">
        <v>83</v>
      </c>
      <c r="F415" s="199" t="s">
        <v>83</v>
      </c>
      <c r="G415" s="199" t="s">
        <v>89</v>
      </c>
      <c r="H415" s="199" t="s">
        <v>83</v>
      </c>
      <c r="I415" s="226">
        <v>57402</v>
      </c>
      <c r="J415" s="228" t="s">
        <v>1867</v>
      </c>
      <c r="K415" s="190"/>
      <c r="L415" s="191"/>
      <c r="M415" s="191"/>
      <c r="N415" s="191"/>
      <c r="O415" s="191">
        <f>SUM(Table16[[#This Row],[Salaries and Wages]:[Variable Fringe]])</f>
        <v>0</v>
      </c>
      <c r="P415" s="191"/>
      <c r="Q415" s="191"/>
      <c r="R415" s="191"/>
      <c r="S415" s="191"/>
      <c r="T415" s="191"/>
      <c r="U415" s="191"/>
      <c r="V415" s="191"/>
      <c r="W415" s="191"/>
      <c r="X415" s="191"/>
      <c r="Y415" s="191"/>
      <c r="Z415" s="191">
        <v>10116214</v>
      </c>
      <c r="AA415" s="222" t="s">
        <v>1868</v>
      </c>
      <c r="AB415" s="210" t="s">
        <v>69</v>
      </c>
      <c r="AC415" s="210" t="s">
        <v>69</v>
      </c>
      <c r="AD415" s="199" t="s">
        <v>94</v>
      </c>
      <c r="AE415" s="234" t="s">
        <v>69</v>
      </c>
      <c r="AF415" s="259">
        <v>0</v>
      </c>
      <c r="AG415" s="211">
        <f>Table16[[#This Row],[ADOPTED
Expenditures TOTAL]]*Table16[[#This Row],[
Percent Related to CAP]]</f>
        <v>0</v>
      </c>
      <c r="AH415" s="211">
        <f>Table16[[#This Row],[ADOPTED
Revenue TOTAL]]*Table16[[#This Row],[
Percent Related to CAP]]</f>
        <v>0</v>
      </c>
      <c r="AI415" s="251" t="s">
        <v>69</v>
      </c>
      <c r="AJ415" s="251" t="s">
        <v>69</v>
      </c>
      <c r="AK415" s="251" t="s">
        <v>69</v>
      </c>
      <c r="AL415" s="251" t="s">
        <v>69</v>
      </c>
      <c r="AM415" s="246"/>
      <c r="AN415" s="215"/>
      <c r="AO415" s="197"/>
      <c r="AP415" s="197"/>
      <c r="AQ415" s="197"/>
      <c r="AR415" s="197" t="s">
        <v>83</v>
      </c>
      <c r="AS415" s="219" t="s">
        <v>1867</v>
      </c>
      <c r="AT415" s="116" t="b">
        <f>IF(Table16[[#This Row],[PROPOSED
Form ID Name]]=Table16[[#This Row],[ADOPTED
Form ID Name]],TRUE,FALSE)</f>
        <v>1</v>
      </c>
      <c r="AU415" s="121" t="s">
        <v>1868</v>
      </c>
      <c r="AV415" s="220" t="b">
        <f>AND(Table16[[#This Row],[PROPOSED Adjustment Description]]=Table16[[#This Row],[ ADOPTED
Adjustment Description]],TRUE,FALSE)</f>
        <v>0</v>
      </c>
      <c r="AW415" s="1" t="s">
        <v>4458</v>
      </c>
      <c r="AX415" s="1" t="b">
        <f>Table16[[#This Row],[Total Expenditures to CAP]]=Table16[[#This Row],[
Percent Related to CAP]]*Table16[[#This Row],[ADOPTED
Expenditures TOTAL]]</f>
        <v>1</v>
      </c>
      <c r="AY415" s="1" t="b">
        <f>Table16[[#This Row],[Total Revenue to CAP]]=Table16[[#This Row],[
Percent Related to CAP]]*Table16[[#This Row],[ADOPTED
Revenue TOTAL]]</f>
        <v>1</v>
      </c>
    </row>
    <row r="416" spans="1:51" s="214" customFormat="1" ht="35.25" customHeight="1" x14ac:dyDescent="0.15">
      <c r="A416" s="196">
        <v>100000</v>
      </c>
      <c r="B416" s="197" t="s">
        <v>57</v>
      </c>
      <c r="C416" s="198">
        <v>9911</v>
      </c>
      <c r="D416" s="197" t="s">
        <v>82</v>
      </c>
      <c r="E416" s="197" t="s">
        <v>83</v>
      </c>
      <c r="F416" s="197" t="s">
        <v>83</v>
      </c>
      <c r="G416" s="197" t="s">
        <v>89</v>
      </c>
      <c r="H416" s="197" t="s">
        <v>83</v>
      </c>
      <c r="I416" s="226">
        <v>57403</v>
      </c>
      <c r="J416" s="227" t="s">
        <v>1869</v>
      </c>
      <c r="K416" s="188"/>
      <c r="L416" s="189"/>
      <c r="M416" s="189"/>
      <c r="N416" s="189"/>
      <c r="O416" s="189">
        <f>SUM(Table16[[#This Row],[Salaries and Wages]:[Variable Fringe]])</f>
        <v>0</v>
      </c>
      <c r="P416" s="189"/>
      <c r="Q416" s="189"/>
      <c r="R416" s="189"/>
      <c r="S416" s="189"/>
      <c r="T416" s="189"/>
      <c r="U416" s="189"/>
      <c r="V416" s="189"/>
      <c r="W416" s="189"/>
      <c r="X416" s="189"/>
      <c r="Y416" s="189"/>
      <c r="Z416" s="189">
        <v>31733669</v>
      </c>
      <c r="AA416" s="221" t="s">
        <v>1870</v>
      </c>
      <c r="AB416" s="210" t="s">
        <v>69</v>
      </c>
      <c r="AC416" s="210" t="s">
        <v>69</v>
      </c>
      <c r="AD416" s="197" t="s">
        <v>94</v>
      </c>
      <c r="AE416" s="234" t="s">
        <v>69</v>
      </c>
      <c r="AF416" s="259">
        <v>0</v>
      </c>
      <c r="AG416" s="211">
        <f>Table16[[#This Row],[ADOPTED
Expenditures TOTAL]]*Table16[[#This Row],[
Percent Related to CAP]]</f>
        <v>0</v>
      </c>
      <c r="AH416" s="211">
        <f>Table16[[#This Row],[ADOPTED
Revenue TOTAL]]*Table16[[#This Row],[
Percent Related to CAP]]</f>
        <v>0</v>
      </c>
      <c r="AI416" s="251" t="s">
        <v>69</v>
      </c>
      <c r="AJ416" s="251" t="s">
        <v>69</v>
      </c>
      <c r="AK416" s="251" t="s">
        <v>69</v>
      </c>
      <c r="AL416" s="251" t="s">
        <v>69</v>
      </c>
      <c r="AM416" s="246"/>
      <c r="AN416" s="215"/>
      <c r="AO416" s="197"/>
      <c r="AP416" s="197"/>
      <c r="AQ416" s="197"/>
      <c r="AR416" s="197" t="s">
        <v>83</v>
      </c>
      <c r="AS416" s="219" t="s">
        <v>1869</v>
      </c>
      <c r="AT416" s="116" t="b">
        <f>IF(Table16[[#This Row],[PROPOSED
Form ID Name]]=Table16[[#This Row],[ADOPTED
Form ID Name]],TRUE,FALSE)</f>
        <v>1</v>
      </c>
      <c r="AU416" s="121" t="s">
        <v>1870</v>
      </c>
      <c r="AV416" s="220" t="b">
        <f>AND(Table16[[#This Row],[PROPOSED Adjustment Description]]=Table16[[#This Row],[ ADOPTED
Adjustment Description]],TRUE,FALSE)</f>
        <v>0</v>
      </c>
      <c r="AW416" s="1" t="s">
        <v>4458</v>
      </c>
      <c r="AX416" s="1" t="b">
        <f>Table16[[#This Row],[Total Expenditures to CAP]]=Table16[[#This Row],[
Percent Related to CAP]]*Table16[[#This Row],[ADOPTED
Expenditures TOTAL]]</f>
        <v>1</v>
      </c>
      <c r="AY416" s="1" t="b">
        <f>Table16[[#This Row],[Total Revenue to CAP]]=Table16[[#This Row],[
Percent Related to CAP]]*Table16[[#This Row],[ADOPTED
Revenue TOTAL]]</f>
        <v>1</v>
      </c>
    </row>
    <row r="417" spans="1:51" s="214" customFormat="1" ht="35.25" customHeight="1" x14ac:dyDescent="0.15">
      <c r="A417" s="196">
        <v>200205</v>
      </c>
      <c r="B417" s="199" t="s">
        <v>96</v>
      </c>
      <c r="C417" s="198">
        <v>1414</v>
      </c>
      <c r="D417" s="199" t="s">
        <v>97</v>
      </c>
      <c r="E417" s="199" t="s">
        <v>83</v>
      </c>
      <c r="F417" s="199" t="s">
        <v>83</v>
      </c>
      <c r="G417" s="199" t="s">
        <v>61</v>
      </c>
      <c r="H417" s="199" t="s">
        <v>83</v>
      </c>
      <c r="I417" s="226">
        <v>57404</v>
      </c>
      <c r="J417" s="228" t="s">
        <v>1871</v>
      </c>
      <c r="K417" s="190"/>
      <c r="L417" s="191"/>
      <c r="M417" s="191"/>
      <c r="N417" s="191"/>
      <c r="O417" s="191">
        <f>SUM(Table16[[#This Row],[Salaries and Wages]:[Variable Fringe]])</f>
        <v>0</v>
      </c>
      <c r="P417" s="191"/>
      <c r="Q417" s="191"/>
      <c r="R417" s="191"/>
      <c r="S417" s="191"/>
      <c r="T417" s="191"/>
      <c r="U417" s="191"/>
      <c r="V417" s="191"/>
      <c r="W417" s="191">
        <v>150000</v>
      </c>
      <c r="X417" s="191"/>
      <c r="Y417" s="191">
        <v>150000</v>
      </c>
      <c r="Z417" s="191"/>
      <c r="AA417" s="222" t="s">
        <v>1872</v>
      </c>
      <c r="AB417" s="209" t="s">
        <v>1812</v>
      </c>
      <c r="AC417" s="210" t="s">
        <v>1813</v>
      </c>
      <c r="AD417" s="199" t="s">
        <v>94</v>
      </c>
      <c r="AE417" s="234" t="s">
        <v>69</v>
      </c>
      <c r="AF417" s="231">
        <v>0</v>
      </c>
      <c r="AG417" s="211">
        <f>Table16[[#This Row],[ADOPTED
Expenditures TOTAL]]*Table16[[#This Row],[
Percent Related to CAP]]</f>
        <v>0</v>
      </c>
      <c r="AH417" s="211">
        <f>Table16[[#This Row],[ADOPTED
Revenue TOTAL]]*Table16[[#This Row],[
Percent Related to CAP]]</f>
        <v>0</v>
      </c>
      <c r="AI417" s="217" t="s">
        <v>69</v>
      </c>
      <c r="AJ417" s="217" t="s">
        <v>69</v>
      </c>
      <c r="AK417" s="217" t="s">
        <v>69</v>
      </c>
      <c r="AL417" s="217" t="s">
        <v>69</v>
      </c>
      <c r="AM417" s="246"/>
      <c r="AN417" s="215"/>
      <c r="AO417" s="197"/>
      <c r="AP417" s="197" t="s">
        <v>83</v>
      </c>
      <c r="AQ417" s="197"/>
      <c r="AR417" s="197"/>
      <c r="AS417" s="219" t="s">
        <v>1871</v>
      </c>
      <c r="AT417" s="117" t="b">
        <f>IF(Table16[[#This Row],[PROPOSED
Form ID Name]]=Table16[[#This Row],[ADOPTED
Form ID Name]],TRUE,FALSE)</f>
        <v>1</v>
      </c>
      <c r="AU417" s="121" t="s">
        <v>1872</v>
      </c>
      <c r="AV417" s="220" t="b">
        <f>AND(Table16[[#This Row],[PROPOSED Adjustment Description]]=Table16[[#This Row],[ ADOPTED
Adjustment Description]],TRUE,FALSE)</f>
        <v>0</v>
      </c>
      <c r="AW417" s="1" t="s">
        <v>4458</v>
      </c>
      <c r="AX417" s="1" t="b">
        <f>Table16[[#This Row],[Total Expenditures to CAP]]=Table16[[#This Row],[
Percent Related to CAP]]*Table16[[#This Row],[ADOPTED
Expenditures TOTAL]]</f>
        <v>1</v>
      </c>
      <c r="AY417" s="1" t="b">
        <f>Table16[[#This Row],[Total Revenue to CAP]]=Table16[[#This Row],[
Percent Related to CAP]]*Table16[[#This Row],[ADOPTED
Revenue TOTAL]]</f>
        <v>1</v>
      </c>
    </row>
    <row r="418" spans="1:51" s="214" customFormat="1" ht="35.25" customHeight="1" x14ac:dyDescent="0.15">
      <c r="A418" s="196">
        <v>100000</v>
      </c>
      <c r="B418" s="199" t="s">
        <v>57</v>
      </c>
      <c r="C418" s="198">
        <v>1516</v>
      </c>
      <c r="D418" s="199" t="s">
        <v>710</v>
      </c>
      <c r="E418" s="199" t="s">
        <v>238</v>
      </c>
      <c r="F418" s="199" t="s">
        <v>83</v>
      </c>
      <c r="G418" s="199" t="s">
        <v>61</v>
      </c>
      <c r="H418" s="199" t="s">
        <v>83</v>
      </c>
      <c r="I418" s="226">
        <v>57406</v>
      </c>
      <c r="J418" s="228" t="s">
        <v>1873</v>
      </c>
      <c r="K418" s="190">
        <v>1</v>
      </c>
      <c r="L418" s="191">
        <v>87735</v>
      </c>
      <c r="M418" s="191">
        <v>19256</v>
      </c>
      <c r="N418" s="191">
        <v>9968</v>
      </c>
      <c r="O418" s="191">
        <f>SUM(Table16[[#This Row],[Salaries and Wages]:[Variable Fringe]])</f>
        <v>116959</v>
      </c>
      <c r="P418" s="191"/>
      <c r="Q418" s="191"/>
      <c r="R418" s="191"/>
      <c r="S418" s="191"/>
      <c r="T418" s="191"/>
      <c r="U418" s="191"/>
      <c r="V418" s="191"/>
      <c r="W418" s="191"/>
      <c r="X418" s="191"/>
      <c r="Y418" s="191">
        <v>116959</v>
      </c>
      <c r="Z418" s="191">
        <v>250000</v>
      </c>
      <c r="AA418" s="222" t="s">
        <v>1874</v>
      </c>
      <c r="AB418" s="210" t="s">
        <v>1875</v>
      </c>
      <c r="AC418" s="210" t="s">
        <v>1876</v>
      </c>
      <c r="AD418" s="199" t="s">
        <v>67</v>
      </c>
      <c r="AE418" s="235" t="s">
        <v>1877</v>
      </c>
      <c r="AF418" s="231">
        <v>0</v>
      </c>
      <c r="AG418" s="211">
        <f>Table16[[#This Row],[ADOPTED
Expenditures TOTAL]]*Table16[[#This Row],[
Percent Related to CAP]]</f>
        <v>0</v>
      </c>
      <c r="AH418" s="211">
        <f>Table16[[#This Row],[ADOPTED
Revenue TOTAL]]*Table16[[#This Row],[
Percent Related to CAP]]</f>
        <v>0</v>
      </c>
      <c r="AI418" s="217" t="s">
        <v>69</v>
      </c>
      <c r="AJ418" s="217" t="s">
        <v>69</v>
      </c>
      <c r="AK418" s="217" t="s">
        <v>69</v>
      </c>
      <c r="AL418" s="217" t="s">
        <v>69</v>
      </c>
      <c r="AM418" s="290"/>
      <c r="AN418" s="212"/>
      <c r="AO418" s="213"/>
      <c r="AP418" s="213"/>
      <c r="AQ418" s="213"/>
      <c r="AR418" s="197" t="s">
        <v>83</v>
      </c>
      <c r="AS418" s="219" t="s">
        <v>1873</v>
      </c>
      <c r="AT418" s="116" t="b">
        <f>IF(Table16[[#This Row],[PROPOSED
Form ID Name]]=Table16[[#This Row],[ADOPTED
Form ID Name]],TRUE,FALSE)</f>
        <v>1</v>
      </c>
      <c r="AU418" s="121" t="s">
        <v>1874</v>
      </c>
      <c r="AV418" s="220" t="b">
        <f>AND(Table16[[#This Row],[PROPOSED Adjustment Description]]=Table16[[#This Row],[ ADOPTED
Adjustment Description]],TRUE,FALSE)</f>
        <v>0</v>
      </c>
      <c r="AW418" s="1" t="s">
        <v>4458</v>
      </c>
      <c r="AX418" s="1" t="b">
        <f>Table16[[#This Row],[Total Expenditures to CAP]]=Table16[[#This Row],[
Percent Related to CAP]]*Table16[[#This Row],[ADOPTED
Expenditures TOTAL]]</f>
        <v>1</v>
      </c>
      <c r="AY418" s="1" t="b">
        <f>Table16[[#This Row],[Total Revenue to CAP]]=Table16[[#This Row],[
Percent Related to CAP]]*Table16[[#This Row],[ADOPTED
Revenue TOTAL]]</f>
        <v>1</v>
      </c>
    </row>
    <row r="419" spans="1:51" s="214" customFormat="1" ht="35.25" customHeight="1" x14ac:dyDescent="0.15">
      <c r="A419" s="196">
        <v>400169</v>
      </c>
      <c r="B419" s="199" t="s">
        <v>1878</v>
      </c>
      <c r="C419" s="198">
        <v>9913</v>
      </c>
      <c r="D419" s="199" t="s">
        <v>1553</v>
      </c>
      <c r="E419" s="199" t="s">
        <v>83</v>
      </c>
      <c r="F419" s="199" t="s">
        <v>83</v>
      </c>
      <c r="G419" s="199" t="s">
        <v>89</v>
      </c>
      <c r="H419" s="199" t="s">
        <v>83</v>
      </c>
      <c r="I419" s="226">
        <v>57408</v>
      </c>
      <c r="J419" s="228" t="s">
        <v>1879</v>
      </c>
      <c r="K419" s="190"/>
      <c r="L419" s="191"/>
      <c r="M419" s="191"/>
      <c r="N419" s="191"/>
      <c r="O419" s="191">
        <f>SUM(Table16[[#This Row],[Salaries and Wages]:[Variable Fringe]])</f>
        <v>0</v>
      </c>
      <c r="P419" s="191"/>
      <c r="Q419" s="191"/>
      <c r="R419" s="191"/>
      <c r="S419" s="191"/>
      <c r="T419" s="191"/>
      <c r="U419" s="191"/>
      <c r="V419" s="191"/>
      <c r="W419" s="191"/>
      <c r="X419" s="191"/>
      <c r="Y419" s="191"/>
      <c r="Z419" s="193">
        <v>-310296</v>
      </c>
      <c r="AA419" s="223" t="s">
        <v>1880</v>
      </c>
      <c r="AB419" s="210" t="s">
        <v>1881</v>
      </c>
      <c r="AC419" s="210" t="s">
        <v>1882</v>
      </c>
      <c r="AD419" s="199" t="s">
        <v>94</v>
      </c>
      <c r="AE419" s="236" t="s">
        <v>69</v>
      </c>
      <c r="AF419" s="231">
        <v>0</v>
      </c>
      <c r="AG419" s="211">
        <f>Table16[[#This Row],[ADOPTED
Expenditures TOTAL]]*Table16[[#This Row],[
Percent Related to CAP]]</f>
        <v>0</v>
      </c>
      <c r="AH419" s="211">
        <f>Table16[[#This Row],[ADOPTED
Revenue TOTAL]]*Table16[[#This Row],[
Percent Related to CAP]]</f>
        <v>0</v>
      </c>
      <c r="AI419" s="217" t="s">
        <v>69</v>
      </c>
      <c r="AJ419" s="217" t="s">
        <v>69</v>
      </c>
      <c r="AK419" s="217" t="s">
        <v>69</v>
      </c>
      <c r="AL419" s="217" t="s">
        <v>69</v>
      </c>
      <c r="AM419" s="291"/>
      <c r="AN419" s="215" t="s">
        <v>83</v>
      </c>
      <c r="AO419" s="197"/>
      <c r="AP419" s="197"/>
      <c r="AQ419" s="216"/>
      <c r="AR419" s="216"/>
      <c r="AS419" s="219" t="s">
        <v>1879</v>
      </c>
      <c r="AT419" s="117" t="b">
        <f>IF(Table16[[#This Row],[PROPOSED
Form ID Name]]=Table16[[#This Row],[ADOPTED
Form ID Name]],TRUE,FALSE)</f>
        <v>1</v>
      </c>
      <c r="AU419" s="121" t="s">
        <v>1880</v>
      </c>
      <c r="AV419" s="220" t="b">
        <f>AND(Table16[[#This Row],[PROPOSED Adjustment Description]]=Table16[[#This Row],[ ADOPTED
Adjustment Description]],TRUE,FALSE)</f>
        <v>0</v>
      </c>
      <c r="AW419" s="1" t="s">
        <v>4458</v>
      </c>
      <c r="AX419" s="1" t="b">
        <f>Table16[[#This Row],[Total Expenditures to CAP]]=Table16[[#This Row],[
Percent Related to CAP]]*Table16[[#This Row],[ADOPTED
Expenditures TOTAL]]</f>
        <v>1</v>
      </c>
      <c r="AY419" s="1" t="b">
        <f>Table16[[#This Row],[Total Revenue to CAP]]=Table16[[#This Row],[
Percent Related to CAP]]*Table16[[#This Row],[ADOPTED
Revenue TOTAL]]</f>
        <v>1</v>
      </c>
    </row>
    <row r="420" spans="1:51" s="214" customFormat="1" ht="35.25" customHeight="1" x14ac:dyDescent="0.15">
      <c r="A420" s="196">
        <v>100000</v>
      </c>
      <c r="B420" s="199" t="s">
        <v>57</v>
      </c>
      <c r="C420" s="198">
        <v>1001</v>
      </c>
      <c r="D420" s="199" t="s">
        <v>232</v>
      </c>
      <c r="E420" s="199" t="s">
        <v>103</v>
      </c>
      <c r="F420" s="199" t="s">
        <v>83</v>
      </c>
      <c r="G420" s="199" t="s">
        <v>279</v>
      </c>
      <c r="H420" s="199" t="s">
        <v>83</v>
      </c>
      <c r="I420" s="226">
        <v>57409</v>
      </c>
      <c r="J420" s="228" t="s">
        <v>1883</v>
      </c>
      <c r="K420" s="190">
        <v>0.35</v>
      </c>
      <c r="L420" s="191">
        <v>140460</v>
      </c>
      <c r="M420" s="191">
        <v>797</v>
      </c>
      <c r="N420" s="191">
        <v>7304</v>
      </c>
      <c r="O420" s="191">
        <f>SUM(Table16[[#This Row],[Salaries and Wages]:[Variable Fringe]])</f>
        <v>148561</v>
      </c>
      <c r="P420" s="191"/>
      <c r="Q420" s="191"/>
      <c r="R420" s="191"/>
      <c r="S420" s="191"/>
      <c r="T420" s="191"/>
      <c r="U420" s="191"/>
      <c r="V420" s="191"/>
      <c r="W420" s="191"/>
      <c r="X420" s="191"/>
      <c r="Y420" s="191">
        <v>148561</v>
      </c>
      <c r="Z420" s="191"/>
      <c r="AA420" s="223" t="s">
        <v>1884</v>
      </c>
      <c r="AB420" s="210" t="s">
        <v>242</v>
      </c>
      <c r="AC420" s="210" t="s">
        <v>1885</v>
      </c>
      <c r="AD420" s="199" t="s">
        <v>94</v>
      </c>
      <c r="AE420" s="234" t="s">
        <v>69</v>
      </c>
      <c r="AF420" s="231">
        <v>0</v>
      </c>
      <c r="AG420" s="211">
        <f>Table16[[#This Row],[ADOPTED
Expenditures TOTAL]]*Table16[[#This Row],[
Percent Related to CAP]]</f>
        <v>0</v>
      </c>
      <c r="AH420" s="211">
        <f>Table16[[#This Row],[ADOPTED
Revenue TOTAL]]*Table16[[#This Row],[
Percent Related to CAP]]</f>
        <v>0</v>
      </c>
      <c r="AI420" s="251" t="s">
        <v>69</v>
      </c>
      <c r="AJ420" s="251" t="s">
        <v>69</v>
      </c>
      <c r="AK420" s="251" t="s">
        <v>69</v>
      </c>
      <c r="AL420" s="217" t="s">
        <v>69</v>
      </c>
      <c r="AM420" s="246"/>
      <c r="AN420" s="215"/>
      <c r="AO420" s="197"/>
      <c r="AP420" s="197"/>
      <c r="AQ420" s="197"/>
      <c r="AR420" s="197" t="s">
        <v>83</v>
      </c>
      <c r="AS420" s="219" t="s">
        <v>1883</v>
      </c>
      <c r="AT420" s="116" t="b">
        <f>IF(Table16[[#This Row],[PROPOSED
Form ID Name]]=Table16[[#This Row],[ADOPTED
Form ID Name]],TRUE,FALSE)</f>
        <v>1</v>
      </c>
      <c r="AU420" s="121" t="s">
        <v>1884</v>
      </c>
      <c r="AV420" s="220" t="b">
        <f>AND(Table16[[#This Row],[PROPOSED Adjustment Description]]=Table16[[#This Row],[ ADOPTED
Adjustment Description]],TRUE,FALSE)</f>
        <v>0</v>
      </c>
      <c r="AW420" s="1" t="s">
        <v>4458</v>
      </c>
      <c r="AX420" s="1" t="b">
        <f>Table16[[#This Row],[Total Expenditures to CAP]]=Table16[[#This Row],[
Percent Related to CAP]]*Table16[[#This Row],[ADOPTED
Expenditures TOTAL]]</f>
        <v>1</v>
      </c>
      <c r="AY420" s="1" t="b">
        <f>Table16[[#This Row],[Total Revenue to CAP]]=Table16[[#This Row],[
Percent Related to CAP]]*Table16[[#This Row],[ADOPTED
Revenue TOTAL]]</f>
        <v>1</v>
      </c>
    </row>
    <row r="421" spans="1:51" s="214" customFormat="1" ht="35.25" customHeight="1" x14ac:dyDescent="0.15">
      <c r="A421" s="196">
        <v>400170</v>
      </c>
      <c r="B421" s="199" t="s">
        <v>1886</v>
      </c>
      <c r="C421" s="198">
        <v>9913</v>
      </c>
      <c r="D421" s="199" t="s">
        <v>1553</v>
      </c>
      <c r="E421" s="199" t="s">
        <v>83</v>
      </c>
      <c r="F421" s="199" t="s">
        <v>83</v>
      </c>
      <c r="G421" s="199" t="s">
        <v>89</v>
      </c>
      <c r="H421" s="199" t="s">
        <v>83</v>
      </c>
      <c r="I421" s="226">
        <v>57410</v>
      </c>
      <c r="J421" s="228" t="s">
        <v>1887</v>
      </c>
      <c r="K421" s="190"/>
      <c r="L421" s="191"/>
      <c r="M421" s="191"/>
      <c r="N421" s="191"/>
      <c r="O421" s="191">
        <f>SUM(Table16[[#This Row],[Salaries and Wages]:[Variable Fringe]])</f>
        <v>0</v>
      </c>
      <c r="P421" s="191"/>
      <c r="Q421" s="191"/>
      <c r="R421" s="191"/>
      <c r="S421" s="191"/>
      <c r="T421" s="191"/>
      <c r="U421" s="191"/>
      <c r="V421" s="191"/>
      <c r="W421" s="191"/>
      <c r="X421" s="191"/>
      <c r="Y421" s="191"/>
      <c r="Z421" s="193">
        <v>-217701</v>
      </c>
      <c r="AA421" s="223" t="s">
        <v>1888</v>
      </c>
      <c r="AB421" s="210" t="s">
        <v>1881</v>
      </c>
      <c r="AC421" s="210" t="s">
        <v>1882</v>
      </c>
      <c r="AD421" s="199" t="s">
        <v>94</v>
      </c>
      <c r="AE421" s="236" t="s">
        <v>69</v>
      </c>
      <c r="AF421" s="231">
        <v>0</v>
      </c>
      <c r="AG421" s="211">
        <f>Table16[[#This Row],[ADOPTED
Expenditures TOTAL]]*Table16[[#This Row],[
Percent Related to CAP]]</f>
        <v>0</v>
      </c>
      <c r="AH421" s="211">
        <f>Table16[[#This Row],[ADOPTED
Revenue TOTAL]]*Table16[[#This Row],[
Percent Related to CAP]]</f>
        <v>0</v>
      </c>
      <c r="AI421" s="217" t="s">
        <v>69</v>
      </c>
      <c r="AJ421" s="217" t="s">
        <v>69</v>
      </c>
      <c r="AK421" s="217" t="s">
        <v>69</v>
      </c>
      <c r="AL421" s="217" t="s">
        <v>69</v>
      </c>
      <c r="AM421" s="291"/>
      <c r="AN421" s="215" t="s">
        <v>83</v>
      </c>
      <c r="AO421" s="197"/>
      <c r="AP421" s="197"/>
      <c r="AQ421" s="216"/>
      <c r="AR421" s="216"/>
      <c r="AS421" s="219" t="s">
        <v>1887</v>
      </c>
      <c r="AT421" s="117" t="b">
        <f>IF(Table16[[#This Row],[PROPOSED
Form ID Name]]=Table16[[#This Row],[ADOPTED
Form ID Name]],TRUE,FALSE)</f>
        <v>1</v>
      </c>
      <c r="AU421" s="121" t="s">
        <v>1888</v>
      </c>
      <c r="AV421" s="220" t="b">
        <f>AND(Table16[[#This Row],[PROPOSED Adjustment Description]]=Table16[[#This Row],[ ADOPTED
Adjustment Description]],TRUE,FALSE)</f>
        <v>0</v>
      </c>
      <c r="AW421" s="1" t="s">
        <v>4458</v>
      </c>
      <c r="AX421" s="1" t="b">
        <f>Table16[[#This Row],[Total Expenditures to CAP]]=Table16[[#This Row],[
Percent Related to CAP]]*Table16[[#This Row],[ADOPTED
Expenditures TOTAL]]</f>
        <v>1</v>
      </c>
      <c r="AY421" s="1" t="b">
        <f>Table16[[#This Row],[Total Revenue to CAP]]=Table16[[#This Row],[
Percent Related to CAP]]*Table16[[#This Row],[ADOPTED
Revenue TOTAL]]</f>
        <v>1</v>
      </c>
    </row>
    <row r="422" spans="1:51" s="214" customFormat="1" ht="35.25" customHeight="1" x14ac:dyDescent="0.15">
      <c r="A422" s="196">
        <v>100000</v>
      </c>
      <c r="B422" s="199" t="s">
        <v>57</v>
      </c>
      <c r="C422" s="198">
        <v>171412</v>
      </c>
      <c r="D422" s="199" t="s">
        <v>1287</v>
      </c>
      <c r="E422" s="199" t="s">
        <v>83</v>
      </c>
      <c r="F422" s="199" t="s">
        <v>83</v>
      </c>
      <c r="G422" s="199" t="s">
        <v>142</v>
      </c>
      <c r="H422" s="199" t="s">
        <v>83</v>
      </c>
      <c r="I422" s="226">
        <v>57411</v>
      </c>
      <c r="J422" s="228" t="s">
        <v>1889</v>
      </c>
      <c r="K422" s="192">
        <v>-15</v>
      </c>
      <c r="L422" s="193">
        <v>-419750</v>
      </c>
      <c r="M422" s="193">
        <v>-70817</v>
      </c>
      <c r="N422" s="193">
        <v>-11592</v>
      </c>
      <c r="O422" s="193">
        <f>SUM(Table16[[#This Row],[Salaries and Wages]:[Variable Fringe]])</f>
        <v>-502159</v>
      </c>
      <c r="P422" s="191"/>
      <c r="Q422" s="191"/>
      <c r="R422" s="191"/>
      <c r="S422" s="191"/>
      <c r="T422" s="191"/>
      <c r="U422" s="191"/>
      <c r="V422" s="191"/>
      <c r="W422" s="191"/>
      <c r="X422" s="191"/>
      <c r="Y422" s="193">
        <v>-502159</v>
      </c>
      <c r="Z422" s="191"/>
      <c r="AA422" s="222" t="s">
        <v>1890</v>
      </c>
      <c r="AB422" s="210" t="s">
        <v>1891</v>
      </c>
      <c r="AC422" s="210" t="s">
        <v>1892</v>
      </c>
      <c r="AD422" s="199" t="s">
        <v>94</v>
      </c>
      <c r="AE422" s="234" t="s">
        <v>1276</v>
      </c>
      <c r="AF422" s="231">
        <v>0</v>
      </c>
      <c r="AG422" s="211">
        <f>Table16[[#This Row],[ADOPTED
Expenditures TOTAL]]*Table16[[#This Row],[
Percent Related to CAP]]</f>
        <v>0</v>
      </c>
      <c r="AH422" s="211">
        <f>Table16[[#This Row],[ADOPTED
Revenue TOTAL]]*Table16[[#This Row],[
Percent Related to CAP]]</f>
        <v>0</v>
      </c>
      <c r="AI422" s="217" t="s">
        <v>69</v>
      </c>
      <c r="AJ422" s="217" t="s">
        <v>69</v>
      </c>
      <c r="AK422" s="217" t="s">
        <v>69</v>
      </c>
      <c r="AL422" s="217" t="s">
        <v>69</v>
      </c>
      <c r="AM422" s="246"/>
      <c r="AN422" s="215"/>
      <c r="AO422" s="197"/>
      <c r="AP422" s="197"/>
      <c r="AQ422" s="197"/>
      <c r="AR422" s="197" t="s">
        <v>83</v>
      </c>
      <c r="AS422" s="219" t="s">
        <v>1889</v>
      </c>
      <c r="AT422" s="116" t="b">
        <f>IF(Table16[[#This Row],[PROPOSED
Form ID Name]]=Table16[[#This Row],[ADOPTED
Form ID Name]],TRUE,FALSE)</f>
        <v>1</v>
      </c>
      <c r="AU422" s="121" t="s">
        <v>1890</v>
      </c>
      <c r="AV422" s="220" t="b">
        <f>AND(Table16[[#This Row],[PROPOSED Adjustment Description]]=Table16[[#This Row],[ ADOPTED
Adjustment Description]],TRUE,FALSE)</f>
        <v>0</v>
      </c>
      <c r="AW422" s="1" t="s">
        <v>4458</v>
      </c>
      <c r="AX422" s="1" t="b">
        <f>Table16[[#This Row],[Total Expenditures to CAP]]=Table16[[#This Row],[
Percent Related to CAP]]*Table16[[#This Row],[ADOPTED
Expenditures TOTAL]]</f>
        <v>1</v>
      </c>
      <c r="AY422" s="1" t="b">
        <f>Table16[[#This Row],[Total Revenue to CAP]]=Table16[[#This Row],[
Percent Related to CAP]]*Table16[[#This Row],[ADOPTED
Revenue TOTAL]]</f>
        <v>1</v>
      </c>
    </row>
    <row r="423" spans="1:51" s="214" customFormat="1" ht="35.25" customHeight="1" x14ac:dyDescent="0.15">
      <c r="A423" s="196">
        <v>200731</v>
      </c>
      <c r="B423" s="199" t="s">
        <v>1893</v>
      </c>
      <c r="C423" s="198">
        <v>9913</v>
      </c>
      <c r="D423" s="199" t="s">
        <v>1553</v>
      </c>
      <c r="E423" s="199" t="s">
        <v>83</v>
      </c>
      <c r="F423" s="199" t="s">
        <v>83</v>
      </c>
      <c r="G423" s="199" t="s">
        <v>89</v>
      </c>
      <c r="H423" s="199" t="s">
        <v>83</v>
      </c>
      <c r="I423" s="226">
        <v>57413</v>
      </c>
      <c r="J423" s="228" t="s">
        <v>1894</v>
      </c>
      <c r="K423" s="190"/>
      <c r="L423" s="191"/>
      <c r="M423" s="191"/>
      <c r="N423" s="191"/>
      <c r="O423" s="191">
        <f>SUM(Table16[[#This Row],[Salaries and Wages]:[Variable Fringe]])</f>
        <v>0</v>
      </c>
      <c r="P423" s="191"/>
      <c r="Q423" s="191"/>
      <c r="R423" s="191"/>
      <c r="S423" s="191"/>
      <c r="T423" s="191"/>
      <c r="U423" s="191"/>
      <c r="V423" s="191"/>
      <c r="W423" s="191"/>
      <c r="X423" s="191"/>
      <c r="Y423" s="191"/>
      <c r="Z423" s="191">
        <v>1960960</v>
      </c>
      <c r="AA423" s="223" t="s">
        <v>1895</v>
      </c>
      <c r="AB423" s="210" t="s">
        <v>1896</v>
      </c>
      <c r="AC423" s="210" t="s">
        <v>1897</v>
      </c>
      <c r="AD423" s="199" t="s">
        <v>94</v>
      </c>
      <c r="AE423" s="236" t="s">
        <v>69</v>
      </c>
      <c r="AF423" s="231">
        <v>0</v>
      </c>
      <c r="AG423" s="211">
        <f>Table16[[#This Row],[ADOPTED
Expenditures TOTAL]]*Table16[[#This Row],[
Percent Related to CAP]]</f>
        <v>0</v>
      </c>
      <c r="AH423" s="211">
        <f>Table16[[#This Row],[ADOPTED
Revenue TOTAL]]*Table16[[#This Row],[
Percent Related to CAP]]</f>
        <v>0</v>
      </c>
      <c r="AI423" s="217" t="s">
        <v>69</v>
      </c>
      <c r="AJ423" s="217" t="s">
        <v>69</v>
      </c>
      <c r="AK423" s="217" t="s">
        <v>69</v>
      </c>
      <c r="AL423" s="217" t="s">
        <v>69</v>
      </c>
      <c r="AM423" s="291"/>
      <c r="AN423" s="215" t="s">
        <v>83</v>
      </c>
      <c r="AO423" s="197"/>
      <c r="AP423" s="197"/>
      <c r="AQ423" s="216"/>
      <c r="AR423" s="216"/>
      <c r="AS423" s="219" t="s">
        <v>1894</v>
      </c>
      <c r="AT423" s="117" t="b">
        <f>IF(Table16[[#This Row],[PROPOSED
Form ID Name]]=Table16[[#This Row],[ADOPTED
Form ID Name]],TRUE,FALSE)</f>
        <v>1</v>
      </c>
      <c r="AU423" s="121" t="s">
        <v>1895</v>
      </c>
      <c r="AV423" s="220" t="b">
        <f>AND(Table16[[#This Row],[PROPOSED Adjustment Description]]=Table16[[#This Row],[ ADOPTED
Adjustment Description]],TRUE,FALSE)</f>
        <v>0</v>
      </c>
      <c r="AW423" s="1" t="s">
        <v>4458</v>
      </c>
      <c r="AX423" s="1" t="b">
        <f>Table16[[#This Row],[Total Expenditures to CAP]]=Table16[[#This Row],[
Percent Related to CAP]]*Table16[[#This Row],[ADOPTED
Expenditures TOTAL]]</f>
        <v>1</v>
      </c>
      <c r="AY423" s="1" t="b">
        <f>Table16[[#This Row],[Total Revenue to CAP]]=Table16[[#This Row],[
Percent Related to CAP]]*Table16[[#This Row],[ADOPTED
Revenue TOTAL]]</f>
        <v>1</v>
      </c>
    </row>
    <row r="424" spans="1:51" s="214" customFormat="1" ht="35.25" customHeight="1" x14ac:dyDescent="0.15">
      <c r="A424" s="196">
        <v>200118</v>
      </c>
      <c r="B424" s="199" t="s">
        <v>1898</v>
      </c>
      <c r="C424" s="198">
        <v>9913</v>
      </c>
      <c r="D424" s="199" t="s">
        <v>1553</v>
      </c>
      <c r="E424" s="199" t="s">
        <v>83</v>
      </c>
      <c r="F424" s="199" t="s">
        <v>83</v>
      </c>
      <c r="G424" s="199" t="s">
        <v>134</v>
      </c>
      <c r="H424" s="199" t="s">
        <v>83</v>
      </c>
      <c r="I424" s="226">
        <v>57414</v>
      </c>
      <c r="J424" s="228" t="s">
        <v>1899</v>
      </c>
      <c r="K424" s="190"/>
      <c r="L424" s="191"/>
      <c r="M424" s="191"/>
      <c r="N424" s="191"/>
      <c r="O424" s="191">
        <f>SUM(Table16[[#This Row],[Salaries and Wages]:[Variable Fringe]])</f>
        <v>0</v>
      </c>
      <c r="P424" s="191"/>
      <c r="Q424" s="191"/>
      <c r="R424" s="191"/>
      <c r="S424" s="191"/>
      <c r="T424" s="191"/>
      <c r="U424" s="191"/>
      <c r="V424" s="191"/>
      <c r="W424" s="191"/>
      <c r="X424" s="191"/>
      <c r="Y424" s="191"/>
      <c r="Z424" s="193">
        <v>-1863498</v>
      </c>
      <c r="AA424" s="223" t="s">
        <v>1900</v>
      </c>
      <c r="AB424" s="210" t="s">
        <v>1901</v>
      </c>
      <c r="AC424" s="210" t="s">
        <v>1902</v>
      </c>
      <c r="AD424" s="199" t="s">
        <v>94</v>
      </c>
      <c r="AE424" s="236" t="s">
        <v>69</v>
      </c>
      <c r="AF424" s="231">
        <v>0</v>
      </c>
      <c r="AG424" s="211">
        <f>Table16[[#This Row],[ADOPTED
Expenditures TOTAL]]*Table16[[#This Row],[
Percent Related to CAP]]</f>
        <v>0</v>
      </c>
      <c r="AH424" s="211">
        <f>Table16[[#This Row],[ADOPTED
Revenue TOTAL]]*Table16[[#This Row],[
Percent Related to CAP]]</f>
        <v>0</v>
      </c>
      <c r="AI424" s="217" t="s">
        <v>69</v>
      </c>
      <c r="AJ424" s="217" t="s">
        <v>69</v>
      </c>
      <c r="AK424" s="217" t="s">
        <v>69</v>
      </c>
      <c r="AL424" s="217" t="s">
        <v>69</v>
      </c>
      <c r="AM424" s="291"/>
      <c r="AN424" s="215" t="s">
        <v>83</v>
      </c>
      <c r="AO424" s="197"/>
      <c r="AP424" s="197"/>
      <c r="AQ424" s="216"/>
      <c r="AR424" s="216"/>
      <c r="AS424" s="219" t="s">
        <v>1899</v>
      </c>
      <c r="AT424" s="117" t="b">
        <f>IF(Table16[[#This Row],[PROPOSED
Form ID Name]]=Table16[[#This Row],[ADOPTED
Form ID Name]],TRUE,FALSE)</f>
        <v>1</v>
      </c>
      <c r="AU424" s="121" t="s">
        <v>1900</v>
      </c>
      <c r="AV424" s="220" t="b">
        <f>AND(Table16[[#This Row],[PROPOSED Adjustment Description]]=Table16[[#This Row],[ ADOPTED
Adjustment Description]],TRUE,FALSE)</f>
        <v>0</v>
      </c>
      <c r="AW424" s="1" t="s">
        <v>4458</v>
      </c>
      <c r="AX424" s="1" t="b">
        <f>Table16[[#This Row],[Total Expenditures to CAP]]=Table16[[#This Row],[
Percent Related to CAP]]*Table16[[#This Row],[ADOPTED
Expenditures TOTAL]]</f>
        <v>1</v>
      </c>
      <c r="AY424" s="1" t="b">
        <f>Table16[[#This Row],[Total Revenue to CAP]]=Table16[[#This Row],[
Percent Related to CAP]]*Table16[[#This Row],[ADOPTED
Revenue TOTAL]]</f>
        <v>1</v>
      </c>
    </row>
    <row r="425" spans="1:51" s="214" customFormat="1" ht="35.25" customHeight="1" x14ac:dyDescent="0.15">
      <c r="A425" s="196">
        <v>100000</v>
      </c>
      <c r="B425" s="199" t="s">
        <v>57</v>
      </c>
      <c r="C425" s="198">
        <v>1912</v>
      </c>
      <c r="D425" s="199" t="s">
        <v>471</v>
      </c>
      <c r="E425" s="199" t="s">
        <v>83</v>
      </c>
      <c r="F425" s="199" t="s">
        <v>83</v>
      </c>
      <c r="G425" s="199" t="s">
        <v>134</v>
      </c>
      <c r="H425" s="199" t="s">
        <v>83</v>
      </c>
      <c r="I425" s="226">
        <v>57418</v>
      </c>
      <c r="J425" s="228" t="s">
        <v>1909</v>
      </c>
      <c r="K425" s="190"/>
      <c r="L425" s="191"/>
      <c r="M425" s="191"/>
      <c r="N425" s="191"/>
      <c r="O425" s="191">
        <f>SUM(Table16[[#This Row],[Salaries and Wages]:[Variable Fringe]])</f>
        <v>0</v>
      </c>
      <c r="P425" s="191"/>
      <c r="Q425" s="191"/>
      <c r="R425" s="191"/>
      <c r="S425" s="191"/>
      <c r="T425" s="191"/>
      <c r="U425" s="191"/>
      <c r="V425" s="191"/>
      <c r="W425" s="191"/>
      <c r="X425" s="191"/>
      <c r="Y425" s="191"/>
      <c r="Z425" s="193">
        <v>-28460</v>
      </c>
      <c r="AA425" s="223" t="s">
        <v>1910</v>
      </c>
      <c r="AB425" s="210" t="s">
        <v>92</v>
      </c>
      <c r="AC425" s="210" t="s">
        <v>1911</v>
      </c>
      <c r="AD425" s="199" t="s">
        <v>94</v>
      </c>
      <c r="AE425" s="234" t="s">
        <v>69</v>
      </c>
      <c r="AF425" s="231">
        <v>0</v>
      </c>
      <c r="AG425" s="211">
        <f>Table16[[#This Row],[ADOPTED
Expenditures TOTAL]]*Table16[[#This Row],[
Percent Related to CAP]]</f>
        <v>0</v>
      </c>
      <c r="AH425" s="211">
        <f>Table16[[#This Row],[ADOPTED
Revenue TOTAL]]*Table16[[#This Row],[
Percent Related to CAP]]</f>
        <v>0</v>
      </c>
      <c r="AI425" s="217" t="s">
        <v>69</v>
      </c>
      <c r="AJ425" s="217" t="s">
        <v>69</v>
      </c>
      <c r="AK425" s="217" t="s">
        <v>69</v>
      </c>
      <c r="AL425" s="217" t="s">
        <v>69</v>
      </c>
      <c r="AM425" s="246"/>
      <c r="AN425" s="215"/>
      <c r="AO425" s="197"/>
      <c r="AP425" s="197"/>
      <c r="AQ425" s="197"/>
      <c r="AR425" s="197" t="s">
        <v>83</v>
      </c>
      <c r="AS425" s="219" t="s">
        <v>1909</v>
      </c>
      <c r="AT425" s="116" t="b">
        <f>IF(Table16[[#This Row],[PROPOSED
Form ID Name]]=Table16[[#This Row],[ADOPTED
Form ID Name]],TRUE,FALSE)</f>
        <v>1</v>
      </c>
      <c r="AU425" s="121" t="s">
        <v>1910</v>
      </c>
      <c r="AV425" s="220" t="b">
        <f>AND(Table16[[#This Row],[PROPOSED Adjustment Description]]=Table16[[#This Row],[ ADOPTED
Adjustment Description]],TRUE,FALSE)</f>
        <v>0</v>
      </c>
      <c r="AW425" s="1" t="s">
        <v>4458</v>
      </c>
      <c r="AX425" s="1" t="b">
        <f>Table16[[#This Row],[Total Expenditures to CAP]]=Table16[[#This Row],[
Percent Related to CAP]]*Table16[[#This Row],[ADOPTED
Expenditures TOTAL]]</f>
        <v>1</v>
      </c>
      <c r="AY425" s="1" t="b">
        <f>Table16[[#This Row],[Total Revenue to CAP]]=Table16[[#This Row],[
Percent Related to CAP]]*Table16[[#This Row],[ADOPTED
Revenue TOTAL]]</f>
        <v>1</v>
      </c>
    </row>
    <row r="426" spans="1:51" s="214" customFormat="1" ht="35.25" customHeight="1" x14ac:dyDescent="0.15">
      <c r="A426" s="196">
        <v>200386</v>
      </c>
      <c r="B426" s="199" t="s">
        <v>1912</v>
      </c>
      <c r="C426" s="198">
        <v>1620</v>
      </c>
      <c r="D426" s="200" t="s">
        <v>1913</v>
      </c>
      <c r="E426" s="199" t="s">
        <v>103</v>
      </c>
      <c r="F426" s="199" t="s">
        <v>127</v>
      </c>
      <c r="G426" s="199" t="s">
        <v>89</v>
      </c>
      <c r="H426" s="199" t="s">
        <v>62</v>
      </c>
      <c r="I426" s="226">
        <v>57420</v>
      </c>
      <c r="J426" s="228" t="s">
        <v>1914</v>
      </c>
      <c r="K426" s="190"/>
      <c r="L426" s="191"/>
      <c r="M426" s="191"/>
      <c r="N426" s="191"/>
      <c r="O426" s="191">
        <f>SUM(Table16[[#This Row],[Salaries and Wages]:[Variable Fringe]])</f>
        <v>0</v>
      </c>
      <c r="P426" s="191"/>
      <c r="Q426" s="191"/>
      <c r="R426" s="191"/>
      <c r="S426" s="191"/>
      <c r="T426" s="191"/>
      <c r="U426" s="191"/>
      <c r="V426" s="191"/>
      <c r="W426" s="191"/>
      <c r="X426" s="191"/>
      <c r="Y426" s="191"/>
      <c r="Z426" s="191">
        <v>4963727</v>
      </c>
      <c r="AA426" s="223" t="s">
        <v>1915</v>
      </c>
      <c r="AB426" s="210" t="s">
        <v>1916</v>
      </c>
      <c r="AC426" s="210" t="s">
        <v>1915</v>
      </c>
      <c r="AD426" s="199" t="s">
        <v>94</v>
      </c>
      <c r="AE426" s="236" t="s">
        <v>1915</v>
      </c>
      <c r="AF426" s="231">
        <v>0</v>
      </c>
      <c r="AG426" s="211">
        <f>Table16[[#This Row],[ADOPTED
Expenditures TOTAL]]*Table16[[#This Row],[
Percent Related to CAP]]</f>
        <v>0</v>
      </c>
      <c r="AH426" s="211">
        <f>Table16[[#This Row],[ADOPTED
Revenue TOTAL]]*Table16[[#This Row],[
Percent Related to CAP]]</f>
        <v>0</v>
      </c>
      <c r="AI426" s="217" t="s">
        <v>69</v>
      </c>
      <c r="AJ426" s="217" t="s">
        <v>69</v>
      </c>
      <c r="AK426" s="217" t="s">
        <v>69</v>
      </c>
      <c r="AL426" s="217" t="s">
        <v>69</v>
      </c>
      <c r="AM426" s="291"/>
      <c r="AN426" s="215" t="s">
        <v>83</v>
      </c>
      <c r="AO426" s="197"/>
      <c r="AP426" s="197"/>
      <c r="AQ426" s="216"/>
      <c r="AR426" s="216"/>
      <c r="AS426" s="219" t="s">
        <v>1914</v>
      </c>
      <c r="AT426" s="117" t="b">
        <f>IF(Table16[[#This Row],[PROPOSED
Form ID Name]]=Table16[[#This Row],[ADOPTED
Form ID Name]],TRUE,FALSE)</f>
        <v>1</v>
      </c>
      <c r="AU426" s="121" t="s">
        <v>1915</v>
      </c>
      <c r="AV426" s="220" t="b">
        <f>AND(Table16[[#This Row],[PROPOSED Adjustment Description]]=Table16[[#This Row],[ ADOPTED
Adjustment Description]],TRUE,FALSE)</f>
        <v>0</v>
      </c>
      <c r="AW426" s="1" t="s">
        <v>4458</v>
      </c>
      <c r="AX426" s="1" t="b">
        <f>Table16[[#This Row],[Total Expenditures to CAP]]=Table16[[#This Row],[
Percent Related to CAP]]*Table16[[#This Row],[ADOPTED
Expenditures TOTAL]]</f>
        <v>1</v>
      </c>
      <c r="AY426" s="1" t="b">
        <f>Table16[[#This Row],[Total Revenue to CAP]]=Table16[[#This Row],[
Percent Related to CAP]]*Table16[[#This Row],[ADOPTED
Revenue TOTAL]]</f>
        <v>1</v>
      </c>
    </row>
    <row r="427" spans="1:51" s="214" customFormat="1" ht="35.25" customHeight="1" x14ac:dyDescent="0.15">
      <c r="A427" s="196">
        <v>100000</v>
      </c>
      <c r="B427" s="197" t="s">
        <v>57</v>
      </c>
      <c r="C427" s="198">
        <v>1212</v>
      </c>
      <c r="D427" s="197" t="s">
        <v>1674</v>
      </c>
      <c r="E427" s="197" t="s">
        <v>126</v>
      </c>
      <c r="F427" s="197" t="s">
        <v>83</v>
      </c>
      <c r="G427" s="197" t="s">
        <v>61</v>
      </c>
      <c r="H427" s="197" t="s">
        <v>83</v>
      </c>
      <c r="I427" s="226">
        <v>57423</v>
      </c>
      <c r="J427" s="227" t="s">
        <v>1917</v>
      </c>
      <c r="K427" s="188"/>
      <c r="L427" s="189"/>
      <c r="M427" s="189"/>
      <c r="N427" s="189"/>
      <c r="O427" s="189">
        <f>SUM(Table16[[#This Row],[Salaries and Wages]:[Variable Fringe]])</f>
        <v>0</v>
      </c>
      <c r="P427" s="189"/>
      <c r="Q427" s="189">
        <v>13476</v>
      </c>
      <c r="R427" s="189"/>
      <c r="S427" s="189"/>
      <c r="T427" s="189"/>
      <c r="U427" s="189"/>
      <c r="V427" s="189"/>
      <c r="W427" s="189"/>
      <c r="X427" s="189"/>
      <c r="Y427" s="189">
        <v>13476</v>
      </c>
      <c r="Z427" s="189"/>
      <c r="AA427" s="221" t="s">
        <v>1918</v>
      </c>
      <c r="AB427" s="210" t="s">
        <v>1919</v>
      </c>
      <c r="AC427" s="209" t="s">
        <v>1920</v>
      </c>
      <c r="AD427" s="197" t="s">
        <v>94</v>
      </c>
      <c r="AE427" s="234" t="s">
        <v>69</v>
      </c>
      <c r="AF427" s="259">
        <v>0</v>
      </c>
      <c r="AG427" s="211">
        <f>Table16[[#This Row],[ADOPTED
Expenditures TOTAL]]*Table16[[#This Row],[
Percent Related to CAP]]</f>
        <v>0</v>
      </c>
      <c r="AH427" s="211">
        <f>Table16[[#This Row],[ADOPTED
Revenue TOTAL]]*Table16[[#This Row],[
Percent Related to CAP]]</f>
        <v>0</v>
      </c>
      <c r="AI427" s="251" t="s">
        <v>69</v>
      </c>
      <c r="AJ427" s="251" t="s">
        <v>69</v>
      </c>
      <c r="AK427" s="251" t="s">
        <v>69</v>
      </c>
      <c r="AL427" s="251" t="s">
        <v>69</v>
      </c>
      <c r="AM427" s="246"/>
      <c r="AN427" s="215"/>
      <c r="AO427" s="197"/>
      <c r="AP427" s="197"/>
      <c r="AQ427" s="197"/>
      <c r="AR427" s="197" t="s">
        <v>83</v>
      </c>
      <c r="AS427" s="219" t="s">
        <v>1917</v>
      </c>
      <c r="AT427" s="116" t="b">
        <f>IF(Table16[[#This Row],[PROPOSED
Form ID Name]]=Table16[[#This Row],[ADOPTED
Form ID Name]],TRUE,FALSE)</f>
        <v>1</v>
      </c>
      <c r="AU427" s="121" t="s">
        <v>1918</v>
      </c>
      <c r="AV427" s="220" t="b">
        <f>AND(Table16[[#This Row],[PROPOSED Adjustment Description]]=Table16[[#This Row],[ ADOPTED
Adjustment Description]],TRUE,FALSE)</f>
        <v>0</v>
      </c>
      <c r="AW427" s="1" t="s">
        <v>4458</v>
      </c>
      <c r="AX427" s="1" t="b">
        <f>Table16[[#This Row],[Total Expenditures to CAP]]=Table16[[#This Row],[
Percent Related to CAP]]*Table16[[#This Row],[ADOPTED
Expenditures TOTAL]]</f>
        <v>1</v>
      </c>
      <c r="AY427" s="1" t="b">
        <f>Table16[[#This Row],[Total Revenue to CAP]]=Table16[[#This Row],[
Percent Related to CAP]]*Table16[[#This Row],[ADOPTED
Revenue TOTAL]]</f>
        <v>1</v>
      </c>
    </row>
    <row r="428" spans="1:51" s="214" customFormat="1" ht="35.25" customHeight="1" x14ac:dyDescent="0.15">
      <c r="A428" s="196">
        <v>100000</v>
      </c>
      <c r="B428" s="199" t="s">
        <v>57</v>
      </c>
      <c r="C428" s="198">
        <v>9911</v>
      </c>
      <c r="D428" s="199" t="s">
        <v>82</v>
      </c>
      <c r="E428" s="199" t="s">
        <v>83</v>
      </c>
      <c r="F428" s="199" t="s">
        <v>83</v>
      </c>
      <c r="G428" s="199" t="s">
        <v>89</v>
      </c>
      <c r="H428" s="199" t="s">
        <v>83</v>
      </c>
      <c r="I428" s="226">
        <v>57424</v>
      </c>
      <c r="J428" s="228" t="s">
        <v>1921</v>
      </c>
      <c r="K428" s="190"/>
      <c r="L428" s="191"/>
      <c r="M428" s="191"/>
      <c r="N428" s="191"/>
      <c r="O428" s="191">
        <f>SUM(Table16[[#This Row],[Salaries and Wages]:[Variable Fringe]])</f>
        <v>0</v>
      </c>
      <c r="P428" s="191"/>
      <c r="Q428" s="191"/>
      <c r="R428" s="191"/>
      <c r="S428" s="191"/>
      <c r="T428" s="191"/>
      <c r="U428" s="191"/>
      <c r="V428" s="191"/>
      <c r="W428" s="191"/>
      <c r="X428" s="191"/>
      <c r="Y428" s="191"/>
      <c r="Z428" s="191">
        <v>51629972</v>
      </c>
      <c r="AA428" s="223" t="s">
        <v>1922</v>
      </c>
      <c r="AB428" s="210" t="s">
        <v>69</v>
      </c>
      <c r="AC428" s="210" t="s">
        <v>69</v>
      </c>
      <c r="AD428" s="199" t="s">
        <v>94</v>
      </c>
      <c r="AE428" s="234" t="s">
        <v>69</v>
      </c>
      <c r="AF428" s="259">
        <v>0</v>
      </c>
      <c r="AG428" s="211">
        <f>Table16[[#This Row],[ADOPTED
Expenditures TOTAL]]*Table16[[#This Row],[
Percent Related to CAP]]</f>
        <v>0</v>
      </c>
      <c r="AH428" s="211">
        <f>Table16[[#This Row],[ADOPTED
Revenue TOTAL]]*Table16[[#This Row],[
Percent Related to CAP]]</f>
        <v>0</v>
      </c>
      <c r="AI428" s="251" t="s">
        <v>69</v>
      </c>
      <c r="AJ428" s="251" t="s">
        <v>69</v>
      </c>
      <c r="AK428" s="251" t="s">
        <v>69</v>
      </c>
      <c r="AL428" s="251" t="s">
        <v>69</v>
      </c>
      <c r="AM428" s="246"/>
      <c r="AN428" s="215"/>
      <c r="AO428" s="197"/>
      <c r="AP428" s="197"/>
      <c r="AQ428" s="197"/>
      <c r="AR428" s="197" t="s">
        <v>83</v>
      </c>
      <c r="AS428" s="219" t="s">
        <v>1921</v>
      </c>
      <c r="AT428" s="116" t="b">
        <f>IF(Table16[[#This Row],[PROPOSED
Form ID Name]]=Table16[[#This Row],[ADOPTED
Form ID Name]],TRUE,FALSE)</f>
        <v>1</v>
      </c>
      <c r="AU428" s="121" t="s">
        <v>1922</v>
      </c>
      <c r="AV428" s="220" t="b">
        <f>AND(Table16[[#This Row],[PROPOSED Adjustment Description]]=Table16[[#This Row],[ ADOPTED
Adjustment Description]],TRUE,FALSE)</f>
        <v>0</v>
      </c>
      <c r="AW428" s="1" t="s">
        <v>4458</v>
      </c>
      <c r="AX428" s="1" t="b">
        <f>Table16[[#This Row],[Total Expenditures to CAP]]=Table16[[#This Row],[
Percent Related to CAP]]*Table16[[#This Row],[ADOPTED
Expenditures TOTAL]]</f>
        <v>1</v>
      </c>
      <c r="AY428" s="1" t="b">
        <f>Table16[[#This Row],[Total Revenue to CAP]]=Table16[[#This Row],[
Percent Related to CAP]]*Table16[[#This Row],[ADOPTED
Revenue TOTAL]]</f>
        <v>1</v>
      </c>
    </row>
    <row r="429" spans="1:51" s="214" customFormat="1" ht="35.25" customHeight="1" x14ac:dyDescent="0.15">
      <c r="A429" s="196">
        <v>100000</v>
      </c>
      <c r="B429" s="199" t="s">
        <v>57</v>
      </c>
      <c r="C429" s="198">
        <v>9911</v>
      </c>
      <c r="D429" s="199" t="s">
        <v>82</v>
      </c>
      <c r="E429" s="199" t="s">
        <v>83</v>
      </c>
      <c r="F429" s="199" t="s">
        <v>83</v>
      </c>
      <c r="G429" s="199" t="s">
        <v>89</v>
      </c>
      <c r="H429" s="199" t="s">
        <v>83</v>
      </c>
      <c r="I429" s="226">
        <v>57425</v>
      </c>
      <c r="J429" s="228" t="s">
        <v>1923</v>
      </c>
      <c r="K429" s="190"/>
      <c r="L429" s="191"/>
      <c r="M429" s="191"/>
      <c r="N429" s="191"/>
      <c r="O429" s="191">
        <f>SUM(Table16[[#This Row],[Salaries and Wages]:[Variable Fringe]])</f>
        <v>0</v>
      </c>
      <c r="P429" s="191"/>
      <c r="Q429" s="191"/>
      <c r="R429" s="191"/>
      <c r="S429" s="191"/>
      <c r="T429" s="191"/>
      <c r="U429" s="191"/>
      <c r="V429" s="191"/>
      <c r="W429" s="191"/>
      <c r="X429" s="191"/>
      <c r="Y429" s="191"/>
      <c r="Z429" s="191">
        <v>1435849</v>
      </c>
      <c r="AA429" s="223" t="s">
        <v>1924</v>
      </c>
      <c r="AB429" s="210" t="s">
        <v>69</v>
      </c>
      <c r="AC429" s="210" t="s">
        <v>69</v>
      </c>
      <c r="AD429" s="199" t="s">
        <v>94</v>
      </c>
      <c r="AE429" s="234" t="s">
        <v>69</v>
      </c>
      <c r="AF429" s="259">
        <v>0</v>
      </c>
      <c r="AG429" s="211">
        <f>Table16[[#This Row],[ADOPTED
Expenditures TOTAL]]*Table16[[#This Row],[
Percent Related to CAP]]</f>
        <v>0</v>
      </c>
      <c r="AH429" s="211">
        <f>Table16[[#This Row],[ADOPTED
Revenue TOTAL]]*Table16[[#This Row],[
Percent Related to CAP]]</f>
        <v>0</v>
      </c>
      <c r="AI429" s="251" t="s">
        <v>69</v>
      </c>
      <c r="AJ429" s="251" t="s">
        <v>69</v>
      </c>
      <c r="AK429" s="251" t="s">
        <v>69</v>
      </c>
      <c r="AL429" s="251" t="s">
        <v>69</v>
      </c>
      <c r="AM429" s="246"/>
      <c r="AN429" s="215"/>
      <c r="AO429" s="197"/>
      <c r="AP429" s="197"/>
      <c r="AQ429" s="197"/>
      <c r="AR429" s="197" t="s">
        <v>83</v>
      </c>
      <c r="AS429" s="219" t="s">
        <v>1923</v>
      </c>
      <c r="AT429" s="116" t="b">
        <f>IF(Table16[[#This Row],[PROPOSED
Form ID Name]]=Table16[[#This Row],[ADOPTED
Form ID Name]],TRUE,FALSE)</f>
        <v>1</v>
      </c>
      <c r="AU429" s="121" t="s">
        <v>1924</v>
      </c>
      <c r="AV429" s="220" t="b">
        <f>AND(Table16[[#This Row],[PROPOSED Adjustment Description]]=Table16[[#This Row],[ ADOPTED
Adjustment Description]],TRUE,FALSE)</f>
        <v>0</v>
      </c>
      <c r="AW429" s="1" t="s">
        <v>4458</v>
      </c>
      <c r="AX429" s="1" t="b">
        <f>Table16[[#This Row],[Total Expenditures to CAP]]=Table16[[#This Row],[
Percent Related to CAP]]*Table16[[#This Row],[ADOPTED
Expenditures TOTAL]]</f>
        <v>1</v>
      </c>
      <c r="AY429" s="1" t="b">
        <f>Table16[[#This Row],[Total Revenue to CAP]]=Table16[[#This Row],[
Percent Related to CAP]]*Table16[[#This Row],[ADOPTED
Revenue TOTAL]]</f>
        <v>1</v>
      </c>
    </row>
    <row r="430" spans="1:51" s="214" customFormat="1" ht="35.25" customHeight="1" x14ac:dyDescent="0.15">
      <c r="A430" s="196">
        <v>100000</v>
      </c>
      <c r="B430" s="199" t="s">
        <v>57</v>
      </c>
      <c r="C430" s="198">
        <v>9911</v>
      </c>
      <c r="D430" s="199" t="s">
        <v>82</v>
      </c>
      <c r="E430" s="199" t="s">
        <v>83</v>
      </c>
      <c r="F430" s="199" t="s">
        <v>83</v>
      </c>
      <c r="G430" s="199" t="s">
        <v>134</v>
      </c>
      <c r="H430" s="199" t="s">
        <v>83</v>
      </c>
      <c r="I430" s="226">
        <v>57426</v>
      </c>
      <c r="J430" s="228" t="s">
        <v>1925</v>
      </c>
      <c r="K430" s="190"/>
      <c r="L430" s="191"/>
      <c r="M430" s="191"/>
      <c r="N430" s="191"/>
      <c r="O430" s="191">
        <f>SUM(Table16[[#This Row],[Salaries and Wages]:[Variable Fringe]])</f>
        <v>0</v>
      </c>
      <c r="P430" s="191"/>
      <c r="Q430" s="191"/>
      <c r="R430" s="191"/>
      <c r="S430" s="191"/>
      <c r="T430" s="191"/>
      <c r="U430" s="191"/>
      <c r="V430" s="191"/>
      <c r="W430" s="191"/>
      <c r="X430" s="191"/>
      <c r="Y430" s="191"/>
      <c r="Z430" s="193">
        <v>-1059893</v>
      </c>
      <c r="AA430" s="223" t="s">
        <v>1926</v>
      </c>
      <c r="AB430" s="210" t="s">
        <v>69</v>
      </c>
      <c r="AC430" s="210" t="s">
        <v>69</v>
      </c>
      <c r="AD430" s="199" t="s">
        <v>94</v>
      </c>
      <c r="AE430" s="234" t="s">
        <v>69</v>
      </c>
      <c r="AF430" s="259">
        <v>0</v>
      </c>
      <c r="AG430" s="211">
        <f>Table16[[#This Row],[ADOPTED
Expenditures TOTAL]]*Table16[[#This Row],[
Percent Related to CAP]]</f>
        <v>0</v>
      </c>
      <c r="AH430" s="211">
        <f>Table16[[#This Row],[ADOPTED
Revenue TOTAL]]*Table16[[#This Row],[
Percent Related to CAP]]</f>
        <v>0</v>
      </c>
      <c r="AI430" s="251" t="s">
        <v>69</v>
      </c>
      <c r="AJ430" s="251" t="s">
        <v>69</v>
      </c>
      <c r="AK430" s="251" t="s">
        <v>69</v>
      </c>
      <c r="AL430" s="251" t="s">
        <v>69</v>
      </c>
      <c r="AM430" s="246"/>
      <c r="AN430" s="215"/>
      <c r="AO430" s="197"/>
      <c r="AP430" s="197"/>
      <c r="AQ430" s="197"/>
      <c r="AR430" s="197" t="s">
        <v>83</v>
      </c>
      <c r="AS430" s="219" t="s">
        <v>1925</v>
      </c>
      <c r="AT430" s="116" t="b">
        <f>IF(Table16[[#This Row],[PROPOSED
Form ID Name]]=Table16[[#This Row],[ADOPTED
Form ID Name]],TRUE,FALSE)</f>
        <v>1</v>
      </c>
      <c r="AU430" s="121" t="s">
        <v>1926</v>
      </c>
      <c r="AV430" s="220" t="b">
        <f>AND(Table16[[#This Row],[PROPOSED Adjustment Description]]=Table16[[#This Row],[ ADOPTED
Adjustment Description]],TRUE,FALSE)</f>
        <v>0</v>
      </c>
      <c r="AW430" s="1" t="s">
        <v>4458</v>
      </c>
      <c r="AX430" s="1" t="b">
        <f>Table16[[#This Row],[Total Expenditures to CAP]]=Table16[[#This Row],[
Percent Related to CAP]]*Table16[[#This Row],[ADOPTED
Expenditures TOTAL]]</f>
        <v>1</v>
      </c>
      <c r="AY430" s="1" t="b">
        <f>Table16[[#This Row],[Total Revenue to CAP]]=Table16[[#This Row],[
Percent Related to CAP]]*Table16[[#This Row],[ADOPTED
Revenue TOTAL]]</f>
        <v>1</v>
      </c>
    </row>
    <row r="431" spans="1:51" s="214" customFormat="1" ht="35.25" customHeight="1" x14ac:dyDescent="0.15">
      <c r="A431" s="196">
        <v>100000</v>
      </c>
      <c r="B431" s="197" t="s">
        <v>57</v>
      </c>
      <c r="C431" s="198">
        <v>171413</v>
      </c>
      <c r="D431" s="197" t="s">
        <v>1403</v>
      </c>
      <c r="E431" s="197" t="s">
        <v>83</v>
      </c>
      <c r="F431" s="197" t="s">
        <v>83</v>
      </c>
      <c r="G431" s="197" t="s">
        <v>142</v>
      </c>
      <c r="H431" s="197" t="s">
        <v>83</v>
      </c>
      <c r="I431" s="226">
        <v>57427</v>
      </c>
      <c r="J431" s="227" t="s">
        <v>1927</v>
      </c>
      <c r="K431" s="195">
        <v>-17.5</v>
      </c>
      <c r="L431" s="194">
        <v>-638750</v>
      </c>
      <c r="M431" s="194">
        <v>-104095</v>
      </c>
      <c r="N431" s="194">
        <v>-17640</v>
      </c>
      <c r="O431" s="194">
        <f>SUM(Table16[[#This Row],[Salaries and Wages]:[Variable Fringe]])</f>
        <v>-760485</v>
      </c>
      <c r="P431" s="189"/>
      <c r="Q431" s="189"/>
      <c r="R431" s="189"/>
      <c r="S431" s="189"/>
      <c r="T431" s="189"/>
      <c r="U431" s="189"/>
      <c r="V431" s="189"/>
      <c r="W431" s="189"/>
      <c r="X431" s="189"/>
      <c r="Y431" s="194">
        <v>-760485</v>
      </c>
      <c r="Z431" s="189"/>
      <c r="AA431" s="221" t="s">
        <v>1928</v>
      </c>
      <c r="AB431" s="210" t="s">
        <v>1891</v>
      </c>
      <c r="AC431" s="210" t="s">
        <v>1892</v>
      </c>
      <c r="AD431" s="197" t="s">
        <v>94</v>
      </c>
      <c r="AE431" s="234" t="s">
        <v>1276</v>
      </c>
      <c r="AF431" s="231">
        <v>0</v>
      </c>
      <c r="AG431" s="211">
        <f>Table16[[#This Row],[ADOPTED
Expenditures TOTAL]]*Table16[[#This Row],[
Percent Related to CAP]]</f>
        <v>0</v>
      </c>
      <c r="AH431" s="211">
        <f>Table16[[#This Row],[ADOPTED
Revenue TOTAL]]*Table16[[#This Row],[
Percent Related to CAP]]</f>
        <v>0</v>
      </c>
      <c r="AI431" s="217" t="s">
        <v>69</v>
      </c>
      <c r="AJ431" s="217" t="s">
        <v>69</v>
      </c>
      <c r="AK431" s="217" t="s">
        <v>69</v>
      </c>
      <c r="AL431" s="217" t="s">
        <v>69</v>
      </c>
      <c r="AM431" s="246"/>
      <c r="AN431" s="215"/>
      <c r="AO431" s="197"/>
      <c r="AP431" s="197"/>
      <c r="AQ431" s="197"/>
      <c r="AR431" s="197" t="s">
        <v>83</v>
      </c>
      <c r="AS431" s="219" t="s">
        <v>1927</v>
      </c>
      <c r="AT431" s="116" t="b">
        <f>IF(Table16[[#This Row],[PROPOSED
Form ID Name]]=Table16[[#This Row],[ADOPTED
Form ID Name]],TRUE,FALSE)</f>
        <v>1</v>
      </c>
      <c r="AU431" s="121" t="s">
        <v>1928</v>
      </c>
      <c r="AV431" s="220" t="b">
        <f>AND(Table16[[#This Row],[PROPOSED Adjustment Description]]=Table16[[#This Row],[ ADOPTED
Adjustment Description]],TRUE,FALSE)</f>
        <v>0</v>
      </c>
      <c r="AW431" s="1" t="s">
        <v>4458</v>
      </c>
      <c r="AX431" s="1" t="b">
        <f>Table16[[#This Row],[Total Expenditures to CAP]]=Table16[[#This Row],[
Percent Related to CAP]]*Table16[[#This Row],[ADOPTED
Expenditures TOTAL]]</f>
        <v>1</v>
      </c>
      <c r="AY431" s="1" t="b">
        <f>Table16[[#This Row],[Total Revenue to CAP]]=Table16[[#This Row],[
Percent Related to CAP]]*Table16[[#This Row],[ADOPTED
Revenue TOTAL]]</f>
        <v>1</v>
      </c>
    </row>
    <row r="432" spans="1:51" s="214" customFormat="1" ht="35.25" customHeight="1" x14ac:dyDescent="0.15">
      <c r="A432" s="196">
        <v>100018</v>
      </c>
      <c r="B432" s="197" t="s">
        <v>691</v>
      </c>
      <c r="C432" s="198">
        <v>1621</v>
      </c>
      <c r="D432" s="197" t="s">
        <v>432</v>
      </c>
      <c r="E432" s="197" t="s">
        <v>103</v>
      </c>
      <c r="F432" s="197" t="s">
        <v>83</v>
      </c>
      <c r="G432" s="197" t="s">
        <v>89</v>
      </c>
      <c r="H432" s="197" t="s">
        <v>83</v>
      </c>
      <c r="I432" s="226">
        <v>57429</v>
      </c>
      <c r="J432" s="227" t="s">
        <v>1933</v>
      </c>
      <c r="K432" s="188"/>
      <c r="L432" s="189"/>
      <c r="M432" s="189"/>
      <c r="N432" s="189"/>
      <c r="O432" s="189">
        <f>SUM(Table16[[#This Row],[Salaries and Wages]:[Variable Fringe]])</f>
        <v>0</v>
      </c>
      <c r="P432" s="189"/>
      <c r="Q432" s="189"/>
      <c r="R432" s="189"/>
      <c r="S432" s="189"/>
      <c r="T432" s="189"/>
      <c r="U432" s="189"/>
      <c r="V432" s="189"/>
      <c r="W432" s="189"/>
      <c r="X432" s="189"/>
      <c r="Y432" s="189"/>
      <c r="Z432" s="189">
        <v>2244359</v>
      </c>
      <c r="AA432" s="221" t="s">
        <v>1934</v>
      </c>
      <c r="AB432" s="210" t="s">
        <v>1935</v>
      </c>
      <c r="AC432" s="210" t="s">
        <v>1936</v>
      </c>
      <c r="AD432" s="197" t="s">
        <v>67</v>
      </c>
      <c r="AE432" s="234" t="s">
        <v>1937</v>
      </c>
      <c r="AF432" s="231">
        <v>0</v>
      </c>
      <c r="AG432" s="211">
        <f>Table16[[#This Row],[ADOPTED
Expenditures TOTAL]]*Table16[[#This Row],[
Percent Related to CAP]]</f>
        <v>0</v>
      </c>
      <c r="AH432" s="211">
        <f>Table16[[#This Row],[ADOPTED
Revenue TOTAL]]*Table16[[#This Row],[
Percent Related to CAP]]</f>
        <v>0</v>
      </c>
      <c r="AI432" s="217" t="s">
        <v>69</v>
      </c>
      <c r="AJ432" s="217" t="s">
        <v>69</v>
      </c>
      <c r="AK432" s="217" t="s">
        <v>69</v>
      </c>
      <c r="AL432" s="217" t="s">
        <v>69</v>
      </c>
      <c r="AM432" s="246"/>
      <c r="AN432" s="215" t="s">
        <v>83</v>
      </c>
      <c r="AO432" s="197"/>
      <c r="AP432" s="197"/>
      <c r="AQ432" s="216"/>
      <c r="AR432" s="216"/>
      <c r="AS432" s="219" t="s">
        <v>1933</v>
      </c>
      <c r="AT432" s="117" t="b">
        <f>IF(Table16[[#This Row],[PROPOSED
Form ID Name]]=Table16[[#This Row],[ADOPTED
Form ID Name]],TRUE,FALSE)</f>
        <v>1</v>
      </c>
      <c r="AU432" s="121" t="s">
        <v>1934</v>
      </c>
      <c r="AV432" s="220" t="b">
        <f>AND(Table16[[#This Row],[PROPOSED Adjustment Description]]=Table16[[#This Row],[ ADOPTED
Adjustment Description]],TRUE,FALSE)</f>
        <v>0</v>
      </c>
      <c r="AW432" s="1" t="s">
        <v>4458</v>
      </c>
      <c r="AX432" s="1" t="b">
        <f>Table16[[#This Row],[Total Expenditures to CAP]]=Table16[[#This Row],[
Percent Related to CAP]]*Table16[[#This Row],[ADOPTED
Expenditures TOTAL]]</f>
        <v>1</v>
      </c>
      <c r="AY432" s="1" t="b">
        <f>Table16[[#This Row],[Total Revenue to CAP]]=Table16[[#This Row],[
Percent Related to CAP]]*Table16[[#This Row],[ADOPTED
Revenue TOTAL]]</f>
        <v>1</v>
      </c>
    </row>
    <row r="433" spans="1:51" s="214" customFormat="1" ht="35.25" customHeight="1" x14ac:dyDescent="0.15">
      <c r="A433" s="196">
        <v>400171</v>
      </c>
      <c r="B433" s="199" t="s">
        <v>1938</v>
      </c>
      <c r="C433" s="198">
        <v>9913</v>
      </c>
      <c r="D433" s="199" t="s">
        <v>1553</v>
      </c>
      <c r="E433" s="199" t="s">
        <v>83</v>
      </c>
      <c r="F433" s="199" t="s">
        <v>83</v>
      </c>
      <c r="G433" s="199" t="s">
        <v>160</v>
      </c>
      <c r="H433" s="199" t="s">
        <v>83</v>
      </c>
      <c r="I433" s="226">
        <v>57430</v>
      </c>
      <c r="J433" s="228" t="s">
        <v>1939</v>
      </c>
      <c r="K433" s="190"/>
      <c r="L433" s="191"/>
      <c r="M433" s="191"/>
      <c r="N433" s="191"/>
      <c r="O433" s="191">
        <f>SUM(Table16[[#This Row],[Salaries and Wages]:[Variable Fringe]])</f>
        <v>0</v>
      </c>
      <c r="P433" s="191"/>
      <c r="Q433" s="193">
        <v>-7330</v>
      </c>
      <c r="R433" s="191"/>
      <c r="S433" s="191"/>
      <c r="T433" s="191"/>
      <c r="U433" s="191"/>
      <c r="V433" s="191"/>
      <c r="W433" s="191"/>
      <c r="X433" s="191"/>
      <c r="Y433" s="193">
        <v>-7330</v>
      </c>
      <c r="Z433" s="191"/>
      <c r="AA433" s="223" t="s">
        <v>1940</v>
      </c>
      <c r="AB433" s="210" t="s">
        <v>1881</v>
      </c>
      <c r="AC433" s="210" t="s">
        <v>1882</v>
      </c>
      <c r="AD433" s="199" t="s">
        <v>94</v>
      </c>
      <c r="AE433" s="236" t="s">
        <v>69</v>
      </c>
      <c r="AF433" s="231">
        <v>0</v>
      </c>
      <c r="AG433" s="211">
        <f>Table16[[#This Row],[ADOPTED
Expenditures TOTAL]]*Table16[[#This Row],[
Percent Related to CAP]]</f>
        <v>0</v>
      </c>
      <c r="AH433" s="211">
        <f>Table16[[#This Row],[ADOPTED
Revenue TOTAL]]*Table16[[#This Row],[
Percent Related to CAP]]</f>
        <v>0</v>
      </c>
      <c r="AI433" s="217" t="s">
        <v>69</v>
      </c>
      <c r="AJ433" s="217" t="s">
        <v>69</v>
      </c>
      <c r="AK433" s="217" t="s">
        <v>69</v>
      </c>
      <c r="AL433" s="217" t="s">
        <v>69</v>
      </c>
      <c r="AM433" s="291"/>
      <c r="AN433" s="215" t="s">
        <v>83</v>
      </c>
      <c r="AO433" s="197"/>
      <c r="AP433" s="197"/>
      <c r="AQ433" s="216"/>
      <c r="AR433" s="216"/>
      <c r="AS433" s="219" t="s">
        <v>1939</v>
      </c>
      <c r="AT433" s="117" t="b">
        <f>IF(Table16[[#This Row],[PROPOSED
Form ID Name]]=Table16[[#This Row],[ADOPTED
Form ID Name]],TRUE,FALSE)</f>
        <v>1</v>
      </c>
      <c r="AU433" s="121" t="s">
        <v>1940</v>
      </c>
      <c r="AV433" s="220" t="b">
        <f>AND(Table16[[#This Row],[PROPOSED Adjustment Description]]=Table16[[#This Row],[ ADOPTED
Adjustment Description]],TRUE,FALSE)</f>
        <v>0</v>
      </c>
      <c r="AW433" s="1" t="s">
        <v>4458</v>
      </c>
      <c r="AX433" s="1" t="b">
        <f>Table16[[#This Row],[Total Expenditures to CAP]]=Table16[[#This Row],[
Percent Related to CAP]]*Table16[[#This Row],[ADOPTED
Expenditures TOTAL]]</f>
        <v>1</v>
      </c>
      <c r="AY433" s="1" t="b">
        <f>Table16[[#This Row],[Total Revenue to CAP]]=Table16[[#This Row],[
Percent Related to CAP]]*Table16[[#This Row],[ADOPTED
Revenue TOTAL]]</f>
        <v>1</v>
      </c>
    </row>
    <row r="434" spans="1:51" s="214" customFormat="1" ht="35.25" customHeight="1" x14ac:dyDescent="0.15">
      <c r="A434" s="196">
        <v>400171</v>
      </c>
      <c r="B434" s="199" t="s">
        <v>1938</v>
      </c>
      <c r="C434" s="198">
        <v>9913</v>
      </c>
      <c r="D434" s="199" t="s">
        <v>1553</v>
      </c>
      <c r="E434" s="199" t="s">
        <v>83</v>
      </c>
      <c r="F434" s="199" t="s">
        <v>83</v>
      </c>
      <c r="G434" s="199" t="s">
        <v>89</v>
      </c>
      <c r="H434" s="199" t="s">
        <v>83</v>
      </c>
      <c r="I434" s="226">
        <v>57431</v>
      </c>
      <c r="J434" s="228" t="s">
        <v>1941</v>
      </c>
      <c r="K434" s="190"/>
      <c r="L434" s="191"/>
      <c r="M434" s="191"/>
      <c r="N434" s="191"/>
      <c r="O434" s="191">
        <f>SUM(Table16[[#This Row],[Salaries and Wages]:[Variable Fringe]])</f>
        <v>0</v>
      </c>
      <c r="P434" s="191"/>
      <c r="Q434" s="191"/>
      <c r="R434" s="191"/>
      <c r="S434" s="191"/>
      <c r="T434" s="191"/>
      <c r="U434" s="191"/>
      <c r="V434" s="191"/>
      <c r="W434" s="191"/>
      <c r="X434" s="191"/>
      <c r="Y434" s="191"/>
      <c r="Z434" s="193">
        <v>-7330</v>
      </c>
      <c r="AA434" s="223" t="s">
        <v>1940</v>
      </c>
      <c r="AB434" s="210" t="s">
        <v>1881</v>
      </c>
      <c r="AC434" s="210" t="s">
        <v>1882</v>
      </c>
      <c r="AD434" s="199" t="s">
        <v>94</v>
      </c>
      <c r="AE434" s="236" t="s">
        <v>69</v>
      </c>
      <c r="AF434" s="231">
        <v>0</v>
      </c>
      <c r="AG434" s="211">
        <f>Table16[[#This Row],[ADOPTED
Expenditures TOTAL]]*Table16[[#This Row],[
Percent Related to CAP]]</f>
        <v>0</v>
      </c>
      <c r="AH434" s="211">
        <f>Table16[[#This Row],[ADOPTED
Revenue TOTAL]]*Table16[[#This Row],[
Percent Related to CAP]]</f>
        <v>0</v>
      </c>
      <c r="AI434" s="217" t="s">
        <v>69</v>
      </c>
      <c r="AJ434" s="217" t="s">
        <v>69</v>
      </c>
      <c r="AK434" s="217" t="s">
        <v>69</v>
      </c>
      <c r="AL434" s="217" t="s">
        <v>69</v>
      </c>
      <c r="AM434" s="291"/>
      <c r="AN434" s="215" t="s">
        <v>83</v>
      </c>
      <c r="AO434" s="197"/>
      <c r="AP434" s="197"/>
      <c r="AQ434" s="216"/>
      <c r="AR434" s="216"/>
      <c r="AS434" s="219" t="s">
        <v>1941</v>
      </c>
      <c r="AT434" s="117" t="b">
        <f>IF(Table16[[#This Row],[PROPOSED
Form ID Name]]=Table16[[#This Row],[ADOPTED
Form ID Name]],TRUE,FALSE)</f>
        <v>1</v>
      </c>
      <c r="AU434" s="121" t="s">
        <v>1940</v>
      </c>
      <c r="AV434" s="220" t="b">
        <f>AND(Table16[[#This Row],[PROPOSED Adjustment Description]]=Table16[[#This Row],[ ADOPTED
Adjustment Description]],TRUE,FALSE)</f>
        <v>0</v>
      </c>
      <c r="AW434" s="1" t="s">
        <v>4458</v>
      </c>
      <c r="AX434" s="1" t="b">
        <f>Table16[[#This Row],[Total Expenditures to CAP]]=Table16[[#This Row],[
Percent Related to CAP]]*Table16[[#This Row],[ADOPTED
Expenditures TOTAL]]</f>
        <v>1</v>
      </c>
      <c r="AY434" s="1" t="b">
        <f>Table16[[#This Row],[Total Revenue to CAP]]=Table16[[#This Row],[
Percent Related to CAP]]*Table16[[#This Row],[ADOPTED
Revenue TOTAL]]</f>
        <v>1</v>
      </c>
    </row>
    <row r="435" spans="1:51" s="214" customFormat="1" ht="35.25" customHeight="1" x14ac:dyDescent="0.15">
      <c r="A435" s="196">
        <v>200731</v>
      </c>
      <c r="B435" s="199" t="s">
        <v>1893</v>
      </c>
      <c r="C435" s="198">
        <v>9913</v>
      </c>
      <c r="D435" s="199" t="s">
        <v>1553</v>
      </c>
      <c r="E435" s="199" t="s">
        <v>83</v>
      </c>
      <c r="F435" s="199" t="s">
        <v>83</v>
      </c>
      <c r="G435" s="199" t="s">
        <v>160</v>
      </c>
      <c r="H435" s="199" t="s">
        <v>83</v>
      </c>
      <c r="I435" s="226">
        <v>57433</v>
      </c>
      <c r="J435" s="228" t="s">
        <v>1942</v>
      </c>
      <c r="K435" s="190"/>
      <c r="L435" s="191"/>
      <c r="M435" s="191"/>
      <c r="N435" s="191"/>
      <c r="O435" s="191">
        <f>SUM(Table16[[#This Row],[Salaries and Wages]:[Variable Fringe]])</f>
        <v>0</v>
      </c>
      <c r="P435" s="191"/>
      <c r="Q435" s="191">
        <v>1960960</v>
      </c>
      <c r="R435" s="191"/>
      <c r="S435" s="191"/>
      <c r="T435" s="191"/>
      <c r="U435" s="191"/>
      <c r="V435" s="191"/>
      <c r="W435" s="191"/>
      <c r="X435" s="191"/>
      <c r="Y435" s="191">
        <v>1960960</v>
      </c>
      <c r="Z435" s="191"/>
      <c r="AA435" s="223" t="s">
        <v>1895</v>
      </c>
      <c r="AB435" s="210" t="s">
        <v>1896</v>
      </c>
      <c r="AC435" s="210" t="s">
        <v>1897</v>
      </c>
      <c r="AD435" s="199" t="s">
        <v>94</v>
      </c>
      <c r="AE435" s="236" t="s">
        <v>69</v>
      </c>
      <c r="AF435" s="231">
        <v>0</v>
      </c>
      <c r="AG435" s="211">
        <f>Table16[[#This Row],[ADOPTED
Expenditures TOTAL]]*Table16[[#This Row],[
Percent Related to CAP]]</f>
        <v>0</v>
      </c>
      <c r="AH435" s="211">
        <f>Table16[[#This Row],[ADOPTED
Revenue TOTAL]]*Table16[[#This Row],[
Percent Related to CAP]]</f>
        <v>0</v>
      </c>
      <c r="AI435" s="217" t="s">
        <v>69</v>
      </c>
      <c r="AJ435" s="217" t="s">
        <v>69</v>
      </c>
      <c r="AK435" s="217" t="s">
        <v>69</v>
      </c>
      <c r="AL435" s="217" t="s">
        <v>69</v>
      </c>
      <c r="AM435" s="291"/>
      <c r="AN435" s="215" t="s">
        <v>83</v>
      </c>
      <c r="AO435" s="197"/>
      <c r="AP435" s="197"/>
      <c r="AQ435" s="216"/>
      <c r="AR435" s="216"/>
      <c r="AS435" s="219" t="s">
        <v>1942</v>
      </c>
      <c r="AT435" s="117" t="b">
        <f>IF(Table16[[#This Row],[PROPOSED
Form ID Name]]=Table16[[#This Row],[ADOPTED
Form ID Name]],TRUE,FALSE)</f>
        <v>1</v>
      </c>
      <c r="AU435" s="121" t="s">
        <v>1895</v>
      </c>
      <c r="AV435" s="220" t="b">
        <f>AND(Table16[[#This Row],[PROPOSED Adjustment Description]]=Table16[[#This Row],[ ADOPTED
Adjustment Description]],TRUE,FALSE)</f>
        <v>0</v>
      </c>
      <c r="AW435" s="1" t="s">
        <v>4458</v>
      </c>
      <c r="AX435" s="1" t="b">
        <f>Table16[[#This Row],[Total Expenditures to CAP]]=Table16[[#This Row],[
Percent Related to CAP]]*Table16[[#This Row],[ADOPTED
Expenditures TOTAL]]</f>
        <v>1</v>
      </c>
      <c r="AY435" s="1" t="b">
        <f>Table16[[#This Row],[Total Revenue to CAP]]=Table16[[#This Row],[
Percent Related to CAP]]*Table16[[#This Row],[ADOPTED
Revenue TOTAL]]</f>
        <v>1</v>
      </c>
    </row>
    <row r="436" spans="1:51" s="214" customFormat="1" ht="35.25" customHeight="1" x14ac:dyDescent="0.15">
      <c r="A436" s="196">
        <v>100000</v>
      </c>
      <c r="B436" s="199" t="s">
        <v>57</v>
      </c>
      <c r="C436" s="198">
        <v>1914</v>
      </c>
      <c r="D436" s="199" t="s">
        <v>318</v>
      </c>
      <c r="E436" s="199" t="s">
        <v>83</v>
      </c>
      <c r="F436" s="199" t="s">
        <v>83</v>
      </c>
      <c r="G436" s="199" t="s">
        <v>89</v>
      </c>
      <c r="H436" s="199" t="s">
        <v>83</v>
      </c>
      <c r="I436" s="226">
        <v>57434</v>
      </c>
      <c r="J436" s="228" t="s">
        <v>1943</v>
      </c>
      <c r="K436" s="190"/>
      <c r="L436" s="191"/>
      <c r="M436" s="191"/>
      <c r="N436" s="191"/>
      <c r="O436" s="191">
        <f>SUM(Table16[[#This Row],[Salaries and Wages]:[Variable Fringe]])</f>
        <v>0</v>
      </c>
      <c r="P436" s="191"/>
      <c r="Q436" s="191"/>
      <c r="R436" s="191"/>
      <c r="S436" s="191"/>
      <c r="T436" s="191"/>
      <c r="U436" s="191"/>
      <c r="V436" s="191"/>
      <c r="W436" s="191"/>
      <c r="X436" s="191"/>
      <c r="Y436" s="191"/>
      <c r="Z436" s="191">
        <v>887776</v>
      </c>
      <c r="AA436" s="223" t="s">
        <v>1944</v>
      </c>
      <c r="AB436" s="210" t="s">
        <v>1855</v>
      </c>
      <c r="AC436" s="210" t="s">
        <v>1945</v>
      </c>
      <c r="AD436" s="199" t="s">
        <v>94</v>
      </c>
      <c r="AE436" s="234" t="s">
        <v>69</v>
      </c>
      <c r="AF436" s="231">
        <v>0</v>
      </c>
      <c r="AG436" s="211">
        <f>Table16[[#This Row],[ADOPTED
Expenditures TOTAL]]*Table16[[#This Row],[
Percent Related to CAP]]</f>
        <v>0</v>
      </c>
      <c r="AH436" s="211">
        <f>Table16[[#This Row],[ADOPTED
Revenue TOTAL]]*Table16[[#This Row],[
Percent Related to CAP]]</f>
        <v>0</v>
      </c>
      <c r="AI436" s="217" t="s">
        <v>69</v>
      </c>
      <c r="AJ436" s="393" t="s">
        <v>69</v>
      </c>
      <c r="AK436" s="393" t="s">
        <v>69</v>
      </c>
      <c r="AL436" s="217" t="s">
        <v>69</v>
      </c>
      <c r="AM436" s="246"/>
      <c r="AN436" s="215"/>
      <c r="AO436" s="197"/>
      <c r="AP436" s="197"/>
      <c r="AQ436" s="197"/>
      <c r="AR436" s="197" t="s">
        <v>83</v>
      </c>
      <c r="AS436" s="219" t="s">
        <v>1943</v>
      </c>
      <c r="AT436" s="116" t="b">
        <f>IF(Table16[[#This Row],[PROPOSED
Form ID Name]]=Table16[[#This Row],[ADOPTED
Form ID Name]],TRUE,FALSE)</f>
        <v>1</v>
      </c>
      <c r="AU436" s="121" t="s">
        <v>1944</v>
      </c>
      <c r="AV436" s="220" t="b">
        <f>AND(Table16[[#This Row],[PROPOSED Adjustment Description]]=Table16[[#This Row],[ ADOPTED
Adjustment Description]],TRUE,FALSE)</f>
        <v>0</v>
      </c>
      <c r="AW436" s="1" t="s">
        <v>4458</v>
      </c>
      <c r="AX436" s="1" t="b">
        <f>Table16[[#This Row],[Total Expenditures to CAP]]=Table16[[#This Row],[
Percent Related to CAP]]*Table16[[#This Row],[ADOPTED
Expenditures TOTAL]]</f>
        <v>1</v>
      </c>
      <c r="AY436" s="1" t="b">
        <f>Table16[[#This Row],[Total Revenue to CAP]]=Table16[[#This Row],[
Percent Related to CAP]]*Table16[[#This Row],[ADOPTED
Revenue TOTAL]]</f>
        <v>1</v>
      </c>
    </row>
    <row r="437" spans="1:51" s="214" customFormat="1" ht="35.25" customHeight="1" x14ac:dyDescent="0.15">
      <c r="A437" s="196">
        <v>100000</v>
      </c>
      <c r="B437" s="199" t="s">
        <v>57</v>
      </c>
      <c r="C437" s="198">
        <v>1914</v>
      </c>
      <c r="D437" s="199" t="s">
        <v>318</v>
      </c>
      <c r="E437" s="199" t="s">
        <v>83</v>
      </c>
      <c r="F437" s="199" t="s">
        <v>83</v>
      </c>
      <c r="G437" s="199" t="s">
        <v>89</v>
      </c>
      <c r="H437" s="199" t="s">
        <v>83</v>
      </c>
      <c r="I437" s="226">
        <v>57436</v>
      </c>
      <c r="J437" s="228" t="s">
        <v>1946</v>
      </c>
      <c r="K437" s="190"/>
      <c r="L437" s="191"/>
      <c r="M437" s="191"/>
      <c r="N437" s="191"/>
      <c r="O437" s="191">
        <f>SUM(Table16[[#This Row],[Salaries and Wages]:[Variable Fringe]])</f>
        <v>0</v>
      </c>
      <c r="P437" s="191"/>
      <c r="Q437" s="191"/>
      <c r="R437" s="191"/>
      <c r="S437" s="191"/>
      <c r="T437" s="191"/>
      <c r="U437" s="191"/>
      <c r="V437" s="191"/>
      <c r="W437" s="191"/>
      <c r="X437" s="191"/>
      <c r="Y437" s="191"/>
      <c r="Z437" s="191">
        <v>350000</v>
      </c>
      <c r="AA437" s="223" t="s">
        <v>1947</v>
      </c>
      <c r="AB437" s="210" t="s">
        <v>92</v>
      </c>
      <c r="AC437" s="210" t="s">
        <v>1911</v>
      </c>
      <c r="AD437" s="199" t="s">
        <v>94</v>
      </c>
      <c r="AE437" s="234" t="s">
        <v>69</v>
      </c>
      <c r="AF437" s="231">
        <v>0</v>
      </c>
      <c r="AG437" s="211">
        <f>Table16[[#This Row],[ADOPTED
Expenditures TOTAL]]*Table16[[#This Row],[
Percent Related to CAP]]</f>
        <v>0</v>
      </c>
      <c r="AH437" s="211">
        <f>Table16[[#This Row],[ADOPTED
Revenue TOTAL]]*Table16[[#This Row],[
Percent Related to CAP]]</f>
        <v>0</v>
      </c>
      <c r="AI437" s="217" t="s">
        <v>69</v>
      </c>
      <c r="AJ437" s="217" t="s">
        <v>69</v>
      </c>
      <c r="AK437" s="217" t="s">
        <v>69</v>
      </c>
      <c r="AL437" s="217" t="s">
        <v>69</v>
      </c>
      <c r="AM437" s="246"/>
      <c r="AN437" s="215"/>
      <c r="AO437" s="197"/>
      <c r="AP437" s="197"/>
      <c r="AQ437" s="197"/>
      <c r="AR437" s="197" t="s">
        <v>83</v>
      </c>
      <c r="AS437" s="219" t="s">
        <v>1946</v>
      </c>
      <c r="AT437" s="116" t="b">
        <f>IF(Table16[[#This Row],[PROPOSED
Form ID Name]]=Table16[[#This Row],[ADOPTED
Form ID Name]],TRUE,FALSE)</f>
        <v>1</v>
      </c>
      <c r="AU437" s="121" t="s">
        <v>1947</v>
      </c>
      <c r="AV437" s="220" t="b">
        <f>AND(Table16[[#This Row],[PROPOSED Adjustment Description]]=Table16[[#This Row],[ ADOPTED
Adjustment Description]],TRUE,FALSE)</f>
        <v>0</v>
      </c>
      <c r="AW437" s="1" t="s">
        <v>4458</v>
      </c>
      <c r="AX437" s="1" t="b">
        <f>Table16[[#This Row],[Total Expenditures to CAP]]=Table16[[#This Row],[
Percent Related to CAP]]*Table16[[#This Row],[ADOPTED
Expenditures TOTAL]]</f>
        <v>1</v>
      </c>
      <c r="AY437" s="1" t="b">
        <f>Table16[[#This Row],[Total Revenue to CAP]]=Table16[[#This Row],[
Percent Related to CAP]]*Table16[[#This Row],[ADOPTED
Revenue TOTAL]]</f>
        <v>1</v>
      </c>
    </row>
    <row r="438" spans="1:51" s="214" customFormat="1" ht="35.25" customHeight="1" x14ac:dyDescent="0.15">
      <c r="A438" s="196">
        <v>200208</v>
      </c>
      <c r="B438" s="199" t="s">
        <v>1948</v>
      </c>
      <c r="C438" s="198">
        <v>1616</v>
      </c>
      <c r="D438" s="199" t="s">
        <v>1949</v>
      </c>
      <c r="E438" s="199" t="s">
        <v>83</v>
      </c>
      <c r="F438" s="199" t="s">
        <v>83</v>
      </c>
      <c r="G438" s="199" t="s">
        <v>134</v>
      </c>
      <c r="H438" s="199" t="s">
        <v>83</v>
      </c>
      <c r="I438" s="226">
        <v>57437</v>
      </c>
      <c r="J438" s="228" t="s">
        <v>1950</v>
      </c>
      <c r="K438" s="190"/>
      <c r="L438" s="191"/>
      <c r="M438" s="191"/>
      <c r="N438" s="191"/>
      <c r="O438" s="191">
        <f>SUM(Table16[[#This Row],[Salaries and Wages]:[Variable Fringe]])</f>
        <v>0</v>
      </c>
      <c r="P438" s="191"/>
      <c r="Q438" s="191"/>
      <c r="R438" s="191"/>
      <c r="S438" s="191"/>
      <c r="T438" s="191"/>
      <c r="U438" s="191"/>
      <c r="V438" s="191"/>
      <c r="W438" s="191"/>
      <c r="X438" s="191"/>
      <c r="Y438" s="191"/>
      <c r="Z438" s="193">
        <v>-298152</v>
      </c>
      <c r="AA438" s="223" t="s">
        <v>1951</v>
      </c>
      <c r="AB438" s="210" t="s">
        <v>1952</v>
      </c>
      <c r="AC438" s="210" t="s">
        <v>1953</v>
      </c>
      <c r="AD438" s="199" t="s">
        <v>94</v>
      </c>
      <c r="AE438" s="236" t="s">
        <v>69</v>
      </c>
      <c r="AF438" s="231">
        <v>0</v>
      </c>
      <c r="AG438" s="211">
        <f>Table16[[#This Row],[ADOPTED
Expenditures TOTAL]]*Table16[[#This Row],[
Percent Related to CAP]]</f>
        <v>0</v>
      </c>
      <c r="AH438" s="211">
        <f>Table16[[#This Row],[ADOPTED
Revenue TOTAL]]*Table16[[#This Row],[
Percent Related to CAP]]</f>
        <v>0</v>
      </c>
      <c r="AI438" s="217" t="s">
        <v>69</v>
      </c>
      <c r="AJ438" s="306" t="s">
        <v>69</v>
      </c>
      <c r="AK438" s="306" t="s">
        <v>69</v>
      </c>
      <c r="AL438" s="217" t="s">
        <v>69</v>
      </c>
      <c r="AM438" s="291"/>
      <c r="AN438" s="215" t="s">
        <v>83</v>
      </c>
      <c r="AO438" s="197"/>
      <c r="AP438" s="197"/>
      <c r="AQ438" s="216"/>
      <c r="AR438" s="216"/>
      <c r="AS438" s="219" t="s">
        <v>1950</v>
      </c>
      <c r="AT438" s="117" t="b">
        <f>IF(Table16[[#This Row],[PROPOSED
Form ID Name]]=Table16[[#This Row],[ADOPTED
Form ID Name]],TRUE,FALSE)</f>
        <v>1</v>
      </c>
      <c r="AU438" s="121" t="s">
        <v>1951</v>
      </c>
      <c r="AV438" s="220" t="b">
        <f>AND(Table16[[#This Row],[PROPOSED Adjustment Description]]=Table16[[#This Row],[ ADOPTED
Adjustment Description]],TRUE,FALSE)</f>
        <v>0</v>
      </c>
      <c r="AW438" s="1" t="s">
        <v>4458</v>
      </c>
      <c r="AX438" s="1" t="b">
        <f>Table16[[#This Row],[Total Expenditures to CAP]]=Table16[[#This Row],[
Percent Related to CAP]]*Table16[[#This Row],[ADOPTED
Expenditures TOTAL]]</f>
        <v>1</v>
      </c>
      <c r="AY438" s="1" t="b">
        <f>Table16[[#This Row],[Total Revenue to CAP]]=Table16[[#This Row],[
Percent Related to CAP]]*Table16[[#This Row],[ADOPTED
Revenue TOTAL]]</f>
        <v>1</v>
      </c>
    </row>
    <row r="439" spans="1:51" s="214" customFormat="1" ht="35.25" customHeight="1" x14ac:dyDescent="0.15">
      <c r="A439" s="196">
        <v>400170</v>
      </c>
      <c r="B439" s="199" t="s">
        <v>1886</v>
      </c>
      <c r="C439" s="198">
        <v>9913</v>
      </c>
      <c r="D439" s="199" t="s">
        <v>1553</v>
      </c>
      <c r="E439" s="199" t="s">
        <v>83</v>
      </c>
      <c r="F439" s="199" t="s">
        <v>83</v>
      </c>
      <c r="G439" s="199" t="s">
        <v>160</v>
      </c>
      <c r="H439" s="199" t="s">
        <v>83</v>
      </c>
      <c r="I439" s="226">
        <v>57441</v>
      </c>
      <c r="J439" s="228" t="s">
        <v>1954</v>
      </c>
      <c r="K439" s="190"/>
      <c r="L439" s="191"/>
      <c r="M439" s="191"/>
      <c r="N439" s="191"/>
      <c r="O439" s="191">
        <f>SUM(Table16[[#This Row],[Salaries and Wages]:[Variable Fringe]])</f>
        <v>0</v>
      </c>
      <c r="P439" s="191"/>
      <c r="Q439" s="193">
        <v>-217701</v>
      </c>
      <c r="R439" s="191"/>
      <c r="S439" s="191"/>
      <c r="T439" s="191"/>
      <c r="U439" s="191"/>
      <c r="V439" s="191"/>
      <c r="W439" s="191"/>
      <c r="X439" s="191"/>
      <c r="Y439" s="193">
        <v>-217701</v>
      </c>
      <c r="Z439" s="191"/>
      <c r="AA439" s="223" t="s">
        <v>1888</v>
      </c>
      <c r="AB439" s="210" t="s">
        <v>1881</v>
      </c>
      <c r="AC439" s="210" t="s">
        <v>1882</v>
      </c>
      <c r="AD439" s="199" t="s">
        <v>94</v>
      </c>
      <c r="AE439" s="236" t="s">
        <v>69</v>
      </c>
      <c r="AF439" s="231">
        <v>0</v>
      </c>
      <c r="AG439" s="211">
        <f>Table16[[#This Row],[ADOPTED
Expenditures TOTAL]]*Table16[[#This Row],[
Percent Related to CAP]]</f>
        <v>0</v>
      </c>
      <c r="AH439" s="211">
        <f>Table16[[#This Row],[ADOPTED
Revenue TOTAL]]*Table16[[#This Row],[
Percent Related to CAP]]</f>
        <v>0</v>
      </c>
      <c r="AI439" s="217" t="s">
        <v>69</v>
      </c>
      <c r="AJ439" s="217" t="s">
        <v>69</v>
      </c>
      <c r="AK439" s="217" t="s">
        <v>69</v>
      </c>
      <c r="AL439" s="217" t="s">
        <v>69</v>
      </c>
      <c r="AM439" s="291"/>
      <c r="AN439" s="215" t="s">
        <v>83</v>
      </c>
      <c r="AO439" s="197"/>
      <c r="AP439" s="197"/>
      <c r="AQ439" s="216"/>
      <c r="AR439" s="216"/>
      <c r="AS439" s="219" t="s">
        <v>1954</v>
      </c>
      <c r="AT439" s="117" t="b">
        <f>IF(Table16[[#This Row],[PROPOSED
Form ID Name]]=Table16[[#This Row],[ADOPTED
Form ID Name]],TRUE,FALSE)</f>
        <v>1</v>
      </c>
      <c r="AU439" s="121" t="s">
        <v>1888</v>
      </c>
      <c r="AV439" s="220" t="b">
        <f>AND(Table16[[#This Row],[PROPOSED Adjustment Description]]=Table16[[#This Row],[ ADOPTED
Adjustment Description]],TRUE,FALSE)</f>
        <v>0</v>
      </c>
      <c r="AW439" s="1" t="s">
        <v>4458</v>
      </c>
      <c r="AX439" s="1" t="b">
        <f>Table16[[#This Row],[Total Expenditures to CAP]]=Table16[[#This Row],[
Percent Related to CAP]]*Table16[[#This Row],[ADOPTED
Expenditures TOTAL]]</f>
        <v>1</v>
      </c>
      <c r="AY439" s="1" t="b">
        <f>Table16[[#This Row],[Total Revenue to CAP]]=Table16[[#This Row],[
Percent Related to CAP]]*Table16[[#This Row],[ADOPTED
Revenue TOTAL]]</f>
        <v>1</v>
      </c>
    </row>
    <row r="440" spans="1:51" s="214" customFormat="1" ht="35.25" customHeight="1" x14ac:dyDescent="0.15">
      <c r="A440" s="196">
        <v>200205</v>
      </c>
      <c r="B440" s="197" t="s">
        <v>96</v>
      </c>
      <c r="C440" s="198">
        <v>1414</v>
      </c>
      <c r="D440" s="197" t="s">
        <v>97</v>
      </c>
      <c r="E440" s="197" t="s">
        <v>83</v>
      </c>
      <c r="F440" s="197" t="s">
        <v>83</v>
      </c>
      <c r="G440" s="197" t="s">
        <v>61</v>
      </c>
      <c r="H440" s="197" t="s">
        <v>83</v>
      </c>
      <c r="I440" s="226">
        <v>57442</v>
      </c>
      <c r="J440" s="227" t="s">
        <v>1955</v>
      </c>
      <c r="K440" s="188"/>
      <c r="L440" s="189"/>
      <c r="M440" s="189"/>
      <c r="N440" s="189"/>
      <c r="O440" s="189">
        <f>SUM(Table16[[#This Row],[Salaries and Wages]:[Variable Fringe]])</f>
        <v>0</v>
      </c>
      <c r="P440" s="189"/>
      <c r="Q440" s="189">
        <v>31000000</v>
      </c>
      <c r="R440" s="189"/>
      <c r="S440" s="189"/>
      <c r="T440" s="189"/>
      <c r="U440" s="189"/>
      <c r="V440" s="189"/>
      <c r="W440" s="189"/>
      <c r="X440" s="189"/>
      <c r="Y440" s="189">
        <v>31000000</v>
      </c>
      <c r="Z440" s="189"/>
      <c r="AA440" s="221" t="s">
        <v>1956</v>
      </c>
      <c r="AB440" s="210" t="s">
        <v>100</v>
      </c>
      <c r="AC440" s="210" t="s">
        <v>215</v>
      </c>
      <c r="AD440" s="197" t="s">
        <v>94</v>
      </c>
      <c r="AE440" s="234" t="s">
        <v>69</v>
      </c>
      <c r="AF440" s="231">
        <v>0</v>
      </c>
      <c r="AG440" s="211">
        <f>Table16[[#This Row],[ADOPTED
Expenditures TOTAL]]*Table16[[#This Row],[
Percent Related to CAP]]</f>
        <v>0</v>
      </c>
      <c r="AH440" s="211">
        <f>Table16[[#This Row],[ADOPTED
Revenue TOTAL]]*Table16[[#This Row],[
Percent Related to CAP]]</f>
        <v>0</v>
      </c>
      <c r="AI440" s="217" t="s">
        <v>69</v>
      </c>
      <c r="AJ440" s="217" t="s">
        <v>69</v>
      </c>
      <c r="AK440" s="217" t="s">
        <v>69</v>
      </c>
      <c r="AL440" s="217" t="s">
        <v>69</v>
      </c>
      <c r="AM440" s="246"/>
      <c r="AN440" s="215"/>
      <c r="AO440" s="197"/>
      <c r="AP440" s="197" t="s">
        <v>83</v>
      </c>
      <c r="AQ440" s="197"/>
      <c r="AR440" s="197"/>
      <c r="AS440" s="219" t="s">
        <v>1955</v>
      </c>
      <c r="AT440" s="117" t="b">
        <f>IF(Table16[[#This Row],[PROPOSED
Form ID Name]]=Table16[[#This Row],[ADOPTED
Form ID Name]],TRUE,FALSE)</f>
        <v>1</v>
      </c>
      <c r="AU440" s="121" t="s">
        <v>1957</v>
      </c>
      <c r="AV440" s="220" t="b">
        <f>AND(Table16[[#This Row],[PROPOSED Adjustment Description]]=Table16[[#This Row],[ ADOPTED
Adjustment Description]],TRUE,FALSE)</f>
        <v>0</v>
      </c>
      <c r="AW440" s="1" t="s">
        <v>4458</v>
      </c>
      <c r="AX440" s="1" t="b">
        <f>Table16[[#This Row],[Total Expenditures to CAP]]=Table16[[#This Row],[
Percent Related to CAP]]*Table16[[#This Row],[ADOPTED
Expenditures TOTAL]]</f>
        <v>1</v>
      </c>
      <c r="AY440" s="1" t="b">
        <f>Table16[[#This Row],[Total Revenue to CAP]]=Table16[[#This Row],[
Percent Related to CAP]]*Table16[[#This Row],[ADOPTED
Revenue TOTAL]]</f>
        <v>1</v>
      </c>
    </row>
    <row r="441" spans="1:51" s="214" customFormat="1" ht="35.25" customHeight="1" x14ac:dyDescent="0.15">
      <c r="A441" s="196">
        <v>200213</v>
      </c>
      <c r="B441" s="199" t="s">
        <v>1825</v>
      </c>
      <c r="C441" s="198">
        <v>9913</v>
      </c>
      <c r="D441" s="199" t="s">
        <v>1553</v>
      </c>
      <c r="E441" s="199" t="s">
        <v>83</v>
      </c>
      <c r="F441" s="199" t="s">
        <v>83</v>
      </c>
      <c r="G441" s="199" t="s">
        <v>61</v>
      </c>
      <c r="H441" s="199" t="s">
        <v>83</v>
      </c>
      <c r="I441" s="226">
        <v>57443</v>
      </c>
      <c r="J441" s="228" t="s">
        <v>1958</v>
      </c>
      <c r="K441" s="190"/>
      <c r="L441" s="191"/>
      <c r="M441" s="191"/>
      <c r="N441" s="191"/>
      <c r="O441" s="191">
        <f>SUM(Table16[[#This Row],[Salaries and Wages]:[Variable Fringe]])</f>
        <v>0</v>
      </c>
      <c r="P441" s="191"/>
      <c r="Q441" s="191">
        <v>242419</v>
      </c>
      <c r="R441" s="191"/>
      <c r="S441" s="191">
        <v>12406</v>
      </c>
      <c r="T441" s="191"/>
      <c r="U441" s="191"/>
      <c r="V441" s="191"/>
      <c r="W441" s="191"/>
      <c r="X441" s="191"/>
      <c r="Y441" s="191">
        <v>254825</v>
      </c>
      <c r="Z441" s="191"/>
      <c r="AA441" s="222" t="s">
        <v>1959</v>
      </c>
      <c r="AB441" s="210" t="s">
        <v>1960</v>
      </c>
      <c r="AC441" s="210" t="s">
        <v>1961</v>
      </c>
      <c r="AD441" s="199" t="s">
        <v>94</v>
      </c>
      <c r="AE441" s="236" t="s">
        <v>69</v>
      </c>
      <c r="AF441" s="231">
        <v>0</v>
      </c>
      <c r="AG441" s="211">
        <f>Table16[[#This Row],[ADOPTED
Expenditures TOTAL]]*Table16[[#This Row],[
Percent Related to CAP]]</f>
        <v>0</v>
      </c>
      <c r="AH441" s="211">
        <f>Table16[[#This Row],[ADOPTED
Revenue TOTAL]]*Table16[[#This Row],[
Percent Related to CAP]]</f>
        <v>0</v>
      </c>
      <c r="AI441" s="217" t="s">
        <v>69</v>
      </c>
      <c r="AJ441" s="217" t="s">
        <v>69</v>
      </c>
      <c r="AK441" s="217" t="s">
        <v>69</v>
      </c>
      <c r="AL441" s="217" t="s">
        <v>69</v>
      </c>
      <c r="AM441" s="291"/>
      <c r="AN441" s="215" t="s">
        <v>83</v>
      </c>
      <c r="AO441" s="197"/>
      <c r="AP441" s="197"/>
      <c r="AQ441" s="216"/>
      <c r="AR441" s="216"/>
      <c r="AS441" s="219" t="s">
        <v>1958</v>
      </c>
      <c r="AT441" s="117" t="b">
        <f>IF(Table16[[#This Row],[PROPOSED
Form ID Name]]=Table16[[#This Row],[ADOPTED
Form ID Name]],TRUE,FALSE)</f>
        <v>1</v>
      </c>
      <c r="AU441" s="121" t="s">
        <v>1959</v>
      </c>
      <c r="AV441" s="220" t="b">
        <f>AND(Table16[[#This Row],[PROPOSED Adjustment Description]]=Table16[[#This Row],[ ADOPTED
Adjustment Description]],TRUE,FALSE)</f>
        <v>0</v>
      </c>
      <c r="AW441" s="1" t="s">
        <v>4458</v>
      </c>
      <c r="AX441" s="1" t="b">
        <f>Table16[[#This Row],[Total Expenditures to CAP]]=Table16[[#This Row],[
Percent Related to CAP]]*Table16[[#This Row],[ADOPTED
Expenditures TOTAL]]</f>
        <v>1</v>
      </c>
      <c r="AY441" s="1" t="b">
        <f>Table16[[#This Row],[Total Revenue to CAP]]=Table16[[#This Row],[
Percent Related to CAP]]*Table16[[#This Row],[ADOPTED
Revenue TOTAL]]</f>
        <v>1</v>
      </c>
    </row>
    <row r="442" spans="1:51" s="214" customFormat="1" ht="35.25" customHeight="1" x14ac:dyDescent="0.15">
      <c r="A442" s="196">
        <v>100000</v>
      </c>
      <c r="B442" s="199" t="s">
        <v>57</v>
      </c>
      <c r="C442" s="198">
        <v>1313</v>
      </c>
      <c r="D442" s="199" t="s">
        <v>1583</v>
      </c>
      <c r="E442" s="199" t="s">
        <v>411</v>
      </c>
      <c r="F442" s="199" t="s">
        <v>127</v>
      </c>
      <c r="G442" s="199" t="s">
        <v>279</v>
      </c>
      <c r="H442" s="199" t="s">
        <v>83</v>
      </c>
      <c r="I442" s="226">
        <v>57445</v>
      </c>
      <c r="J442" s="228" t="s">
        <v>1962</v>
      </c>
      <c r="K442" s="190">
        <v>7.5</v>
      </c>
      <c r="L442" s="191">
        <v>273669</v>
      </c>
      <c r="M442" s="191">
        <v>5383</v>
      </c>
      <c r="N442" s="191">
        <v>14231</v>
      </c>
      <c r="O442" s="191">
        <f>SUM(Table16[[#This Row],[Salaries and Wages]:[Variable Fringe]])</f>
        <v>293283</v>
      </c>
      <c r="P442" s="191"/>
      <c r="Q442" s="191"/>
      <c r="R442" s="191"/>
      <c r="S442" s="191"/>
      <c r="T442" s="191"/>
      <c r="U442" s="191"/>
      <c r="V442" s="191"/>
      <c r="W442" s="191"/>
      <c r="X442" s="191"/>
      <c r="Y442" s="191">
        <v>293283</v>
      </c>
      <c r="Z442" s="191">
        <v>272396</v>
      </c>
      <c r="AA442" s="223" t="s">
        <v>1963</v>
      </c>
      <c r="AB442" s="210" t="s">
        <v>242</v>
      </c>
      <c r="AC442" s="210" t="s">
        <v>1964</v>
      </c>
      <c r="AD442" s="199" t="s">
        <v>67</v>
      </c>
      <c r="AE442" s="234" t="s">
        <v>1965</v>
      </c>
      <c r="AF442" s="231">
        <v>0</v>
      </c>
      <c r="AG442" s="211">
        <f>Table16[[#This Row],[ADOPTED
Expenditures TOTAL]]*Table16[[#This Row],[
Percent Related to CAP]]</f>
        <v>0</v>
      </c>
      <c r="AH442" s="211">
        <f>Table16[[#This Row],[ADOPTED
Revenue TOTAL]]*Table16[[#This Row],[
Percent Related to CAP]]</f>
        <v>0</v>
      </c>
      <c r="AI442" s="217" t="s">
        <v>69</v>
      </c>
      <c r="AJ442" s="217" t="s">
        <v>69</v>
      </c>
      <c r="AK442" s="217" t="s">
        <v>69</v>
      </c>
      <c r="AL442" s="217" t="s">
        <v>69</v>
      </c>
      <c r="AM442" s="246"/>
      <c r="AN442" s="215"/>
      <c r="AO442" s="197"/>
      <c r="AP442" s="197"/>
      <c r="AQ442" s="197"/>
      <c r="AR442" s="197" t="s">
        <v>179</v>
      </c>
      <c r="AS442" s="219" t="s">
        <v>1962</v>
      </c>
      <c r="AT442" s="116" t="b">
        <f>IF(Table16[[#This Row],[PROPOSED
Form ID Name]]=Table16[[#This Row],[ADOPTED
Form ID Name]],TRUE,FALSE)</f>
        <v>1</v>
      </c>
      <c r="AU442" s="121" t="s">
        <v>1963</v>
      </c>
      <c r="AV442" s="220" t="b">
        <f>AND(Table16[[#This Row],[PROPOSED Adjustment Description]]=Table16[[#This Row],[ ADOPTED
Adjustment Description]],TRUE,FALSE)</f>
        <v>0</v>
      </c>
      <c r="AW442" s="1" t="s">
        <v>4458</v>
      </c>
      <c r="AX442" s="1" t="b">
        <f>Table16[[#This Row],[Total Expenditures to CAP]]=Table16[[#This Row],[
Percent Related to CAP]]*Table16[[#This Row],[ADOPTED
Expenditures TOTAL]]</f>
        <v>1</v>
      </c>
      <c r="AY442" s="1" t="b">
        <f>Table16[[#This Row],[Total Revenue to CAP]]=Table16[[#This Row],[
Percent Related to CAP]]*Table16[[#This Row],[ADOPTED
Revenue TOTAL]]</f>
        <v>1</v>
      </c>
    </row>
    <row r="443" spans="1:51" s="214" customFormat="1" ht="35.25" customHeight="1" x14ac:dyDescent="0.15">
      <c r="A443" s="196">
        <v>720057</v>
      </c>
      <c r="B443" s="199" t="s">
        <v>149</v>
      </c>
      <c r="C443" s="198">
        <v>2112</v>
      </c>
      <c r="D443" s="199" t="s">
        <v>150</v>
      </c>
      <c r="E443" s="199" t="s">
        <v>411</v>
      </c>
      <c r="F443" s="199" t="s">
        <v>83</v>
      </c>
      <c r="G443" s="199" t="s">
        <v>83</v>
      </c>
      <c r="H443" s="199" t="s">
        <v>83</v>
      </c>
      <c r="I443" s="226">
        <v>57448</v>
      </c>
      <c r="J443" s="228" t="s">
        <v>1966</v>
      </c>
      <c r="K443" s="190"/>
      <c r="L443" s="191"/>
      <c r="M443" s="191"/>
      <c r="N443" s="191"/>
      <c r="O443" s="191">
        <f>SUM(Table16[[#This Row],[Salaries and Wages]:[Variable Fringe]])</f>
        <v>0</v>
      </c>
      <c r="P443" s="191"/>
      <c r="Q443" s="191"/>
      <c r="R443" s="191">
        <v>900</v>
      </c>
      <c r="S443" s="191"/>
      <c r="T443" s="191"/>
      <c r="U443" s="191"/>
      <c r="V443" s="191"/>
      <c r="W443" s="191"/>
      <c r="X443" s="191"/>
      <c r="Y443" s="191">
        <v>900</v>
      </c>
      <c r="Z443" s="191"/>
      <c r="AA443" s="223" t="s">
        <v>1967</v>
      </c>
      <c r="AB443" s="210" t="s">
        <v>1544</v>
      </c>
      <c r="AC443" s="209" t="s">
        <v>1968</v>
      </c>
      <c r="AD443" s="199" t="s">
        <v>94</v>
      </c>
      <c r="AE443" s="236" t="s">
        <v>69</v>
      </c>
      <c r="AF443" s="259">
        <v>0</v>
      </c>
      <c r="AG443" s="211">
        <f>Table16[[#This Row],[ADOPTED
Expenditures TOTAL]]*Table16[[#This Row],[
Percent Related to CAP]]</f>
        <v>0</v>
      </c>
      <c r="AH443" s="211">
        <f>Table16[[#This Row],[ADOPTED
Revenue TOTAL]]*Table16[[#This Row],[
Percent Related to CAP]]</f>
        <v>0</v>
      </c>
      <c r="AI443" s="251" t="s">
        <v>69</v>
      </c>
      <c r="AJ443" s="251" t="s">
        <v>69</v>
      </c>
      <c r="AK443" s="251" t="s">
        <v>69</v>
      </c>
      <c r="AL443" s="251" t="s">
        <v>69</v>
      </c>
      <c r="AM443" s="291"/>
      <c r="AN443" s="215" t="s">
        <v>83</v>
      </c>
      <c r="AO443" s="197"/>
      <c r="AP443" s="197"/>
      <c r="AQ443" s="216"/>
      <c r="AR443" s="216"/>
      <c r="AS443" s="219" t="s">
        <v>1966</v>
      </c>
      <c r="AT443" s="117" t="b">
        <f>IF(Table16[[#This Row],[PROPOSED
Form ID Name]]=Table16[[#This Row],[ADOPTED
Form ID Name]],TRUE,FALSE)</f>
        <v>1</v>
      </c>
      <c r="AU443" s="121" t="s">
        <v>1967</v>
      </c>
      <c r="AV443" s="220" t="b">
        <f>AND(Table16[[#This Row],[PROPOSED Adjustment Description]]=Table16[[#This Row],[ ADOPTED
Adjustment Description]],TRUE,FALSE)</f>
        <v>0</v>
      </c>
      <c r="AW443" s="1" t="s">
        <v>4458</v>
      </c>
      <c r="AX443" s="1" t="b">
        <f>Table16[[#This Row],[Total Expenditures to CAP]]=Table16[[#This Row],[
Percent Related to CAP]]*Table16[[#This Row],[ADOPTED
Expenditures TOTAL]]</f>
        <v>1</v>
      </c>
      <c r="AY443" s="1" t="b">
        <f>Table16[[#This Row],[Total Revenue to CAP]]=Table16[[#This Row],[
Percent Related to CAP]]*Table16[[#This Row],[ADOPTED
Revenue TOTAL]]</f>
        <v>1</v>
      </c>
    </row>
    <row r="444" spans="1:51" s="214" customFormat="1" ht="35.25" customHeight="1" x14ac:dyDescent="0.15">
      <c r="A444" s="196">
        <v>200708</v>
      </c>
      <c r="B444" s="197" t="s">
        <v>1969</v>
      </c>
      <c r="C444" s="198">
        <v>2200</v>
      </c>
      <c r="D444" s="197" t="s">
        <v>1970</v>
      </c>
      <c r="E444" s="197" t="s">
        <v>103</v>
      </c>
      <c r="F444" s="197" t="s">
        <v>622</v>
      </c>
      <c r="G444" s="197" t="s">
        <v>134</v>
      </c>
      <c r="H444" s="197" t="s">
        <v>271</v>
      </c>
      <c r="I444" s="226">
        <v>57450</v>
      </c>
      <c r="J444" s="227" t="s">
        <v>1971</v>
      </c>
      <c r="K444" s="188"/>
      <c r="L444" s="189"/>
      <c r="M444" s="189"/>
      <c r="N444" s="189"/>
      <c r="O444" s="189">
        <f>SUM(Table16[[#This Row],[Salaries and Wages]:[Variable Fringe]])</f>
        <v>0</v>
      </c>
      <c r="P444" s="189"/>
      <c r="Q444" s="189"/>
      <c r="R444" s="189"/>
      <c r="S444" s="189"/>
      <c r="T444" s="189"/>
      <c r="U444" s="189"/>
      <c r="V444" s="189"/>
      <c r="W444" s="189"/>
      <c r="X444" s="189"/>
      <c r="Y444" s="189"/>
      <c r="Z444" s="194">
        <v>-16320</v>
      </c>
      <c r="AA444" s="224" t="s">
        <v>1972</v>
      </c>
      <c r="AB444" s="210" t="s">
        <v>1973</v>
      </c>
      <c r="AC444" s="210" t="s">
        <v>1974</v>
      </c>
      <c r="AD444" s="197" t="s">
        <v>67</v>
      </c>
      <c r="AE444" s="235" t="s">
        <v>1975</v>
      </c>
      <c r="AF444" s="259">
        <v>0</v>
      </c>
      <c r="AG444" s="211">
        <f>Table16[[#This Row],[ADOPTED
Expenditures TOTAL]]*Table16[[#This Row],[
Percent Related to CAP]]</f>
        <v>0</v>
      </c>
      <c r="AH444" s="211">
        <f>Table16[[#This Row],[ADOPTED
Revenue TOTAL]]*Table16[[#This Row],[
Percent Related to CAP]]</f>
        <v>0</v>
      </c>
      <c r="AI444" s="251" t="s">
        <v>69</v>
      </c>
      <c r="AJ444" s="251" t="s">
        <v>69</v>
      </c>
      <c r="AK444" s="251" t="s">
        <v>69</v>
      </c>
      <c r="AL444" s="251" t="s">
        <v>69</v>
      </c>
      <c r="AM444" s="290"/>
      <c r="AN444" s="215" t="s">
        <v>179</v>
      </c>
      <c r="AO444" s="197"/>
      <c r="AP444" s="197"/>
      <c r="AQ444" s="216"/>
      <c r="AR444" s="216"/>
      <c r="AS444" s="219" t="s">
        <v>1971</v>
      </c>
      <c r="AT444" s="117" t="b">
        <f>IF(Table16[[#This Row],[PROPOSED
Form ID Name]]=Table16[[#This Row],[ADOPTED
Form ID Name]],TRUE,FALSE)</f>
        <v>1</v>
      </c>
      <c r="AU444" s="121" t="s">
        <v>1972</v>
      </c>
      <c r="AV444" s="220" t="b">
        <f>AND(Table16[[#This Row],[PROPOSED Adjustment Description]]=Table16[[#This Row],[ ADOPTED
Adjustment Description]],TRUE,FALSE)</f>
        <v>0</v>
      </c>
      <c r="AW444" s="1" t="s">
        <v>4458</v>
      </c>
      <c r="AX444" s="1" t="b">
        <f>Table16[[#This Row],[Total Expenditures to CAP]]=Table16[[#This Row],[
Percent Related to CAP]]*Table16[[#This Row],[ADOPTED
Expenditures TOTAL]]</f>
        <v>1</v>
      </c>
      <c r="AY444" s="1" t="b">
        <f>Table16[[#This Row],[Total Revenue to CAP]]=Table16[[#This Row],[
Percent Related to CAP]]*Table16[[#This Row],[ADOPTED
Revenue TOTAL]]</f>
        <v>1</v>
      </c>
    </row>
    <row r="445" spans="1:51" s="214" customFormat="1" ht="35.25" customHeight="1" x14ac:dyDescent="0.15">
      <c r="A445" s="196">
        <v>200391</v>
      </c>
      <c r="B445" s="199" t="s">
        <v>1976</v>
      </c>
      <c r="C445" s="198">
        <v>1620</v>
      </c>
      <c r="D445" s="199" t="s">
        <v>1913</v>
      </c>
      <c r="E445" s="199" t="s">
        <v>103</v>
      </c>
      <c r="F445" s="199" t="s">
        <v>127</v>
      </c>
      <c r="G445" s="199" t="s">
        <v>89</v>
      </c>
      <c r="H445" s="199" t="s">
        <v>62</v>
      </c>
      <c r="I445" s="226">
        <v>57451</v>
      </c>
      <c r="J445" s="228" t="s">
        <v>1977</v>
      </c>
      <c r="K445" s="190"/>
      <c r="L445" s="191"/>
      <c r="M445" s="191"/>
      <c r="N445" s="191"/>
      <c r="O445" s="191">
        <f>SUM(Table16[[#This Row],[Salaries and Wages]:[Variable Fringe]])</f>
        <v>0</v>
      </c>
      <c r="P445" s="191"/>
      <c r="Q445" s="191"/>
      <c r="R445" s="191"/>
      <c r="S445" s="191"/>
      <c r="T445" s="191"/>
      <c r="U445" s="191"/>
      <c r="V445" s="191"/>
      <c r="W445" s="191"/>
      <c r="X445" s="191"/>
      <c r="Y445" s="191"/>
      <c r="Z445" s="191">
        <v>2672776</v>
      </c>
      <c r="AA445" s="223" t="s">
        <v>1978</v>
      </c>
      <c r="AB445" s="210" t="s">
        <v>1979</v>
      </c>
      <c r="AC445" s="210" t="s">
        <v>1978</v>
      </c>
      <c r="AD445" s="199" t="s">
        <v>94</v>
      </c>
      <c r="AE445" s="236" t="s">
        <v>1978</v>
      </c>
      <c r="AF445" s="231">
        <v>0</v>
      </c>
      <c r="AG445" s="211">
        <f>Table16[[#This Row],[ADOPTED
Expenditures TOTAL]]*Table16[[#This Row],[
Percent Related to CAP]]</f>
        <v>0</v>
      </c>
      <c r="AH445" s="211">
        <f>Table16[[#This Row],[ADOPTED
Revenue TOTAL]]*Table16[[#This Row],[
Percent Related to CAP]]</f>
        <v>0</v>
      </c>
      <c r="AI445" s="217" t="s">
        <v>69</v>
      </c>
      <c r="AJ445" s="217" t="s">
        <v>69</v>
      </c>
      <c r="AK445" s="217" t="s">
        <v>69</v>
      </c>
      <c r="AL445" s="217" t="s">
        <v>69</v>
      </c>
      <c r="AM445" s="291"/>
      <c r="AN445" s="215" t="s">
        <v>83</v>
      </c>
      <c r="AO445" s="197"/>
      <c r="AP445" s="197"/>
      <c r="AQ445" s="216"/>
      <c r="AR445" s="216"/>
      <c r="AS445" s="219" t="s">
        <v>1977</v>
      </c>
      <c r="AT445" s="117" t="b">
        <f>IF(Table16[[#This Row],[PROPOSED
Form ID Name]]=Table16[[#This Row],[ADOPTED
Form ID Name]],TRUE,FALSE)</f>
        <v>1</v>
      </c>
      <c r="AU445" s="121" t="s">
        <v>1978</v>
      </c>
      <c r="AV445" s="220" t="b">
        <f>AND(Table16[[#This Row],[PROPOSED Adjustment Description]]=Table16[[#This Row],[ ADOPTED
Adjustment Description]],TRUE,FALSE)</f>
        <v>0</v>
      </c>
      <c r="AW445" s="1" t="s">
        <v>4458</v>
      </c>
      <c r="AX445" s="1" t="b">
        <f>Table16[[#This Row],[Total Expenditures to CAP]]=Table16[[#This Row],[
Percent Related to CAP]]*Table16[[#This Row],[ADOPTED
Expenditures TOTAL]]</f>
        <v>1</v>
      </c>
      <c r="AY445" s="1" t="b">
        <f>Table16[[#This Row],[Total Revenue to CAP]]=Table16[[#This Row],[
Percent Related to CAP]]*Table16[[#This Row],[ADOPTED
Revenue TOTAL]]</f>
        <v>1</v>
      </c>
    </row>
    <row r="446" spans="1:51" s="214" customFormat="1" ht="35.25" customHeight="1" x14ac:dyDescent="0.15">
      <c r="A446" s="196">
        <v>100000</v>
      </c>
      <c r="B446" s="199" t="s">
        <v>57</v>
      </c>
      <c r="C446" s="198">
        <v>9911</v>
      </c>
      <c r="D446" s="199" t="s">
        <v>82</v>
      </c>
      <c r="E446" s="199" t="s">
        <v>83</v>
      </c>
      <c r="F446" s="199" t="s">
        <v>83</v>
      </c>
      <c r="G446" s="199" t="s">
        <v>134</v>
      </c>
      <c r="H446" s="199" t="s">
        <v>83</v>
      </c>
      <c r="I446" s="226">
        <v>57452</v>
      </c>
      <c r="J446" s="228" t="s">
        <v>1980</v>
      </c>
      <c r="K446" s="190"/>
      <c r="L446" s="191"/>
      <c r="M446" s="191"/>
      <c r="N446" s="191"/>
      <c r="O446" s="191">
        <f>SUM(Table16[[#This Row],[Salaries and Wages]:[Variable Fringe]])</f>
        <v>0</v>
      </c>
      <c r="P446" s="191"/>
      <c r="Q446" s="191"/>
      <c r="R446" s="191"/>
      <c r="S446" s="191"/>
      <c r="T446" s="191"/>
      <c r="U446" s="191"/>
      <c r="V446" s="191"/>
      <c r="W446" s="191"/>
      <c r="X446" s="191"/>
      <c r="Y446" s="191"/>
      <c r="Z446" s="193">
        <v>-162249</v>
      </c>
      <c r="AA446" s="223" t="s">
        <v>1981</v>
      </c>
      <c r="AB446" s="210" t="s">
        <v>69</v>
      </c>
      <c r="AC446" s="210" t="s">
        <v>69</v>
      </c>
      <c r="AD446" s="199" t="s">
        <v>94</v>
      </c>
      <c r="AE446" s="234" t="s">
        <v>69</v>
      </c>
      <c r="AF446" s="259">
        <v>0</v>
      </c>
      <c r="AG446" s="211">
        <f>Table16[[#This Row],[ADOPTED
Expenditures TOTAL]]*Table16[[#This Row],[
Percent Related to CAP]]</f>
        <v>0</v>
      </c>
      <c r="AH446" s="211">
        <f>Table16[[#This Row],[ADOPTED
Revenue TOTAL]]*Table16[[#This Row],[
Percent Related to CAP]]</f>
        <v>0</v>
      </c>
      <c r="AI446" s="251" t="s">
        <v>69</v>
      </c>
      <c r="AJ446" s="251" t="s">
        <v>69</v>
      </c>
      <c r="AK446" s="251" t="s">
        <v>69</v>
      </c>
      <c r="AL446" s="251" t="s">
        <v>69</v>
      </c>
      <c r="AM446" s="246"/>
      <c r="AN446" s="215"/>
      <c r="AO446" s="197"/>
      <c r="AP446" s="197"/>
      <c r="AQ446" s="197"/>
      <c r="AR446" s="197" t="s">
        <v>83</v>
      </c>
      <c r="AS446" s="219" t="s">
        <v>1980</v>
      </c>
      <c r="AT446" s="116" t="b">
        <f>IF(Table16[[#This Row],[PROPOSED
Form ID Name]]=Table16[[#This Row],[ADOPTED
Form ID Name]],TRUE,FALSE)</f>
        <v>1</v>
      </c>
      <c r="AU446" s="121" t="s">
        <v>1981</v>
      </c>
      <c r="AV446" s="220" t="b">
        <f>AND(Table16[[#This Row],[PROPOSED Adjustment Description]]=Table16[[#This Row],[ ADOPTED
Adjustment Description]],TRUE,FALSE)</f>
        <v>0</v>
      </c>
      <c r="AW446" s="1" t="s">
        <v>4458</v>
      </c>
      <c r="AX446" s="1" t="b">
        <f>Table16[[#This Row],[Total Expenditures to CAP]]=Table16[[#This Row],[
Percent Related to CAP]]*Table16[[#This Row],[ADOPTED
Expenditures TOTAL]]</f>
        <v>1</v>
      </c>
      <c r="AY446" s="1" t="b">
        <f>Table16[[#This Row],[Total Revenue to CAP]]=Table16[[#This Row],[
Percent Related to CAP]]*Table16[[#This Row],[ADOPTED
Revenue TOTAL]]</f>
        <v>1</v>
      </c>
    </row>
    <row r="447" spans="1:51" s="214" customFormat="1" ht="35.25" customHeight="1" x14ac:dyDescent="0.15">
      <c r="A447" s="196">
        <v>100000</v>
      </c>
      <c r="B447" s="199" t="s">
        <v>57</v>
      </c>
      <c r="C447" s="198">
        <v>9911</v>
      </c>
      <c r="D447" s="199" t="s">
        <v>82</v>
      </c>
      <c r="E447" s="199" t="s">
        <v>83</v>
      </c>
      <c r="F447" s="199" t="s">
        <v>83</v>
      </c>
      <c r="G447" s="199" t="s">
        <v>89</v>
      </c>
      <c r="H447" s="199" t="s">
        <v>83</v>
      </c>
      <c r="I447" s="226">
        <v>57453</v>
      </c>
      <c r="J447" s="228" t="s">
        <v>1982</v>
      </c>
      <c r="K447" s="190"/>
      <c r="L447" s="191"/>
      <c r="M447" s="191"/>
      <c r="N447" s="191"/>
      <c r="O447" s="191">
        <f>SUM(Table16[[#This Row],[Salaries and Wages]:[Variable Fringe]])</f>
        <v>0</v>
      </c>
      <c r="P447" s="191"/>
      <c r="Q447" s="191"/>
      <c r="R447" s="191"/>
      <c r="S447" s="191"/>
      <c r="T447" s="191"/>
      <c r="U447" s="191"/>
      <c r="V447" s="191"/>
      <c r="W447" s="191"/>
      <c r="X447" s="191"/>
      <c r="Y447" s="191"/>
      <c r="Z447" s="191">
        <v>1988411</v>
      </c>
      <c r="AA447" s="223" t="s">
        <v>1983</v>
      </c>
      <c r="AB447" s="210" t="s">
        <v>69</v>
      </c>
      <c r="AC447" s="210" t="s">
        <v>69</v>
      </c>
      <c r="AD447" s="199" t="s">
        <v>94</v>
      </c>
      <c r="AE447" s="234" t="s">
        <v>69</v>
      </c>
      <c r="AF447" s="259">
        <v>0</v>
      </c>
      <c r="AG447" s="211">
        <f>Table16[[#This Row],[ADOPTED
Expenditures TOTAL]]*Table16[[#This Row],[
Percent Related to CAP]]</f>
        <v>0</v>
      </c>
      <c r="AH447" s="211">
        <f>Table16[[#This Row],[ADOPTED
Revenue TOTAL]]*Table16[[#This Row],[
Percent Related to CAP]]</f>
        <v>0</v>
      </c>
      <c r="AI447" s="251" t="s">
        <v>69</v>
      </c>
      <c r="AJ447" s="251" t="s">
        <v>69</v>
      </c>
      <c r="AK447" s="251" t="s">
        <v>69</v>
      </c>
      <c r="AL447" s="251" t="s">
        <v>69</v>
      </c>
      <c r="AM447" s="246"/>
      <c r="AN447" s="215"/>
      <c r="AO447" s="197"/>
      <c r="AP447" s="197"/>
      <c r="AQ447" s="197"/>
      <c r="AR447" s="197" t="s">
        <v>83</v>
      </c>
      <c r="AS447" s="219" t="s">
        <v>1982</v>
      </c>
      <c r="AT447" s="116" t="b">
        <f>IF(Table16[[#This Row],[PROPOSED
Form ID Name]]=Table16[[#This Row],[ADOPTED
Form ID Name]],TRUE,FALSE)</f>
        <v>1</v>
      </c>
      <c r="AU447" s="121" t="s">
        <v>1983</v>
      </c>
      <c r="AV447" s="220" t="b">
        <f>AND(Table16[[#This Row],[PROPOSED Adjustment Description]]=Table16[[#This Row],[ ADOPTED
Adjustment Description]],TRUE,FALSE)</f>
        <v>0</v>
      </c>
      <c r="AW447" s="1" t="s">
        <v>4458</v>
      </c>
      <c r="AX447" s="1" t="b">
        <f>Table16[[#This Row],[Total Expenditures to CAP]]=Table16[[#This Row],[
Percent Related to CAP]]*Table16[[#This Row],[ADOPTED
Expenditures TOTAL]]</f>
        <v>1</v>
      </c>
      <c r="AY447" s="1" t="b">
        <f>Table16[[#This Row],[Total Revenue to CAP]]=Table16[[#This Row],[
Percent Related to CAP]]*Table16[[#This Row],[ADOPTED
Revenue TOTAL]]</f>
        <v>1</v>
      </c>
    </row>
    <row r="448" spans="1:51" s="214" customFormat="1" ht="35.25" customHeight="1" x14ac:dyDescent="0.15">
      <c r="A448" s="196">
        <v>100000</v>
      </c>
      <c r="B448" s="199" t="s">
        <v>57</v>
      </c>
      <c r="C448" s="198">
        <v>9911</v>
      </c>
      <c r="D448" s="199" t="s">
        <v>82</v>
      </c>
      <c r="E448" s="199" t="s">
        <v>83</v>
      </c>
      <c r="F448" s="199" t="s">
        <v>83</v>
      </c>
      <c r="G448" s="199" t="s">
        <v>89</v>
      </c>
      <c r="H448" s="199" t="s">
        <v>83</v>
      </c>
      <c r="I448" s="226">
        <v>57454</v>
      </c>
      <c r="J448" s="228" t="s">
        <v>1984</v>
      </c>
      <c r="K448" s="190"/>
      <c r="L448" s="191"/>
      <c r="M448" s="191"/>
      <c r="N448" s="191"/>
      <c r="O448" s="191">
        <f>SUM(Table16[[#This Row],[Salaries and Wages]:[Variable Fringe]])</f>
        <v>0</v>
      </c>
      <c r="P448" s="191"/>
      <c r="Q448" s="191"/>
      <c r="R448" s="191"/>
      <c r="S448" s="191"/>
      <c r="T448" s="191"/>
      <c r="U448" s="191"/>
      <c r="V448" s="191"/>
      <c r="W448" s="191"/>
      <c r="X448" s="191"/>
      <c r="Y448" s="191"/>
      <c r="Z448" s="191">
        <v>146000</v>
      </c>
      <c r="AA448" s="223" t="s">
        <v>1985</v>
      </c>
      <c r="AB448" s="210" t="s">
        <v>69</v>
      </c>
      <c r="AC448" s="210" t="s">
        <v>69</v>
      </c>
      <c r="AD448" s="199" t="s">
        <v>94</v>
      </c>
      <c r="AE448" s="234" t="s">
        <v>69</v>
      </c>
      <c r="AF448" s="259">
        <v>0</v>
      </c>
      <c r="AG448" s="211">
        <f>Table16[[#This Row],[ADOPTED
Expenditures TOTAL]]*Table16[[#This Row],[
Percent Related to CAP]]</f>
        <v>0</v>
      </c>
      <c r="AH448" s="211">
        <f>Table16[[#This Row],[ADOPTED
Revenue TOTAL]]*Table16[[#This Row],[
Percent Related to CAP]]</f>
        <v>0</v>
      </c>
      <c r="AI448" s="251" t="s">
        <v>69</v>
      </c>
      <c r="AJ448" s="251" t="s">
        <v>69</v>
      </c>
      <c r="AK448" s="251" t="s">
        <v>69</v>
      </c>
      <c r="AL448" s="251" t="s">
        <v>69</v>
      </c>
      <c r="AM448" s="246"/>
      <c r="AN448" s="215"/>
      <c r="AO448" s="197"/>
      <c r="AP448" s="197"/>
      <c r="AQ448" s="197"/>
      <c r="AR448" s="197" t="s">
        <v>83</v>
      </c>
      <c r="AS448" s="219" t="s">
        <v>1984</v>
      </c>
      <c r="AT448" s="116" t="b">
        <f>IF(Table16[[#This Row],[PROPOSED
Form ID Name]]=Table16[[#This Row],[ADOPTED
Form ID Name]],TRUE,FALSE)</f>
        <v>1</v>
      </c>
      <c r="AU448" s="121" t="s">
        <v>1985</v>
      </c>
      <c r="AV448" s="220" t="b">
        <f>AND(Table16[[#This Row],[PROPOSED Adjustment Description]]=Table16[[#This Row],[ ADOPTED
Adjustment Description]],TRUE,FALSE)</f>
        <v>0</v>
      </c>
      <c r="AW448" s="1" t="s">
        <v>4458</v>
      </c>
      <c r="AX448" s="1" t="b">
        <f>Table16[[#This Row],[Total Expenditures to CAP]]=Table16[[#This Row],[
Percent Related to CAP]]*Table16[[#This Row],[ADOPTED
Expenditures TOTAL]]</f>
        <v>1</v>
      </c>
      <c r="AY448" s="1" t="b">
        <f>Table16[[#This Row],[Total Revenue to CAP]]=Table16[[#This Row],[
Percent Related to CAP]]*Table16[[#This Row],[ADOPTED
Revenue TOTAL]]</f>
        <v>1</v>
      </c>
    </row>
    <row r="449" spans="1:51" s="214" customFormat="1" ht="35.25" customHeight="1" x14ac:dyDescent="0.15">
      <c r="A449" s="196">
        <v>100000</v>
      </c>
      <c r="B449" s="197" t="s">
        <v>57</v>
      </c>
      <c r="C449" s="198">
        <v>9912</v>
      </c>
      <c r="D449" s="197" t="s">
        <v>102</v>
      </c>
      <c r="E449" s="197" t="s">
        <v>126</v>
      </c>
      <c r="F449" s="197" t="s">
        <v>60</v>
      </c>
      <c r="G449" s="197" t="s">
        <v>104</v>
      </c>
      <c r="H449" s="197" t="s">
        <v>62</v>
      </c>
      <c r="I449" s="226">
        <v>57455</v>
      </c>
      <c r="J449" s="227" t="s">
        <v>1986</v>
      </c>
      <c r="K449" s="188"/>
      <c r="L449" s="189"/>
      <c r="M449" s="189"/>
      <c r="N449" s="189"/>
      <c r="O449" s="189">
        <f>SUM(Table16[[#This Row],[Salaries and Wages]:[Variable Fringe]])</f>
        <v>0</v>
      </c>
      <c r="P449" s="189"/>
      <c r="Q449" s="189"/>
      <c r="R449" s="189"/>
      <c r="S449" s="189"/>
      <c r="T449" s="189"/>
      <c r="U449" s="189"/>
      <c r="V449" s="189"/>
      <c r="W449" s="189">
        <v>18781054</v>
      </c>
      <c r="X449" s="189"/>
      <c r="Y449" s="189">
        <v>18781054</v>
      </c>
      <c r="Z449" s="189"/>
      <c r="AA449" s="221" t="s">
        <v>1987</v>
      </c>
      <c r="AB449" s="210" t="s">
        <v>1988</v>
      </c>
      <c r="AC449" s="210" t="s">
        <v>1989</v>
      </c>
      <c r="AD449" s="197" t="s">
        <v>94</v>
      </c>
      <c r="AE449" s="234" t="s">
        <v>69</v>
      </c>
      <c r="AF449" s="231">
        <v>0</v>
      </c>
      <c r="AG449" s="211">
        <f>Table16[[#This Row],[ADOPTED
Expenditures TOTAL]]*Table16[[#This Row],[
Percent Related to CAP]]</f>
        <v>0</v>
      </c>
      <c r="AH449" s="211">
        <f>Table16[[#This Row],[ADOPTED
Revenue TOTAL]]*Table16[[#This Row],[
Percent Related to CAP]]</f>
        <v>0</v>
      </c>
      <c r="AI449" s="217" t="s">
        <v>69</v>
      </c>
      <c r="AJ449" s="217" t="s">
        <v>69</v>
      </c>
      <c r="AK449" s="217" t="s">
        <v>69</v>
      </c>
      <c r="AL449" s="217" t="s">
        <v>69</v>
      </c>
      <c r="AM449" s="246"/>
      <c r="AN449" s="215"/>
      <c r="AO449" s="197"/>
      <c r="AP449" s="197"/>
      <c r="AQ449" s="197"/>
      <c r="AR449" s="197" t="s">
        <v>83</v>
      </c>
      <c r="AS449" s="219" t="s">
        <v>1986</v>
      </c>
      <c r="AT449" s="116" t="b">
        <f>IF(Table16[[#This Row],[PROPOSED
Form ID Name]]=Table16[[#This Row],[ADOPTED
Form ID Name]],TRUE,FALSE)</f>
        <v>1</v>
      </c>
      <c r="AU449" s="121" t="s">
        <v>1987</v>
      </c>
      <c r="AV449" s="220" t="b">
        <f>AND(Table16[[#This Row],[PROPOSED Adjustment Description]]=Table16[[#This Row],[ ADOPTED
Adjustment Description]],TRUE,FALSE)</f>
        <v>0</v>
      </c>
      <c r="AW449" s="1" t="s">
        <v>4458</v>
      </c>
      <c r="AX449" s="1" t="b">
        <f>Table16[[#This Row],[Total Expenditures to CAP]]=Table16[[#This Row],[
Percent Related to CAP]]*Table16[[#This Row],[ADOPTED
Expenditures TOTAL]]</f>
        <v>1</v>
      </c>
      <c r="AY449" s="1" t="b">
        <f>Table16[[#This Row],[Total Revenue to CAP]]=Table16[[#This Row],[
Percent Related to CAP]]*Table16[[#This Row],[ADOPTED
Revenue TOTAL]]</f>
        <v>1</v>
      </c>
    </row>
    <row r="450" spans="1:51" s="214" customFormat="1" ht="35.25" customHeight="1" x14ac:dyDescent="0.15">
      <c r="A450" s="196">
        <v>200723</v>
      </c>
      <c r="B450" s="199" t="s">
        <v>1990</v>
      </c>
      <c r="C450" s="198">
        <v>2200</v>
      </c>
      <c r="D450" s="199" t="s">
        <v>1970</v>
      </c>
      <c r="E450" s="199" t="s">
        <v>103</v>
      </c>
      <c r="F450" s="199" t="s">
        <v>60</v>
      </c>
      <c r="G450" s="199" t="s">
        <v>134</v>
      </c>
      <c r="H450" s="199" t="s">
        <v>83</v>
      </c>
      <c r="I450" s="226">
        <v>57456</v>
      </c>
      <c r="J450" s="228" t="s">
        <v>1991</v>
      </c>
      <c r="K450" s="190"/>
      <c r="L450" s="191"/>
      <c r="M450" s="191"/>
      <c r="N450" s="191"/>
      <c r="O450" s="191">
        <f>SUM(Table16[[#This Row],[Salaries and Wages]:[Variable Fringe]])</f>
        <v>0</v>
      </c>
      <c r="P450" s="191"/>
      <c r="Q450" s="191"/>
      <c r="R450" s="191"/>
      <c r="S450" s="191"/>
      <c r="T450" s="191"/>
      <c r="U450" s="191"/>
      <c r="V450" s="191"/>
      <c r="W450" s="191"/>
      <c r="X450" s="191"/>
      <c r="Y450" s="191"/>
      <c r="Z450" s="193">
        <v>-111506</v>
      </c>
      <c r="AA450" s="223" t="s">
        <v>1992</v>
      </c>
      <c r="AB450" s="210" t="s">
        <v>1993</v>
      </c>
      <c r="AC450" s="210" t="s">
        <v>1689</v>
      </c>
      <c r="AD450" s="199" t="s">
        <v>67</v>
      </c>
      <c r="AE450" s="236" t="s">
        <v>1994</v>
      </c>
      <c r="AF450" s="259">
        <v>0</v>
      </c>
      <c r="AG450" s="211">
        <f>Table16[[#This Row],[ADOPTED
Expenditures TOTAL]]*Table16[[#This Row],[
Percent Related to CAP]]</f>
        <v>0</v>
      </c>
      <c r="AH450" s="211">
        <f>Table16[[#This Row],[ADOPTED
Revenue TOTAL]]*Table16[[#This Row],[
Percent Related to CAP]]</f>
        <v>0</v>
      </c>
      <c r="AI450" s="251" t="s">
        <v>69</v>
      </c>
      <c r="AJ450" s="251" t="s">
        <v>69</v>
      </c>
      <c r="AK450" s="251" t="s">
        <v>69</v>
      </c>
      <c r="AL450" s="251" t="s">
        <v>69</v>
      </c>
      <c r="AM450" s="291"/>
      <c r="AN450" s="215" t="s">
        <v>179</v>
      </c>
      <c r="AO450" s="197"/>
      <c r="AP450" s="197"/>
      <c r="AQ450" s="216"/>
      <c r="AR450" s="216"/>
      <c r="AS450" s="219" t="s">
        <v>1991</v>
      </c>
      <c r="AT450" s="117" t="b">
        <f>IF(Table16[[#This Row],[PROPOSED
Form ID Name]]=Table16[[#This Row],[ADOPTED
Form ID Name]],TRUE,FALSE)</f>
        <v>1</v>
      </c>
      <c r="AU450" s="121" t="s">
        <v>1992</v>
      </c>
      <c r="AV450" s="220" t="b">
        <f>AND(Table16[[#This Row],[PROPOSED Adjustment Description]]=Table16[[#This Row],[ ADOPTED
Adjustment Description]],TRUE,FALSE)</f>
        <v>0</v>
      </c>
      <c r="AW450" s="1" t="s">
        <v>4458</v>
      </c>
      <c r="AX450" s="1" t="b">
        <f>Table16[[#This Row],[Total Expenditures to CAP]]=Table16[[#This Row],[
Percent Related to CAP]]*Table16[[#This Row],[ADOPTED
Expenditures TOTAL]]</f>
        <v>1</v>
      </c>
      <c r="AY450" s="1" t="b">
        <f>Table16[[#This Row],[Total Revenue to CAP]]=Table16[[#This Row],[
Percent Related to CAP]]*Table16[[#This Row],[ADOPTED
Revenue TOTAL]]</f>
        <v>1</v>
      </c>
    </row>
    <row r="451" spans="1:51" s="214" customFormat="1" ht="35.25" customHeight="1" x14ac:dyDescent="0.15">
      <c r="A451" s="196">
        <v>100000</v>
      </c>
      <c r="B451" s="197" t="s">
        <v>57</v>
      </c>
      <c r="C451" s="198">
        <v>9912</v>
      </c>
      <c r="D451" s="197" t="s">
        <v>102</v>
      </c>
      <c r="E451" s="197" t="s">
        <v>59</v>
      </c>
      <c r="F451" s="197" t="s">
        <v>83</v>
      </c>
      <c r="G451" s="197" t="s">
        <v>61</v>
      </c>
      <c r="H451" s="197" t="s">
        <v>83</v>
      </c>
      <c r="I451" s="226">
        <v>57457</v>
      </c>
      <c r="J451" s="227" t="s">
        <v>1995</v>
      </c>
      <c r="K451" s="188"/>
      <c r="L451" s="189"/>
      <c r="M451" s="189"/>
      <c r="N451" s="189"/>
      <c r="O451" s="189">
        <f>SUM(Table16[[#This Row],[Salaries and Wages]:[Variable Fringe]])</f>
        <v>0</v>
      </c>
      <c r="P451" s="189"/>
      <c r="Q451" s="189">
        <v>504491</v>
      </c>
      <c r="R451" s="189"/>
      <c r="S451" s="189"/>
      <c r="T451" s="189"/>
      <c r="U451" s="189"/>
      <c r="V451" s="189"/>
      <c r="W451" s="189"/>
      <c r="X451" s="189"/>
      <c r="Y451" s="189">
        <v>504491</v>
      </c>
      <c r="Z451" s="189"/>
      <c r="AA451" s="221" t="s">
        <v>1996</v>
      </c>
      <c r="AB451" s="210" t="s">
        <v>1997</v>
      </c>
      <c r="AC451" s="210" t="s">
        <v>1998</v>
      </c>
      <c r="AD451" s="197" t="s">
        <v>94</v>
      </c>
      <c r="AE451" s="234" t="s">
        <v>69</v>
      </c>
      <c r="AF451" s="231">
        <v>0</v>
      </c>
      <c r="AG451" s="211">
        <f>Table16[[#This Row],[ADOPTED
Expenditures TOTAL]]*Table16[[#This Row],[
Percent Related to CAP]]</f>
        <v>0</v>
      </c>
      <c r="AH451" s="211">
        <f>Table16[[#This Row],[ADOPTED
Revenue TOTAL]]*Table16[[#This Row],[
Percent Related to CAP]]</f>
        <v>0</v>
      </c>
      <c r="AI451" s="217" t="s">
        <v>69</v>
      </c>
      <c r="AJ451" s="217" t="s">
        <v>69</v>
      </c>
      <c r="AK451" s="217" t="s">
        <v>69</v>
      </c>
      <c r="AL451" s="217" t="s">
        <v>69</v>
      </c>
      <c r="AM451" s="246"/>
      <c r="AN451" s="215"/>
      <c r="AO451" s="197"/>
      <c r="AP451" s="197"/>
      <c r="AQ451" s="197"/>
      <c r="AR451" s="197" t="s">
        <v>83</v>
      </c>
      <c r="AS451" s="219" t="s">
        <v>1995</v>
      </c>
      <c r="AT451" s="116" t="b">
        <f>IF(Table16[[#This Row],[PROPOSED
Form ID Name]]=Table16[[#This Row],[ADOPTED
Form ID Name]],TRUE,FALSE)</f>
        <v>1</v>
      </c>
      <c r="AU451" s="121" t="s">
        <v>1996</v>
      </c>
      <c r="AV451" s="220" t="b">
        <f>AND(Table16[[#This Row],[PROPOSED Adjustment Description]]=Table16[[#This Row],[ ADOPTED
Adjustment Description]],TRUE,FALSE)</f>
        <v>0</v>
      </c>
      <c r="AW451" s="1" t="s">
        <v>4458</v>
      </c>
      <c r="AX451" s="1" t="b">
        <f>Table16[[#This Row],[Total Expenditures to CAP]]=Table16[[#This Row],[
Percent Related to CAP]]*Table16[[#This Row],[ADOPTED
Expenditures TOTAL]]</f>
        <v>1</v>
      </c>
      <c r="AY451" s="1" t="b">
        <f>Table16[[#This Row],[Total Revenue to CAP]]=Table16[[#This Row],[
Percent Related to CAP]]*Table16[[#This Row],[ADOPTED
Revenue TOTAL]]</f>
        <v>1</v>
      </c>
    </row>
    <row r="452" spans="1:51" s="214" customFormat="1" ht="35.25" customHeight="1" x14ac:dyDescent="0.15">
      <c r="A452" s="196">
        <v>100000</v>
      </c>
      <c r="B452" s="197" t="s">
        <v>57</v>
      </c>
      <c r="C452" s="198">
        <v>9912</v>
      </c>
      <c r="D452" s="197" t="s">
        <v>102</v>
      </c>
      <c r="E452" s="197" t="s">
        <v>72</v>
      </c>
      <c r="F452" s="197" t="s">
        <v>83</v>
      </c>
      <c r="G452" s="197" t="s">
        <v>104</v>
      </c>
      <c r="H452" s="197" t="s">
        <v>83</v>
      </c>
      <c r="I452" s="226">
        <v>57458</v>
      </c>
      <c r="J452" s="227" t="s">
        <v>1999</v>
      </c>
      <c r="K452" s="188"/>
      <c r="L452" s="189"/>
      <c r="M452" s="189"/>
      <c r="N452" s="189"/>
      <c r="O452" s="189">
        <f>SUM(Table16[[#This Row],[Salaries and Wages]:[Variable Fringe]])</f>
        <v>0</v>
      </c>
      <c r="P452" s="189"/>
      <c r="Q452" s="189"/>
      <c r="R452" s="189"/>
      <c r="S452" s="189"/>
      <c r="T452" s="189"/>
      <c r="U452" s="189"/>
      <c r="V452" s="189"/>
      <c r="W452" s="189">
        <v>8036191</v>
      </c>
      <c r="X452" s="189"/>
      <c r="Y452" s="189">
        <v>8036191</v>
      </c>
      <c r="Z452" s="189"/>
      <c r="AA452" s="221" t="s">
        <v>2000</v>
      </c>
      <c r="AB452" s="210" t="s">
        <v>2001</v>
      </c>
      <c r="AC452" s="210" t="s">
        <v>2002</v>
      </c>
      <c r="AD452" s="197" t="s">
        <v>94</v>
      </c>
      <c r="AE452" s="234" t="s">
        <v>1276</v>
      </c>
      <c r="AF452" s="231">
        <v>0</v>
      </c>
      <c r="AG452" s="211">
        <f>Table16[[#This Row],[ADOPTED
Expenditures TOTAL]]*Table16[[#This Row],[
Percent Related to CAP]]</f>
        <v>0</v>
      </c>
      <c r="AH452" s="211">
        <f>Table16[[#This Row],[ADOPTED
Revenue TOTAL]]*Table16[[#This Row],[
Percent Related to CAP]]</f>
        <v>0</v>
      </c>
      <c r="AI452" s="217" t="s">
        <v>69</v>
      </c>
      <c r="AJ452" s="217" t="s">
        <v>69</v>
      </c>
      <c r="AK452" s="217" t="s">
        <v>69</v>
      </c>
      <c r="AL452" s="217" t="s">
        <v>69</v>
      </c>
      <c r="AM452" s="246"/>
      <c r="AN452" s="215"/>
      <c r="AO452" s="197"/>
      <c r="AP452" s="197"/>
      <c r="AQ452" s="197"/>
      <c r="AR452" s="197" t="s">
        <v>83</v>
      </c>
      <c r="AS452" s="219" t="s">
        <v>1999</v>
      </c>
      <c r="AT452" s="116" t="b">
        <f>IF(Table16[[#This Row],[PROPOSED
Form ID Name]]=Table16[[#This Row],[ADOPTED
Form ID Name]],TRUE,FALSE)</f>
        <v>1</v>
      </c>
      <c r="AU452" s="121" t="s">
        <v>2000</v>
      </c>
      <c r="AV452" s="220" t="b">
        <f>AND(Table16[[#This Row],[PROPOSED Adjustment Description]]=Table16[[#This Row],[ ADOPTED
Adjustment Description]],TRUE,FALSE)</f>
        <v>0</v>
      </c>
      <c r="AW452" s="1" t="s">
        <v>4458</v>
      </c>
      <c r="AX452" s="1" t="b">
        <f>Table16[[#This Row],[Total Expenditures to CAP]]=Table16[[#This Row],[
Percent Related to CAP]]*Table16[[#This Row],[ADOPTED
Expenditures TOTAL]]</f>
        <v>1</v>
      </c>
      <c r="AY452" s="1" t="b">
        <f>Table16[[#This Row],[Total Revenue to CAP]]=Table16[[#This Row],[
Percent Related to CAP]]*Table16[[#This Row],[ADOPTED
Revenue TOTAL]]</f>
        <v>1</v>
      </c>
    </row>
    <row r="453" spans="1:51" s="214" customFormat="1" ht="35.25" customHeight="1" x14ac:dyDescent="0.15">
      <c r="A453" s="196">
        <v>100000</v>
      </c>
      <c r="B453" s="197" t="s">
        <v>57</v>
      </c>
      <c r="C453" s="198">
        <v>9912</v>
      </c>
      <c r="D453" s="197" t="s">
        <v>102</v>
      </c>
      <c r="E453" s="197" t="s">
        <v>238</v>
      </c>
      <c r="F453" s="197" t="s">
        <v>622</v>
      </c>
      <c r="G453" s="197" t="s">
        <v>104</v>
      </c>
      <c r="H453" s="197" t="s">
        <v>271</v>
      </c>
      <c r="I453" s="226">
        <v>57459</v>
      </c>
      <c r="J453" s="227" t="s">
        <v>2003</v>
      </c>
      <c r="K453" s="188"/>
      <c r="L453" s="189"/>
      <c r="M453" s="189"/>
      <c r="N453" s="189"/>
      <c r="O453" s="189">
        <f>SUM(Table16[[#This Row],[Salaries and Wages]:[Variable Fringe]])</f>
        <v>0</v>
      </c>
      <c r="P453" s="189"/>
      <c r="Q453" s="189"/>
      <c r="R453" s="189"/>
      <c r="S453" s="189"/>
      <c r="T453" s="189"/>
      <c r="U453" s="189"/>
      <c r="V453" s="189"/>
      <c r="W453" s="189">
        <v>5847660</v>
      </c>
      <c r="X453" s="189"/>
      <c r="Y453" s="189">
        <v>5847660</v>
      </c>
      <c r="Z453" s="189"/>
      <c r="AA453" s="221" t="s">
        <v>2004</v>
      </c>
      <c r="AB453" s="210" t="s">
        <v>2005</v>
      </c>
      <c r="AC453" s="210" t="s">
        <v>2006</v>
      </c>
      <c r="AD453" s="197" t="s">
        <v>94</v>
      </c>
      <c r="AE453" s="234" t="s">
        <v>1594</v>
      </c>
      <c r="AF453" s="231">
        <v>0</v>
      </c>
      <c r="AG453" s="211">
        <f>Table16[[#This Row],[ADOPTED
Expenditures TOTAL]]*Table16[[#This Row],[
Percent Related to CAP]]</f>
        <v>0</v>
      </c>
      <c r="AH453" s="211">
        <f>Table16[[#This Row],[ADOPTED
Revenue TOTAL]]*Table16[[#This Row],[
Percent Related to CAP]]</f>
        <v>0</v>
      </c>
      <c r="AI453" s="217" t="s">
        <v>69</v>
      </c>
      <c r="AJ453" s="217" t="s">
        <v>69</v>
      </c>
      <c r="AK453" s="217" t="s">
        <v>69</v>
      </c>
      <c r="AL453" s="217" t="s">
        <v>69</v>
      </c>
      <c r="AM453" s="246"/>
      <c r="AN453" s="215"/>
      <c r="AO453" s="197"/>
      <c r="AP453" s="197"/>
      <c r="AQ453" s="197"/>
      <c r="AR453" s="197" t="s">
        <v>83</v>
      </c>
      <c r="AS453" s="219" t="s">
        <v>2003</v>
      </c>
      <c r="AT453" s="116" t="b">
        <f>IF(Table16[[#This Row],[PROPOSED
Form ID Name]]=Table16[[#This Row],[ADOPTED
Form ID Name]],TRUE,FALSE)</f>
        <v>1</v>
      </c>
      <c r="AU453" s="121" t="s">
        <v>2004</v>
      </c>
      <c r="AV453" s="220" t="b">
        <f>AND(Table16[[#This Row],[PROPOSED Adjustment Description]]=Table16[[#This Row],[ ADOPTED
Adjustment Description]],TRUE,FALSE)</f>
        <v>0</v>
      </c>
      <c r="AW453" s="1" t="s">
        <v>4458</v>
      </c>
      <c r="AX453" s="1" t="b">
        <f>Table16[[#This Row],[Total Expenditures to CAP]]=Table16[[#This Row],[
Percent Related to CAP]]*Table16[[#This Row],[ADOPTED
Expenditures TOTAL]]</f>
        <v>1</v>
      </c>
      <c r="AY453" s="1" t="b">
        <f>Table16[[#This Row],[Total Revenue to CAP]]=Table16[[#This Row],[
Percent Related to CAP]]*Table16[[#This Row],[ADOPTED
Revenue TOTAL]]</f>
        <v>1</v>
      </c>
    </row>
    <row r="454" spans="1:51" s="214" customFormat="1" ht="35.25" customHeight="1" x14ac:dyDescent="0.15">
      <c r="A454" s="196">
        <v>200301</v>
      </c>
      <c r="B454" s="199" t="s">
        <v>2007</v>
      </c>
      <c r="C454" s="198">
        <v>2114</v>
      </c>
      <c r="D454" s="199" t="s">
        <v>88</v>
      </c>
      <c r="E454" s="199" t="s">
        <v>83</v>
      </c>
      <c r="F454" s="199" t="s">
        <v>83</v>
      </c>
      <c r="G454" s="199" t="s">
        <v>142</v>
      </c>
      <c r="H454" s="199" t="s">
        <v>83</v>
      </c>
      <c r="I454" s="226">
        <v>57473</v>
      </c>
      <c r="J454" s="228" t="s">
        <v>2008</v>
      </c>
      <c r="K454" s="190"/>
      <c r="L454" s="191"/>
      <c r="M454" s="191"/>
      <c r="N454" s="191"/>
      <c r="O454" s="191">
        <f>SUM(Table16[[#This Row],[Salaries and Wages]:[Variable Fringe]])</f>
        <v>0</v>
      </c>
      <c r="P454" s="191"/>
      <c r="Q454" s="193">
        <v>-75955</v>
      </c>
      <c r="R454" s="191"/>
      <c r="S454" s="191"/>
      <c r="T454" s="191"/>
      <c r="U454" s="191"/>
      <c r="V454" s="191"/>
      <c r="W454" s="191"/>
      <c r="X454" s="191"/>
      <c r="Y454" s="193">
        <v>-75955</v>
      </c>
      <c r="Z454" s="191"/>
      <c r="AA454" s="223" t="s">
        <v>2009</v>
      </c>
      <c r="AB454" s="210" t="s">
        <v>2010</v>
      </c>
      <c r="AC454" s="210" t="s">
        <v>2011</v>
      </c>
      <c r="AD454" s="199" t="s">
        <v>94</v>
      </c>
      <c r="AE454" s="236" t="s">
        <v>69</v>
      </c>
      <c r="AF454" s="259">
        <v>0</v>
      </c>
      <c r="AG454" s="211">
        <f>Table16[[#This Row],[ADOPTED
Expenditures TOTAL]]*Table16[[#This Row],[
Percent Related to CAP]]</f>
        <v>0</v>
      </c>
      <c r="AH454" s="211">
        <f>Table16[[#This Row],[ADOPTED
Revenue TOTAL]]*Table16[[#This Row],[
Percent Related to CAP]]</f>
        <v>0</v>
      </c>
      <c r="AI454" s="251" t="s">
        <v>69</v>
      </c>
      <c r="AJ454" s="251" t="s">
        <v>69</v>
      </c>
      <c r="AK454" s="251" t="s">
        <v>69</v>
      </c>
      <c r="AL454" s="251" t="s">
        <v>69</v>
      </c>
      <c r="AM454" s="291"/>
      <c r="AN454" s="215" t="s">
        <v>83</v>
      </c>
      <c r="AO454" s="197"/>
      <c r="AP454" s="197"/>
      <c r="AQ454" s="216"/>
      <c r="AR454" s="216"/>
      <c r="AS454" s="219" t="s">
        <v>2008</v>
      </c>
      <c r="AT454" s="117" t="b">
        <f>IF(Table16[[#This Row],[PROPOSED
Form ID Name]]=Table16[[#This Row],[ADOPTED
Form ID Name]],TRUE,FALSE)</f>
        <v>1</v>
      </c>
      <c r="AU454" s="121" t="s">
        <v>2009</v>
      </c>
      <c r="AV454" s="220" t="b">
        <f>AND(Table16[[#This Row],[PROPOSED Adjustment Description]]=Table16[[#This Row],[ ADOPTED
Adjustment Description]],TRUE,FALSE)</f>
        <v>0</v>
      </c>
      <c r="AW454" s="1" t="s">
        <v>4458</v>
      </c>
      <c r="AX454" s="1" t="b">
        <f>Table16[[#This Row],[Total Expenditures to CAP]]=Table16[[#This Row],[
Percent Related to CAP]]*Table16[[#This Row],[ADOPTED
Expenditures TOTAL]]</f>
        <v>1</v>
      </c>
      <c r="AY454" s="1" t="b">
        <f>Table16[[#This Row],[Total Revenue to CAP]]=Table16[[#This Row],[
Percent Related to CAP]]*Table16[[#This Row],[ADOPTED
Revenue TOTAL]]</f>
        <v>1</v>
      </c>
    </row>
    <row r="455" spans="1:51" s="214" customFormat="1" ht="35.25" customHeight="1" x14ac:dyDescent="0.15">
      <c r="A455" s="196">
        <v>700002</v>
      </c>
      <c r="B455" s="199" t="s">
        <v>2012</v>
      </c>
      <c r="C455" s="198">
        <v>2000</v>
      </c>
      <c r="D455" s="199" t="s">
        <v>393</v>
      </c>
      <c r="E455" s="199" t="s">
        <v>103</v>
      </c>
      <c r="F455" s="199" t="s">
        <v>83</v>
      </c>
      <c r="G455" s="199" t="s">
        <v>89</v>
      </c>
      <c r="H455" s="199" t="s">
        <v>83</v>
      </c>
      <c r="I455" s="226">
        <v>57475</v>
      </c>
      <c r="J455" s="228" t="s">
        <v>2013</v>
      </c>
      <c r="K455" s="190"/>
      <c r="L455" s="191"/>
      <c r="M455" s="191"/>
      <c r="N455" s="191"/>
      <c r="O455" s="191">
        <f>SUM(Table16[[#This Row],[Salaries and Wages]:[Variable Fringe]])</f>
        <v>0</v>
      </c>
      <c r="P455" s="191"/>
      <c r="Q455" s="191"/>
      <c r="R455" s="191"/>
      <c r="S455" s="191"/>
      <c r="T455" s="191"/>
      <c r="U455" s="191"/>
      <c r="V455" s="191"/>
      <c r="W455" s="191"/>
      <c r="X455" s="191"/>
      <c r="Y455" s="191"/>
      <c r="Z455" s="191">
        <v>800000</v>
      </c>
      <c r="AA455" s="223" t="s">
        <v>2014</v>
      </c>
      <c r="AB455" s="210" t="s">
        <v>2015</v>
      </c>
      <c r="AC455" s="210" t="s">
        <v>2016</v>
      </c>
      <c r="AD455" s="199" t="s">
        <v>94</v>
      </c>
      <c r="AE455" s="236" t="s">
        <v>69</v>
      </c>
      <c r="AF455" s="231">
        <v>0</v>
      </c>
      <c r="AG455" s="211">
        <f>Table16[[#This Row],[ADOPTED
Expenditures TOTAL]]*Table16[[#This Row],[
Percent Related to CAP]]</f>
        <v>0</v>
      </c>
      <c r="AH455" s="211">
        <f>Table16[[#This Row],[ADOPTED
Revenue TOTAL]]*Table16[[#This Row],[
Percent Related to CAP]]</f>
        <v>0</v>
      </c>
      <c r="AI455" s="217" t="s">
        <v>69</v>
      </c>
      <c r="AJ455" s="217" t="s">
        <v>69</v>
      </c>
      <c r="AK455" s="217" t="s">
        <v>69</v>
      </c>
      <c r="AL455" s="217" t="s">
        <v>69</v>
      </c>
      <c r="AM455" s="291"/>
      <c r="AN455" s="215" t="s">
        <v>83</v>
      </c>
      <c r="AO455" s="197"/>
      <c r="AP455" s="197"/>
      <c r="AQ455" s="216"/>
      <c r="AR455" s="216"/>
      <c r="AS455" s="219" t="s">
        <v>2013</v>
      </c>
      <c r="AT455" s="117" t="b">
        <f>IF(Table16[[#This Row],[PROPOSED
Form ID Name]]=Table16[[#This Row],[ADOPTED
Form ID Name]],TRUE,FALSE)</f>
        <v>1</v>
      </c>
      <c r="AU455" s="121" t="s">
        <v>2014</v>
      </c>
      <c r="AV455" s="220" t="b">
        <f>AND(Table16[[#This Row],[PROPOSED Adjustment Description]]=Table16[[#This Row],[ ADOPTED
Adjustment Description]],TRUE,FALSE)</f>
        <v>0</v>
      </c>
      <c r="AW455" s="1" t="s">
        <v>4458</v>
      </c>
      <c r="AX455" s="1" t="b">
        <f>Table16[[#This Row],[Total Expenditures to CAP]]=Table16[[#This Row],[
Percent Related to CAP]]*Table16[[#This Row],[ADOPTED
Expenditures TOTAL]]</f>
        <v>1</v>
      </c>
      <c r="AY455" s="1" t="b">
        <f>Table16[[#This Row],[Total Revenue to CAP]]=Table16[[#This Row],[
Percent Related to CAP]]*Table16[[#This Row],[ADOPTED
Revenue TOTAL]]</f>
        <v>1</v>
      </c>
    </row>
    <row r="456" spans="1:51" s="214" customFormat="1" ht="35.25" customHeight="1" x14ac:dyDescent="0.15">
      <c r="A456" s="196">
        <v>700012</v>
      </c>
      <c r="B456" s="199" t="s">
        <v>2017</v>
      </c>
      <c r="C456" s="198">
        <v>2000</v>
      </c>
      <c r="D456" s="199" t="s">
        <v>393</v>
      </c>
      <c r="E456" s="199" t="s">
        <v>103</v>
      </c>
      <c r="F456" s="199" t="s">
        <v>83</v>
      </c>
      <c r="G456" s="199" t="s">
        <v>89</v>
      </c>
      <c r="H456" s="199" t="s">
        <v>83</v>
      </c>
      <c r="I456" s="226">
        <v>57476</v>
      </c>
      <c r="J456" s="228" t="s">
        <v>2018</v>
      </c>
      <c r="K456" s="190"/>
      <c r="L456" s="191"/>
      <c r="M456" s="191"/>
      <c r="N456" s="191"/>
      <c r="O456" s="191">
        <f>SUM(Table16[[#This Row],[Salaries and Wages]:[Variable Fringe]])</f>
        <v>0</v>
      </c>
      <c r="P456" s="191"/>
      <c r="Q456" s="191"/>
      <c r="R456" s="191"/>
      <c r="S456" s="191"/>
      <c r="T456" s="191"/>
      <c r="U456" s="191"/>
      <c r="V456" s="191"/>
      <c r="W456" s="191"/>
      <c r="X456" s="191"/>
      <c r="Y456" s="191"/>
      <c r="Z456" s="191">
        <v>1500000</v>
      </c>
      <c r="AA456" s="223" t="s">
        <v>2019</v>
      </c>
      <c r="AB456" s="210" t="s">
        <v>2015</v>
      </c>
      <c r="AC456" s="210" t="s">
        <v>2020</v>
      </c>
      <c r="AD456" s="199" t="s">
        <v>94</v>
      </c>
      <c r="AE456" s="236" t="s">
        <v>69</v>
      </c>
      <c r="AF456" s="231">
        <v>0</v>
      </c>
      <c r="AG456" s="211">
        <f>Table16[[#This Row],[ADOPTED
Expenditures TOTAL]]*Table16[[#This Row],[
Percent Related to CAP]]</f>
        <v>0</v>
      </c>
      <c r="AH456" s="211">
        <f>Table16[[#This Row],[ADOPTED
Revenue TOTAL]]*Table16[[#This Row],[
Percent Related to CAP]]</f>
        <v>0</v>
      </c>
      <c r="AI456" s="217" t="s">
        <v>69</v>
      </c>
      <c r="AJ456" s="217" t="s">
        <v>69</v>
      </c>
      <c r="AK456" s="217" t="s">
        <v>69</v>
      </c>
      <c r="AL456" s="217" t="s">
        <v>69</v>
      </c>
      <c r="AM456" s="291"/>
      <c r="AN456" s="215" t="s">
        <v>83</v>
      </c>
      <c r="AO456" s="197"/>
      <c r="AP456" s="197"/>
      <c r="AQ456" s="216"/>
      <c r="AR456" s="216"/>
      <c r="AS456" s="219" t="s">
        <v>2018</v>
      </c>
      <c r="AT456" s="117" t="b">
        <f>IF(Table16[[#This Row],[PROPOSED
Form ID Name]]=Table16[[#This Row],[ADOPTED
Form ID Name]],TRUE,FALSE)</f>
        <v>1</v>
      </c>
      <c r="AU456" s="121" t="s">
        <v>2019</v>
      </c>
      <c r="AV456" s="220" t="b">
        <f>AND(Table16[[#This Row],[PROPOSED Adjustment Description]]=Table16[[#This Row],[ ADOPTED
Adjustment Description]],TRUE,FALSE)</f>
        <v>0</v>
      </c>
      <c r="AW456" s="1" t="s">
        <v>4458</v>
      </c>
      <c r="AX456" s="1" t="b">
        <f>Table16[[#This Row],[Total Expenditures to CAP]]=Table16[[#This Row],[
Percent Related to CAP]]*Table16[[#This Row],[ADOPTED
Expenditures TOTAL]]</f>
        <v>1</v>
      </c>
      <c r="AY456" s="1" t="b">
        <f>Table16[[#This Row],[Total Revenue to CAP]]=Table16[[#This Row],[
Percent Related to CAP]]*Table16[[#This Row],[ADOPTED
Revenue TOTAL]]</f>
        <v>1</v>
      </c>
    </row>
    <row r="457" spans="1:51" s="214" customFormat="1" ht="35.25" customHeight="1" x14ac:dyDescent="0.15">
      <c r="A457" s="196">
        <v>100000</v>
      </c>
      <c r="B457" s="199" t="s">
        <v>57</v>
      </c>
      <c r="C457" s="198">
        <v>9911</v>
      </c>
      <c r="D457" s="199" t="s">
        <v>82</v>
      </c>
      <c r="E457" s="199" t="s">
        <v>83</v>
      </c>
      <c r="F457" s="199" t="s">
        <v>83</v>
      </c>
      <c r="G457" s="199" t="s">
        <v>134</v>
      </c>
      <c r="H457" s="199" t="s">
        <v>83</v>
      </c>
      <c r="I457" s="226">
        <v>57477</v>
      </c>
      <c r="J457" s="228" t="s">
        <v>2021</v>
      </c>
      <c r="K457" s="190"/>
      <c r="L457" s="191"/>
      <c r="M457" s="191"/>
      <c r="N457" s="191"/>
      <c r="O457" s="191">
        <f>SUM(Table16[[#This Row],[Salaries and Wages]:[Variable Fringe]])</f>
        <v>0</v>
      </c>
      <c r="P457" s="191"/>
      <c r="Q457" s="191"/>
      <c r="R457" s="191"/>
      <c r="S457" s="191"/>
      <c r="T457" s="191"/>
      <c r="U457" s="191"/>
      <c r="V457" s="191"/>
      <c r="W457" s="191"/>
      <c r="X457" s="191"/>
      <c r="Y457" s="191"/>
      <c r="Z457" s="193">
        <v>-1608893</v>
      </c>
      <c r="AA457" s="223" t="s">
        <v>2022</v>
      </c>
      <c r="AB457" s="210" t="s">
        <v>69</v>
      </c>
      <c r="AC457" s="210" t="s">
        <v>69</v>
      </c>
      <c r="AD457" s="199" t="s">
        <v>94</v>
      </c>
      <c r="AE457" s="234" t="s">
        <v>69</v>
      </c>
      <c r="AF457" s="259">
        <v>0</v>
      </c>
      <c r="AG457" s="211">
        <f>Table16[[#This Row],[ADOPTED
Expenditures TOTAL]]*Table16[[#This Row],[
Percent Related to CAP]]</f>
        <v>0</v>
      </c>
      <c r="AH457" s="211">
        <f>Table16[[#This Row],[ADOPTED
Revenue TOTAL]]*Table16[[#This Row],[
Percent Related to CAP]]</f>
        <v>0</v>
      </c>
      <c r="AI457" s="251" t="s">
        <v>69</v>
      </c>
      <c r="AJ457" s="251" t="s">
        <v>69</v>
      </c>
      <c r="AK457" s="251" t="s">
        <v>69</v>
      </c>
      <c r="AL457" s="251" t="s">
        <v>69</v>
      </c>
      <c r="AM457" s="246"/>
      <c r="AN457" s="215"/>
      <c r="AO457" s="197"/>
      <c r="AP457" s="197"/>
      <c r="AQ457" s="197"/>
      <c r="AR457" s="197" t="s">
        <v>83</v>
      </c>
      <c r="AS457" s="219" t="s">
        <v>2021</v>
      </c>
      <c r="AT457" s="116" t="b">
        <f>IF(Table16[[#This Row],[PROPOSED
Form ID Name]]=Table16[[#This Row],[ADOPTED
Form ID Name]],TRUE,FALSE)</f>
        <v>1</v>
      </c>
      <c r="AU457" s="121" t="s">
        <v>2022</v>
      </c>
      <c r="AV457" s="220" t="b">
        <f>AND(Table16[[#This Row],[PROPOSED Adjustment Description]]=Table16[[#This Row],[ ADOPTED
Adjustment Description]],TRUE,FALSE)</f>
        <v>0</v>
      </c>
      <c r="AW457" s="1" t="s">
        <v>4458</v>
      </c>
      <c r="AX457" s="1" t="b">
        <f>Table16[[#This Row],[Total Expenditures to CAP]]=Table16[[#This Row],[
Percent Related to CAP]]*Table16[[#This Row],[ADOPTED
Expenditures TOTAL]]</f>
        <v>1</v>
      </c>
      <c r="AY457" s="1" t="b">
        <f>Table16[[#This Row],[Total Revenue to CAP]]=Table16[[#This Row],[
Percent Related to CAP]]*Table16[[#This Row],[ADOPTED
Revenue TOTAL]]</f>
        <v>1</v>
      </c>
    </row>
    <row r="458" spans="1:51" s="214" customFormat="1" ht="35.25" customHeight="1" x14ac:dyDescent="0.15">
      <c r="A458" s="196">
        <v>200205</v>
      </c>
      <c r="B458" s="197" t="s">
        <v>96</v>
      </c>
      <c r="C458" s="198">
        <v>1413</v>
      </c>
      <c r="D458" s="197" t="s">
        <v>1282</v>
      </c>
      <c r="E458" s="197" t="s">
        <v>449</v>
      </c>
      <c r="F458" s="197" t="s">
        <v>83</v>
      </c>
      <c r="G458" s="197" t="s">
        <v>89</v>
      </c>
      <c r="H458" s="197" t="s">
        <v>83</v>
      </c>
      <c r="I458" s="226">
        <v>57478</v>
      </c>
      <c r="J458" s="227" t="s">
        <v>2023</v>
      </c>
      <c r="K458" s="188"/>
      <c r="L458" s="189"/>
      <c r="M458" s="189"/>
      <c r="N458" s="189"/>
      <c r="O458" s="189">
        <f>SUM(Table16[[#This Row],[Salaries and Wages]:[Variable Fringe]])</f>
        <v>0</v>
      </c>
      <c r="P458" s="189"/>
      <c r="Q458" s="189"/>
      <c r="R458" s="189"/>
      <c r="S458" s="189"/>
      <c r="T458" s="189"/>
      <c r="U458" s="189"/>
      <c r="V458" s="189"/>
      <c r="W458" s="189"/>
      <c r="X458" s="189"/>
      <c r="Y458" s="189"/>
      <c r="Z458" s="189">
        <v>45000</v>
      </c>
      <c r="AA458" s="221" t="s">
        <v>2024</v>
      </c>
      <c r="AB458" s="210" t="s">
        <v>1993</v>
      </c>
      <c r="AC458" s="210" t="s">
        <v>2025</v>
      </c>
      <c r="AD458" s="197" t="s">
        <v>94</v>
      </c>
      <c r="AE458" s="234" t="s">
        <v>2026</v>
      </c>
      <c r="AF458" s="231">
        <v>0</v>
      </c>
      <c r="AG458" s="211">
        <f>Table16[[#This Row],[ADOPTED
Expenditures TOTAL]]*Table16[[#This Row],[
Percent Related to CAP]]</f>
        <v>0</v>
      </c>
      <c r="AH458" s="211">
        <f>Table16[[#This Row],[ADOPTED
Revenue TOTAL]]*Table16[[#This Row],[
Percent Related to CAP]]</f>
        <v>0</v>
      </c>
      <c r="AI458" s="217" t="s">
        <v>69</v>
      </c>
      <c r="AJ458" s="217" t="s">
        <v>69</v>
      </c>
      <c r="AK458" s="217" t="s">
        <v>69</v>
      </c>
      <c r="AL458" s="217" t="s">
        <v>69</v>
      </c>
      <c r="AM458" s="246"/>
      <c r="AN458" s="215"/>
      <c r="AO458" s="197"/>
      <c r="AP458" s="197" t="s">
        <v>70</v>
      </c>
      <c r="AQ458" s="197"/>
      <c r="AR458" s="197"/>
      <c r="AS458" s="219" t="s">
        <v>2023</v>
      </c>
      <c r="AT458" s="117" t="b">
        <f>IF(Table16[[#This Row],[PROPOSED
Form ID Name]]=Table16[[#This Row],[ADOPTED
Form ID Name]],TRUE,FALSE)</f>
        <v>1</v>
      </c>
      <c r="AU458" s="121" t="s">
        <v>2024</v>
      </c>
      <c r="AV458" s="220" t="b">
        <f>AND(Table16[[#This Row],[PROPOSED Adjustment Description]]=Table16[[#This Row],[ ADOPTED
Adjustment Description]],TRUE,FALSE)</f>
        <v>0</v>
      </c>
      <c r="AW458" s="1" t="s">
        <v>4458</v>
      </c>
      <c r="AX458" s="1" t="b">
        <f>Table16[[#This Row],[Total Expenditures to CAP]]=Table16[[#This Row],[
Percent Related to CAP]]*Table16[[#This Row],[ADOPTED
Expenditures TOTAL]]</f>
        <v>1</v>
      </c>
      <c r="AY458" s="1" t="b">
        <f>Table16[[#This Row],[Total Revenue to CAP]]=Table16[[#This Row],[
Percent Related to CAP]]*Table16[[#This Row],[ADOPTED
Revenue TOTAL]]</f>
        <v>1</v>
      </c>
    </row>
    <row r="459" spans="1:51" s="214" customFormat="1" ht="35.25" customHeight="1" x14ac:dyDescent="0.15">
      <c r="A459" s="196">
        <v>100012</v>
      </c>
      <c r="B459" s="199" t="s">
        <v>2027</v>
      </c>
      <c r="C459" s="198">
        <v>9913</v>
      </c>
      <c r="D459" s="200" t="s">
        <v>1553</v>
      </c>
      <c r="E459" s="199" t="s">
        <v>83</v>
      </c>
      <c r="F459" s="199" t="s">
        <v>83</v>
      </c>
      <c r="G459" s="199" t="s">
        <v>89</v>
      </c>
      <c r="H459" s="199" t="s">
        <v>62</v>
      </c>
      <c r="I459" s="226">
        <v>57479</v>
      </c>
      <c r="J459" s="228" t="s">
        <v>2028</v>
      </c>
      <c r="K459" s="190"/>
      <c r="L459" s="191"/>
      <c r="M459" s="191"/>
      <c r="N459" s="191"/>
      <c r="O459" s="191">
        <f>SUM(Table16[[#This Row],[Salaries and Wages]:[Variable Fringe]])</f>
        <v>0</v>
      </c>
      <c r="P459" s="191"/>
      <c r="Q459" s="191"/>
      <c r="R459" s="191"/>
      <c r="S459" s="191"/>
      <c r="T459" s="191"/>
      <c r="U459" s="191"/>
      <c r="V459" s="191"/>
      <c r="W459" s="191"/>
      <c r="X459" s="191"/>
      <c r="Y459" s="191"/>
      <c r="Z459" s="191">
        <v>21545888</v>
      </c>
      <c r="AA459" s="223" t="s">
        <v>2029</v>
      </c>
      <c r="AB459" s="210" t="s">
        <v>2030</v>
      </c>
      <c r="AC459" s="210" t="s">
        <v>2031</v>
      </c>
      <c r="AD459" s="199"/>
      <c r="AE459" s="236"/>
      <c r="AF459" s="231">
        <v>0</v>
      </c>
      <c r="AG459" s="211">
        <f>Table16[[#This Row],[ADOPTED
Expenditures TOTAL]]*Table16[[#This Row],[
Percent Related to CAP]]</f>
        <v>0</v>
      </c>
      <c r="AH459" s="211">
        <f>Table16[[#This Row],[ADOPTED
Revenue TOTAL]]*Table16[[#This Row],[
Percent Related to CAP]]</f>
        <v>0</v>
      </c>
      <c r="AI459" s="217" t="s">
        <v>69</v>
      </c>
      <c r="AJ459" s="217" t="s">
        <v>69</v>
      </c>
      <c r="AK459" s="217" t="s">
        <v>69</v>
      </c>
      <c r="AL459" s="217" t="s">
        <v>69</v>
      </c>
      <c r="AM459" s="291"/>
      <c r="AN459" s="215" t="s">
        <v>83</v>
      </c>
      <c r="AO459" s="197"/>
      <c r="AP459" s="197"/>
      <c r="AQ459" s="216"/>
      <c r="AR459" s="216"/>
      <c r="AS459" s="219" t="s">
        <v>2028</v>
      </c>
      <c r="AT459" s="117" t="b">
        <f>IF(Table16[[#This Row],[PROPOSED
Form ID Name]]=Table16[[#This Row],[ADOPTED
Form ID Name]],TRUE,FALSE)</f>
        <v>1</v>
      </c>
      <c r="AU459" s="121" t="s">
        <v>2029</v>
      </c>
      <c r="AV459" s="220" t="b">
        <f>AND(Table16[[#This Row],[PROPOSED Adjustment Description]]=Table16[[#This Row],[ ADOPTED
Adjustment Description]],TRUE,FALSE)</f>
        <v>0</v>
      </c>
      <c r="AW459" s="1" t="s">
        <v>4458</v>
      </c>
      <c r="AX459" s="1" t="b">
        <f>Table16[[#This Row],[Total Expenditures to CAP]]=Table16[[#This Row],[
Percent Related to CAP]]*Table16[[#This Row],[ADOPTED
Expenditures TOTAL]]</f>
        <v>1</v>
      </c>
      <c r="AY459" s="1" t="b">
        <f>Table16[[#This Row],[Total Revenue to CAP]]=Table16[[#This Row],[
Percent Related to CAP]]*Table16[[#This Row],[ADOPTED
Revenue TOTAL]]</f>
        <v>1</v>
      </c>
    </row>
    <row r="460" spans="1:51" s="214" customFormat="1" ht="35.25" customHeight="1" x14ac:dyDescent="0.15">
      <c r="A460" s="196">
        <v>200723</v>
      </c>
      <c r="B460" s="199" t="s">
        <v>1990</v>
      </c>
      <c r="C460" s="198">
        <v>2200</v>
      </c>
      <c r="D460" s="199" t="s">
        <v>1970</v>
      </c>
      <c r="E460" s="199" t="s">
        <v>103</v>
      </c>
      <c r="F460" s="199" t="s">
        <v>60</v>
      </c>
      <c r="G460" s="199" t="s">
        <v>61</v>
      </c>
      <c r="H460" s="199" t="s">
        <v>83</v>
      </c>
      <c r="I460" s="226">
        <v>57481</v>
      </c>
      <c r="J460" s="228" t="s">
        <v>2032</v>
      </c>
      <c r="K460" s="190"/>
      <c r="L460" s="191"/>
      <c r="M460" s="191"/>
      <c r="N460" s="191"/>
      <c r="O460" s="191">
        <f>SUM(Table16[[#This Row],[Salaries and Wages]:[Variable Fringe]])</f>
        <v>0</v>
      </c>
      <c r="P460" s="191"/>
      <c r="Q460" s="191">
        <v>423270</v>
      </c>
      <c r="R460" s="191"/>
      <c r="S460" s="191"/>
      <c r="T460" s="191"/>
      <c r="U460" s="191"/>
      <c r="V460" s="191"/>
      <c r="W460" s="191"/>
      <c r="X460" s="191"/>
      <c r="Y460" s="191">
        <v>423270</v>
      </c>
      <c r="Z460" s="191"/>
      <c r="AA460" s="223" t="s">
        <v>2033</v>
      </c>
      <c r="AB460" s="210" t="s">
        <v>2034</v>
      </c>
      <c r="AC460" s="210" t="s">
        <v>2035</v>
      </c>
      <c r="AD460" s="199" t="s">
        <v>67</v>
      </c>
      <c r="AE460" s="237" t="s">
        <v>2036</v>
      </c>
      <c r="AF460" s="259">
        <v>0</v>
      </c>
      <c r="AG460" s="211">
        <f>Table16[[#This Row],[ADOPTED
Expenditures TOTAL]]*Table16[[#This Row],[
Percent Related to CAP]]</f>
        <v>0</v>
      </c>
      <c r="AH460" s="211">
        <f>Table16[[#This Row],[ADOPTED
Revenue TOTAL]]*Table16[[#This Row],[
Percent Related to CAP]]</f>
        <v>0</v>
      </c>
      <c r="AI460" s="251" t="s">
        <v>69</v>
      </c>
      <c r="AJ460" s="251" t="s">
        <v>69</v>
      </c>
      <c r="AK460" s="251" t="s">
        <v>69</v>
      </c>
      <c r="AL460" s="251" t="s">
        <v>69</v>
      </c>
      <c r="AM460" s="293"/>
      <c r="AN460" s="215" t="s">
        <v>179</v>
      </c>
      <c r="AO460" s="197"/>
      <c r="AP460" s="197"/>
      <c r="AQ460" s="216"/>
      <c r="AR460" s="216"/>
      <c r="AS460" s="219" t="s">
        <v>2032</v>
      </c>
      <c r="AT460" s="117" t="b">
        <f>IF(Table16[[#This Row],[PROPOSED
Form ID Name]]=Table16[[#This Row],[ADOPTED
Form ID Name]],TRUE,FALSE)</f>
        <v>1</v>
      </c>
      <c r="AU460" s="121" t="s">
        <v>2033</v>
      </c>
      <c r="AV460" s="220" t="b">
        <f>AND(Table16[[#This Row],[PROPOSED Adjustment Description]]=Table16[[#This Row],[ ADOPTED
Adjustment Description]],TRUE,FALSE)</f>
        <v>0</v>
      </c>
      <c r="AW460" s="1" t="s">
        <v>4458</v>
      </c>
      <c r="AX460" s="1" t="b">
        <f>Table16[[#This Row],[Total Expenditures to CAP]]=Table16[[#This Row],[
Percent Related to CAP]]*Table16[[#This Row],[ADOPTED
Expenditures TOTAL]]</f>
        <v>1</v>
      </c>
      <c r="AY460" s="1" t="b">
        <f>Table16[[#This Row],[Total Revenue to CAP]]=Table16[[#This Row],[
Percent Related to CAP]]*Table16[[#This Row],[ADOPTED
Revenue TOTAL]]</f>
        <v>1</v>
      </c>
    </row>
    <row r="461" spans="1:51" s="214" customFormat="1" ht="35.25" customHeight="1" x14ac:dyDescent="0.15">
      <c r="A461" s="196">
        <v>200723</v>
      </c>
      <c r="B461" s="199" t="s">
        <v>1990</v>
      </c>
      <c r="C461" s="198">
        <v>2200</v>
      </c>
      <c r="D461" s="200" t="s">
        <v>1970</v>
      </c>
      <c r="E461" s="199" t="s">
        <v>238</v>
      </c>
      <c r="F461" s="199" t="s">
        <v>60</v>
      </c>
      <c r="G461" s="199" t="s">
        <v>142</v>
      </c>
      <c r="H461" s="199" t="s">
        <v>83</v>
      </c>
      <c r="I461" s="226">
        <v>57482</v>
      </c>
      <c r="J461" s="228" t="s">
        <v>2037</v>
      </c>
      <c r="K461" s="190"/>
      <c r="L461" s="191"/>
      <c r="M461" s="191"/>
      <c r="N461" s="191"/>
      <c r="O461" s="191">
        <f>SUM(Table16[[#This Row],[Salaries and Wages]:[Variable Fringe]])</f>
        <v>0</v>
      </c>
      <c r="P461" s="191"/>
      <c r="Q461" s="193">
        <v>-58200</v>
      </c>
      <c r="R461" s="191"/>
      <c r="S461" s="191"/>
      <c r="T461" s="191"/>
      <c r="U461" s="191"/>
      <c r="V461" s="191"/>
      <c r="W461" s="191"/>
      <c r="X461" s="191"/>
      <c r="Y461" s="193">
        <v>-58200</v>
      </c>
      <c r="Z461" s="191"/>
      <c r="AA461" s="223" t="s">
        <v>2038</v>
      </c>
      <c r="AB461" s="210" t="s">
        <v>2034</v>
      </c>
      <c r="AC461" s="210" t="s">
        <v>2039</v>
      </c>
      <c r="AD461" s="199" t="s">
        <v>67</v>
      </c>
      <c r="AE461" s="237" t="s">
        <v>2040</v>
      </c>
      <c r="AF461" s="259">
        <v>0</v>
      </c>
      <c r="AG461" s="211">
        <f>Table16[[#This Row],[ADOPTED
Expenditures TOTAL]]*Table16[[#This Row],[
Percent Related to CAP]]</f>
        <v>0</v>
      </c>
      <c r="AH461" s="211">
        <f>Table16[[#This Row],[ADOPTED
Revenue TOTAL]]*Table16[[#This Row],[
Percent Related to CAP]]</f>
        <v>0</v>
      </c>
      <c r="AI461" s="251" t="s">
        <v>69</v>
      </c>
      <c r="AJ461" s="251" t="s">
        <v>69</v>
      </c>
      <c r="AK461" s="251" t="s">
        <v>69</v>
      </c>
      <c r="AL461" s="251" t="s">
        <v>69</v>
      </c>
      <c r="AM461" s="293"/>
      <c r="AN461" s="215" t="s">
        <v>179</v>
      </c>
      <c r="AO461" s="197"/>
      <c r="AP461" s="197"/>
      <c r="AQ461" s="216"/>
      <c r="AR461" s="216"/>
      <c r="AS461" s="219" t="s">
        <v>2037</v>
      </c>
      <c r="AT461" s="117" t="b">
        <f>IF(Table16[[#This Row],[PROPOSED
Form ID Name]]=Table16[[#This Row],[ADOPTED
Form ID Name]],TRUE,FALSE)</f>
        <v>1</v>
      </c>
      <c r="AU461" s="121" t="s">
        <v>2038</v>
      </c>
      <c r="AV461" s="220" t="b">
        <f>AND(Table16[[#This Row],[PROPOSED Adjustment Description]]=Table16[[#This Row],[ ADOPTED
Adjustment Description]],TRUE,FALSE)</f>
        <v>0</v>
      </c>
      <c r="AW461" s="1" t="s">
        <v>4458</v>
      </c>
      <c r="AX461" s="1" t="b">
        <f>Table16[[#This Row],[Total Expenditures to CAP]]=Table16[[#This Row],[
Percent Related to CAP]]*Table16[[#This Row],[ADOPTED
Expenditures TOTAL]]</f>
        <v>1</v>
      </c>
      <c r="AY461" s="1" t="b">
        <f>Table16[[#This Row],[Total Revenue to CAP]]=Table16[[#This Row],[
Percent Related to CAP]]*Table16[[#This Row],[ADOPTED
Revenue TOTAL]]</f>
        <v>1</v>
      </c>
    </row>
    <row r="462" spans="1:51" s="214" customFormat="1" ht="35.25" customHeight="1" x14ac:dyDescent="0.15">
      <c r="A462" s="196">
        <v>100000</v>
      </c>
      <c r="B462" s="197" t="s">
        <v>57</v>
      </c>
      <c r="C462" s="198">
        <v>9911</v>
      </c>
      <c r="D462" s="197" t="s">
        <v>82</v>
      </c>
      <c r="E462" s="197" t="s">
        <v>83</v>
      </c>
      <c r="F462" s="197" t="s">
        <v>83</v>
      </c>
      <c r="G462" s="197" t="s">
        <v>89</v>
      </c>
      <c r="H462" s="197" t="s">
        <v>83</v>
      </c>
      <c r="I462" s="226">
        <v>57484</v>
      </c>
      <c r="J462" s="227" t="s">
        <v>2041</v>
      </c>
      <c r="K462" s="188"/>
      <c r="L462" s="189"/>
      <c r="M462" s="189"/>
      <c r="N462" s="189"/>
      <c r="O462" s="189">
        <f>SUM(Table16[[#This Row],[Salaries and Wages]:[Variable Fringe]])</f>
        <v>0</v>
      </c>
      <c r="P462" s="189"/>
      <c r="Q462" s="189"/>
      <c r="R462" s="189"/>
      <c r="S462" s="189"/>
      <c r="T462" s="189"/>
      <c r="U462" s="189"/>
      <c r="V462" s="189"/>
      <c r="W462" s="189"/>
      <c r="X462" s="189"/>
      <c r="Y462" s="189"/>
      <c r="Z462" s="189">
        <v>52066296</v>
      </c>
      <c r="AA462" s="221" t="s">
        <v>2042</v>
      </c>
      <c r="AB462" s="210" t="s">
        <v>69</v>
      </c>
      <c r="AC462" s="210" t="s">
        <v>69</v>
      </c>
      <c r="AD462" s="197" t="s">
        <v>94</v>
      </c>
      <c r="AE462" s="234" t="s">
        <v>69</v>
      </c>
      <c r="AF462" s="259">
        <v>0</v>
      </c>
      <c r="AG462" s="211">
        <f>Table16[[#This Row],[ADOPTED
Expenditures TOTAL]]*Table16[[#This Row],[
Percent Related to CAP]]</f>
        <v>0</v>
      </c>
      <c r="AH462" s="211">
        <f>Table16[[#This Row],[ADOPTED
Revenue TOTAL]]*Table16[[#This Row],[
Percent Related to CAP]]</f>
        <v>0</v>
      </c>
      <c r="AI462" s="251" t="s">
        <v>69</v>
      </c>
      <c r="AJ462" s="251" t="s">
        <v>69</v>
      </c>
      <c r="AK462" s="251" t="s">
        <v>69</v>
      </c>
      <c r="AL462" s="251" t="s">
        <v>69</v>
      </c>
      <c r="AM462" s="246"/>
      <c r="AN462" s="215"/>
      <c r="AO462" s="197"/>
      <c r="AP462" s="197"/>
      <c r="AQ462" s="197"/>
      <c r="AR462" s="197" t="s">
        <v>83</v>
      </c>
      <c r="AS462" s="219" t="s">
        <v>2041</v>
      </c>
      <c r="AT462" s="116" t="b">
        <f>IF(Table16[[#This Row],[PROPOSED
Form ID Name]]=Table16[[#This Row],[ADOPTED
Form ID Name]],TRUE,FALSE)</f>
        <v>1</v>
      </c>
      <c r="AU462" s="121" t="s">
        <v>2042</v>
      </c>
      <c r="AV462" s="220" t="b">
        <f>AND(Table16[[#This Row],[PROPOSED Adjustment Description]]=Table16[[#This Row],[ ADOPTED
Adjustment Description]],TRUE,FALSE)</f>
        <v>0</v>
      </c>
      <c r="AW462" s="1" t="s">
        <v>4458</v>
      </c>
      <c r="AX462" s="1" t="b">
        <f>Table16[[#This Row],[Total Expenditures to CAP]]=Table16[[#This Row],[
Percent Related to CAP]]*Table16[[#This Row],[ADOPTED
Expenditures TOTAL]]</f>
        <v>1</v>
      </c>
      <c r="AY462" s="1" t="b">
        <f>Table16[[#This Row],[Total Revenue to CAP]]=Table16[[#This Row],[
Percent Related to CAP]]*Table16[[#This Row],[ADOPTED
Revenue TOTAL]]</f>
        <v>1</v>
      </c>
    </row>
    <row r="463" spans="1:51" s="214" customFormat="1" ht="35.25" customHeight="1" x14ac:dyDescent="0.15">
      <c r="A463" s="196">
        <v>100000</v>
      </c>
      <c r="B463" s="199" t="s">
        <v>57</v>
      </c>
      <c r="C463" s="198">
        <v>1216</v>
      </c>
      <c r="D463" s="199" t="s">
        <v>1277</v>
      </c>
      <c r="E463" s="199" t="s">
        <v>103</v>
      </c>
      <c r="F463" s="199" t="s">
        <v>83</v>
      </c>
      <c r="G463" s="199" t="s">
        <v>104</v>
      </c>
      <c r="H463" s="199" t="s">
        <v>83</v>
      </c>
      <c r="I463" s="226">
        <v>57488</v>
      </c>
      <c r="J463" s="228" t="s">
        <v>2043</v>
      </c>
      <c r="K463" s="190">
        <v>0.5</v>
      </c>
      <c r="L463" s="191">
        <v>80881</v>
      </c>
      <c r="M463" s="191">
        <v>15204</v>
      </c>
      <c r="N463" s="191">
        <v>5984</v>
      </c>
      <c r="O463" s="191">
        <f>SUM(Table16[[#This Row],[Salaries and Wages]:[Variable Fringe]])</f>
        <v>102069</v>
      </c>
      <c r="P463" s="191"/>
      <c r="Q463" s="191"/>
      <c r="R463" s="191"/>
      <c r="S463" s="191"/>
      <c r="T463" s="191"/>
      <c r="U463" s="191"/>
      <c r="V463" s="191"/>
      <c r="W463" s="191"/>
      <c r="X463" s="191"/>
      <c r="Y463" s="191">
        <v>102069</v>
      </c>
      <c r="Z463" s="191"/>
      <c r="AA463" s="222" t="s">
        <v>2044</v>
      </c>
      <c r="AB463" s="210" t="s">
        <v>2045</v>
      </c>
      <c r="AC463" s="210" t="s">
        <v>2046</v>
      </c>
      <c r="AD463" s="199" t="s">
        <v>94</v>
      </c>
      <c r="AE463" s="234" t="s">
        <v>69</v>
      </c>
      <c r="AF463" s="231">
        <v>0</v>
      </c>
      <c r="AG463" s="211">
        <f>Table16[[#This Row],[ADOPTED
Expenditures TOTAL]]*Table16[[#This Row],[
Percent Related to CAP]]</f>
        <v>0</v>
      </c>
      <c r="AH463" s="211">
        <f>Table16[[#This Row],[ADOPTED
Revenue TOTAL]]*Table16[[#This Row],[
Percent Related to CAP]]</f>
        <v>0</v>
      </c>
      <c r="AI463" s="217" t="s">
        <v>69</v>
      </c>
      <c r="AJ463" s="217" t="s">
        <v>69</v>
      </c>
      <c r="AK463" s="217" t="s">
        <v>69</v>
      </c>
      <c r="AL463" s="217" t="s">
        <v>69</v>
      </c>
      <c r="AM463" s="246"/>
      <c r="AN463" s="215"/>
      <c r="AO463" s="197"/>
      <c r="AP463" s="197"/>
      <c r="AQ463" s="197"/>
      <c r="AR463" s="197" t="s">
        <v>83</v>
      </c>
      <c r="AS463" s="219" t="s">
        <v>2043</v>
      </c>
      <c r="AT463" s="116" t="b">
        <f>IF(Table16[[#This Row],[PROPOSED
Form ID Name]]=Table16[[#This Row],[ADOPTED
Form ID Name]],TRUE,FALSE)</f>
        <v>1</v>
      </c>
      <c r="AU463" s="121" t="s">
        <v>2044</v>
      </c>
      <c r="AV463" s="220" t="b">
        <f>AND(Table16[[#This Row],[PROPOSED Adjustment Description]]=Table16[[#This Row],[ ADOPTED
Adjustment Description]],TRUE,FALSE)</f>
        <v>0</v>
      </c>
      <c r="AW463" s="1" t="s">
        <v>4458</v>
      </c>
      <c r="AX463" s="1" t="b">
        <f>Table16[[#This Row],[Total Expenditures to CAP]]=Table16[[#This Row],[
Percent Related to CAP]]*Table16[[#This Row],[ADOPTED
Expenditures TOTAL]]</f>
        <v>1</v>
      </c>
      <c r="AY463" s="1" t="b">
        <f>Table16[[#This Row],[Total Revenue to CAP]]=Table16[[#This Row],[
Percent Related to CAP]]*Table16[[#This Row],[ADOPTED
Revenue TOTAL]]</f>
        <v>1</v>
      </c>
    </row>
    <row r="464" spans="1:51" s="214" customFormat="1" ht="35.25" customHeight="1" x14ac:dyDescent="0.15">
      <c r="A464" s="196">
        <v>200228</v>
      </c>
      <c r="B464" s="199" t="s">
        <v>1625</v>
      </c>
      <c r="C464" s="198">
        <v>9913</v>
      </c>
      <c r="D464" s="199" t="s">
        <v>1553</v>
      </c>
      <c r="E464" s="199" t="s">
        <v>83</v>
      </c>
      <c r="F464" s="199" t="s">
        <v>83</v>
      </c>
      <c r="G464" s="199" t="s">
        <v>142</v>
      </c>
      <c r="H464" s="199" t="s">
        <v>83</v>
      </c>
      <c r="I464" s="226">
        <v>57489</v>
      </c>
      <c r="J464" s="228" t="s">
        <v>2047</v>
      </c>
      <c r="K464" s="190"/>
      <c r="L464" s="191"/>
      <c r="M464" s="191"/>
      <c r="N464" s="191"/>
      <c r="O464" s="191">
        <f>SUM(Table16[[#This Row],[Salaries and Wages]:[Variable Fringe]])</f>
        <v>0</v>
      </c>
      <c r="P464" s="191"/>
      <c r="Q464" s="193">
        <v>-5212</v>
      </c>
      <c r="R464" s="191"/>
      <c r="S464" s="191"/>
      <c r="T464" s="191"/>
      <c r="U464" s="191"/>
      <c r="V464" s="191"/>
      <c r="W464" s="191"/>
      <c r="X464" s="191"/>
      <c r="Y464" s="193">
        <v>-5212</v>
      </c>
      <c r="Z464" s="191"/>
      <c r="AA464" s="223" t="s">
        <v>2048</v>
      </c>
      <c r="AB464" s="210" t="s">
        <v>2049</v>
      </c>
      <c r="AC464" s="210" t="s">
        <v>2050</v>
      </c>
      <c r="AD464" s="199" t="s">
        <v>94</v>
      </c>
      <c r="AE464" s="236"/>
      <c r="AF464" s="231">
        <v>0</v>
      </c>
      <c r="AG464" s="211">
        <f>Table16[[#This Row],[ADOPTED
Expenditures TOTAL]]*Table16[[#This Row],[
Percent Related to CAP]]</f>
        <v>0</v>
      </c>
      <c r="AH464" s="211">
        <f>Table16[[#This Row],[ADOPTED
Revenue TOTAL]]*Table16[[#This Row],[
Percent Related to CAP]]</f>
        <v>0</v>
      </c>
      <c r="AI464" s="217" t="s">
        <v>69</v>
      </c>
      <c r="AJ464" s="217" t="s">
        <v>69</v>
      </c>
      <c r="AK464" s="217" t="s">
        <v>69</v>
      </c>
      <c r="AL464" s="217" t="s">
        <v>69</v>
      </c>
      <c r="AM464" s="291"/>
      <c r="AN464" s="215" t="s">
        <v>83</v>
      </c>
      <c r="AO464" s="197"/>
      <c r="AP464" s="197"/>
      <c r="AQ464" s="216"/>
      <c r="AR464" s="216"/>
      <c r="AS464" s="219" t="s">
        <v>2047</v>
      </c>
      <c r="AT464" s="117" t="b">
        <f>IF(Table16[[#This Row],[PROPOSED
Form ID Name]]=Table16[[#This Row],[ADOPTED
Form ID Name]],TRUE,FALSE)</f>
        <v>1</v>
      </c>
      <c r="AU464" s="121" t="s">
        <v>2048</v>
      </c>
      <c r="AV464" s="220" t="b">
        <f>AND(Table16[[#This Row],[PROPOSED Adjustment Description]]=Table16[[#This Row],[ ADOPTED
Adjustment Description]],TRUE,FALSE)</f>
        <v>0</v>
      </c>
      <c r="AW464" s="1" t="s">
        <v>4458</v>
      </c>
      <c r="AX464" s="1" t="b">
        <f>Table16[[#This Row],[Total Expenditures to CAP]]=Table16[[#This Row],[
Percent Related to CAP]]*Table16[[#This Row],[ADOPTED
Expenditures TOTAL]]</f>
        <v>1</v>
      </c>
      <c r="AY464" s="1" t="b">
        <f>Table16[[#This Row],[Total Revenue to CAP]]=Table16[[#This Row],[
Percent Related to CAP]]*Table16[[#This Row],[ADOPTED
Revenue TOTAL]]</f>
        <v>1</v>
      </c>
    </row>
    <row r="465" spans="1:51" s="214" customFormat="1" ht="35.25" customHeight="1" x14ac:dyDescent="0.15">
      <c r="A465" s="196">
        <v>100000</v>
      </c>
      <c r="B465" s="199" t="s">
        <v>57</v>
      </c>
      <c r="C465" s="198">
        <v>1001</v>
      </c>
      <c r="D465" s="199" t="s">
        <v>232</v>
      </c>
      <c r="E465" s="199" t="s">
        <v>103</v>
      </c>
      <c r="F465" s="199" t="s">
        <v>83</v>
      </c>
      <c r="G465" s="199" t="s">
        <v>478</v>
      </c>
      <c r="H465" s="199" t="s">
        <v>83</v>
      </c>
      <c r="I465" s="226">
        <v>57490</v>
      </c>
      <c r="J465" s="228" t="s">
        <v>2051</v>
      </c>
      <c r="K465" s="192">
        <v>-1</v>
      </c>
      <c r="L465" s="193">
        <v>-82066</v>
      </c>
      <c r="M465" s="193">
        <v>-19063</v>
      </c>
      <c r="N465" s="193">
        <v>-9816</v>
      </c>
      <c r="O465" s="193">
        <f>SUM(Table16[[#This Row],[Salaries and Wages]:[Variable Fringe]])</f>
        <v>-110945</v>
      </c>
      <c r="P465" s="191"/>
      <c r="Q465" s="191"/>
      <c r="R465" s="191"/>
      <c r="S465" s="191"/>
      <c r="T465" s="191"/>
      <c r="U465" s="191"/>
      <c r="V465" s="191"/>
      <c r="W465" s="191"/>
      <c r="X465" s="191"/>
      <c r="Y465" s="193">
        <v>-110945</v>
      </c>
      <c r="Z465" s="191"/>
      <c r="AA465" s="223" t="s">
        <v>2052</v>
      </c>
      <c r="AB465" s="210" t="s">
        <v>2053</v>
      </c>
      <c r="AC465" s="210" t="s">
        <v>2054</v>
      </c>
      <c r="AD465" s="199" t="s">
        <v>94</v>
      </c>
      <c r="AE465" s="234" t="s">
        <v>69</v>
      </c>
      <c r="AF465" s="231">
        <v>0</v>
      </c>
      <c r="AG465" s="211">
        <f>Table16[[#This Row],[ADOPTED
Expenditures TOTAL]]*Table16[[#This Row],[
Percent Related to CAP]]</f>
        <v>0</v>
      </c>
      <c r="AH465" s="211">
        <f>Table16[[#This Row],[ADOPTED
Revenue TOTAL]]*Table16[[#This Row],[
Percent Related to CAP]]</f>
        <v>0</v>
      </c>
      <c r="AI465" s="251" t="s">
        <v>69</v>
      </c>
      <c r="AJ465" s="251" t="s">
        <v>69</v>
      </c>
      <c r="AK465" s="251" t="s">
        <v>69</v>
      </c>
      <c r="AL465" s="217" t="s">
        <v>69</v>
      </c>
      <c r="AM465" s="246"/>
      <c r="AN465" s="215"/>
      <c r="AO465" s="197"/>
      <c r="AP465" s="197"/>
      <c r="AQ465" s="197"/>
      <c r="AR465" s="197" t="s">
        <v>83</v>
      </c>
      <c r="AS465" s="219" t="s">
        <v>2051</v>
      </c>
      <c r="AT465" s="116" t="b">
        <f>IF(Table16[[#This Row],[PROPOSED
Form ID Name]]=Table16[[#This Row],[ADOPTED
Form ID Name]],TRUE,FALSE)</f>
        <v>1</v>
      </c>
      <c r="AU465" s="121" t="s">
        <v>2052</v>
      </c>
      <c r="AV465" s="220" t="b">
        <f>AND(Table16[[#This Row],[PROPOSED Adjustment Description]]=Table16[[#This Row],[ ADOPTED
Adjustment Description]],TRUE,FALSE)</f>
        <v>0</v>
      </c>
      <c r="AW465" s="1" t="s">
        <v>4458</v>
      </c>
      <c r="AX465" s="1" t="b">
        <f>Table16[[#This Row],[Total Expenditures to CAP]]=Table16[[#This Row],[
Percent Related to CAP]]*Table16[[#This Row],[ADOPTED
Expenditures TOTAL]]</f>
        <v>1</v>
      </c>
      <c r="AY465" s="1" t="b">
        <f>Table16[[#This Row],[Total Revenue to CAP]]=Table16[[#This Row],[
Percent Related to CAP]]*Table16[[#This Row],[ADOPTED
Revenue TOTAL]]</f>
        <v>1</v>
      </c>
    </row>
    <row r="466" spans="1:51" s="214" customFormat="1" ht="35.25" customHeight="1" x14ac:dyDescent="0.15">
      <c r="A466" s="196">
        <v>100000</v>
      </c>
      <c r="B466" s="197" t="s">
        <v>57</v>
      </c>
      <c r="C466" s="198">
        <v>1314</v>
      </c>
      <c r="D466" s="197" t="s">
        <v>261</v>
      </c>
      <c r="E466" s="197" t="s">
        <v>59</v>
      </c>
      <c r="F466" s="197" t="s">
        <v>60</v>
      </c>
      <c r="G466" s="197" t="s">
        <v>61</v>
      </c>
      <c r="H466" s="197" t="s">
        <v>263</v>
      </c>
      <c r="I466" s="226">
        <v>57491</v>
      </c>
      <c r="J466" s="227" t="s">
        <v>2055</v>
      </c>
      <c r="K466" s="188">
        <v>3</v>
      </c>
      <c r="L466" s="189">
        <v>228579</v>
      </c>
      <c r="M466" s="189">
        <v>54249</v>
      </c>
      <c r="N466" s="189">
        <v>28971</v>
      </c>
      <c r="O466" s="189">
        <f>SUM(Table16[[#This Row],[Salaries and Wages]:[Variable Fringe]])</f>
        <v>311799</v>
      </c>
      <c r="P466" s="189"/>
      <c r="Q466" s="189"/>
      <c r="R466" s="189">
        <v>15000</v>
      </c>
      <c r="S466" s="189"/>
      <c r="T466" s="189"/>
      <c r="U466" s="189"/>
      <c r="V466" s="189"/>
      <c r="W466" s="189"/>
      <c r="X466" s="189"/>
      <c r="Y466" s="189">
        <v>326799</v>
      </c>
      <c r="Z466" s="189">
        <v>263127</v>
      </c>
      <c r="AA466" s="221" t="s">
        <v>2056</v>
      </c>
      <c r="AB466" s="210" t="s">
        <v>2057</v>
      </c>
      <c r="AC466" s="209" t="s">
        <v>2058</v>
      </c>
      <c r="AD466" s="197" t="s">
        <v>67</v>
      </c>
      <c r="AE466" s="235" t="s">
        <v>2059</v>
      </c>
      <c r="AF466" s="231">
        <v>1</v>
      </c>
      <c r="AG466" s="211">
        <f>Table16[[#This Row],[ADOPTED
Expenditures TOTAL]]*Table16[[#This Row],[
Percent Related to CAP]]</f>
        <v>326799</v>
      </c>
      <c r="AH466" s="211">
        <f>Table16[[#This Row],[ADOPTED
Revenue TOTAL]]*Table16[[#This Row],[
Percent Related to CAP]]</f>
        <v>263127</v>
      </c>
      <c r="AI466" s="217" t="s">
        <v>79</v>
      </c>
      <c r="AJ466" s="217">
        <v>3.3</v>
      </c>
      <c r="AK466" s="217" t="s">
        <v>81</v>
      </c>
      <c r="AL466" s="217" t="s">
        <v>269</v>
      </c>
      <c r="AM466" s="290"/>
      <c r="AN466" s="212"/>
      <c r="AO466" s="213"/>
      <c r="AP466" s="213"/>
      <c r="AQ466" s="213"/>
      <c r="AR466" s="197" t="s">
        <v>179</v>
      </c>
      <c r="AS466" s="219" t="s">
        <v>2055</v>
      </c>
      <c r="AT466" s="116" t="b">
        <f>IF(Table16[[#This Row],[PROPOSED
Form ID Name]]=Table16[[#This Row],[ADOPTED
Form ID Name]],TRUE,FALSE)</f>
        <v>1</v>
      </c>
      <c r="AU466" s="121" t="s">
        <v>2056</v>
      </c>
      <c r="AV466" s="220" t="b">
        <f>AND(Table16[[#This Row],[PROPOSED Adjustment Description]]=Table16[[#This Row],[ ADOPTED
Adjustment Description]],TRUE,FALSE)</f>
        <v>0</v>
      </c>
      <c r="AW466" s="1" t="s">
        <v>4458</v>
      </c>
      <c r="AX466" s="1" t="b">
        <f>Table16[[#This Row],[Total Expenditures to CAP]]=Table16[[#This Row],[
Percent Related to CAP]]*Table16[[#This Row],[ADOPTED
Expenditures TOTAL]]</f>
        <v>1</v>
      </c>
      <c r="AY466" s="1" t="b">
        <f>Table16[[#This Row],[Total Revenue to CAP]]=Table16[[#This Row],[
Percent Related to CAP]]*Table16[[#This Row],[ADOPTED
Revenue TOTAL]]</f>
        <v>1</v>
      </c>
    </row>
    <row r="467" spans="1:51" s="214" customFormat="1" ht="35.25" customHeight="1" x14ac:dyDescent="0.15">
      <c r="A467" s="196">
        <v>200708</v>
      </c>
      <c r="B467" s="197" t="s">
        <v>1969</v>
      </c>
      <c r="C467" s="198">
        <v>2200</v>
      </c>
      <c r="D467" s="197" t="s">
        <v>1970</v>
      </c>
      <c r="E467" s="197" t="s">
        <v>103</v>
      </c>
      <c r="F467" s="197" t="s">
        <v>622</v>
      </c>
      <c r="G467" s="197" t="s">
        <v>61</v>
      </c>
      <c r="H467" s="197" t="s">
        <v>271</v>
      </c>
      <c r="I467" s="226">
        <v>57494</v>
      </c>
      <c r="J467" s="227" t="s">
        <v>2060</v>
      </c>
      <c r="K467" s="188"/>
      <c r="L467" s="189"/>
      <c r="M467" s="189"/>
      <c r="N467" s="189"/>
      <c r="O467" s="189">
        <f>SUM(Table16[[#This Row],[Salaries and Wages]:[Variable Fringe]])</f>
        <v>0</v>
      </c>
      <c r="P467" s="189"/>
      <c r="Q467" s="194">
        <v>-420000</v>
      </c>
      <c r="R467" s="189"/>
      <c r="S467" s="189"/>
      <c r="T467" s="189"/>
      <c r="U467" s="189"/>
      <c r="V467" s="189"/>
      <c r="W467" s="189"/>
      <c r="X467" s="189"/>
      <c r="Y467" s="194">
        <v>-420000</v>
      </c>
      <c r="Z467" s="189"/>
      <c r="AA467" s="221" t="s">
        <v>2061</v>
      </c>
      <c r="AB467" s="210" t="s">
        <v>2062</v>
      </c>
      <c r="AC467" s="210" t="s">
        <v>2063</v>
      </c>
      <c r="AD467" s="197" t="s">
        <v>67</v>
      </c>
      <c r="AE467" s="235" t="s">
        <v>2064</v>
      </c>
      <c r="AF467" s="259">
        <v>0</v>
      </c>
      <c r="AG467" s="211">
        <f>Table16[[#This Row],[ADOPTED
Expenditures TOTAL]]*Table16[[#This Row],[
Percent Related to CAP]]</f>
        <v>0</v>
      </c>
      <c r="AH467" s="211">
        <f>Table16[[#This Row],[ADOPTED
Revenue TOTAL]]*Table16[[#This Row],[
Percent Related to CAP]]</f>
        <v>0</v>
      </c>
      <c r="AI467" s="251" t="s">
        <v>69</v>
      </c>
      <c r="AJ467" s="251" t="s">
        <v>69</v>
      </c>
      <c r="AK467" s="251" t="s">
        <v>69</v>
      </c>
      <c r="AL467" s="251" t="s">
        <v>69</v>
      </c>
      <c r="AM467" s="290"/>
      <c r="AN467" s="215" t="s">
        <v>179</v>
      </c>
      <c r="AO467" s="197"/>
      <c r="AP467" s="197"/>
      <c r="AQ467" s="216"/>
      <c r="AR467" s="216"/>
      <c r="AS467" s="219" t="s">
        <v>2060</v>
      </c>
      <c r="AT467" s="117" t="b">
        <f>IF(Table16[[#This Row],[PROPOSED
Form ID Name]]=Table16[[#This Row],[ADOPTED
Form ID Name]],TRUE,FALSE)</f>
        <v>1</v>
      </c>
      <c r="AU467" s="121" t="s">
        <v>2061</v>
      </c>
      <c r="AV467" s="220" t="b">
        <f>AND(Table16[[#This Row],[PROPOSED Adjustment Description]]=Table16[[#This Row],[ ADOPTED
Adjustment Description]],TRUE,FALSE)</f>
        <v>0</v>
      </c>
      <c r="AW467" s="1" t="s">
        <v>4458</v>
      </c>
      <c r="AX467" s="1" t="b">
        <f>Table16[[#This Row],[Total Expenditures to CAP]]=Table16[[#This Row],[
Percent Related to CAP]]*Table16[[#This Row],[ADOPTED
Expenditures TOTAL]]</f>
        <v>1</v>
      </c>
      <c r="AY467" s="1" t="b">
        <f>Table16[[#This Row],[Total Revenue to CAP]]=Table16[[#This Row],[
Percent Related to CAP]]*Table16[[#This Row],[ADOPTED
Revenue TOTAL]]</f>
        <v>1</v>
      </c>
    </row>
    <row r="468" spans="1:51" s="214" customFormat="1" ht="35.25" customHeight="1" x14ac:dyDescent="0.15">
      <c r="A468" s="196">
        <v>200708</v>
      </c>
      <c r="B468" s="197" t="s">
        <v>1969</v>
      </c>
      <c r="C468" s="198">
        <v>2200</v>
      </c>
      <c r="D468" s="197" t="s">
        <v>1970</v>
      </c>
      <c r="E468" s="197" t="s">
        <v>238</v>
      </c>
      <c r="F468" s="197" t="s">
        <v>622</v>
      </c>
      <c r="G468" s="197" t="s">
        <v>61</v>
      </c>
      <c r="H468" s="197" t="s">
        <v>271</v>
      </c>
      <c r="I468" s="226">
        <v>57495</v>
      </c>
      <c r="J468" s="227" t="s">
        <v>2065</v>
      </c>
      <c r="K468" s="188"/>
      <c r="L468" s="189"/>
      <c r="M468" s="189"/>
      <c r="N468" s="189"/>
      <c r="O468" s="189">
        <f>SUM(Table16[[#This Row],[Salaries and Wages]:[Variable Fringe]])</f>
        <v>0</v>
      </c>
      <c r="P468" s="189"/>
      <c r="Q468" s="189">
        <v>510000</v>
      </c>
      <c r="R468" s="189"/>
      <c r="S468" s="189"/>
      <c r="T468" s="189"/>
      <c r="U468" s="189"/>
      <c r="V468" s="189"/>
      <c r="W468" s="189"/>
      <c r="X468" s="189"/>
      <c r="Y468" s="189">
        <v>510000</v>
      </c>
      <c r="Z468" s="189"/>
      <c r="AA468" s="221" t="s">
        <v>2066</v>
      </c>
      <c r="AB468" s="210" t="s">
        <v>2067</v>
      </c>
      <c r="AC468" s="210" t="s">
        <v>2068</v>
      </c>
      <c r="AD468" s="197" t="s">
        <v>67</v>
      </c>
      <c r="AE468" s="235" t="s">
        <v>1975</v>
      </c>
      <c r="AF468" s="259">
        <v>0</v>
      </c>
      <c r="AG468" s="211">
        <f>Table16[[#This Row],[ADOPTED
Expenditures TOTAL]]*Table16[[#This Row],[
Percent Related to CAP]]</f>
        <v>0</v>
      </c>
      <c r="AH468" s="211">
        <f>Table16[[#This Row],[ADOPTED
Revenue TOTAL]]*Table16[[#This Row],[
Percent Related to CAP]]</f>
        <v>0</v>
      </c>
      <c r="AI468" s="251" t="s">
        <v>69</v>
      </c>
      <c r="AJ468" s="251" t="s">
        <v>69</v>
      </c>
      <c r="AK468" s="251" t="s">
        <v>69</v>
      </c>
      <c r="AL468" s="251" t="s">
        <v>69</v>
      </c>
      <c r="AM468" s="290"/>
      <c r="AN468" s="215" t="s">
        <v>179</v>
      </c>
      <c r="AO468" s="197"/>
      <c r="AP468" s="197"/>
      <c r="AQ468" s="216"/>
      <c r="AR468" s="216"/>
      <c r="AS468" s="219" t="s">
        <v>2065</v>
      </c>
      <c r="AT468" s="117" t="b">
        <f>IF(Table16[[#This Row],[PROPOSED
Form ID Name]]=Table16[[#This Row],[ADOPTED
Form ID Name]],TRUE,FALSE)</f>
        <v>1</v>
      </c>
      <c r="AU468" s="121" t="s">
        <v>2066</v>
      </c>
      <c r="AV468" s="220" t="b">
        <f>AND(Table16[[#This Row],[PROPOSED Adjustment Description]]=Table16[[#This Row],[ ADOPTED
Adjustment Description]],TRUE,FALSE)</f>
        <v>0</v>
      </c>
      <c r="AW468" s="1" t="s">
        <v>4458</v>
      </c>
      <c r="AX468" s="1" t="b">
        <f>Table16[[#This Row],[Total Expenditures to CAP]]=Table16[[#This Row],[
Percent Related to CAP]]*Table16[[#This Row],[ADOPTED
Expenditures TOTAL]]</f>
        <v>1</v>
      </c>
      <c r="AY468" s="1" t="b">
        <f>Table16[[#This Row],[Total Revenue to CAP]]=Table16[[#This Row],[
Percent Related to CAP]]*Table16[[#This Row],[ADOPTED
Revenue TOTAL]]</f>
        <v>1</v>
      </c>
    </row>
    <row r="469" spans="1:51" s="214" customFormat="1" ht="35.25" customHeight="1" x14ac:dyDescent="0.15">
      <c r="A469" s="196">
        <v>200708</v>
      </c>
      <c r="B469" s="197" t="s">
        <v>1969</v>
      </c>
      <c r="C469" s="198">
        <v>2200</v>
      </c>
      <c r="D469" s="197" t="s">
        <v>1970</v>
      </c>
      <c r="E469" s="197" t="s">
        <v>72</v>
      </c>
      <c r="F469" s="197" t="s">
        <v>622</v>
      </c>
      <c r="G469" s="197" t="s">
        <v>142</v>
      </c>
      <c r="H469" s="197" t="s">
        <v>271</v>
      </c>
      <c r="I469" s="226">
        <v>57496</v>
      </c>
      <c r="J469" s="227" t="s">
        <v>2069</v>
      </c>
      <c r="K469" s="188"/>
      <c r="L469" s="189"/>
      <c r="M469" s="189"/>
      <c r="N469" s="189"/>
      <c r="O469" s="189">
        <f>SUM(Table16[[#This Row],[Salaries and Wages]:[Variable Fringe]])</f>
        <v>0</v>
      </c>
      <c r="P469" s="189"/>
      <c r="Q469" s="194">
        <v>-4418845</v>
      </c>
      <c r="R469" s="189"/>
      <c r="S469" s="189"/>
      <c r="T469" s="189"/>
      <c r="U469" s="189"/>
      <c r="V469" s="189"/>
      <c r="W469" s="189"/>
      <c r="X469" s="189"/>
      <c r="Y469" s="194">
        <v>-4418845</v>
      </c>
      <c r="Z469" s="189"/>
      <c r="AA469" s="221" t="s">
        <v>2070</v>
      </c>
      <c r="AB469" s="210" t="s">
        <v>2071</v>
      </c>
      <c r="AC469" s="210" t="s">
        <v>2072</v>
      </c>
      <c r="AD469" s="197" t="s">
        <v>67</v>
      </c>
      <c r="AE469" s="235" t="s">
        <v>1975</v>
      </c>
      <c r="AF469" s="259">
        <v>0</v>
      </c>
      <c r="AG469" s="211">
        <f>Table16[[#This Row],[ADOPTED
Expenditures TOTAL]]*Table16[[#This Row],[
Percent Related to CAP]]</f>
        <v>0</v>
      </c>
      <c r="AH469" s="211">
        <f>Table16[[#This Row],[ADOPTED
Revenue TOTAL]]*Table16[[#This Row],[
Percent Related to CAP]]</f>
        <v>0</v>
      </c>
      <c r="AI469" s="251" t="s">
        <v>69</v>
      </c>
      <c r="AJ469" s="251" t="s">
        <v>69</v>
      </c>
      <c r="AK469" s="251" t="s">
        <v>69</v>
      </c>
      <c r="AL469" s="251" t="s">
        <v>69</v>
      </c>
      <c r="AM469" s="290"/>
      <c r="AN469" s="215" t="s">
        <v>179</v>
      </c>
      <c r="AO469" s="197"/>
      <c r="AP469" s="197"/>
      <c r="AQ469" s="216"/>
      <c r="AR469" s="216"/>
      <c r="AS469" s="219" t="s">
        <v>2069</v>
      </c>
      <c r="AT469" s="117" t="b">
        <f>IF(Table16[[#This Row],[PROPOSED
Form ID Name]]=Table16[[#This Row],[ADOPTED
Form ID Name]],TRUE,FALSE)</f>
        <v>1</v>
      </c>
      <c r="AU469" s="121" t="s">
        <v>2070</v>
      </c>
      <c r="AV469" s="220" t="b">
        <f>AND(Table16[[#This Row],[PROPOSED Adjustment Description]]=Table16[[#This Row],[ ADOPTED
Adjustment Description]],TRUE,FALSE)</f>
        <v>0</v>
      </c>
      <c r="AW469" s="1" t="s">
        <v>4458</v>
      </c>
      <c r="AX469" s="1" t="b">
        <f>Table16[[#This Row],[Total Expenditures to CAP]]=Table16[[#This Row],[
Percent Related to CAP]]*Table16[[#This Row],[ADOPTED
Expenditures TOTAL]]</f>
        <v>1</v>
      </c>
      <c r="AY469" s="1" t="b">
        <f>Table16[[#This Row],[Total Revenue to CAP]]=Table16[[#This Row],[
Percent Related to CAP]]*Table16[[#This Row],[ADOPTED
Revenue TOTAL]]</f>
        <v>1</v>
      </c>
    </row>
    <row r="470" spans="1:51" s="214" customFormat="1" ht="35.25" customHeight="1" x14ac:dyDescent="0.15">
      <c r="A470" s="196">
        <v>700001</v>
      </c>
      <c r="B470" s="199" t="s">
        <v>1179</v>
      </c>
      <c r="C470" s="198">
        <v>2000</v>
      </c>
      <c r="D470" s="199" t="s">
        <v>393</v>
      </c>
      <c r="E470" s="199" t="s">
        <v>83</v>
      </c>
      <c r="F470" s="199" t="s">
        <v>83</v>
      </c>
      <c r="G470" s="199" t="s">
        <v>134</v>
      </c>
      <c r="H470" s="199" t="s">
        <v>83</v>
      </c>
      <c r="I470" s="226">
        <v>57497</v>
      </c>
      <c r="J470" s="228" t="s">
        <v>2073</v>
      </c>
      <c r="K470" s="190"/>
      <c r="L470" s="191"/>
      <c r="M470" s="191"/>
      <c r="N470" s="191"/>
      <c r="O470" s="191">
        <f>SUM(Table16[[#This Row],[Salaries and Wages]:[Variable Fringe]])</f>
        <v>0</v>
      </c>
      <c r="P470" s="191"/>
      <c r="Q470" s="191"/>
      <c r="R470" s="191"/>
      <c r="S470" s="191"/>
      <c r="T470" s="191"/>
      <c r="U470" s="191"/>
      <c r="V470" s="191"/>
      <c r="W470" s="191"/>
      <c r="X470" s="191"/>
      <c r="Y470" s="191"/>
      <c r="Z470" s="191">
        <v>-74000000</v>
      </c>
      <c r="AA470" s="223" t="s">
        <v>2074</v>
      </c>
      <c r="AB470" s="210" t="s">
        <v>2075</v>
      </c>
      <c r="AC470" s="210" t="s">
        <v>2076</v>
      </c>
      <c r="AD470" s="199" t="s">
        <v>94</v>
      </c>
      <c r="AE470" s="236" t="s">
        <v>69</v>
      </c>
      <c r="AF470" s="231">
        <v>0</v>
      </c>
      <c r="AG470" s="211">
        <f>Table16[[#This Row],[ADOPTED
Expenditures TOTAL]]*Table16[[#This Row],[
Percent Related to CAP]]</f>
        <v>0</v>
      </c>
      <c r="AH470" s="211">
        <f>Table16[[#This Row],[ADOPTED
Revenue TOTAL]]*Table16[[#This Row],[
Percent Related to CAP]]</f>
        <v>0</v>
      </c>
      <c r="AI470" s="217" t="s">
        <v>69</v>
      </c>
      <c r="AJ470" s="217" t="s">
        <v>69</v>
      </c>
      <c r="AK470" s="217" t="s">
        <v>69</v>
      </c>
      <c r="AL470" s="217" t="s">
        <v>69</v>
      </c>
      <c r="AM470" s="291"/>
      <c r="AN470" s="215" t="s">
        <v>83</v>
      </c>
      <c r="AO470" s="197"/>
      <c r="AP470" s="197"/>
      <c r="AQ470" s="216"/>
      <c r="AR470" s="216"/>
      <c r="AS470" s="219" t="s">
        <v>2073</v>
      </c>
      <c r="AT470" s="117" t="b">
        <f>IF(Table16[[#This Row],[PROPOSED
Form ID Name]]=Table16[[#This Row],[ADOPTED
Form ID Name]],TRUE,FALSE)</f>
        <v>1</v>
      </c>
      <c r="AU470" s="121" t="s">
        <v>2074</v>
      </c>
      <c r="AV470" s="220" t="b">
        <f>AND(Table16[[#This Row],[PROPOSED Adjustment Description]]=Table16[[#This Row],[ ADOPTED
Adjustment Description]],TRUE,FALSE)</f>
        <v>0</v>
      </c>
      <c r="AW470" s="1" t="s">
        <v>4458</v>
      </c>
      <c r="AX470" s="1" t="b">
        <f>Table16[[#This Row],[Total Expenditures to CAP]]=Table16[[#This Row],[
Percent Related to CAP]]*Table16[[#This Row],[ADOPTED
Expenditures TOTAL]]</f>
        <v>1</v>
      </c>
      <c r="AY470" s="1" t="b">
        <f>Table16[[#This Row],[Total Revenue to CAP]]=Table16[[#This Row],[
Percent Related to CAP]]*Table16[[#This Row],[ADOPTED
Revenue TOTAL]]</f>
        <v>1</v>
      </c>
    </row>
    <row r="471" spans="1:51" s="214" customFormat="1" ht="35.25" customHeight="1" x14ac:dyDescent="0.15">
      <c r="A471" s="196">
        <v>700000</v>
      </c>
      <c r="B471" s="199" t="s">
        <v>1169</v>
      </c>
      <c r="C471" s="198">
        <v>2000</v>
      </c>
      <c r="D471" s="199" t="s">
        <v>393</v>
      </c>
      <c r="E471" s="199" t="s">
        <v>83</v>
      </c>
      <c r="F471" s="199" t="s">
        <v>83</v>
      </c>
      <c r="G471" s="199" t="s">
        <v>89</v>
      </c>
      <c r="H471" s="199" t="s">
        <v>83</v>
      </c>
      <c r="I471" s="226">
        <v>57498</v>
      </c>
      <c r="J471" s="228" t="s">
        <v>2077</v>
      </c>
      <c r="K471" s="190"/>
      <c r="L471" s="191"/>
      <c r="M471" s="191"/>
      <c r="N471" s="191"/>
      <c r="O471" s="191">
        <f>SUM(Table16[[#This Row],[Salaries and Wages]:[Variable Fringe]])</f>
        <v>0</v>
      </c>
      <c r="P471" s="191"/>
      <c r="Q471" s="191"/>
      <c r="R471" s="191"/>
      <c r="S471" s="191"/>
      <c r="T471" s="191"/>
      <c r="U471" s="191"/>
      <c r="V471" s="191"/>
      <c r="W471" s="191"/>
      <c r="X471" s="191"/>
      <c r="Y471" s="191"/>
      <c r="Z471" s="191">
        <v>72000000</v>
      </c>
      <c r="AA471" s="223" t="s">
        <v>2078</v>
      </c>
      <c r="AB471" s="210" t="s">
        <v>2075</v>
      </c>
      <c r="AC471" s="210" t="s">
        <v>2079</v>
      </c>
      <c r="AD471" s="199" t="s">
        <v>94</v>
      </c>
      <c r="AE471" s="236" t="s">
        <v>69</v>
      </c>
      <c r="AF471" s="231">
        <v>0</v>
      </c>
      <c r="AG471" s="211">
        <f>Table16[[#This Row],[ADOPTED
Expenditures TOTAL]]*Table16[[#This Row],[
Percent Related to CAP]]</f>
        <v>0</v>
      </c>
      <c r="AH471" s="211">
        <f>Table16[[#This Row],[ADOPTED
Revenue TOTAL]]*Table16[[#This Row],[
Percent Related to CAP]]</f>
        <v>0</v>
      </c>
      <c r="AI471" s="217" t="s">
        <v>69</v>
      </c>
      <c r="AJ471" s="217" t="s">
        <v>69</v>
      </c>
      <c r="AK471" s="217" t="s">
        <v>69</v>
      </c>
      <c r="AL471" s="217" t="s">
        <v>69</v>
      </c>
      <c r="AM471" s="291"/>
      <c r="AN471" s="215" t="s">
        <v>83</v>
      </c>
      <c r="AO471" s="197"/>
      <c r="AP471" s="197"/>
      <c r="AQ471" s="216"/>
      <c r="AR471" s="216"/>
      <c r="AS471" s="219" t="s">
        <v>2077</v>
      </c>
      <c r="AT471" s="117" t="b">
        <f>IF(Table16[[#This Row],[PROPOSED
Form ID Name]]=Table16[[#This Row],[ADOPTED
Form ID Name]],TRUE,FALSE)</f>
        <v>1</v>
      </c>
      <c r="AU471" s="121" t="s">
        <v>2078</v>
      </c>
      <c r="AV471" s="220" t="b">
        <f>AND(Table16[[#This Row],[PROPOSED Adjustment Description]]=Table16[[#This Row],[ ADOPTED
Adjustment Description]],TRUE,FALSE)</f>
        <v>0</v>
      </c>
      <c r="AW471" s="1" t="s">
        <v>4458</v>
      </c>
      <c r="AX471" s="1" t="b">
        <f>Table16[[#This Row],[Total Expenditures to CAP]]=Table16[[#This Row],[
Percent Related to CAP]]*Table16[[#This Row],[ADOPTED
Expenditures TOTAL]]</f>
        <v>1</v>
      </c>
      <c r="AY471" s="1" t="b">
        <f>Table16[[#This Row],[Total Revenue to CAP]]=Table16[[#This Row],[
Percent Related to CAP]]*Table16[[#This Row],[ADOPTED
Revenue TOTAL]]</f>
        <v>1</v>
      </c>
    </row>
    <row r="472" spans="1:51" s="214" customFormat="1" ht="35.25" customHeight="1" x14ac:dyDescent="0.15">
      <c r="A472" s="196">
        <v>700011</v>
      </c>
      <c r="B472" s="199" t="s">
        <v>392</v>
      </c>
      <c r="C472" s="198">
        <v>2000</v>
      </c>
      <c r="D472" s="199" t="s">
        <v>393</v>
      </c>
      <c r="E472" s="199" t="s">
        <v>83</v>
      </c>
      <c r="F472" s="199" t="s">
        <v>83</v>
      </c>
      <c r="G472" s="199" t="s">
        <v>134</v>
      </c>
      <c r="H472" s="199" t="s">
        <v>83</v>
      </c>
      <c r="I472" s="226">
        <v>57499</v>
      </c>
      <c r="J472" s="228" t="s">
        <v>2080</v>
      </c>
      <c r="K472" s="190"/>
      <c r="L472" s="191"/>
      <c r="M472" s="191"/>
      <c r="N472" s="191"/>
      <c r="O472" s="191">
        <f>SUM(Table16[[#This Row],[Salaries and Wages]:[Variable Fringe]])</f>
        <v>0</v>
      </c>
      <c r="P472" s="191"/>
      <c r="Q472" s="191"/>
      <c r="R472" s="191"/>
      <c r="S472" s="191"/>
      <c r="T472" s="191"/>
      <c r="U472" s="191"/>
      <c r="V472" s="191"/>
      <c r="W472" s="191"/>
      <c r="X472" s="191"/>
      <c r="Y472" s="191"/>
      <c r="Z472" s="193">
        <v>-182000000</v>
      </c>
      <c r="AA472" s="222" t="s">
        <v>2081</v>
      </c>
      <c r="AB472" s="210" t="s">
        <v>2082</v>
      </c>
      <c r="AC472" s="210" t="s">
        <v>2083</v>
      </c>
      <c r="AD472" s="199" t="s">
        <v>94</v>
      </c>
      <c r="AE472" s="236" t="s">
        <v>69</v>
      </c>
      <c r="AF472" s="231">
        <v>0</v>
      </c>
      <c r="AG472" s="211">
        <f>Table16[[#This Row],[ADOPTED
Expenditures TOTAL]]*Table16[[#This Row],[
Percent Related to CAP]]</f>
        <v>0</v>
      </c>
      <c r="AH472" s="211">
        <f>Table16[[#This Row],[ADOPTED
Revenue TOTAL]]*Table16[[#This Row],[
Percent Related to CAP]]</f>
        <v>0</v>
      </c>
      <c r="AI472" s="217" t="s">
        <v>69</v>
      </c>
      <c r="AJ472" s="217" t="s">
        <v>69</v>
      </c>
      <c r="AK472" s="217" t="s">
        <v>69</v>
      </c>
      <c r="AL472" s="217" t="s">
        <v>69</v>
      </c>
      <c r="AM472" s="291"/>
      <c r="AN472" s="215" t="s">
        <v>83</v>
      </c>
      <c r="AO472" s="197"/>
      <c r="AP472" s="197"/>
      <c r="AQ472" s="216"/>
      <c r="AR472" s="216"/>
      <c r="AS472" s="219" t="s">
        <v>2080</v>
      </c>
      <c r="AT472" s="117" t="b">
        <f>IF(Table16[[#This Row],[PROPOSED
Form ID Name]]=Table16[[#This Row],[ADOPTED
Form ID Name]],TRUE,FALSE)</f>
        <v>1</v>
      </c>
      <c r="AU472" s="121" t="s">
        <v>2081</v>
      </c>
      <c r="AV472" s="220" t="b">
        <f>AND(Table16[[#This Row],[PROPOSED Adjustment Description]]=Table16[[#This Row],[ ADOPTED
Adjustment Description]],TRUE,FALSE)</f>
        <v>0</v>
      </c>
      <c r="AW472" s="1" t="s">
        <v>4458</v>
      </c>
      <c r="AX472" s="1" t="b">
        <f>Table16[[#This Row],[Total Expenditures to CAP]]=Table16[[#This Row],[
Percent Related to CAP]]*Table16[[#This Row],[ADOPTED
Expenditures TOTAL]]</f>
        <v>1</v>
      </c>
      <c r="AY472" s="1" t="b">
        <f>Table16[[#This Row],[Total Revenue to CAP]]=Table16[[#This Row],[
Percent Related to CAP]]*Table16[[#This Row],[ADOPTED
Revenue TOTAL]]</f>
        <v>1</v>
      </c>
    </row>
    <row r="473" spans="1:51" s="214" customFormat="1" ht="35.25" customHeight="1" x14ac:dyDescent="0.15">
      <c r="A473" s="196">
        <v>720040</v>
      </c>
      <c r="B473" s="199" t="s">
        <v>2084</v>
      </c>
      <c r="C473" s="198">
        <v>1514</v>
      </c>
      <c r="D473" s="199" t="s">
        <v>2085</v>
      </c>
      <c r="E473" s="199" t="s">
        <v>103</v>
      </c>
      <c r="F473" s="199" t="s">
        <v>83</v>
      </c>
      <c r="G473" s="199" t="s">
        <v>61</v>
      </c>
      <c r="H473" s="199" t="s">
        <v>83</v>
      </c>
      <c r="I473" s="226">
        <v>57500</v>
      </c>
      <c r="J473" s="228" t="s">
        <v>2086</v>
      </c>
      <c r="K473" s="190"/>
      <c r="L473" s="191"/>
      <c r="M473" s="191"/>
      <c r="N473" s="191"/>
      <c r="O473" s="191">
        <f>SUM(Table16[[#This Row],[Salaries and Wages]:[Variable Fringe]])</f>
        <v>0</v>
      </c>
      <c r="P473" s="191"/>
      <c r="Q473" s="191"/>
      <c r="R473" s="191">
        <v>200000</v>
      </c>
      <c r="S473" s="191"/>
      <c r="T473" s="191"/>
      <c r="U473" s="191"/>
      <c r="V473" s="191"/>
      <c r="W473" s="191"/>
      <c r="X473" s="191"/>
      <c r="Y473" s="191">
        <v>200000</v>
      </c>
      <c r="Z473" s="191"/>
      <c r="AA473" s="223" t="s">
        <v>2087</v>
      </c>
      <c r="AB473" s="210" t="s">
        <v>2088</v>
      </c>
      <c r="AC473" s="209" t="s">
        <v>2089</v>
      </c>
      <c r="AD473" s="199" t="s">
        <v>67</v>
      </c>
      <c r="AE473" s="237" t="s">
        <v>2090</v>
      </c>
      <c r="AF473" s="231">
        <v>0</v>
      </c>
      <c r="AG473" s="211">
        <f>Table16[[#This Row],[ADOPTED
Expenditures TOTAL]]*Table16[[#This Row],[
Percent Related to CAP]]</f>
        <v>0</v>
      </c>
      <c r="AH473" s="211">
        <f>Table16[[#This Row],[ADOPTED
Revenue TOTAL]]*Table16[[#This Row],[
Percent Related to CAP]]</f>
        <v>0</v>
      </c>
      <c r="AI473" s="217" t="s">
        <v>69</v>
      </c>
      <c r="AJ473" s="217" t="s">
        <v>69</v>
      </c>
      <c r="AK473" s="217" t="s">
        <v>69</v>
      </c>
      <c r="AL473" s="217" t="s">
        <v>69</v>
      </c>
      <c r="AM473" s="293"/>
      <c r="AN473" s="215" t="s">
        <v>83</v>
      </c>
      <c r="AO473" s="197"/>
      <c r="AP473" s="197"/>
      <c r="AQ473" s="197"/>
      <c r="AR473" s="216"/>
      <c r="AS473" s="219" t="s">
        <v>2086</v>
      </c>
      <c r="AT473" s="117" t="b">
        <f>IF(Table16[[#This Row],[PROPOSED
Form ID Name]]=Table16[[#This Row],[ADOPTED
Form ID Name]],TRUE,FALSE)</f>
        <v>1</v>
      </c>
      <c r="AU473" s="121" t="s">
        <v>2087</v>
      </c>
      <c r="AV473" s="220" t="b">
        <f>AND(Table16[[#This Row],[PROPOSED Adjustment Description]]=Table16[[#This Row],[ ADOPTED
Adjustment Description]],TRUE,FALSE)</f>
        <v>0</v>
      </c>
      <c r="AW473" s="1" t="s">
        <v>4458</v>
      </c>
      <c r="AX473" s="1" t="b">
        <f>Table16[[#This Row],[Total Expenditures to CAP]]=Table16[[#This Row],[
Percent Related to CAP]]*Table16[[#This Row],[ADOPTED
Expenditures TOTAL]]</f>
        <v>1</v>
      </c>
      <c r="AY473" s="1" t="b">
        <f>Table16[[#This Row],[Total Revenue to CAP]]=Table16[[#This Row],[
Percent Related to CAP]]*Table16[[#This Row],[ADOPTED
Revenue TOTAL]]</f>
        <v>1</v>
      </c>
    </row>
    <row r="474" spans="1:51" s="214" customFormat="1" ht="35.25" customHeight="1" x14ac:dyDescent="0.15">
      <c r="A474" s="196">
        <v>100000</v>
      </c>
      <c r="B474" s="199" t="s">
        <v>57</v>
      </c>
      <c r="C474" s="198">
        <v>1419</v>
      </c>
      <c r="D474" s="199" t="s">
        <v>2091</v>
      </c>
      <c r="E474" s="199" t="s">
        <v>103</v>
      </c>
      <c r="F474" s="199" t="s">
        <v>83</v>
      </c>
      <c r="G474" s="199" t="s">
        <v>478</v>
      </c>
      <c r="H474" s="199" t="s">
        <v>83</v>
      </c>
      <c r="I474" s="226">
        <v>57501</v>
      </c>
      <c r="J474" s="228" t="s">
        <v>2092</v>
      </c>
      <c r="K474" s="190"/>
      <c r="L474" s="191"/>
      <c r="M474" s="191"/>
      <c r="N474" s="191"/>
      <c r="O474" s="191">
        <f>SUM(Table16[[#This Row],[Salaries and Wages]:[Variable Fringe]])</f>
        <v>0</v>
      </c>
      <c r="P474" s="191"/>
      <c r="Q474" s="193">
        <v>-30166</v>
      </c>
      <c r="R474" s="191"/>
      <c r="S474" s="191"/>
      <c r="T474" s="191"/>
      <c r="U474" s="191"/>
      <c r="V474" s="191"/>
      <c r="W474" s="191"/>
      <c r="X474" s="191"/>
      <c r="Y474" s="193">
        <v>-30166</v>
      </c>
      <c r="Z474" s="191"/>
      <c r="AA474" s="222" t="s">
        <v>2093</v>
      </c>
      <c r="AB474" s="210" t="s">
        <v>2094</v>
      </c>
      <c r="AC474" s="210" t="s">
        <v>2095</v>
      </c>
      <c r="AD474" s="199" t="s">
        <v>94</v>
      </c>
      <c r="AE474" s="234" t="s">
        <v>69</v>
      </c>
      <c r="AF474" s="231">
        <v>0</v>
      </c>
      <c r="AG474" s="211">
        <f>Table16[[#This Row],[ADOPTED
Expenditures TOTAL]]*Table16[[#This Row],[
Percent Related to CAP]]</f>
        <v>0</v>
      </c>
      <c r="AH474" s="211">
        <f>Table16[[#This Row],[ADOPTED
Revenue TOTAL]]*Table16[[#This Row],[
Percent Related to CAP]]</f>
        <v>0</v>
      </c>
      <c r="AI474" s="217" t="s">
        <v>69</v>
      </c>
      <c r="AJ474" s="217" t="s">
        <v>69</v>
      </c>
      <c r="AK474" s="217" t="s">
        <v>69</v>
      </c>
      <c r="AL474" s="217" t="s">
        <v>69</v>
      </c>
      <c r="AM474" s="246"/>
      <c r="AN474" s="215"/>
      <c r="AO474" s="197"/>
      <c r="AP474" s="197"/>
      <c r="AQ474" s="197"/>
      <c r="AR474" s="197" t="s">
        <v>83</v>
      </c>
      <c r="AS474" s="219" t="s">
        <v>2092</v>
      </c>
      <c r="AT474" s="116" t="b">
        <f>IF(Table16[[#This Row],[PROPOSED
Form ID Name]]=Table16[[#This Row],[ADOPTED
Form ID Name]],TRUE,FALSE)</f>
        <v>1</v>
      </c>
      <c r="AU474" s="121" t="s">
        <v>2093</v>
      </c>
      <c r="AV474" s="220" t="b">
        <f>AND(Table16[[#This Row],[PROPOSED Adjustment Description]]=Table16[[#This Row],[ ADOPTED
Adjustment Description]],TRUE,FALSE)</f>
        <v>0</v>
      </c>
      <c r="AW474" s="1" t="s">
        <v>4458</v>
      </c>
      <c r="AX474" s="1" t="b">
        <f>Table16[[#This Row],[Total Expenditures to CAP]]=Table16[[#This Row],[
Percent Related to CAP]]*Table16[[#This Row],[ADOPTED
Expenditures TOTAL]]</f>
        <v>1</v>
      </c>
      <c r="AY474" s="1" t="b">
        <f>Table16[[#This Row],[Total Revenue to CAP]]=Table16[[#This Row],[
Percent Related to CAP]]*Table16[[#This Row],[ADOPTED
Revenue TOTAL]]</f>
        <v>1</v>
      </c>
    </row>
    <row r="475" spans="1:51" s="214" customFormat="1" ht="35.25" customHeight="1" x14ac:dyDescent="0.15">
      <c r="A475" s="196">
        <v>100000</v>
      </c>
      <c r="B475" s="199" t="s">
        <v>57</v>
      </c>
      <c r="C475" s="198">
        <v>171415</v>
      </c>
      <c r="D475" s="199" t="s">
        <v>1271</v>
      </c>
      <c r="E475" s="199" t="s">
        <v>83</v>
      </c>
      <c r="F475" s="199" t="s">
        <v>83</v>
      </c>
      <c r="G475" s="199" t="s">
        <v>239</v>
      </c>
      <c r="H475" s="199" t="s">
        <v>83</v>
      </c>
      <c r="I475" s="226">
        <v>57502</v>
      </c>
      <c r="J475" s="228" t="s">
        <v>2096</v>
      </c>
      <c r="K475" s="190">
        <v>2.3199999999999998</v>
      </c>
      <c r="L475" s="191">
        <v>84656</v>
      </c>
      <c r="M475" s="191">
        <v>1664</v>
      </c>
      <c r="N475" s="191">
        <v>4404</v>
      </c>
      <c r="O475" s="191">
        <f>SUM(Table16[[#This Row],[Salaries and Wages]:[Variable Fringe]])</f>
        <v>90724</v>
      </c>
      <c r="P475" s="191"/>
      <c r="Q475" s="191"/>
      <c r="R475" s="191"/>
      <c r="S475" s="191"/>
      <c r="T475" s="191"/>
      <c r="U475" s="191"/>
      <c r="V475" s="191"/>
      <c r="W475" s="191"/>
      <c r="X475" s="191"/>
      <c r="Y475" s="191">
        <v>90724</v>
      </c>
      <c r="Z475" s="191"/>
      <c r="AA475" s="223" t="s">
        <v>1454</v>
      </c>
      <c r="AB475" s="210" t="s">
        <v>242</v>
      </c>
      <c r="AC475" s="210" t="s">
        <v>431</v>
      </c>
      <c r="AD475" s="199" t="s">
        <v>94</v>
      </c>
      <c r="AE475" s="234" t="s">
        <v>1276</v>
      </c>
      <c r="AF475" s="231">
        <v>0</v>
      </c>
      <c r="AG475" s="211">
        <f>Table16[[#This Row],[ADOPTED
Expenditures TOTAL]]*Table16[[#This Row],[
Percent Related to CAP]]</f>
        <v>0</v>
      </c>
      <c r="AH475" s="211">
        <f>Table16[[#This Row],[ADOPTED
Revenue TOTAL]]*Table16[[#This Row],[
Percent Related to CAP]]</f>
        <v>0</v>
      </c>
      <c r="AI475" s="217" t="s">
        <v>69</v>
      </c>
      <c r="AJ475" s="217" t="s">
        <v>69</v>
      </c>
      <c r="AK475" s="217" t="s">
        <v>69</v>
      </c>
      <c r="AL475" s="217" t="s">
        <v>69</v>
      </c>
      <c r="AM475" s="246"/>
      <c r="AN475" s="215"/>
      <c r="AO475" s="197"/>
      <c r="AP475" s="197"/>
      <c r="AQ475" s="197"/>
      <c r="AR475" s="197" t="s">
        <v>83</v>
      </c>
      <c r="AS475" s="219" t="s">
        <v>2096</v>
      </c>
      <c r="AT475" s="116" t="b">
        <f>IF(Table16[[#This Row],[PROPOSED
Form ID Name]]=Table16[[#This Row],[ADOPTED
Form ID Name]],TRUE,FALSE)</f>
        <v>1</v>
      </c>
      <c r="AU475" s="121" t="s">
        <v>1454</v>
      </c>
      <c r="AV475" s="220" t="b">
        <f>AND(Table16[[#This Row],[PROPOSED Adjustment Description]]=Table16[[#This Row],[ ADOPTED
Adjustment Description]],TRUE,FALSE)</f>
        <v>0</v>
      </c>
      <c r="AW475" s="1" t="s">
        <v>4458</v>
      </c>
      <c r="AX475" s="1" t="b">
        <f>Table16[[#This Row],[Total Expenditures to CAP]]=Table16[[#This Row],[
Percent Related to CAP]]*Table16[[#This Row],[ADOPTED
Expenditures TOTAL]]</f>
        <v>1</v>
      </c>
      <c r="AY475" s="1" t="b">
        <f>Table16[[#This Row],[Total Revenue to CAP]]=Table16[[#This Row],[
Percent Related to CAP]]*Table16[[#This Row],[ADOPTED
Revenue TOTAL]]</f>
        <v>1</v>
      </c>
    </row>
    <row r="476" spans="1:51" s="214" customFormat="1" ht="35.25" customHeight="1" x14ac:dyDescent="0.15">
      <c r="A476" s="196">
        <v>200109</v>
      </c>
      <c r="B476" s="199" t="s">
        <v>1670</v>
      </c>
      <c r="C476" s="198">
        <v>171418</v>
      </c>
      <c r="D476" s="199" t="s">
        <v>1671</v>
      </c>
      <c r="E476" s="199" t="s">
        <v>83</v>
      </c>
      <c r="F476" s="199" t="s">
        <v>83</v>
      </c>
      <c r="G476" s="199" t="s">
        <v>83</v>
      </c>
      <c r="H476" s="199" t="s">
        <v>83</v>
      </c>
      <c r="I476" s="226">
        <v>57504</v>
      </c>
      <c r="J476" s="228" t="s">
        <v>2097</v>
      </c>
      <c r="K476" s="190"/>
      <c r="L476" s="191"/>
      <c r="M476" s="191"/>
      <c r="N476" s="191"/>
      <c r="O476" s="191">
        <f>SUM(Table16[[#This Row],[Salaries and Wages]:[Variable Fringe]])</f>
        <v>0</v>
      </c>
      <c r="P476" s="191"/>
      <c r="Q476" s="191"/>
      <c r="R476" s="191"/>
      <c r="S476" s="191"/>
      <c r="T476" s="191"/>
      <c r="U476" s="191"/>
      <c r="V476" s="191"/>
      <c r="W476" s="191">
        <v>3964777</v>
      </c>
      <c r="X476" s="191"/>
      <c r="Y476" s="191">
        <v>3964777</v>
      </c>
      <c r="Z476" s="191"/>
      <c r="AA476" s="223" t="s">
        <v>2098</v>
      </c>
      <c r="AB476" s="210" t="s">
        <v>2099</v>
      </c>
      <c r="AC476" s="210" t="s">
        <v>2100</v>
      </c>
      <c r="AD476" s="199" t="s">
        <v>94</v>
      </c>
      <c r="AE476" s="236" t="s">
        <v>1276</v>
      </c>
      <c r="AF476" s="231">
        <v>0</v>
      </c>
      <c r="AG476" s="211">
        <f>Table16[[#This Row],[ADOPTED
Expenditures TOTAL]]*Table16[[#This Row],[
Percent Related to CAP]]</f>
        <v>0</v>
      </c>
      <c r="AH476" s="211">
        <f>Table16[[#This Row],[ADOPTED
Revenue TOTAL]]*Table16[[#This Row],[
Percent Related to CAP]]</f>
        <v>0</v>
      </c>
      <c r="AI476" s="217" t="s">
        <v>69</v>
      </c>
      <c r="AJ476" s="217" t="s">
        <v>69</v>
      </c>
      <c r="AK476" s="217" t="s">
        <v>69</v>
      </c>
      <c r="AL476" s="217" t="s">
        <v>69</v>
      </c>
      <c r="AM476" s="291"/>
      <c r="AN476" s="215" t="s">
        <v>83</v>
      </c>
      <c r="AO476" s="197"/>
      <c r="AP476" s="197"/>
      <c r="AQ476" s="216"/>
      <c r="AR476" s="216"/>
      <c r="AS476" s="219" t="s">
        <v>2097</v>
      </c>
      <c r="AT476" s="117" t="b">
        <f>IF(Table16[[#This Row],[PROPOSED
Form ID Name]]=Table16[[#This Row],[ADOPTED
Form ID Name]],TRUE,FALSE)</f>
        <v>1</v>
      </c>
      <c r="AU476" s="121" t="s">
        <v>2098</v>
      </c>
      <c r="AV476" s="220" t="b">
        <f>AND(Table16[[#This Row],[PROPOSED Adjustment Description]]=Table16[[#This Row],[ ADOPTED
Adjustment Description]],TRUE,FALSE)</f>
        <v>0</v>
      </c>
      <c r="AW476" s="1" t="s">
        <v>4458</v>
      </c>
      <c r="AX476" s="1" t="b">
        <f>Table16[[#This Row],[Total Expenditures to CAP]]=Table16[[#This Row],[
Percent Related to CAP]]*Table16[[#This Row],[ADOPTED
Expenditures TOTAL]]</f>
        <v>1</v>
      </c>
      <c r="AY476" s="1" t="b">
        <f>Table16[[#This Row],[Total Revenue to CAP]]=Table16[[#This Row],[
Percent Related to CAP]]*Table16[[#This Row],[ADOPTED
Revenue TOTAL]]</f>
        <v>1</v>
      </c>
    </row>
    <row r="477" spans="1:51" s="214" customFormat="1" ht="35.25" customHeight="1" x14ac:dyDescent="0.15">
      <c r="A477" s="196">
        <v>200111</v>
      </c>
      <c r="B477" s="199" t="s">
        <v>1434</v>
      </c>
      <c r="C477" s="198">
        <v>171417</v>
      </c>
      <c r="D477" s="199" t="s">
        <v>1435</v>
      </c>
      <c r="E477" s="199" t="s">
        <v>83</v>
      </c>
      <c r="F477" s="199" t="s">
        <v>83</v>
      </c>
      <c r="G477" s="199" t="s">
        <v>83</v>
      </c>
      <c r="H477" s="199" t="s">
        <v>83</v>
      </c>
      <c r="I477" s="226">
        <v>57505</v>
      </c>
      <c r="J477" s="228" t="s">
        <v>2101</v>
      </c>
      <c r="K477" s="190"/>
      <c r="L477" s="191"/>
      <c r="M477" s="191"/>
      <c r="N477" s="191"/>
      <c r="O477" s="191">
        <f>SUM(Table16[[#This Row],[Salaries and Wages]:[Variable Fringe]])</f>
        <v>0</v>
      </c>
      <c r="P477" s="191"/>
      <c r="Q477" s="191"/>
      <c r="R477" s="191"/>
      <c r="S477" s="191"/>
      <c r="T477" s="191"/>
      <c r="U477" s="191"/>
      <c r="V477" s="191"/>
      <c r="W477" s="191">
        <v>548485</v>
      </c>
      <c r="X477" s="191"/>
      <c r="Y477" s="191">
        <v>548485</v>
      </c>
      <c r="Z477" s="191"/>
      <c r="AA477" s="223" t="s">
        <v>2098</v>
      </c>
      <c r="AB477" s="210" t="s">
        <v>2099</v>
      </c>
      <c r="AC477" s="210" t="s">
        <v>2102</v>
      </c>
      <c r="AD477" s="199" t="s">
        <v>94</v>
      </c>
      <c r="AE477" s="236" t="s">
        <v>1276</v>
      </c>
      <c r="AF477" s="231">
        <v>0</v>
      </c>
      <c r="AG477" s="211">
        <f>Table16[[#This Row],[ADOPTED
Expenditures TOTAL]]*Table16[[#This Row],[
Percent Related to CAP]]</f>
        <v>0</v>
      </c>
      <c r="AH477" s="211">
        <f>Table16[[#This Row],[ADOPTED
Revenue TOTAL]]*Table16[[#This Row],[
Percent Related to CAP]]</f>
        <v>0</v>
      </c>
      <c r="AI477" s="217" t="s">
        <v>69</v>
      </c>
      <c r="AJ477" s="217" t="s">
        <v>69</v>
      </c>
      <c r="AK477" s="217" t="s">
        <v>69</v>
      </c>
      <c r="AL477" s="217" t="s">
        <v>69</v>
      </c>
      <c r="AM477" s="291"/>
      <c r="AN477" s="215" t="s">
        <v>83</v>
      </c>
      <c r="AO477" s="197"/>
      <c r="AP477" s="197"/>
      <c r="AQ477" s="216"/>
      <c r="AR477" s="216"/>
      <c r="AS477" s="219" t="s">
        <v>2101</v>
      </c>
      <c r="AT477" s="117" t="b">
        <f>IF(Table16[[#This Row],[PROPOSED
Form ID Name]]=Table16[[#This Row],[ADOPTED
Form ID Name]],TRUE,FALSE)</f>
        <v>1</v>
      </c>
      <c r="AU477" s="121" t="s">
        <v>2098</v>
      </c>
      <c r="AV477" s="220" t="b">
        <f>AND(Table16[[#This Row],[PROPOSED Adjustment Description]]=Table16[[#This Row],[ ADOPTED
Adjustment Description]],TRUE,FALSE)</f>
        <v>0</v>
      </c>
      <c r="AW477" s="1" t="s">
        <v>4458</v>
      </c>
      <c r="AX477" s="1" t="b">
        <f>Table16[[#This Row],[Total Expenditures to CAP]]=Table16[[#This Row],[
Percent Related to CAP]]*Table16[[#This Row],[ADOPTED
Expenditures TOTAL]]</f>
        <v>1</v>
      </c>
      <c r="AY477" s="1" t="b">
        <f>Table16[[#This Row],[Total Revenue to CAP]]=Table16[[#This Row],[
Percent Related to CAP]]*Table16[[#This Row],[ADOPTED
Revenue TOTAL]]</f>
        <v>1</v>
      </c>
    </row>
    <row r="478" spans="1:51" s="214" customFormat="1" ht="35.25" customHeight="1" x14ac:dyDescent="0.15">
      <c r="A478" s="196">
        <v>100000</v>
      </c>
      <c r="B478" s="199" t="s">
        <v>57</v>
      </c>
      <c r="C478" s="198">
        <v>1514</v>
      </c>
      <c r="D478" s="199" t="s">
        <v>2085</v>
      </c>
      <c r="E478" s="199" t="s">
        <v>238</v>
      </c>
      <c r="F478" s="199" t="s">
        <v>83</v>
      </c>
      <c r="G478" s="199" t="s">
        <v>61</v>
      </c>
      <c r="H478" s="199" t="s">
        <v>83</v>
      </c>
      <c r="I478" s="226">
        <v>57512</v>
      </c>
      <c r="J478" s="228" t="s">
        <v>2103</v>
      </c>
      <c r="K478" s="190">
        <v>1</v>
      </c>
      <c r="L478" s="191">
        <v>119138</v>
      </c>
      <c r="M478" s="191">
        <v>23747</v>
      </c>
      <c r="N478" s="191">
        <v>10817</v>
      </c>
      <c r="O478" s="191">
        <f>SUM(Table16[[#This Row],[Salaries and Wages]:[Variable Fringe]])</f>
        <v>153702</v>
      </c>
      <c r="P478" s="191"/>
      <c r="Q478" s="191"/>
      <c r="R478" s="191"/>
      <c r="S478" s="191"/>
      <c r="T478" s="191"/>
      <c r="U478" s="191"/>
      <c r="V478" s="191"/>
      <c r="W478" s="191"/>
      <c r="X478" s="191"/>
      <c r="Y478" s="191">
        <v>153702</v>
      </c>
      <c r="Z478" s="191"/>
      <c r="AA478" s="223" t="s">
        <v>2104</v>
      </c>
      <c r="AB478" s="210" t="s">
        <v>2105</v>
      </c>
      <c r="AC478" s="209" t="s">
        <v>2106</v>
      </c>
      <c r="AD478" s="199" t="s">
        <v>67</v>
      </c>
      <c r="AE478" s="235" t="s">
        <v>2107</v>
      </c>
      <c r="AF478" s="231">
        <v>0</v>
      </c>
      <c r="AG478" s="211">
        <f>Table16[[#This Row],[ADOPTED
Expenditures TOTAL]]*Table16[[#This Row],[
Percent Related to CAP]]</f>
        <v>0</v>
      </c>
      <c r="AH478" s="211">
        <f>Table16[[#This Row],[ADOPTED
Revenue TOTAL]]*Table16[[#This Row],[
Percent Related to CAP]]</f>
        <v>0</v>
      </c>
      <c r="AI478" s="217" t="s">
        <v>69</v>
      </c>
      <c r="AJ478" s="217" t="s">
        <v>69</v>
      </c>
      <c r="AK478" s="217" t="s">
        <v>69</v>
      </c>
      <c r="AL478" s="217" t="s">
        <v>69</v>
      </c>
      <c r="AM478" s="290"/>
      <c r="AN478" s="212"/>
      <c r="AO478" s="213"/>
      <c r="AP478" s="213"/>
      <c r="AQ478" s="213"/>
      <c r="AR478" s="197" t="s">
        <v>83</v>
      </c>
      <c r="AS478" s="219" t="s">
        <v>2103</v>
      </c>
      <c r="AT478" s="116" t="b">
        <f>IF(Table16[[#This Row],[PROPOSED
Form ID Name]]=Table16[[#This Row],[ADOPTED
Form ID Name]],TRUE,FALSE)</f>
        <v>1</v>
      </c>
      <c r="AU478" s="121" t="s">
        <v>2104</v>
      </c>
      <c r="AV478" s="220" t="b">
        <f>AND(Table16[[#This Row],[PROPOSED Adjustment Description]]=Table16[[#This Row],[ ADOPTED
Adjustment Description]],TRUE,FALSE)</f>
        <v>0</v>
      </c>
      <c r="AW478" s="1" t="s">
        <v>4458</v>
      </c>
      <c r="AX478" s="1" t="b">
        <f>Table16[[#This Row],[Total Expenditures to CAP]]=Table16[[#This Row],[
Percent Related to CAP]]*Table16[[#This Row],[ADOPTED
Expenditures TOTAL]]</f>
        <v>1</v>
      </c>
      <c r="AY478" s="1" t="b">
        <f>Table16[[#This Row],[Total Revenue to CAP]]=Table16[[#This Row],[
Percent Related to CAP]]*Table16[[#This Row],[ADOPTED
Revenue TOTAL]]</f>
        <v>1</v>
      </c>
    </row>
    <row r="479" spans="1:51" s="214" customFormat="1" ht="35.25" customHeight="1" x14ac:dyDescent="0.15">
      <c r="A479" s="196">
        <v>100000</v>
      </c>
      <c r="B479" s="199" t="s">
        <v>57</v>
      </c>
      <c r="C479" s="198">
        <v>1101</v>
      </c>
      <c r="D479" s="199" t="s">
        <v>2108</v>
      </c>
      <c r="E479" s="199" t="s">
        <v>103</v>
      </c>
      <c r="F479" s="199" t="s">
        <v>83</v>
      </c>
      <c r="G479" s="199" t="s">
        <v>83</v>
      </c>
      <c r="H479" s="199" t="s">
        <v>83</v>
      </c>
      <c r="I479" s="226">
        <v>57514</v>
      </c>
      <c r="J479" s="228" t="s">
        <v>2109</v>
      </c>
      <c r="K479" s="190"/>
      <c r="L479" s="191">
        <v>5500</v>
      </c>
      <c r="M479" s="191"/>
      <c r="N479" s="191"/>
      <c r="O479" s="191">
        <f>SUM(Table16[[#This Row],[Salaries and Wages]:[Variable Fringe]])</f>
        <v>5500</v>
      </c>
      <c r="P479" s="191"/>
      <c r="Q479" s="191"/>
      <c r="R479" s="191"/>
      <c r="S479" s="191"/>
      <c r="T479" s="191"/>
      <c r="U479" s="191"/>
      <c r="V479" s="191"/>
      <c r="W479" s="191"/>
      <c r="X479" s="191"/>
      <c r="Y479" s="191">
        <v>5500</v>
      </c>
      <c r="Z479" s="191"/>
      <c r="AA479" s="222" t="s">
        <v>2110</v>
      </c>
      <c r="AB479" s="210" t="s">
        <v>2111</v>
      </c>
      <c r="AC479" s="210" t="s">
        <v>2112</v>
      </c>
      <c r="AD479" s="199" t="s">
        <v>94</v>
      </c>
      <c r="AE479" s="234" t="s">
        <v>69</v>
      </c>
      <c r="AF479" s="231">
        <v>0</v>
      </c>
      <c r="AG479" s="211">
        <f>Table16[[#This Row],[ADOPTED
Expenditures TOTAL]]*Table16[[#This Row],[
Percent Related to CAP]]</f>
        <v>0</v>
      </c>
      <c r="AH479" s="211">
        <f>Table16[[#This Row],[ADOPTED
Revenue TOTAL]]*Table16[[#This Row],[
Percent Related to CAP]]</f>
        <v>0</v>
      </c>
      <c r="AI479" s="217" t="s">
        <v>69</v>
      </c>
      <c r="AJ479" s="217" t="s">
        <v>69</v>
      </c>
      <c r="AK479" s="217" t="s">
        <v>69</v>
      </c>
      <c r="AL479" s="217" t="s">
        <v>69</v>
      </c>
      <c r="AM479" s="246"/>
      <c r="AN479" s="215"/>
      <c r="AO479" s="197"/>
      <c r="AP479" s="197"/>
      <c r="AQ479" s="197"/>
      <c r="AR479" s="197" t="s">
        <v>83</v>
      </c>
      <c r="AS479" s="219" t="s">
        <v>2109</v>
      </c>
      <c r="AT479" s="116" t="b">
        <f>IF(Table16[[#This Row],[PROPOSED
Form ID Name]]=Table16[[#This Row],[ADOPTED
Form ID Name]],TRUE,FALSE)</f>
        <v>1</v>
      </c>
      <c r="AU479" s="121" t="s">
        <v>2110</v>
      </c>
      <c r="AV479" s="220" t="b">
        <f>AND(Table16[[#This Row],[PROPOSED Adjustment Description]]=Table16[[#This Row],[ ADOPTED
Adjustment Description]],TRUE,FALSE)</f>
        <v>0</v>
      </c>
      <c r="AW479" s="1" t="s">
        <v>4458</v>
      </c>
      <c r="AX479" s="1" t="b">
        <f>Table16[[#This Row],[Total Expenditures to CAP]]=Table16[[#This Row],[
Percent Related to CAP]]*Table16[[#This Row],[ADOPTED
Expenditures TOTAL]]</f>
        <v>1</v>
      </c>
      <c r="AY479" s="1" t="b">
        <f>Table16[[#This Row],[Total Revenue to CAP]]=Table16[[#This Row],[
Percent Related to CAP]]*Table16[[#This Row],[ADOPTED
Revenue TOTAL]]</f>
        <v>1</v>
      </c>
    </row>
    <row r="480" spans="1:51" s="214" customFormat="1" ht="35.25" customHeight="1" x14ac:dyDescent="0.15">
      <c r="A480" s="196">
        <v>100000</v>
      </c>
      <c r="B480" s="199" t="s">
        <v>57</v>
      </c>
      <c r="C480" s="198">
        <v>1102</v>
      </c>
      <c r="D480" s="199" t="s">
        <v>2113</v>
      </c>
      <c r="E480" s="199" t="s">
        <v>103</v>
      </c>
      <c r="F480" s="199" t="s">
        <v>83</v>
      </c>
      <c r="G480" s="199" t="s">
        <v>83</v>
      </c>
      <c r="H480" s="199" t="s">
        <v>83</v>
      </c>
      <c r="I480" s="226">
        <v>57515</v>
      </c>
      <c r="J480" s="228" t="s">
        <v>2114</v>
      </c>
      <c r="K480" s="190"/>
      <c r="L480" s="191">
        <v>1714</v>
      </c>
      <c r="M480" s="191"/>
      <c r="N480" s="191"/>
      <c r="O480" s="191">
        <f>SUM(Table16[[#This Row],[Salaries and Wages]:[Variable Fringe]])</f>
        <v>1714</v>
      </c>
      <c r="P480" s="191"/>
      <c r="Q480" s="191"/>
      <c r="R480" s="191"/>
      <c r="S480" s="191"/>
      <c r="T480" s="191"/>
      <c r="U480" s="191"/>
      <c r="V480" s="191"/>
      <c r="W480" s="191"/>
      <c r="X480" s="191"/>
      <c r="Y480" s="191">
        <v>1714</v>
      </c>
      <c r="Z480" s="191"/>
      <c r="AA480" s="222" t="s">
        <v>2110</v>
      </c>
      <c r="AB480" s="210" t="s">
        <v>2111</v>
      </c>
      <c r="AC480" s="210" t="s">
        <v>2112</v>
      </c>
      <c r="AD480" s="199" t="s">
        <v>94</v>
      </c>
      <c r="AE480" s="234" t="s">
        <v>69</v>
      </c>
      <c r="AF480" s="231">
        <v>0</v>
      </c>
      <c r="AG480" s="211">
        <f>Table16[[#This Row],[ADOPTED
Expenditures TOTAL]]*Table16[[#This Row],[
Percent Related to CAP]]</f>
        <v>0</v>
      </c>
      <c r="AH480" s="211">
        <f>Table16[[#This Row],[ADOPTED
Revenue TOTAL]]*Table16[[#This Row],[
Percent Related to CAP]]</f>
        <v>0</v>
      </c>
      <c r="AI480" s="217" t="s">
        <v>69</v>
      </c>
      <c r="AJ480" s="217" t="s">
        <v>69</v>
      </c>
      <c r="AK480" s="217" t="s">
        <v>69</v>
      </c>
      <c r="AL480" s="217" t="s">
        <v>69</v>
      </c>
      <c r="AM480" s="246"/>
      <c r="AN480" s="215"/>
      <c r="AO480" s="197"/>
      <c r="AP480" s="197"/>
      <c r="AQ480" s="197"/>
      <c r="AR480" s="197" t="s">
        <v>83</v>
      </c>
      <c r="AS480" s="219" t="s">
        <v>2114</v>
      </c>
      <c r="AT480" s="116" t="b">
        <f>IF(Table16[[#This Row],[PROPOSED
Form ID Name]]=Table16[[#This Row],[ADOPTED
Form ID Name]],TRUE,FALSE)</f>
        <v>1</v>
      </c>
      <c r="AU480" s="121" t="s">
        <v>2110</v>
      </c>
      <c r="AV480" s="220" t="b">
        <f>AND(Table16[[#This Row],[PROPOSED Adjustment Description]]=Table16[[#This Row],[ ADOPTED
Adjustment Description]],TRUE,FALSE)</f>
        <v>0</v>
      </c>
      <c r="AW480" s="1" t="s">
        <v>4458</v>
      </c>
      <c r="AX480" s="1" t="b">
        <f>Table16[[#This Row],[Total Expenditures to CAP]]=Table16[[#This Row],[
Percent Related to CAP]]*Table16[[#This Row],[ADOPTED
Expenditures TOTAL]]</f>
        <v>1</v>
      </c>
      <c r="AY480" s="1" t="b">
        <f>Table16[[#This Row],[Total Revenue to CAP]]=Table16[[#This Row],[
Percent Related to CAP]]*Table16[[#This Row],[ADOPTED
Revenue TOTAL]]</f>
        <v>1</v>
      </c>
    </row>
    <row r="481" spans="1:51" s="214" customFormat="1" ht="35.25" customHeight="1" x14ac:dyDescent="0.15">
      <c r="A481" s="196">
        <v>100000</v>
      </c>
      <c r="B481" s="199" t="s">
        <v>57</v>
      </c>
      <c r="C481" s="198">
        <v>1103</v>
      </c>
      <c r="D481" s="199" t="s">
        <v>2115</v>
      </c>
      <c r="E481" s="199" t="s">
        <v>103</v>
      </c>
      <c r="F481" s="199" t="s">
        <v>83</v>
      </c>
      <c r="G481" s="199" t="s">
        <v>83</v>
      </c>
      <c r="H481" s="199" t="s">
        <v>83</v>
      </c>
      <c r="I481" s="226">
        <v>57516</v>
      </c>
      <c r="J481" s="228" t="s">
        <v>2116</v>
      </c>
      <c r="K481" s="190"/>
      <c r="L481" s="191">
        <v>1233</v>
      </c>
      <c r="M481" s="191"/>
      <c r="N481" s="191"/>
      <c r="O481" s="191">
        <f>SUM(Table16[[#This Row],[Salaries and Wages]:[Variable Fringe]])</f>
        <v>1233</v>
      </c>
      <c r="P481" s="191"/>
      <c r="Q481" s="191"/>
      <c r="R481" s="191"/>
      <c r="S481" s="191"/>
      <c r="T481" s="191"/>
      <c r="U481" s="191"/>
      <c r="V481" s="191"/>
      <c r="W481" s="191"/>
      <c r="X481" s="191"/>
      <c r="Y481" s="191">
        <v>1233</v>
      </c>
      <c r="Z481" s="191"/>
      <c r="AA481" s="222" t="s">
        <v>2117</v>
      </c>
      <c r="AB481" s="210" t="s">
        <v>2111</v>
      </c>
      <c r="AC481" s="210" t="s">
        <v>2112</v>
      </c>
      <c r="AD481" s="199" t="s">
        <v>94</v>
      </c>
      <c r="AE481" s="234" t="s">
        <v>69</v>
      </c>
      <c r="AF481" s="231">
        <v>0</v>
      </c>
      <c r="AG481" s="211">
        <f>Table16[[#This Row],[ADOPTED
Expenditures TOTAL]]*Table16[[#This Row],[
Percent Related to CAP]]</f>
        <v>0</v>
      </c>
      <c r="AH481" s="211">
        <f>Table16[[#This Row],[ADOPTED
Revenue TOTAL]]*Table16[[#This Row],[
Percent Related to CAP]]</f>
        <v>0</v>
      </c>
      <c r="AI481" s="217" t="s">
        <v>69</v>
      </c>
      <c r="AJ481" s="217" t="s">
        <v>69</v>
      </c>
      <c r="AK481" s="217" t="s">
        <v>69</v>
      </c>
      <c r="AL481" s="217" t="s">
        <v>69</v>
      </c>
      <c r="AM481" s="246"/>
      <c r="AN481" s="215"/>
      <c r="AO481" s="197"/>
      <c r="AP481" s="197"/>
      <c r="AQ481" s="197"/>
      <c r="AR481" s="197" t="s">
        <v>83</v>
      </c>
      <c r="AS481" s="219" t="s">
        <v>2116</v>
      </c>
      <c r="AT481" s="116" t="b">
        <f>IF(Table16[[#This Row],[PROPOSED
Form ID Name]]=Table16[[#This Row],[ADOPTED
Form ID Name]],TRUE,FALSE)</f>
        <v>1</v>
      </c>
      <c r="AU481" s="121" t="s">
        <v>2117</v>
      </c>
      <c r="AV481" s="220" t="b">
        <f>AND(Table16[[#This Row],[PROPOSED Adjustment Description]]=Table16[[#This Row],[ ADOPTED
Adjustment Description]],TRUE,FALSE)</f>
        <v>0</v>
      </c>
      <c r="AW481" s="1" t="s">
        <v>4458</v>
      </c>
      <c r="AX481" s="1" t="b">
        <f>Table16[[#This Row],[Total Expenditures to CAP]]=Table16[[#This Row],[
Percent Related to CAP]]*Table16[[#This Row],[ADOPTED
Expenditures TOTAL]]</f>
        <v>1</v>
      </c>
      <c r="AY481" s="1" t="b">
        <f>Table16[[#This Row],[Total Revenue to CAP]]=Table16[[#This Row],[
Percent Related to CAP]]*Table16[[#This Row],[ADOPTED
Revenue TOTAL]]</f>
        <v>1</v>
      </c>
    </row>
    <row r="482" spans="1:51" s="214" customFormat="1" ht="35.25" customHeight="1" x14ac:dyDescent="0.15">
      <c r="A482" s="196">
        <v>100000</v>
      </c>
      <c r="B482" s="199" t="s">
        <v>57</v>
      </c>
      <c r="C482" s="198">
        <v>1104</v>
      </c>
      <c r="D482" s="199" t="s">
        <v>2118</v>
      </c>
      <c r="E482" s="199" t="s">
        <v>103</v>
      </c>
      <c r="F482" s="199" t="s">
        <v>83</v>
      </c>
      <c r="G482" s="199" t="s">
        <v>83</v>
      </c>
      <c r="H482" s="199" t="s">
        <v>83</v>
      </c>
      <c r="I482" s="226">
        <v>57517</v>
      </c>
      <c r="J482" s="228" t="s">
        <v>2119</v>
      </c>
      <c r="K482" s="190"/>
      <c r="L482" s="191">
        <v>222</v>
      </c>
      <c r="M482" s="191"/>
      <c r="N482" s="191"/>
      <c r="O482" s="191">
        <f>SUM(Table16[[#This Row],[Salaries and Wages]:[Variable Fringe]])</f>
        <v>222</v>
      </c>
      <c r="P482" s="191"/>
      <c r="Q482" s="191"/>
      <c r="R482" s="191"/>
      <c r="S482" s="191"/>
      <c r="T482" s="191"/>
      <c r="U482" s="191"/>
      <c r="V482" s="191"/>
      <c r="W482" s="191"/>
      <c r="X482" s="191"/>
      <c r="Y482" s="191">
        <v>222</v>
      </c>
      <c r="Z482" s="191"/>
      <c r="AA482" s="222" t="s">
        <v>2117</v>
      </c>
      <c r="AB482" s="210" t="s">
        <v>2111</v>
      </c>
      <c r="AC482" s="210" t="s">
        <v>2112</v>
      </c>
      <c r="AD482" s="199" t="s">
        <v>94</v>
      </c>
      <c r="AE482" s="234" t="s">
        <v>69</v>
      </c>
      <c r="AF482" s="231">
        <v>0</v>
      </c>
      <c r="AG482" s="211">
        <f>Table16[[#This Row],[ADOPTED
Expenditures TOTAL]]*Table16[[#This Row],[
Percent Related to CAP]]</f>
        <v>0</v>
      </c>
      <c r="AH482" s="211">
        <f>Table16[[#This Row],[ADOPTED
Revenue TOTAL]]*Table16[[#This Row],[
Percent Related to CAP]]</f>
        <v>0</v>
      </c>
      <c r="AI482" s="217" t="s">
        <v>69</v>
      </c>
      <c r="AJ482" s="217" t="s">
        <v>69</v>
      </c>
      <c r="AK482" s="217" t="s">
        <v>69</v>
      </c>
      <c r="AL482" s="217" t="s">
        <v>69</v>
      </c>
      <c r="AM482" s="246"/>
      <c r="AN482" s="215"/>
      <c r="AO482" s="197"/>
      <c r="AP482" s="197"/>
      <c r="AQ482" s="197"/>
      <c r="AR482" s="197" t="s">
        <v>83</v>
      </c>
      <c r="AS482" s="219" t="s">
        <v>2119</v>
      </c>
      <c r="AT482" s="116" t="b">
        <f>IF(Table16[[#This Row],[PROPOSED
Form ID Name]]=Table16[[#This Row],[ADOPTED
Form ID Name]],TRUE,FALSE)</f>
        <v>1</v>
      </c>
      <c r="AU482" s="121" t="s">
        <v>2117</v>
      </c>
      <c r="AV482" s="220" t="b">
        <f>AND(Table16[[#This Row],[PROPOSED Adjustment Description]]=Table16[[#This Row],[ ADOPTED
Adjustment Description]],TRUE,FALSE)</f>
        <v>0</v>
      </c>
      <c r="AW482" s="1" t="s">
        <v>4458</v>
      </c>
      <c r="AX482" s="1" t="b">
        <f>Table16[[#This Row],[Total Expenditures to CAP]]=Table16[[#This Row],[
Percent Related to CAP]]*Table16[[#This Row],[ADOPTED
Expenditures TOTAL]]</f>
        <v>1</v>
      </c>
      <c r="AY482" s="1" t="b">
        <f>Table16[[#This Row],[Total Revenue to CAP]]=Table16[[#This Row],[
Percent Related to CAP]]*Table16[[#This Row],[ADOPTED
Revenue TOTAL]]</f>
        <v>1</v>
      </c>
    </row>
    <row r="483" spans="1:51" s="214" customFormat="1" ht="35.25" customHeight="1" x14ac:dyDescent="0.15">
      <c r="A483" s="196">
        <v>100000</v>
      </c>
      <c r="B483" s="199" t="s">
        <v>57</v>
      </c>
      <c r="C483" s="198">
        <v>1105</v>
      </c>
      <c r="D483" s="199" t="s">
        <v>2120</v>
      </c>
      <c r="E483" s="199" t="s">
        <v>103</v>
      </c>
      <c r="F483" s="199" t="s">
        <v>83</v>
      </c>
      <c r="G483" s="199" t="s">
        <v>83</v>
      </c>
      <c r="H483" s="199" t="s">
        <v>83</v>
      </c>
      <c r="I483" s="226">
        <v>57518</v>
      </c>
      <c r="J483" s="228" t="s">
        <v>2121</v>
      </c>
      <c r="K483" s="190"/>
      <c r="L483" s="193">
        <v>-6985</v>
      </c>
      <c r="M483" s="191"/>
      <c r="N483" s="191"/>
      <c r="O483" s="191">
        <f>SUM(Table16[[#This Row],[Salaries and Wages]:[Variable Fringe]])</f>
        <v>-6985</v>
      </c>
      <c r="P483" s="191"/>
      <c r="Q483" s="191"/>
      <c r="R483" s="191"/>
      <c r="S483" s="191"/>
      <c r="T483" s="191"/>
      <c r="U483" s="191"/>
      <c r="V483" s="191"/>
      <c r="W483" s="191"/>
      <c r="X483" s="191"/>
      <c r="Y483" s="193">
        <v>-6985</v>
      </c>
      <c r="Z483" s="191"/>
      <c r="AA483" s="222" t="s">
        <v>2122</v>
      </c>
      <c r="AB483" s="210" t="s">
        <v>2111</v>
      </c>
      <c r="AC483" s="210" t="s">
        <v>2112</v>
      </c>
      <c r="AD483" s="199" t="s">
        <v>94</v>
      </c>
      <c r="AE483" s="234" t="s">
        <v>69</v>
      </c>
      <c r="AF483" s="231">
        <v>0</v>
      </c>
      <c r="AG483" s="211">
        <f>Table16[[#This Row],[ADOPTED
Expenditures TOTAL]]*Table16[[#This Row],[
Percent Related to CAP]]</f>
        <v>0</v>
      </c>
      <c r="AH483" s="211">
        <f>Table16[[#This Row],[ADOPTED
Revenue TOTAL]]*Table16[[#This Row],[
Percent Related to CAP]]</f>
        <v>0</v>
      </c>
      <c r="AI483" s="217" t="s">
        <v>69</v>
      </c>
      <c r="AJ483" s="217" t="s">
        <v>69</v>
      </c>
      <c r="AK483" s="217" t="s">
        <v>69</v>
      </c>
      <c r="AL483" s="217" t="s">
        <v>69</v>
      </c>
      <c r="AM483" s="246"/>
      <c r="AN483" s="215"/>
      <c r="AO483" s="197"/>
      <c r="AP483" s="197"/>
      <c r="AQ483" s="197"/>
      <c r="AR483" s="197" t="s">
        <v>83</v>
      </c>
      <c r="AS483" s="219" t="s">
        <v>2121</v>
      </c>
      <c r="AT483" s="116" t="b">
        <f>IF(Table16[[#This Row],[PROPOSED
Form ID Name]]=Table16[[#This Row],[ADOPTED
Form ID Name]],TRUE,FALSE)</f>
        <v>1</v>
      </c>
      <c r="AU483" s="121" t="s">
        <v>2122</v>
      </c>
      <c r="AV483" s="220" t="b">
        <f>AND(Table16[[#This Row],[PROPOSED Adjustment Description]]=Table16[[#This Row],[ ADOPTED
Adjustment Description]],TRUE,FALSE)</f>
        <v>0</v>
      </c>
      <c r="AW483" s="1" t="s">
        <v>4458</v>
      </c>
      <c r="AX483" s="1" t="b">
        <f>Table16[[#This Row],[Total Expenditures to CAP]]=Table16[[#This Row],[
Percent Related to CAP]]*Table16[[#This Row],[ADOPTED
Expenditures TOTAL]]</f>
        <v>1</v>
      </c>
      <c r="AY483" s="1" t="b">
        <f>Table16[[#This Row],[Total Revenue to CAP]]=Table16[[#This Row],[
Percent Related to CAP]]*Table16[[#This Row],[ADOPTED
Revenue TOTAL]]</f>
        <v>1</v>
      </c>
    </row>
    <row r="484" spans="1:51" s="214" customFormat="1" ht="35.25" customHeight="1" x14ac:dyDescent="0.15">
      <c r="A484" s="196">
        <v>100000</v>
      </c>
      <c r="B484" s="199" t="s">
        <v>57</v>
      </c>
      <c r="C484" s="198">
        <v>1106</v>
      </c>
      <c r="D484" s="199" t="s">
        <v>2123</v>
      </c>
      <c r="E484" s="199" t="s">
        <v>103</v>
      </c>
      <c r="F484" s="199" t="s">
        <v>83</v>
      </c>
      <c r="G484" s="199" t="s">
        <v>83</v>
      </c>
      <c r="H484" s="199" t="s">
        <v>83</v>
      </c>
      <c r="I484" s="226">
        <v>57519</v>
      </c>
      <c r="J484" s="228" t="s">
        <v>2124</v>
      </c>
      <c r="K484" s="190"/>
      <c r="L484" s="193">
        <v>-4038</v>
      </c>
      <c r="M484" s="191"/>
      <c r="N484" s="191"/>
      <c r="O484" s="191">
        <f>SUM(Table16[[#This Row],[Salaries and Wages]:[Variable Fringe]])</f>
        <v>-4038</v>
      </c>
      <c r="P484" s="191"/>
      <c r="Q484" s="191"/>
      <c r="R484" s="191"/>
      <c r="S484" s="191"/>
      <c r="T484" s="191"/>
      <c r="U484" s="191"/>
      <c r="V484" s="191"/>
      <c r="W484" s="191"/>
      <c r="X484" s="191"/>
      <c r="Y484" s="193">
        <v>-4038</v>
      </c>
      <c r="Z484" s="191"/>
      <c r="AA484" s="222" t="s">
        <v>2122</v>
      </c>
      <c r="AB484" s="210" t="s">
        <v>2111</v>
      </c>
      <c r="AC484" s="210" t="s">
        <v>2112</v>
      </c>
      <c r="AD484" s="199" t="s">
        <v>94</v>
      </c>
      <c r="AE484" s="234" t="s">
        <v>69</v>
      </c>
      <c r="AF484" s="231">
        <v>0</v>
      </c>
      <c r="AG484" s="211">
        <f>Table16[[#This Row],[ADOPTED
Expenditures TOTAL]]*Table16[[#This Row],[
Percent Related to CAP]]</f>
        <v>0</v>
      </c>
      <c r="AH484" s="211">
        <f>Table16[[#This Row],[ADOPTED
Revenue TOTAL]]*Table16[[#This Row],[
Percent Related to CAP]]</f>
        <v>0</v>
      </c>
      <c r="AI484" s="217" t="s">
        <v>69</v>
      </c>
      <c r="AJ484" s="217" t="s">
        <v>69</v>
      </c>
      <c r="AK484" s="217" t="s">
        <v>69</v>
      </c>
      <c r="AL484" s="217" t="s">
        <v>69</v>
      </c>
      <c r="AM484" s="246"/>
      <c r="AN484" s="215"/>
      <c r="AO484" s="197"/>
      <c r="AP484" s="197"/>
      <c r="AQ484" s="197"/>
      <c r="AR484" s="197" t="s">
        <v>83</v>
      </c>
      <c r="AS484" s="219" t="s">
        <v>2124</v>
      </c>
      <c r="AT484" s="116" t="b">
        <f>IF(Table16[[#This Row],[PROPOSED
Form ID Name]]=Table16[[#This Row],[ADOPTED
Form ID Name]],TRUE,FALSE)</f>
        <v>1</v>
      </c>
      <c r="AU484" s="121" t="s">
        <v>2122</v>
      </c>
      <c r="AV484" s="220" t="b">
        <f>AND(Table16[[#This Row],[PROPOSED Adjustment Description]]=Table16[[#This Row],[ ADOPTED
Adjustment Description]],TRUE,FALSE)</f>
        <v>0</v>
      </c>
      <c r="AW484" s="1" t="s">
        <v>4458</v>
      </c>
      <c r="AX484" s="1" t="b">
        <f>Table16[[#This Row],[Total Expenditures to CAP]]=Table16[[#This Row],[
Percent Related to CAP]]*Table16[[#This Row],[ADOPTED
Expenditures TOTAL]]</f>
        <v>1</v>
      </c>
      <c r="AY484" s="1" t="b">
        <f>Table16[[#This Row],[Total Revenue to CAP]]=Table16[[#This Row],[
Percent Related to CAP]]*Table16[[#This Row],[ADOPTED
Revenue TOTAL]]</f>
        <v>1</v>
      </c>
    </row>
    <row r="485" spans="1:51" s="214" customFormat="1" ht="35.25" customHeight="1" x14ac:dyDescent="0.15">
      <c r="A485" s="196">
        <v>100000</v>
      </c>
      <c r="B485" s="199" t="s">
        <v>57</v>
      </c>
      <c r="C485" s="198">
        <v>1107</v>
      </c>
      <c r="D485" s="199" t="s">
        <v>2125</v>
      </c>
      <c r="E485" s="199" t="s">
        <v>103</v>
      </c>
      <c r="F485" s="199" t="s">
        <v>83</v>
      </c>
      <c r="G485" s="199" t="s">
        <v>83</v>
      </c>
      <c r="H485" s="199" t="s">
        <v>83</v>
      </c>
      <c r="I485" s="226">
        <v>57520</v>
      </c>
      <c r="J485" s="228" t="s">
        <v>2126</v>
      </c>
      <c r="K485" s="190"/>
      <c r="L485" s="191">
        <v>5500</v>
      </c>
      <c r="M485" s="191"/>
      <c r="N485" s="191"/>
      <c r="O485" s="191">
        <f>SUM(Table16[[#This Row],[Salaries and Wages]:[Variable Fringe]])</f>
        <v>5500</v>
      </c>
      <c r="P485" s="191"/>
      <c r="Q485" s="191"/>
      <c r="R485" s="191"/>
      <c r="S485" s="191"/>
      <c r="T485" s="191"/>
      <c r="U485" s="191"/>
      <c r="V485" s="191"/>
      <c r="W485" s="191"/>
      <c r="X485" s="191"/>
      <c r="Y485" s="191">
        <v>5500</v>
      </c>
      <c r="Z485" s="191"/>
      <c r="AA485" s="222" t="s">
        <v>2110</v>
      </c>
      <c r="AB485" s="210" t="s">
        <v>2111</v>
      </c>
      <c r="AC485" s="210" t="s">
        <v>2112</v>
      </c>
      <c r="AD485" s="199" t="s">
        <v>94</v>
      </c>
      <c r="AE485" s="234" t="s">
        <v>69</v>
      </c>
      <c r="AF485" s="231">
        <v>0</v>
      </c>
      <c r="AG485" s="211">
        <f>Table16[[#This Row],[ADOPTED
Expenditures TOTAL]]*Table16[[#This Row],[
Percent Related to CAP]]</f>
        <v>0</v>
      </c>
      <c r="AH485" s="211">
        <f>Table16[[#This Row],[ADOPTED
Revenue TOTAL]]*Table16[[#This Row],[
Percent Related to CAP]]</f>
        <v>0</v>
      </c>
      <c r="AI485" s="217" t="s">
        <v>69</v>
      </c>
      <c r="AJ485" s="217" t="s">
        <v>69</v>
      </c>
      <c r="AK485" s="217" t="s">
        <v>69</v>
      </c>
      <c r="AL485" s="217" t="s">
        <v>69</v>
      </c>
      <c r="AM485" s="246"/>
      <c r="AN485" s="215"/>
      <c r="AO485" s="197"/>
      <c r="AP485" s="197"/>
      <c r="AQ485" s="197"/>
      <c r="AR485" s="197" t="s">
        <v>83</v>
      </c>
      <c r="AS485" s="219" t="s">
        <v>2126</v>
      </c>
      <c r="AT485" s="116" t="b">
        <f>IF(Table16[[#This Row],[PROPOSED
Form ID Name]]=Table16[[#This Row],[ADOPTED
Form ID Name]],TRUE,FALSE)</f>
        <v>1</v>
      </c>
      <c r="AU485" s="121" t="s">
        <v>2110</v>
      </c>
      <c r="AV485" s="220" t="b">
        <f>AND(Table16[[#This Row],[PROPOSED Adjustment Description]]=Table16[[#This Row],[ ADOPTED
Adjustment Description]],TRUE,FALSE)</f>
        <v>0</v>
      </c>
      <c r="AW485" s="1" t="s">
        <v>4458</v>
      </c>
      <c r="AX485" s="1" t="b">
        <f>Table16[[#This Row],[Total Expenditures to CAP]]=Table16[[#This Row],[
Percent Related to CAP]]*Table16[[#This Row],[ADOPTED
Expenditures TOTAL]]</f>
        <v>1</v>
      </c>
      <c r="AY485" s="1" t="b">
        <f>Table16[[#This Row],[Total Revenue to CAP]]=Table16[[#This Row],[
Percent Related to CAP]]*Table16[[#This Row],[ADOPTED
Revenue TOTAL]]</f>
        <v>1</v>
      </c>
    </row>
    <row r="486" spans="1:51" s="214" customFormat="1" ht="35.25" customHeight="1" x14ac:dyDescent="0.15">
      <c r="A486" s="196">
        <v>100000</v>
      </c>
      <c r="B486" s="199" t="s">
        <v>57</v>
      </c>
      <c r="C486" s="198">
        <v>1108</v>
      </c>
      <c r="D486" s="199" t="s">
        <v>2127</v>
      </c>
      <c r="E486" s="199" t="s">
        <v>103</v>
      </c>
      <c r="F486" s="199" t="s">
        <v>83</v>
      </c>
      <c r="G486" s="199" t="s">
        <v>83</v>
      </c>
      <c r="H486" s="199" t="s">
        <v>83</v>
      </c>
      <c r="I486" s="226">
        <v>57521</v>
      </c>
      <c r="J486" s="228" t="s">
        <v>2128</v>
      </c>
      <c r="K486" s="190"/>
      <c r="L486" s="193">
        <v>-10660</v>
      </c>
      <c r="M486" s="191"/>
      <c r="N486" s="191"/>
      <c r="O486" s="191">
        <f>SUM(Table16[[#This Row],[Salaries and Wages]:[Variable Fringe]])</f>
        <v>-10660</v>
      </c>
      <c r="P486" s="191"/>
      <c r="Q486" s="191"/>
      <c r="R486" s="191"/>
      <c r="S486" s="191"/>
      <c r="T486" s="191"/>
      <c r="U486" s="191"/>
      <c r="V486" s="191"/>
      <c r="W486" s="191"/>
      <c r="X486" s="191"/>
      <c r="Y486" s="193">
        <v>-10660</v>
      </c>
      <c r="Z486" s="191"/>
      <c r="AA486" s="222" t="s">
        <v>2122</v>
      </c>
      <c r="AB486" s="210" t="s">
        <v>2111</v>
      </c>
      <c r="AC486" s="210" t="s">
        <v>2112</v>
      </c>
      <c r="AD486" s="199" t="s">
        <v>94</v>
      </c>
      <c r="AE486" s="234" t="s">
        <v>69</v>
      </c>
      <c r="AF486" s="231">
        <v>0</v>
      </c>
      <c r="AG486" s="211">
        <f>Table16[[#This Row],[ADOPTED
Expenditures TOTAL]]*Table16[[#This Row],[
Percent Related to CAP]]</f>
        <v>0</v>
      </c>
      <c r="AH486" s="211">
        <f>Table16[[#This Row],[ADOPTED
Revenue TOTAL]]*Table16[[#This Row],[
Percent Related to CAP]]</f>
        <v>0</v>
      </c>
      <c r="AI486" s="217" t="s">
        <v>69</v>
      </c>
      <c r="AJ486" s="217" t="s">
        <v>69</v>
      </c>
      <c r="AK486" s="217" t="s">
        <v>69</v>
      </c>
      <c r="AL486" s="217" t="s">
        <v>69</v>
      </c>
      <c r="AM486" s="246"/>
      <c r="AN486" s="215"/>
      <c r="AO486" s="197"/>
      <c r="AP486" s="197"/>
      <c r="AQ486" s="197"/>
      <c r="AR486" s="197" t="s">
        <v>83</v>
      </c>
      <c r="AS486" s="219" t="s">
        <v>2128</v>
      </c>
      <c r="AT486" s="116" t="b">
        <f>IF(Table16[[#This Row],[PROPOSED
Form ID Name]]=Table16[[#This Row],[ADOPTED
Form ID Name]],TRUE,FALSE)</f>
        <v>1</v>
      </c>
      <c r="AU486" s="121" t="s">
        <v>2122</v>
      </c>
      <c r="AV486" s="220" t="b">
        <f>AND(Table16[[#This Row],[PROPOSED Adjustment Description]]=Table16[[#This Row],[ ADOPTED
Adjustment Description]],TRUE,FALSE)</f>
        <v>0</v>
      </c>
      <c r="AW486" s="1" t="s">
        <v>4458</v>
      </c>
      <c r="AX486" s="1" t="b">
        <f>Table16[[#This Row],[Total Expenditures to CAP]]=Table16[[#This Row],[
Percent Related to CAP]]*Table16[[#This Row],[ADOPTED
Expenditures TOTAL]]</f>
        <v>1</v>
      </c>
      <c r="AY486" s="1" t="b">
        <f>Table16[[#This Row],[Total Revenue to CAP]]=Table16[[#This Row],[
Percent Related to CAP]]*Table16[[#This Row],[ADOPTED
Revenue TOTAL]]</f>
        <v>1</v>
      </c>
    </row>
    <row r="487" spans="1:51" s="214" customFormat="1" ht="35.25" customHeight="1" x14ac:dyDescent="0.15">
      <c r="A487" s="196">
        <v>100000</v>
      </c>
      <c r="B487" s="199" t="s">
        <v>57</v>
      </c>
      <c r="C487" s="198">
        <v>1109</v>
      </c>
      <c r="D487" s="199" t="s">
        <v>2129</v>
      </c>
      <c r="E487" s="199" t="s">
        <v>103</v>
      </c>
      <c r="F487" s="199" t="s">
        <v>83</v>
      </c>
      <c r="G487" s="199" t="s">
        <v>83</v>
      </c>
      <c r="H487" s="199" t="s">
        <v>83</v>
      </c>
      <c r="I487" s="226">
        <v>57522</v>
      </c>
      <c r="J487" s="228" t="s">
        <v>2130</v>
      </c>
      <c r="K487" s="190"/>
      <c r="L487" s="191">
        <v>5500</v>
      </c>
      <c r="M487" s="191"/>
      <c r="N487" s="191"/>
      <c r="O487" s="191">
        <f>SUM(Table16[[#This Row],[Salaries and Wages]:[Variable Fringe]])</f>
        <v>5500</v>
      </c>
      <c r="P487" s="191"/>
      <c r="Q487" s="191"/>
      <c r="R487" s="191"/>
      <c r="S487" s="191"/>
      <c r="T487" s="191"/>
      <c r="U487" s="191"/>
      <c r="V487" s="191"/>
      <c r="W487" s="191"/>
      <c r="X487" s="191"/>
      <c r="Y487" s="191">
        <v>5500</v>
      </c>
      <c r="Z487" s="191"/>
      <c r="AA487" s="222" t="s">
        <v>2110</v>
      </c>
      <c r="AB487" s="210" t="s">
        <v>2111</v>
      </c>
      <c r="AC487" s="210" t="s">
        <v>2112</v>
      </c>
      <c r="AD487" s="199" t="s">
        <v>94</v>
      </c>
      <c r="AE487" s="234" t="s">
        <v>69</v>
      </c>
      <c r="AF487" s="231">
        <v>0</v>
      </c>
      <c r="AG487" s="211">
        <f>Table16[[#This Row],[ADOPTED
Expenditures TOTAL]]*Table16[[#This Row],[
Percent Related to CAP]]</f>
        <v>0</v>
      </c>
      <c r="AH487" s="211">
        <f>Table16[[#This Row],[ADOPTED
Revenue TOTAL]]*Table16[[#This Row],[
Percent Related to CAP]]</f>
        <v>0</v>
      </c>
      <c r="AI487" s="217" t="s">
        <v>69</v>
      </c>
      <c r="AJ487" s="217" t="s">
        <v>69</v>
      </c>
      <c r="AK487" s="217" t="s">
        <v>69</v>
      </c>
      <c r="AL487" s="217" t="s">
        <v>69</v>
      </c>
      <c r="AM487" s="246"/>
      <c r="AN487" s="215"/>
      <c r="AO487" s="197"/>
      <c r="AP487" s="197"/>
      <c r="AQ487" s="197"/>
      <c r="AR487" s="197" t="s">
        <v>83</v>
      </c>
      <c r="AS487" s="219" t="s">
        <v>2130</v>
      </c>
      <c r="AT487" s="116" t="b">
        <f>IF(Table16[[#This Row],[PROPOSED
Form ID Name]]=Table16[[#This Row],[ADOPTED
Form ID Name]],TRUE,FALSE)</f>
        <v>1</v>
      </c>
      <c r="AU487" s="121" t="s">
        <v>2110</v>
      </c>
      <c r="AV487" s="220" t="b">
        <f>AND(Table16[[#This Row],[PROPOSED Adjustment Description]]=Table16[[#This Row],[ ADOPTED
Adjustment Description]],TRUE,FALSE)</f>
        <v>0</v>
      </c>
      <c r="AW487" s="1" t="s">
        <v>4458</v>
      </c>
      <c r="AX487" s="1" t="b">
        <f>Table16[[#This Row],[Total Expenditures to CAP]]=Table16[[#This Row],[
Percent Related to CAP]]*Table16[[#This Row],[ADOPTED
Expenditures TOTAL]]</f>
        <v>1</v>
      </c>
      <c r="AY487" s="1" t="b">
        <f>Table16[[#This Row],[Total Revenue to CAP]]=Table16[[#This Row],[
Percent Related to CAP]]*Table16[[#This Row],[ADOPTED
Revenue TOTAL]]</f>
        <v>1</v>
      </c>
    </row>
    <row r="488" spans="1:51" s="214" customFormat="1" ht="35.25" customHeight="1" x14ac:dyDescent="0.15">
      <c r="A488" s="196">
        <v>100000</v>
      </c>
      <c r="B488" s="199" t="s">
        <v>57</v>
      </c>
      <c r="C488" s="198">
        <v>1101</v>
      </c>
      <c r="D488" s="199" t="s">
        <v>2108</v>
      </c>
      <c r="E488" s="199" t="s">
        <v>238</v>
      </c>
      <c r="F488" s="199" t="s">
        <v>83</v>
      </c>
      <c r="G488" s="199" t="s">
        <v>83</v>
      </c>
      <c r="H488" s="199" t="s">
        <v>83</v>
      </c>
      <c r="I488" s="226">
        <v>57523</v>
      </c>
      <c r="J488" s="228" t="s">
        <v>2131</v>
      </c>
      <c r="K488" s="190"/>
      <c r="L488" s="191"/>
      <c r="M488" s="191"/>
      <c r="N488" s="191"/>
      <c r="O488" s="191">
        <f>SUM(Table16[[#This Row],[Salaries and Wages]:[Variable Fringe]])</f>
        <v>0</v>
      </c>
      <c r="P488" s="191"/>
      <c r="Q488" s="191">
        <v>66000</v>
      </c>
      <c r="R488" s="191"/>
      <c r="S488" s="191"/>
      <c r="T488" s="191"/>
      <c r="U488" s="191"/>
      <c r="V488" s="191"/>
      <c r="W488" s="191"/>
      <c r="X488" s="191"/>
      <c r="Y488" s="191">
        <v>66000</v>
      </c>
      <c r="Z488" s="191"/>
      <c r="AA488" s="223" t="s">
        <v>2132</v>
      </c>
      <c r="AB488" s="210" t="s">
        <v>2133</v>
      </c>
      <c r="AC488" s="210" t="s">
        <v>2134</v>
      </c>
      <c r="AD488" s="199" t="s">
        <v>94</v>
      </c>
      <c r="AE488" s="234" t="s">
        <v>69</v>
      </c>
      <c r="AF488" s="231">
        <v>0</v>
      </c>
      <c r="AG488" s="211">
        <f>Table16[[#This Row],[ADOPTED
Expenditures TOTAL]]*Table16[[#This Row],[
Percent Related to CAP]]</f>
        <v>0</v>
      </c>
      <c r="AH488" s="211">
        <f>Table16[[#This Row],[ADOPTED
Revenue TOTAL]]*Table16[[#This Row],[
Percent Related to CAP]]</f>
        <v>0</v>
      </c>
      <c r="AI488" s="217" t="s">
        <v>69</v>
      </c>
      <c r="AJ488" s="217" t="s">
        <v>69</v>
      </c>
      <c r="AK488" s="217" t="s">
        <v>69</v>
      </c>
      <c r="AL488" s="217" t="s">
        <v>69</v>
      </c>
      <c r="AM488" s="246"/>
      <c r="AN488" s="215"/>
      <c r="AO488" s="197"/>
      <c r="AP488" s="197"/>
      <c r="AQ488" s="197"/>
      <c r="AR488" s="197" t="s">
        <v>83</v>
      </c>
      <c r="AS488" s="219" t="s">
        <v>2131</v>
      </c>
      <c r="AT488" s="116" t="b">
        <f>IF(Table16[[#This Row],[PROPOSED
Form ID Name]]=Table16[[#This Row],[ADOPTED
Form ID Name]],TRUE,FALSE)</f>
        <v>1</v>
      </c>
      <c r="AU488" s="121" t="s">
        <v>2132</v>
      </c>
      <c r="AV488" s="220" t="b">
        <f>AND(Table16[[#This Row],[PROPOSED Adjustment Description]]=Table16[[#This Row],[ ADOPTED
Adjustment Description]],TRUE,FALSE)</f>
        <v>0</v>
      </c>
      <c r="AW488" s="1" t="s">
        <v>4458</v>
      </c>
      <c r="AX488" s="1" t="b">
        <f>Table16[[#This Row],[Total Expenditures to CAP]]=Table16[[#This Row],[
Percent Related to CAP]]*Table16[[#This Row],[ADOPTED
Expenditures TOTAL]]</f>
        <v>1</v>
      </c>
      <c r="AY488" s="1" t="b">
        <f>Table16[[#This Row],[Total Revenue to CAP]]=Table16[[#This Row],[
Percent Related to CAP]]*Table16[[#This Row],[ADOPTED
Revenue TOTAL]]</f>
        <v>1</v>
      </c>
    </row>
    <row r="489" spans="1:51" s="214" customFormat="1" ht="35.25" customHeight="1" x14ac:dyDescent="0.15">
      <c r="A489" s="196">
        <v>100000</v>
      </c>
      <c r="B489" s="199" t="s">
        <v>57</v>
      </c>
      <c r="C489" s="198">
        <v>1102</v>
      </c>
      <c r="D489" s="199" t="s">
        <v>2113</v>
      </c>
      <c r="E489" s="199" t="s">
        <v>238</v>
      </c>
      <c r="F489" s="199" t="s">
        <v>83</v>
      </c>
      <c r="G489" s="199" t="s">
        <v>83</v>
      </c>
      <c r="H489" s="199" t="s">
        <v>83</v>
      </c>
      <c r="I489" s="226">
        <v>57524</v>
      </c>
      <c r="J489" s="228" t="s">
        <v>2135</v>
      </c>
      <c r="K489" s="190"/>
      <c r="L489" s="191"/>
      <c r="M489" s="191"/>
      <c r="N489" s="191"/>
      <c r="O489" s="191">
        <f>SUM(Table16[[#This Row],[Salaries and Wages]:[Variable Fringe]])</f>
        <v>0</v>
      </c>
      <c r="P489" s="191"/>
      <c r="Q489" s="191">
        <v>66000</v>
      </c>
      <c r="R489" s="191"/>
      <c r="S489" s="191"/>
      <c r="T489" s="191"/>
      <c r="U489" s="191"/>
      <c r="V489" s="191"/>
      <c r="W489" s="191"/>
      <c r="X489" s="191"/>
      <c r="Y489" s="191">
        <v>66000</v>
      </c>
      <c r="Z489" s="191"/>
      <c r="AA489" s="223" t="s">
        <v>2132</v>
      </c>
      <c r="AB489" s="210" t="s">
        <v>2133</v>
      </c>
      <c r="AC489" s="210" t="s">
        <v>2134</v>
      </c>
      <c r="AD489" s="199" t="s">
        <v>94</v>
      </c>
      <c r="AE489" s="234" t="s">
        <v>69</v>
      </c>
      <c r="AF489" s="231">
        <v>0</v>
      </c>
      <c r="AG489" s="211">
        <f>Table16[[#This Row],[ADOPTED
Expenditures TOTAL]]*Table16[[#This Row],[
Percent Related to CAP]]</f>
        <v>0</v>
      </c>
      <c r="AH489" s="211">
        <f>Table16[[#This Row],[ADOPTED
Revenue TOTAL]]*Table16[[#This Row],[
Percent Related to CAP]]</f>
        <v>0</v>
      </c>
      <c r="AI489" s="217" t="s">
        <v>69</v>
      </c>
      <c r="AJ489" s="217" t="s">
        <v>69</v>
      </c>
      <c r="AK489" s="217" t="s">
        <v>69</v>
      </c>
      <c r="AL489" s="217" t="s">
        <v>69</v>
      </c>
      <c r="AM489" s="246"/>
      <c r="AN489" s="215"/>
      <c r="AO489" s="197"/>
      <c r="AP489" s="197"/>
      <c r="AQ489" s="197"/>
      <c r="AR489" s="197" t="s">
        <v>83</v>
      </c>
      <c r="AS489" s="219" t="s">
        <v>2135</v>
      </c>
      <c r="AT489" s="116" t="b">
        <f>IF(Table16[[#This Row],[PROPOSED
Form ID Name]]=Table16[[#This Row],[ADOPTED
Form ID Name]],TRUE,FALSE)</f>
        <v>1</v>
      </c>
      <c r="AU489" s="121" t="s">
        <v>2132</v>
      </c>
      <c r="AV489" s="220" t="b">
        <f>AND(Table16[[#This Row],[PROPOSED Adjustment Description]]=Table16[[#This Row],[ ADOPTED
Adjustment Description]],TRUE,FALSE)</f>
        <v>0</v>
      </c>
      <c r="AW489" s="1" t="s">
        <v>4458</v>
      </c>
      <c r="AX489" s="1" t="b">
        <f>Table16[[#This Row],[Total Expenditures to CAP]]=Table16[[#This Row],[
Percent Related to CAP]]*Table16[[#This Row],[ADOPTED
Expenditures TOTAL]]</f>
        <v>1</v>
      </c>
      <c r="AY489" s="1" t="b">
        <f>Table16[[#This Row],[Total Revenue to CAP]]=Table16[[#This Row],[
Percent Related to CAP]]*Table16[[#This Row],[ADOPTED
Revenue TOTAL]]</f>
        <v>1</v>
      </c>
    </row>
    <row r="490" spans="1:51" s="214" customFormat="1" ht="35.25" customHeight="1" x14ac:dyDescent="0.15">
      <c r="A490" s="196">
        <v>100000</v>
      </c>
      <c r="B490" s="199" t="s">
        <v>57</v>
      </c>
      <c r="C490" s="198">
        <v>1103</v>
      </c>
      <c r="D490" s="199" t="s">
        <v>2115</v>
      </c>
      <c r="E490" s="199" t="s">
        <v>238</v>
      </c>
      <c r="F490" s="199" t="s">
        <v>83</v>
      </c>
      <c r="G490" s="199" t="s">
        <v>83</v>
      </c>
      <c r="H490" s="199" t="s">
        <v>83</v>
      </c>
      <c r="I490" s="226">
        <v>57525</v>
      </c>
      <c r="J490" s="228" t="s">
        <v>2136</v>
      </c>
      <c r="K490" s="190"/>
      <c r="L490" s="191"/>
      <c r="M490" s="191"/>
      <c r="N490" s="191"/>
      <c r="O490" s="191">
        <f>SUM(Table16[[#This Row],[Salaries and Wages]:[Variable Fringe]])</f>
        <v>0</v>
      </c>
      <c r="P490" s="191"/>
      <c r="Q490" s="191">
        <v>66000</v>
      </c>
      <c r="R490" s="191"/>
      <c r="S490" s="191"/>
      <c r="T490" s="191"/>
      <c r="U490" s="191"/>
      <c r="V490" s="191"/>
      <c r="W490" s="191"/>
      <c r="X490" s="191"/>
      <c r="Y490" s="191">
        <v>66000</v>
      </c>
      <c r="Z490" s="191"/>
      <c r="AA490" s="223" t="s">
        <v>2132</v>
      </c>
      <c r="AB490" s="210" t="s">
        <v>2133</v>
      </c>
      <c r="AC490" s="210" t="s">
        <v>2134</v>
      </c>
      <c r="AD490" s="199" t="s">
        <v>94</v>
      </c>
      <c r="AE490" s="234" t="s">
        <v>69</v>
      </c>
      <c r="AF490" s="231">
        <v>0</v>
      </c>
      <c r="AG490" s="211">
        <f>Table16[[#This Row],[ADOPTED
Expenditures TOTAL]]*Table16[[#This Row],[
Percent Related to CAP]]</f>
        <v>0</v>
      </c>
      <c r="AH490" s="211">
        <f>Table16[[#This Row],[ADOPTED
Revenue TOTAL]]*Table16[[#This Row],[
Percent Related to CAP]]</f>
        <v>0</v>
      </c>
      <c r="AI490" s="217" t="s">
        <v>69</v>
      </c>
      <c r="AJ490" s="217" t="s">
        <v>69</v>
      </c>
      <c r="AK490" s="217" t="s">
        <v>69</v>
      </c>
      <c r="AL490" s="217" t="s">
        <v>69</v>
      </c>
      <c r="AM490" s="246"/>
      <c r="AN490" s="215"/>
      <c r="AO490" s="197"/>
      <c r="AP490" s="197"/>
      <c r="AQ490" s="197"/>
      <c r="AR490" s="197" t="s">
        <v>83</v>
      </c>
      <c r="AS490" s="219" t="s">
        <v>2136</v>
      </c>
      <c r="AT490" s="116" t="b">
        <f>IF(Table16[[#This Row],[PROPOSED
Form ID Name]]=Table16[[#This Row],[ADOPTED
Form ID Name]],TRUE,FALSE)</f>
        <v>1</v>
      </c>
      <c r="AU490" s="121" t="s">
        <v>2132</v>
      </c>
      <c r="AV490" s="220" t="b">
        <f>AND(Table16[[#This Row],[PROPOSED Adjustment Description]]=Table16[[#This Row],[ ADOPTED
Adjustment Description]],TRUE,FALSE)</f>
        <v>0</v>
      </c>
      <c r="AW490" s="1" t="s">
        <v>4458</v>
      </c>
      <c r="AX490" s="1" t="b">
        <f>Table16[[#This Row],[Total Expenditures to CAP]]=Table16[[#This Row],[
Percent Related to CAP]]*Table16[[#This Row],[ADOPTED
Expenditures TOTAL]]</f>
        <v>1</v>
      </c>
      <c r="AY490" s="1" t="b">
        <f>Table16[[#This Row],[Total Revenue to CAP]]=Table16[[#This Row],[
Percent Related to CAP]]*Table16[[#This Row],[ADOPTED
Revenue TOTAL]]</f>
        <v>1</v>
      </c>
    </row>
    <row r="491" spans="1:51" s="214" customFormat="1" ht="35.25" customHeight="1" x14ac:dyDescent="0.15">
      <c r="A491" s="196">
        <v>100000</v>
      </c>
      <c r="B491" s="199" t="s">
        <v>57</v>
      </c>
      <c r="C491" s="198">
        <v>1104</v>
      </c>
      <c r="D491" s="199" t="s">
        <v>2118</v>
      </c>
      <c r="E491" s="199" t="s">
        <v>238</v>
      </c>
      <c r="F491" s="199" t="s">
        <v>83</v>
      </c>
      <c r="G491" s="199" t="s">
        <v>83</v>
      </c>
      <c r="H491" s="199" t="s">
        <v>83</v>
      </c>
      <c r="I491" s="226">
        <v>57526</v>
      </c>
      <c r="J491" s="228" t="s">
        <v>2137</v>
      </c>
      <c r="K491" s="190"/>
      <c r="L491" s="191"/>
      <c r="M491" s="191"/>
      <c r="N491" s="191"/>
      <c r="O491" s="191">
        <f>SUM(Table16[[#This Row],[Salaries and Wages]:[Variable Fringe]])</f>
        <v>0</v>
      </c>
      <c r="P491" s="191"/>
      <c r="Q491" s="191">
        <v>66000</v>
      </c>
      <c r="R491" s="191"/>
      <c r="S491" s="191"/>
      <c r="T491" s="191"/>
      <c r="U491" s="191"/>
      <c r="V491" s="191"/>
      <c r="W491" s="191"/>
      <c r="X491" s="191"/>
      <c r="Y491" s="191">
        <v>66000</v>
      </c>
      <c r="Z491" s="191"/>
      <c r="AA491" s="223" t="s">
        <v>2132</v>
      </c>
      <c r="AB491" s="210" t="s">
        <v>2133</v>
      </c>
      <c r="AC491" s="210" t="s">
        <v>2134</v>
      </c>
      <c r="AD491" s="199" t="s">
        <v>94</v>
      </c>
      <c r="AE491" s="234" t="s">
        <v>69</v>
      </c>
      <c r="AF491" s="231">
        <v>0</v>
      </c>
      <c r="AG491" s="211">
        <f>Table16[[#This Row],[ADOPTED
Expenditures TOTAL]]*Table16[[#This Row],[
Percent Related to CAP]]</f>
        <v>0</v>
      </c>
      <c r="AH491" s="211">
        <f>Table16[[#This Row],[ADOPTED
Revenue TOTAL]]*Table16[[#This Row],[
Percent Related to CAP]]</f>
        <v>0</v>
      </c>
      <c r="AI491" s="217" t="s">
        <v>69</v>
      </c>
      <c r="AJ491" s="217" t="s">
        <v>69</v>
      </c>
      <c r="AK491" s="217" t="s">
        <v>69</v>
      </c>
      <c r="AL491" s="217" t="s">
        <v>69</v>
      </c>
      <c r="AM491" s="246"/>
      <c r="AN491" s="215"/>
      <c r="AO491" s="197"/>
      <c r="AP491" s="197"/>
      <c r="AQ491" s="197"/>
      <c r="AR491" s="197" t="s">
        <v>83</v>
      </c>
      <c r="AS491" s="219" t="s">
        <v>2137</v>
      </c>
      <c r="AT491" s="116" t="b">
        <f>IF(Table16[[#This Row],[PROPOSED
Form ID Name]]=Table16[[#This Row],[ADOPTED
Form ID Name]],TRUE,FALSE)</f>
        <v>1</v>
      </c>
      <c r="AU491" s="121" t="s">
        <v>2132</v>
      </c>
      <c r="AV491" s="220" t="b">
        <f>AND(Table16[[#This Row],[PROPOSED Adjustment Description]]=Table16[[#This Row],[ ADOPTED
Adjustment Description]],TRUE,FALSE)</f>
        <v>0</v>
      </c>
      <c r="AW491" s="1" t="s">
        <v>4458</v>
      </c>
      <c r="AX491" s="1" t="b">
        <f>Table16[[#This Row],[Total Expenditures to CAP]]=Table16[[#This Row],[
Percent Related to CAP]]*Table16[[#This Row],[ADOPTED
Expenditures TOTAL]]</f>
        <v>1</v>
      </c>
      <c r="AY491" s="1" t="b">
        <f>Table16[[#This Row],[Total Revenue to CAP]]=Table16[[#This Row],[
Percent Related to CAP]]*Table16[[#This Row],[ADOPTED
Revenue TOTAL]]</f>
        <v>1</v>
      </c>
    </row>
    <row r="492" spans="1:51" s="214" customFormat="1" ht="35.25" customHeight="1" x14ac:dyDescent="0.15">
      <c r="A492" s="196">
        <v>100000</v>
      </c>
      <c r="B492" s="199" t="s">
        <v>57</v>
      </c>
      <c r="C492" s="198">
        <v>1105</v>
      </c>
      <c r="D492" s="199" t="s">
        <v>2120</v>
      </c>
      <c r="E492" s="199" t="s">
        <v>238</v>
      </c>
      <c r="F492" s="199" t="s">
        <v>83</v>
      </c>
      <c r="G492" s="199" t="s">
        <v>83</v>
      </c>
      <c r="H492" s="199" t="s">
        <v>83</v>
      </c>
      <c r="I492" s="226">
        <v>57527</v>
      </c>
      <c r="J492" s="228" t="s">
        <v>2138</v>
      </c>
      <c r="K492" s="190"/>
      <c r="L492" s="191"/>
      <c r="M492" s="191"/>
      <c r="N492" s="191"/>
      <c r="O492" s="191">
        <f>SUM(Table16[[#This Row],[Salaries and Wages]:[Variable Fringe]])</f>
        <v>0</v>
      </c>
      <c r="P492" s="191"/>
      <c r="Q492" s="191">
        <v>66000</v>
      </c>
      <c r="R492" s="191"/>
      <c r="S492" s="191"/>
      <c r="T492" s="191"/>
      <c r="U492" s="191"/>
      <c r="V492" s="191"/>
      <c r="W492" s="191"/>
      <c r="X492" s="191"/>
      <c r="Y492" s="191">
        <v>66000</v>
      </c>
      <c r="Z492" s="191"/>
      <c r="AA492" s="223" t="s">
        <v>2132</v>
      </c>
      <c r="AB492" s="210" t="s">
        <v>2133</v>
      </c>
      <c r="AC492" s="210" t="s">
        <v>2134</v>
      </c>
      <c r="AD492" s="199" t="s">
        <v>94</v>
      </c>
      <c r="AE492" s="234" t="s">
        <v>69</v>
      </c>
      <c r="AF492" s="231">
        <v>0</v>
      </c>
      <c r="AG492" s="211">
        <f>Table16[[#This Row],[ADOPTED
Expenditures TOTAL]]*Table16[[#This Row],[
Percent Related to CAP]]</f>
        <v>0</v>
      </c>
      <c r="AH492" s="211">
        <f>Table16[[#This Row],[ADOPTED
Revenue TOTAL]]*Table16[[#This Row],[
Percent Related to CAP]]</f>
        <v>0</v>
      </c>
      <c r="AI492" s="217" t="s">
        <v>69</v>
      </c>
      <c r="AJ492" s="217" t="s">
        <v>69</v>
      </c>
      <c r="AK492" s="217" t="s">
        <v>69</v>
      </c>
      <c r="AL492" s="217" t="s">
        <v>69</v>
      </c>
      <c r="AM492" s="246"/>
      <c r="AN492" s="215"/>
      <c r="AO492" s="197"/>
      <c r="AP492" s="197"/>
      <c r="AQ492" s="197"/>
      <c r="AR492" s="197" t="s">
        <v>83</v>
      </c>
      <c r="AS492" s="219" t="s">
        <v>2138</v>
      </c>
      <c r="AT492" s="116" t="b">
        <f>IF(Table16[[#This Row],[PROPOSED
Form ID Name]]=Table16[[#This Row],[ADOPTED
Form ID Name]],TRUE,FALSE)</f>
        <v>1</v>
      </c>
      <c r="AU492" s="121" t="s">
        <v>2132</v>
      </c>
      <c r="AV492" s="220" t="b">
        <f>AND(Table16[[#This Row],[PROPOSED Adjustment Description]]=Table16[[#This Row],[ ADOPTED
Adjustment Description]],TRUE,FALSE)</f>
        <v>0</v>
      </c>
      <c r="AW492" s="1" t="s">
        <v>4458</v>
      </c>
      <c r="AX492" s="1" t="b">
        <f>Table16[[#This Row],[Total Expenditures to CAP]]=Table16[[#This Row],[
Percent Related to CAP]]*Table16[[#This Row],[ADOPTED
Expenditures TOTAL]]</f>
        <v>1</v>
      </c>
      <c r="AY492" s="1" t="b">
        <f>Table16[[#This Row],[Total Revenue to CAP]]=Table16[[#This Row],[
Percent Related to CAP]]*Table16[[#This Row],[ADOPTED
Revenue TOTAL]]</f>
        <v>1</v>
      </c>
    </row>
    <row r="493" spans="1:51" s="214" customFormat="1" ht="35.25" customHeight="1" x14ac:dyDescent="0.15">
      <c r="A493" s="196">
        <v>100000</v>
      </c>
      <c r="B493" s="199" t="s">
        <v>57</v>
      </c>
      <c r="C493" s="198">
        <v>1106</v>
      </c>
      <c r="D493" s="199" t="s">
        <v>2123</v>
      </c>
      <c r="E493" s="199" t="s">
        <v>238</v>
      </c>
      <c r="F493" s="199" t="s">
        <v>83</v>
      </c>
      <c r="G493" s="199" t="s">
        <v>83</v>
      </c>
      <c r="H493" s="199" t="s">
        <v>83</v>
      </c>
      <c r="I493" s="226">
        <v>57528</v>
      </c>
      <c r="J493" s="228" t="s">
        <v>2139</v>
      </c>
      <c r="K493" s="190"/>
      <c r="L493" s="191"/>
      <c r="M493" s="191"/>
      <c r="N493" s="191"/>
      <c r="O493" s="191">
        <f>SUM(Table16[[#This Row],[Salaries and Wages]:[Variable Fringe]])</f>
        <v>0</v>
      </c>
      <c r="P493" s="191"/>
      <c r="Q493" s="191">
        <v>66000</v>
      </c>
      <c r="R493" s="191"/>
      <c r="S493" s="191"/>
      <c r="T493" s="191"/>
      <c r="U493" s="191"/>
      <c r="V493" s="191"/>
      <c r="W493" s="191"/>
      <c r="X493" s="191"/>
      <c r="Y493" s="191">
        <v>66000</v>
      </c>
      <c r="Z493" s="191"/>
      <c r="AA493" s="223" t="s">
        <v>2132</v>
      </c>
      <c r="AB493" s="210" t="s">
        <v>2133</v>
      </c>
      <c r="AC493" s="210" t="s">
        <v>2134</v>
      </c>
      <c r="AD493" s="199" t="s">
        <v>94</v>
      </c>
      <c r="AE493" s="234" t="s">
        <v>69</v>
      </c>
      <c r="AF493" s="231">
        <v>0</v>
      </c>
      <c r="AG493" s="211">
        <f>Table16[[#This Row],[ADOPTED
Expenditures TOTAL]]*Table16[[#This Row],[
Percent Related to CAP]]</f>
        <v>0</v>
      </c>
      <c r="AH493" s="211">
        <f>Table16[[#This Row],[ADOPTED
Revenue TOTAL]]*Table16[[#This Row],[
Percent Related to CAP]]</f>
        <v>0</v>
      </c>
      <c r="AI493" s="217" t="s">
        <v>69</v>
      </c>
      <c r="AJ493" s="217" t="s">
        <v>69</v>
      </c>
      <c r="AK493" s="217" t="s">
        <v>69</v>
      </c>
      <c r="AL493" s="217" t="s">
        <v>69</v>
      </c>
      <c r="AM493" s="246"/>
      <c r="AN493" s="215"/>
      <c r="AO493" s="197"/>
      <c r="AP493" s="197"/>
      <c r="AQ493" s="197"/>
      <c r="AR493" s="197" t="s">
        <v>83</v>
      </c>
      <c r="AS493" s="219" t="s">
        <v>2139</v>
      </c>
      <c r="AT493" s="116" t="b">
        <f>IF(Table16[[#This Row],[PROPOSED
Form ID Name]]=Table16[[#This Row],[ADOPTED
Form ID Name]],TRUE,FALSE)</f>
        <v>1</v>
      </c>
      <c r="AU493" s="121" t="s">
        <v>2132</v>
      </c>
      <c r="AV493" s="220" t="b">
        <f>AND(Table16[[#This Row],[PROPOSED Adjustment Description]]=Table16[[#This Row],[ ADOPTED
Adjustment Description]],TRUE,FALSE)</f>
        <v>0</v>
      </c>
      <c r="AW493" s="1" t="s">
        <v>4458</v>
      </c>
      <c r="AX493" s="1" t="b">
        <f>Table16[[#This Row],[Total Expenditures to CAP]]=Table16[[#This Row],[
Percent Related to CAP]]*Table16[[#This Row],[ADOPTED
Expenditures TOTAL]]</f>
        <v>1</v>
      </c>
      <c r="AY493" s="1" t="b">
        <f>Table16[[#This Row],[Total Revenue to CAP]]=Table16[[#This Row],[
Percent Related to CAP]]*Table16[[#This Row],[ADOPTED
Revenue TOTAL]]</f>
        <v>1</v>
      </c>
    </row>
    <row r="494" spans="1:51" s="214" customFormat="1" ht="35.25" customHeight="1" x14ac:dyDescent="0.15">
      <c r="A494" s="196">
        <v>100000</v>
      </c>
      <c r="B494" s="199" t="s">
        <v>57</v>
      </c>
      <c r="C494" s="198">
        <v>1107</v>
      </c>
      <c r="D494" s="199" t="s">
        <v>2125</v>
      </c>
      <c r="E494" s="199" t="s">
        <v>238</v>
      </c>
      <c r="F494" s="199" t="s">
        <v>83</v>
      </c>
      <c r="G494" s="199" t="s">
        <v>83</v>
      </c>
      <c r="H494" s="199" t="s">
        <v>83</v>
      </c>
      <c r="I494" s="226">
        <v>57529</v>
      </c>
      <c r="J494" s="228" t="s">
        <v>2140</v>
      </c>
      <c r="K494" s="190"/>
      <c r="L494" s="191"/>
      <c r="M494" s="191"/>
      <c r="N494" s="191"/>
      <c r="O494" s="191">
        <f>SUM(Table16[[#This Row],[Salaries and Wages]:[Variable Fringe]])</f>
        <v>0</v>
      </c>
      <c r="P494" s="191"/>
      <c r="Q494" s="191">
        <v>66000</v>
      </c>
      <c r="R494" s="191"/>
      <c r="S494" s="191"/>
      <c r="T494" s="191"/>
      <c r="U494" s="191"/>
      <c r="V494" s="191"/>
      <c r="W494" s="191"/>
      <c r="X494" s="191"/>
      <c r="Y494" s="191">
        <v>66000</v>
      </c>
      <c r="Z494" s="191"/>
      <c r="AA494" s="223" t="s">
        <v>2132</v>
      </c>
      <c r="AB494" s="210" t="s">
        <v>2133</v>
      </c>
      <c r="AC494" s="210" t="s">
        <v>2134</v>
      </c>
      <c r="AD494" s="199" t="s">
        <v>94</v>
      </c>
      <c r="AE494" s="234" t="s">
        <v>69</v>
      </c>
      <c r="AF494" s="231">
        <v>0</v>
      </c>
      <c r="AG494" s="211">
        <f>Table16[[#This Row],[ADOPTED
Expenditures TOTAL]]*Table16[[#This Row],[
Percent Related to CAP]]</f>
        <v>0</v>
      </c>
      <c r="AH494" s="211">
        <f>Table16[[#This Row],[ADOPTED
Revenue TOTAL]]*Table16[[#This Row],[
Percent Related to CAP]]</f>
        <v>0</v>
      </c>
      <c r="AI494" s="217" t="s">
        <v>69</v>
      </c>
      <c r="AJ494" s="217" t="s">
        <v>69</v>
      </c>
      <c r="AK494" s="217" t="s">
        <v>69</v>
      </c>
      <c r="AL494" s="217" t="s">
        <v>69</v>
      </c>
      <c r="AM494" s="246"/>
      <c r="AN494" s="215"/>
      <c r="AO494" s="197"/>
      <c r="AP494" s="197"/>
      <c r="AQ494" s="197"/>
      <c r="AR494" s="197" t="s">
        <v>83</v>
      </c>
      <c r="AS494" s="219" t="s">
        <v>2140</v>
      </c>
      <c r="AT494" s="116" t="b">
        <f>IF(Table16[[#This Row],[PROPOSED
Form ID Name]]=Table16[[#This Row],[ADOPTED
Form ID Name]],TRUE,FALSE)</f>
        <v>1</v>
      </c>
      <c r="AU494" s="121" t="s">
        <v>2132</v>
      </c>
      <c r="AV494" s="220" t="b">
        <f>AND(Table16[[#This Row],[PROPOSED Adjustment Description]]=Table16[[#This Row],[ ADOPTED
Adjustment Description]],TRUE,FALSE)</f>
        <v>0</v>
      </c>
      <c r="AW494" s="1" t="s">
        <v>4458</v>
      </c>
      <c r="AX494" s="1" t="b">
        <f>Table16[[#This Row],[Total Expenditures to CAP]]=Table16[[#This Row],[
Percent Related to CAP]]*Table16[[#This Row],[ADOPTED
Expenditures TOTAL]]</f>
        <v>1</v>
      </c>
      <c r="AY494" s="1" t="b">
        <f>Table16[[#This Row],[Total Revenue to CAP]]=Table16[[#This Row],[
Percent Related to CAP]]*Table16[[#This Row],[ADOPTED
Revenue TOTAL]]</f>
        <v>1</v>
      </c>
    </row>
    <row r="495" spans="1:51" s="214" customFormat="1" ht="35.25" customHeight="1" x14ac:dyDescent="0.15">
      <c r="A495" s="196">
        <v>100000</v>
      </c>
      <c r="B495" s="199" t="s">
        <v>57</v>
      </c>
      <c r="C495" s="198">
        <v>1108</v>
      </c>
      <c r="D495" s="199" t="s">
        <v>2127</v>
      </c>
      <c r="E495" s="199" t="s">
        <v>238</v>
      </c>
      <c r="F495" s="199" t="s">
        <v>83</v>
      </c>
      <c r="G495" s="199" t="s">
        <v>83</v>
      </c>
      <c r="H495" s="199" t="s">
        <v>83</v>
      </c>
      <c r="I495" s="226">
        <v>57530</v>
      </c>
      <c r="J495" s="228" t="s">
        <v>2141</v>
      </c>
      <c r="K495" s="190"/>
      <c r="L495" s="191"/>
      <c r="M495" s="191"/>
      <c r="N495" s="191"/>
      <c r="O495" s="191">
        <f>SUM(Table16[[#This Row],[Salaries and Wages]:[Variable Fringe]])</f>
        <v>0</v>
      </c>
      <c r="P495" s="191"/>
      <c r="Q495" s="191">
        <v>66000</v>
      </c>
      <c r="R495" s="191"/>
      <c r="S495" s="191"/>
      <c r="T495" s="191"/>
      <c r="U495" s="191"/>
      <c r="V495" s="191"/>
      <c r="W495" s="191"/>
      <c r="X495" s="191"/>
      <c r="Y495" s="191">
        <v>66000</v>
      </c>
      <c r="Z495" s="191"/>
      <c r="AA495" s="223" t="s">
        <v>2132</v>
      </c>
      <c r="AB495" s="210" t="s">
        <v>2133</v>
      </c>
      <c r="AC495" s="210" t="s">
        <v>2134</v>
      </c>
      <c r="AD495" s="199" t="s">
        <v>94</v>
      </c>
      <c r="AE495" s="234" t="s">
        <v>69</v>
      </c>
      <c r="AF495" s="231">
        <v>0</v>
      </c>
      <c r="AG495" s="211">
        <f>Table16[[#This Row],[ADOPTED
Expenditures TOTAL]]*Table16[[#This Row],[
Percent Related to CAP]]</f>
        <v>0</v>
      </c>
      <c r="AH495" s="211">
        <f>Table16[[#This Row],[ADOPTED
Revenue TOTAL]]*Table16[[#This Row],[
Percent Related to CAP]]</f>
        <v>0</v>
      </c>
      <c r="AI495" s="217" t="s">
        <v>69</v>
      </c>
      <c r="AJ495" s="217" t="s">
        <v>69</v>
      </c>
      <c r="AK495" s="217" t="s">
        <v>69</v>
      </c>
      <c r="AL495" s="217" t="s">
        <v>69</v>
      </c>
      <c r="AM495" s="246"/>
      <c r="AN495" s="215"/>
      <c r="AO495" s="197"/>
      <c r="AP495" s="197"/>
      <c r="AQ495" s="197"/>
      <c r="AR495" s="197" t="s">
        <v>83</v>
      </c>
      <c r="AS495" s="219" t="s">
        <v>2141</v>
      </c>
      <c r="AT495" s="116" t="b">
        <f>IF(Table16[[#This Row],[PROPOSED
Form ID Name]]=Table16[[#This Row],[ADOPTED
Form ID Name]],TRUE,FALSE)</f>
        <v>1</v>
      </c>
      <c r="AU495" s="121" t="s">
        <v>2132</v>
      </c>
      <c r="AV495" s="220" t="b">
        <f>AND(Table16[[#This Row],[PROPOSED Adjustment Description]]=Table16[[#This Row],[ ADOPTED
Adjustment Description]],TRUE,FALSE)</f>
        <v>0</v>
      </c>
      <c r="AW495" s="1" t="s">
        <v>4458</v>
      </c>
      <c r="AX495" s="1" t="b">
        <f>Table16[[#This Row],[Total Expenditures to CAP]]=Table16[[#This Row],[
Percent Related to CAP]]*Table16[[#This Row],[ADOPTED
Expenditures TOTAL]]</f>
        <v>1</v>
      </c>
      <c r="AY495" s="1" t="b">
        <f>Table16[[#This Row],[Total Revenue to CAP]]=Table16[[#This Row],[
Percent Related to CAP]]*Table16[[#This Row],[ADOPTED
Revenue TOTAL]]</f>
        <v>1</v>
      </c>
    </row>
    <row r="496" spans="1:51" s="214" customFormat="1" ht="35.25" customHeight="1" x14ac:dyDescent="0.15">
      <c r="A496" s="196">
        <v>100000</v>
      </c>
      <c r="B496" s="199" t="s">
        <v>57</v>
      </c>
      <c r="C496" s="198">
        <v>1109</v>
      </c>
      <c r="D496" s="199" t="s">
        <v>2129</v>
      </c>
      <c r="E496" s="199" t="s">
        <v>238</v>
      </c>
      <c r="F496" s="199" t="s">
        <v>83</v>
      </c>
      <c r="G496" s="199" t="s">
        <v>83</v>
      </c>
      <c r="H496" s="199" t="s">
        <v>83</v>
      </c>
      <c r="I496" s="226">
        <v>57531</v>
      </c>
      <c r="J496" s="228" t="s">
        <v>2142</v>
      </c>
      <c r="K496" s="190"/>
      <c r="L496" s="191"/>
      <c r="M496" s="191"/>
      <c r="N496" s="191"/>
      <c r="O496" s="191">
        <f>SUM(Table16[[#This Row],[Salaries and Wages]:[Variable Fringe]])</f>
        <v>0</v>
      </c>
      <c r="P496" s="191"/>
      <c r="Q496" s="191">
        <v>66000</v>
      </c>
      <c r="R496" s="191"/>
      <c r="S496" s="191"/>
      <c r="T496" s="191"/>
      <c r="U496" s="191"/>
      <c r="V496" s="191"/>
      <c r="W496" s="191"/>
      <c r="X496" s="191"/>
      <c r="Y496" s="191">
        <v>66000</v>
      </c>
      <c r="Z496" s="191"/>
      <c r="AA496" s="223" t="s">
        <v>2132</v>
      </c>
      <c r="AB496" s="210" t="s">
        <v>2133</v>
      </c>
      <c r="AC496" s="210" t="s">
        <v>2134</v>
      </c>
      <c r="AD496" s="199" t="s">
        <v>94</v>
      </c>
      <c r="AE496" s="234" t="s">
        <v>69</v>
      </c>
      <c r="AF496" s="231">
        <v>0</v>
      </c>
      <c r="AG496" s="211">
        <f>Table16[[#This Row],[ADOPTED
Expenditures TOTAL]]*Table16[[#This Row],[
Percent Related to CAP]]</f>
        <v>0</v>
      </c>
      <c r="AH496" s="211">
        <f>Table16[[#This Row],[ADOPTED
Revenue TOTAL]]*Table16[[#This Row],[
Percent Related to CAP]]</f>
        <v>0</v>
      </c>
      <c r="AI496" s="217" t="s">
        <v>69</v>
      </c>
      <c r="AJ496" s="217" t="s">
        <v>69</v>
      </c>
      <c r="AK496" s="217" t="s">
        <v>69</v>
      </c>
      <c r="AL496" s="217" t="s">
        <v>69</v>
      </c>
      <c r="AM496" s="246"/>
      <c r="AN496" s="215"/>
      <c r="AO496" s="197"/>
      <c r="AP496" s="197"/>
      <c r="AQ496" s="197"/>
      <c r="AR496" s="197" t="s">
        <v>83</v>
      </c>
      <c r="AS496" s="219" t="s">
        <v>2142</v>
      </c>
      <c r="AT496" s="116" t="b">
        <f>IF(Table16[[#This Row],[PROPOSED
Form ID Name]]=Table16[[#This Row],[ADOPTED
Form ID Name]],TRUE,FALSE)</f>
        <v>1</v>
      </c>
      <c r="AU496" s="121" t="s">
        <v>2132</v>
      </c>
      <c r="AV496" s="220" t="b">
        <f>AND(Table16[[#This Row],[PROPOSED Adjustment Description]]=Table16[[#This Row],[ ADOPTED
Adjustment Description]],TRUE,FALSE)</f>
        <v>0</v>
      </c>
      <c r="AW496" s="1" t="s">
        <v>4458</v>
      </c>
      <c r="AX496" s="1" t="b">
        <f>Table16[[#This Row],[Total Expenditures to CAP]]=Table16[[#This Row],[
Percent Related to CAP]]*Table16[[#This Row],[ADOPTED
Expenditures TOTAL]]</f>
        <v>1</v>
      </c>
      <c r="AY496" s="1" t="b">
        <f>Table16[[#This Row],[Total Revenue to CAP]]=Table16[[#This Row],[
Percent Related to CAP]]*Table16[[#This Row],[ADOPTED
Revenue TOTAL]]</f>
        <v>1</v>
      </c>
    </row>
    <row r="497" spans="1:51" s="214" customFormat="1" ht="35.25" customHeight="1" x14ac:dyDescent="0.15">
      <c r="A497" s="196">
        <v>100000</v>
      </c>
      <c r="B497" s="199" t="s">
        <v>57</v>
      </c>
      <c r="C497" s="198">
        <v>1001</v>
      </c>
      <c r="D497" s="199" t="s">
        <v>232</v>
      </c>
      <c r="E497" s="199" t="s">
        <v>238</v>
      </c>
      <c r="F497" s="199" t="s">
        <v>83</v>
      </c>
      <c r="G497" s="199" t="s">
        <v>61</v>
      </c>
      <c r="H497" s="199" t="s">
        <v>83</v>
      </c>
      <c r="I497" s="226">
        <v>57532</v>
      </c>
      <c r="J497" s="228" t="s">
        <v>2143</v>
      </c>
      <c r="K497" s="190">
        <v>1</v>
      </c>
      <c r="L497" s="191">
        <v>214480</v>
      </c>
      <c r="M497" s="191">
        <v>36953</v>
      </c>
      <c r="N497" s="191">
        <v>13391</v>
      </c>
      <c r="O497" s="191">
        <f>SUM(Table16[[#This Row],[Salaries and Wages]:[Variable Fringe]])</f>
        <v>264824</v>
      </c>
      <c r="P497" s="191">
        <v>2500</v>
      </c>
      <c r="Q497" s="191">
        <v>1000</v>
      </c>
      <c r="R497" s="191"/>
      <c r="S497" s="191">
        <v>1000</v>
      </c>
      <c r="T497" s="191">
        <v>5700</v>
      </c>
      <c r="U497" s="191"/>
      <c r="V497" s="191"/>
      <c r="W497" s="191"/>
      <c r="X497" s="191"/>
      <c r="Y497" s="191">
        <v>275024</v>
      </c>
      <c r="Z497" s="191"/>
      <c r="AA497" s="223" t="s">
        <v>2144</v>
      </c>
      <c r="AB497" s="210" t="s">
        <v>2145</v>
      </c>
      <c r="AC497" s="210" t="s">
        <v>2146</v>
      </c>
      <c r="AD497" s="199" t="s">
        <v>94</v>
      </c>
      <c r="AE497" s="234" t="s">
        <v>69</v>
      </c>
      <c r="AF497" s="231">
        <v>0</v>
      </c>
      <c r="AG497" s="211">
        <f>Table16[[#This Row],[ADOPTED
Expenditures TOTAL]]*Table16[[#This Row],[
Percent Related to CAP]]</f>
        <v>0</v>
      </c>
      <c r="AH497" s="211">
        <f>Table16[[#This Row],[ADOPTED
Revenue TOTAL]]*Table16[[#This Row],[
Percent Related to CAP]]</f>
        <v>0</v>
      </c>
      <c r="AI497" s="217" t="s">
        <v>69</v>
      </c>
      <c r="AJ497" s="217" t="s">
        <v>69</v>
      </c>
      <c r="AK497" s="217" t="s">
        <v>69</v>
      </c>
      <c r="AL497" s="217" t="s">
        <v>69</v>
      </c>
      <c r="AM497" s="246"/>
      <c r="AN497" s="215"/>
      <c r="AO497" s="197"/>
      <c r="AP497" s="197"/>
      <c r="AQ497" s="197"/>
      <c r="AR497" s="197" t="s">
        <v>83</v>
      </c>
      <c r="AS497" s="219" t="s">
        <v>2143</v>
      </c>
      <c r="AT497" s="116" t="b">
        <f>IF(Table16[[#This Row],[PROPOSED
Form ID Name]]=Table16[[#This Row],[ADOPTED
Form ID Name]],TRUE,FALSE)</f>
        <v>1</v>
      </c>
      <c r="AU497" s="121" t="s">
        <v>2144</v>
      </c>
      <c r="AV497" s="220" t="b">
        <f>AND(Table16[[#This Row],[PROPOSED Adjustment Description]]=Table16[[#This Row],[ ADOPTED
Adjustment Description]],TRUE,FALSE)</f>
        <v>0</v>
      </c>
      <c r="AW497" s="1" t="s">
        <v>4458</v>
      </c>
      <c r="AX497" s="1" t="b">
        <f>Table16[[#This Row],[Total Expenditures to CAP]]=Table16[[#This Row],[
Percent Related to CAP]]*Table16[[#This Row],[ADOPTED
Expenditures TOTAL]]</f>
        <v>1</v>
      </c>
      <c r="AY497" s="1" t="b">
        <f>Table16[[#This Row],[Total Revenue to CAP]]=Table16[[#This Row],[
Percent Related to CAP]]*Table16[[#This Row],[ADOPTED
Revenue TOTAL]]</f>
        <v>1</v>
      </c>
    </row>
    <row r="498" spans="1:51" s="214" customFormat="1" ht="35.25" customHeight="1" x14ac:dyDescent="0.15">
      <c r="A498" s="196">
        <v>100000</v>
      </c>
      <c r="B498" s="199" t="s">
        <v>57</v>
      </c>
      <c r="C498" s="198">
        <v>1001</v>
      </c>
      <c r="D498" s="199" t="s">
        <v>232</v>
      </c>
      <c r="E498" s="199" t="s">
        <v>83</v>
      </c>
      <c r="F498" s="199" t="s">
        <v>83</v>
      </c>
      <c r="G498" s="199" t="s">
        <v>83</v>
      </c>
      <c r="H498" s="199" t="s">
        <v>83</v>
      </c>
      <c r="I498" s="226">
        <v>57533</v>
      </c>
      <c r="J498" s="228" t="s">
        <v>2147</v>
      </c>
      <c r="K498" s="190"/>
      <c r="L498" s="191">
        <v>28690</v>
      </c>
      <c r="M498" s="191"/>
      <c r="N498" s="191"/>
      <c r="O498" s="191">
        <f>SUM(Table16[[#This Row],[Salaries and Wages]:[Variable Fringe]])</f>
        <v>28690</v>
      </c>
      <c r="P498" s="191"/>
      <c r="Q498" s="191"/>
      <c r="R498" s="191"/>
      <c r="S498" s="191"/>
      <c r="T498" s="191"/>
      <c r="U498" s="191"/>
      <c r="V498" s="191"/>
      <c r="W498" s="191"/>
      <c r="X498" s="191"/>
      <c r="Y498" s="191">
        <v>28690</v>
      </c>
      <c r="Z498" s="191"/>
      <c r="AA498" s="223" t="s">
        <v>2148</v>
      </c>
      <c r="AB498" s="210" t="s">
        <v>2149</v>
      </c>
      <c r="AC498" s="210" t="s">
        <v>2149</v>
      </c>
      <c r="AD498" s="199" t="s">
        <v>94</v>
      </c>
      <c r="AE498" s="234"/>
      <c r="AF498" s="231">
        <v>0</v>
      </c>
      <c r="AG498" s="211">
        <f>Table16[[#This Row],[ADOPTED
Expenditures TOTAL]]*Table16[[#This Row],[
Percent Related to CAP]]</f>
        <v>0</v>
      </c>
      <c r="AH498" s="211">
        <f>Table16[[#This Row],[ADOPTED
Revenue TOTAL]]*Table16[[#This Row],[
Percent Related to CAP]]</f>
        <v>0</v>
      </c>
      <c r="AI498" s="217" t="s">
        <v>69</v>
      </c>
      <c r="AJ498" s="217" t="s">
        <v>69</v>
      </c>
      <c r="AK498" s="217" t="s">
        <v>69</v>
      </c>
      <c r="AL498" s="217" t="s">
        <v>69</v>
      </c>
      <c r="AM498" s="246"/>
      <c r="AN498" s="215"/>
      <c r="AO498" s="197"/>
      <c r="AP498" s="197"/>
      <c r="AQ498" s="197"/>
      <c r="AR498" s="197" t="s">
        <v>83</v>
      </c>
      <c r="AS498" s="219" t="s">
        <v>2147</v>
      </c>
      <c r="AT498" s="116" t="b">
        <f>IF(Table16[[#This Row],[PROPOSED
Form ID Name]]=Table16[[#This Row],[ADOPTED
Form ID Name]],TRUE,FALSE)</f>
        <v>1</v>
      </c>
      <c r="AU498" s="121" t="s">
        <v>2148</v>
      </c>
      <c r="AV498" s="220" t="b">
        <f>AND(Table16[[#This Row],[PROPOSED Adjustment Description]]=Table16[[#This Row],[ ADOPTED
Adjustment Description]],TRUE,FALSE)</f>
        <v>0</v>
      </c>
      <c r="AW498" s="1" t="s">
        <v>4458</v>
      </c>
      <c r="AX498" s="1" t="b">
        <f>Table16[[#This Row],[Total Expenditures to CAP]]=Table16[[#This Row],[
Percent Related to CAP]]*Table16[[#This Row],[ADOPTED
Expenditures TOTAL]]</f>
        <v>1</v>
      </c>
      <c r="AY498" s="1" t="b">
        <f>Table16[[#This Row],[Total Revenue to CAP]]=Table16[[#This Row],[
Percent Related to CAP]]*Table16[[#This Row],[ADOPTED
Revenue TOTAL]]</f>
        <v>1</v>
      </c>
    </row>
    <row r="499" spans="1:51" s="214" customFormat="1" ht="35.25" customHeight="1" x14ac:dyDescent="0.15">
      <c r="A499" s="196">
        <v>100000</v>
      </c>
      <c r="B499" s="199" t="s">
        <v>57</v>
      </c>
      <c r="C499" s="198">
        <v>1153</v>
      </c>
      <c r="D499" s="199" t="s">
        <v>2150</v>
      </c>
      <c r="E499" s="199" t="s">
        <v>83</v>
      </c>
      <c r="F499" s="199" t="s">
        <v>83</v>
      </c>
      <c r="G499" s="199" t="s">
        <v>83</v>
      </c>
      <c r="H499" s="199" t="s">
        <v>83</v>
      </c>
      <c r="I499" s="226">
        <v>57534</v>
      </c>
      <c r="J499" s="228" t="s">
        <v>2151</v>
      </c>
      <c r="K499" s="190"/>
      <c r="L499" s="191">
        <v>11407</v>
      </c>
      <c r="M499" s="191"/>
      <c r="N499" s="191"/>
      <c r="O499" s="191">
        <f>SUM(Table16[[#This Row],[Salaries and Wages]:[Variable Fringe]])</f>
        <v>11407</v>
      </c>
      <c r="P499" s="191"/>
      <c r="Q499" s="191"/>
      <c r="R499" s="191"/>
      <c r="S499" s="191"/>
      <c r="T499" s="191"/>
      <c r="U499" s="191"/>
      <c r="V499" s="191"/>
      <c r="W499" s="191"/>
      <c r="X499" s="191"/>
      <c r="Y499" s="191">
        <v>11407</v>
      </c>
      <c r="Z499" s="191"/>
      <c r="AA499" s="223" t="s">
        <v>2148</v>
      </c>
      <c r="AB499" s="210" t="s">
        <v>2149</v>
      </c>
      <c r="AC499" s="210" t="s">
        <v>2149</v>
      </c>
      <c r="AD499" s="199" t="s">
        <v>94</v>
      </c>
      <c r="AE499" s="234" t="s">
        <v>69</v>
      </c>
      <c r="AF499" s="231">
        <v>0</v>
      </c>
      <c r="AG499" s="211">
        <f>Table16[[#This Row],[ADOPTED
Expenditures TOTAL]]*Table16[[#This Row],[
Percent Related to CAP]]</f>
        <v>0</v>
      </c>
      <c r="AH499" s="211">
        <f>Table16[[#This Row],[ADOPTED
Revenue TOTAL]]*Table16[[#This Row],[
Percent Related to CAP]]</f>
        <v>0</v>
      </c>
      <c r="AI499" s="217" t="s">
        <v>69</v>
      </c>
      <c r="AJ499" s="217" t="s">
        <v>69</v>
      </c>
      <c r="AK499" s="217" t="s">
        <v>69</v>
      </c>
      <c r="AL499" s="217" t="s">
        <v>69</v>
      </c>
      <c r="AM499" s="246"/>
      <c r="AN499" s="215"/>
      <c r="AO499" s="197"/>
      <c r="AP499" s="197"/>
      <c r="AQ499" s="197"/>
      <c r="AR499" s="197" t="s">
        <v>83</v>
      </c>
      <c r="AS499" s="243" t="s">
        <v>2151</v>
      </c>
      <c r="AT499" s="252" t="b">
        <f>IF(Table16[[#This Row],[PROPOSED
Form ID Name]]=Table16[[#This Row],[ADOPTED
Form ID Name]],TRUE,FALSE)</f>
        <v>1</v>
      </c>
      <c r="AU499" s="253" t="s">
        <v>2148</v>
      </c>
      <c r="AV499" s="254" t="b">
        <f>AND(Table16[[#This Row],[PROPOSED Adjustment Description]]=Table16[[#This Row],[ ADOPTED
Adjustment Description]],TRUE,FALSE)</f>
        <v>0</v>
      </c>
      <c r="AW499" s="1" t="s">
        <v>4458</v>
      </c>
      <c r="AX499" s="1" t="b">
        <f>Table16[[#This Row],[Total Expenditures to CAP]]=Table16[[#This Row],[
Percent Related to CAP]]*Table16[[#This Row],[ADOPTED
Expenditures TOTAL]]</f>
        <v>1</v>
      </c>
      <c r="AY499" s="1" t="b">
        <f>Table16[[#This Row],[Total Revenue to CAP]]=Table16[[#This Row],[
Percent Related to CAP]]*Table16[[#This Row],[ADOPTED
Revenue TOTAL]]</f>
        <v>1</v>
      </c>
    </row>
    <row r="500" spans="1:51" s="214" customFormat="1" ht="35.25" customHeight="1" x14ac:dyDescent="0.15">
      <c r="A500" s="196">
        <v>100000</v>
      </c>
      <c r="B500" s="199" t="s">
        <v>57</v>
      </c>
      <c r="C500" s="198">
        <v>1211</v>
      </c>
      <c r="D500" s="199" t="s">
        <v>428</v>
      </c>
      <c r="E500" s="199" t="s">
        <v>83</v>
      </c>
      <c r="F500" s="199" t="s">
        <v>83</v>
      </c>
      <c r="G500" s="199" t="s">
        <v>83</v>
      </c>
      <c r="H500" s="199" t="s">
        <v>83</v>
      </c>
      <c r="I500" s="226">
        <v>57535</v>
      </c>
      <c r="J500" s="228" t="s">
        <v>2152</v>
      </c>
      <c r="K500" s="190"/>
      <c r="L500" s="193">
        <v>-19243</v>
      </c>
      <c r="M500" s="191"/>
      <c r="N500" s="191"/>
      <c r="O500" s="191">
        <f>SUM(Table16[[#This Row],[Salaries and Wages]:[Variable Fringe]])</f>
        <v>-19243</v>
      </c>
      <c r="P500" s="191"/>
      <c r="Q500" s="191"/>
      <c r="R500" s="191"/>
      <c r="S500" s="191"/>
      <c r="T500" s="191"/>
      <c r="U500" s="191"/>
      <c r="V500" s="191"/>
      <c r="W500" s="191"/>
      <c r="X500" s="191"/>
      <c r="Y500" s="193">
        <v>-19243</v>
      </c>
      <c r="Z500" s="191"/>
      <c r="AA500" s="223" t="s">
        <v>2148</v>
      </c>
      <c r="AB500" s="210" t="s">
        <v>2149</v>
      </c>
      <c r="AC500" s="210" t="s">
        <v>2149</v>
      </c>
      <c r="AD500" s="199" t="s">
        <v>94</v>
      </c>
      <c r="AE500" s="234"/>
      <c r="AF500" s="259">
        <v>0</v>
      </c>
      <c r="AG500" s="211">
        <f>Table16[[#This Row],[ADOPTED
Expenditures TOTAL]]*Table16[[#This Row],[
Percent Related to CAP]]</f>
        <v>0</v>
      </c>
      <c r="AH500" s="211">
        <f>Table16[[#This Row],[ADOPTED
Revenue TOTAL]]*Table16[[#This Row],[
Percent Related to CAP]]</f>
        <v>0</v>
      </c>
      <c r="AI500" s="251" t="s">
        <v>69</v>
      </c>
      <c r="AJ500" s="251" t="s">
        <v>69</v>
      </c>
      <c r="AK500" s="251" t="s">
        <v>69</v>
      </c>
      <c r="AL500" s="251" t="s">
        <v>69</v>
      </c>
      <c r="AM500" s="246"/>
      <c r="AN500" s="215"/>
      <c r="AO500" s="197"/>
      <c r="AP500" s="197"/>
      <c r="AQ500" s="197"/>
      <c r="AR500" s="197" t="s">
        <v>83</v>
      </c>
      <c r="AS500" s="219" t="s">
        <v>2152</v>
      </c>
      <c r="AT500" s="116" t="b">
        <f>IF(Table16[[#This Row],[PROPOSED
Form ID Name]]=Table16[[#This Row],[ADOPTED
Form ID Name]],TRUE,FALSE)</f>
        <v>1</v>
      </c>
      <c r="AU500" s="121" t="s">
        <v>2148</v>
      </c>
      <c r="AV500" s="220" t="b">
        <f>AND(Table16[[#This Row],[PROPOSED Adjustment Description]]=Table16[[#This Row],[ ADOPTED
Adjustment Description]],TRUE,FALSE)</f>
        <v>0</v>
      </c>
      <c r="AW500" s="1" t="s">
        <v>4458</v>
      </c>
      <c r="AX500" s="1" t="b">
        <f>Table16[[#This Row],[Total Expenditures to CAP]]=Table16[[#This Row],[
Percent Related to CAP]]*Table16[[#This Row],[ADOPTED
Expenditures TOTAL]]</f>
        <v>1</v>
      </c>
      <c r="AY500" s="1" t="b">
        <f>Table16[[#This Row],[Total Revenue to CAP]]=Table16[[#This Row],[
Percent Related to CAP]]*Table16[[#This Row],[ADOPTED
Revenue TOTAL]]</f>
        <v>1</v>
      </c>
    </row>
    <row r="501" spans="1:51" s="214" customFormat="1" ht="35.25" customHeight="1" x14ac:dyDescent="0.15">
      <c r="A501" s="196">
        <v>100000</v>
      </c>
      <c r="B501" s="199" t="s">
        <v>57</v>
      </c>
      <c r="C501" s="198">
        <v>1212</v>
      </c>
      <c r="D501" s="199" t="s">
        <v>1674</v>
      </c>
      <c r="E501" s="199" t="s">
        <v>83</v>
      </c>
      <c r="F501" s="199" t="s">
        <v>83</v>
      </c>
      <c r="G501" s="199" t="s">
        <v>83</v>
      </c>
      <c r="H501" s="199" t="s">
        <v>83</v>
      </c>
      <c r="I501" s="226">
        <v>57536</v>
      </c>
      <c r="J501" s="228" t="s">
        <v>2153</v>
      </c>
      <c r="K501" s="190"/>
      <c r="L501" s="191">
        <v>53701</v>
      </c>
      <c r="M501" s="191"/>
      <c r="N501" s="191"/>
      <c r="O501" s="191">
        <f>SUM(Table16[[#This Row],[Salaries and Wages]:[Variable Fringe]])</f>
        <v>53701</v>
      </c>
      <c r="P501" s="191"/>
      <c r="Q501" s="191"/>
      <c r="R501" s="191"/>
      <c r="S501" s="191"/>
      <c r="T501" s="191"/>
      <c r="U501" s="191"/>
      <c r="V501" s="191"/>
      <c r="W501" s="191"/>
      <c r="X501" s="191"/>
      <c r="Y501" s="191">
        <v>53701</v>
      </c>
      <c r="Z501" s="191"/>
      <c r="AA501" s="223" t="s">
        <v>2148</v>
      </c>
      <c r="AB501" s="210" t="s">
        <v>2149</v>
      </c>
      <c r="AC501" s="210" t="s">
        <v>2149</v>
      </c>
      <c r="AD501" s="199" t="s">
        <v>94</v>
      </c>
      <c r="AE501" s="234"/>
      <c r="AF501" s="259">
        <v>0</v>
      </c>
      <c r="AG501" s="211">
        <f>Table16[[#This Row],[ADOPTED
Expenditures TOTAL]]*Table16[[#This Row],[
Percent Related to CAP]]</f>
        <v>0</v>
      </c>
      <c r="AH501" s="211">
        <f>Table16[[#This Row],[ADOPTED
Revenue TOTAL]]*Table16[[#This Row],[
Percent Related to CAP]]</f>
        <v>0</v>
      </c>
      <c r="AI501" s="251" t="s">
        <v>69</v>
      </c>
      <c r="AJ501" s="251" t="s">
        <v>69</v>
      </c>
      <c r="AK501" s="251" t="s">
        <v>69</v>
      </c>
      <c r="AL501" s="251" t="s">
        <v>69</v>
      </c>
      <c r="AM501" s="246"/>
      <c r="AN501" s="215"/>
      <c r="AO501" s="197"/>
      <c r="AP501" s="197"/>
      <c r="AQ501" s="197"/>
      <c r="AR501" s="197" t="s">
        <v>83</v>
      </c>
      <c r="AS501" s="219" t="s">
        <v>2153</v>
      </c>
      <c r="AT501" s="116" t="b">
        <f>IF(Table16[[#This Row],[PROPOSED
Form ID Name]]=Table16[[#This Row],[ADOPTED
Form ID Name]],TRUE,FALSE)</f>
        <v>1</v>
      </c>
      <c r="AU501" s="121" t="s">
        <v>2148</v>
      </c>
      <c r="AV501" s="220" t="b">
        <f>AND(Table16[[#This Row],[PROPOSED Adjustment Description]]=Table16[[#This Row],[ ADOPTED
Adjustment Description]],TRUE,FALSE)</f>
        <v>0</v>
      </c>
      <c r="AW501" s="1" t="s">
        <v>4458</v>
      </c>
      <c r="AX501" s="1" t="b">
        <f>Table16[[#This Row],[Total Expenditures to CAP]]=Table16[[#This Row],[
Percent Related to CAP]]*Table16[[#This Row],[ADOPTED
Expenditures TOTAL]]</f>
        <v>1</v>
      </c>
      <c r="AY501" s="1" t="b">
        <f>Table16[[#This Row],[Total Revenue to CAP]]=Table16[[#This Row],[
Percent Related to CAP]]*Table16[[#This Row],[ADOPTED
Revenue TOTAL]]</f>
        <v>1</v>
      </c>
    </row>
    <row r="502" spans="1:51" s="214" customFormat="1" ht="35.25" customHeight="1" x14ac:dyDescent="0.15">
      <c r="A502" s="196">
        <v>100000</v>
      </c>
      <c r="B502" s="199" t="s">
        <v>57</v>
      </c>
      <c r="C502" s="198">
        <v>1215</v>
      </c>
      <c r="D502" s="199" t="s">
        <v>2154</v>
      </c>
      <c r="E502" s="199" t="s">
        <v>83</v>
      </c>
      <c r="F502" s="199" t="s">
        <v>83</v>
      </c>
      <c r="G502" s="199" t="s">
        <v>83</v>
      </c>
      <c r="H502" s="199" t="s">
        <v>83</v>
      </c>
      <c r="I502" s="226">
        <v>57537</v>
      </c>
      <c r="J502" s="228" t="s">
        <v>2155</v>
      </c>
      <c r="K502" s="190"/>
      <c r="L502" s="191">
        <v>28990</v>
      </c>
      <c r="M502" s="191"/>
      <c r="N502" s="191"/>
      <c r="O502" s="191">
        <f>SUM(Table16[[#This Row],[Salaries and Wages]:[Variable Fringe]])</f>
        <v>28990</v>
      </c>
      <c r="P502" s="191"/>
      <c r="Q502" s="191"/>
      <c r="R502" s="191"/>
      <c r="S502" s="191"/>
      <c r="T502" s="191"/>
      <c r="U502" s="191"/>
      <c r="V502" s="191"/>
      <c r="W502" s="191"/>
      <c r="X502" s="191"/>
      <c r="Y502" s="191">
        <v>28990</v>
      </c>
      <c r="Z502" s="191"/>
      <c r="AA502" s="223" t="s">
        <v>2148</v>
      </c>
      <c r="AB502" s="210" t="s">
        <v>2149</v>
      </c>
      <c r="AC502" s="210" t="s">
        <v>2149</v>
      </c>
      <c r="AD502" s="199" t="s">
        <v>94</v>
      </c>
      <c r="AE502" s="234"/>
      <c r="AF502" s="259">
        <v>0</v>
      </c>
      <c r="AG502" s="211">
        <f>Table16[[#This Row],[ADOPTED
Expenditures TOTAL]]*Table16[[#This Row],[
Percent Related to CAP]]</f>
        <v>0</v>
      </c>
      <c r="AH502" s="211">
        <f>Table16[[#This Row],[ADOPTED
Revenue TOTAL]]*Table16[[#This Row],[
Percent Related to CAP]]</f>
        <v>0</v>
      </c>
      <c r="AI502" s="251" t="s">
        <v>69</v>
      </c>
      <c r="AJ502" s="251" t="s">
        <v>69</v>
      </c>
      <c r="AK502" s="251" t="s">
        <v>69</v>
      </c>
      <c r="AL502" s="251" t="s">
        <v>69</v>
      </c>
      <c r="AM502" s="246"/>
      <c r="AN502" s="215"/>
      <c r="AO502" s="197"/>
      <c r="AP502" s="197"/>
      <c r="AQ502" s="197"/>
      <c r="AR502" s="197" t="s">
        <v>83</v>
      </c>
      <c r="AS502" s="219" t="s">
        <v>2155</v>
      </c>
      <c r="AT502" s="116" t="b">
        <f>IF(Table16[[#This Row],[PROPOSED
Form ID Name]]=Table16[[#This Row],[ADOPTED
Form ID Name]],TRUE,FALSE)</f>
        <v>1</v>
      </c>
      <c r="AU502" s="121" t="s">
        <v>2148</v>
      </c>
      <c r="AV502" s="220" t="b">
        <f>AND(Table16[[#This Row],[PROPOSED Adjustment Description]]=Table16[[#This Row],[ ADOPTED
Adjustment Description]],TRUE,FALSE)</f>
        <v>0</v>
      </c>
      <c r="AW502" s="1" t="s">
        <v>4458</v>
      </c>
      <c r="AX502" s="1" t="b">
        <f>Table16[[#This Row],[Total Expenditures to CAP]]=Table16[[#This Row],[
Percent Related to CAP]]*Table16[[#This Row],[ADOPTED
Expenditures TOTAL]]</f>
        <v>1</v>
      </c>
      <c r="AY502" s="1" t="b">
        <f>Table16[[#This Row],[Total Revenue to CAP]]=Table16[[#This Row],[
Percent Related to CAP]]*Table16[[#This Row],[ADOPTED
Revenue TOTAL]]</f>
        <v>1</v>
      </c>
    </row>
    <row r="503" spans="1:51" s="214" customFormat="1" ht="35.25" customHeight="1" x14ac:dyDescent="0.15">
      <c r="A503" s="196">
        <v>100000</v>
      </c>
      <c r="B503" s="199" t="s">
        <v>57</v>
      </c>
      <c r="C503" s="198">
        <v>1313</v>
      </c>
      <c r="D503" s="199" t="s">
        <v>1583</v>
      </c>
      <c r="E503" s="199" t="s">
        <v>83</v>
      </c>
      <c r="F503" s="199" t="s">
        <v>83</v>
      </c>
      <c r="G503" s="199" t="s">
        <v>83</v>
      </c>
      <c r="H503" s="199" t="s">
        <v>83</v>
      </c>
      <c r="I503" s="226">
        <v>57538</v>
      </c>
      <c r="J503" s="228" t="s">
        <v>2156</v>
      </c>
      <c r="K503" s="190"/>
      <c r="L503" s="191">
        <v>17490</v>
      </c>
      <c r="M503" s="191"/>
      <c r="N503" s="191"/>
      <c r="O503" s="191">
        <f>SUM(Table16[[#This Row],[Salaries and Wages]:[Variable Fringe]])</f>
        <v>17490</v>
      </c>
      <c r="P503" s="191"/>
      <c r="Q503" s="191"/>
      <c r="R503" s="191"/>
      <c r="S503" s="191"/>
      <c r="T503" s="191"/>
      <c r="U503" s="191"/>
      <c r="V503" s="191"/>
      <c r="W503" s="191"/>
      <c r="X503" s="191"/>
      <c r="Y503" s="191">
        <v>17490</v>
      </c>
      <c r="Z503" s="191"/>
      <c r="AA503" s="223" t="s">
        <v>2148</v>
      </c>
      <c r="AB503" s="210" t="s">
        <v>2149</v>
      </c>
      <c r="AC503" s="210" t="s">
        <v>2149</v>
      </c>
      <c r="AD503" s="199" t="s">
        <v>94</v>
      </c>
      <c r="AE503" s="234"/>
      <c r="AF503" s="259">
        <v>0</v>
      </c>
      <c r="AG503" s="211">
        <f>Table16[[#This Row],[ADOPTED
Expenditures TOTAL]]*Table16[[#This Row],[
Percent Related to CAP]]</f>
        <v>0</v>
      </c>
      <c r="AH503" s="211">
        <f>Table16[[#This Row],[ADOPTED
Revenue TOTAL]]*Table16[[#This Row],[
Percent Related to CAP]]</f>
        <v>0</v>
      </c>
      <c r="AI503" s="251" t="s">
        <v>69</v>
      </c>
      <c r="AJ503" s="251" t="s">
        <v>69</v>
      </c>
      <c r="AK503" s="251" t="s">
        <v>69</v>
      </c>
      <c r="AL503" s="251" t="s">
        <v>69</v>
      </c>
      <c r="AM503" s="246"/>
      <c r="AN503" s="215"/>
      <c r="AO503" s="197"/>
      <c r="AP503" s="197"/>
      <c r="AQ503" s="197"/>
      <c r="AR503" s="197" t="s">
        <v>83</v>
      </c>
      <c r="AS503" s="219" t="s">
        <v>2156</v>
      </c>
      <c r="AT503" s="116" t="b">
        <f>IF(Table16[[#This Row],[PROPOSED
Form ID Name]]=Table16[[#This Row],[ADOPTED
Form ID Name]],TRUE,FALSE)</f>
        <v>1</v>
      </c>
      <c r="AU503" s="121" t="s">
        <v>2148</v>
      </c>
      <c r="AV503" s="220" t="b">
        <f>AND(Table16[[#This Row],[PROPOSED Adjustment Description]]=Table16[[#This Row],[ ADOPTED
Adjustment Description]],TRUE,FALSE)</f>
        <v>0</v>
      </c>
      <c r="AW503" s="1" t="s">
        <v>4458</v>
      </c>
      <c r="AX503" s="1" t="b">
        <f>Table16[[#This Row],[Total Expenditures to CAP]]=Table16[[#This Row],[
Percent Related to CAP]]*Table16[[#This Row],[ADOPTED
Expenditures TOTAL]]</f>
        <v>1</v>
      </c>
      <c r="AY503" s="1" t="b">
        <f>Table16[[#This Row],[Total Revenue to CAP]]=Table16[[#This Row],[
Percent Related to CAP]]*Table16[[#This Row],[ADOPTED
Revenue TOTAL]]</f>
        <v>1</v>
      </c>
    </row>
    <row r="504" spans="1:51" s="214" customFormat="1" ht="35.25" customHeight="1" x14ac:dyDescent="0.15">
      <c r="A504" s="196">
        <v>100000</v>
      </c>
      <c r="B504" s="199" t="s">
        <v>57</v>
      </c>
      <c r="C504" s="198">
        <v>1418</v>
      </c>
      <c r="D504" s="199" t="s">
        <v>2157</v>
      </c>
      <c r="E504" s="199" t="s">
        <v>83</v>
      </c>
      <c r="F504" s="199" t="s">
        <v>83</v>
      </c>
      <c r="G504" s="199" t="s">
        <v>83</v>
      </c>
      <c r="H504" s="199" t="s">
        <v>83</v>
      </c>
      <c r="I504" s="226">
        <v>57539</v>
      </c>
      <c r="J504" s="228" t="s">
        <v>2158</v>
      </c>
      <c r="K504" s="190"/>
      <c r="L504" s="191">
        <v>5160</v>
      </c>
      <c r="M504" s="191"/>
      <c r="N504" s="191"/>
      <c r="O504" s="191">
        <f>SUM(Table16[[#This Row],[Salaries and Wages]:[Variable Fringe]])</f>
        <v>5160</v>
      </c>
      <c r="P504" s="191"/>
      <c r="Q504" s="191"/>
      <c r="R504" s="191"/>
      <c r="S504" s="191"/>
      <c r="T504" s="191"/>
      <c r="U504" s="191"/>
      <c r="V504" s="191"/>
      <c r="W504" s="191"/>
      <c r="X504" s="191"/>
      <c r="Y504" s="191">
        <v>5160</v>
      </c>
      <c r="Z504" s="191"/>
      <c r="AA504" s="223" t="s">
        <v>2148</v>
      </c>
      <c r="AB504" s="210" t="s">
        <v>2149</v>
      </c>
      <c r="AC504" s="210" t="s">
        <v>2149</v>
      </c>
      <c r="AD504" s="199" t="s">
        <v>94</v>
      </c>
      <c r="AE504" s="234"/>
      <c r="AF504" s="259">
        <v>0</v>
      </c>
      <c r="AG504" s="211">
        <f>Table16[[#This Row],[ADOPTED
Expenditures TOTAL]]*Table16[[#This Row],[
Percent Related to CAP]]</f>
        <v>0</v>
      </c>
      <c r="AH504" s="211">
        <f>Table16[[#This Row],[ADOPTED
Revenue TOTAL]]*Table16[[#This Row],[
Percent Related to CAP]]</f>
        <v>0</v>
      </c>
      <c r="AI504" s="251" t="s">
        <v>69</v>
      </c>
      <c r="AJ504" s="251" t="s">
        <v>69</v>
      </c>
      <c r="AK504" s="251" t="s">
        <v>69</v>
      </c>
      <c r="AL504" s="251" t="s">
        <v>69</v>
      </c>
      <c r="AM504" s="246"/>
      <c r="AN504" s="215"/>
      <c r="AO504" s="197"/>
      <c r="AP504" s="197"/>
      <c r="AQ504" s="197"/>
      <c r="AR504" s="197" t="s">
        <v>83</v>
      </c>
      <c r="AS504" s="219" t="s">
        <v>2158</v>
      </c>
      <c r="AT504" s="116" t="b">
        <f>IF(Table16[[#This Row],[PROPOSED
Form ID Name]]=Table16[[#This Row],[ADOPTED
Form ID Name]],TRUE,FALSE)</f>
        <v>1</v>
      </c>
      <c r="AU504" s="121" t="s">
        <v>2148</v>
      </c>
      <c r="AV504" s="220" t="b">
        <f>AND(Table16[[#This Row],[PROPOSED Adjustment Description]]=Table16[[#This Row],[ ADOPTED
Adjustment Description]],TRUE,FALSE)</f>
        <v>0</v>
      </c>
      <c r="AW504" s="1" t="s">
        <v>4458</v>
      </c>
      <c r="AX504" s="1" t="b">
        <f>Table16[[#This Row],[Total Expenditures to CAP]]=Table16[[#This Row],[
Percent Related to CAP]]*Table16[[#This Row],[ADOPTED
Expenditures TOTAL]]</f>
        <v>1</v>
      </c>
      <c r="AY504" s="1" t="b">
        <f>Table16[[#This Row],[Total Revenue to CAP]]=Table16[[#This Row],[
Percent Related to CAP]]*Table16[[#This Row],[ADOPTED
Revenue TOTAL]]</f>
        <v>1</v>
      </c>
    </row>
    <row r="505" spans="1:51" s="214" customFormat="1" ht="35.25" customHeight="1" x14ac:dyDescent="0.15">
      <c r="A505" s="196">
        <v>100000</v>
      </c>
      <c r="B505" s="199" t="s">
        <v>57</v>
      </c>
      <c r="C505" s="198">
        <v>1514</v>
      </c>
      <c r="D505" s="199" t="s">
        <v>2085</v>
      </c>
      <c r="E505" s="199" t="s">
        <v>83</v>
      </c>
      <c r="F505" s="199" t="s">
        <v>83</v>
      </c>
      <c r="G505" s="199" t="s">
        <v>83</v>
      </c>
      <c r="H505" s="199" t="s">
        <v>83</v>
      </c>
      <c r="I505" s="226">
        <v>57540</v>
      </c>
      <c r="J505" s="228" t="s">
        <v>2159</v>
      </c>
      <c r="K505" s="190"/>
      <c r="L505" s="193">
        <v>-12104</v>
      </c>
      <c r="M505" s="191"/>
      <c r="N505" s="191"/>
      <c r="O505" s="191">
        <f>SUM(Table16[[#This Row],[Salaries and Wages]:[Variable Fringe]])</f>
        <v>-12104</v>
      </c>
      <c r="P505" s="191"/>
      <c r="Q505" s="191"/>
      <c r="R505" s="191"/>
      <c r="S505" s="191"/>
      <c r="T505" s="191"/>
      <c r="U505" s="191"/>
      <c r="V505" s="191"/>
      <c r="W505" s="191"/>
      <c r="X505" s="191"/>
      <c r="Y505" s="193">
        <v>-12104</v>
      </c>
      <c r="Z505" s="191"/>
      <c r="AA505" s="223" t="s">
        <v>2148</v>
      </c>
      <c r="AB505" s="210" t="s">
        <v>2149</v>
      </c>
      <c r="AC505" s="210" t="s">
        <v>2149</v>
      </c>
      <c r="AD505" s="199" t="s">
        <v>94</v>
      </c>
      <c r="AE505" s="234"/>
      <c r="AF505" s="231">
        <v>0</v>
      </c>
      <c r="AG505" s="211">
        <f>Table16[[#This Row],[ADOPTED
Expenditures TOTAL]]*Table16[[#This Row],[
Percent Related to CAP]]</f>
        <v>0</v>
      </c>
      <c r="AH505" s="211">
        <f>Table16[[#This Row],[ADOPTED
Revenue TOTAL]]*Table16[[#This Row],[
Percent Related to CAP]]</f>
        <v>0</v>
      </c>
      <c r="AI505" s="217" t="s">
        <v>69</v>
      </c>
      <c r="AJ505" s="217" t="s">
        <v>69</v>
      </c>
      <c r="AK505" s="217" t="s">
        <v>69</v>
      </c>
      <c r="AL505" s="217" t="s">
        <v>69</v>
      </c>
      <c r="AM505" s="246"/>
      <c r="AN505" s="215"/>
      <c r="AO505" s="197"/>
      <c r="AP505" s="197"/>
      <c r="AQ505" s="197"/>
      <c r="AR505" s="197" t="s">
        <v>83</v>
      </c>
      <c r="AS505" s="219" t="s">
        <v>2159</v>
      </c>
      <c r="AT505" s="116" t="b">
        <f>IF(Table16[[#This Row],[PROPOSED
Form ID Name]]=Table16[[#This Row],[ADOPTED
Form ID Name]],TRUE,FALSE)</f>
        <v>1</v>
      </c>
      <c r="AU505" s="121" t="s">
        <v>2148</v>
      </c>
      <c r="AV505" s="220" t="b">
        <f>AND(Table16[[#This Row],[PROPOSED Adjustment Description]]=Table16[[#This Row],[ ADOPTED
Adjustment Description]],TRUE,FALSE)</f>
        <v>0</v>
      </c>
      <c r="AW505" s="1" t="s">
        <v>4458</v>
      </c>
      <c r="AX505" s="1" t="b">
        <f>Table16[[#This Row],[Total Expenditures to CAP]]=Table16[[#This Row],[
Percent Related to CAP]]*Table16[[#This Row],[ADOPTED
Expenditures TOTAL]]</f>
        <v>1</v>
      </c>
      <c r="AY505" s="1" t="b">
        <f>Table16[[#This Row],[Total Revenue to CAP]]=Table16[[#This Row],[
Percent Related to CAP]]*Table16[[#This Row],[ADOPTED
Revenue TOTAL]]</f>
        <v>1</v>
      </c>
    </row>
    <row r="506" spans="1:51" s="214" customFormat="1" ht="35.25" customHeight="1" x14ac:dyDescent="0.15">
      <c r="A506" s="196">
        <v>100000</v>
      </c>
      <c r="B506" s="199" t="s">
        <v>57</v>
      </c>
      <c r="C506" s="198">
        <v>9911</v>
      </c>
      <c r="D506" s="199" t="s">
        <v>82</v>
      </c>
      <c r="E506" s="199" t="s">
        <v>83</v>
      </c>
      <c r="F506" s="199" t="s">
        <v>83</v>
      </c>
      <c r="G506" s="199" t="s">
        <v>89</v>
      </c>
      <c r="H506" s="199" t="s">
        <v>83</v>
      </c>
      <c r="I506" s="226">
        <v>57545</v>
      </c>
      <c r="J506" s="228" t="s">
        <v>2160</v>
      </c>
      <c r="K506" s="190"/>
      <c r="L506" s="191"/>
      <c r="M506" s="191"/>
      <c r="N506" s="191"/>
      <c r="O506" s="191">
        <f>SUM(Table16[[#This Row],[Salaries and Wages]:[Variable Fringe]])</f>
        <v>0</v>
      </c>
      <c r="P506" s="191"/>
      <c r="Q506" s="191"/>
      <c r="R506" s="191"/>
      <c r="S506" s="191"/>
      <c r="T506" s="191"/>
      <c r="U506" s="191"/>
      <c r="V506" s="191"/>
      <c r="W506" s="191"/>
      <c r="X506" s="191"/>
      <c r="Y506" s="191"/>
      <c r="Z506" s="191">
        <v>5847660</v>
      </c>
      <c r="AA506" s="222" t="s">
        <v>2161</v>
      </c>
      <c r="AB506" s="210" t="s">
        <v>69</v>
      </c>
      <c r="AC506" s="210" t="s">
        <v>69</v>
      </c>
      <c r="AD506" s="199" t="s">
        <v>94</v>
      </c>
      <c r="AE506" s="234" t="s">
        <v>69</v>
      </c>
      <c r="AF506" s="259">
        <v>0</v>
      </c>
      <c r="AG506" s="211">
        <f>Table16[[#This Row],[ADOPTED
Expenditures TOTAL]]*Table16[[#This Row],[
Percent Related to CAP]]</f>
        <v>0</v>
      </c>
      <c r="AH506" s="211">
        <f>Table16[[#This Row],[ADOPTED
Revenue TOTAL]]*Table16[[#This Row],[
Percent Related to CAP]]</f>
        <v>0</v>
      </c>
      <c r="AI506" s="251" t="s">
        <v>69</v>
      </c>
      <c r="AJ506" s="251" t="s">
        <v>69</v>
      </c>
      <c r="AK506" s="251" t="s">
        <v>69</v>
      </c>
      <c r="AL506" s="251" t="s">
        <v>69</v>
      </c>
      <c r="AM506" s="246"/>
      <c r="AN506" s="215"/>
      <c r="AO506" s="197"/>
      <c r="AP506" s="197"/>
      <c r="AQ506" s="197"/>
      <c r="AR506" s="197" t="s">
        <v>83</v>
      </c>
      <c r="AS506" s="219" t="s">
        <v>2160</v>
      </c>
      <c r="AT506" s="116" t="b">
        <f>IF(Table16[[#This Row],[PROPOSED
Form ID Name]]=Table16[[#This Row],[ADOPTED
Form ID Name]],TRUE,FALSE)</f>
        <v>1</v>
      </c>
      <c r="AU506" s="121" t="s">
        <v>2161</v>
      </c>
      <c r="AV506" s="220" t="b">
        <f>AND(Table16[[#This Row],[PROPOSED Adjustment Description]]=Table16[[#This Row],[ ADOPTED
Adjustment Description]],TRUE,FALSE)</f>
        <v>0</v>
      </c>
      <c r="AW506" s="1" t="s">
        <v>4458</v>
      </c>
      <c r="AX506" s="1" t="b">
        <f>Table16[[#This Row],[Total Expenditures to CAP]]=Table16[[#This Row],[
Percent Related to CAP]]*Table16[[#This Row],[ADOPTED
Expenditures TOTAL]]</f>
        <v>1</v>
      </c>
      <c r="AY506" s="1" t="b">
        <f>Table16[[#This Row],[Total Revenue to CAP]]=Table16[[#This Row],[
Percent Related to CAP]]*Table16[[#This Row],[ADOPTED
Revenue TOTAL]]</f>
        <v>1</v>
      </c>
    </row>
    <row r="507" spans="1:51" s="214" customFormat="1" ht="35.25" customHeight="1" x14ac:dyDescent="0.15">
      <c r="A507" s="196">
        <v>100000</v>
      </c>
      <c r="B507" s="199" t="s">
        <v>57</v>
      </c>
      <c r="C507" s="198">
        <v>1312</v>
      </c>
      <c r="D507" s="199" t="s">
        <v>1546</v>
      </c>
      <c r="E507" s="199" t="s">
        <v>126</v>
      </c>
      <c r="F507" s="199" t="s">
        <v>60</v>
      </c>
      <c r="G507" s="199" t="s">
        <v>61</v>
      </c>
      <c r="H507" s="199"/>
      <c r="I507" s="226">
        <v>57546</v>
      </c>
      <c r="J507" s="228" t="s">
        <v>2162</v>
      </c>
      <c r="K507" s="190">
        <v>1</v>
      </c>
      <c r="L507" s="191">
        <v>140000</v>
      </c>
      <c r="M507" s="191">
        <v>27258</v>
      </c>
      <c r="N507" s="191">
        <v>11380</v>
      </c>
      <c r="O507" s="191">
        <f>SUM(Table16[[#This Row],[Salaries and Wages]:[Variable Fringe]])</f>
        <v>178638</v>
      </c>
      <c r="P507" s="191"/>
      <c r="Q507" s="191"/>
      <c r="R507" s="191"/>
      <c r="S507" s="191"/>
      <c r="T507" s="191"/>
      <c r="U507" s="191"/>
      <c r="V507" s="191"/>
      <c r="W507" s="191"/>
      <c r="X507" s="191"/>
      <c r="Y507" s="191">
        <v>178638</v>
      </c>
      <c r="Z507" s="191">
        <v>175167</v>
      </c>
      <c r="AA507" s="223" t="s">
        <v>2163</v>
      </c>
      <c r="AB507" s="210" t="s">
        <v>2164</v>
      </c>
      <c r="AC507" s="209" t="s">
        <v>2165</v>
      </c>
      <c r="AD507" s="199" t="s">
        <v>67</v>
      </c>
      <c r="AE507" s="235" t="s">
        <v>2166</v>
      </c>
      <c r="AF507" s="259">
        <v>0</v>
      </c>
      <c r="AG507" s="211">
        <f>Table16[[#This Row],[ADOPTED
Expenditures TOTAL]]*Table16[[#This Row],[
Percent Related to CAP]]</f>
        <v>0</v>
      </c>
      <c r="AH507" s="211">
        <f>Table16[[#This Row],[ADOPTED
Revenue TOTAL]]*Table16[[#This Row],[
Percent Related to CAP]]</f>
        <v>0</v>
      </c>
      <c r="AI507" s="251" t="s">
        <v>69</v>
      </c>
      <c r="AJ507" s="251" t="s">
        <v>69</v>
      </c>
      <c r="AK507" s="251" t="s">
        <v>69</v>
      </c>
      <c r="AL507" s="251" t="s">
        <v>69</v>
      </c>
      <c r="AM507" s="290"/>
      <c r="AN507" s="212"/>
      <c r="AO507" s="213"/>
      <c r="AP507" s="213"/>
      <c r="AQ507" s="213"/>
      <c r="AR507" s="197" t="s">
        <v>70</v>
      </c>
      <c r="AS507" s="219" t="s">
        <v>2162</v>
      </c>
      <c r="AT507" s="116" t="b">
        <f>IF(Table16[[#This Row],[PROPOSED
Form ID Name]]=Table16[[#This Row],[ADOPTED
Form ID Name]],TRUE,FALSE)</f>
        <v>1</v>
      </c>
      <c r="AU507" s="121" t="s">
        <v>2163</v>
      </c>
      <c r="AV507" s="220" t="b">
        <f>AND(Table16[[#This Row],[PROPOSED Adjustment Description]]=Table16[[#This Row],[ ADOPTED
Adjustment Description]],TRUE,FALSE)</f>
        <v>0</v>
      </c>
      <c r="AW507" s="1" t="s">
        <v>4458</v>
      </c>
      <c r="AX507" s="1" t="b">
        <f>Table16[[#This Row],[Total Expenditures to CAP]]=Table16[[#This Row],[
Percent Related to CAP]]*Table16[[#This Row],[ADOPTED
Expenditures TOTAL]]</f>
        <v>1</v>
      </c>
      <c r="AY507" s="1" t="b">
        <f>Table16[[#This Row],[Total Revenue to CAP]]=Table16[[#This Row],[
Percent Related to CAP]]*Table16[[#This Row],[ADOPTED
Revenue TOTAL]]</f>
        <v>1</v>
      </c>
    </row>
    <row r="508" spans="1:51" s="214" customFormat="1" ht="35.25" customHeight="1" x14ac:dyDescent="0.15">
      <c r="A508" s="196">
        <v>100000</v>
      </c>
      <c r="B508" s="199" t="s">
        <v>57</v>
      </c>
      <c r="C508" s="198">
        <v>171411</v>
      </c>
      <c r="D508" s="199" t="s">
        <v>1256</v>
      </c>
      <c r="E508" s="199" t="s">
        <v>83</v>
      </c>
      <c r="F508" s="199" t="s">
        <v>83</v>
      </c>
      <c r="G508" s="199" t="s">
        <v>83</v>
      </c>
      <c r="H508" s="199" t="s">
        <v>83</v>
      </c>
      <c r="I508" s="226">
        <v>57547</v>
      </c>
      <c r="J508" s="228" t="s">
        <v>2167</v>
      </c>
      <c r="K508" s="190"/>
      <c r="L508" s="191">
        <v>89240</v>
      </c>
      <c r="M508" s="191"/>
      <c r="N508" s="191"/>
      <c r="O508" s="191">
        <f>SUM(Table16[[#This Row],[Salaries and Wages]:[Variable Fringe]])</f>
        <v>89240</v>
      </c>
      <c r="P508" s="191"/>
      <c r="Q508" s="191"/>
      <c r="R508" s="191"/>
      <c r="S508" s="191"/>
      <c r="T508" s="191"/>
      <c r="U508" s="191"/>
      <c r="V508" s="191"/>
      <c r="W508" s="191"/>
      <c r="X508" s="191"/>
      <c r="Y508" s="191">
        <v>89240</v>
      </c>
      <c r="Z508" s="191"/>
      <c r="AA508" s="223" t="s">
        <v>2148</v>
      </c>
      <c r="AB508" s="210" t="s">
        <v>2149</v>
      </c>
      <c r="AC508" s="210" t="s">
        <v>2149</v>
      </c>
      <c r="AD508" s="199" t="s">
        <v>94</v>
      </c>
      <c r="AE508" s="234"/>
      <c r="AF508" s="231">
        <v>0</v>
      </c>
      <c r="AG508" s="211">
        <f>Table16[[#This Row],[ADOPTED
Expenditures TOTAL]]*Table16[[#This Row],[
Percent Related to CAP]]</f>
        <v>0</v>
      </c>
      <c r="AH508" s="211">
        <f>Table16[[#This Row],[ADOPTED
Revenue TOTAL]]*Table16[[#This Row],[
Percent Related to CAP]]</f>
        <v>0</v>
      </c>
      <c r="AI508" s="217" t="s">
        <v>69</v>
      </c>
      <c r="AJ508" s="217" t="s">
        <v>69</v>
      </c>
      <c r="AK508" s="217" t="s">
        <v>69</v>
      </c>
      <c r="AL508" s="217" t="s">
        <v>69</v>
      </c>
      <c r="AM508" s="246"/>
      <c r="AN508" s="215"/>
      <c r="AO508" s="197"/>
      <c r="AP508" s="197"/>
      <c r="AQ508" s="197"/>
      <c r="AR508" s="197" t="s">
        <v>83</v>
      </c>
      <c r="AS508" s="219" t="s">
        <v>2167</v>
      </c>
      <c r="AT508" s="116" t="b">
        <f>IF(Table16[[#This Row],[PROPOSED
Form ID Name]]=Table16[[#This Row],[ADOPTED
Form ID Name]],TRUE,FALSE)</f>
        <v>1</v>
      </c>
      <c r="AU508" s="121" t="s">
        <v>2148</v>
      </c>
      <c r="AV508" s="220" t="b">
        <f>AND(Table16[[#This Row],[PROPOSED Adjustment Description]]=Table16[[#This Row],[ ADOPTED
Adjustment Description]],TRUE,FALSE)</f>
        <v>0</v>
      </c>
      <c r="AW508" s="1" t="s">
        <v>4458</v>
      </c>
      <c r="AX508" s="1" t="b">
        <f>Table16[[#This Row],[Total Expenditures to CAP]]=Table16[[#This Row],[
Percent Related to CAP]]*Table16[[#This Row],[ADOPTED
Expenditures TOTAL]]</f>
        <v>1</v>
      </c>
      <c r="AY508" s="1" t="b">
        <f>Table16[[#This Row],[Total Revenue to CAP]]=Table16[[#This Row],[
Percent Related to CAP]]*Table16[[#This Row],[ADOPTED
Revenue TOTAL]]</f>
        <v>1</v>
      </c>
    </row>
    <row r="509" spans="1:51" s="214" customFormat="1" ht="35.25" customHeight="1" x14ac:dyDescent="0.15">
      <c r="A509" s="196">
        <v>200205</v>
      </c>
      <c r="B509" s="197" t="s">
        <v>96</v>
      </c>
      <c r="C509" s="198">
        <v>1414</v>
      </c>
      <c r="D509" s="197" t="s">
        <v>97</v>
      </c>
      <c r="E509" s="197" t="s">
        <v>83</v>
      </c>
      <c r="F509" s="197" t="s">
        <v>83</v>
      </c>
      <c r="G509" s="197" t="s">
        <v>61</v>
      </c>
      <c r="H509" s="197" t="s">
        <v>83</v>
      </c>
      <c r="I509" s="226">
        <v>57548</v>
      </c>
      <c r="J509" s="227" t="s">
        <v>2168</v>
      </c>
      <c r="K509" s="188"/>
      <c r="L509" s="189"/>
      <c r="M509" s="189"/>
      <c r="N509" s="189"/>
      <c r="O509" s="189">
        <f>SUM(Table16[[#This Row],[Salaries and Wages]:[Variable Fringe]])</f>
        <v>0</v>
      </c>
      <c r="P509" s="189"/>
      <c r="Q509" s="189"/>
      <c r="R509" s="189"/>
      <c r="S509" s="189"/>
      <c r="T509" s="189"/>
      <c r="U509" s="189"/>
      <c r="V509" s="189"/>
      <c r="W509" s="189">
        <v>79000</v>
      </c>
      <c r="X509" s="189"/>
      <c r="Y509" s="189">
        <v>79000</v>
      </c>
      <c r="Z509" s="189"/>
      <c r="AA509" s="221" t="s">
        <v>2169</v>
      </c>
      <c r="AB509" s="209" t="s">
        <v>1812</v>
      </c>
      <c r="AC509" s="210" t="s">
        <v>1813</v>
      </c>
      <c r="AD509" s="197" t="s">
        <v>94</v>
      </c>
      <c r="AE509" s="234" t="s">
        <v>69</v>
      </c>
      <c r="AF509" s="231">
        <v>0</v>
      </c>
      <c r="AG509" s="211">
        <f>Table16[[#This Row],[ADOPTED
Expenditures TOTAL]]*Table16[[#This Row],[
Percent Related to CAP]]</f>
        <v>0</v>
      </c>
      <c r="AH509" s="211">
        <f>Table16[[#This Row],[ADOPTED
Revenue TOTAL]]*Table16[[#This Row],[
Percent Related to CAP]]</f>
        <v>0</v>
      </c>
      <c r="AI509" s="217" t="s">
        <v>69</v>
      </c>
      <c r="AJ509" s="217" t="s">
        <v>69</v>
      </c>
      <c r="AK509" s="217" t="s">
        <v>69</v>
      </c>
      <c r="AL509" s="217" t="s">
        <v>69</v>
      </c>
      <c r="AM509" s="246"/>
      <c r="AN509" s="215"/>
      <c r="AO509" s="197"/>
      <c r="AP509" s="197" t="s">
        <v>83</v>
      </c>
      <c r="AQ509" s="197"/>
      <c r="AR509" s="197"/>
      <c r="AS509" s="219" t="s">
        <v>2168</v>
      </c>
      <c r="AT509" s="117" t="b">
        <f>IF(Table16[[#This Row],[PROPOSED
Form ID Name]]=Table16[[#This Row],[ADOPTED
Form ID Name]],TRUE,FALSE)</f>
        <v>1</v>
      </c>
      <c r="AU509" s="121" t="s">
        <v>2169</v>
      </c>
      <c r="AV509" s="220" t="b">
        <f>AND(Table16[[#This Row],[PROPOSED Adjustment Description]]=Table16[[#This Row],[ ADOPTED
Adjustment Description]],TRUE,FALSE)</f>
        <v>0</v>
      </c>
      <c r="AW509" s="1" t="s">
        <v>4458</v>
      </c>
      <c r="AX509" s="1" t="b">
        <f>Table16[[#This Row],[Total Expenditures to CAP]]=Table16[[#This Row],[
Percent Related to CAP]]*Table16[[#This Row],[ADOPTED
Expenditures TOTAL]]</f>
        <v>1</v>
      </c>
      <c r="AY509" s="1" t="b">
        <f>Table16[[#This Row],[Total Revenue to CAP]]=Table16[[#This Row],[
Percent Related to CAP]]*Table16[[#This Row],[ADOPTED
Revenue TOTAL]]</f>
        <v>1</v>
      </c>
    </row>
    <row r="510" spans="1:51" s="214" customFormat="1" ht="35.25" customHeight="1" x14ac:dyDescent="0.15">
      <c r="A510" s="196">
        <v>100000</v>
      </c>
      <c r="B510" s="197" t="s">
        <v>57</v>
      </c>
      <c r="C510" s="198">
        <v>9912</v>
      </c>
      <c r="D510" s="197" t="s">
        <v>102</v>
      </c>
      <c r="E510" s="197" t="s">
        <v>293</v>
      </c>
      <c r="F510" s="197" t="s">
        <v>83</v>
      </c>
      <c r="G510" s="197" t="s">
        <v>104</v>
      </c>
      <c r="H510" s="197" t="s">
        <v>83</v>
      </c>
      <c r="I510" s="226">
        <v>57549</v>
      </c>
      <c r="J510" s="227" t="s">
        <v>2170</v>
      </c>
      <c r="K510" s="188"/>
      <c r="L510" s="189"/>
      <c r="M510" s="189"/>
      <c r="N510" s="189"/>
      <c r="O510" s="189">
        <f>SUM(Table16[[#This Row],[Salaries and Wages]:[Variable Fringe]])</f>
        <v>0</v>
      </c>
      <c r="P510" s="189"/>
      <c r="Q510" s="189">
        <v>8886082</v>
      </c>
      <c r="R510" s="189"/>
      <c r="S510" s="189"/>
      <c r="T510" s="189"/>
      <c r="U510" s="189"/>
      <c r="V510" s="189"/>
      <c r="W510" s="189"/>
      <c r="X510" s="189"/>
      <c r="Y510" s="189">
        <v>8886082</v>
      </c>
      <c r="Z510" s="189"/>
      <c r="AA510" s="221" t="s">
        <v>2171</v>
      </c>
      <c r="AB510" s="210" t="s">
        <v>2172</v>
      </c>
      <c r="AC510" s="210" t="s">
        <v>2173</v>
      </c>
      <c r="AD510" s="197" t="s">
        <v>94</v>
      </c>
      <c r="AE510" s="234" t="s">
        <v>69</v>
      </c>
      <c r="AF510" s="231">
        <v>0</v>
      </c>
      <c r="AG510" s="211">
        <f>Table16[[#This Row],[ADOPTED
Expenditures TOTAL]]*Table16[[#This Row],[
Percent Related to CAP]]</f>
        <v>0</v>
      </c>
      <c r="AH510" s="211">
        <f>Table16[[#This Row],[ADOPTED
Revenue TOTAL]]*Table16[[#This Row],[
Percent Related to CAP]]</f>
        <v>0</v>
      </c>
      <c r="AI510" s="217" t="s">
        <v>69</v>
      </c>
      <c r="AJ510" s="217" t="s">
        <v>69</v>
      </c>
      <c r="AK510" s="217" t="s">
        <v>69</v>
      </c>
      <c r="AL510" s="217" t="s">
        <v>69</v>
      </c>
      <c r="AM510" s="246"/>
      <c r="AN510" s="215"/>
      <c r="AO510" s="197"/>
      <c r="AP510" s="197"/>
      <c r="AQ510" s="197"/>
      <c r="AR510" s="197" t="s">
        <v>83</v>
      </c>
      <c r="AS510" s="219" t="s">
        <v>2170</v>
      </c>
      <c r="AT510" s="116" t="b">
        <f>IF(Table16[[#This Row],[PROPOSED
Form ID Name]]=Table16[[#This Row],[ADOPTED
Form ID Name]],TRUE,FALSE)</f>
        <v>1</v>
      </c>
      <c r="AU510" s="121" t="s">
        <v>2171</v>
      </c>
      <c r="AV510" s="220" t="b">
        <f>AND(Table16[[#This Row],[PROPOSED Adjustment Description]]=Table16[[#This Row],[ ADOPTED
Adjustment Description]],TRUE,FALSE)</f>
        <v>0</v>
      </c>
      <c r="AW510" s="1" t="s">
        <v>4458</v>
      </c>
      <c r="AX510" s="1" t="b">
        <f>Table16[[#This Row],[Total Expenditures to CAP]]=Table16[[#This Row],[
Percent Related to CAP]]*Table16[[#This Row],[ADOPTED
Expenditures TOTAL]]</f>
        <v>1</v>
      </c>
      <c r="AY510" s="1" t="b">
        <f>Table16[[#This Row],[Total Revenue to CAP]]=Table16[[#This Row],[
Percent Related to CAP]]*Table16[[#This Row],[ADOPTED
Revenue TOTAL]]</f>
        <v>1</v>
      </c>
    </row>
    <row r="511" spans="1:51" s="214" customFormat="1" ht="35.25" customHeight="1" x14ac:dyDescent="0.15">
      <c r="A511" s="196">
        <v>100000</v>
      </c>
      <c r="B511" s="197" t="s">
        <v>57</v>
      </c>
      <c r="C511" s="198">
        <v>9912</v>
      </c>
      <c r="D511" s="197" t="s">
        <v>102</v>
      </c>
      <c r="E511" s="197" t="s">
        <v>302</v>
      </c>
      <c r="F511" s="197" t="s">
        <v>83</v>
      </c>
      <c r="G511" s="197" t="s">
        <v>104</v>
      </c>
      <c r="H511" s="197" t="s">
        <v>83</v>
      </c>
      <c r="I511" s="226">
        <v>57550</v>
      </c>
      <c r="J511" s="227" t="s">
        <v>2174</v>
      </c>
      <c r="K511" s="188"/>
      <c r="L511" s="189"/>
      <c r="M511" s="189"/>
      <c r="N511" s="189"/>
      <c r="O511" s="189">
        <f>SUM(Table16[[#This Row],[Salaries and Wages]:[Variable Fringe]])</f>
        <v>0</v>
      </c>
      <c r="P511" s="189"/>
      <c r="Q511" s="189">
        <v>5919637</v>
      </c>
      <c r="R511" s="189"/>
      <c r="S511" s="189"/>
      <c r="T511" s="189"/>
      <c r="U511" s="189"/>
      <c r="V511" s="189"/>
      <c r="W511" s="189"/>
      <c r="X511" s="189"/>
      <c r="Y511" s="189">
        <v>5919637</v>
      </c>
      <c r="Z511" s="189"/>
      <c r="AA511" s="221" t="s">
        <v>2175</v>
      </c>
      <c r="AB511" s="210" t="s">
        <v>2176</v>
      </c>
      <c r="AC511" s="210" t="s">
        <v>2177</v>
      </c>
      <c r="AD511" s="197" t="s">
        <v>94</v>
      </c>
      <c r="AE511" s="234" t="s">
        <v>69</v>
      </c>
      <c r="AF511" s="231">
        <v>0</v>
      </c>
      <c r="AG511" s="211">
        <f>Table16[[#This Row],[ADOPTED
Expenditures TOTAL]]*Table16[[#This Row],[
Percent Related to CAP]]</f>
        <v>0</v>
      </c>
      <c r="AH511" s="211">
        <f>Table16[[#This Row],[ADOPTED
Revenue TOTAL]]*Table16[[#This Row],[
Percent Related to CAP]]</f>
        <v>0</v>
      </c>
      <c r="AI511" s="217" t="s">
        <v>69</v>
      </c>
      <c r="AJ511" s="217" t="s">
        <v>69</v>
      </c>
      <c r="AK511" s="217" t="s">
        <v>69</v>
      </c>
      <c r="AL511" s="217" t="s">
        <v>69</v>
      </c>
      <c r="AM511" s="246"/>
      <c r="AN511" s="215"/>
      <c r="AO511" s="197"/>
      <c r="AP511" s="197"/>
      <c r="AQ511" s="197"/>
      <c r="AR511" s="197" t="s">
        <v>83</v>
      </c>
      <c r="AS511" s="219" t="s">
        <v>2174</v>
      </c>
      <c r="AT511" s="116" t="b">
        <f>IF(Table16[[#This Row],[PROPOSED
Form ID Name]]=Table16[[#This Row],[ADOPTED
Form ID Name]],TRUE,FALSE)</f>
        <v>1</v>
      </c>
      <c r="AU511" s="121" t="s">
        <v>2175</v>
      </c>
      <c r="AV511" s="220" t="b">
        <f>AND(Table16[[#This Row],[PROPOSED Adjustment Description]]=Table16[[#This Row],[ ADOPTED
Adjustment Description]],TRUE,FALSE)</f>
        <v>0</v>
      </c>
      <c r="AW511" s="1" t="s">
        <v>4458</v>
      </c>
      <c r="AX511" s="1" t="b">
        <f>Table16[[#This Row],[Total Expenditures to CAP]]=Table16[[#This Row],[
Percent Related to CAP]]*Table16[[#This Row],[ADOPTED
Expenditures TOTAL]]</f>
        <v>1</v>
      </c>
      <c r="AY511" s="1" t="b">
        <f>Table16[[#This Row],[Total Revenue to CAP]]=Table16[[#This Row],[
Percent Related to CAP]]*Table16[[#This Row],[ADOPTED
Revenue TOTAL]]</f>
        <v>1</v>
      </c>
    </row>
    <row r="512" spans="1:51" s="214" customFormat="1" ht="35.25" customHeight="1" x14ac:dyDescent="0.15">
      <c r="A512" s="196">
        <v>100000</v>
      </c>
      <c r="B512" s="199" t="s">
        <v>57</v>
      </c>
      <c r="C512" s="198">
        <v>1517</v>
      </c>
      <c r="D512" s="199" t="s">
        <v>347</v>
      </c>
      <c r="E512" s="199" t="s">
        <v>83</v>
      </c>
      <c r="F512" s="199" t="s">
        <v>83</v>
      </c>
      <c r="G512" s="199" t="s">
        <v>104</v>
      </c>
      <c r="H512" s="199" t="s">
        <v>83</v>
      </c>
      <c r="I512" s="226">
        <v>57551</v>
      </c>
      <c r="J512" s="228" t="s">
        <v>2178</v>
      </c>
      <c r="K512" s="190"/>
      <c r="L512" s="191">
        <v>40326</v>
      </c>
      <c r="M512" s="191"/>
      <c r="N512" s="191"/>
      <c r="O512" s="191">
        <f>SUM(Table16[[#This Row],[Salaries and Wages]:[Variable Fringe]])</f>
        <v>40326</v>
      </c>
      <c r="P512" s="191"/>
      <c r="Q512" s="191"/>
      <c r="R512" s="191"/>
      <c r="S512" s="191"/>
      <c r="T512" s="191"/>
      <c r="U512" s="191"/>
      <c r="V512" s="191"/>
      <c r="W512" s="191"/>
      <c r="X512" s="191"/>
      <c r="Y512" s="191">
        <v>40326</v>
      </c>
      <c r="Z512" s="191"/>
      <c r="AA512" s="223" t="s">
        <v>2148</v>
      </c>
      <c r="AB512" s="210" t="s">
        <v>2149</v>
      </c>
      <c r="AC512" s="210" t="s">
        <v>2149</v>
      </c>
      <c r="AD512" s="199" t="s">
        <v>94</v>
      </c>
      <c r="AE512" s="234"/>
      <c r="AF512" s="231">
        <v>0</v>
      </c>
      <c r="AG512" s="211">
        <f>Table16[[#This Row],[ADOPTED
Expenditures TOTAL]]*Table16[[#This Row],[
Percent Related to CAP]]</f>
        <v>0</v>
      </c>
      <c r="AH512" s="211">
        <f>Table16[[#This Row],[ADOPTED
Revenue TOTAL]]*Table16[[#This Row],[
Percent Related to CAP]]</f>
        <v>0</v>
      </c>
      <c r="AI512" s="217" t="s">
        <v>69</v>
      </c>
      <c r="AJ512" s="217" t="s">
        <v>69</v>
      </c>
      <c r="AK512" s="217" t="s">
        <v>69</v>
      </c>
      <c r="AL512" s="217" t="s">
        <v>69</v>
      </c>
      <c r="AM512" s="246"/>
      <c r="AN512" s="215"/>
      <c r="AO512" s="197"/>
      <c r="AP512" s="197"/>
      <c r="AQ512" s="197"/>
      <c r="AR512" s="197" t="s">
        <v>83</v>
      </c>
      <c r="AS512" s="219" t="s">
        <v>2178</v>
      </c>
      <c r="AT512" s="116" t="b">
        <f>IF(Table16[[#This Row],[PROPOSED
Form ID Name]]=Table16[[#This Row],[ADOPTED
Form ID Name]],TRUE,FALSE)</f>
        <v>1</v>
      </c>
      <c r="AU512" s="121" t="s">
        <v>2148</v>
      </c>
      <c r="AV512" s="220" t="b">
        <f>AND(Table16[[#This Row],[PROPOSED Adjustment Description]]=Table16[[#This Row],[ ADOPTED
Adjustment Description]],TRUE,FALSE)</f>
        <v>0</v>
      </c>
      <c r="AW512" s="1" t="s">
        <v>4458</v>
      </c>
      <c r="AX512" s="1" t="b">
        <f>Table16[[#This Row],[Total Expenditures to CAP]]=Table16[[#This Row],[
Percent Related to CAP]]*Table16[[#This Row],[ADOPTED
Expenditures TOTAL]]</f>
        <v>1</v>
      </c>
      <c r="AY512" s="1" t="b">
        <f>Table16[[#This Row],[Total Revenue to CAP]]=Table16[[#This Row],[
Percent Related to CAP]]*Table16[[#This Row],[ADOPTED
Revenue TOTAL]]</f>
        <v>1</v>
      </c>
    </row>
    <row r="513" spans="1:51" s="214" customFormat="1" ht="35.25" customHeight="1" x14ac:dyDescent="0.15">
      <c r="A513" s="196">
        <v>100000</v>
      </c>
      <c r="B513" s="199" t="s">
        <v>57</v>
      </c>
      <c r="C513" s="198">
        <v>1611</v>
      </c>
      <c r="D513" s="199" t="s">
        <v>504</v>
      </c>
      <c r="E513" s="199" t="s">
        <v>83</v>
      </c>
      <c r="F513" s="199" t="s">
        <v>83</v>
      </c>
      <c r="G513" s="199" t="s">
        <v>83</v>
      </c>
      <c r="H513" s="199" t="s">
        <v>83</v>
      </c>
      <c r="I513" s="226">
        <v>57552</v>
      </c>
      <c r="J513" s="228" t="s">
        <v>2179</v>
      </c>
      <c r="K513" s="190"/>
      <c r="L513" s="191">
        <v>14443</v>
      </c>
      <c r="M513" s="191"/>
      <c r="N513" s="191"/>
      <c r="O513" s="191">
        <f>SUM(Table16[[#This Row],[Salaries and Wages]:[Variable Fringe]])</f>
        <v>14443</v>
      </c>
      <c r="P513" s="191"/>
      <c r="Q513" s="191"/>
      <c r="R513" s="191"/>
      <c r="S513" s="191"/>
      <c r="T513" s="191"/>
      <c r="U513" s="191"/>
      <c r="V513" s="191"/>
      <c r="W513" s="191"/>
      <c r="X513" s="191"/>
      <c r="Y513" s="191">
        <v>14443</v>
      </c>
      <c r="Z513" s="191"/>
      <c r="AA513" s="223" t="s">
        <v>2148</v>
      </c>
      <c r="AB513" s="210" t="s">
        <v>2149</v>
      </c>
      <c r="AC513" s="210" t="s">
        <v>2149</v>
      </c>
      <c r="AD513" s="199" t="s">
        <v>94</v>
      </c>
      <c r="AE513" s="234"/>
      <c r="AF513" s="231">
        <v>0</v>
      </c>
      <c r="AG513" s="211">
        <f>Table16[[#This Row],[ADOPTED
Expenditures TOTAL]]*Table16[[#This Row],[
Percent Related to CAP]]</f>
        <v>0</v>
      </c>
      <c r="AH513" s="211">
        <f>Table16[[#This Row],[ADOPTED
Revenue TOTAL]]*Table16[[#This Row],[
Percent Related to CAP]]</f>
        <v>0</v>
      </c>
      <c r="AI513" s="217" t="s">
        <v>69</v>
      </c>
      <c r="AJ513" s="217" t="s">
        <v>69</v>
      </c>
      <c r="AK513" s="217" t="s">
        <v>69</v>
      </c>
      <c r="AL513" s="217" t="s">
        <v>69</v>
      </c>
      <c r="AM513" s="246"/>
      <c r="AN513" s="215"/>
      <c r="AO513" s="197"/>
      <c r="AP513" s="197"/>
      <c r="AQ513" s="197"/>
      <c r="AR513" s="197" t="s">
        <v>83</v>
      </c>
      <c r="AS513" s="219" t="s">
        <v>2179</v>
      </c>
      <c r="AT513" s="116" t="b">
        <f>IF(Table16[[#This Row],[PROPOSED
Form ID Name]]=Table16[[#This Row],[ADOPTED
Form ID Name]],TRUE,FALSE)</f>
        <v>1</v>
      </c>
      <c r="AU513" s="121" t="s">
        <v>2148</v>
      </c>
      <c r="AV513" s="220" t="b">
        <f>AND(Table16[[#This Row],[PROPOSED Adjustment Description]]=Table16[[#This Row],[ ADOPTED
Adjustment Description]],TRUE,FALSE)</f>
        <v>0</v>
      </c>
      <c r="AW513" s="1" t="s">
        <v>4458</v>
      </c>
      <c r="AX513" s="1" t="b">
        <f>Table16[[#This Row],[Total Expenditures to CAP]]=Table16[[#This Row],[
Percent Related to CAP]]*Table16[[#This Row],[ADOPTED
Expenditures TOTAL]]</f>
        <v>1</v>
      </c>
      <c r="AY513" s="1" t="b">
        <f>Table16[[#This Row],[Total Revenue to CAP]]=Table16[[#This Row],[
Percent Related to CAP]]*Table16[[#This Row],[ADOPTED
Revenue TOTAL]]</f>
        <v>1</v>
      </c>
    </row>
    <row r="514" spans="1:51" s="214" customFormat="1" ht="35.25" customHeight="1" x14ac:dyDescent="0.15">
      <c r="A514" s="196">
        <v>100000</v>
      </c>
      <c r="B514" s="199" t="s">
        <v>57</v>
      </c>
      <c r="C514" s="198">
        <v>1621</v>
      </c>
      <c r="D514" s="199" t="s">
        <v>432</v>
      </c>
      <c r="E514" s="199" t="s">
        <v>83</v>
      </c>
      <c r="F514" s="199" t="s">
        <v>83</v>
      </c>
      <c r="G514" s="199" t="s">
        <v>83</v>
      </c>
      <c r="H514" s="199" t="s">
        <v>83</v>
      </c>
      <c r="I514" s="226">
        <v>57553</v>
      </c>
      <c r="J514" s="228" t="s">
        <v>2180</v>
      </c>
      <c r="K514" s="190"/>
      <c r="L514" s="191">
        <v>10378</v>
      </c>
      <c r="M514" s="191"/>
      <c r="N514" s="191"/>
      <c r="O514" s="191">
        <f>SUM(Table16[[#This Row],[Salaries and Wages]:[Variable Fringe]])</f>
        <v>10378</v>
      </c>
      <c r="P514" s="191"/>
      <c r="Q514" s="191"/>
      <c r="R514" s="191"/>
      <c r="S514" s="191"/>
      <c r="T514" s="191"/>
      <c r="U514" s="191"/>
      <c r="V514" s="191"/>
      <c r="W514" s="191"/>
      <c r="X514" s="191"/>
      <c r="Y514" s="191">
        <v>10378</v>
      </c>
      <c r="Z514" s="191"/>
      <c r="AA514" s="223" t="s">
        <v>2148</v>
      </c>
      <c r="AB514" s="210" t="s">
        <v>2149</v>
      </c>
      <c r="AC514" s="210" t="s">
        <v>2149</v>
      </c>
      <c r="AD514" s="199" t="s">
        <v>94</v>
      </c>
      <c r="AE514" s="234"/>
      <c r="AF514" s="231">
        <v>0</v>
      </c>
      <c r="AG514" s="211">
        <f>Table16[[#This Row],[ADOPTED
Expenditures TOTAL]]*Table16[[#This Row],[
Percent Related to CAP]]</f>
        <v>0</v>
      </c>
      <c r="AH514" s="211">
        <f>Table16[[#This Row],[ADOPTED
Revenue TOTAL]]*Table16[[#This Row],[
Percent Related to CAP]]</f>
        <v>0</v>
      </c>
      <c r="AI514" s="217" t="s">
        <v>69</v>
      </c>
      <c r="AJ514" s="217" t="s">
        <v>69</v>
      </c>
      <c r="AK514" s="217" t="s">
        <v>69</v>
      </c>
      <c r="AL514" s="217" t="s">
        <v>69</v>
      </c>
      <c r="AM514" s="246"/>
      <c r="AN514" s="215"/>
      <c r="AO514" s="197"/>
      <c r="AP514" s="197"/>
      <c r="AQ514" s="197"/>
      <c r="AR514" s="197" t="s">
        <v>83</v>
      </c>
      <c r="AS514" s="219" t="s">
        <v>2180</v>
      </c>
      <c r="AT514" s="116" t="b">
        <f>IF(Table16[[#This Row],[PROPOSED
Form ID Name]]=Table16[[#This Row],[ADOPTED
Form ID Name]],TRUE,FALSE)</f>
        <v>1</v>
      </c>
      <c r="AU514" s="121" t="s">
        <v>2148</v>
      </c>
      <c r="AV514" s="220" t="b">
        <f>AND(Table16[[#This Row],[PROPOSED Adjustment Description]]=Table16[[#This Row],[ ADOPTED
Adjustment Description]],TRUE,FALSE)</f>
        <v>0</v>
      </c>
      <c r="AW514" s="1" t="s">
        <v>4458</v>
      </c>
      <c r="AX514" s="1" t="b">
        <f>Table16[[#This Row],[Total Expenditures to CAP]]=Table16[[#This Row],[
Percent Related to CAP]]*Table16[[#This Row],[ADOPTED
Expenditures TOTAL]]</f>
        <v>1</v>
      </c>
      <c r="AY514" s="1" t="b">
        <f>Table16[[#This Row],[Total Revenue to CAP]]=Table16[[#This Row],[
Percent Related to CAP]]*Table16[[#This Row],[ADOPTED
Revenue TOTAL]]</f>
        <v>1</v>
      </c>
    </row>
    <row r="515" spans="1:51" s="214" customFormat="1" ht="35.25" customHeight="1" x14ac:dyDescent="0.15">
      <c r="A515" s="196">
        <v>100000</v>
      </c>
      <c r="B515" s="199" t="s">
        <v>57</v>
      </c>
      <c r="C515" s="198">
        <v>1912</v>
      </c>
      <c r="D515" s="199" t="s">
        <v>471</v>
      </c>
      <c r="E515" s="199" t="s">
        <v>83</v>
      </c>
      <c r="F515" s="199" t="s">
        <v>83</v>
      </c>
      <c r="G515" s="199" t="s">
        <v>83</v>
      </c>
      <c r="H515" s="199" t="s">
        <v>83</v>
      </c>
      <c r="I515" s="226">
        <v>57556</v>
      </c>
      <c r="J515" s="228" t="s">
        <v>2181</v>
      </c>
      <c r="K515" s="190"/>
      <c r="L515" s="191">
        <v>151165</v>
      </c>
      <c r="M515" s="191"/>
      <c r="N515" s="191"/>
      <c r="O515" s="191">
        <f>SUM(Table16[[#This Row],[Salaries and Wages]:[Variable Fringe]])</f>
        <v>151165</v>
      </c>
      <c r="P515" s="191"/>
      <c r="Q515" s="191"/>
      <c r="R515" s="191"/>
      <c r="S515" s="191"/>
      <c r="T515" s="191"/>
      <c r="U515" s="191"/>
      <c r="V515" s="191"/>
      <c r="W515" s="191"/>
      <c r="X515" s="191"/>
      <c r="Y515" s="191">
        <v>151165</v>
      </c>
      <c r="Z515" s="191"/>
      <c r="AA515" s="223" t="s">
        <v>2148</v>
      </c>
      <c r="AB515" s="210" t="s">
        <v>2149</v>
      </c>
      <c r="AC515" s="210" t="s">
        <v>2148</v>
      </c>
      <c r="AD515" s="199" t="s">
        <v>94</v>
      </c>
      <c r="AE515" s="234"/>
      <c r="AF515" s="231">
        <v>0</v>
      </c>
      <c r="AG515" s="211">
        <f>Table16[[#This Row],[ADOPTED
Expenditures TOTAL]]*Table16[[#This Row],[
Percent Related to CAP]]</f>
        <v>0</v>
      </c>
      <c r="AH515" s="211">
        <f>Table16[[#This Row],[ADOPTED
Revenue TOTAL]]*Table16[[#This Row],[
Percent Related to CAP]]</f>
        <v>0</v>
      </c>
      <c r="AI515" s="217" t="s">
        <v>69</v>
      </c>
      <c r="AJ515" s="217" t="s">
        <v>69</v>
      </c>
      <c r="AK515" s="217" t="s">
        <v>69</v>
      </c>
      <c r="AL515" s="217" t="s">
        <v>69</v>
      </c>
      <c r="AM515" s="246"/>
      <c r="AN515" s="215"/>
      <c r="AO515" s="197"/>
      <c r="AP515" s="197"/>
      <c r="AQ515" s="197"/>
      <c r="AR515" s="197" t="s">
        <v>83</v>
      </c>
      <c r="AS515" s="219" t="s">
        <v>2181</v>
      </c>
      <c r="AT515" s="116" t="b">
        <f>IF(Table16[[#This Row],[PROPOSED
Form ID Name]]=Table16[[#This Row],[ADOPTED
Form ID Name]],TRUE,FALSE)</f>
        <v>1</v>
      </c>
      <c r="AU515" s="121" t="s">
        <v>2148</v>
      </c>
      <c r="AV515" s="220" t="b">
        <f>AND(Table16[[#This Row],[PROPOSED Adjustment Description]]=Table16[[#This Row],[ ADOPTED
Adjustment Description]],TRUE,FALSE)</f>
        <v>0</v>
      </c>
      <c r="AW515" s="1" t="s">
        <v>4458</v>
      </c>
      <c r="AX515" s="1" t="b">
        <f>Table16[[#This Row],[Total Expenditures to CAP]]=Table16[[#This Row],[
Percent Related to CAP]]*Table16[[#This Row],[ADOPTED
Expenditures TOTAL]]</f>
        <v>1</v>
      </c>
      <c r="AY515" s="1" t="b">
        <f>Table16[[#This Row],[Total Revenue to CAP]]=Table16[[#This Row],[
Percent Related to CAP]]*Table16[[#This Row],[ADOPTED
Revenue TOTAL]]</f>
        <v>1</v>
      </c>
    </row>
    <row r="516" spans="1:51" s="214" customFormat="1" ht="35.25" customHeight="1" x14ac:dyDescent="0.15">
      <c r="A516" s="196">
        <v>100000</v>
      </c>
      <c r="B516" s="199" t="s">
        <v>57</v>
      </c>
      <c r="C516" s="198">
        <v>1914</v>
      </c>
      <c r="D516" s="199" t="s">
        <v>318</v>
      </c>
      <c r="E516" s="199" t="s">
        <v>83</v>
      </c>
      <c r="F516" s="199" t="s">
        <v>83</v>
      </c>
      <c r="G516" s="199" t="s">
        <v>83</v>
      </c>
      <c r="H516" s="199" t="s">
        <v>83</v>
      </c>
      <c r="I516" s="226">
        <v>57557</v>
      </c>
      <c r="J516" s="228" t="s">
        <v>2182</v>
      </c>
      <c r="K516" s="190"/>
      <c r="L516" s="191">
        <v>458592</v>
      </c>
      <c r="M516" s="191"/>
      <c r="N516" s="191"/>
      <c r="O516" s="191">
        <f>SUM(Table16[[#This Row],[Salaries and Wages]:[Variable Fringe]])</f>
        <v>458592</v>
      </c>
      <c r="P516" s="191"/>
      <c r="Q516" s="191"/>
      <c r="R516" s="191"/>
      <c r="S516" s="191"/>
      <c r="T516" s="191"/>
      <c r="U516" s="191"/>
      <c r="V516" s="191"/>
      <c r="W516" s="191"/>
      <c r="X516" s="191"/>
      <c r="Y516" s="191">
        <v>458592</v>
      </c>
      <c r="Z516" s="191"/>
      <c r="AA516" s="223" t="s">
        <v>2148</v>
      </c>
      <c r="AB516" s="210" t="s">
        <v>2149</v>
      </c>
      <c r="AC516" s="210" t="s">
        <v>2149</v>
      </c>
      <c r="AD516" s="199" t="s">
        <v>94</v>
      </c>
      <c r="AE516" s="234"/>
      <c r="AF516" s="231">
        <v>0</v>
      </c>
      <c r="AG516" s="211">
        <f>Table16[[#This Row],[ADOPTED
Expenditures TOTAL]]*Table16[[#This Row],[
Percent Related to CAP]]</f>
        <v>0</v>
      </c>
      <c r="AH516" s="211">
        <f>Table16[[#This Row],[ADOPTED
Revenue TOTAL]]*Table16[[#This Row],[
Percent Related to CAP]]</f>
        <v>0</v>
      </c>
      <c r="AI516" s="217" t="s">
        <v>69</v>
      </c>
      <c r="AJ516" s="217" t="s">
        <v>69</v>
      </c>
      <c r="AK516" s="217" t="s">
        <v>69</v>
      </c>
      <c r="AL516" s="217" t="s">
        <v>69</v>
      </c>
      <c r="AM516" s="246"/>
      <c r="AN516" s="215"/>
      <c r="AO516" s="197"/>
      <c r="AP516" s="197"/>
      <c r="AQ516" s="197"/>
      <c r="AR516" s="197" t="s">
        <v>83</v>
      </c>
      <c r="AS516" s="219" t="s">
        <v>2182</v>
      </c>
      <c r="AT516" s="116" t="b">
        <f>IF(Table16[[#This Row],[PROPOSED
Form ID Name]]=Table16[[#This Row],[ADOPTED
Form ID Name]],TRUE,FALSE)</f>
        <v>1</v>
      </c>
      <c r="AU516" s="121" t="s">
        <v>2148</v>
      </c>
      <c r="AV516" s="220" t="b">
        <f>AND(Table16[[#This Row],[PROPOSED Adjustment Description]]=Table16[[#This Row],[ ADOPTED
Adjustment Description]],TRUE,FALSE)</f>
        <v>0</v>
      </c>
      <c r="AW516" s="1" t="s">
        <v>4458</v>
      </c>
      <c r="AX516" s="1" t="b">
        <f>Table16[[#This Row],[Total Expenditures to CAP]]=Table16[[#This Row],[
Percent Related to CAP]]*Table16[[#This Row],[ADOPTED
Expenditures TOTAL]]</f>
        <v>1</v>
      </c>
      <c r="AY516" s="1" t="b">
        <f>Table16[[#This Row],[Total Revenue to CAP]]=Table16[[#This Row],[
Percent Related to CAP]]*Table16[[#This Row],[ADOPTED
Revenue TOTAL]]</f>
        <v>1</v>
      </c>
    </row>
    <row r="517" spans="1:51" s="425" customFormat="1" ht="35.25" customHeight="1" x14ac:dyDescent="0.15">
      <c r="A517" s="397">
        <v>100000</v>
      </c>
      <c r="B517" s="398" t="s">
        <v>57</v>
      </c>
      <c r="C517" s="399">
        <v>2113</v>
      </c>
      <c r="D517" s="398" t="s">
        <v>159</v>
      </c>
      <c r="E517" s="398" t="s">
        <v>83</v>
      </c>
      <c r="F517" s="398" t="s">
        <v>83</v>
      </c>
      <c r="G517" s="398" t="s">
        <v>83</v>
      </c>
      <c r="H517" s="398" t="s">
        <v>83</v>
      </c>
      <c r="I517" s="399">
        <v>57558</v>
      </c>
      <c r="J517" s="400" t="s">
        <v>2183</v>
      </c>
      <c r="K517" s="401"/>
      <c r="L517" s="427">
        <v>-10237</v>
      </c>
      <c r="M517" s="402"/>
      <c r="N517" s="402"/>
      <c r="O517" s="402">
        <f>SUM(Table16[[#This Row],[Salaries and Wages]:[Variable Fringe]])</f>
        <v>-10237</v>
      </c>
      <c r="P517" s="402"/>
      <c r="Q517" s="402"/>
      <c r="R517" s="402"/>
      <c r="S517" s="402"/>
      <c r="T517" s="402"/>
      <c r="U517" s="402"/>
      <c r="V517" s="402"/>
      <c r="W517" s="402"/>
      <c r="X517" s="402"/>
      <c r="Y517" s="427">
        <v>-10237</v>
      </c>
      <c r="Z517" s="402"/>
      <c r="AA517" s="403" t="s">
        <v>2148</v>
      </c>
      <c r="AB517" s="404" t="s">
        <v>2149</v>
      </c>
      <c r="AC517" s="404" t="s">
        <v>2149</v>
      </c>
      <c r="AD517" s="199" t="s">
        <v>94</v>
      </c>
      <c r="AE517" s="234"/>
      <c r="AF517" s="418">
        <v>0</v>
      </c>
      <c r="AG517" s="411">
        <f>Table16[[#This Row],[ADOPTED
Expenditures TOTAL]]*Table16[[#This Row],[
Percent Related to CAP]]</f>
        <v>0</v>
      </c>
      <c r="AH517" s="411">
        <f>Table16[[#This Row],[ADOPTED
Revenue TOTAL]]*Table16[[#This Row],[
Percent Related to CAP]]</f>
        <v>0</v>
      </c>
      <c r="AI517" s="419" t="s">
        <v>69</v>
      </c>
      <c r="AJ517" s="419" t="s">
        <v>69</v>
      </c>
      <c r="AK517" s="419" t="s">
        <v>69</v>
      </c>
      <c r="AL517" s="419" t="s">
        <v>69</v>
      </c>
      <c r="AM517" s="423"/>
      <c r="AN517" s="215"/>
      <c r="AO517" s="197"/>
      <c r="AP517" s="197"/>
      <c r="AQ517" s="197"/>
      <c r="AR517" s="197" t="s">
        <v>83</v>
      </c>
      <c r="AS517" s="219" t="s">
        <v>2183</v>
      </c>
      <c r="AT517" s="116" t="b">
        <f>IF(Table16[[#This Row],[PROPOSED
Form ID Name]]=Table16[[#This Row],[ADOPTED
Form ID Name]],TRUE,FALSE)</f>
        <v>1</v>
      </c>
      <c r="AU517" s="121" t="s">
        <v>2148</v>
      </c>
      <c r="AV517" s="220" t="b">
        <f>AND(Table16[[#This Row],[PROPOSED Adjustment Description]]=Table16[[#This Row],[ ADOPTED
Adjustment Description]],TRUE,FALSE)</f>
        <v>0</v>
      </c>
      <c r="AW517" s="1" t="s">
        <v>4458</v>
      </c>
      <c r="AX517" s="1" t="b">
        <f>Table16[[#This Row],[Total Expenditures to CAP]]=Table16[[#This Row],[
Percent Related to CAP]]*Table16[[#This Row],[ADOPTED
Expenditures TOTAL]]</f>
        <v>1</v>
      </c>
      <c r="AY517" s="1" t="b">
        <f>Table16[[#This Row],[Total Revenue to CAP]]=Table16[[#This Row],[
Percent Related to CAP]]*Table16[[#This Row],[ADOPTED
Revenue TOTAL]]</f>
        <v>1</v>
      </c>
    </row>
    <row r="518" spans="1:51" s="214" customFormat="1" ht="35.25" customHeight="1" x14ac:dyDescent="0.15">
      <c r="A518" s="196">
        <v>200205</v>
      </c>
      <c r="B518" s="199" t="s">
        <v>96</v>
      </c>
      <c r="C518" s="198">
        <v>1413</v>
      </c>
      <c r="D518" s="199" t="s">
        <v>1282</v>
      </c>
      <c r="E518" s="199" t="s">
        <v>83</v>
      </c>
      <c r="F518" s="199" t="s">
        <v>83</v>
      </c>
      <c r="G518" s="199" t="s">
        <v>83</v>
      </c>
      <c r="H518" s="199" t="s">
        <v>83</v>
      </c>
      <c r="I518" s="226">
        <v>57559</v>
      </c>
      <c r="J518" s="228" t="s">
        <v>2184</v>
      </c>
      <c r="K518" s="190"/>
      <c r="L518" s="193">
        <v>-16204</v>
      </c>
      <c r="M518" s="191"/>
      <c r="N518" s="191"/>
      <c r="O518" s="191">
        <f>SUM(Table16[[#This Row],[Salaries and Wages]:[Variable Fringe]])</f>
        <v>-16204</v>
      </c>
      <c r="P518" s="191"/>
      <c r="Q518" s="191"/>
      <c r="R518" s="191"/>
      <c r="S518" s="191"/>
      <c r="T518" s="191"/>
      <c r="U518" s="191"/>
      <c r="V518" s="191"/>
      <c r="W518" s="191"/>
      <c r="X518" s="191"/>
      <c r="Y518" s="193">
        <v>-16204</v>
      </c>
      <c r="Z518" s="191"/>
      <c r="AA518" s="223" t="s">
        <v>2148</v>
      </c>
      <c r="AB518" s="210" t="s">
        <v>2149</v>
      </c>
      <c r="AC518" s="210" t="s">
        <v>2149</v>
      </c>
      <c r="AD518" s="199" t="s">
        <v>94</v>
      </c>
      <c r="AE518" s="234"/>
      <c r="AF518" s="231">
        <v>0</v>
      </c>
      <c r="AG518" s="211">
        <f>Table16[[#This Row],[ADOPTED
Expenditures TOTAL]]*Table16[[#This Row],[
Percent Related to CAP]]</f>
        <v>0</v>
      </c>
      <c r="AH518" s="211">
        <f>Table16[[#This Row],[ADOPTED
Revenue TOTAL]]*Table16[[#This Row],[
Percent Related to CAP]]</f>
        <v>0</v>
      </c>
      <c r="AI518" s="217" t="s">
        <v>69</v>
      </c>
      <c r="AJ518" s="217" t="s">
        <v>69</v>
      </c>
      <c r="AK518" s="217" t="s">
        <v>69</v>
      </c>
      <c r="AL518" s="217" t="s">
        <v>69</v>
      </c>
      <c r="AM518" s="246"/>
      <c r="AN518" s="215"/>
      <c r="AO518" s="197"/>
      <c r="AP518" s="197" t="s">
        <v>83</v>
      </c>
      <c r="AQ518" s="197"/>
      <c r="AR518" s="197"/>
      <c r="AS518" s="219" t="s">
        <v>2184</v>
      </c>
      <c r="AT518" s="117" t="b">
        <f>IF(Table16[[#This Row],[PROPOSED
Form ID Name]]=Table16[[#This Row],[ADOPTED
Form ID Name]],TRUE,FALSE)</f>
        <v>1</v>
      </c>
      <c r="AU518" s="121" t="s">
        <v>2148</v>
      </c>
      <c r="AV518" s="220" t="b">
        <f>AND(Table16[[#This Row],[PROPOSED Adjustment Description]]=Table16[[#This Row],[ ADOPTED
Adjustment Description]],TRUE,FALSE)</f>
        <v>0</v>
      </c>
      <c r="AW518" s="1" t="s">
        <v>4458</v>
      </c>
      <c r="AX518" s="1" t="b">
        <f>Table16[[#This Row],[Total Expenditures to CAP]]=Table16[[#This Row],[
Percent Related to CAP]]*Table16[[#This Row],[ADOPTED
Expenditures TOTAL]]</f>
        <v>1</v>
      </c>
      <c r="AY518" s="1" t="b">
        <f>Table16[[#This Row],[Total Revenue to CAP]]=Table16[[#This Row],[
Percent Related to CAP]]*Table16[[#This Row],[ADOPTED
Revenue TOTAL]]</f>
        <v>1</v>
      </c>
    </row>
    <row r="519" spans="1:51" s="214" customFormat="1" ht="35.25" customHeight="1" x14ac:dyDescent="0.15">
      <c r="A519" s="196">
        <v>100000</v>
      </c>
      <c r="B519" s="199" t="s">
        <v>57</v>
      </c>
      <c r="C519" s="198">
        <v>2115</v>
      </c>
      <c r="D519" s="199" t="s">
        <v>898</v>
      </c>
      <c r="E519" s="199" t="s">
        <v>83</v>
      </c>
      <c r="F519" s="199" t="s">
        <v>83</v>
      </c>
      <c r="G519" s="199" t="s">
        <v>83</v>
      </c>
      <c r="H519" s="199" t="s">
        <v>83</v>
      </c>
      <c r="I519" s="226">
        <v>57560</v>
      </c>
      <c r="J519" s="228" t="s">
        <v>2185</v>
      </c>
      <c r="K519" s="190"/>
      <c r="L519" s="191">
        <v>67790</v>
      </c>
      <c r="M519" s="191"/>
      <c r="N519" s="191"/>
      <c r="O519" s="191">
        <f>SUM(Table16[[#This Row],[Salaries and Wages]:[Variable Fringe]])</f>
        <v>67790</v>
      </c>
      <c r="P519" s="191"/>
      <c r="Q519" s="191"/>
      <c r="R519" s="191"/>
      <c r="S519" s="191"/>
      <c r="T519" s="191"/>
      <c r="U519" s="191"/>
      <c r="V519" s="191"/>
      <c r="W519" s="191"/>
      <c r="X519" s="191"/>
      <c r="Y519" s="191">
        <v>67790</v>
      </c>
      <c r="Z519" s="191"/>
      <c r="AA519" s="223" t="s">
        <v>2148</v>
      </c>
      <c r="AB519" s="210" t="s">
        <v>2149</v>
      </c>
      <c r="AC519" s="210" t="s">
        <v>2149</v>
      </c>
      <c r="AD519" s="199" t="s">
        <v>94</v>
      </c>
      <c r="AE519" s="234"/>
      <c r="AF519" s="231">
        <v>0</v>
      </c>
      <c r="AG519" s="211">
        <f>Table16[[#This Row],[ADOPTED
Expenditures TOTAL]]*Table16[[#This Row],[
Percent Related to CAP]]</f>
        <v>0</v>
      </c>
      <c r="AH519" s="211">
        <f>Table16[[#This Row],[ADOPTED
Revenue TOTAL]]*Table16[[#This Row],[
Percent Related to CAP]]</f>
        <v>0</v>
      </c>
      <c r="AI519" s="217" t="s">
        <v>69</v>
      </c>
      <c r="AJ519" s="217" t="s">
        <v>69</v>
      </c>
      <c r="AK519" s="217" t="s">
        <v>69</v>
      </c>
      <c r="AL519" s="217" t="s">
        <v>69</v>
      </c>
      <c r="AM519" s="246"/>
      <c r="AN519" s="215"/>
      <c r="AO519" s="197"/>
      <c r="AP519" s="197"/>
      <c r="AQ519" s="197"/>
      <c r="AR519" s="197" t="s">
        <v>83</v>
      </c>
      <c r="AS519" s="219" t="s">
        <v>2185</v>
      </c>
      <c r="AT519" s="116" t="b">
        <f>IF(Table16[[#This Row],[PROPOSED
Form ID Name]]=Table16[[#This Row],[ADOPTED
Form ID Name]],TRUE,FALSE)</f>
        <v>1</v>
      </c>
      <c r="AU519" s="121" t="s">
        <v>2148</v>
      </c>
      <c r="AV519" s="220" t="b">
        <f>AND(Table16[[#This Row],[PROPOSED Adjustment Description]]=Table16[[#This Row],[ ADOPTED
Adjustment Description]],TRUE,FALSE)</f>
        <v>0</v>
      </c>
      <c r="AW519" s="1" t="s">
        <v>4458</v>
      </c>
      <c r="AX519" s="1" t="b">
        <f>Table16[[#This Row],[Total Expenditures to CAP]]=Table16[[#This Row],[
Percent Related to CAP]]*Table16[[#This Row],[ADOPTED
Expenditures TOTAL]]</f>
        <v>1</v>
      </c>
      <c r="AY519" s="1" t="b">
        <f>Table16[[#This Row],[Total Revenue to CAP]]=Table16[[#This Row],[
Percent Related to CAP]]*Table16[[#This Row],[ADOPTED
Revenue TOTAL]]</f>
        <v>1</v>
      </c>
    </row>
    <row r="520" spans="1:51" s="214" customFormat="1" ht="35.25" customHeight="1" x14ac:dyDescent="0.15">
      <c r="A520" s="196">
        <v>100000</v>
      </c>
      <c r="B520" s="199" t="s">
        <v>57</v>
      </c>
      <c r="C520" s="198">
        <v>211600</v>
      </c>
      <c r="D520" s="199" t="s">
        <v>58</v>
      </c>
      <c r="E520" s="199" t="s">
        <v>83</v>
      </c>
      <c r="F520" s="199" t="s">
        <v>83</v>
      </c>
      <c r="G520" s="199" t="s">
        <v>83</v>
      </c>
      <c r="H520" s="199" t="s">
        <v>83</v>
      </c>
      <c r="I520" s="226">
        <v>57561</v>
      </c>
      <c r="J520" s="228" t="s">
        <v>2186</v>
      </c>
      <c r="K520" s="190"/>
      <c r="L520" s="191">
        <v>27042</v>
      </c>
      <c r="M520" s="191"/>
      <c r="N520" s="191"/>
      <c r="O520" s="191">
        <f>SUM(Table16[[#This Row],[Salaries and Wages]:[Variable Fringe]])</f>
        <v>27042</v>
      </c>
      <c r="P520" s="191"/>
      <c r="Q520" s="191"/>
      <c r="R520" s="191"/>
      <c r="S520" s="191"/>
      <c r="T520" s="191"/>
      <c r="U520" s="191"/>
      <c r="V520" s="191"/>
      <c r="W520" s="191"/>
      <c r="X520" s="191"/>
      <c r="Y520" s="191">
        <v>27042</v>
      </c>
      <c r="Z520" s="191"/>
      <c r="AA520" s="223" t="s">
        <v>2148</v>
      </c>
      <c r="AB520" s="210" t="s">
        <v>2149</v>
      </c>
      <c r="AC520" s="210" t="s">
        <v>2149</v>
      </c>
      <c r="AD520" s="199" t="s">
        <v>94</v>
      </c>
      <c r="AE520" s="234"/>
      <c r="AF520" s="231">
        <v>0</v>
      </c>
      <c r="AG520" s="211">
        <f>Table16[[#This Row],[ADOPTED
Expenditures TOTAL]]*Table16[[#This Row],[
Percent Related to CAP]]</f>
        <v>0</v>
      </c>
      <c r="AH520" s="211">
        <f>Table16[[#This Row],[ADOPTED
Revenue TOTAL]]*Table16[[#This Row],[
Percent Related to CAP]]</f>
        <v>0</v>
      </c>
      <c r="AI520" s="217" t="s">
        <v>69</v>
      </c>
      <c r="AJ520" s="217" t="s">
        <v>69</v>
      </c>
      <c r="AK520" s="217" t="s">
        <v>69</v>
      </c>
      <c r="AL520" s="217" t="s">
        <v>69</v>
      </c>
      <c r="AM520" s="246"/>
      <c r="AN520" s="215"/>
      <c r="AO520" s="197"/>
      <c r="AP520" s="197"/>
      <c r="AQ520" s="197"/>
      <c r="AR520" s="197" t="s">
        <v>83</v>
      </c>
      <c r="AS520" s="219" t="s">
        <v>2186</v>
      </c>
      <c r="AT520" s="116" t="b">
        <f>IF(Table16[[#This Row],[PROPOSED
Form ID Name]]=Table16[[#This Row],[ADOPTED
Form ID Name]],TRUE,FALSE)</f>
        <v>1</v>
      </c>
      <c r="AU520" s="121" t="s">
        <v>2148</v>
      </c>
      <c r="AV520" s="220" t="b">
        <f>AND(Table16[[#This Row],[PROPOSED Adjustment Description]]=Table16[[#This Row],[ ADOPTED
Adjustment Description]],TRUE,FALSE)</f>
        <v>0</v>
      </c>
      <c r="AW520" s="1" t="s">
        <v>4458</v>
      </c>
      <c r="AX520" s="1" t="b">
        <f>Table16[[#This Row],[Total Expenditures to CAP]]=Table16[[#This Row],[
Percent Related to CAP]]*Table16[[#This Row],[ADOPTED
Expenditures TOTAL]]</f>
        <v>1</v>
      </c>
      <c r="AY520" s="1" t="b">
        <f>Table16[[#This Row],[Total Revenue to CAP]]=Table16[[#This Row],[
Percent Related to CAP]]*Table16[[#This Row],[ADOPTED
Revenue TOTAL]]</f>
        <v>1</v>
      </c>
    </row>
    <row r="521" spans="1:51" s="214" customFormat="1" ht="35.25" customHeight="1" x14ac:dyDescent="0.15">
      <c r="A521" s="196">
        <v>200217</v>
      </c>
      <c r="B521" s="199" t="s">
        <v>1266</v>
      </c>
      <c r="C521" s="198">
        <v>211600</v>
      </c>
      <c r="D521" s="199" t="s">
        <v>58</v>
      </c>
      <c r="E521" s="199" t="s">
        <v>83</v>
      </c>
      <c r="F521" s="199" t="s">
        <v>83</v>
      </c>
      <c r="G521" s="199" t="s">
        <v>83</v>
      </c>
      <c r="H521" s="199" t="s">
        <v>83</v>
      </c>
      <c r="I521" s="226">
        <v>57562</v>
      </c>
      <c r="J521" s="228" t="s">
        <v>2187</v>
      </c>
      <c r="K521" s="190"/>
      <c r="L521" s="191">
        <v>12943</v>
      </c>
      <c r="M521" s="191"/>
      <c r="N521" s="191"/>
      <c r="O521" s="191">
        <f>SUM(Table16[[#This Row],[Salaries and Wages]:[Variable Fringe]])</f>
        <v>12943</v>
      </c>
      <c r="P521" s="191"/>
      <c r="Q521" s="191"/>
      <c r="R521" s="191"/>
      <c r="S521" s="191"/>
      <c r="T521" s="191"/>
      <c r="U521" s="191"/>
      <c r="V521" s="191"/>
      <c r="W521" s="191"/>
      <c r="X521" s="191"/>
      <c r="Y521" s="191">
        <v>12943</v>
      </c>
      <c r="Z521" s="191"/>
      <c r="AA521" s="223" t="s">
        <v>2148</v>
      </c>
      <c r="AB521" s="210" t="s">
        <v>2149</v>
      </c>
      <c r="AC521" s="210" t="s">
        <v>2149</v>
      </c>
      <c r="AD521" s="199" t="s">
        <v>94</v>
      </c>
      <c r="AE521" s="236"/>
      <c r="AF521" s="231">
        <v>0</v>
      </c>
      <c r="AG521" s="211">
        <f>Table16[[#This Row],[ADOPTED
Expenditures TOTAL]]*Table16[[#This Row],[
Percent Related to CAP]]</f>
        <v>0</v>
      </c>
      <c r="AH521" s="211">
        <f>Table16[[#This Row],[ADOPTED
Revenue TOTAL]]*Table16[[#This Row],[
Percent Related to CAP]]</f>
        <v>0</v>
      </c>
      <c r="AI521" s="217" t="s">
        <v>69</v>
      </c>
      <c r="AJ521" s="217" t="s">
        <v>69</v>
      </c>
      <c r="AK521" s="217" t="s">
        <v>69</v>
      </c>
      <c r="AL521" s="217" t="s">
        <v>69</v>
      </c>
      <c r="AM521" s="291"/>
      <c r="AN521" s="215" t="s">
        <v>83</v>
      </c>
      <c r="AO521" s="197"/>
      <c r="AP521" s="197"/>
      <c r="AQ521" s="216"/>
      <c r="AR521" s="216"/>
      <c r="AS521" s="219" t="s">
        <v>2187</v>
      </c>
      <c r="AT521" s="117" t="b">
        <f>IF(Table16[[#This Row],[PROPOSED
Form ID Name]]=Table16[[#This Row],[ADOPTED
Form ID Name]],TRUE,FALSE)</f>
        <v>1</v>
      </c>
      <c r="AU521" s="121" t="s">
        <v>2148</v>
      </c>
      <c r="AV521" s="220" t="b">
        <f>AND(Table16[[#This Row],[PROPOSED Adjustment Description]]=Table16[[#This Row],[ ADOPTED
Adjustment Description]],TRUE,FALSE)</f>
        <v>0</v>
      </c>
      <c r="AW521" s="1" t="s">
        <v>4458</v>
      </c>
      <c r="AX521" s="1" t="b">
        <f>Table16[[#This Row],[Total Expenditures to CAP]]=Table16[[#This Row],[
Percent Related to CAP]]*Table16[[#This Row],[ADOPTED
Expenditures TOTAL]]</f>
        <v>1</v>
      </c>
      <c r="AY521" s="1" t="b">
        <f>Table16[[#This Row],[Total Revenue to CAP]]=Table16[[#This Row],[
Percent Related to CAP]]*Table16[[#This Row],[ADOPTED
Revenue TOTAL]]</f>
        <v>1</v>
      </c>
    </row>
    <row r="522" spans="1:51" s="214" customFormat="1" ht="35.25" customHeight="1" x14ac:dyDescent="0.15">
      <c r="A522" s="196">
        <v>200224</v>
      </c>
      <c r="B522" s="199" t="s">
        <v>628</v>
      </c>
      <c r="C522" s="198">
        <v>1621</v>
      </c>
      <c r="D522" s="199" t="s">
        <v>432</v>
      </c>
      <c r="E522" s="199" t="s">
        <v>83</v>
      </c>
      <c r="F522" s="199" t="s">
        <v>83</v>
      </c>
      <c r="G522" s="199" t="s">
        <v>83</v>
      </c>
      <c r="H522" s="199" t="s">
        <v>83</v>
      </c>
      <c r="I522" s="226">
        <v>57563</v>
      </c>
      <c r="J522" s="228" t="s">
        <v>2188</v>
      </c>
      <c r="K522" s="190"/>
      <c r="L522" s="191">
        <v>20510</v>
      </c>
      <c r="M522" s="191"/>
      <c r="N522" s="191"/>
      <c r="O522" s="191">
        <f>SUM(Table16[[#This Row],[Salaries and Wages]:[Variable Fringe]])</f>
        <v>20510</v>
      </c>
      <c r="P522" s="191"/>
      <c r="Q522" s="191"/>
      <c r="R522" s="191"/>
      <c r="S522" s="191"/>
      <c r="T522" s="191"/>
      <c r="U522" s="191"/>
      <c r="V522" s="191"/>
      <c r="W522" s="191"/>
      <c r="X522" s="191"/>
      <c r="Y522" s="191">
        <v>20510</v>
      </c>
      <c r="Z522" s="191"/>
      <c r="AA522" s="223" t="s">
        <v>2148</v>
      </c>
      <c r="AB522" s="210" t="s">
        <v>2149</v>
      </c>
      <c r="AC522" s="210" t="s">
        <v>2149</v>
      </c>
      <c r="AD522" s="199" t="s">
        <v>94</v>
      </c>
      <c r="AE522" s="236"/>
      <c r="AF522" s="231">
        <v>0</v>
      </c>
      <c r="AG522" s="211">
        <f>Table16[[#This Row],[ADOPTED
Expenditures TOTAL]]*Table16[[#This Row],[
Percent Related to CAP]]</f>
        <v>0</v>
      </c>
      <c r="AH522" s="211">
        <f>Table16[[#This Row],[ADOPTED
Revenue TOTAL]]*Table16[[#This Row],[
Percent Related to CAP]]</f>
        <v>0</v>
      </c>
      <c r="AI522" s="393" t="s">
        <v>69</v>
      </c>
      <c r="AJ522" s="393" t="s">
        <v>69</v>
      </c>
      <c r="AK522" s="393" t="s">
        <v>69</v>
      </c>
      <c r="AL522" s="217" t="s">
        <v>69</v>
      </c>
      <c r="AM522" s="291"/>
      <c r="AN522" s="215" t="s">
        <v>83</v>
      </c>
      <c r="AO522" s="197"/>
      <c r="AP522" s="197"/>
      <c r="AQ522" s="216"/>
      <c r="AR522" s="216"/>
      <c r="AS522" s="219" t="s">
        <v>2188</v>
      </c>
      <c r="AT522" s="117" t="b">
        <f>IF(Table16[[#This Row],[PROPOSED
Form ID Name]]=Table16[[#This Row],[ADOPTED
Form ID Name]],TRUE,FALSE)</f>
        <v>1</v>
      </c>
      <c r="AU522" s="121" t="s">
        <v>2148</v>
      </c>
      <c r="AV522" s="220" t="b">
        <f>AND(Table16[[#This Row],[PROPOSED Adjustment Description]]=Table16[[#This Row],[ ADOPTED
Adjustment Description]],TRUE,FALSE)</f>
        <v>0</v>
      </c>
      <c r="AW522" s="1" t="s">
        <v>4458</v>
      </c>
      <c r="AX522" s="1" t="b">
        <f>Table16[[#This Row],[Total Expenditures to CAP]]=Table16[[#This Row],[
Percent Related to CAP]]*Table16[[#This Row],[ADOPTED
Expenditures TOTAL]]</f>
        <v>1</v>
      </c>
      <c r="AY522" s="1" t="b">
        <f>Table16[[#This Row],[Total Revenue to CAP]]=Table16[[#This Row],[
Percent Related to CAP]]*Table16[[#This Row],[ADOPTED
Revenue TOTAL]]</f>
        <v>1</v>
      </c>
    </row>
    <row r="523" spans="1:51" s="214" customFormat="1" ht="35.25" customHeight="1" x14ac:dyDescent="0.15">
      <c r="A523" s="196">
        <v>200226</v>
      </c>
      <c r="B523" s="199" t="s">
        <v>2189</v>
      </c>
      <c r="C523" s="198">
        <v>1611</v>
      </c>
      <c r="D523" s="199" t="s">
        <v>504</v>
      </c>
      <c r="E523" s="199" t="s">
        <v>83</v>
      </c>
      <c r="F523" s="199" t="s">
        <v>83</v>
      </c>
      <c r="G523" s="199" t="s">
        <v>83</v>
      </c>
      <c r="H523" s="199" t="s">
        <v>83</v>
      </c>
      <c r="I523" s="226">
        <v>57564</v>
      </c>
      <c r="J523" s="228" t="s">
        <v>2190</v>
      </c>
      <c r="K523" s="190"/>
      <c r="L523" s="193">
        <v>-8677</v>
      </c>
      <c r="M523" s="191"/>
      <c r="N523" s="191"/>
      <c r="O523" s="191">
        <f>SUM(Table16[[#This Row],[Salaries and Wages]:[Variable Fringe]])</f>
        <v>-8677</v>
      </c>
      <c r="P523" s="191"/>
      <c r="Q523" s="191"/>
      <c r="R523" s="191"/>
      <c r="S523" s="191"/>
      <c r="T523" s="191"/>
      <c r="U523" s="191"/>
      <c r="V523" s="191"/>
      <c r="W523" s="191"/>
      <c r="X523" s="191"/>
      <c r="Y523" s="193">
        <v>-8677</v>
      </c>
      <c r="Z523" s="191"/>
      <c r="AA523" s="223" t="s">
        <v>2148</v>
      </c>
      <c r="AB523" s="210" t="s">
        <v>2149</v>
      </c>
      <c r="AC523" s="210" t="s">
        <v>2149</v>
      </c>
      <c r="AD523" s="199" t="s">
        <v>94</v>
      </c>
      <c r="AE523" s="236"/>
      <c r="AF523" s="231">
        <v>0</v>
      </c>
      <c r="AG523" s="211">
        <f>Table16[[#This Row],[ADOPTED
Expenditures TOTAL]]*Table16[[#This Row],[
Percent Related to CAP]]</f>
        <v>0</v>
      </c>
      <c r="AH523" s="211">
        <f>Table16[[#This Row],[ADOPTED
Revenue TOTAL]]*Table16[[#This Row],[
Percent Related to CAP]]</f>
        <v>0</v>
      </c>
      <c r="AI523" s="217" t="s">
        <v>69</v>
      </c>
      <c r="AJ523" s="217" t="s">
        <v>69</v>
      </c>
      <c r="AK523" s="217" t="s">
        <v>69</v>
      </c>
      <c r="AL523" s="217" t="s">
        <v>69</v>
      </c>
      <c r="AM523" s="291"/>
      <c r="AN523" s="215" t="s">
        <v>83</v>
      </c>
      <c r="AO523" s="197"/>
      <c r="AP523" s="197"/>
      <c r="AQ523" s="216"/>
      <c r="AR523" s="216"/>
      <c r="AS523" s="219" t="s">
        <v>2190</v>
      </c>
      <c r="AT523" s="117" t="b">
        <f>IF(Table16[[#This Row],[PROPOSED
Form ID Name]]=Table16[[#This Row],[ADOPTED
Form ID Name]],TRUE,FALSE)</f>
        <v>1</v>
      </c>
      <c r="AU523" s="121" t="s">
        <v>2148</v>
      </c>
      <c r="AV523" s="220" t="b">
        <f>AND(Table16[[#This Row],[PROPOSED Adjustment Description]]=Table16[[#This Row],[ ADOPTED
Adjustment Description]],TRUE,FALSE)</f>
        <v>0</v>
      </c>
      <c r="AW523" s="1" t="s">
        <v>4458</v>
      </c>
      <c r="AX523" s="1" t="b">
        <f>Table16[[#This Row],[Total Expenditures to CAP]]=Table16[[#This Row],[
Percent Related to CAP]]*Table16[[#This Row],[ADOPTED
Expenditures TOTAL]]</f>
        <v>1</v>
      </c>
      <c r="AY523" s="1" t="b">
        <f>Table16[[#This Row],[Total Revenue to CAP]]=Table16[[#This Row],[
Percent Related to CAP]]*Table16[[#This Row],[ADOPTED
Revenue TOTAL]]</f>
        <v>1</v>
      </c>
    </row>
    <row r="524" spans="1:51" s="214" customFormat="1" ht="35.25" customHeight="1" x14ac:dyDescent="0.15">
      <c r="A524" s="196">
        <v>200227</v>
      </c>
      <c r="B524" s="199" t="s">
        <v>398</v>
      </c>
      <c r="C524" s="198">
        <v>1913</v>
      </c>
      <c r="D524" s="199" t="s">
        <v>399</v>
      </c>
      <c r="E524" s="199" t="s">
        <v>83</v>
      </c>
      <c r="F524" s="199" t="s">
        <v>83</v>
      </c>
      <c r="G524" s="199" t="s">
        <v>83</v>
      </c>
      <c r="H524" s="199" t="s">
        <v>83</v>
      </c>
      <c r="I524" s="226">
        <v>57565</v>
      </c>
      <c r="J524" s="228" t="s">
        <v>2191</v>
      </c>
      <c r="K524" s="190"/>
      <c r="L524" s="193">
        <v>-9933</v>
      </c>
      <c r="M524" s="191"/>
      <c r="N524" s="191"/>
      <c r="O524" s="191">
        <f>SUM(Table16[[#This Row],[Salaries and Wages]:[Variable Fringe]])</f>
        <v>-9933</v>
      </c>
      <c r="P524" s="191"/>
      <c r="Q524" s="191"/>
      <c r="R524" s="191"/>
      <c r="S524" s="191"/>
      <c r="T524" s="191"/>
      <c r="U524" s="191"/>
      <c r="V524" s="191"/>
      <c r="W524" s="191"/>
      <c r="X524" s="191"/>
      <c r="Y524" s="193">
        <v>-9933</v>
      </c>
      <c r="Z524" s="191"/>
      <c r="AA524" s="223" t="s">
        <v>2148</v>
      </c>
      <c r="AB524" s="210" t="s">
        <v>2149</v>
      </c>
      <c r="AC524" s="210" t="s">
        <v>2149</v>
      </c>
      <c r="AD524" s="199" t="s">
        <v>94</v>
      </c>
      <c r="AE524" s="234"/>
      <c r="AF524" s="231">
        <v>0</v>
      </c>
      <c r="AG524" s="211">
        <f>Table16[[#This Row],[ADOPTED
Expenditures TOTAL]]*Table16[[#This Row],[
Percent Related to CAP]]</f>
        <v>0</v>
      </c>
      <c r="AH524" s="211">
        <f>Table16[[#This Row],[ADOPTED
Revenue TOTAL]]*Table16[[#This Row],[
Percent Related to CAP]]</f>
        <v>0</v>
      </c>
      <c r="AI524" s="217" t="s">
        <v>69</v>
      </c>
      <c r="AJ524" s="217" t="s">
        <v>69</v>
      </c>
      <c r="AK524" s="217" t="s">
        <v>69</v>
      </c>
      <c r="AL524" s="217" t="s">
        <v>69</v>
      </c>
      <c r="AM524" s="246"/>
      <c r="AN524" s="215"/>
      <c r="AO524" s="197"/>
      <c r="AP524" s="197" t="s">
        <v>83</v>
      </c>
      <c r="AQ524" s="197"/>
      <c r="AR524" s="197"/>
      <c r="AS524" s="219" t="s">
        <v>2191</v>
      </c>
      <c r="AT524" s="117" t="b">
        <f>IF(Table16[[#This Row],[PROPOSED
Form ID Name]]=Table16[[#This Row],[ADOPTED
Form ID Name]],TRUE,FALSE)</f>
        <v>1</v>
      </c>
      <c r="AU524" s="121" t="s">
        <v>2148</v>
      </c>
      <c r="AV524" s="220" t="b">
        <f>AND(Table16[[#This Row],[PROPOSED Adjustment Description]]=Table16[[#This Row],[ ADOPTED
Adjustment Description]],TRUE,FALSE)</f>
        <v>0</v>
      </c>
      <c r="AW524" s="1" t="s">
        <v>4458</v>
      </c>
      <c r="AX524" s="1" t="b">
        <f>Table16[[#This Row],[Total Expenditures to CAP]]=Table16[[#This Row],[
Percent Related to CAP]]*Table16[[#This Row],[ADOPTED
Expenditures TOTAL]]</f>
        <v>1</v>
      </c>
      <c r="AY524" s="1" t="b">
        <f>Table16[[#This Row],[Total Revenue to CAP]]=Table16[[#This Row],[
Percent Related to CAP]]*Table16[[#This Row],[ADOPTED
Revenue TOTAL]]</f>
        <v>1</v>
      </c>
    </row>
    <row r="525" spans="1:51" s="214" customFormat="1" ht="35.25" customHeight="1" x14ac:dyDescent="0.15">
      <c r="A525" s="196">
        <v>200308</v>
      </c>
      <c r="B525" s="199" t="s">
        <v>1206</v>
      </c>
      <c r="C525" s="198">
        <v>1314</v>
      </c>
      <c r="D525" s="199" t="s">
        <v>261</v>
      </c>
      <c r="E525" s="199" t="s">
        <v>83</v>
      </c>
      <c r="F525" s="199" t="s">
        <v>83</v>
      </c>
      <c r="G525" s="199" t="s">
        <v>83</v>
      </c>
      <c r="H525" s="199" t="s">
        <v>83</v>
      </c>
      <c r="I525" s="226">
        <v>57566</v>
      </c>
      <c r="J525" s="228" t="s">
        <v>2192</v>
      </c>
      <c r="K525" s="190"/>
      <c r="L525" s="191">
        <v>35614</v>
      </c>
      <c r="M525" s="191"/>
      <c r="N525" s="191"/>
      <c r="O525" s="191">
        <f>SUM(Table16[[#This Row],[Salaries and Wages]:[Variable Fringe]])</f>
        <v>35614</v>
      </c>
      <c r="P525" s="191"/>
      <c r="Q525" s="191"/>
      <c r="R525" s="191"/>
      <c r="S525" s="191"/>
      <c r="T525" s="191"/>
      <c r="U525" s="191"/>
      <c r="V525" s="191"/>
      <c r="W525" s="191"/>
      <c r="X525" s="191"/>
      <c r="Y525" s="191">
        <v>35614</v>
      </c>
      <c r="Z525" s="191"/>
      <c r="AA525" s="223" t="s">
        <v>2148</v>
      </c>
      <c r="AB525" s="210" t="s">
        <v>2149</v>
      </c>
      <c r="AC525" s="210" t="s">
        <v>2149</v>
      </c>
      <c r="AD525" s="199" t="s">
        <v>94</v>
      </c>
      <c r="AE525" s="236"/>
      <c r="AF525" s="231">
        <v>0</v>
      </c>
      <c r="AG525" s="211">
        <f>Table16[[#This Row],[ADOPTED
Expenditures TOTAL]]*Table16[[#This Row],[
Percent Related to CAP]]</f>
        <v>0</v>
      </c>
      <c r="AH525" s="211">
        <f>Table16[[#This Row],[ADOPTED
Revenue TOTAL]]*Table16[[#This Row],[
Percent Related to CAP]]</f>
        <v>0</v>
      </c>
      <c r="AI525" s="217" t="s">
        <v>69</v>
      </c>
      <c r="AJ525" s="217" t="s">
        <v>69</v>
      </c>
      <c r="AK525" s="217" t="s">
        <v>69</v>
      </c>
      <c r="AL525" s="217" t="s">
        <v>69</v>
      </c>
      <c r="AM525" s="291"/>
      <c r="AN525" s="215" t="s">
        <v>83</v>
      </c>
      <c r="AO525" s="197"/>
      <c r="AP525" s="197"/>
      <c r="AQ525" s="216"/>
      <c r="AR525" s="216"/>
      <c r="AS525" s="219" t="s">
        <v>2192</v>
      </c>
      <c r="AT525" s="117" t="b">
        <f>IF(Table16[[#This Row],[PROPOSED
Form ID Name]]=Table16[[#This Row],[ADOPTED
Form ID Name]],TRUE,FALSE)</f>
        <v>1</v>
      </c>
      <c r="AU525" s="121" t="s">
        <v>2148</v>
      </c>
      <c r="AV525" s="220" t="b">
        <f>AND(Table16[[#This Row],[PROPOSED Adjustment Description]]=Table16[[#This Row],[ ADOPTED
Adjustment Description]],TRUE,FALSE)</f>
        <v>0</v>
      </c>
      <c r="AW525" s="1" t="s">
        <v>4458</v>
      </c>
      <c r="AX525" s="1" t="b">
        <f>Table16[[#This Row],[Total Expenditures to CAP]]=Table16[[#This Row],[
Percent Related to CAP]]*Table16[[#This Row],[ADOPTED
Expenditures TOTAL]]</f>
        <v>1</v>
      </c>
      <c r="AY525" s="1" t="b">
        <f>Table16[[#This Row],[Total Revenue to CAP]]=Table16[[#This Row],[
Percent Related to CAP]]*Table16[[#This Row],[ADOPTED
Revenue TOTAL]]</f>
        <v>1</v>
      </c>
    </row>
    <row r="526" spans="1:51" s="214" customFormat="1" ht="35.25" customHeight="1" x14ac:dyDescent="0.15">
      <c r="A526" s="196">
        <v>200610</v>
      </c>
      <c r="B526" s="199" t="s">
        <v>1104</v>
      </c>
      <c r="C526" s="198">
        <v>1314</v>
      </c>
      <c r="D526" s="199" t="s">
        <v>261</v>
      </c>
      <c r="E526" s="199" t="s">
        <v>83</v>
      </c>
      <c r="F526" s="199" t="s">
        <v>83</v>
      </c>
      <c r="G526" s="199" t="s">
        <v>83</v>
      </c>
      <c r="H526" s="199" t="s">
        <v>83</v>
      </c>
      <c r="I526" s="226">
        <v>57567</v>
      </c>
      <c r="J526" s="228" t="s">
        <v>2193</v>
      </c>
      <c r="K526" s="190"/>
      <c r="L526" s="191">
        <v>18514</v>
      </c>
      <c r="M526" s="191"/>
      <c r="N526" s="191"/>
      <c r="O526" s="191">
        <f>SUM(Table16[[#This Row],[Salaries and Wages]:[Variable Fringe]])</f>
        <v>18514</v>
      </c>
      <c r="P526" s="191"/>
      <c r="Q526" s="191"/>
      <c r="R526" s="191"/>
      <c r="S526" s="191"/>
      <c r="T526" s="191"/>
      <c r="U526" s="191"/>
      <c r="V526" s="191"/>
      <c r="W526" s="191"/>
      <c r="X526" s="191"/>
      <c r="Y526" s="191">
        <v>18514</v>
      </c>
      <c r="Z526" s="191"/>
      <c r="AA526" s="223" t="s">
        <v>2148</v>
      </c>
      <c r="AB526" s="210" t="s">
        <v>2149</v>
      </c>
      <c r="AC526" s="210" t="s">
        <v>2149</v>
      </c>
      <c r="AD526" s="199" t="s">
        <v>94</v>
      </c>
      <c r="AE526" s="236"/>
      <c r="AF526" s="231">
        <v>0</v>
      </c>
      <c r="AG526" s="211">
        <f>Table16[[#This Row],[ADOPTED
Expenditures TOTAL]]*Table16[[#This Row],[
Percent Related to CAP]]</f>
        <v>0</v>
      </c>
      <c r="AH526" s="211">
        <f>Table16[[#This Row],[ADOPTED
Revenue TOTAL]]*Table16[[#This Row],[
Percent Related to CAP]]</f>
        <v>0</v>
      </c>
      <c r="AI526" s="217" t="s">
        <v>69</v>
      </c>
      <c r="AJ526" s="217" t="s">
        <v>69</v>
      </c>
      <c r="AK526" s="217" t="s">
        <v>69</v>
      </c>
      <c r="AL526" s="217" t="s">
        <v>69</v>
      </c>
      <c r="AM526" s="291"/>
      <c r="AN526" s="215" t="s">
        <v>83</v>
      </c>
      <c r="AO526" s="197"/>
      <c r="AP526" s="197"/>
      <c r="AQ526" s="216"/>
      <c r="AR526" s="216"/>
      <c r="AS526" s="219" t="s">
        <v>2193</v>
      </c>
      <c r="AT526" s="117" t="b">
        <f>IF(Table16[[#This Row],[PROPOSED
Form ID Name]]=Table16[[#This Row],[ADOPTED
Form ID Name]],TRUE,FALSE)</f>
        <v>1</v>
      </c>
      <c r="AU526" s="121" t="s">
        <v>2148</v>
      </c>
      <c r="AV526" s="220" t="b">
        <f>AND(Table16[[#This Row],[PROPOSED Adjustment Description]]=Table16[[#This Row],[ ADOPTED
Adjustment Description]],TRUE,FALSE)</f>
        <v>0</v>
      </c>
      <c r="AW526" s="1" t="s">
        <v>4458</v>
      </c>
      <c r="AX526" s="1" t="b">
        <f>Table16[[#This Row],[Total Expenditures to CAP]]=Table16[[#This Row],[
Percent Related to CAP]]*Table16[[#This Row],[ADOPTED
Expenditures TOTAL]]</f>
        <v>1</v>
      </c>
      <c r="AY526" s="1" t="b">
        <f>Table16[[#This Row],[Total Revenue to CAP]]=Table16[[#This Row],[
Percent Related to CAP]]*Table16[[#This Row],[ADOPTED
Revenue TOTAL]]</f>
        <v>1</v>
      </c>
    </row>
    <row r="527" spans="1:51" s="214" customFormat="1" ht="35.25" customHeight="1" x14ac:dyDescent="0.15">
      <c r="A527" s="196">
        <v>200611</v>
      </c>
      <c r="B527" s="199" t="s">
        <v>1160</v>
      </c>
      <c r="C527" s="198">
        <v>1314</v>
      </c>
      <c r="D527" s="199" t="s">
        <v>261</v>
      </c>
      <c r="E527" s="199" t="s">
        <v>83</v>
      </c>
      <c r="F527" s="199" t="s">
        <v>83</v>
      </c>
      <c r="G527" s="199" t="s">
        <v>83</v>
      </c>
      <c r="H527" s="199" t="s">
        <v>83</v>
      </c>
      <c r="I527" s="226">
        <v>57568</v>
      </c>
      <c r="J527" s="228" t="s">
        <v>2194</v>
      </c>
      <c r="K527" s="190"/>
      <c r="L527" s="191">
        <v>19070</v>
      </c>
      <c r="M527" s="191"/>
      <c r="N527" s="191"/>
      <c r="O527" s="191">
        <f>SUM(Table16[[#This Row],[Salaries and Wages]:[Variable Fringe]])</f>
        <v>19070</v>
      </c>
      <c r="P527" s="191"/>
      <c r="Q527" s="191"/>
      <c r="R527" s="191"/>
      <c r="S527" s="191"/>
      <c r="T527" s="191"/>
      <c r="U527" s="191"/>
      <c r="V527" s="191"/>
      <c r="W527" s="191"/>
      <c r="X527" s="191"/>
      <c r="Y527" s="191">
        <v>19070</v>
      </c>
      <c r="Z527" s="191"/>
      <c r="AA527" s="223" t="s">
        <v>2148</v>
      </c>
      <c r="AB527" s="210" t="s">
        <v>2149</v>
      </c>
      <c r="AC527" s="210" t="s">
        <v>2149</v>
      </c>
      <c r="AD527" s="199" t="s">
        <v>94</v>
      </c>
      <c r="AE527" s="236"/>
      <c r="AF527" s="231">
        <v>0</v>
      </c>
      <c r="AG527" s="211">
        <f>Table16[[#This Row],[ADOPTED
Expenditures TOTAL]]*Table16[[#This Row],[
Percent Related to CAP]]</f>
        <v>0</v>
      </c>
      <c r="AH527" s="211">
        <f>Table16[[#This Row],[ADOPTED
Revenue TOTAL]]*Table16[[#This Row],[
Percent Related to CAP]]</f>
        <v>0</v>
      </c>
      <c r="AI527" s="217" t="s">
        <v>69</v>
      </c>
      <c r="AJ527" s="217" t="s">
        <v>69</v>
      </c>
      <c r="AK527" s="217" t="s">
        <v>69</v>
      </c>
      <c r="AL527" s="217" t="s">
        <v>69</v>
      </c>
      <c r="AM527" s="291"/>
      <c r="AN527" s="215" t="s">
        <v>83</v>
      </c>
      <c r="AO527" s="197"/>
      <c r="AP527" s="197"/>
      <c r="AQ527" s="216"/>
      <c r="AR527" s="216"/>
      <c r="AS527" s="219" t="s">
        <v>2194</v>
      </c>
      <c r="AT527" s="117" t="b">
        <f>IF(Table16[[#This Row],[PROPOSED
Form ID Name]]=Table16[[#This Row],[ADOPTED
Form ID Name]],TRUE,FALSE)</f>
        <v>1</v>
      </c>
      <c r="AU527" s="121" t="s">
        <v>2148</v>
      </c>
      <c r="AV527" s="220" t="b">
        <f>AND(Table16[[#This Row],[PROPOSED Adjustment Description]]=Table16[[#This Row],[ ADOPTED
Adjustment Description]],TRUE,FALSE)</f>
        <v>0</v>
      </c>
      <c r="AW527" s="1" t="s">
        <v>4458</v>
      </c>
      <c r="AX527" s="1" t="b">
        <f>Table16[[#This Row],[Total Expenditures to CAP]]=Table16[[#This Row],[
Percent Related to CAP]]*Table16[[#This Row],[ADOPTED
Expenditures TOTAL]]</f>
        <v>1</v>
      </c>
      <c r="AY527" s="1" t="b">
        <f>Table16[[#This Row],[Total Revenue to CAP]]=Table16[[#This Row],[
Percent Related to CAP]]*Table16[[#This Row],[ADOPTED
Revenue TOTAL]]</f>
        <v>1</v>
      </c>
    </row>
    <row r="528" spans="1:51" s="214" customFormat="1" ht="35.25" customHeight="1" x14ac:dyDescent="0.15">
      <c r="A528" s="196">
        <v>700000</v>
      </c>
      <c r="B528" s="199" t="s">
        <v>1169</v>
      </c>
      <c r="C528" s="198">
        <v>2000</v>
      </c>
      <c r="D528" s="199" t="s">
        <v>393</v>
      </c>
      <c r="E528" s="199" t="s">
        <v>83</v>
      </c>
      <c r="F528" s="199" t="s">
        <v>83</v>
      </c>
      <c r="G528" s="199" t="s">
        <v>83</v>
      </c>
      <c r="H528" s="199" t="s">
        <v>83</v>
      </c>
      <c r="I528" s="226">
        <v>57569</v>
      </c>
      <c r="J528" s="228" t="s">
        <v>2195</v>
      </c>
      <c r="K528" s="190"/>
      <c r="L528" s="193">
        <v>-39055</v>
      </c>
      <c r="M528" s="191"/>
      <c r="N528" s="191"/>
      <c r="O528" s="191">
        <f>SUM(Table16[[#This Row],[Salaries and Wages]:[Variable Fringe]])</f>
        <v>-39055</v>
      </c>
      <c r="P528" s="191"/>
      <c r="Q528" s="191"/>
      <c r="R528" s="191"/>
      <c r="S528" s="191"/>
      <c r="T528" s="191"/>
      <c r="U528" s="191"/>
      <c r="V528" s="191"/>
      <c r="W528" s="191"/>
      <c r="X528" s="191"/>
      <c r="Y528" s="193">
        <v>-39055</v>
      </c>
      <c r="Z528" s="191"/>
      <c r="AA528" s="223" t="s">
        <v>2148</v>
      </c>
      <c r="AB528" s="210" t="s">
        <v>2149</v>
      </c>
      <c r="AC528" s="210" t="s">
        <v>2148</v>
      </c>
      <c r="AD528" s="199" t="s">
        <v>94</v>
      </c>
      <c r="AE528" s="236"/>
      <c r="AF528" s="231">
        <v>0</v>
      </c>
      <c r="AG528" s="211">
        <f>Table16[[#This Row],[ADOPTED
Expenditures TOTAL]]*Table16[[#This Row],[
Percent Related to CAP]]</f>
        <v>0</v>
      </c>
      <c r="AH528" s="211">
        <f>Table16[[#This Row],[ADOPTED
Revenue TOTAL]]*Table16[[#This Row],[
Percent Related to CAP]]</f>
        <v>0</v>
      </c>
      <c r="AI528" s="217" t="s">
        <v>69</v>
      </c>
      <c r="AJ528" s="217" t="s">
        <v>69</v>
      </c>
      <c r="AK528" s="217" t="s">
        <v>69</v>
      </c>
      <c r="AL528" s="217" t="s">
        <v>69</v>
      </c>
      <c r="AM528" s="291"/>
      <c r="AN528" s="215" t="s">
        <v>83</v>
      </c>
      <c r="AO528" s="197"/>
      <c r="AP528" s="197"/>
      <c r="AQ528" s="216"/>
      <c r="AR528" s="216"/>
      <c r="AS528" s="219" t="s">
        <v>2195</v>
      </c>
      <c r="AT528" s="117" t="b">
        <f>IF(Table16[[#This Row],[PROPOSED
Form ID Name]]=Table16[[#This Row],[ADOPTED
Form ID Name]],TRUE,FALSE)</f>
        <v>1</v>
      </c>
      <c r="AU528" s="121" t="s">
        <v>2148</v>
      </c>
      <c r="AV528" s="220" t="b">
        <f>AND(Table16[[#This Row],[PROPOSED Adjustment Description]]=Table16[[#This Row],[ ADOPTED
Adjustment Description]],TRUE,FALSE)</f>
        <v>0</v>
      </c>
      <c r="AW528" s="1" t="s">
        <v>4458</v>
      </c>
      <c r="AX528" s="1" t="b">
        <f>Table16[[#This Row],[Total Expenditures to CAP]]=Table16[[#This Row],[
Percent Related to CAP]]*Table16[[#This Row],[ADOPTED
Expenditures TOTAL]]</f>
        <v>1</v>
      </c>
      <c r="AY528" s="1" t="b">
        <f>Table16[[#This Row],[Total Revenue to CAP]]=Table16[[#This Row],[
Percent Related to CAP]]*Table16[[#This Row],[ADOPTED
Revenue TOTAL]]</f>
        <v>1</v>
      </c>
    </row>
    <row r="529" spans="1:51" s="214" customFormat="1" ht="35.25" customHeight="1" x14ac:dyDescent="0.15">
      <c r="A529" s="196">
        <v>700001</v>
      </c>
      <c r="B529" s="199" t="s">
        <v>1179</v>
      </c>
      <c r="C529" s="198">
        <v>2000</v>
      </c>
      <c r="D529" s="199" t="s">
        <v>393</v>
      </c>
      <c r="E529" s="199" t="s">
        <v>83</v>
      </c>
      <c r="F529" s="199" t="s">
        <v>83</v>
      </c>
      <c r="G529" s="199" t="s">
        <v>83</v>
      </c>
      <c r="H529" s="199" t="s">
        <v>83</v>
      </c>
      <c r="I529" s="226">
        <v>57570</v>
      </c>
      <c r="J529" s="228" t="s">
        <v>2196</v>
      </c>
      <c r="K529" s="190"/>
      <c r="L529" s="193">
        <v>-71752</v>
      </c>
      <c r="M529" s="191"/>
      <c r="N529" s="191"/>
      <c r="O529" s="191">
        <f>SUM(Table16[[#This Row],[Salaries and Wages]:[Variable Fringe]])</f>
        <v>-71752</v>
      </c>
      <c r="P529" s="191"/>
      <c r="Q529" s="191"/>
      <c r="R529" s="191"/>
      <c r="S529" s="191"/>
      <c r="T529" s="191"/>
      <c r="U529" s="191"/>
      <c r="V529" s="191"/>
      <c r="W529" s="191"/>
      <c r="X529" s="191"/>
      <c r="Y529" s="193">
        <v>-71752</v>
      </c>
      <c r="Z529" s="191"/>
      <c r="AA529" s="223" t="s">
        <v>2148</v>
      </c>
      <c r="AB529" s="210" t="s">
        <v>2149</v>
      </c>
      <c r="AC529" s="210" t="s">
        <v>2148</v>
      </c>
      <c r="AD529" s="199" t="s">
        <v>94</v>
      </c>
      <c r="AE529" s="236"/>
      <c r="AF529" s="231">
        <v>0</v>
      </c>
      <c r="AG529" s="211">
        <f>Table16[[#This Row],[ADOPTED
Expenditures TOTAL]]*Table16[[#This Row],[
Percent Related to CAP]]</f>
        <v>0</v>
      </c>
      <c r="AH529" s="211">
        <f>Table16[[#This Row],[ADOPTED
Revenue TOTAL]]*Table16[[#This Row],[
Percent Related to CAP]]</f>
        <v>0</v>
      </c>
      <c r="AI529" s="217" t="s">
        <v>69</v>
      </c>
      <c r="AJ529" s="217" t="s">
        <v>69</v>
      </c>
      <c r="AK529" s="217" t="s">
        <v>69</v>
      </c>
      <c r="AL529" s="217" t="s">
        <v>69</v>
      </c>
      <c r="AM529" s="291"/>
      <c r="AN529" s="215" t="s">
        <v>83</v>
      </c>
      <c r="AO529" s="197"/>
      <c r="AP529" s="197"/>
      <c r="AQ529" s="216"/>
      <c r="AR529" s="216"/>
      <c r="AS529" s="219" t="s">
        <v>2196</v>
      </c>
      <c r="AT529" s="117" t="b">
        <f>IF(Table16[[#This Row],[PROPOSED
Form ID Name]]=Table16[[#This Row],[ADOPTED
Form ID Name]],TRUE,FALSE)</f>
        <v>1</v>
      </c>
      <c r="AU529" s="121" t="s">
        <v>2148</v>
      </c>
      <c r="AV529" s="220" t="b">
        <f>AND(Table16[[#This Row],[PROPOSED Adjustment Description]]=Table16[[#This Row],[ ADOPTED
Adjustment Description]],TRUE,FALSE)</f>
        <v>0</v>
      </c>
      <c r="AW529" s="1" t="s">
        <v>4458</v>
      </c>
      <c r="AX529" s="1" t="b">
        <f>Table16[[#This Row],[Total Expenditures to CAP]]=Table16[[#This Row],[
Percent Related to CAP]]*Table16[[#This Row],[ADOPTED
Expenditures TOTAL]]</f>
        <v>1</v>
      </c>
      <c r="AY529" s="1" t="b">
        <f>Table16[[#This Row],[Total Revenue to CAP]]=Table16[[#This Row],[
Percent Related to CAP]]*Table16[[#This Row],[ADOPTED
Revenue TOTAL]]</f>
        <v>1</v>
      </c>
    </row>
    <row r="530" spans="1:51" s="214" customFormat="1" ht="35.25" customHeight="1" x14ac:dyDescent="0.15">
      <c r="A530" s="196">
        <v>700011</v>
      </c>
      <c r="B530" s="199" t="s">
        <v>392</v>
      </c>
      <c r="C530" s="198">
        <v>2000</v>
      </c>
      <c r="D530" s="199" t="s">
        <v>393</v>
      </c>
      <c r="E530" s="199" t="s">
        <v>83</v>
      </c>
      <c r="F530" s="199" t="s">
        <v>83</v>
      </c>
      <c r="G530" s="199" t="s">
        <v>83</v>
      </c>
      <c r="H530" s="199" t="s">
        <v>83</v>
      </c>
      <c r="I530" s="226">
        <v>57571</v>
      </c>
      <c r="J530" s="228" t="s">
        <v>2197</v>
      </c>
      <c r="K530" s="190"/>
      <c r="L530" s="191">
        <v>174762</v>
      </c>
      <c r="M530" s="191"/>
      <c r="N530" s="191"/>
      <c r="O530" s="191">
        <f>SUM(Table16[[#This Row],[Salaries and Wages]:[Variable Fringe]])</f>
        <v>174762</v>
      </c>
      <c r="P530" s="191"/>
      <c r="Q530" s="191"/>
      <c r="R530" s="191"/>
      <c r="S530" s="191"/>
      <c r="T530" s="191"/>
      <c r="U530" s="191"/>
      <c r="V530" s="191"/>
      <c r="W530" s="191"/>
      <c r="X530" s="191"/>
      <c r="Y530" s="191">
        <v>174762</v>
      </c>
      <c r="Z530" s="191"/>
      <c r="AA530" s="223" t="s">
        <v>2148</v>
      </c>
      <c r="AB530" s="210" t="s">
        <v>2149</v>
      </c>
      <c r="AC530" s="210" t="s">
        <v>2148</v>
      </c>
      <c r="AD530" s="199" t="s">
        <v>94</v>
      </c>
      <c r="AE530" s="236"/>
      <c r="AF530" s="231">
        <v>0</v>
      </c>
      <c r="AG530" s="211">
        <f>Table16[[#This Row],[ADOPTED
Expenditures TOTAL]]*Table16[[#This Row],[
Percent Related to CAP]]</f>
        <v>0</v>
      </c>
      <c r="AH530" s="211">
        <f>Table16[[#This Row],[ADOPTED
Revenue TOTAL]]*Table16[[#This Row],[
Percent Related to CAP]]</f>
        <v>0</v>
      </c>
      <c r="AI530" s="217" t="s">
        <v>69</v>
      </c>
      <c r="AJ530" s="217" t="s">
        <v>69</v>
      </c>
      <c r="AK530" s="217" t="s">
        <v>69</v>
      </c>
      <c r="AL530" s="217" t="s">
        <v>69</v>
      </c>
      <c r="AM530" s="291"/>
      <c r="AN530" s="215" t="s">
        <v>83</v>
      </c>
      <c r="AO530" s="197"/>
      <c r="AP530" s="197"/>
      <c r="AQ530" s="216"/>
      <c r="AR530" s="216"/>
      <c r="AS530" s="219" t="s">
        <v>2197</v>
      </c>
      <c r="AT530" s="117" t="b">
        <f>IF(Table16[[#This Row],[PROPOSED
Form ID Name]]=Table16[[#This Row],[ADOPTED
Form ID Name]],TRUE,FALSE)</f>
        <v>1</v>
      </c>
      <c r="AU530" s="121" t="s">
        <v>2148</v>
      </c>
      <c r="AV530" s="220" t="b">
        <f>AND(Table16[[#This Row],[PROPOSED Adjustment Description]]=Table16[[#This Row],[ ADOPTED
Adjustment Description]],TRUE,FALSE)</f>
        <v>0</v>
      </c>
      <c r="AW530" s="1" t="s">
        <v>4458</v>
      </c>
      <c r="AX530" s="1" t="b">
        <f>Table16[[#This Row],[Total Expenditures to CAP]]=Table16[[#This Row],[
Percent Related to CAP]]*Table16[[#This Row],[ADOPTED
Expenditures TOTAL]]</f>
        <v>1</v>
      </c>
      <c r="AY530" s="1" t="b">
        <f>Table16[[#This Row],[Total Revenue to CAP]]=Table16[[#This Row],[
Percent Related to CAP]]*Table16[[#This Row],[ADOPTED
Revenue TOTAL]]</f>
        <v>1</v>
      </c>
    </row>
    <row r="531" spans="1:51" s="214" customFormat="1" ht="35.25" customHeight="1" x14ac:dyDescent="0.15">
      <c r="A531" s="196">
        <v>700043</v>
      </c>
      <c r="B531" s="199" t="s">
        <v>1125</v>
      </c>
      <c r="C531" s="198">
        <v>171416</v>
      </c>
      <c r="D531" s="199" t="s">
        <v>1126</v>
      </c>
      <c r="E531" s="199" t="s">
        <v>83</v>
      </c>
      <c r="F531" s="199" t="s">
        <v>83</v>
      </c>
      <c r="G531" s="199" t="s">
        <v>83</v>
      </c>
      <c r="H531" s="199" t="s">
        <v>83</v>
      </c>
      <c r="I531" s="226">
        <v>57572</v>
      </c>
      <c r="J531" s="228" t="s">
        <v>2198</v>
      </c>
      <c r="K531" s="190"/>
      <c r="L531" s="191">
        <v>33913</v>
      </c>
      <c r="M531" s="191"/>
      <c r="N531" s="191"/>
      <c r="O531" s="191">
        <f>SUM(Table16[[#This Row],[Salaries and Wages]:[Variable Fringe]])</f>
        <v>33913</v>
      </c>
      <c r="P531" s="191"/>
      <c r="Q531" s="191"/>
      <c r="R531" s="191"/>
      <c r="S531" s="191"/>
      <c r="T531" s="191"/>
      <c r="U531" s="191"/>
      <c r="V531" s="191"/>
      <c r="W531" s="191"/>
      <c r="X531" s="191"/>
      <c r="Y531" s="191">
        <v>33913</v>
      </c>
      <c r="Z531" s="191"/>
      <c r="AA531" s="223" t="s">
        <v>2148</v>
      </c>
      <c r="AB531" s="210" t="s">
        <v>2149</v>
      </c>
      <c r="AC531" s="210" t="s">
        <v>2149</v>
      </c>
      <c r="AD531" s="199" t="s">
        <v>94</v>
      </c>
      <c r="AE531" s="236"/>
      <c r="AF531" s="231">
        <v>0</v>
      </c>
      <c r="AG531" s="211">
        <f>Table16[[#This Row],[ADOPTED
Expenditures TOTAL]]*Table16[[#This Row],[
Percent Related to CAP]]</f>
        <v>0</v>
      </c>
      <c r="AH531" s="211">
        <f>Table16[[#This Row],[ADOPTED
Revenue TOTAL]]*Table16[[#This Row],[
Percent Related to CAP]]</f>
        <v>0</v>
      </c>
      <c r="AI531" s="217" t="s">
        <v>69</v>
      </c>
      <c r="AJ531" s="217" t="s">
        <v>69</v>
      </c>
      <c r="AK531" s="217" t="s">
        <v>69</v>
      </c>
      <c r="AL531" s="217" t="s">
        <v>69</v>
      </c>
      <c r="AM531" s="291"/>
      <c r="AN531" s="215" t="s">
        <v>83</v>
      </c>
      <c r="AO531" s="197"/>
      <c r="AP531" s="197"/>
      <c r="AQ531" s="216"/>
      <c r="AR531" s="216"/>
      <c r="AS531" s="219" t="s">
        <v>2198</v>
      </c>
      <c r="AT531" s="117" t="b">
        <f>IF(Table16[[#This Row],[PROPOSED
Form ID Name]]=Table16[[#This Row],[ADOPTED
Form ID Name]],TRUE,FALSE)</f>
        <v>1</v>
      </c>
      <c r="AU531" s="121" t="s">
        <v>2148</v>
      </c>
      <c r="AV531" s="220" t="b">
        <f>AND(Table16[[#This Row],[PROPOSED Adjustment Description]]=Table16[[#This Row],[ ADOPTED
Adjustment Description]],TRUE,FALSE)</f>
        <v>0</v>
      </c>
      <c r="AW531" s="1" t="s">
        <v>4458</v>
      </c>
      <c r="AX531" s="1" t="b">
        <f>Table16[[#This Row],[Total Expenditures to CAP]]=Table16[[#This Row],[
Percent Related to CAP]]*Table16[[#This Row],[ADOPTED
Expenditures TOTAL]]</f>
        <v>1</v>
      </c>
      <c r="AY531" s="1" t="b">
        <f>Table16[[#This Row],[Total Revenue to CAP]]=Table16[[#This Row],[
Percent Related to CAP]]*Table16[[#This Row],[ADOPTED
Revenue TOTAL]]</f>
        <v>1</v>
      </c>
    </row>
    <row r="532" spans="1:51" s="214" customFormat="1" ht="35.25" customHeight="1" x14ac:dyDescent="0.15">
      <c r="A532" s="196">
        <v>700048</v>
      </c>
      <c r="B532" s="199" t="s">
        <v>897</v>
      </c>
      <c r="C532" s="198">
        <v>2115</v>
      </c>
      <c r="D532" s="199" t="s">
        <v>898</v>
      </c>
      <c r="E532" s="199" t="s">
        <v>83</v>
      </c>
      <c r="F532" s="199" t="s">
        <v>83</v>
      </c>
      <c r="G532" s="199" t="s">
        <v>83</v>
      </c>
      <c r="H532" s="199" t="s">
        <v>83</v>
      </c>
      <c r="I532" s="226">
        <v>57573</v>
      </c>
      <c r="J532" s="228" t="s">
        <v>2199</v>
      </c>
      <c r="K532" s="190"/>
      <c r="L532" s="191">
        <v>11890</v>
      </c>
      <c r="M532" s="191"/>
      <c r="N532" s="191"/>
      <c r="O532" s="191">
        <f>SUM(Table16[[#This Row],[Salaries and Wages]:[Variable Fringe]])</f>
        <v>11890</v>
      </c>
      <c r="P532" s="191"/>
      <c r="Q532" s="191"/>
      <c r="R532" s="191"/>
      <c r="S532" s="191"/>
      <c r="T532" s="191"/>
      <c r="U532" s="191"/>
      <c r="V532" s="191"/>
      <c r="W532" s="191"/>
      <c r="X532" s="191"/>
      <c r="Y532" s="191">
        <v>11890</v>
      </c>
      <c r="Z532" s="191"/>
      <c r="AA532" s="223" t="s">
        <v>2148</v>
      </c>
      <c r="AB532" s="210" t="s">
        <v>2149</v>
      </c>
      <c r="AC532" s="210" t="s">
        <v>2149</v>
      </c>
      <c r="AD532" s="199" t="s">
        <v>94</v>
      </c>
      <c r="AE532" s="236"/>
      <c r="AF532" s="231">
        <v>0</v>
      </c>
      <c r="AG532" s="211">
        <f>Table16[[#This Row],[ADOPTED
Expenditures TOTAL]]*Table16[[#This Row],[
Percent Related to CAP]]</f>
        <v>0</v>
      </c>
      <c r="AH532" s="211">
        <f>Table16[[#This Row],[ADOPTED
Revenue TOTAL]]*Table16[[#This Row],[
Percent Related to CAP]]</f>
        <v>0</v>
      </c>
      <c r="AI532" s="217" t="s">
        <v>69</v>
      </c>
      <c r="AJ532" s="217" t="s">
        <v>69</v>
      </c>
      <c r="AK532" s="217" t="s">
        <v>69</v>
      </c>
      <c r="AL532" s="217" t="s">
        <v>69</v>
      </c>
      <c r="AM532" s="291"/>
      <c r="AN532" s="215" t="s">
        <v>83</v>
      </c>
      <c r="AO532" s="197"/>
      <c r="AP532" s="197"/>
      <c r="AQ532" s="216"/>
      <c r="AR532" s="216"/>
      <c r="AS532" s="219" t="s">
        <v>2199</v>
      </c>
      <c r="AT532" s="117" t="b">
        <f>IF(Table16[[#This Row],[PROPOSED
Form ID Name]]=Table16[[#This Row],[ADOPTED
Form ID Name]],TRUE,FALSE)</f>
        <v>1</v>
      </c>
      <c r="AU532" s="121" t="s">
        <v>2148</v>
      </c>
      <c r="AV532" s="220" t="b">
        <f>AND(Table16[[#This Row],[PROPOSED Adjustment Description]]=Table16[[#This Row],[ ADOPTED
Adjustment Description]],TRUE,FALSE)</f>
        <v>0</v>
      </c>
      <c r="AW532" s="1" t="s">
        <v>4458</v>
      </c>
      <c r="AX532" s="1" t="b">
        <f>Table16[[#This Row],[Total Expenditures to CAP]]=Table16[[#This Row],[
Percent Related to CAP]]*Table16[[#This Row],[ADOPTED
Expenditures TOTAL]]</f>
        <v>1</v>
      </c>
      <c r="AY532" s="1" t="b">
        <f>Table16[[#This Row],[Total Revenue to CAP]]=Table16[[#This Row],[
Percent Related to CAP]]*Table16[[#This Row],[ADOPTED
Revenue TOTAL]]</f>
        <v>1</v>
      </c>
    </row>
    <row r="533" spans="1:51" s="214" customFormat="1" ht="35.25" customHeight="1" x14ac:dyDescent="0.15">
      <c r="A533" s="196">
        <v>720000</v>
      </c>
      <c r="B533" s="199" t="s">
        <v>491</v>
      </c>
      <c r="C533" s="198">
        <v>1317</v>
      </c>
      <c r="D533" s="199" t="s">
        <v>492</v>
      </c>
      <c r="E533" s="199" t="s">
        <v>83</v>
      </c>
      <c r="F533" s="199" t="s">
        <v>83</v>
      </c>
      <c r="G533" s="199" t="s">
        <v>83</v>
      </c>
      <c r="H533" s="199" t="s">
        <v>83</v>
      </c>
      <c r="I533" s="226">
        <v>57574</v>
      </c>
      <c r="J533" s="228" t="s">
        <v>2200</v>
      </c>
      <c r="K533" s="190"/>
      <c r="L533" s="191">
        <v>20787</v>
      </c>
      <c r="M533" s="191"/>
      <c r="N533" s="191"/>
      <c r="O533" s="191">
        <f>SUM(Table16[[#This Row],[Salaries and Wages]:[Variable Fringe]])</f>
        <v>20787</v>
      </c>
      <c r="P533" s="191"/>
      <c r="Q533" s="191"/>
      <c r="R533" s="191"/>
      <c r="S533" s="191"/>
      <c r="T533" s="191"/>
      <c r="U533" s="191"/>
      <c r="V533" s="191"/>
      <c r="W533" s="191"/>
      <c r="X533" s="191"/>
      <c r="Y533" s="191">
        <v>20787</v>
      </c>
      <c r="Z533" s="191"/>
      <c r="AA533" s="223" t="s">
        <v>2148</v>
      </c>
      <c r="AB533" s="210" t="s">
        <v>2149</v>
      </c>
      <c r="AC533" s="210" t="s">
        <v>2149</v>
      </c>
      <c r="AD533" s="199" t="s">
        <v>94</v>
      </c>
      <c r="AE533" s="236"/>
      <c r="AF533" s="231">
        <v>0</v>
      </c>
      <c r="AG533" s="211">
        <f>Table16[[#This Row],[ADOPTED
Expenditures TOTAL]]*Table16[[#This Row],[
Percent Related to CAP]]</f>
        <v>0</v>
      </c>
      <c r="AH533" s="211">
        <f>Table16[[#This Row],[ADOPTED
Revenue TOTAL]]*Table16[[#This Row],[
Percent Related to CAP]]</f>
        <v>0</v>
      </c>
      <c r="AI533" s="217" t="s">
        <v>69</v>
      </c>
      <c r="AJ533" s="217" t="s">
        <v>69</v>
      </c>
      <c r="AK533" s="217" t="s">
        <v>69</v>
      </c>
      <c r="AL533" s="217" t="s">
        <v>69</v>
      </c>
      <c r="AM533" s="291"/>
      <c r="AN533" s="215" t="s">
        <v>83</v>
      </c>
      <c r="AO533" s="197"/>
      <c r="AP533" s="197"/>
      <c r="AQ533" s="216"/>
      <c r="AR533" s="216"/>
      <c r="AS533" s="219" t="s">
        <v>2200</v>
      </c>
      <c r="AT533" s="117" t="b">
        <f>IF(Table16[[#This Row],[PROPOSED
Form ID Name]]=Table16[[#This Row],[ADOPTED
Form ID Name]],TRUE,FALSE)</f>
        <v>1</v>
      </c>
      <c r="AU533" s="121" t="s">
        <v>2148</v>
      </c>
      <c r="AV533" s="220" t="b">
        <f>AND(Table16[[#This Row],[PROPOSED Adjustment Description]]=Table16[[#This Row],[ ADOPTED
Adjustment Description]],TRUE,FALSE)</f>
        <v>0</v>
      </c>
      <c r="AW533" s="1" t="s">
        <v>4458</v>
      </c>
      <c r="AX533" s="1" t="b">
        <f>Table16[[#This Row],[Total Expenditures to CAP]]=Table16[[#This Row],[
Percent Related to CAP]]*Table16[[#This Row],[ADOPTED
Expenditures TOTAL]]</f>
        <v>1</v>
      </c>
      <c r="AY533" s="1" t="b">
        <f>Table16[[#This Row],[Total Revenue to CAP]]=Table16[[#This Row],[
Percent Related to CAP]]*Table16[[#This Row],[ADOPTED
Revenue TOTAL]]</f>
        <v>1</v>
      </c>
    </row>
    <row r="534" spans="1:51" s="214" customFormat="1" ht="35.25" customHeight="1" x14ac:dyDescent="0.15">
      <c r="A534" s="196">
        <v>720048</v>
      </c>
      <c r="B534" s="199" t="s">
        <v>115</v>
      </c>
      <c r="C534" s="198">
        <v>1515</v>
      </c>
      <c r="D534" s="199" t="s">
        <v>116</v>
      </c>
      <c r="E534" s="199" t="s">
        <v>83</v>
      </c>
      <c r="F534" s="199" t="s">
        <v>83</v>
      </c>
      <c r="G534" s="199" t="s">
        <v>83</v>
      </c>
      <c r="H534" s="199" t="s">
        <v>83</v>
      </c>
      <c r="I534" s="226">
        <v>57575</v>
      </c>
      <c r="J534" s="228" t="s">
        <v>2201</v>
      </c>
      <c r="K534" s="190"/>
      <c r="L534" s="193">
        <v>-11973</v>
      </c>
      <c r="M534" s="191"/>
      <c r="N534" s="191"/>
      <c r="O534" s="191">
        <f>SUM(Table16[[#This Row],[Salaries and Wages]:[Variable Fringe]])</f>
        <v>-11973</v>
      </c>
      <c r="P534" s="191"/>
      <c r="Q534" s="191"/>
      <c r="R534" s="191"/>
      <c r="S534" s="191"/>
      <c r="T534" s="191"/>
      <c r="U534" s="191"/>
      <c r="V534" s="191"/>
      <c r="W534" s="191"/>
      <c r="X534" s="191"/>
      <c r="Y534" s="193">
        <v>-11973</v>
      </c>
      <c r="Z534" s="191"/>
      <c r="AA534" s="223" t="s">
        <v>2148</v>
      </c>
      <c r="AB534" s="210" t="s">
        <v>2149</v>
      </c>
      <c r="AC534" s="210" t="s">
        <v>2149</v>
      </c>
      <c r="AD534" s="199" t="s">
        <v>94</v>
      </c>
      <c r="AE534" s="234"/>
      <c r="AF534" s="231">
        <v>0</v>
      </c>
      <c r="AG534" s="211">
        <f>Table16[[#This Row],[ADOPTED
Expenditures TOTAL]]*Table16[[#This Row],[
Percent Related to CAP]]</f>
        <v>0</v>
      </c>
      <c r="AH534" s="211">
        <f>Table16[[#This Row],[ADOPTED
Revenue TOTAL]]*Table16[[#This Row],[
Percent Related to CAP]]</f>
        <v>0</v>
      </c>
      <c r="AI534" s="217" t="s">
        <v>69</v>
      </c>
      <c r="AJ534" s="217" t="s">
        <v>69</v>
      </c>
      <c r="AK534" s="217" t="s">
        <v>69</v>
      </c>
      <c r="AL534" s="217" t="s">
        <v>69</v>
      </c>
      <c r="AM534" s="246"/>
      <c r="AN534" s="215"/>
      <c r="AO534" s="197"/>
      <c r="AP534" s="197"/>
      <c r="AQ534" s="197" t="s">
        <v>83</v>
      </c>
      <c r="AR534" s="197"/>
      <c r="AS534" s="219" t="s">
        <v>2201</v>
      </c>
      <c r="AT534" s="117" t="b">
        <f>IF(Table16[[#This Row],[PROPOSED
Form ID Name]]=Table16[[#This Row],[ADOPTED
Form ID Name]],TRUE,FALSE)</f>
        <v>1</v>
      </c>
      <c r="AU534" s="121" t="s">
        <v>2148</v>
      </c>
      <c r="AV534" s="220" t="b">
        <f>AND(Table16[[#This Row],[PROPOSED Adjustment Description]]=Table16[[#This Row],[ ADOPTED
Adjustment Description]],TRUE,FALSE)</f>
        <v>0</v>
      </c>
      <c r="AW534" s="1" t="s">
        <v>4458</v>
      </c>
      <c r="AX534" s="1" t="b">
        <f>Table16[[#This Row],[Total Expenditures to CAP]]=Table16[[#This Row],[
Percent Related to CAP]]*Table16[[#This Row],[ADOPTED
Expenditures TOTAL]]</f>
        <v>1</v>
      </c>
      <c r="AY534" s="1" t="b">
        <f>Table16[[#This Row],[Total Revenue to CAP]]=Table16[[#This Row],[
Percent Related to CAP]]*Table16[[#This Row],[ADOPTED
Revenue TOTAL]]</f>
        <v>1</v>
      </c>
    </row>
    <row r="535" spans="1:51" s="214" customFormat="1" ht="35.25" customHeight="1" x14ac:dyDescent="0.15">
      <c r="A535" s="196">
        <v>720057</v>
      </c>
      <c r="B535" s="199" t="s">
        <v>149</v>
      </c>
      <c r="C535" s="198">
        <v>2118</v>
      </c>
      <c r="D535" s="199" t="s">
        <v>1532</v>
      </c>
      <c r="E535" s="199" t="s">
        <v>83</v>
      </c>
      <c r="F535" s="199" t="s">
        <v>83</v>
      </c>
      <c r="G535" s="199" t="s">
        <v>83</v>
      </c>
      <c r="H535" s="199" t="s">
        <v>83</v>
      </c>
      <c r="I535" s="226">
        <v>57576</v>
      </c>
      <c r="J535" s="228" t="s">
        <v>2202</v>
      </c>
      <c r="K535" s="190"/>
      <c r="L535" s="191">
        <v>96881</v>
      </c>
      <c r="M535" s="191"/>
      <c r="N535" s="191"/>
      <c r="O535" s="191">
        <f>SUM(Table16[[#This Row],[Salaries and Wages]:[Variable Fringe]])</f>
        <v>96881</v>
      </c>
      <c r="P535" s="191"/>
      <c r="Q535" s="191"/>
      <c r="R535" s="191"/>
      <c r="S535" s="191"/>
      <c r="T535" s="191"/>
      <c r="U535" s="191"/>
      <c r="V535" s="191"/>
      <c r="W535" s="191"/>
      <c r="X535" s="191"/>
      <c r="Y535" s="191">
        <v>96881</v>
      </c>
      <c r="Z535" s="191"/>
      <c r="AA535" s="223" t="s">
        <v>2148</v>
      </c>
      <c r="AB535" s="210" t="s">
        <v>2149</v>
      </c>
      <c r="AC535" s="210" t="s">
        <v>2149</v>
      </c>
      <c r="AD535" s="199" t="s">
        <v>94</v>
      </c>
      <c r="AE535" s="236"/>
      <c r="AF535" s="259">
        <v>0</v>
      </c>
      <c r="AG535" s="211">
        <f>Table16[[#This Row],[ADOPTED
Expenditures TOTAL]]*Table16[[#This Row],[
Percent Related to CAP]]</f>
        <v>0</v>
      </c>
      <c r="AH535" s="211">
        <f>Table16[[#This Row],[ADOPTED
Revenue TOTAL]]*Table16[[#This Row],[
Percent Related to CAP]]</f>
        <v>0</v>
      </c>
      <c r="AI535" s="251" t="s">
        <v>69</v>
      </c>
      <c r="AJ535" s="251" t="s">
        <v>69</v>
      </c>
      <c r="AK535" s="251" t="s">
        <v>69</v>
      </c>
      <c r="AL535" s="251" t="s">
        <v>69</v>
      </c>
      <c r="AM535" s="291"/>
      <c r="AN535" s="215" t="s">
        <v>83</v>
      </c>
      <c r="AO535" s="197"/>
      <c r="AP535" s="197"/>
      <c r="AQ535" s="216"/>
      <c r="AR535" s="216"/>
      <c r="AS535" s="219" t="s">
        <v>2202</v>
      </c>
      <c r="AT535" s="117" t="b">
        <f>IF(Table16[[#This Row],[PROPOSED
Form ID Name]]=Table16[[#This Row],[ADOPTED
Form ID Name]],TRUE,FALSE)</f>
        <v>1</v>
      </c>
      <c r="AU535" s="121" t="s">
        <v>2148</v>
      </c>
      <c r="AV535" s="220" t="b">
        <f>AND(Table16[[#This Row],[PROPOSED Adjustment Description]]=Table16[[#This Row],[ ADOPTED
Adjustment Description]],TRUE,FALSE)</f>
        <v>0</v>
      </c>
      <c r="AW535" s="1" t="s">
        <v>4458</v>
      </c>
      <c r="AX535" s="1" t="b">
        <f>Table16[[#This Row],[Total Expenditures to CAP]]=Table16[[#This Row],[
Percent Related to CAP]]*Table16[[#This Row],[ADOPTED
Expenditures TOTAL]]</f>
        <v>1</v>
      </c>
      <c r="AY535" s="1" t="b">
        <f>Table16[[#This Row],[Total Revenue to CAP]]=Table16[[#This Row],[
Percent Related to CAP]]*Table16[[#This Row],[ADOPTED
Revenue TOTAL]]</f>
        <v>1</v>
      </c>
    </row>
    <row r="536" spans="1:51" s="214" customFormat="1" ht="35.25" customHeight="1" x14ac:dyDescent="0.15">
      <c r="A536" s="196">
        <v>100000</v>
      </c>
      <c r="B536" s="199" t="s">
        <v>57</v>
      </c>
      <c r="C536" s="198">
        <v>110111</v>
      </c>
      <c r="D536" s="199" t="s">
        <v>2203</v>
      </c>
      <c r="E536" s="199" t="s">
        <v>103</v>
      </c>
      <c r="F536" s="199" t="s">
        <v>60</v>
      </c>
      <c r="G536" s="199" t="s">
        <v>104</v>
      </c>
      <c r="H536" s="199" t="s">
        <v>83</v>
      </c>
      <c r="I536" s="226">
        <v>57577</v>
      </c>
      <c r="J536" s="228" t="s">
        <v>2204</v>
      </c>
      <c r="K536" s="190"/>
      <c r="L536" s="191"/>
      <c r="M536" s="191"/>
      <c r="N536" s="191"/>
      <c r="O536" s="191">
        <f>SUM(Table16[[#This Row],[Salaries and Wages]:[Variable Fringe]])</f>
        <v>0</v>
      </c>
      <c r="P536" s="191"/>
      <c r="Q536" s="191">
        <v>110488</v>
      </c>
      <c r="R536" s="191"/>
      <c r="S536" s="191"/>
      <c r="T536" s="191"/>
      <c r="U536" s="191"/>
      <c r="V536" s="191"/>
      <c r="W536" s="191"/>
      <c r="X536" s="191"/>
      <c r="Y536" s="191">
        <v>110488</v>
      </c>
      <c r="Z536" s="191"/>
      <c r="AA536" s="222" t="s">
        <v>2205</v>
      </c>
      <c r="AB536" s="210" t="s">
        <v>2206</v>
      </c>
      <c r="AC536" s="209" t="s">
        <v>2207</v>
      </c>
      <c r="AD536" s="199" t="s">
        <v>94</v>
      </c>
      <c r="AE536" s="234" t="s">
        <v>69</v>
      </c>
      <c r="AF536" s="231">
        <v>0</v>
      </c>
      <c r="AG536" s="211">
        <f>Table16[[#This Row],[ADOPTED
Expenditures TOTAL]]*Table16[[#This Row],[
Percent Related to CAP]]</f>
        <v>0</v>
      </c>
      <c r="AH536" s="211">
        <f>Table16[[#This Row],[ADOPTED
Revenue TOTAL]]*Table16[[#This Row],[
Percent Related to CAP]]</f>
        <v>0</v>
      </c>
      <c r="AI536" s="217" t="s">
        <v>69</v>
      </c>
      <c r="AJ536" s="217" t="s">
        <v>69</v>
      </c>
      <c r="AK536" s="217" t="s">
        <v>69</v>
      </c>
      <c r="AL536" s="217" t="s">
        <v>69</v>
      </c>
      <c r="AM536" s="246"/>
      <c r="AN536" s="215"/>
      <c r="AO536" s="197"/>
      <c r="AP536" s="197"/>
      <c r="AQ536" s="197"/>
      <c r="AR536" s="197" t="s">
        <v>83</v>
      </c>
      <c r="AS536" s="219" t="s">
        <v>2204</v>
      </c>
      <c r="AT536" s="116" t="b">
        <f>IF(Table16[[#This Row],[PROPOSED
Form ID Name]]=Table16[[#This Row],[ADOPTED
Form ID Name]],TRUE,FALSE)</f>
        <v>1</v>
      </c>
      <c r="AU536" s="121" t="s">
        <v>2205</v>
      </c>
      <c r="AV536" s="220" t="b">
        <f>AND(Table16[[#This Row],[PROPOSED Adjustment Description]]=Table16[[#This Row],[ ADOPTED
Adjustment Description]],TRUE,FALSE)</f>
        <v>0</v>
      </c>
      <c r="AW536" s="1" t="s">
        <v>4458</v>
      </c>
      <c r="AX536" s="1" t="b">
        <f>Table16[[#This Row],[Total Expenditures to CAP]]=Table16[[#This Row],[
Percent Related to CAP]]*Table16[[#This Row],[ADOPTED
Expenditures TOTAL]]</f>
        <v>1</v>
      </c>
      <c r="AY536" s="1" t="b">
        <f>Table16[[#This Row],[Total Revenue to CAP]]=Table16[[#This Row],[
Percent Related to CAP]]*Table16[[#This Row],[ADOPTED
Revenue TOTAL]]</f>
        <v>1</v>
      </c>
    </row>
    <row r="537" spans="1:51" s="214" customFormat="1" ht="35.25" customHeight="1" x14ac:dyDescent="0.15">
      <c r="A537" s="196">
        <v>100000</v>
      </c>
      <c r="B537" s="199" t="s">
        <v>57</v>
      </c>
      <c r="C537" s="198">
        <v>110211</v>
      </c>
      <c r="D537" s="199" t="s">
        <v>2208</v>
      </c>
      <c r="E537" s="199" t="s">
        <v>103</v>
      </c>
      <c r="F537" s="199" t="s">
        <v>60</v>
      </c>
      <c r="G537" s="199" t="s">
        <v>104</v>
      </c>
      <c r="H537" s="199" t="s">
        <v>83</v>
      </c>
      <c r="I537" s="226">
        <v>57578</v>
      </c>
      <c r="J537" s="228" t="s">
        <v>2209</v>
      </c>
      <c r="K537" s="190"/>
      <c r="L537" s="191"/>
      <c r="M537" s="191"/>
      <c r="N537" s="191"/>
      <c r="O537" s="191">
        <f>SUM(Table16[[#This Row],[Salaries and Wages]:[Variable Fringe]])</f>
        <v>0</v>
      </c>
      <c r="P537" s="191"/>
      <c r="Q537" s="191">
        <v>89872</v>
      </c>
      <c r="R537" s="191"/>
      <c r="S537" s="191"/>
      <c r="T537" s="191"/>
      <c r="U537" s="191"/>
      <c r="V537" s="191"/>
      <c r="W537" s="191"/>
      <c r="X537" s="191"/>
      <c r="Y537" s="191">
        <v>89872</v>
      </c>
      <c r="Z537" s="191"/>
      <c r="AA537" s="222" t="s">
        <v>2210</v>
      </c>
      <c r="AB537" s="210" t="s">
        <v>2206</v>
      </c>
      <c r="AC537" s="209" t="s">
        <v>2211</v>
      </c>
      <c r="AD537" s="199" t="s">
        <v>94</v>
      </c>
      <c r="AE537" s="234" t="s">
        <v>69</v>
      </c>
      <c r="AF537" s="231">
        <v>0</v>
      </c>
      <c r="AG537" s="211">
        <f>Table16[[#This Row],[ADOPTED
Expenditures TOTAL]]*Table16[[#This Row],[
Percent Related to CAP]]</f>
        <v>0</v>
      </c>
      <c r="AH537" s="211">
        <f>Table16[[#This Row],[ADOPTED
Revenue TOTAL]]*Table16[[#This Row],[
Percent Related to CAP]]</f>
        <v>0</v>
      </c>
      <c r="AI537" s="217" t="s">
        <v>69</v>
      </c>
      <c r="AJ537" s="217" t="s">
        <v>69</v>
      </c>
      <c r="AK537" s="217" t="s">
        <v>69</v>
      </c>
      <c r="AL537" s="217" t="s">
        <v>69</v>
      </c>
      <c r="AM537" s="246"/>
      <c r="AN537" s="215"/>
      <c r="AO537" s="197"/>
      <c r="AP537" s="197"/>
      <c r="AQ537" s="197"/>
      <c r="AR537" s="197" t="s">
        <v>83</v>
      </c>
      <c r="AS537" s="219" t="s">
        <v>2209</v>
      </c>
      <c r="AT537" s="116" t="b">
        <f>IF(Table16[[#This Row],[PROPOSED
Form ID Name]]=Table16[[#This Row],[ADOPTED
Form ID Name]],TRUE,FALSE)</f>
        <v>1</v>
      </c>
      <c r="AU537" s="121" t="s">
        <v>2210</v>
      </c>
      <c r="AV537" s="220" t="b">
        <f>AND(Table16[[#This Row],[PROPOSED Adjustment Description]]=Table16[[#This Row],[ ADOPTED
Adjustment Description]],TRUE,FALSE)</f>
        <v>0</v>
      </c>
      <c r="AW537" s="1" t="s">
        <v>4458</v>
      </c>
      <c r="AX537" s="1" t="b">
        <f>Table16[[#This Row],[Total Expenditures to CAP]]=Table16[[#This Row],[
Percent Related to CAP]]*Table16[[#This Row],[ADOPTED
Expenditures TOTAL]]</f>
        <v>1</v>
      </c>
      <c r="AY537" s="1" t="b">
        <f>Table16[[#This Row],[Total Revenue to CAP]]=Table16[[#This Row],[
Percent Related to CAP]]*Table16[[#This Row],[ADOPTED
Revenue TOTAL]]</f>
        <v>1</v>
      </c>
    </row>
    <row r="538" spans="1:51" s="214" customFormat="1" ht="35.25" customHeight="1" x14ac:dyDescent="0.15">
      <c r="A538" s="196">
        <v>100000</v>
      </c>
      <c r="B538" s="199" t="s">
        <v>57</v>
      </c>
      <c r="C538" s="198">
        <v>110311</v>
      </c>
      <c r="D538" s="199" t="s">
        <v>2212</v>
      </c>
      <c r="E538" s="199" t="s">
        <v>103</v>
      </c>
      <c r="F538" s="199" t="s">
        <v>60</v>
      </c>
      <c r="G538" s="199" t="s">
        <v>104</v>
      </c>
      <c r="H538" s="199" t="s">
        <v>83</v>
      </c>
      <c r="I538" s="226">
        <v>57579</v>
      </c>
      <c r="J538" s="228" t="s">
        <v>2213</v>
      </c>
      <c r="K538" s="190"/>
      <c r="L538" s="191"/>
      <c r="M538" s="191"/>
      <c r="N538" s="191"/>
      <c r="O538" s="191">
        <f>SUM(Table16[[#This Row],[Salaries and Wages]:[Variable Fringe]])</f>
        <v>0</v>
      </c>
      <c r="P538" s="191"/>
      <c r="Q538" s="191">
        <v>29522</v>
      </c>
      <c r="R538" s="191"/>
      <c r="S538" s="191"/>
      <c r="T538" s="191"/>
      <c r="U538" s="191"/>
      <c r="V538" s="191"/>
      <c r="W538" s="191"/>
      <c r="X538" s="191"/>
      <c r="Y538" s="191">
        <v>29522</v>
      </c>
      <c r="Z538" s="191"/>
      <c r="AA538" s="222" t="s">
        <v>2210</v>
      </c>
      <c r="AB538" s="210" t="s">
        <v>2206</v>
      </c>
      <c r="AC538" s="209" t="s">
        <v>2211</v>
      </c>
      <c r="AD538" s="199" t="s">
        <v>94</v>
      </c>
      <c r="AE538" s="234" t="s">
        <v>69</v>
      </c>
      <c r="AF538" s="231">
        <v>0</v>
      </c>
      <c r="AG538" s="211">
        <f>Table16[[#This Row],[ADOPTED
Expenditures TOTAL]]*Table16[[#This Row],[
Percent Related to CAP]]</f>
        <v>0</v>
      </c>
      <c r="AH538" s="211">
        <f>Table16[[#This Row],[ADOPTED
Revenue TOTAL]]*Table16[[#This Row],[
Percent Related to CAP]]</f>
        <v>0</v>
      </c>
      <c r="AI538" s="217" t="s">
        <v>69</v>
      </c>
      <c r="AJ538" s="217" t="s">
        <v>69</v>
      </c>
      <c r="AK538" s="217" t="s">
        <v>69</v>
      </c>
      <c r="AL538" s="217" t="s">
        <v>69</v>
      </c>
      <c r="AM538" s="246"/>
      <c r="AN538" s="215"/>
      <c r="AO538" s="197"/>
      <c r="AP538" s="197"/>
      <c r="AQ538" s="197"/>
      <c r="AR538" s="197" t="s">
        <v>83</v>
      </c>
      <c r="AS538" s="219" t="s">
        <v>2213</v>
      </c>
      <c r="AT538" s="116" t="b">
        <f>IF(Table16[[#This Row],[PROPOSED
Form ID Name]]=Table16[[#This Row],[ADOPTED
Form ID Name]],TRUE,FALSE)</f>
        <v>1</v>
      </c>
      <c r="AU538" s="121" t="s">
        <v>2210</v>
      </c>
      <c r="AV538" s="220" t="b">
        <f>AND(Table16[[#This Row],[PROPOSED Adjustment Description]]=Table16[[#This Row],[ ADOPTED
Adjustment Description]],TRUE,FALSE)</f>
        <v>0</v>
      </c>
      <c r="AW538" s="1" t="s">
        <v>4458</v>
      </c>
      <c r="AX538" s="1" t="b">
        <f>Table16[[#This Row],[Total Expenditures to CAP]]=Table16[[#This Row],[
Percent Related to CAP]]*Table16[[#This Row],[ADOPTED
Expenditures TOTAL]]</f>
        <v>1</v>
      </c>
      <c r="AY538" s="1" t="b">
        <f>Table16[[#This Row],[Total Revenue to CAP]]=Table16[[#This Row],[
Percent Related to CAP]]*Table16[[#This Row],[ADOPTED
Revenue TOTAL]]</f>
        <v>1</v>
      </c>
    </row>
    <row r="539" spans="1:51" s="214" customFormat="1" ht="35.25" customHeight="1" x14ac:dyDescent="0.15">
      <c r="A539" s="196">
        <v>100000</v>
      </c>
      <c r="B539" s="199" t="s">
        <v>57</v>
      </c>
      <c r="C539" s="198">
        <v>110411</v>
      </c>
      <c r="D539" s="199" t="s">
        <v>2214</v>
      </c>
      <c r="E539" s="199" t="s">
        <v>103</v>
      </c>
      <c r="F539" s="199" t="s">
        <v>60</v>
      </c>
      <c r="G539" s="199" t="s">
        <v>104</v>
      </c>
      <c r="H539" s="199" t="s">
        <v>83</v>
      </c>
      <c r="I539" s="226">
        <v>57580</v>
      </c>
      <c r="J539" s="228" t="s">
        <v>2215</v>
      </c>
      <c r="K539" s="190"/>
      <c r="L539" s="191"/>
      <c r="M539" s="191"/>
      <c r="N539" s="191"/>
      <c r="O539" s="191">
        <f>SUM(Table16[[#This Row],[Salaries and Wages]:[Variable Fringe]])</f>
        <v>0</v>
      </c>
      <c r="P539" s="191"/>
      <c r="Q539" s="191">
        <v>117244</v>
      </c>
      <c r="R539" s="191"/>
      <c r="S539" s="191"/>
      <c r="T539" s="191"/>
      <c r="U539" s="191"/>
      <c r="V539" s="191"/>
      <c r="W539" s="191"/>
      <c r="X539" s="191"/>
      <c r="Y539" s="191">
        <v>117244</v>
      </c>
      <c r="Z539" s="191"/>
      <c r="AA539" s="222" t="s">
        <v>2210</v>
      </c>
      <c r="AB539" s="210" t="s">
        <v>2206</v>
      </c>
      <c r="AC539" s="209" t="s">
        <v>2211</v>
      </c>
      <c r="AD539" s="199" t="s">
        <v>94</v>
      </c>
      <c r="AE539" s="234" t="s">
        <v>69</v>
      </c>
      <c r="AF539" s="231">
        <v>0</v>
      </c>
      <c r="AG539" s="211">
        <f>Table16[[#This Row],[ADOPTED
Expenditures TOTAL]]*Table16[[#This Row],[
Percent Related to CAP]]</f>
        <v>0</v>
      </c>
      <c r="AH539" s="211">
        <f>Table16[[#This Row],[ADOPTED
Revenue TOTAL]]*Table16[[#This Row],[
Percent Related to CAP]]</f>
        <v>0</v>
      </c>
      <c r="AI539" s="217" t="s">
        <v>69</v>
      </c>
      <c r="AJ539" s="217" t="s">
        <v>69</v>
      </c>
      <c r="AK539" s="217" t="s">
        <v>69</v>
      </c>
      <c r="AL539" s="217" t="s">
        <v>69</v>
      </c>
      <c r="AM539" s="246"/>
      <c r="AN539" s="215"/>
      <c r="AO539" s="197"/>
      <c r="AP539" s="197"/>
      <c r="AQ539" s="197"/>
      <c r="AR539" s="197" t="s">
        <v>83</v>
      </c>
      <c r="AS539" s="219" t="s">
        <v>2215</v>
      </c>
      <c r="AT539" s="116" t="b">
        <f>IF(Table16[[#This Row],[PROPOSED
Form ID Name]]=Table16[[#This Row],[ADOPTED
Form ID Name]],TRUE,FALSE)</f>
        <v>1</v>
      </c>
      <c r="AU539" s="121" t="s">
        <v>2210</v>
      </c>
      <c r="AV539" s="220" t="b">
        <f>AND(Table16[[#This Row],[PROPOSED Adjustment Description]]=Table16[[#This Row],[ ADOPTED
Adjustment Description]],TRUE,FALSE)</f>
        <v>0</v>
      </c>
      <c r="AW539" s="1" t="s">
        <v>4458</v>
      </c>
      <c r="AX539" s="1" t="b">
        <f>Table16[[#This Row],[Total Expenditures to CAP]]=Table16[[#This Row],[
Percent Related to CAP]]*Table16[[#This Row],[ADOPTED
Expenditures TOTAL]]</f>
        <v>1</v>
      </c>
      <c r="AY539" s="1" t="b">
        <f>Table16[[#This Row],[Total Revenue to CAP]]=Table16[[#This Row],[
Percent Related to CAP]]*Table16[[#This Row],[ADOPTED
Revenue TOTAL]]</f>
        <v>1</v>
      </c>
    </row>
    <row r="540" spans="1:51" s="214" customFormat="1" ht="35.25" customHeight="1" x14ac:dyDescent="0.15">
      <c r="A540" s="196">
        <v>100000</v>
      </c>
      <c r="B540" s="199" t="s">
        <v>57</v>
      </c>
      <c r="C540" s="198">
        <v>110511</v>
      </c>
      <c r="D540" s="199" t="s">
        <v>2216</v>
      </c>
      <c r="E540" s="199" t="s">
        <v>103</v>
      </c>
      <c r="F540" s="199" t="s">
        <v>60</v>
      </c>
      <c r="G540" s="199" t="s">
        <v>104</v>
      </c>
      <c r="H540" s="199" t="s">
        <v>83</v>
      </c>
      <c r="I540" s="226">
        <v>57581</v>
      </c>
      <c r="J540" s="228" t="s">
        <v>2217</v>
      </c>
      <c r="K540" s="190"/>
      <c r="L540" s="191"/>
      <c r="M540" s="191"/>
      <c r="N540" s="191"/>
      <c r="O540" s="191">
        <f>SUM(Table16[[#This Row],[Salaries and Wages]:[Variable Fringe]])</f>
        <v>0</v>
      </c>
      <c r="P540" s="191"/>
      <c r="Q540" s="191">
        <v>173356</v>
      </c>
      <c r="R540" s="191"/>
      <c r="S540" s="191"/>
      <c r="T540" s="191"/>
      <c r="U540" s="191"/>
      <c r="V540" s="191"/>
      <c r="W540" s="191"/>
      <c r="X540" s="191"/>
      <c r="Y540" s="191">
        <v>173356</v>
      </c>
      <c r="Z540" s="191"/>
      <c r="AA540" s="222" t="s">
        <v>2210</v>
      </c>
      <c r="AB540" s="210" t="s">
        <v>2206</v>
      </c>
      <c r="AC540" s="209" t="s">
        <v>2211</v>
      </c>
      <c r="AD540" s="199" t="s">
        <v>94</v>
      </c>
      <c r="AE540" s="234" t="s">
        <v>69</v>
      </c>
      <c r="AF540" s="231">
        <v>0</v>
      </c>
      <c r="AG540" s="211">
        <f>Table16[[#This Row],[ADOPTED
Expenditures TOTAL]]*Table16[[#This Row],[
Percent Related to CAP]]</f>
        <v>0</v>
      </c>
      <c r="AH540" s="211">
        <f>Table16[[#This Row],[ADOPTED
Revenue TOTAL]]*Table16[[#This Row],[
Percent Related to CAP]]</f>
        <v>0</v>
      </c>
      <c r="AI540" s="217" t="s">
        <v>69</v>
      </c>
      <c r="AJ540" s="217" t="s">
        <v>69</v>
      </c>
      <c r="AK540" s="217" t="s">
        <v>69</v>
      </c>
      <c r="AL540" s="217" t="s">
        <v>69</v>
      </c>
      <c r="AM540" s="246"/>
      <c r="AN540" s="215"/>
      <c r="AO540" s="197"/>
      <c r="AP540" s="197"/>
      <c r="AQ540" s="197"/>
      <c r="AR540" s="197" t="s">
        <v>83</v>
      </c>
      <c r="AS540" s="219" t="s">
        <v>2217</v>
      </c>
      <c r="AT540" s="116" t="b">
        <f>IF(Table16[[#This Row],[PROPOSED
Form ID Name]]=Table16[[#This Row],[ADOPTED
Form ID Name]],TRUE,FALSE)</f>
        <v>1</v>
      </c>
      <c r="AU540" s="121" t="s">
        <v>2210</v>
      </c>
      <c r="AV540" s="220" t="b">
        <f>AND(Table16[[#This Row],[PROPOSED Adjustment Description]]=Table16[[#This Row],[ ADOPTED
Adjustment Description]],TRUE,FALSE)</f>
        <v>0</v>
      </c>
      <c r="AW540" s="1" t="s">
        <v>4458</v>
      </c>
      <c r="AX540" s="1" t="b">
        <f>Table16[[#This Row],[Total Expenditures to CAP]]=Table16[[#This Row],[
Percent Related to CAP]]*Table16[[#This Row],[ADOPTED
Expenditures TOTAL]]</f>
        <v>1</v>
      </c>
      <c r="AY540" s="1" t="b">
        <f>Table16[[#This Row],[Total Revenue to CAP]]=Table16[[#This Row],[
Percent Related to CAP]]*Table16[[#This Row],[ADOPTED
Revenue TOTAL]]</f>
        <v>1</v>
      </c>
    </row>
    <row r="541" spans="1:51" s="214" customFormat="1" ht="35.25" customHeight="1" x14ac:dyDescent="0.15">
      <c r="A541" s="196">
        <v>100000</v>
      </c>
      <c r="B541" s="199" t="s">
        <v>57</v>
      </c>
      <c r="C541" s="198">
        <v>110611</v>
      </c>
      <c r="D541" s="199" t="s">
        <v>2218</v>
      </c>
      <c r="E541" s="199" t="s">
        <v>103</v>
      </c>
      <c r="F541" s="199" t="s">
        <v>60</v>
      </c>
      <c r="G541" s="199" t="s">
        <v>104</v>
      </c>
      <c r="H541" s="199" t="s">
        <v>83</v>
      </c>
      <c r="I541" s="226">
        <v>57582</v>
      </c>
      <c r="J541" s="228" t="s">
        <v>2219</v>
      </c>
      <c r="K541" s="190"/>
      <c r="L541" s="191"/>
      <c r="M541" s="191"/>
      <c r="N541" s="191"/>
      <c r="O541" s="191">
        <f>SUM(Table16[[#This Row],[Salaries and Wages]:[Variable Fringe]])</f>
        <v>0</v>
      </c>
      <c r="P541" s="191"/>
      <c r="Q541" s="191">
        <v>41792</v>
      </c>
      <c r="R541" s="191"/>
      <c r="S541" s="191"/>
      <c r="T541" s="191"/>
      <c r="U541" s="191"/>
      <c r="V541" s="191"/>
      <c r="W541" s="191"/>
      <c r="X541" s="191"/>
      <c r="Y541" s="191">
        <v>41792</v>
      </c>
      <c r="Z541" s="191"/>
      <c r="AA541" s="222" t="s">
        <v>2210</v>
      </c>
      <c r="AB541" s="210" t="s">
        <v>2206</v>
      </c>
      <c r="AC541" s="209" t="s">
        <v>2211</v>
      </c>
      <c r="AD541" s="199" t="s">
        <v>94</v>
      </c>
      <c r="AE541" s="234" t="s">
        <v>69</v>
      </c>
      <c r="AF541" s="231">
        <v>0</v>
      </c>
      <c r="AG541" s="211">
        <f>Table16[[#This Row],[ADOPTED
Expenditures TOTAL]]*Table16[[#This Row],[
Percent Related to CAP]]</f>
        <v>0</v>
      </c>
      <c r="AH541" s="211">
        <f>Table16[[#This Row],[ADOPTED
Revenue TOTAL]]*Table16[[#This Row],[
Percent Related to CAP]]</f>
        <v>0</v>
      </c>
      <c r="AI541" s="217" t="s">
        <v>69</v>
      </c>
      <c r="AJ541" s="217" t="s">
        <v>69</v>
      </c>
      <c r="AK541" s="217" t="s">
        <v>69</v>
      </c>
      <c r="AL541" s="217" t="s">
        <v>69</v>
      </c>
      <c r="AM541" s="246"/>
      <c r="AN541" s="215"/>
      <c r="AO541" s="197"/>
      <c r="AP541" s="197"/>
      <c r="AQ541" s="197"/>
      <c r="AR541" s="197" t="s">
        <v>83</v>
      </c>
      <c r="AS541" s="219" t="s">
        <v>2219</v>
      </c>
      <c r="AT541" s="116" t="b">
        <f>IF(Table16[[#This Row],[PROPOSED
Form ID Name]]=Table16[[#This Row],[ADOPTED
Form ID Name]],TRUE,FALSE)</f>
        <v>1</v>
      </c>
      <c r="AU541" s="121" t="s">
        <v>2210</v>
      </c>
      <c r="AV541" s="220" t="b">
        <f>AND(Table16[[#This Row],[PROPOSED Adjustment Description]]=Table16[[#This Row],[ ADOPTED
Adjustment Description]],TRUE,FALSE)</f>
        <v>0</v>
      </c>
      <c r="AW541" s="1" t="s">
        <v>4458</v>
      </c>
      <c r="AX541" s="1" t="b">
        <f>Table16[[#This Row],[Total Expenditures to CAP]]=Table16[[#This Row],[
Percent Related to CAP]]*Table16[[#This Row],[ADOPTED
Expenditures TOTAL]]</f>
        <v>1</v>
      </c>
      <c r="AY541" s="1" t="b">
        <f>Table16[[#This Row],[Total Revenue to CAP]]=Table16[[#This Row],[
Percent Related to CAP]]*Table16[[#This Row],[ADOPTED
Revenue TOTAL]]</f>
        <v>1</v>
      </c>
    </row>
    <row r="542" spans="1:51" s="214" customFormat="1" ht="35.25" customHeight="1" x14ac:dyDescent="0.15">
      <c r="A542" s="196">
        <v>100000</v>
      </c>
      <c r="B542" s="199" t="s">
        <v>57</v>
      </c>
      <c r="C542" s="198">
        <v>110711</v>
      </c>
      <c r="D542" s="199" t="s">
        <v>2220</v>
      </c>
      <c r="E542" s="199" t="s">
        <v>103</v>
      </c>
      <c r="F542" s="199" t="s">
        <v>60</v>
      </c>
      <c r="G542" s="199" t="s">
        <v>104</v>
      </c>
      <c r="H542" s="199" t="s">
        <v>83</v>
      </c>
      <c r="I542" s="226">
        <v>57583</v>
      </c>
      <c r="J542" s="228" t="s">
        <v>2221</v>
      </c>
      <c r="K542" s="190"/>
      <c r="L542" s="191"/>
      <c r="M542" s="191"/>
      <c r="N542" s="191"/>
      <c r="O542" s="191">
        <f>SUM(Table16[[#This Row],[Salaries and Wages]:[Variable Fringe]])</f>
        <v>0</v>
      </c>
      <c r="P542" s="191"/>
      <c r="Q542" s="191">
        <v>142275</v>
      </c>
      <c r="R542" s="191"/>
      <c r="S542" s="191"/>
      <c r="T542" s="191"/>
      <c r="U542" s="191"/>
      <c r="V542" s="191"/>
      <c r="W542" s="191"/>
      <c r="X542" s="191"/>
      <c r="Y542" s="191">
        <v>142275</v>
      </c>
      <c r="Z542" s="191"/>
      <c r="AA542" s="222" t="s">
        <v>2210</v>
      </c>
      <c r="AB542" s="210" t="s">
        <v>2206</v>
      </c>
      <c r="AC542" s="209" t="s">
        <v>2211</v>
      </c>
      <c r="AD542" s="199" t="s">
        <v>94</v>
      </c>
      <c r="AE542" s="234" t="s">
        <v>69</v>
      </c>
      <c r="AF542" s="231">
        <v>0</v>
      </c>
      <c r="AG542" s="211">
        <f>Table16[[#This Row],[ADOPTED
Expenditures TOTAL]]*Table16[[#This Row],[
Percent Related to CAP]]</f>
        <v>0</v>
      </c>
      <c r="AH542" s="211">
        <f>Table16[[#This Row],[ADOPTED
Revenue TOTAL]]*Table16[[#This Row],[
Percent Related to CAP]]</f>
        <v>0</v>
      </c>
      <c r="AI542" s="217" t="s">
        <v>69</v>
      </c>
      <c r="AJ542" s="217" t="s">
        <v>69</v>
      </c>
      <c r="AK542" s="217" t="s">
        <v>69</v>
      </c>
      <c r="AL542" s="217" t="s">
        <v>69</v>
      </c>
      <c r="AM542" s="246"/>
      <c r="AN542" s="215"/>
      <c r="AO542" s="197"/>
      <c r="AP542" s="197"/>
      <c r="AQ542" s="197"/>
      <c r="AR542" s="197" t="s">
        <v>83</v>
      </c>
      <c r="AS542" s="219" t="s">
        <v>2221</v>
      </c>
      <c r="AT542" s="116" t="b">
        <f>IF(Table16[[#This Row],[PROPOSED
Form ID Name]]=Table16[[#This Row],[ADOPTED
Form ID Name]],TRUE,FALSE)</f>
        <v>1</v>
      </c>
      <c r="AU542" s="121" t="s">
        <v>2210</v>
      </c>
      <c r="AV542" s="220" t="b">
        <f>AND(Table16[[#This Row],[PROPOSED Adjustment Description]]=Table16[[#This Row],[ ADOPTED
Adjustment Description]],TRUE,FALSE)</f>
        <v>0</v>
      </c>
      <c r="AW542" s="1" t="s">
        <v>4458</v>
      </c>
      <c r="AX542" s="1" t="b">
        <f>Table16[[#This Row],[Total Expenditures to CAP]]=Table16[[#This Row],[
Percent Related to CAP]]*Table16[[#This Row],[ADOPTED
Expenditures TOTAL]]</f>
        <v>1</v>
      </c>
      <c r="AY542" s="1" t="b">
        <f>Table16[[#This Row],[Total Revenue to CAP]]=Table16[[#This Row],[
Percent Related to CAP]]*Table16[[#This Row],[ADOPTED
Revenue TOTAL]]</f>
        <v>1</v>
      </c>
    </row>
    <row r="543" spans="1:51" s="214" customFormat="1" ht="35.25" customHeight="1" x14ac:dyDescent="0.15">
      <c r="A543" s="196">
        <v>100000</v>
      </c>
      <c r="B543" s="199" t="s">
        <v>57</v>
      </c>
      <c r="C543" s="198">
        <v>110811</v>
      </c>
      <c r="D543" s="199" t="s">
        <v>2222</v>
      </c>
      <c r="E543" s="199" t="s">
        <v>103</v>
      </c>
      <c r="F543" s="199" t="s">
        <v>60</v>
      </c>
      <c r="G543" s="199" t="s">
        <v>104</v>
      </c>
      <c r="H543" s="199" t="s">
        <v>83</v>
      </c>
      <c r="I543" s="226">
        <v>57584</v>
      </c>
      <c r="J543" s="228" t="s">
        <v>2223</v>
      </c>
      <c r="K543" s="190"/>
      <c r="L543" s="191"/>
      <c r="M543" s="191"/>
      <c r="N543" s="191"/>
      <c r="O543" s="191">
        <f>SUM(Table16[[#This Row],[Salaries and Wages]:[Variable Fringe]])</f>
        <v>0</v>
      </c>
      <c r="P543" s="191"/>
      <c r="Q543" s="191">
        <v>243525</v>
      </c>
      <c r="R543" s="191"/>
      <c r="S543" s="191"/>
      <c r="T543" s="191"/>
      <c r="U543" s="191"/>
      <c r="V543" s="191"/>
      <c r="W543" s="191"/>
      <c r="X543" s="191"/>
      <c r="Y543" s="191">
        <v>243525</v>
      </c>
      <c r="Z543" s="191"/>
      <c r="AA543" s="222" t="s">
        <v>2210</v>
      </c>
      <c r="AB543" s="210" t="s">
        <v>2206</v>
      </c>
      <c r="AC543" s="209" t="s">
        <v>2211</v>
      </c>
      <c r="AD543" s="199" t="s">
        <v>94</v>
      </c>
      <c r="AE543" s="234" t="s">
        <v>69</v>
      </c>
      <c r="AF543" s="231">
        <v>0</v>
      </c>
      <c r="AG543" s="211">
        <f>Table16[[#This Row],[ADOPTED
Expenditures TOTAL]]*Table16[[#This Row],[
Percent Related to CAP]]</f>
        <v>0</v>
      </c>
      <c r="AH543" s="211">
        <f>Table16[[#This Row],[ADOPTED
Revenue TOTAL]]*Table16[[#This Row],[
Percent Related to CAP]]</f>
        <v>0</v>
      </c>
      <c r="AI543" s="217" t="s">
        <v>69</v>
      </c>
      <c r="AJ543" s="217" t="s">
        <v>69</v>
      </c>
      <c r="AK543" s="217" t="s">
        <v>69</v>
      </c>
      <c r="AL543" s="217" t="s">
        <v>69</v>
      </c>
      <c r="AM543" s="246"/>
      <c r="AN543" s="215"/>
      <c r="AO543" s="197"/>
      <c r="AP543" s="197"/>
      <c r="AQ543" s="197"/>
      <c r="AR543" s="197" t="s">
        <v>83</v>
      </c>
      <c r="AS543" s="219" t="s">
        <v>2223</v>
      </c>
      <c r="AT543" s="116" t="b">
        <f>IF(Table16[[#This Row],[PROPOSED
Form ID Name]]=Table16[[#This Row],[ADOPTED
Form ID Name]],TRUE,FALSE)</f>
        <v>1</v>
      </c>
      <c r="AU543" s="121" t="s">
        <v>2210</v>
      </c>
      <c r="AV543" s="220" t="b">
        <f>AND(Table16[[#This Row],[PROPOSED Adjustment Description]]=Table16[[#This Row],[ ADOPTED
Adjustment Description]],TRUE,FALSE)</f>
        <v>0</v>
      </c>
      <c r="AW543" s="1" t="s">
        <v>4458</v>
      </c>
      <c r="AX543" s="1" t="b">
        <f>Table16[[#This Row],[Total Expenditures to CAP]]=Table16[[#This Row],[
Percent Related to CAP]]*Table16[[#This Row],[ADOPTED
Expenditures TOTAL]]</f>
        <v>1</v>
      </c>
      <c r="AY543" s="1" t="b">
        <f>Table16[[#This Row],[Total Revenue to CAP]]=Table16[[#This Row],[
Percent Related to CAP]]*Table16[[#This Row],[ADOPTED
Revenue TOTAL]]</f>
        <v>1</v>
      </c>
    </row>
    <row r="544" spans="1:51" s="214" customFormat="1" ht="35.25" customHeight="1" x14ac:dyDescent="0.15">
      <c r="A544" s="196">
        <v>100000</v>
      </c>
      <c r="B544" s="199" t="s">
        <v>57</v>
      </c>
      <c r="C544" s="198">
        <v>110911</v>
      </c>
      <c r="D544" s="199" t="s">
        <v>2224</v>
      </c>
      <c r="E544" s="199" t="s">
        <v>103</v>
      </c>
      <c r="F544" s="199" t="s">
        <v>60</v>
      </c>
      <c r="G544" s="199" t="s">
        <v>104</v>
      </c>
      <c r="H544" s="199" t="s">
        <v>83</v>
      </c>
      <c r="I544" s="226">
        <v>57585</v>
      </c>
      <c r="J544" s="228" t="s">
        <v>2225</v>
      </c>
      <c r="K544" s="190"/>
      <c r="L544" s="191"/>
      <c r="M544" s="191"/>
      <c r="N544" s="191"/>
      <c r="O544" s="191">
        <f>SUM(Table16[[#This Row],[Salaries and Wages]:[Variable Fringe]])</f>
        <v>0</v>
      </c>
      <c r="P544" s="191"/>
      <c r="Q544" s="191">
        <v>73320</v>
      </c>
      <c r="R544" s="191"/>
      <c r="S544" s="191"/>
      <c r="T544" s="191"/>
      <c r="U544" s="191"/>
      <c r="V544" s="191"/>
      <c r="W544" s="191"/>
      <c r="X544" s="191"/>
      <c r="Y544" s="191">
        <v>73320</v>
      </c>
      <c r="Z544" s="191"/>
      <c r="AA544" s="222" t="s">
        <v>2210</v>
      </c>
      <c r="AB544" s="210" t="s">
        <v>2206</v>
      </c>
      <c r="AC544" s="209" t="s">
        <v>2211</v>
      </c>
      <c r="AD544" s="199" t="s">
        <v>94</v>
      </c>
      <c r="AE544" s="234" t="s">
        <v>69</v>
      </c>
      <c r="AF544" s="231">
        <v>0</v>
      </c>
      <c r="AG544" s="211">
        <f>Table16[[#This Row],[ADOPTED
Expenditures TOTAL]]*Table16[[#This Row],[
Percent Related to CAP]]</f>
        <v>0</v>
      </c>
      <c r="AH544" s="211">
        <f>Table16[[#This Row],[ADOPTED
Revenue TOTAL]]*Table16[[#This Row],[
Percent Related to CAP]]</f>
        <v>0</v>
      </c>
      <c r="AI544" s="217" t="s">
        <v>69</v>
      </c>
      <c r="AJ544" s="217" t="s">
        <v>69</v>
      </c>
      <c r="AK544" s="217" t="s">
        <v>69</v>
      </c>
      <c r="AL544" s="217" t="s">
        <v>69</v>
      </c>
      <c r="AM544" s="246"/>
      <c r="AN544" s="215"/>
      <c r="AO544" s="197"/>
      <c r="AP544" s="197"/>
      <c r="AQ544" s="197"/>
      <c r="AR544" s="197" t="s">
        <v>83</v>
      </c>
      <c r="AS544" s="219" t="s">
        <v>2225</v>
      </c>
      <c r="AT544" s="116" t="b">
        <f>IF(Table16[[#This Row],[PROPOSED
Form ID Name]]=Table16[[#This Row],[ADOPTED
Form ID Name]],TRUE,FALSE)</f>
        <v>1</v>
      </c>
      <c r="AU544" s="121" t="s">
        <v>2210</v>
      </c>
      <c r="AV544" s="220" t="b">
        <f>AND(Table16[[#This Row],[PROPOSED Adjustment Description]]=Table16[[#This Row],[ ADOPTED
Adjustment Description]],TRUE,FALSE)</f>
        <v>0</v>
      </c>
      <c r="AW544" s="1" t="s">
        <v>4458</v>
      </c>
      <c r="AX544" s="1" t="b">
        <f>Table16[[#This Row],[Total Expenditures to CAP]]=Table16[[#This Row],[
Percent Related to CAP]]*Table16[[#This Row],[ADOPTED
Expenditures TOTAL]]</f>
        <v>1</v>
      </c>
      <c r="AY544" s="1" t="b">
        <f>Table16[[#This Row],[Total Revenue to CAP]]=Table16[[#This Row],[
Percent Related to CAP]]*Table16[[#This Row],[ADOPTED
Revenue TOTAL]]</f>
        <v>1</v>
      </c>
    </row>
    <row r="545" spans="1:51" s="214" customFormat="1" ht="35.25" customHeight="1" x14ac:dyDescent="0.15">
      <c r="A545" s="196">
        <v>100000</v>
      </c>
      <c r="B545" s="197" t="s">
        <v>57</v>
      </c>
      <c r="C545" s="198">
        <v>2114</v>
      </c>
      <c r="D545" s="197" t="s">
        <v>88</v>
      </c>
      <c r="E545" s="197" t="s">
        <v>83</v>
      </c>
      <c r="F545" s="197" t="s">
        <v>83</v>
      </c>
      <c r="G545" s="197" t="s">
        <v>239</v>
      </c>
      <c r="H545" s="197" t="s">
        <v>83</v>
      </c>
      <c r="I545" s="226">
        <v>57591</v>
      </c>
      <c r="J545" s="227" t="s">
        <v>2226</v>
      </c>
      <c r="K545" s="188">
        <v>6</v>
      </c>
      <c r="L545" s="189">
        <v>218940</v>
      </c>
      <c r="M545" s="189">
        <v>4308</v>
      </c>
      <c r="N545" s="189">
        <v>11388</v>
      </c>
      <c r="O545" s="189">
        <f>SUM(Table16[[#This Row],[Salaries and Wages]:[Variable Fringe]])</f>
        <v>234636</v>
      </c>
      <c r="P545" s="189"/>
      <c r="Q545" s="189"/>
      <c r="R545" s="189"/>
      <c r="S545" s="189"/>
      <c r="T545" s="189"/>
      <c r="U545" s="189"/>
      <c r="V545" s="189"/>
      <c r="W545" s="189"/>
      <c r="X545" s="189"/>
      <c r="Y545" s="189">
        <v>234636</v>
      </c>
      <c r="Z545" s="189"/>
      <c r="AA545" s="221" t="s">
        <v>2227</v>
      </c>
      <c r="AB545" s="210" t="s">
        <v>242</v>
      </c>
      <c r="AC545" s="210" t="s">
        <v>2228</v>
      </c>
      <c r="AD545" s="197" t="s">
        <v>94</v>
      </c>
      <c r="AE545" s="234" t="s">
        <v>2229</v>
      </c>
      <c r="AF545" s="259">
        <v>0</v>
      </c>
      <c r="AG545" s="211">
        <f>Table16[[#This Row],[ADOPTED
Expenditures TOTAL]]*Table16[[#This Row],[
Percent Related to CAP]]</f>
        <v>0</v>
      </c>
      <c r="AH545" s="211">
        <f>Table16[[#This Row],[ADOPTED
Revenue TOTAL]]*Table16[[#This Row],[
Percent Related to CAP]]</f>
        <v>0</v>
      </c>
      <c r="AI545" s="251" t="s">
        <v>69</v>
      </c>
      <c r="AJ545" s="251" t="s">
        <v>69</v>
      </c>
      <c r="AK545" s="251" t="s">
        <v>69</v>
      </c>
      <c r="AL545" s="251" t="s">
        <v>69</v>
      </c>
      <c r="AM545" s="246"/>
      <c r="AN545" s="215"/>
      <c r="AO545" s="197"/>
      <c r="AP545" s="197"/>
      <c r="AQ545" s="197"/>
      <c r="AR545" s="197" t="s">
        <v>83</v>
      </c>
      <c r="AS545" s="219" t="s">
        <v>2226</v>
      </c>
      <c r="AT545" s="116" t="b">
        <f>IF(Table16[[#This Row],[PROPOSED
Form ID Name]]=Table16[[#This Row],[ADOPTED
Form ID Name]],TRUE,FALSE)</f>
        <v>1</v>
      </c>
      <c r="AU545" s="121" t="s">
        <v>2227</v>
      </c>
      <c r="AV545" s="220" t="b">
        <f>AND(Table16[[#This Row],[PROPOSED Adjustment Description]]=Table16[[#This Row],[ ADOPTED
Adjustment Description]],TRUE,FALSE)</f>
        <v>0</v>
      </c>
      <c r="AW545" s="1" t="s">
        <v>4458</v>
      </c>
      <c r="AX545" s="1" t="b">
        <f>Table16[[#This Row],[Total Expenditures to CAP]]=Table16[[#This Row],[
Percent Related to CAP]]*Table16[[#This Row],[ADOPTED
Expenditures TOTAL]]</f>
        <v>1</v>
      </c>
      <c r="AY545" s="1" t="b">
        <f>Table16[[#This Row],[Total Revenue to CAP]]=Table16[[#This Row],[
Percent Related to CAP]]*Table16[[#This Row],[ADOPTED
Revenue TOTAL]]</f>
        <v>1</v>
      </c>
    </row>
    <row r="546" spans="1:51" s="214" customFormat="1" ht="35.25" customHeight="1" x14ac:dyDescent="0.15">
      <c r="A546" s="196">
        <v>100000</v>
      </c>
      <c r="B546" s="199" t="s">
        <v>57</v>
      </c>
      <c r="C546" s="198">
        <v>1613</v>
      </c>
      <c r="D546" s="199" t="s">
        <v>546</v>
      </c>
      <c r="E546" s="199" t="s">
        <v>103</v>
      </c>
      <c r="F546" s="199" t="s">
        <v>83</v>
      </c>
      <c r="G546" s="199" t="s">
        <v>61</v>
      </c>
      <c r="H546" s="199" t="s">
        <v>83</v>
      </c>
      <c r="I546" s="226">
        <v>57592</v>
      </c>
      <c r="J546" s="228" t="s">
        <v>2230</v>
      </c>
      <c r="K546" s="190"/>
      <c r="L546" s="191"/>
      <c r="M546" s="191"/>
      <c r="N546" s="191"/>
      <c r="O546" s="191">
        <f>SUM(Table16[[#This Row],[Salaries and Wages]:[Variable Fringe]])</f>
        <v>0</v>
      </c>
      <c r="P546" s="191"/>
      <c r="Q546" s="191">
        <v>102000</v>
      </c>
      <c r="R546" s="191"/>
      <c r="S546" s="191"/>
      <c r="T546" s="191"/>
      <c r="U546" s="191"/>
      <c r="V546" s="191"/>
      <c r="W546" s="191"/>
      <c r="X546" s="191"/>
      <c r="Y546" s="191">
        <v>102000</v>
      </c>
      <c r="Z546" s="191"/>
      <c r="AA546" s="222" t="s">
        <v>2231</v>
      </c>
      <c r="AB546" s="210" t="s">
        <v>2232</v>
      </c>
      <c r="AC546" s="210" t="s">
        <v>2233</v>
      </c>
      <c r="AD546" s="199" t="s">
        <v>67</v>
      </c>
      <c r="AE546" s="234" t="s">
        <v>2234</v>
      </c>
      <c r="AF546" s="231">
        <v>0</v>
      </c>
      <c r="AG546" s="211">
        <f>Table16[[#This Row],[ADOPTED
Expenditures TOTAL]]*Table16[[#This Row],[
Percent Related to CAP]]</f>
        <v>0</v>
      </c>
      <c r="AH546" s="211">
        <f>Table16[[#This Row],[ADOPTED
Revenue TOTAL]]*Table16[[#This Row],[
Percent Related to CAP]]</f>
        <v>0</v>
      </c>
      <c r="AI546" s="217" t="s">
        <v>69</v>
      </c>
      <c r="AJ546" s="217" t="s">
        <v>69</v>
      </c>
      <c r="AK546" s="217" t="s">
        <v>69</v>
      </c>
      <c r="AL546" s="217" t="s">
        <v>69</v>
      </c>
      <c r="AM546" s="246"/>
      <c r="AN546" s="215"/>
      <c r="AO546" s="197"/>
      <c r="AP546" s="197"/>
      <c r="AQ546" s="197"/>
      <c r="AR546" s="197" t="s">
        <v>179</v>
      </c>
      <c r="AS546" s="219" t="s">
        <v>2230</v>
      </c>
      <c r="AT546" s="116" t="b">
        <f>IF(Table16[[#This Row],[PROPOSED
Form ID Name]]=Table16[[#This Row],[ADOPTED
Form ID Name]],TRUE,FALSE)</f>
        <v>1</v>
      </c>
      <c r="AU546" s="121" t="s">
        <v>2231</v>
      </c>
      <c r="AV546" s="220" t="b">
        <f>AND(Table16[[#This Row],[PROPOSED Adjustment Description]]=Table16[[#This Row],[ ADOPTED
Adjustment Description]],TRUE,FALSE)</f>
        <v>0</v>
      </c>
      <c r="AW546" s="1" t="s">
        <v>4458</v>
      </c>
      <c r="AX546" s="1" t="b">
        <f>Table16[[#This Row],[Total Expenditures to CAP]]=Table16[[#This Row],[
Percent Related to CAP]]*Table16[[#This Row],[ADOPTED
Expenditures TOTAL]]</f>
        <v>1</v>
      </c>
      <c r="AY546" s="1" t="b">
        <f>Table16[[#This Row],[Total Revenue to CAP]]=Table16[[#This Row],[
Percent Related to CAP]]*Table16[[#This Row],[ADOPTED
Revenue TOTAL]]</f>
        <v>1</v>
      </c>
    </row>
    <row r="547" spans="1:51" s="214" customFormat="1" ht="35.25" customHeight="1" x14ac:dyDescent="0.15">
      <c r="A547" s="196">
        <v>100000</v>
      </c>
      <c r="B547" s="199" t="s">
        <v>57</v>
      </c>
      <c r="C547" s="198">
        <v>171414</v>
      </c>
      <c r="D547" s="199" t="s">
        <v>1248</v>
      </c>
      <c r="E547" s="199" t="s">
        <v>83</v>
      </c>
      <c r="F547" s="199" t="s">
        <v>83</v>
      </c>
      <c r="G547" s="199" t="s">
        <v>134</v>
      </c>
      <c r="H547" s="199" t="s">
        <v>83</v>
      </c>
      <c r="I547" s="226">
        <v>57594</v>
      </c>
      <c r="J547" s="228" t="s">
        <v>2235</v>
      </c>
      <c r="K547" s="190"/>
      <c r="L547" s="191"/>
      <c r="M547" s="191"/>
      <c r="N547" s="191"/>
      <c r="O547" s="191">
        <f>SUM(Table16[[#This Row],[Salaries and Wages]:[Variable Fringe]])</f>
        <v>0</v>
      </c>
      <c r="P547" s="191"/>
      <c r="Q547" s="191"/>
      <c r="R547" s="191"/>
      <c r="S547" s="191"/>
      <c r="T547" s="191"/>
      <c r="U547" s="191"/>
      <c r="V547" s="191"/>
      <c r="W547" s="191"/>
      <c r="X547" s="191"/>
      <c r="Y547" s="191"/>
      <c r="Z547" s="193">
        <v>-5000000</v>
      </c>
      <c r="AA547" s="223" t="s">
        <v>2236</v>
      </c>
      <c r="AB547" s="210" t="s">
        <v>2237</v>
      </c>
      <c r="AC547" s="210" t="s">
        <v>2236</v>
      </c>
      <c r="AD547" s="199" t="s">
        <v>94</v>
      </c>
      <c r="AE547" s="234" t="s">
        <v>1276</v>
      </c>
      <c r="AF547" s="231">
        <v>0</v>
      </c>
      <c r="AG547" s="211">
        <f>Table16[[#This Row],[ADOPTED
Expenditures TOTAL]]*Table16[[#This Row],[
Percent Related to CAP]]</f>
        <v>0</v>
      </c>
      <c r="AH547" s="211">
        <f>Table16[[#This Row],[ADOPTED
Revenue TOTAL]]*Table16[[#This Row],[
Percent Related to CAP]]</f>
        <v>0</v>
      </c>
      <c r="AI547" s="217" t="s">
        <v>69</v>
      </c>
      <c r="AJ547" s="217" t="s">
        <v>69</v>
      </c>
      <c r="AK547" s="217" t="s">
        <v>69</v>
      </c>
      <c r="AL547" s="217" t="s">
        <v>69</v>
      </c>
      <c r="AM547" s="246"/>
      <c r="AN547" s="215"/>
      <c r="AO547" s="197"/>
      <c r="AP547" s="197"/>
      <c r="AQ547" s="197"/>
      <c r="AR547" s="197" t="s">
        <v>83</v>
      </c>
      <c r="AS547" s="219" t="s">
        <v>2235</v>
      </c>
      <c r="AT547" s="116" t="b">
        <f>IF(Table16[[#This Row],[PROPOSED
Form ID Name]]=Table16[[#This Row],[ADOPTED
Form ID Name]],TRUE,FALSE)</f>
        <v>1</v>
      </c>
      <c r="AU547" s="121" t="s">
        <v>2236</v>
      </c>
      <c r="AV547" s="220" t="b">
        <f>AND(Table16[[#This Row],[PROPOSED Adjustment Description]]=Table16[[#This Row],[ ADOPTED
Adjustment Description]],TRUE,FALSE)</f>
        <v>0</v>
      </c>
      <c r="AW547" s="1" t="s">
        <v>4458</v>
      </c>
      <c r="AX547" s="1" t="b">
        <f>Table16[[#This Row],[Total Expenditures to CAP]]=Table16[[#This Row],[
Percent Related to CAP]]*Table16[[#This Row],[ADOPTED
Expenditures TOTAL]]</f>
        <v>1</v>
      </c>
      <c r="AY547" s="1" t="b">
        <f>Table16[[#This Row],[Total Revenue to CAP]]=Table16[[#This Row],[
Percent Related to CAP]]*Table16[[#This Row],[ADOPTED
Revenue TOTAL]]</f>
        <v>1</v>
      </c>
    </row>
    <row r="548" spans="1:51" s="214" customFormat="1" ht="35.25" customHeight="1" x14ac:dyDescent="0.15">
      <c r="A548" s="196">
        <v>200638</v>
      </c>
      <c r="B548" s="199" t="s">
        <v>1552</v>
      </c>
      <c r="C548" s="198">
        <v>9913</v>
      </c>
      <c r="D548" s="199" t="s">
        <v>1553</v>
      </c>
      <c r="E548" s="199" t="s">
        <v>83</v>
      </c>
      <c r="F548" s="199" t="s">
        <v>83</v>
      </c>
      <c r="G548" s="199" t="s">
        <v>61</v>
      </c>
      <c r="H548" s="199" t="s">
        <v>83</v>
      </c>
      <c r="I548" s="226">
        <v>57596</v>
      </c>
      <c r="J548" s="228" t="s">
        <v>2238</v>
      </c>
      <c r="K548" s="190"/>
      <c r="L548" s="191"/>
      <c r="M548" s="191"/>
      <c r="N548" s="191"/>
      <c r="O548" s="191">
        <f>SUM(Table16[[#This Row],[Salaries and Wages]:[Variable Fringe]])</f>
        <v>0</v>
      </c>
      <c r="P548" s="191"/>
      <c r="Q548" s="191"/>
      <c r="R548" s="191"/>
      <c r="S548" s="191"/>
      <c r="T548" s="191"/>
      <c r="U548" s="191"/>
      <c r="V548" s="191"/>
      <c r="W548" s="191">
        <v>78751</v>
      </c>
      <c r="X548" s="191"/>
      <c r="Y548" s="191">
        <v>78751</v>
      </c>
      <c r="Z548" s="191">
        <v>78751</v>
      </c>
      <c r="AA548" s="223" t="s">
        <v>2239</v>
      </c>
      <c r="AB548" s="210" t="s">
        <v>1556</v>
      </c>
      <c r="AC548" s="210" t="s">
        <v>2240</v>
      </c>
      <c r="AD548" s="199" t="s">
        <v>94</v>
      </c>
      <c r="AE548" s="236" t="s">
        <v>69</v>
      </c>
      <c r="AF548" s="231">
        <v>0</v>
      </c>
      <c r="AG548" s="211">
        <f>Table16[[#This Row],[ADOPTED
Expenditures TOTAL]]*Table16[[#This Row],[
Percent Related to CAP]]</f>
        <v>0</v>
      </c>
      <c r="AH548" s="211">
        <f>Table16[[#This Row],[ADOPTED
Revenue TOTAL]]*Table16[[#This Row],[
Percent Related to CAP]]</f>
        <v>0</v>
      </c>
      <c r="AI548" s="217" t="s">
        <v>69</v>
      </c>
      <c r="AJ548" s="217" t="s">
        <v>69</v>
      </c>
      <c r="AK548" s="217" t="s">
        <v>69</v>
      </c>
      <c r="AL548" s="217" t="s">
        <v>69</v>
      </c>
      <c r="AM548" s="291"/>
      <c r="AN548" s="215" t="s">
        <v>83</v>
      </c>
      <c r="AO548" s="197"/>
      <c r="AP548" s="197"/>
      <c r="AQ548" s="216"/>
      <c r="AR548" s="216"/>
      <c r="AS548" s="219" t="s">
        <v>2238</v>
      </c>
      <c r="AT548" s="117" t="b">
        <f>IF(Table16[[#This Row],[PROPOSED
Form ID Name]]=Table16[[#This Row],[ADOPTED
Form ID Name]],TRUE,FALSE)</f>
        <v>1</v>
      </c>
      <c r="AU548" s="121" t="s">
        <v>2239</v>
      </c>
      <c r="AV548" s="220" t="b">
        <f>AND(Table16[[#This Row],[PROPOSED Adjustment Description]]=Table16[[#This Row],[ ADOPTED
Adjustment Description]],TRUE,FALSE)</f>
        <v>0</v>
      </c>
      <c r="AW548" s="1" t="s">
        <v>4458</v>
      </c>
      <c r="AX548" s="1" t="b">
        <f>Table16[[#This Row],[Total Expenditures to CAP]]=Table16[[#This Row],[
Percent Related to CAP]]*Table16[[#This Row],[ADOPTED
Expenditures TOTAL]]</f>
        <v>1</v>
      </c>
      <c r="AY548" s="1" t="b">
        <f>Table16[[#This Row],[Total Revenue to CAP]]=Table16[[#This Row],[
Percent Related to CAP]]*Table16[[#This Row],[ADOPTED
Revenue TOTAL]]</f>
        <v>1</v>
      </c>
    </row>
    <row r="549" spans="1:51" s="214" customFormat="1" ht="35.25" customHeight="1" x14ac:dyDescent="0.15">
      <c r="A549" s="196">
        <v>200228</v>
      </c>
      <c r="B549" s="199" t="s">
        <v>1625</v>
      </c>
      <c r="C549" s="198">
        <v>9913</v>
      </c>
      <c r="D549" s="199" t="s">
        <v>1553</v>
      </c>
      <c r="E549" s="199" t="s">
        <v>83</v>
      </c>
      <c r="F549" s="199" t="s">
        <v>83</v>
      </c>
      <c r="G549" s="199" t="s">
        <v>89</v>
      </c>
      <c r="H549" s="199" t="s">
        <v>83</v>
      </c>
      <c r="I549" s="226">
        <v>57597</v>
      </c>
      <c r="J549" s="228" t="s">
        <v>2241</v>
      </c>
      <c r="K549" s="190"/>
      <c r="L549" s="191"/>
      <c r="M549" s="191"/>
      <c r="N549" s="191"/>
      <c r="O549" s="191">
        <f>SUM(Table16[[#This Row],[Salaries and Wages]:[Variable Fringe]])</f>
        <v>0</v>
      </c>
      <c r="P549" s="191"/>
      <c r="Q549" s="191"/>
      <c r="R549" s="191"/>
      <c r="S549" s="191"/>
      <c r="T549" s="191"/>
      <c r="U549" s="191"/>
      <c r="V549" s="191"/>
      <c r="W549" s="191"/>
      <c r="X549" s="191"/>
      <c r="Y549" s="191"/>
      <c r="Z549" s="191">
        <v>2300</v>
      </c>
      <c r="AA549" s="223" t="s">
        <v>2242</v>
      </c>
      <c r="AB549" s="210" t="s">
        <v>1628</v>
      </c>
      <c r="AC549" s="210" t="s">
        <v>2243</v>
      </c>
      <c r="AD549" s="199" t="s">
        <v>94</v>
      </c>
      <c r="AE549" s="236" t="s">
        <v>69</v>
      </c>
      <c r="AF549" s="231">
        <v>0</v>
      </c>
      <c r="AG549" s="211">
        <f>Table16[[#This Row],[ADOPTED
Expenditures TOTAL]]*Table16[[#This Row],[
Percent Related to CAP]]</f>
        <v>0</v>
      </c>
      <c r="AH549" s="211">
        <f>Table16[[#This Row],[ADOPTED
Revenue TOTAL]]*Table16[[#This Row],[
Percent Related to CAP]]</f>
        <v>0</v>
      </c>
      <c r="AI549" s="217" t="s">
        <v>69</v>
      </c>
      <c r="AJ549" s="217" t="s">
        <v>69</v>
      </c>
      <c r="AK549" s="217" t="s">
        <v>69</v>
      </c>
      <c r="AL549" s="217" t="s">
        <v>69</v>
      </c>
      <c r="AM549" s="291"/>
      <c r="AN549" s="215" t="s">
        <v>83</v>
      </c>
      <c r="AO549" s="197"/>
      <c r="AP549" s="197"/>
      <c r="AQ549" s="216"/>
      <c r="AR549" s="216"/>
      <c r="AS549" s="219" t="s">
        <v>2241</v>
      </c>
      <c r="AT549" s="117" t="b">
        <f>IF(Table16[[#This Row],[PROPOSED
Form ID Name]]=Table16[[#This Row],[ADOPTED
Form ID Name]],TRUE,FALSE)</f>
        <v>1</v>
      </c>
      <c r="AU549" s="121" t="s">
        <v>2242</v>
      </c>
      <c r="AV549" s="220" t="b">
        <f>AND(Table16[[#This Row],[PROPOSED Adjustment Description]]=Table16[[#This Row],[ ADOPTED
Adjustment Description]],TRUE,FALSE)</f>
        <v>0</v>
      </c>
      <c r="AW549" s="1" t="s">
        <v>4458</v>
      </c>
      <c r="AX549" s="1" t="b">
        <f>Table16[[#This Row],[Total Expenditures to CAP]]=Table16[[#This Row],[
Percent Related to CAP]]*Table16[[#This Row],[ADOPTED
Expenditures TOTAL]]</f>
        <v>1</v>
      </c>
      <c r="AY549" s="1" t="b">
        <f>Table16[[#This Row],[Total Revenue to CAP]]=Table16[[#This Row],[
Percent Related to CAP]]*Table16[[#This Row],[ADOPTED
Revenue TOTAL]]</f>
        <v>1</v>
      </c>
    </row>
    <row r="550" spans="1:51" s="214" customFormat="1" ht="35.25" customHeight="1" x14ac:dyDescent="0.15">
      <c r="A550" s="196">
        <v>200228</v>
      </c>
      <c r="B550" s="199" t="s">
        <v>1625</v>
      </c>
      <c r="C550" s="198">
        <v>9913</v>
      </c>
      <c r="D550" s="199" t="s">
        <v>1553</v>
      </c>
      <c r="E550" s="199" t="s">
        <v>83</v>
      </c>
      <c r="F550" s="199" t="s">
        <v>83</v>
      </c>
      <c r="G550" s="199" t="s">
        <v>61</v>
      </c>
      <c r="H550" s="199" t="s">
        <v>83</v>
      </c>
      <c r="I550" s="226">
        <v>57598</v>
      </c>
      <c r="J550" s="228" t="s">
        <v>2244</v>
      </c>
      <c r="K550" s="190"/>
      <c r="L550" s="191"/>
      <c r="M550" s="191"/>
      <c r="N550" s="191"/>
      <c r="O550" s="191">
        <f>SUM(Table16[[#This Row],[Salaries and Wages]:[Variable Fringe]])</f>
        <v>0</v>
      </c>
      <c r="P550" s="191"/>
      <c r="Q550" s="191">
        <v>2300</v>
      </c>
      <c r="R550" s="191"/>
      <c r="S550" s="191"/>
      <c r="T550" s="191"/>
      <c r="U550" s="191"/>
      <c r="V550" s="191"/>
      <c r="W550" s="191">
        <v>0</v>
      </c>
      <c r="X550" s="191"/>
      <c r="Y550" s="191">
        <v>2300</v>
      </c>
      <c r="Z550" s="191"/>
      <c r="AA550" s="223" t="s">
        <v>2245</v>
      </c>
      <c r="AB550" s="210" t="s">
        <v>2049</v>
      </c>
      <c r="AC550" s="210" t="s">
        <v>2246</v>
      </c>
      <c r="AD550" s="199" t="s">
        <v>94</v>
      </c>
      <c r="AE550" s="236" t="s">
        <v>69</v>
      </c>
      <c r="AF550" s="231">
        <v>0</v>
      </c>
      <c r="AG550" s="211">
        <f>Table16[[#This Row],[ADOPTED
Expenditures TOTAL]]*Table16[[#This Row],[
Percent Related to CAP]]</f>
        <v>0</v>
      </c>
      <c r="AH550" s="211">
        <f>Table16[[#This Row],[ADOPTED
Revenue TOTAL]]*Table16[[#This Row],[
Percent Related to CAP]]</f>
        <v>0</v>
      </c>
      <c r="AI550" s="217" t="s">
        <v>69</v>
      </c>
      <c r="AJ550" s="217" t="s">
        <v>69</v>
      </c>
      <c r="AK550" s="217" t="s">
        <v>69</v>
      </c>
      <c r="AL550" s="217" t="s">
        <v>69</v>
      </c>
      <c r="AM550" s="291"/>
      <c r="AN550" s="215" t="s">
        <v>83</v>
      </c>
      <c r="AO550" s="197"/>
      <c r="AP550" s="197"/>
      <c r="AQ550" s="216"/>
      <c r="AR550" s="216"/>
      <c r="AS550" s="219" t="s">
        <v>2244</v>
      </c>
      <c r="AT550" s="117" t="b">
        <f>IF(Table16[[#This Row],[PROPOSED
Form ID Name]]=Table16[[#This Row],[ADOPTED
Form ID Name]],TRUE,FALSE)</f>
        <v>1</v>
      </c>
      <c r="AU550" s="121" t="s">
        <v>2245</v>
      </c>
      <c r="AV550" s="220" t="b">
        <f>AND(Table16[[#This Row],[PROPOSED Adjustment Description]]=Table16[[#This Row],[ ADOPTED
Adjustment Description]],TRUE,FALSE)</f>
        <v>0</v>
      </c>
      <c r="AW550" s="1" t="s">
        <v>4458</v>
      </c>
      <c r="AX550" s="1" t="b">
        <f>Table16[[#This Row],[Total Expenditures to CAP]]=Table16[[#This Row],[
Percent Related to CAP]]*Table16[[#This Row],[ADOPTED
Expenditures TOTAL]]</f>
        <v>1</v>
      </c>
      <c r="AY550" s="1" t="b">
        <f>Table16[[#This Row],[Total Revenue to CAP]]=Table16[[#This Row],[
Percent Related to CAP]]*Table16[[#This Row],[ADOPTED
Revenue TOTAL]]</f>
        <v>1</v>
      </c>
    </row>
    <row r="551" spans="1:51" s="214" customFormat="1" ht="35.25" customHeight="1" x14ac:dyDescent="0.15">
      <c r="A551" s="196">
        <v>200219</v>
      </c>
      <c r="B551" s="199" t="s">
        <v>1620</v>
      </c>
      <c r="C551" s="198">
        <v>9913</v>
      </c>
      <c r="D551" s="199" t="s">
        <v>1553</v>
      </c>
      <c r="E551" s="199" t="s">
        <v>83</v>
      </c>
      <c r="F551" s="199" t="s">
        <v>83</v>
      </c>
      <c r="G551" s="199" t="s">
        <v>61</v>
      </c>
      <c r="H551" s="199" t="s">
        <v>83</v>
      </c>
      <c r="I551" s="226">
        <v>57599</v>
      </c>
      <c r="J551" s="228" t="s">
        <v>2247</v>
      </c>
      <c r="K551" s="190"/>
      <c r="L551" s="191"/>
      <c r="M551" s="191"/>
      <c r="N551" s="191"/>
      <c r="O551" s="191">
        <f>SUM(Table16[[#This Row],[Salaries and Wages]:[Variable Fringe]])</f>
        <v>0</v>
      </c>
      <c r="P551" s="191"/>
      <c r="Q551" s="191">
        <v>132046</v>
      </c>
      <c r="R551" s="191"/>
      <c r="S551" s="191"/>
      <c r="T551" s="191"/>
      <c r="U551" s="191"/>
      <c r="V551" s="191"/>
      <c r="W551" s="191"/>
      <c r="X551" s="191"/>
      <c r="Y551" s="191">
        <v>132046</v>
      </c>
      <c r="Z551" s="191">
        <v>132046</v>
      </c>
      <c r="AA551" s="222" t="s">
        <v>2248</v>
      </c>
      <c r="AB551" s="210" t="s">
        <v>1623</v>
      </c>
      <c r="AC551" s="210" t="s">
        <v>1624</v>
      </c>
      <c r="AD551" s="199" t="s">
        <v>94</v>
      </c>
      <c r="AE551" s="236" t="s">
        <v>69</v>
      </c>
      <c r="AF551" s="231">
        <v>0</v>
      </c>
      <c r="AG551" s="211">
        <f>Table16[[#This Row],[ADOPTED
Expenditures TOTAL]]*Table16[[#This Row],[
Percent Related to CAP]]</f>
        <v>0</v>
      </c>
      <c r="AH551" s="211">
        <f>Table16[[#This Row],[ADOPTED
Revenue TOTAL]]*Table16[[#This Row],[
Percent Related to CAP]]</f>
        <v>0</v>
      </c>
      <c r="AI551" s="217" t="s">
        <v>69</v>
      </c>
      <c r="AJ551" s="217" t="s">
        <v>69</v>
      </c>
      <c r="AK551" s="217" t="s">
        <v>69</v>
      </c>
      <c r="AL551" s="217" t="s">
        <v>69</v>
      </c>
      <c r="AM551" s="291"/>
      <c r="AN551" s="215" t="s">
        <v>83</v>
      </c>
      <c r="AO551" s="197"/>
      <c r="AP551" s="197"/>
      <c r="AQ551" s="216"/>
      <c r="AR551" s="216"/>
      <c r="AS551" s="219" t="s">
        <v>2247</v>
      </c>
      <c r="AT551" s="117" t="b">
        <f>IF(Table16[[#This Row],[PROPOSED
Form ID Name]]=Table16[[#This Row],[ADOPTED
Form ID Name]],TRUE,FALSE)</f>
        <v>1</v>
      </c>
      <c r="AU551" s="121" t="s">
        <v>2248</v>
      </c>
      <c r="AV551" s="220" t="b">
        <f>AND(Table16[[#This Row],[PROPOSED Adjustment Description]]=Table16[[#This Row],[ ADOPTED
Adjustment Description]],TRUE,FALSE)</f>
        <v>0</v>
      </c>
      <c r="AW551" s="1" t="s">
        <v>4458</v>
      </c>
      <c r="AX551" s="1" t="b">
        <f>Table16[[#This Row],[Total Expenditures to CAP]]=Table16[[#This Row],[
Percent Related to CAP]]*Table16[[#This Row],[ADOPTED
Expenditures TOTAL]]</f>
        <v>1</v>
      </c>
      <c r="AY551" s="1" t="b">
        <f>Table16[[#This Row],[Total Revenue to CAP]]=Table16[[#This Row],[
Percent Related to CAP]]*Table16[[#This Row],[ADOPTED
Revenue TOTAL]]</f>
        <v>1</v>
      </c>
    </row>
    <row r="552" spans="1:51" s="214" customFormat="1" ht="35.25" customHeight="1" x14ac:dyDescent="0.15">
      <c r="A552" s="196">
        <v>200205</v>
      </c>
      <c r="B552" s="197" t="s">
        <v>96</v>
      </c>
      <c r="C552" s="198">
        <v>1414</v>
      </c>
      <c r="D552" s="197" t="s">
        <v>97</v>
      </c>
      <c r="E552" s="197" t="s">
        <v>83</v>
      </c>
      <c r="F552" s="197" t="s">
        <v>60</v>
      </c>
      <c r="G552" s="197" t="s">
        <v>61</v>
      </c>
      <c r="H552" s="197" t="s">
        <v>83</v>
      </c>
      <c r="I552" s="226">
        <v>57605</v>
      </c>
      <c r="J552" s="227" t="s">
        <v>2249</v>
      </c>
      <c r="K552" s="188"/>
      <c r="L552" s="189"/>
      <c r="M552" s="189"/>
      <c r="N552" s="189"/>
      <c r="O552" s="189">
        <f>SUM(Table16[[#This Row],[Salaries and Wages]:[Variable Fringe]])</f>
        <v>0</v>
      </c>
      <c r="P552" s="189"/>
      <c r="Q552" s="189">
        <v>500000</v>
      </c>
      <c r="R552" s="189"/>
      <c r="S552" s="189"/>
      <c r="T552" s="189"/>
      <c r="U552" s="189"/>
      <c r="V552" s="189"/>
      <c r="W552" s="189"/>
      <c r="X552" s="189"/>
      <c r="Y552" s="189">
        <v>500000</v>
      </c>
      <c r="Z552" s="189"/>
      <c r="AA552" s="221" t="s">
        <v>2250</v>
      </c>
      <c r="AB552" s="210" t="s">
        <v>2251</v>
      </c>
      <c r="AC552" s="210" t="s">
        <v>2252</v>
      </c>
      <c r="AD552" s="197" t="s">
        <v>67</v>
      </c>
      <c r="AE552" s="235" t="s">
        <v>2253</v>
      </c>
      <c r="AF552" s="231">
        <v>0</v>
      </c>
      <c r="AG552" s="211">
        <f>Table16[[#This Row],[ADOPTED
Expenditures TOTAL]]*Table16[[#This Row],[
Percent Related to CAP]]</f>
        <v>0</v>
      </c>
      <c r="AH552" s="211">
        <f>Table16[[#This Row],[ADOPTED
Revenue TOTAL]]*Table16[[#This Row],[
Percent Related to CAP]]</f>
        <v>0</v>
      </c>
      <c r="AI552" s="217" t="s">
        <v>69</v>
      </c>
      <c r="AJ552" s="217" t="s">
        <v>69</v>
      </c>
      <c r="AK552" s="217" t="s">
        <v>69</v>
      </c>
      <c r="AL552" s="217" t="s">
        <v>69</v>
      </c>
      <c r="AM552" s="290"/>
      <c r="AN552" s="212"/>
      <c r="AO552" s="213"/>
      <c r="AP552" s="197" t="s">
        <v>179</v>
      </c>
      <c r="AQ552" s="197"/>
      <c r="AR552" s="197"/>
      <c r="AS552" s="219" t="s">
        <v>2249</v>
      </c>
      <c r="AT552" s="117" t="b">
        <f>IF(Table16[[#This Row],[PROPOSED
Form ID Name]]=Table16[[#This Row],[ADOPTED
Form ID Name]],TRUE,FALSE)</f>
        <v>1</v>
      </c>
      <c r="AU552" s="121" t="s">
        <v>2250</v>
      </c>
      <c r="AV552" s="220" t="b">
        <f>AND(Table16[[#This Row],[PROPOSED Adjustment Description]]=Table16[[#This Row],[ ADOPTED
Adjustment Description]],TRUE,FALSE)</f>
        <v>0</v>
      </c>
      <c r="AW552" s="1" t="s">
        <v>4458</v>
      </c>
      <c r="AX552" s="1" t="b">
        <f>Table16[[#This Row],[Total Expenditures to CAP]]=Table16[[#This Row],[
Percent Related to CAP]]*Table16[[#This Row],[ADOPTED
Expenditures TOTAL]]</f>
        <v>1</v>
      </c>
      <c r="AY552" s="1" t="b">
        <f>Table16[[#This Row],[Total Revenue to CAP]]=Table16[[#This Row],[
Percent Related to CAP]]*Table16[[#This Row],[ADOPTED
Revenue TOTAL]]</f>
        <v>1</v>
      </c>
    </row>
    <row r="553" spans="1:51" s="214" customFormat="1" ht="35.25" customHeight="1" x14ac:dyDescent="0.15">
      <c r="A553" s="196">
        <v>100000</v>
      </c>
      <c r="B553" s="199" t="s">
        <v>57</v>
      </c>
      <c r="C553" s="198">
        <v>9911</v>
      </c>
      <c r="D553" s="199" t="s">
        <v>82</v>
      </c>
      <c r="E553" s="199" t="s">
        <v>83</v>
      </c>
      <c r="F553" s="199" t="s">
        <v>83</v>
      </c>
      <c r="G553" s="199" t="s">
        <v>134</v>
      </c>
      <c r="H553" s="199" t="s">
        <v>83</v>
      </c>
      <c r="I553" s="226">
        <v>57612</v>
      </c>
      <c r="J553" s="228" t="s">
        <v>2254</v>
      </c>
      <c r="K553" s="190"/>
      <c r="L553" s="191"/>
      <c r="M553" s="191"/>
      <c r="N553" s="191"/>
      <c r="O553" s="191">
        <f>SUM(Table16[[#This Row],[Salaries and Wages]:[Variable Fringe]])</f>
        <v>0</v>
      </c>
      <c r="P553" s="191"/>
      <c r="Q553" s="191"/>
      <c r="R553" s="191"/>
      <c r="S553" s="191"/>
      <c r="T553" s="191"/>
      <c r="U553" s="191"/>
      <c r="V553" s="191"/>
      <c r="W553" s="191"/>
      <c r="X553" s="191"/>
      <c r="Y553" s="191"/>
      <c r="Z553" s="193">
        <v>-934063</v>
      </c>
      <c r="AA553" s="223" t="s">
        <v>2255</v>
      </c>
      <c r="AB553" s="210" t="s">
        <v>69</v>
      </c>
      <c r="AC553" s="210" t="s">
        <v>69</v>
      </c>
      <c r="AD553" s="199" t="s">
        <v>94</v>
      </c>
      <c r="AE553" s="234" t="s">
        <v>69</v>
      </c>
      <c r="AF553" s="259">
        <v>0</v>
      </c>
      <c r="AG553" s="211">
        <f>Table16[[#This Row],[ADOPTED
Expenditures TOTAL]]*Table16[[#This Row],[
Percent Related to CAP]]</f>
        <v>0</v>
      </c>
      <c r="AH553" s="211">
        <f>Table16[[#This Row],[ADOPTED
Revenue TOTAL]]*Table16[[#This Row],[
Percent Related to CAP]]</f>
        <v>0</v>
      </c>
      <c r="AI553" s="251" t="s">
        <v>69</v>
      </c>
      <c r="AJ553" s="251" t="s">
        <v>69</v>
      </c>
      <c r="AK553" s="251" t="s">
        <v>69</v>
      </c>
      <c r="AL553" s="251" t="s">
        <v>69</v>
      </c>
      <c r="AM553" s="246"/>
      <c r="AN553" s="215"/>
      <c r="AO553" s="197"/>
      <c r="AP553" s="197"/>
      <c r="AQ553" s="197"/>
      <c r="AR553" s="197" t="s">
        <v>83</v>
      </c>
      <c r="AS553" s="219" t="s">
        <v>2254</v>
      </c>
      <c r="AT553" s="116" t="b">
        <f>IF(Table16[[#This Row],[PROPOSED
Form ID Name]]=Table16[[#This Row],[ADOPTED
Form ID Name]],TRUE,FALSE)</f>
        <v>1</v>
      </c>
      <c r="AU553" s="121" t="s">
        <v>2255</v>
      </c>
      <c r="AV553" s="220" t="b">
        <f>AND(Table16[[#This Row],[PROPOSED Adjustment Description]]=Table16[[#This Row],[ ADOPTED
Adjustment Description]],TRUE,FALSE)</f>
        <v>0</v>
      </c>
      <c r="AW553" s="1" t="s">
        <v>4458</v>
      </c>
      <c r="AX553" s="1" t="b">
        <f>Table16[[#This Row],[Total Expenditures to CAP]]=Table16[[#This Row],[
Percent Related to CAP]]*Table16[[#This Row],[ADOPTED
Expenditures TOTAL]]</f>
        <v>1</v>
      </c>
      <c r="AY553" s="1" t="b">
        <f>Table16[[#This Row],[Total Revenue to CAP]]=Table16[[#This Row],[
Percent Related to CAP]]*Table16[[#This Row],[ADOPTED
Revenue TOTAL]]</f>
        <v>1</v>
      </c>
    </row>
    <row r="554" spans="1:51" s="214" customFormat="1" ht="35.25" customHeight="1" x14ac:dyDescent="0.15">
      <c r="A554" s="196">
        <v>100000</v>
      </c>
      <c r="B554" s="199" t="s">
        <v>57</v>
      </c>
      <c r="C554" s="198">
        <v>9911</v>
      </c>
      <c r="D554" s="199" t="s">
        <v>82</v>
      </c>
      <c r="E554" s="199" t="s">
        <v>83</v>
      </c>
      <c r="F554" s="199" t="s">
        <v>83</v>
      </c>
      <c r="G554" s="199" t="s">
        <v>134</v>
      </c>
      <c r="H554" s="199" t="s">
        <v>83</v>
      </c>
      <c r="I554" s="226">
        <v>57613</v>
      </c>
      <c r="J554" s="228" t="s">
        <v>2256</v>
      </c>
      <c r="K554" s="190"/>
      <c r="L554" s="191"/>
      <c r="M554" s="191"/>
      <c r="N554" s="191"/>
      <c r="O554" s="191">
        <f>SUM(Table16[[#This Row],[Salaries and Wages]:[Variable Fringe]])</f>
        <v>0</v>
      </c>
      <c r="P554" s="191"/>
      <c r="Q554" s="191"/>
      <c r="R554" s="191"/>
      <c r="S554" s="191"/>
      <c r="T554" s="191"/>
      <c r="U554" s="191"/>
      <c r="V554" s="191"/>
      <c r="W554" s="191"/>
      <c r="X554" s="191"/>
      <c r="Y554" s="191"/>
      <c r="Z554" s="193">
        <v>-2479698</v>
      </c>
      <c r="AA554" s="223" t="s">
        <v>2257</v>
      </c>
      <c r="AB554" s="210" t="s">
        <v>69</v>
      </c>
      <c r="AC554" s="210" t="s">
        <v>69</v>
      </c>
      <c r="AD554" s="199" t="s">
        <v>94</v>
      </c>
      <c r="AE554" s="234" t="s">
        <v>69</v>
      </c>
      <c r="AF554" s="259">
        <v>0</v>
      </c>
      <c r="AG554" s="211">
        <f>Table16[[#This Row],[ADOPTED
Expenditures TOTAL]]*Table16[[#This Row],[
Percent Related to CAP]]</f>
        <v>0</v>
      </c>
      <c r="AH554" s="211">
        <f>Table16[[#This Row],[ADOPTED
Revenue TOTAL]]*Table16[[#This Row],[
Percent Related to CAP]]</f>
        <v>0</v>
      </c>
      <c r="AI554" s="251" t="s">
        <v>69</v>
      </c>
      <c r="AJ554" s="251" t="s">
        <v>69</v>
      </c>
      <c r="AK554" s="251" t="s">
        <v>69</v>
      </c>
      <c r="AL554" s="251" t="s">
        <v>69</v>
      </c>
      <c r="AM554" s="246"/>
      <c r="AN554" s="215"/>
      <c r="AO554" s="197"/>
      <c r="AP554" s="197"/>
      <c r="AQ554" s="197"/>
      <c r="AR554" s="197" t="s">
        <v>83</v>
      </c>
      <c r="AS554" s="219" t="s">
        <v>2256</v>
      </c>
      <c r="AT554" s="116" t="b">
        <f>IF(Table16[[#This Row],[PROPOSED
Form ID Name]]=Table16[[#This Row],[ADOPTED
Form ID Name]],TRUE,FALSE)</f>
        <v>1</v>
      </c>
      <c r="AU554" s="121" t="s">
        <v>2257</v>
      </c>
      <c r="AV554" s="220" t="b">
        <f>AND(Table16[[#This Row],[PROPOSED Adjustment Description]]=Table16[[#This Row],[ ADOPTED
Adjustment Description]],TRUE,FALSE)</f>
        <v>0</v>
      </c>
      <c r="AW554" s="1" t="s">
        <v>4458</v>
      </c>
      <c r="AX554" s="1" t="b">
        <f>Table16[[#This Row],[Total Expenditures to CAP]]=Table16[[#This Row],[
Percent Related to CAP]]*Table16[[#This Row],[ADOPTED
Expenditures TOTAL]]</f>
        <v>1</v>
      </c>
      <c r="AY554" s="1" t="b">
        <f>Table16[[#This Row],[Total Revenue to CAP]]=Table16[[#This Row],[
Percent Related to CAP]]*Table16[[#This Row],[ADOPTED
Revenue TOTAL]]</f>
        <v>1</v>
      </c>
    </row>
    <row r="555" spans="1:51" s="214" customFormat="1" ht="35.25" customHeight="1" x14ac:dyDescent="0.15">
      <c r="A555" s="196">
        <v>100000</v>
      </c>
      <c r="B555" s="199" t="s">
        <v>57</v>
      </c>
      <c r="C555" s="198">
        <v>9911</v>
      </c>
      <c r="D555" s="199" t="s">
        <v>82</v>
      </c>
      <c r="E555" s="199" t="s">
        <v>83</v>
      </c>
      <c r="F555" s="199" t="s">
        <v>83</v>
      </c>
      <c r="G555" s="199" t="s">
        <v>89</v>
      </c>
      <c r="H555" s="199" t="s">
        <v>83</v>
      </c>
      <c r="I555" s="226">
        <v>57614</v>
      </c>
      <c r="J555" s="228" t="s">
        <v>2258</v>
      </c>
      <c r="K555" s="190"/>
      <c r="L555" s="191"/>
      <c r="M555" s="191"/>
      <c r="N555" s="191"/>
      <c r="O555" s="191">
        <f>SUM(Table16[[#This Row],[Salaries and Wages]:[Variable Fringe]])</f>
        <v>0</v>
      </c>
      <c r="P555" s="191"/>
      <c r="Q555" s="191"/>
      <c r="R555" s="191"/>
      <c r="S555" s="191"/>
      <c r="T555" s="191"/>
      <c r="U555" s="191"/>
      <c r="V555" s="191"/>
      <c r="W555" s="191"/>
      <c r="X555" s="191"/>
      <c r="Y555" s="191"/>
      <c r="Z555" s="191">
        <v>12905137</v>
      </c>
      <c r="AA555" s="223" t="s">
        <v>2259</v>
      </c>
      <c r="AB555" s="210" t="s">
        <v>69</v>
      </c>
      <c r="AC555" s="210" t="s">
        <v>69</v>
      </c>
      <c r="AD555" s="199" t="s">
        <v>94</v>
      </c>
      <c r="AE555" s="234" t="s">
        <v>69</v>
      </c>
      <c r="AF555" s="259">
        <v>0</v>
      </c>
      <c r="AG555" s="211">
        <f>Table16[[#This Row],[ADOPTED
Expenditures TOTAL]]*Table16[[#This Row],[
Percent Related to CAP]]</f>
        <v>0</v>
      </c>
      <c r="AH555" s="211">
        <f>Table16[[#This Row],[ADOPTED
Revenue TOTAL]]*Table16[[#This Row],[
Percent Related to CAP]]</f>
        <v>0</v>
      </c>
      <c r="AI555" s="251" t="s">
        <v>69</v>
      </c>
      <c r="AJ555" s="251" t="s">
        <v>69</v>
      </c>
      <c r="AK555" s="251" t="s">
        <v>69</v>
      </c>
      <c r="AL555" s="251" t="s">
        <v>69</v>
      </c>
      <c r="AM555" s="246"/>
      <c r="AN555" s="215"/>
      <c r="AO555" s="197"/>
      <c r="AP555" s="197"/>
      <c r="AQ555" s="197"/>
      <c r="AR555" s="197" t="s">
        <v>83</v>
      </c>
      <c r="AS555" s="219" t="s">
        <v>2258</v>
      </c>
      <c r="AT555" s="116" t="b">
        <f>IF(Table16[[#This Row],[PROPOSED
Form ID Name]]=Table16[[#This Row],[ADOPTED
Form ID Name]],TRUE,FALSE)</f>
        <v>1</v>
      </c>
      <c r="AU555" s="121" t="s">
        <v>2259</v>
      </c>
      <c r="AV555" s="220" t="b">
        <f>AND(Table16[[#This Row],[PROPOSED Adjustment Description]]=Table16[[#This Row],[ ADOPTED
Adjustment Description]],TRUE,FALSE)</f>
        <v>0</v>
      </c>
      <c r="AW555" s="1" t="s">
        <v>4458</v>
      </c>
      <c r="AX555" s="1" t="b">
        <f>Table16[[#This Row],[Total Expenditures to CAP]]=Table16[[#This Row],[
Percent Related to CAP]]*Table16[[#This Row],[ADOPTED
Expenditures TOTAL]]</f>
        <v>1</v>
      </c>
      <c r="AY555" s="1" t="b">
        <f>Table16[[#This Row],[Total Revenue to CAP]]=Table16[[#This Row],[
Percent Related to CAP]]*Table16[[#This Row],[ADOPTED
Revenue TOTAL]]</f>
        <v>1</v>
      </c>
    </row>
    <row r="556" spans="1:51" s="214" customFormat="1" ht="35.25" customHeight="1" x14ac:dyDescent="0.15">
      <c r="A556" s="196">
        <v>720041</v>
      </c>
      <c r="B556" s="197" t="s">
        <v>2261</v>
      </c>
      <c r="C556" s="198">
        <v>1319</v>
      </c>
      <c r="D556" s="197" t="s">
        <v>2262</v>
      </c>
      <c r="E556" s="197" t="s">
        <v>238</v>
      </c>
      <c r="F556" s="197" t="s">
        <v>60</v>
      </c>
      <c r="G556" s="197" t="s">
        <v>61</v>
      </c>
      <c r="H556" s="197" t="s">
        <v>83</v>
      </c>
      <c r="I556" s="226">
        <v>57616</v>
      </c>
      <c r="J556" s="227" t="s">
        <v>2263</v>
      </c>
      <c r="K556" s="188">
        <v>0.5</v>
      </c>
      <c r="L556" s="189">
        <v>31340</v>
      </c>
      <c r="M556" s="189">
        <v>8057</v>
      </c>
      <c r="N556" s="189">
        <v>4645</v>
      </c>
      <c r="O556" s="189">
        <f>SUM(Table16[[#This Row],[Salaries and Wages]:[Variable Fringe]])</f>
        <v>44042</v>
      </c>
      <c r="P556" s="189"/>
      <c r="Q556" s="189"/>
      <c r="R556" s="189"/>
      <c r="S556" s="189"/>
      <c r="T556" s="189"/>
      <c r="U556" s="189"/>
      <c r="V556" s="189"/>
      <c r="W556" s="189"/>
      <c r="X556" s="189"/>
      <c r="Y556" s="189">
        <v>44042</v>
      </c>
      <c r="Z556" s="189"/>
      <c r="AA556" s="221" t="s">
        <v>2264</v>
      </c>
      <c r="AB556" s="210" t="s">
        <v>2265</v>
      </c>
      <c r="AC556" s="209" t="s">
        <v>2266</v>
      </c>
      <c r="AD556" s="197" t="s">
        <v>67</v>
      </c>
      <c r="AE556" s="234"/>
      <c r="AF556" s="231">
        <v>0</v>
      </c>
      <c r="AG556" s="211">
        <f>Table16[[#This Row],[ADOPTED
Expenditures TOTAL]]*Table16[[#This Row],[
Percent Related to CAP]]</f>
        <v>0</v>
      </c>
      <c r="AH556" s="211">
        <f>Table16[[#This Row],[ADOPTED
Revenue TOTAL]]*Table16[[#This Row],[
Percent Related to CAP]]</f>
        <v>0</v>
      </c>
      <c r="AI556" s="217" t="s">
        <v>69</v>
      </c>
      <c r="AJ556" s="217" t="s">
        <v>69</v>
      </c>
      <c r="AK556" s="217" t="s">
        <v>69</v>
      </c>
      <c r="AL556" s="217" t="s">
        <v>69</v>
      </c>
      <c r="AM556" s="246"/>
      <c r="AN556" s="215"/>
      <c r="AO556" s="197"/>
      <c r="AP556" s="197" t="s">
        <v>70</v>
      </c>
      <c r="AQ556" s="197"/>
      <c r="AR556" s="197"/>
      <c r="AS556" s="219" t="s">
        <v>2263</v>
      </c>
      <c r="AT556" s="117" t="b">
        <f>IF(Table16[[#This Row],[PROPOSED
Form ID Name]]=Table16[[#This Row],[ADOPTED
Form ID Name]],TRUE,FALSE)</f>
        <v>1</v>
      </c>
      <c r="AU556" s="121" t="s">
        <v>2264</v>
      </c>
      <c r="AV556" s="220" t="b">
        <f>AND(Table16[[#This Row],[PROPOSED Adjustment Description]]=Table16[[#This Row],[ ADOPTED
Adjustment Description]],TRUE,FALSE)</f>
        <v>0</v>
      </c>
      <c r="AW556" s="1" t="s">
        <v>4458</v>
      </c>
      <c r="AX556" s="1" t="b">
        <f>Table16[[#This Row],[Total Expenditures to CAP]]=Table16[[#This Row],[
Percent Related to CAP]]*Table16[[#This Row],[ADOPTED
Expenditures TOTAL]]</f>
        <v>1</v>
      </c>
      <c r="AY556" s="1" t="b">
        <f>Table16[[#This Row],[Total Revenue to CAP]]=Table16[[#This Row],[
Percent Related to CAP]]*Table16[[#This Row],[ADOPTED
Revenue TOTAL]]</f>
        <v>1</v>
      </c>
    </row>
    <row r="557" spans="1:51" s="214" customFormat="1" ht="35.25" customHeight="1" x14ac:dyDescent="0.15">
      <c r="A557" s="196">
        <v>200109</v>
      </c>
      <c r="B557" s="199" t="s">
        <v>1670</v>
      </c>
      <c r="C557" s="198">
        <v>171418</v>
      </c>
      <c r="D557" s="199" t="s">
        <v>1671</v>
      </c>
      <c r="E557" s="199"/>
      <c r="F557" s="199"/>
      <c r="G557" s="199"/>
      <c r="H557" s="199"/>
      <c r="I557" s="226">
        <v>57617</v>
      </c>
      <c r="J557" s="228" t="s">
        <v>2267</v>
      </c>
      <c r="K557" s="190"/>
      <c r="L557" s="191"/>
      <c r="M557" s="191"/>
      <c r="N557" s="191"/>
      <c r="O557" s="191">
        <f>SUM(Table16[[#This Row],[Salaries and Wages]:[Variable Fringe]])</f>
        <v>0</v>
      </c>
      <c r="P557" s="191"/>
      <c r="Q557" s="191"/>
      <c r="R557" s="191"/>
      <c r="S557" s="191"/>
      <c r="T557" s="191"/>
      <c r="U557" s="191"/>
      <c r="V557" s="191"/>
      <c r="W557" s="191"/>
      <c r="X557" s="191"/>
      <c r="Y557" s="191"/>
      <c r="Z557" s="191">
        <v>2867808</v>
      </c>
      <c r="AA557" s="223" t="s">
        <v>2268</v>
      </c>
      <c r="AB557" s="210" t="s">
        <v>1660</v>
      </c>
      <c r="AC557" s="210" t="s">
        <v>2269</v>
      </c>
      <c r="AD557" s="199"/>
      <c r="AE557" s="236"/>
      <c r="AF557" s="231">
        <v>0</v>
      </c>
      <c r="AG557" s="211">
        <f>Table16[[#This Row],[ADOPTED
Expenditures TOTAL]]*Table16[[#This Row],[
Percent Related to CAP]]</f>
        <v>0</v>
      </c>
      <c r="AH557" s="211">
        <f>Table16[[#This Row],[ADOPTED
Revenue TOTAL]]*Table16[[#This Row],[
Percent Related to CAP]]</f>
        <v>0</v>
      </c>
      <c r="AI557" s="217" t="s">
        <v>69</v>
      </c>
      <c r="AJ557" s="217" t="s">
        <v>69</v>
      </c>
      <c r="AK557" s="217" t="s">
        <v>69</v>
      </c>
      <c r="AL557" s="217" t="s">
        <v>69</v>
      </c>
      <c r="AM557" s="291"/>
      <c r="AN557" s="215"/>
      <c r="AO557" s="197"/>
      <c r="AP557" s="197"/>
      <c r="AQ557" s="216"/>
      <c r="AR557" s="216"/>
      <c r="AS557" s="219" t="s">
        <v>2267</v>
      </c>
      <c r="AT557" s="117" t="b">
        <f>IF(Table16[[#This Row],[PROPOSED
Form ID Name]]=Table16[[#This Row],[ADOPTED
Form ID Name]],TRUE,FALSE)</f>
        <v>1</v>
      </c>
      <c r="AU557" s="121" t="s">
        <v>2268</v>
      </c>
      <c r="AV557" s="220" t="b">
        <f>AND(Table16[[#This Row],[PROPOSED Adjustment Description]]=Table16[[#This Row],[ ADOPTED
Adjustment Description]],TRUE,FALSE)</f>
        <v>0</v>
      </c>
      <c r="AW557" s="1" t="s">
        <v>4458</v>
      </c>
      <c r="AX557" s="1" t="b">
        <f>Table16[[#This Row],[Total Expenditures to CAP]]=Table16[[#This Row],[
Percent Related to CAP]]*Table16[[#This Row],[ADOPTED
Expenditures TOTAL]]</f>
        <v>1</v>
      </c>
      <c r="AY557" s="1" t="b">
        <f>Table16[[#This Row],[Total Revenue to CAP]]=Table16[[#This Row],[
Percent Related to CAP]]*Table16[[#This Row],[ADOPTED
Revenue TOTAL]]</f>
        <v>1</v>
      </c>
    </row>
    <row r="558" spans="1:51" s="214" customFormat="1" ht="35.25" customHeight="1" x14ac:dyDescent="0.15">
      <c r="A558" s="196">
        <v>200111</v>
      </c>
      <c r="B558" s="199" t="s">
        <v>1434</v>
      </c>
      <c r="C558" s="198">
        <v>171417</v>
      </c>
      <c r="D558" s="199" t="s">
        <v>1435</v>
      </c>
      <c r="E558" s="199"/>
      <c r="F558" s="199"/>
      <c r="G558" s="199"/>
      <c r="H558" s="199"/>
      <c r="I558" s="226">
        <v>57618</v>
      </c>
      <c r="J558" s="228" t="s">
        <v>2270</v>
      </c>
      <c r="K558" s="190"/>
      <c r="L558" s="191"/>
      <c r="M558" s="191"/>
      <c r="N558" s="191"/>
      <c r="O558" s="191">
        <f>SUM(Table16[[#This Row],[Salaries and Wages]:[Variable Fringe]])</f>
        <v>0</v>
      </c>
      <c r="P558" s="191"/>
      <c r="Q558" s="191"/>
      <c r="R558" s="191"/>
      <c r="S558" s="191"/>
      <c r="T558" s="191"/>
      <c r="U558" s="191"/>
      <c r="V558" s="191"/>
      <c r="W558" s="191"/>
      <c r="X558" s="191"/>
      <c r="Y558" s="191"/>
      <c r="Z558" s="191">
        <v>1433904</v>
      </c>
      <c r="AA558" s="223" t="s">
        <v>2268</v>
      </c>
      <c r="AB558" s="210" t="s">
        <v>1660</v>
      </c>
      <c r="AC558" s="210" t="s">
        <v>2271</v>
      </c>
      <c r="AD558" s="199"/>
      <c r="AE558" s="236"/>
      <c r="AF558" s="231">
        <v>0</v>
      </c>
      <c r="AG558" s="211">
        <f>Table16[[#This Row],[ADOPTED
Expenditures TOTAL]]*Table16[[#This Row],[
Percent Related to CAP]]</f>
        <v>0</v>
      </c>
      <c r="AH558" s="211">
        <f>Table16[[#This Row],[ADOPTED
Revenue TOTAL]]*Table16[[#This Row],[
Percent Related to CAP]]</f>
        <v>0</v>
      </c>
      <c r="AI558" s="217" t="s">
        <v>69</v>
      </c>
      <c r="AJ558" s="217" t="s">
        <v>69</v>
      </c>
      <c r="AK558" s="217" t="s">
        <v>69</v>
      </c>
      <c r="AL558" s="217" t="s">
        <v>69</v>
      </c>
      <c r="AM558" s="291"/>
      <c r="AN558" s="215"/>
      <c r="AO558" s="197"/>
      <c r="AP558" s="197"/>
      <c r="AQ558" s="216"/>
      <c r="AR558" s="216"/>
      <c r="AS558" s="219" t="s">
        <v>2270</v>
      </c>
      <c r="AT558" s="117" t="b">
        <f>IF(Table16[[#This Row],[PROPOSED
Form ID Name]]=Table16[[#This Row],[ADOPTED
Form ID Name]],TRUE,FALSE)</f>
        <v>1</v>
      </c>
      <c r="AU558" s="121" t="s">
        <v>2268</v>
      </c>
      <c r="AV558" s="220" t="b">
        <f>AND(Table16[[#This Row],[PROPOSED Adjustment Description]]=Table16[[#This Row],[ ADOPTED
Adjustment Description]],TRUE,FALSE)</f>
        <v>0</v>
      </c>
      <c r="AW558" s="1" t="s">
        <v>4458</v>
      </c>
      <c r="AX558" s="1" t="b">
        <f>Table16[[#This Row],[Total Expenditures to CAP]]=Table16[[#This Row],[
Percent Related to CAP]]*Table16[[#This Row],[ADOPTED
Expenditures TOTAL]]</f>
        <v>1</v>
      </c>
      <c r="AY558" s="1" t="b">
        <f>Table16[[#This Row],[Total Revenue to CAP]]=Table16[[#This Row],[
Percent Related to CAP]]*Table16[[#This Row],[ADOPTED
Revenue TOTAL]]</f>
        <v>1</v>
      </c>
    </row>
    <row r="559" spans="1:51" s="214" customFormat="1" ht="35.25" customHeight="1" x14ac:dyDescent="0.15">
      <c r="A559" s="196">
        <v>100000</v>
      </c>
      <c r="B559" s="197" t="s">
        <v>57</v>
      </c>
      <c r="C559" s="198">
        <v>9911</v>
      </c>
      <c r="D559" s="197" t="s">
        <v>82</v>
      </c>
      <c r="E559" s="197" t="s">
        <v>83</v>
      </c>
      <c r="F559" s="197" t="s">
        <v>83</v>
      </c>
      <c r="G559" s="197" t="s">
        <v>89</v>
      </c>
      <c r="H559" s="197" t="s">
        <v>83</v>
      </c>
      <c r="I559" s="226">
        <v>57621</v>
      </c>
      <c r="J559" s="227" t="s">
        <v>2272</v>
      </c>
      <c r="K559" s="188"/>
      <c r="L559" s="189"/>
      <c r="M559" s="189"/>
      <c r="N559" s="189"/>
      <c r="O559" s="189">
        <f>SUM(Table16[[#This Row],[Salaries and Wages]:[Variable Fringe]])</f>
        <v>0</v>
      </c>
      <c r="P559" s="189"/>
      <c r="Q559" s="189"/>
      <c r="R559" s="189"/>
      <c r="S559" s="189"/>
      <c r="T559" s="189"/>
      <c r="U559" s="189"/>
      <c r="V559" s="189"/>
      <c r="W559" s="189"/>
      <c r="X559" s="189"/>
      <c r="Y559" s="189"/>
      <c r="Z559" s="189">
        <v>7046990</v>
      </c>
      <c r="AA559" s="221" t="s">
        <v>2273</v>
      </c>
      <c r="AB559" s="210" t="s">
        <v>69</v>
      </c>
      <c r="AC559" s="210" t="s">
        <v>69</v>
      </c>
      <c r="AD559" s="197" t="s">
        <v>94</v>
      </c>
      <c r="AE559" s="234" t="s">
        <v>69</v>
      </c>
      <c r="AF559" s="259">
        <v>0</v>
      </c>
      <c r="AG559" s="211">
        <f>Table16[[#This Row],[ADOPTED
Expenditures TOTAL]]*Table16[[#This Row],[
Percent Related to CAP]]</f>
        <v>0</v>
      </c>
      <c r="AH559" s="211">
        <f>Table16[[#This Row],[ADOPTED
Revenue TOTAL]]*Table16[[#This Row],[
Percent Related to CAP]]</f>
        <v>0</v>
      </c>
      <c r="AI559" s="251" t="s">
        <v>69</v>
      </c>
      <c r="AJ559" s="251" t="s">
        <v>69</v>
      </c>
      <c r="AK559" s="251" t="s">
        <v>69</v>
      </c>
      <c r="AL559" s="251" t="s">
        <v>69</v>
      </c>
      <c r="AM559" s="246"/>
      <c r="AN559" s="215"/>
      <c r="AO559" s="197"/>
      <c r="AP559" s="197"/>
      <c r="AQ559" s="197"/>
      <c r="AR559" s="197" t="s">
        <v>83</v>
      </c>
      <c r="AS559" s="219" t="s">
        <v>2272</v>
      </c>
      <c r="AT559" s="116" t="b">
        <f>IF(Table16[[#This Row],[PROPOSED
Form ID Name]]=Table16[[#This Row],[ADOPTED
Form ID Name]],TRUE,FALSE)</f>
        <v>1</v>
      </c>
      <c r="AU559" s="121" t="s">
        <v>2273</v>
      </c>
      <c r="AV559" s="220" t="b">
        <f>AND(Table16[[#This Row],[PROPOSED Adjustment Description]]=Table16[[#This Row],[ ADOPTED
Adjustment Description]],TRUE,FALSE)</f>
        <v>0</v>
      </c>
      <c r="AW559" s="1" t="s">
        <v>4458</v>
      </c>
      <c r="AX559" s="1" t="b">
        <f>Table16[[#This Row],[Total Expenditures to CAP]]=Table16[[#This Row],[
Percent Related to CAP]]*Table16[[#This Row],[ADOPTED
Expenditures TOTAL]]</f>
        <v>1</v>
      </c>
      <c r="AY559" s="1" t="b">
        <f>Table16[[#This Row],[Total Revenue to CAP]]=Table16[[#This Row],[
Percent Related to CAP]]*Table16[[#This Row],[ADOPTED
Revenue TOTAL]]</f>
        <v>1</v>
      </c>
    </row>
    <row r="560" spans="1:51" s="214" customFormat="1" ht="35.25" customHeight="1" x14ac:dyDescent="0.15">
      <c r="A560" s="196">
        <v>200205</v>
      </c>
      <c r="B560" s="197" t="s">
        <v>96</v>
      </c>
      <c r="C560" s="198">
        <v>9913</v>
      </c>
      <c r="D560" s="197" t="s">
        <v>1553</v>
      </c>
      <c r="E560" s="197" t="s">
        <v>83</v>
      </c>
      <c r="F560" s="197" t="s">
        <v>83</v>
      </c>
      <c r="G560" s="197" t="s">
        <v>89</v>
      </c>
      <c r="H560" s="197" t="s">
        <v>83</v>
      </c>
      <c r="I560" s="226">
        <v>57622</v>
      </c>
      <c r="J560" s="227" t="s">
        <v>2274</v>
      </c>
      <c r="K560" s="188"/>
      <c r="L560" s="189"/>
      <c r="M560" s="189"/>
      <c r="N560" s="189"/>
      <c r="O560" s="189">
        <f>SUM(Table16[[#This Row],[Salaries and Wages]:[Variable Fringe]])</f>
        <v>0</v>
      </c>
      <c r="P560" s="189"/>
      <c r="Q560" s="189"/>
      <c r="R560" s="189"/>
      <c r="S560" s="189"/>
      <c r="T560" s="189"/>
      <c r="U560" s="189"/>
      <c r="V560" s="189"/>
      <c r="W560" s="189"/>
      <c r="X560" s="189"/>
      <c r="Y560" s="189"/>
      <c r="Z560" s="189">
        <v>5420762</v>
      </c>
      <c r="AA560" s="221" t="s">
        <v>2275</v>
      </c>
      <c r="AB560" s="210" t="s">
        <v>207</v>
      </c>
      <c r="AC560" s="210" t="s">
        <v>1689</v>
      </c>
      <c r="AD560" s="197" t="s">
        <v>94</v>
      </c>
      <c r="AE560" s="234" t="s">
        <v>69</v>
      </c>
      <c r="AF560" s="231">
        <v>0</v>
      </c>
      <c r="AG560" s="211">
        <f>Table16[[#This Row],[ADOPTED
Expenditures TOTAL]]*Table16[[#This Row],[
Percent Related to CAP]]</f>
        <v>0</v>
      </c>
      <c r="AH560" s="211">
        <f>Table16[[#This Row],[ADOPTED
Revenue TOTAL]]*Table16[[#This Row],[
Percent Related to CAP]]</f>
        <v>0</v>
      </c>
      <c r="AI560" s="306" t="s">
        <v>69</v>
      </c>
      <c r="AJ560" s="306" t="s">
        <v>69</v>
      </c>
      <c r="AK560" s="306" t="s">
        <v>69</v>
      </c>
      <c r="AL560" s="217" t="s">
        <v>69</v>
      </c>
      <c r="AM560" s="246"/>
      <c r="AN560" s="215"/>
      <c r="AO560" s="197"/>
      <c r="AP560" s="197" t="s">
        <v>83</v>
      </c>
      <c r="AQ560" s="197"/>
      <c r="AR560" s="197"/>
      <c r="AS560" s="219" t="s">
        <v>2274</v>
      </c>
      <c r="AT560" s="117" t="b">
        <f>IF(Table16[[#This Row],[PROPOSED
Form ID Name]]=Table16[[#This Row],[ADOPTED
Form ID Name]],TRUE,FALSE)</f>
        <v>1</v>
      </c>
      <c r="AU560" s="121" t="s">
        <v>2275</v>
      </c>
      <c r="AV560" s="220" t="b">
        <f>AND(Table16[[#This Row],[PROPOSED Adjustment Description]]=Table16[[#This Row],[ ADOPTED
Adjustment Description]],TRUE,FALSE)</f>
        <v>0</v>
      </c>
      <c r="AW560" s="1" t="s">
        <v>4458</v>
      </c>
      <c r="AX560" s="1" t="b">
        <f>Table16[[#This Row],[Total Expenditures to CAP]]=Table16[[#This Row],[
Percent Related to CAP]]*Table16[[#This Row],[ADOPTED
Expenditures TOTAL]]</f>
        <v>1</v>
      </c>
      <c r="AY560" s="1" t="b">
        <f>Table16[[#This Row],[Total Revenue to CAP]]=Table16[[#This Row],[
Percent Related to CAP]]*Table16[[#This Row],[ADOPTED
Revenue TOTAL]]</f>
        <v>1</v>
      </c>
    </row>
    <row r="561" spans="1:51" s="214" customFormat="1" ht="35.25" customHeight="1" x14ac:dyDescent="0.15">
      <c r="A561" s="196">
        <v>200205</v>
      </c>
      <c r="B561" s="199" t="s">
        <v>96</v>
      </c>
      <c r="C561" s="198">
        <v>1414</v>
      </c>
      <c r="D561" s="199" t="s">
        <v>97</v>
      </c>
      <c r="E561" s="199" t="s">
        <v>83</v>
      </c>
      <c r="F561" s="199" t="s">
        <v>83</v>
      </c>
      <c r="G561" s="199" t="s">
        <v>61</v>
      </c>
      <c r="H561" s="199" t="s">
        <v>83</v>
      </c>
      <c r="I561" s="226">
        <v>57623</v>
      </c>
      <c r="J561" s="228" t="s">
        <v>2276</v>
      </c>
      <c r="K561" s="190"/>
      <c r="L561" s="191"/>
      <c r="M561" s="191"/>
      <c r="N561" s="191"/>
      <c r="O561" s="191">
        <f>SUM(Table16[[#This Row],[Salaries and Wages]:[Variable Fringe]])</f>
        <v>0</v>
      </c>
      <c r="P561" s="191"/>
      <c r="Q561" s="191"/>
      <c r="R561" s="191"/>
      <c r="S561" s="191"/>
      <c r="T561" s="191"/>
      <c r="U561" s="191"/>
      <c r="V561" s="191"/>
      <c r="W561" s="191">
        <v>1084152</v>
      </c>
      <c r="X561" s="191"/>
      <c r="Y561" s="191">
        <v>1084152</v>
      </c>
      <c r="Z561" s="191"/>
      <c r="AA561" s="223" t="s">
        <v>2277</v>
      </c>
      <c r="AB561" s="210" t="s">
        <v>211</v>
      </c>
      <c r="AC561" s="210" t="s">
        <v>1819</v>
      </c>
      <c r="AD561" s="199" t="s">
        <v>94</v>
      </c>
      <c r="AE561" s="234" t="s">
        <v>69</v>
      </c>
      <c r="AF561" s="231">
        <v>0</v>
      </c>
      <c r="AG561" s="211">
        <f>Table16[[#This Row],[ADOPTED
Expenditures TOTAL]]*Table16[[#This Row],[
Percent Related to CAP]]</f>
        <v>0</v>
      </c>
      <c r="AH561" s="211">
        <f>Table16[[#This Row],[ADOPTED
Revenue TOTAL]]*Table16[[#This Row],[
Percent Related to CAP]]</f>
        <v>0</v>
      </c>
      <c r="AI561" s="217" t="s">
        <v>69</v>
      </c>
      <c r="AJ561" s="217" t="s">
        <v>69</v>
      </c>
      <c r="AK561" s="217" t="s">
        <v>69</v>
      </c>
      <c r="AL561" s="217" t="s">
        <v>69</v>
      </c>
      <c r="AM561" s="246"/>
      <c r="AN561" s="215"/>
      <c r="AO561" s="197"/>
      <c r="AP561" s="197" t="s">
        <v>83</v>
      </c>
      <c r="AQ561" s="197"/>
      <c r="AR561" s="197"/>
      <c r="AS561" s="219" t="s">
        <v>2276</v>
      </c>
      <c r="AT561" s="117" t="b">
        <f>IF(Table16[[#This Row],[PROPOSED
Form ID Name]]=Table16[[#This Row],[ADOPTED
Form ID Name]],TRUE,FALSE)</f>
        <v>1</v>
      </c>
      <c r="AU561" s="121" t="s">
        <v>2277</v>
      </c>
      <c r="AV561" s="220" t="b">
        <f>AND(Table16[[#This Row],[PROPOSED Adjustment Description]]=Table16[[#This Row],[ ADOPTED
Adjustment Description]],TRUE,FALSE)</f>
        <v>0</v>
      </c>
      <c r="AW561" s="1" t="s">
        <v>4458</v>
      </c>
      <c r="AX561" s="1" t="b">
        <f>Table16[[#This Row],[Total Expenditures to CAP]]=Table16[[#This Row],[
Percent Related to CAP]]*Table16[[#This Row],[ADOPTED
Expenditures TOTAL]]</f>
        <v>1</v>
      </c>
      <c r="AY561" s="1" t="b">
        <f>Table16[[#This Row],[Total Revenue to CAP]]=Table16[[#This Row],[
Percent Related to CAP]]*Table16[[#This Row],[ADOPTED
Revenue TOTAL]]</f>
        <v>1</v>
      </c>
    </row>
    <row r="562" spans="1:51" s="214" customFormat="1" ht="35.25" customHeight="1" x14ac:dyDescent="0.15">
      <c r="A562" s="196">
        <v>200205</v>
      </c>
      <c r="B562" s="197" t="s">
        <v>96</v>
      </c>
      <c r="C562" s="198">
        <v>1414</v>
      </c>
      <c r="D562" s="197" t="s">
        <v>97</v>
      </c>
      <c r="E562" s="197" t="s">
        <v>83</v>
      </c>
      <c r="F562" s="197" t="s">
        <v>83</v>
      </c>
      <c r="G562" s="197" t="s">
        <v>61</v>
      </c>
      <c r="H562" s="197" t="s">
        <v>83</v>
      </c>
      <c r="I562" s="226">
        <v>57624</v>
      </c>
      <c r="J562" s="227" t="s">
        <v>2278</v>
      </c>
      <c r="K562" s="188"/>
      <c r="L562" s="189"/>
      <c r="M562" s="189"/>
      <c r="N562" s="189"/>
      <c r="O562" s="189">
        <f>SUM(Table16[[#This Row],[Salaries and Wages]:[Variable Fringe]])</f>
        <v>0</v>
      </c>
      <c r="P562" s="189"/>
      <c r="Q562" s="189"/>
      <c r="R562" s="189"/>
      <c r="S562" s="189"/>
      <c r="T562" s="189"/>
      <c r="U562" s="189"/>
      <c r="V562" s="189"/>
      <c r="W562" s="189">
        <v>560460</v>
      </c>
      <c r="X562" s="189"/>
      <c r="Y562" s="189">
        <v>560460</v>
      </c>
      <c r="Z562" s="189"/>
      <c r="AA562" s="221" t="s">
        <v>2279</v>
      </c>
      <c r="AB562" s="209" t="s">
        <v>1812</v>
      </c>
      <c r="AC562" s="210" t="s">
        <v>1813</v>
      </c>
      <c r="AD562" s="197" t="s">
        <v>94</v>
      </c>
      <c r="AE562" s="234" t="s">
        <v>69</v>
      </c>
      <c r="AF562" s="231">
        <v>0</v>
      </c>
      <c r="AG562" s="211">
        <f>Table16[[#This Row],[ADOPTED
Expenditures TOTAL]]*Table16[[#This Row],[
Percent Related to CAP]]</f>
        <v>0</v>
      </c>
      <c r="AH562" s="211">
        <f>Table16[[#This Row],[ADOPTED
Revenue TOTAL]]*Table16[[#This Row],[
Percent Related to CAP]]</f>
        <v>0</v>
      </c>
      <c r="AI562" s="217" t="s">
        <v>69</v>
      </c>
      <c r="AJ562" s="217" t="s">
        <v>69</v>
      </c>
      <c r="AK562" s="217" t="s">
        <v>69</v>
      </c>
      <c r="AL562" s="217" t="s">
        <v>69</v>
      </c>
      <c r="AM562" s="246"/>
      <c r="AN562" s="215"/>
      <c r="AO562" s="197"/>
      <c r="AP562" s="197" t="s">
        <v>83</v>
      </c>
      <c r="AQ562" s="197"/>
      <c r="AR562" s="197"/>
      <c r="AS562" s="219" t="s">
        <v>2278</v>
      </c>
      <c r="AT562" s="117" t="b">
        <f>IF(Table16[[#This Row],[PROPOSED
Form ID Name]]=Table16[[#This Row],[ADOPTED
Form ID Name]],TRUE,FALSE)</f>
        <v>1</v>
      </c>
      <c r="AU562" s="121" t="s">
        <v>2279</v>
      </c>
      <c r="AV562" s="220" t="b">
        <f>AND(Table16[[#This Row],[PROPOSED Adjustment Description]]=Table16[[#This Row],[ ADOPTED
Adjustment Description]],TRUE,FALSE)</f>
        <v>0</v>
      </c>
      <c r="AW562" s="1" t="s">
        <v>4458</v>
      </c>
      <c r="AX562" s="1" t="b">
        <f>Table16[[#This Row],[Total Expenditures to CAP]]=Table16[[#This Row],[
Percent Related to CAP]]*Table16[[#This Row],[ADOPTED
Expenditures TOTAL]]</f>
        <v>1</v>
      </c>
      <c r="AY562" s="1" t="b">
        <f>Table16[[#This Row],[Total Revenue to CAP]]=Table16[[#This Row],[
Percent Related to CAP]]*Table16[[#This Row],[ADOPTED
Revenue TOTAL]]</f>
        <v>1</v>
      </c>
    </row>
    <row r="563" spans="1:51" s="214" customFormat="1" ht="35.25" customHeight="1" x14ac:dyDescent="0.15">
      <c r="A563" s="196">
        <v>100000</v>
      </c>
      <c r="B563" s="199" t="s">
        <v>57</v>
      </c>
      <c r="C563" s="198">
        <v>9911</v>
      </c>
      <c r="D563" s="199" t="s">
        <v>82</v>
      </c>
      <c r="E563" s="199" t="s">
        <v>83</v>
      </c>
      <c r="F563" s="199" t="s">
        <v>83</v>
      </c>
      <c r="G563" s="199" t="s">
        <v>89</v>
      </c>
      <c r="H563" s="199" t="s">
        <v>83</v>
      </c>
      <c r="I563" s="226">
        <v>57625</v>
      </c>
      <c r="J563" s="228" t="s">
        <v>2280</v>
      </c>
      <c r="K563" s="190"/>
      <c r="L563" s="191"/>
      <c r="M563" s="191"/>
      <c r="N563" s="191"/>
      <c r="O563" s="191">
        <f>SUM(Table16[[#This Row],[Salaries and Wages]:[Variable Fringe]])</f>
        <v>0</v>
      </c>
      <c r="P563" s="191"/>
      <c r="Q563" s="191"/>
      <c r="R563" s="191"/>
      <c r="S563" s="191"/>
      <c r="T563" s="191"/>
      <c r="U563" s="191"/>
      <c r="V563" s="191"/>
      <c r="W563" s="191"/>
      <c r="X563" s="191"/>
      <c r="Y563" s="191"/>
      <c r="Z563" s="191">
        <v>1888859</v>
      </c>
      <c r="AA563" s="223" t="s">
        <v>2281</v>
      </c>
      <c r="AB563" s="210" t="s">
        <v>69</v>
      </c>
      <c r="AC563" s="210" t="s">
        <v>69</v>
      </c>
      <c r="AD563" s="199" t="s">
        <v>94</v>
      </c>
      <c r="AE563" s="234" t="s">
        <v>69</v>
      </c>
      <c r="AF563" s="259">
        <v>0</v>
      </c>
      <c r="AG563" s="211">
        <f>Table16[[#This Row],[ADOPTED
Expenditures TOTAL]]*Table16[[#This Row],[
Percent Related to CAP]]</f>
        <v>0</v>
      </c>
      <c r="AH563" s="211">
        <f>Table16[[#This Row],[ADOPTED
Revenue TOTAL]]*Table16[[#This Row],[
Percent Related to CAP]]</f>
        <v>0</v>
      </c>
      <c r="AI563" s="251" t="s">
        <v>69</v>
      </c>
      <c r="AJ563" s="251" t="s">
        <v>69</v>
      </c>
      <c r="AK563" s="251" t="s">
        <v>69</v>
      </c>
      <c r="AL563" s="251" t="s">
        <v>69</v>
      </c>
      <c r="AM563" s="246"/>
      <c r="AN563" s="215"/>
      <c r="AO563" s="197"/>
      <c r="AP563" s="197"/>
      <c r="AQ563" s="197"/>
      <c r="AR563" s="197" t="s">
        <v>83</v>
      </c>
      <c r="AS563" s="219" t="s">
        <v>2280</v>
      </c>
      <c r="AT563" s="116" t="b">
        <f>IF(Table16[[#This Row],[PROPOSED
Form ID Name]]=Table16[[#This Row],[ADOPTED
Form ID Name]],TRUE,FALSE)</f>
        <v>1</v>
      </c>
      <c r="AU563" s="121" t="s">
        <v>2281</v>
      </c>
      <c r="AV563" s="220" t="b">
        <f>AND(Table16[[#This Row],[PROPOSED Adjustment Description]]=Table16[[#This Row],[ ADOPTED
Adjustment Description]],TRUE,FALSE)</f>
        <v>0</v>
      </c>
      <c r="AW563" s="1" t="s">
        <v>4458</v>
      </c>
      <c r="AX563" s="1" t="b">
        <f>Table16[[#This Row],[Total Expenditures to CAP]]=Table16[[#This Row],[
Percent Related to CAP]]*Table16[[#This Row],[ADOPTED
Expenditures TOTAL]]</f>
        <v>1</v>
      </c>
      <c r="AY563" s="1" t="b">
        <f>Table16[[#This Row],[Total Revenue to CAP]]=Table16[[#This Row],[
Percent Related to CAP]]*Table16[[#This Row],[ADOPTED
Revenue TOTAL]]</f>
        <v>1</v>
      </c>
    </row>
    <row r="564" spans="1:51" s="214" customFormat="1" ht="35.25" customHeight="1" x14ac:dyDescent="0.15">
      <c r="A564" s="196">
        <v>200214</v>
      </c>
      <c r="B564" s="197" t="s">
        <v>1493</v>
      </c>
      <c r="C564" s="198">
        <v>1413</v>
      </c>
      <c r="D564" s="197" t="s">
        <v>1282</v>
      </c>
      <c r="E564" s="197" t="s">
        <v>83</v>
      </c>
      <c r="F564" s="197" t="s">
        <v>83</v>
      </c>
      <c r="G564" s="197" t="s">
        <v>61</v>
      </c>
      <c r="H564" s="197" t="s">
        <v>83</v>
      </c>
      <c r="I564" s="226">
        <v>57627</v>
      </c>
      <c r="J564" s="227" t="s">
        <v>2282</v>
      </c>
      <c r="K564" s="188"/>
      <c r="L564" s="189"/>
      <c r="M564" s="189"/>
      <c r="N564" s="189"/>
      <c r="O564" s="189">
        <f>SUM(Table16[[#This Row],[Salaries and Wages]:[Variable Fringe]])</f>
        <v>0</v>
      </c>
      <c r="P564" s="189"/>
      <c r="Q564" s="189">
        <v>150000</v>
      </c>
      <c r="R564" s="189"/>
      <c r="S564" s="189"/>
      <c r="T564" s="189"/>
      <c r="U564" s="189"/>
      <c r="V564" s="189"/>
      <c r="W564" s="189"/>
      <c r="X564" s="189"/>
      <c r="Y564" s="189">
        <v>150000</v>
      </c>
      <c r="Z564" s="189"/>
      <c r="AA564" s="221" t="s">
        <v>2283</v>
      </c>
      <c r="AB564" s="210" t="s">
        <v>1496</v>
      </c>
      <c r="AC564" s="210" t="s">
        <v>1497</v>
      </c>
      <c r="AD564" s="197" t="s">
        <v>67</v>
      </c>
      <c r="AE564" s="235" t="s">
        <v>1498</v>
      </c>
      <c r="AF564" s="231">
        <v>0</v>
      </c>
      <c r="AG564" s="211">
        <f>Table16[[#This Row],[ADOPTED
Expenditures TOTAL]]*Table16[[#This Row],[
Percent Related to CAP]]</f>
        <v>0</v>
      </c>
      <c r="AH564" s="211">
        <f>Table16[[#This Row],[ADOPTED
Revenue TOTAL]]*Table16[[#This Row],[
Percent Related to CAP]]</f>
        <v>0</v>
      </c>
      <c r="AI564" s="217" t="s">
        <v>69</v>
      </c>
      <c r="AJ564" s="217" t="s">
        <v>69</v>
      </c>
      <c r="AK564" s="217" t="s">
        <v>69</v>
      </c>
      <c r="AL564" s="217" t="s">
        <v>69</v>
      </c>
      <c r="AM564" s="290"/>
      <c r="AN564" s="215" t="s">
        <v>70</v>
      </c>
      <c r="AO564" s="197"/>
      <c r="AP564" s="197"/>
      <c r="AQ564" s="216"/>
      <c r="AR564" s="216"/>
      <c r="AS564" s="219" t="s">
        <v>2282</v>
      </c>
      <c r="AT564" s="117" t="b">
        <f>IF(Table16[[#This Row],[PROPOSED
Form ID Name]]=Table16[[#This Row],[ADOPTED
Form ID Name]],TRUE,FALSE)</f>
        <v>1</v>
      </c>
      <c r="AU564" s="121" t="s">
        <v>2283</v>
      </c>
      <c r="AV564" s="220" t="b">
        <f>AND(Table16[[#This Row],[PROPOSED Adjustment Description]]=Table16[[#This Row],[ ADOPTED
Adjustment Description]],TRUE,FALSE)</f>
        <v>0</v>
      </c>
      <c r="AW564" s="1" t="s">
        <v>4458</v>
      </c>
      <c r="AX564" s="1" t="b">
        <f>Table16[[#This Row],[Total Expenditures to CAP]]=Table16[[#This Row],[
Percent Related to CAP]]*Table16[[#This Row],[ADOPTED
Expenditures TOTAL]]</f>
        <v>1</v>
      </c>
      <c r="AY564" s="1" t="b">
        <f>Table16[[#This Row],[Total Revenue to CAP]]=Table16[[#This Row],[
Percent Related to CAP]]*Table16[[#This Row],[ADOPTED
Revenue TOTAL]]</f>
        <v>1</v>
      </c>
    </row>
    <row r="565" spans="1:51" s="214" customFormat="1" ht="35.25" customHeight="1" x14ac:dyDescent="0.15">
      <c r="A565" s="196">
        <v>200205</v>
      </c>
      <c r="B565" s="197" t="s">
        <v>96</v>
      </c>
      <c r="C565" s="198">
        <v>1414</v>
      </c>
      <c r="D565" s="197" t="s">
        <v>97</v>
      </c>
      <c r="E565" s="197" t="s">
        <v>83</v>
      </c>
      <c r="F565" s="197" t="s">
        <v>83</v>
      </c>
      <c r="G565" s="197" t="s">
        <v>61</v>
      </c>
      <c r="H565" s="197" t="s">
        <v>83</v>
      </c>
      <c r="I565" s="226">
        <v>57628</v>
      </c>
      <c r="J565" s="227" t="s">
        <v>2284</v>
      </c>
      <c r="K565" s="188"/>
      <c r="L565" s="189"/>
      <c r="M565" s="189"/>
      <c r="N565" s="189"/>
      <c r="O565" s="189">
        <f>SUM(Table16[[#This Row],[Salaries and Wages]:[Variable Fringe]])</f>
        <v>0</v>
      </c>
      <c r="P565" s="189"/>
      <c r="Q565" s="189">
        <v>1250000</v>
      </c>
      <c r="R565" s="189"/>
      <c r="S565" s="189"/>
      <c r="T565" s="189"/>
      <c r="U565" s="189"/>
      <c r="V565" s="189"/>
      <c r="W565" s="189"/>
      <c r="X565" s="189"/>
      <c r="Y565" s="189">
        <v>1250000</v>
      </c>
      <c r="Z565" s="189"/>
      <c r="AA565" s="221" t="s">
        <v>2285</v>
      </c>
      <c r="AB565" s="210" t="s">
        <v>100</v>
      </c>
      <c r="AC565" s="210" t="s">
        <v>215</v>
      </c>
      <c r="AD565" s="197" t="s">
        <v>94</v>
      </c>
      <c r="AE565" s="234" t="s">
        <v>69</v>
      </c>
      <c r="AF565" s="231">
        <v>0</v>
      </c>
      <c r="AG565" s="211">
        <f>Table16[[#This Row],[ADOPTED
Expenditures TOTAL]]*Table16[[#This Row],[
Percent Related to CAP]]</f>
        <v>0</v>
      </c>
      <c r="AH565" s="211">
        <f>Table16[[#This Row],[ADOPTED
Revenue TOTAL]]*Table16[[#This Row],[
Percent Related to CAP]]</f>
        <v>0</v>
      </c>
      <c r="AI565" s="217" t="s">
        <v>69</v>
      </c>
      <c r="AJ565" s="217" t="s">
        <v>69</v>
      </c>
      <c r="AK565" s="217" t="s">
        <v>69</v>
      </c>
      <c r="AL565" s="217" t="s">
        <v>69</v>
      </c>
      <c r="AM565" s="246"/>
      <c r="AN565" s="215"/>
      <c r="AO565" s="197"/>
      <c r="AP565" s="197" t="s">
        <v>83</v>
      </c>
      <c r="AQ565" s="197"/>
      <c r="AR565" s="197"/>
      <c r="AS565" s="219" t="s">
        <v>2284</v>
      </c>
      <c r="AT565" s="117" t="b">
        <f>IF(Table16[[#This Row],[PROPOSED
Form ID Name]]=Table16[[#This Row],[ADOPTED
Form ID Name]],TRUE,FALSE)</f>
        <v>1</v>
      </c>
      <c r="AU565" s="121" t="s">
        <v>2286</v>
      </c>
      <c r="AV565" s="220" t="b">
        <f>AND(Table16[[#This Row],[PROPOSED Adjustment Description]]=Table16[[#This Row],[ ADOPTED
Adjustment Description]],TRUE,FALSE)</f>
        <v>0</v>
      </c>
      <c r="AW565" s="1" t="s">
        <v>4458</v>
      </c>
      <c r="AX565" s="1" t="b">
        <f>Table16[[#This Row],[Total Expenditures to CAP]]=Table16[[#This Row],[
Percent Related to CAP]]*Table16[[#This Row],[ADOPTED
Expenditures TOTAL]]</f>
        <v>1</v>
      </c>
      <c r="AY565" s="1" t="b">
        <f>Table16[[#This Row],[Total Revenue to CAP]]=Table16[[#This Row],[
Percent Related to CAP]]*Table16[[#This Row],[ADOPTED
Revenue TOTAL]]</f>
        <v>1</v>
      </c>
    </row>
    <row r="566" spans="1:51" s="214" customFormat="1" ht="35.25" customHeight="1" x14ac:dyDescent="0.15">
      <c r="A566" s="196">
        <v>100000</v>
      </c>
      <c r="B566" s="197" t="s">
        <v>57</v>
      </c>
      <c r="C566" s="198">
        <v>171411</v>
      </c>
      <c r="D566" s="197" t="s">
        <v>1256</v>
      </c>
      <c r="E566" s="197" t="s">
        <v>329</v>
      </c>
      <c r="F566" s="197" t="s">
        <v>60</v>
      </c>
      <c r="G566" s="197" t="s">
        <v>61</v>
      </c>
      <c r="H566" s="197" t="s">
        <v>83</v>
      </c>
      <c r="I566" s="226">
        <v>57629</v>
      </c>
      <c r="J566" s="227" t="s">
        <v>2287</v>
      </c>
      <c r="K566" s="188">
        <v>1</v>
      </c>
      <c r="L566" s="189">
        <v>82066</v>
      </c>
      <c r="M566" s="189">
        <v>19063</v>
      </c>
      <c r="N566" s="189">
        <v>9816</v>
      </c>
      <c r="O566" s="189">
        <f>SUM(Table16[[#This Row],[Salaries and Wages]:[Variable Fringe]])</f>
        <v>110945</v>
      </c>
      <c r="P566" s="189">
        <v>1600</v>
      </c>
      <c r="Q566" s="189"/>
      <c r="R566" s="189">
        <v>4000</v>
      </c>
      <c r="S566" s="189">
        <v>2880</v>
      </c>
      <c r="T566" s="189"/>
      <c r="U566" s="189"/>
      <c r="V566" s="189"/>
      <c r="W566" s="189"/>
      <c r="X566" s="189"/>
      <c r="Y566" s="189">
        <v>119425</v>
      </c>
      <c r="Z566" s="189"/>
      <c r="AA566" s="221" t="s">
        <v>2288</v>
      </c>
      <c r="AB566" s="210" t="s">
        <v>1259</v>
      </c>
      <c r="AC566" s="210" t="s">
        <v>1260</v>
      </c>
      <c r="AD566" s="197" t="s">
        <v>67</v>
      </c>
      <c r="AE566" s="235" t="s">
        <v>2289</v>
      </c>
      <c r="AF566" s="231">
        <v>0</v>
      </c>
      <c r="AG566" s="211">
        <f>Table16[[#This Row],[ADOPTED
Expenditures TOTAL]]*Table16[[#This Row],[
Percent Related to CAP]]</f>
        <v>0</v>
      </c>
      <c r="AH566" s="211">
        <f>Table16[[#This Row],[ADOPTED
Revenue TOTAL]]*Table16[[#This Row],[
Percent Related to CAP]]</f>
        <v>0</v>
      </c>
      <c r="AI566" s="217" t="s">
        <v>69</v>
      </c>
      <c r="AJ566" s="217" t="s">
        <v>69</v>
      </c>
      <c r="AK566" s="217" t="s">
        <v>69</v>
      </c>
      <c r="AL566" s="217" t="s">
        <v>69</v>
      </c>
      <c r="AM566" s="290"/>
      <c r="AN566" s="212"/>
      <c r="AO566" s="213"/>
      <c r="AP566" s="213"/>
      <c r="AQ566" s="213"/>
      <c r="AR566" s="197" t="s">
        <v>70</v>
      </c>
      <c r="AS566" s="219" t="s">
        <v>2287</v>
      </c>
      <c r="AT566" s="116" t="b">
        <f>IF(Table16[[#This Row],[PROPOSED
Form ID Name]]=Table16[[#This Row],[ADOPTED
Form ID Name]],TRUE,FALSE)</f>
        <v>1</v>
      </c>
      <c r="AU566" s="121" t="s">
        <v>2288</v>
      </c>
      <c r="AV566" s="220" t="b">
        <f>AND(Table16[[#This Row],[PROPOSED Adjustment Description]]=Table16[[#This Row],[ ADOPTED
Adjustment Description]],TRUE,FALSE)</f>
        <v>0</v>
      </c>
      <c r="AW566" s="1" t="s">
        <v>4458</v>
      </c>
      <c r="AX566" s="1" t="b">
        <f>Table16[[#This Row],[Total Expenditures to CAP]]=Table16[[#This Row],[
Percent Related to CAP]]*Table16[[#This Row],[ADOPTED
Expenditures TOTAL]]</f>
        <v>1</v>
      </c>
      <c r="AY566" s="1" t="b">
        <f>Table16[[#This Row],[Total Revenue to CAP]]=Table16[[#This Row],[
Percent Related to CAP]]*Table16[[#This Row],[ADOPTED
Revenue TOTAL]]</f>
        <v>1</v>
      </c>
    </row>
    <row r="567" spans="1:51" s="214" customFormat="1" ht="35.25" customHeight="1" x14ac:dyDescent="0.15">
      <c r="A567" s="196">
        <v>100000</v>
      </c>
      <c r="B567" s="197" t="s">
        <v>57</v>
      </c>
      <c r="C567" s="198">
        <v>211611</v>
      </c>
      <c r="D567" s="197" t="s">
        <v>71</v>
      </c>
      <c r="E567" s="197" t="s">
        <v>72</v>
      </c>
      <c r="F567" s="197" t="s">
        <v>73</v>
      </c>
      <c r="G567" s="197" t="s">
        <v>61</v>
      </c>
      <c r="H567" s="197" t="s">
        <v>62</v>
      </c>
      <c r="I567" s="226">
        <v>57630</v>
      </c>
      <c r="J567" s="227" t="s">
        <v>2290</v>
      </c>
      <c r="K567" s="188">
        <v>1</v>
      </c>
      <c r="L567" s="189">
        <v>128166</v>
      </c>
      <c r="M567" s="189">
        <v>25543</v>
      </c>
      <c r="N567" s="189">
        <v>11060</v>
      </c>
      <c r="O567" s="189">
        <f>SUM(Table16[[#This Row],[Salaries and Wages]:[Variable Fringe]])</f>
        <v>164769</v>
      </c>
      <c r="P567" s="189"/>
      <c r="Q567" s="189"/>
      <c r="R567" s="189"/>
      <c r="S567" s="189"/>
      <c r="T567" s="189"/>
      <c r="U567" s="189"/>
      <c r="V567" s="189"/>
      <c r="W567" s="189"/>
      <c r="X567" s="189"/>
      <c r="Y567" s="189">
        <v>164769</v>
      </c>
      <c r="Z567" s="189"/>
      <c r="AA567" s="221" t="s">
        <v>2291</v>
      </c>
      <c r="AB567" s="210" t="s">
        <v>2292</v>
      </c>
      <c r="AC567" s="210" t="s">
        <v>2293</v>
      </c>
      <c r="AD567" s="197" t="s">
        <v>94</v>
      </c>
      <c r="AE567" s="235" t="s">
        <v>78</v>
      </c>
      <c r="AF567" s="231">
        <v>1</v>
      </c>
      <c r="AG567" s="211">
        <f>Table16[[#This Row],[ADOPTED
Expenditures TOTAL]]*Table16[[#This Row],[
Percent Related to CAP]]</f>
        <v>164769</v>
      </c>
      <c r="AH567" s="211">
        <f>Table16[[#This Row],[ADOPTED
Revenue TOTAL]]*Table16[[#This Row],[
Percent Related to CAP]]</f>
        <v>0</v>
      </c>
      <c r="AI567" s="217" t="s">
        <v>895</v>
      </c>
      <c r="AJ567" s="251" t="s">
        <v>382</v>
      </c>
      <c r="AK567" s="217" t="s">
        <v>156</v>
      </c>
      <c r="AL567" s="217" t="s">
        <v>269</v>
      </c>
      <c r="AM567" s="290"/>
      <c r="AN567" s="212"/>
      <c r="AO567" s="213"/>
      <c r="AP567" s="213"/>
      <c r="AQ567" s="213"/>
      <c r="AR567" s="197" t="s">
        <v>70</v>
      </c>
      <c r="AS567" s="219" t="s">
        <v>2290</v>
      </c>
      <c r="AT567" s="116" t="b">
        <f>IF(Table16[[#This Row],[PROPOSED
Form ID Name]]=Table16[[#This Row],[ADOPTED
Form ID Name]],TRUE,FALSE)</f>
        <v>1</v>
      </c>
      <c r="AU567" s="121" t="s">
        <v>2291</v>
      </c>
      <c r="AV567" s="220" t="b">
        <f>AND(Table16[[#This Row],[PROPOSED Adjustment Description]]=Table16[[#This Row],[ ADOPTED
Adjustment Description]],TRUE,FALSE)</f>
        <v>0</v>
      </c>
      <c r="AW567" s="1" t="s">
        <v>4458</v>
      </c>
      <c r="AX567" s="1" t="b">
        <f>Table16[[#This Row],[Total Expenditures to CAP]]=Table16[[#This Row],[
Percent Related to CAP]]*Table16[[#This Row],[ADOPTED
Expenditures TOTAL]]</f>
        <v>1</v>
      </c>
      <c r="AY567" s="1" t="b">
        <f>Table16[[#This Row],[Total Revenue to CAP]]=Table16[[#This Row],[
Percent Related to CAP]]*Table16[[#This Row],[ADOPTED
Revenue TOTAL]]</f>
        <v>1</v>
      </c>
    </row>
    <row r="568" spans="1:51" s="214" customFormat="1" ht="35.25" customHeight="1" x14ac:dyDescent="0.15">
      <c r="A568" s="196">
        <v>720041</v>
      </c>
      <c r="B568" s="197" t="s">
        <v>2261</v>
      </c>
      <c r="C568" s="198">
        <v>1319</v>
      </c>
      <c r="D568" s="197" t="s">
        <v>2262</v>
      </c>
      <c r="E568" s="197" t="s">
        <v>103</v>
      </c>
      <c r="F568" s="197" t="s">
        <v>60</v>
      </c>
      <c r="G568" s="197" t="s">
        <v>61</v>
      </c>
      <c r="H568" s="197" t="s">
        <v>83</v>
      </c>
      <c r="I568" s="226">
        <v>57632</v>
      </c>
      <c r="J568" s="227" t="s">
        <v>2294</v>
      </c>
      <c r="K568" s="188">
        <v>1</v>
      </c>
      <c r="L568" s="189">
        <v>58888</v>
      </c>
      <c r="M568" s="189">
        <v>16414</v>
      </c>
      <c r="N568" s="189">
        <v>9190</v>
      </c>
      <c r="O568" s="189">
        <f>SUM(Table16[[#This Row],[Salaries and Wages]:[Variable Fringe]])</f>
        <v>84492</v>
      </c>
      <c r="P568" s="189"/>
      <c r="Q568" s="189"/>
      <c r="R568" s="189"/>
      <c r="S568" s="189"/>
      <c r="T568" s="189"/>
      <c r="U568" s="189"/>
      <c r="V568" s="189"/>
      <c r="W568" s="189"/>
      <c r="X568" s="189"/>
      <c r="Y568" s="189">
        <v>84492</v>
      </c>
      <c r="Z568" s="189">
        <v>15575</v>
      </c>
      <c r="AA568" s="221" t="s">
        <v>2295</v>
      </c>
      <c r="AB568" s="210" t="s">
        <v>2296</v>
      </c>
      <c r="AC568" s="210" t="s">
        <v>2297</v>
      </c>
      <c r="AD568" s="197" t="s">
        <v>67</v>
      </c>
      <c r="AE568" s="235" t="s">
        <v>2298</v>
      </c>
      <c r="AF568" s="231">
        <v>0</v>
      </c>
      <c r="AG568" s="211">
        <f>Table16[[#This Row],[ADOPTED
Expenditures TOTAL]]*Table16[[#This Row],[
Percent Related to CAP]]</f>
        <v>0</v>
      </c>
      <c r="AH568" s="211">
        <f>Table16[[#This Row],[ADOPTED
Revenue TOTAL]]*Table16[[#This Row],[
Percent Related to CAP]]</f>
        <v>0</v>
      </c>
      <c r="AI568" s="217" t="s">
        <v>69</v>
      </c>
      <c r="AJ568" s="217" t="s">
        <v>69</v>
      </c>
      <c r="AK568" s="217" t="s">
        <v>69</v>
      </c>
      <c r="AL568" s="217" t="s">
        <v>69</v>
      </c>
      <c r="AM568" s="290"/>
      <c r="AN568" s="212"/>
      <c r="AO568" s="213"/>
      <c r="AP568" s="197" t="s">
        <v>70</v>
      </c>
      <c r="AQ568" s="197"/>
      <c r="AR568" s="197"/>
      <c r="AS568" s="219" t="s">
        <v>2294</v>
      </c>
      <c r="AT568" s="117" t="b">
        <f>IF(Table16[[#This Row],[PROPOSED
Form ID Name]]=Table16[[#This Row],[ADOPTED
Form ID Name]],TRUE,FALSE)</f>
        <v>1</v>
      </c>
      <c r="AU568" s="121" t="s">
        <v>2295</v>
      </c>
      <c r="AV568" s="220" t="b">
        <f>AND(Table16[[#This Row],[PROPOSED Adjustment Description]]=Table16[[#This Row],[ ADOPTED
Adjustment Description]],TRUE,FALSE)</f>
        <v>0</v>
      </c>
      <c r="AW568" s="1" t="s">
        <v>4458</v>
      </c>
      <c r="AX568" s="1" t="b">
        <f>Table16[[#This Row],[Total Expenditures to CAP]]=Table16[[#This Row],[
Percent Related to CAP]]*Table16[[#This Row],[ADOPTED
Expenditures TOTAL]]</f>
        <v>1</v>
      </c>
      <c r="AY568" s="1" t="b">
        <f>Table16[[#This Row],[Total Revenue to CAP]]=Table16[[#This Row],[
Percent Related to CAP]]*Table16[[#This Row],[ADOPTED
Revenue TOTAL]]</f>
        <v>1</v>
      </c>
    </row>
    <row r="569" spans="1:51" s="214" customFormat="1" ht="35.25" customHeight="1" x14ac:dyDescent="0.15">
      <c r="A569" s="196">
        <v>100000</v>
      </c>
      <c r="B569" s="197" t="s">
        <v>57</v>
      </c>
      <c r="C569" s="198">
        <v>1415</v>
      </c>
      <c r="D569" s="197" t="s">
        <v>666</v>
      </c>
      <c r="E569" s="197" t="s">
        <v>103</v>
      </c>
      <c r="F569" s="197" t="s">
        <v>60</v>
      </c>
      <c r="G569" s="197" t="s">
        <v>61</v>
      </c>
      <c r="H569" s="197" t="s">
        <v>83</v>
      </c>
      <c r="I569" s="226">
        <v>57633</v>
      </c>
      <c r="J569" s="227" t="s">
        <v>2299</v>
      </c>
      <c r="K569" s="188"/>
      <c r="L569" s="189"/>
      <c r="M569" s="189"/>
      <c r="N569" s="189"/>
      <c r="O569" s="189">
        <f>SUM(Table16[[#This Row],[Salaries and Wages]:[Variable Fringe]])</f>
        <v>0</v>
      </c>
      <c r="P569" s="189"/>
      <c r="Q569" s="189">
        <v>15575</v>
      </c>
      <c r="R569" s="189"/>
      <c r="S569" s="189"/>
      <c r="T569" s="189"/>
      <c r="U569" s="189"/>
      <c r="V569" s="189"/>
      <c r="W569" s="189"/>
      <c r="X569" s="189"/>
      <c r="Y569" s="189">
        <v>15575</v>
      </c>
      <c r="Z569" s="189"/>
      <c r="AA569" s="221" t="s">
        <v>2300</v>
      </c>
      <c r="AB569" s="210" t="s">
        <v>2301</v>
      </c>
      <c r="AC569" s="210" t="s">
        <v>2302</v>
      </c>
      <c r="AD569" s="197" t="s">
        <v>67</v>
      </c>
      <c r="AE569" s="235" t="s">
        <v>2303</v>
      </c>
      <c r="AF569" s="231">
        <v>0</v>
      </c>
      <c r="AG569" s="211">
        <f>Table16[[#This Row],[ADOPTED
Expenditures TOTAL]]*Table16[[#This Row],[
Percent Related to CAP]]</f>
        <v>0</v>
      </c>
      <c r="AH569" s="211">
        <f>Table16[[#This Row],[ADOPTED
Revenue TOTAL]]*Table16[[#This Row],[
Percent Related to CAP]]</f>
        <v>0</v>
      </c>
      <c r="AI569" s="217" t="s">
        <v>69</v>
      </c>
      <c r="AJ569" s="217" t="s">
        <v>69</v>
      </c>
      <c r="AK569" s="217" t="s">
        <v>69</v>
      </c>
      <c r="AL569" s="217" t="s">
        <v>69</v>
      </c>
      <c r="AM569" s="290"/>
      <c r="AN569" s="212"/>
      <c r="AO569" s="213"/>
      <c r="AP569" s="213"/>
      <c r="AQ569" s="213"/>
      <c r="AR569" s="197" t="s">
        <v>70</v>
      </c>
      <c r="AS569" s="219" t="s">
        <v>2299</v>
      </c>
      <c r="AT569" s="116" t="b">
        <f>IF(Table16[[#This Row],[PROPOSED
Form ID Name]]=Table16[[#This Row],[ADOPTED
Form ID Name]],TRUE,FALSE)</f>
        <v>1</v>
      </c>
      <c r="AU569" s="121" t="s">
        <v>2300</v>
      </c>
      <c r="AV569" s="220" t="b">
        <f>AND(Table16[[#This Row],[PROPOSED Adjustment Description]]=Table16[[#This Row],[ ADOPTED
Adjustment Description]],TRUE,FALSE)</f>
        <v>0</v>
      </c>
      <c r="AW569" s="1" t="s">
        <v>4458</v>
      </c>
      <c r="AX569" s="1" t="b">
        <f>Table16[[#This Row],[Total Expenditures to CAP]]=Table16[[#This Row],[
Percent Related to CAP]]*Table16[[#This Row],[ADOPTED
Expenditures TOTAL]]</f>
        <v>1</v>
      </c>
      <c r="AY569" s="1" t="b">
        <f>Table16[[#This Row],[Total Revenue to CAP]]=Table16[[#This Row],[
Percent Related to CAP]]*Table16[[#This Row],[ADOPTED
Revenue TOTAL]]</f>
        <v>1</v>
      </c>
    </row>
    <row r="570" spans="1:51" s="214" customFormat="1" ht="35.25" customHeight="1" x14ac:dyDescent="0.15">
      <c r="A570" s="196">
        <v>100000</v>
      </c>
      <c r="B570" s="199" t="s">
        <v>57</v>
      </c>
      <c r="C570" s="198">
        <v>1914</v>
      </c>
      <c r="D570" s="199" t="s">
        <v>318</v>
      </c>
      <c r="E570" s="199" t="s">
        <v>83</v>
      </c>
      <c r="F570" s="199" t="s">
        <v>83</v>
      </c>
      <c r="G570" s="199" t="s">
        <v>89</v>
      </c>
      <c r="H570" s="199" t="s">
        <v>83</v>
      </c>
      <c r="I570" s="226">
        <v>57634</v>
      </c>
      <c r="J570" s="228" t="s">
        <v>2304</v>
      </c>
      <c r="K570" s="190"/>
      <c r="L570" s="191"/>
      <c r="M570" s="191"/>
      <c r="N570" s="191"/>
      <c r="O570" s="191">
        <f>SUM(Table16[[#This Row],[Salaries and Wages]:[Variable Fringe]])</f>
        <v>0</v>
      </c>
      <c r="P570" s="191"/>
      <c r="Q570" s="191"/>
      <c r="R570" s="191"/>
      <c r="S570" s="191"/>
      <c r="T570" s="191"/>
      <c r="U570" s="191"/>
      <c r="V570" s="191"/>
      <c r="W570" s="191"/>
      <c r="X570" s="191"/>
      <c r="Y570" s="191"/>
      <c r="Z570" s="191">
        <v>38225</v>
      </c>
      <c r="AA570" s="222" t="s">
        <v>2305</v>
      </c>
      <c r="AB570" s="210" t="s">
        <v>1855</v>
      </c>
      <c r="AC570" s="210" t="s">
        <v>1945</v>
      </c>
      <c r="AD570" s="199" t="s">
        <v>94</v>
      </c>
      <c r="AE570" s="234" t="s">
        <v>69</v>
      </c>
      <c r="AF570" s="231">
        <v>0</v>
      </c>
      <c r="AG570" s="211">
        <f>Table16[[#This Row],[ADOPTED
Expenditures TOTAL]]*Table16[[#This Row],[
Percent Related to CAP]]</f>
        <v>0</v>
      </c>
      <c r="AH570" s="211">
        <f>Table16[[#This Row],[ADOPTED
Revenue TOTAL]]*Table16[[#This Row],[
Percent Related to CAP]]</f>
        <v>0</v>
      </c>
      <c r="AI570" s="217" t="s">
        <v>69</v>
      </c>
      <c r="AJ570" s="217" t="s">
        <v>69</v>
      </c>
      <c r="AK570" s="217" t="s">
        <v>69</v>
      </c>
      <c r="AL570" s="217" t="s">
        <v>69</v>
      </c>
      <c r="AM570" s="246"/>
      <c r="AN570" s="215"/>
      <c r="AO570" s="197"/>
      <c r="AP570" s="197"/>
      <c r="AQ570" s="197"/>
      <c r="AR570" s="197" t="s">
        <v>83</v>
      </c>
      <c r="AS570" s="219" t="s">
        <v>2304</v>
      </c>
      <c r="AT570" s="116" t="b">
        <f>IF(Table16[[#This Row],[PROPOSED
Form ID Name]]=Table16[[#This Row],[ADOPTED
Form ID Name]],TRUE,FALSE)</f>
        <v>1</v>
      </c>
      <c r="AU570" s="121" t="s">
        <v>2305</v>
      </c>
      <c r="AV570" s="220" t="b">
        <f>AND(Table16[[#This Row],[PROPOSED Adjustment Description]]=Table16[[#This Row],[ ADOPTED
Adjustment Description]],TRUE,FALSE)</f>
        <v>0</v>
      </c>
      <c r="AW570" s="1" t="s">
        <v>4458</v>
      </c>
      <c r="AX570" s="1" t="b">
        <f>Table16[[#This Row],[Total Expenditures to CAP]]=Table16[[#This Row],[
Percent Related to CAP]]*Table16[[#This Row],[ADOPTED
Expenditures TOTAL]]</f>
        <v>1</v>
      </c>
      <c r="AY570" s="1" t="b">
        <f>Table16[[#This Row],[Total Revenue to CAP]]=Table16[[#This Row],[
Percent Related to CAP]]*Table16[[#This Row],[ADOPTED
Revenue TOTAL]]</f>
        <v>1</v>
      </c>
    </row>
    <row r="571" spans="1:51" s="214" customFormat="1" ht="35.25" customHeight="1" x14ac:dyDescent="0.15">
      <c r="A571" s="196">
        <v>100000</v>
      </c>
      <c r="B571" s="197" t="s">
        <v>57</v>
      </c>
      <c r="C571" s="198">
        <v>9912</v>
      </c>
      <c r="D571" s="197" t="s">
        <v>102</v>
      </c>
      <c r="E571" s="197" t="s">
        <v>329</v>
      </c>
      <c r="F571" s="197" t="s">
        <v>307</v>
      </c>
      <c r="G571" s="197" t="s">
        <v>104</v>
      </c>
      <c r="H571" s="197" t="s">
        <v>62</v>
      </c>
      <c r="I571" s="226">
        <v>57636</v>
      </c>
      <c r="J571" s="227" t="s">
        <v>2306</v>
      </c>
      <c r="K571" s="188"/>
      <c r="L571" s="189"/>
      <c r="M571" s="189"/>
      <c r="N571" s="189"/>
      <c r="O571" s="189">
        <f>SUM(Table16[[#This Row],[Salaries and Wages]:[Variable Fringe]])</f>
        <v>0</v>
      </c>
      <c r="P571" s="189"/>
      <c r="Q571" s="189"/>
      <c r="R571" s="189"/>
      <c r="S571" s="189"/>
      <c r="T571" s="189"/>
      <c r="U571" s="189"/>
      <c r="V571" s="189"/>
      <c r="W571" s="189">
        <v>1290514</v>
      </c>
      <c r="X571" s="189"/>
      <c r="Y571" s="189">
        <v>1290514</v>
      </c>
      <c r="Z571" s="189"/>
      <c r="AA571" s="221" t="s">
        <v>2307</v>
      </c>
      <c r="AB571" s="210" t="s">
        <v>1573</v>
      </c>
      <c r="AC571" s="210" t="s">
        <v>1574</v>
      </c>
      <c r="AD571" s="197" t="s">
        <v>94</v>
      </c>
      <c r="AE571" s="234" t="s">
        <v>94</v>
      </c>
      <c r="AF571" s="231">
        <v>1</v>
      </c>
      <c r="AG571" s="211">
        <f>Table16[[#This Row],[ADOPTED
Expenditures TOTAL]]*Table16[[#This Row],[
Percent Related to CAP]]</f>
        <v>1290514</v>
      </c>
      <c r="AH571" s="211">
        <f>Table16[[#This Row],[ADOPTED
Revenue TOTAL]]*Table16[[#This Row],[
Percent Related to CAP]]</f>
        <v>0</v>
      </c>
      <c r="AI571" s="217" t="s">
        <v>382</v>
      </c>
      <c r="AJ571" s="217" t="s">
        <v>382</v>
      </c>
      <c r="AK571" s="217" t="s">
        <v>156</v>
      </c>
      <c r="AL571" s="217" t="s">
        <v>177</v>
      </c>
      <c r="AM571" s="246"/>
      <c r="AN571" s="215"/>
      <c r="AO571" s="197"/>
      <c r="AP571" s="197"/>
      <c r="AQ571" s="197"/>
      <c r="AR571" s="197" t="s">
        <v>83</v>
      </c>
      <c r="AS571" s="219" t="s">
        <v>2306</v>
      </c>
      <c r="AT571" s="116" t="b">
        <f>IF(Table16[[#This Row],[PROPOSED
Form ID Name]]=Table16[[#This Row],[ADOPTED
Form ID Name]],TRUE,FALSE)</f>
        <v>1</v>
      </c>
      <c r="AU571" s="121" t="s">
        <v>2307</v>
      </c>
      <c r="AV571" s="220" t="b">
        <f>AND(Table16[[#This Row],[PROPOSED Adjustment Description]]=Table16[[#This Row],[ ADOPTED
Adjustment Description]],TRUE,FALSE)</f>
        <v>0</v>
      </c>
      <c r="AW571" s="1" t="s">
        <v>4458</v>
      </c>
      <c r="AX571" s="1" t="b">
        <f>Table16[[#This Row],[Total Expenditures to CAP]]=Table16[[#This Row],[
Percent Related to CAP]]*Table16[[#This Row],[ADOPTED
Expenditures TOTAL]]</f>
        <v>1</v>
      </c>
      <c r="AY571" s="1" t="b">
        <f>Table16[[#This Row],[Total Revenue to CAP]]=Table16[[#This Row],[
Percent Related to CAP]]*Table16[[#This Row],[ADOPTED
Revenue TOTAL]]</f>
        <v>1</v>
      </c>
    </row>
    <row r="572" spans="1:51" s="214" customFormat="1" ht="35.25" customHeight="1" x14ac:dyDescent="0.15">
      <c r="A572" s="196">
        <v>200217</v>
      </c>
      <c r="B572" s="199" t="s">
        <v>1266</v>
      </c>
      <c r="C572" s="198">
        <v>211600</v>
      </c>
      <c r="D572" s="199" t="s">
        <v>58</v>
      </c>
      <c r="E572" s="199" t="s">
        <v>83</v>
      </c>
      <c r="F572" s="199" t="s">
        <v>83</v>
      </c>
      <c r="G572" s="199" t="s">
        <v>89</v>
      </c>
      <c r="H572" s="199" t="s">
        <v>83</v>
      </c>
      <c r="I572" s="226">
        <v>57637</v>
      </c>
      <c r="J572" s="228" t="s">
        <v>2308</v>
      </c>
      <c r="K572" s="190"/>
      <c r="L572" s="191"/>
      <c r="M572" s="191"/>
      <c r="N572" s="191"/>
      <c r="O572" s="191">
        <f>SUM(Table16[[#This Row],[Salaries and Wages]:[Variable Fringe]])</f>
        <v>0</v>
      </c>
      <c r="P572" s="191"/>
      <c r="Q572" s="191"/>
      <c r="R572" s="191"/>
      <c r="S572" s="191"/>
      <c r="T572" s="191"/>
      <c r="U572" s="191"/>
      <c r="V572" s="191"/>
      <c r="W572" s="191"/>
      <c r="X572" s="191"/>
      <c r="Y572" s="191"/>
      <c r="Z572" s="191">
        <v>21096827</v>
      </c>
      <c r="AA572" s="223" t="s">
        <v>2309</v>
      </c>
      <c r="AB572" s="210" t="s">
        <v>1641</v>
      </c>
      <c r="AC572" s="210" t="s">
        <v>1642</v>
      </c>
      <c r="AD572" s="199" t="s">
        <v>94</v>
      </c>
      <c r="AE572" s="236" t="s">
        <v>2310</v>
      </c>
      <c r="AF572" s="231">
        <v>0</v>
      </c>
      <c r="AG572" s="211">
        <f>Table16[[#This Row],[ADOPTED
Expenditures TOTAL]]*Table16[[#This Row],[
Percent Related to CAP]]</f>
        <v>0</v>
      </c>
      <c r="AH572" s="211">
        <f>Table16[[#This Row],[ADOPTED
Revenue TOTAL]]*Table16[[#This Row],[
Percent Related to CAP]]</f>
        <v>0</v>
      </c>
      <c r="AI572" s="217" t="s">
        <v>69</v>
      </c>
      <c r="AJ572" s="217" t="s">
        <v>69</v>
      </c>
      <c r="AK572" s="217" t="s">
        <v>69</v>
      </c>
      <c r="AL572" s="217" t="s">
        <v>69</v>
      </c>
      <c r="AM572" s="291"/>
      <c r="AN572" s="215" t="s">
        <v>83</v>
      </c>
      <c r="AO572" s="197"/>
      <c r="AP572" s="197"/>
      <c r="AQ572" s="216"/>
      <c r="AR572" s="216"/>
      <c r="AS572" s="219" t="s">
        <v>2308</v>
      </c>
      <c r="AT572" s="117" t="b">
        <f>IF(Table16[[#This Row],[PROPOSED
Form ID Name]]=Table16[[#This Row],[ADOPTED
Form ID Name]],TRUE,FALSE)</f>
        <v>1</v>
      </c>
      <c r="AU572" s="121" t="s">
        <v>2309</v>
      </c>
      <c r="AV572" s="220" t="b">
        <f>AND(Table16[[#This Row],[PROPOSED Adjustment Description]]=Table16[[#This Row],[ ADOPTED
Adjustment Description]],TRUE,FALSE)</f>
        <v>0</v>
      </c>
      <c r="AW572" s="1" t="s">
        <v>4458</v>
      </c>
      <c r="AX572" s="1" t="b">
        <f>Table16[[#This Row],[Total Expenditures to CAP]]=Table16[[#This Row],[
Percent Related to CAP]]*Table16[[#This Row],[ADOPTED
Expenditures TOTAL]]</f>
        <v>1</v>
      </c>
      <c r="AY572" s="1" t="b">
        <f>Table16[[#This Row],[Total Revenue to CAP]]=Table16[[#This Row],[
Percent Related to CAP]]*Table16[[#This Row],[ADOPTED
Revenue TOTAL]]</f>
        <v>1</v>
      </c>
    </row>
    <row r="573" spans="1:51" s="214" customFormat="1" ht="35.25" customHeight="1" x14ac:dyDescent="0.15">
      <c r="A573" s="196">
        <v>720057</v>
      </c>
      <c r="B573" s="197" t="s">
        <v>149</v>
      </c>
      <c r="C573" s="198">
        <v>2112</v>
      </c>
      <c r="D573" s="197" t="s">
        <v>150</v>
      </c>
      <c r="E573" s="197" t="s">
        <v>329</v>
      </c>
      <c r="F573" s="197" t="s">
        <v>83</v>
      </c>
      <c r="G573" s="197" t="s">
        <v>478</v>
      </c>
      <c r="H573" s="197" t="s">
        <v>83</v>
      </c>
      <c r="I573" s="226">
        <v>57638</v>
      </c>
      <c r="J573" s="227" t="s">
        <v>2311</v>
      </c>
      <c r="K573" s="188"/>
      <c r="L573" s="189"/>
      <c r="M573" s="189"/>
      <c r="N573" s="189"/>
      <c r="O573" s="189">
        <f>SUM(Table16[[#This Row],[Salaries and Wages]:[Variable Fringe]])</f>
        <v>0</v>
      </c>
      <c r="P573" s="189"/>
      <c r="Q573" s="189"/>
      <c r="R573" s="194">
        <v>-250000</v>
      </c>
      <c r="S573" s="189"/>
      <c r="T573" s="189"/>
      <c r="U573" s="189"/>
      <c r="V573" s="189"/>
      <c r="W573" s="189"/>
      <c r="X573" s="189"/>
      <c r="Y573" s="194">
        <v>-250000</v>
      </c>
      <c r="Z573" s="189"/>
      <c r="AA573" s="221" t="s">
        <v>2312</v>
      </c>
      <c r="AB573" s="210" t="s">
        <v>2313</v>
      </c>
      <c r="AC573" s="210" t="s">
        <v>2314</v>
      </c>
      <c r="AD573" s="197" t="s">
        <v>94</v>
      </c>
      <c r="AE573" s="234" t="s">
        <v>69</v>
      </c>
      <c r="AF573" s="259">
        <v>0</v>
      </c>
      <c r="AG573" s="211">
        <f>Table16[[#This Row],[ADOPTED
Expenditures TOTAL]]*Table16[[#This Row],[
Percent Related to CAP]]</f>
        <v>0</v>
      </c>
      <c r="AH573" s="211">
        <f>Table16[[#This Row],[ADOPTED
Revenue TOTAL]]*Table16[[#This Row],[
Percent Related to CAP]]</f>
        <v>0</v>
      </c>
      <c r="AI573" s="251" t="s">
        <v>69</v>
      </c>
      <c r="AJ573" s="251" t="s">
        <v>69</v>
      </c>
      <c r="AK573" s="251" t="s">
        <v>69</v>
      </c>
      <c r="AL573" s="251" t="s">
        <v>69</v>
      </c>
      <c r="AM573" s="246"/>
      <c r="AN573" s="215" t="s">
        <v>83</v>
      </c>
      <c r="AO573" s="197"/>
      <c r="AP573" s="197"/>
      <c r="AQ573" s="216"/>
      <c r="AR573" s="216"/>
      <c r="AS573" s="219" t="s">
        <v>2311</v>
      </c>
      <c r="AT573" s="117" t="b">
        <f>IF(Table16[[#This Row],[PROPOSED
Form ID Name]]=Table16[[#This Row],[ADOPTED
Form ID Name]],TRUE,FALSE)</f>
        <v>1</v>
      </c>
      <c r="AU573" s="121" t="s">
        <v>2312</v>
      </c>
      <c r="AV573" s="220" t="b">
        <f>AND(Table16[[#This Row],[PROPOSED Adjustment Description]]=Table16[[#This Row],[ ADOPTED
Adjustment Description]],TRUE,FALSE)</f>
        <v>0</v>
      </c>
      <c r="AW573" s="1" t="s">
        <v>4458</v>
      </c>
      <c r="AX573" s="1" t="b">
        <f>Table16[[#This Row],[Total Expenditures to CAP]]=Table16[[#This Row],[
Percent Related to CAP]]*Table16[[#This Row],[ADOPTED
Expenditures TOTAL]]</f>
        <v>1</v>
      </c>
      <c r="AY573" s="1" t="b">
        <f>Table16[[#This Row],[Total Revenue to CAP]]=Table16[[#This Row],[
Percent Related to CAP]]*Table16[[#This Row],[ADOPTED
Revenue TOTAL]]</f>
        <v>1</v>
      </c>
    </row>
    <row r="574" spans="1:51" s="214" customFormat="1" ht="35.25" customHeight="1" x14ac:dyDescent="0.15">
      <c r="A574" s="196">
        <v>100000</v>
      </c>
      <c r="B574" s="199" t="s">
        <v>57</v>
      </c>
      <c r="C574" s="198">
        <v>1716</v>
      </c>
      <c r="D574" s="199" t="s">
        <v>1290</v>
      </c>
      <c r="E574" s="199" t="s">
        <v>83</v>
      </c>
      <c r="F574" s="199" t="s">
        <v>83</v>
      </c>
      <c r="G574" s="199" t="s">
        <v>89</v>
      </c>
      <c r="H574" s="199" t="s">
        <v>83</v>
      </c>
      <c r="I574" s="226">
        <v>57640</v>
      </c>
      <c r="J574" s="228" t="s">
        <v>2315</v>
      </c>
      <c r="K574" s="190"/>
      <c r="L574" s="191"/>
      <c r="M574" s="191"/>
      <c r="N574" s="191"/>
      <c r="O574" s="191">
        <f>SUM(Table16[[#This Row],[Salaries and Wages]:[Variable Fringe]])</f>
        <v>0</v>
      </c>
      <c r="P574" s="191"/>
      <c r="Q574" s="191"/>
      <c r="R574" s="191"/>
      <c r="S574" s="191"/>
      <c r="T574" s="191"/>
      <c r="U574" s="191"/>
      <c r="V574" s="191"/>
      <c r="W574" s="191"/>
      <c r="X574" s="191"/>
      <c r="Y574" s="191"/>
      <c r="Z574" s="191">
        <v>31000000</v>
      </c>
      <c r="AA574" s="223" t="s">
        <v>1947</v>
      </c>
      <c r="AB574" s="210" t="s">
        <v>92</v>
      </c>
      <c r="AC574" s="210" t="s">
        <v>1911</v>
      </c>
      <c r="AD574" s="199" t="s">
        <v>94</v>
      </c>
      <c r="AE574" s="234" t="s">
        <v>69</v>
      </c>
      <c r="AF574" s="231">
        <v>0</v>
      </c>
      <c r="AG574" s="211">
        <f>Table16[[#This Row],[ADOPTED
Expenditures TOTAL]]*Table16[[#This Row],[
Percent Related to CAP]]</f>
        <v>0</v>
      </c>
      <c r="AH574" s="211">
        <f>Table16[[#This Row],[ADOPTED
Revenue TOTAL]]*Table16[[#This Row],[
Percent Related to CAP]]</f>
        <v>0</v>
      </c>
      <c r="AI574" s="217" t="s">
        <v>69</v>
      </c>
      <c r="AJ574" s="217" t="s">
        <v>69</v>
      </c>
      <c r="AK574" s="217" t="s">
        <v>69</v>
      </c>
      <c r="AL574" s="217" t="s">
        <v>69</v>
      </c>
      <c r="AM574" s="246"/>
      <c r="AN574" s="215"/>
      <c r="AO574" s="197"/>
      <c r="AP574" s="197"/>
      <c r="AQ574" s="197"/>
      <c r="AR574" s="197" t="s">
        <v>83</v>
      </c>
      <c r="AS574" s="219" t="s">
        <v>2315</v>
      </c>
      <c r="AT574" s="116" t="b">
        <f>IF(Table16[[#This Row],[PROPOSED
Form ID Name]]=Table16[[#This Row],[ADOPTED
Form ID Name]],TRUE,FALSE)</f>
        <v>1</v>
      </c>
      <c r="AU574" s="121" t="s">
        <v>1947</v>
      </c>
      <c r="AV574" s="220" t="b">
        <f>AND(Table16[[#This Row],[PROPOSED Adjustment Description]]=Table16[[#This Row],[ ADOPTED
Adjustment Description]],TRUE,FALSE)</f>
        <v>0</v>
      </c>
      <c r="AW574" s="1" t="s">
        <v>4458</v>
      </c>
      <c r="AX574" s="1" t="b">
        <f>Table16[[#This Row],[Total Expenditures to CAP]]=Table16[[#This Row],[
Percent Related to CAP]]*Table16[[#This Row],[ADOPTED
Expenditures TOTAL]]</f>
        <v>1</v>
      </c>
      <c r="AY574" s="1" t="b">
        <f>Table16[[#This Row],[Total Revenue to CAP]]=Table16[[#This Row],[
Percent Related to CAP]]*Table16[[#This Row],[ADOPTED
Revenue TOTAL]]</f>
        <v>1</v>
      </c>
    </row>
    <row r="575" spans="1:51" s="214" customFormat="1" ht="35.25" customHeight="1" x14ac:dyDescent="0.15">
      <c r="A575" s="196">
        <v>100000</v>
      </c>
      <c r="B575" s="199" t="s">
        <v>57</v>
      </c>
      <c r="C575" s="198">
        <v>1516</v>
      </c>
      <c r="D575" s="199" t="s">
        <v>710</v>
      </c>
      <c r="E575" s="199"/>
      <c r="F575" s="199"/>
      <c r="G575" s="199"/>
      <c r="H575" s="199"/>
      <c r="I575" s="226">
        <v>57641</v>
      </c>
      <c r="J575" s="228" t="s">
        <v>2316</v>
      </c>
      <c r="K575" s="190"/>
      <c r="L575" s="191"/>
      <c r="M575" s="191"/>
      <c r="N575" s="191"/>
      <c r="O575" s="191">
        <f>SUM(Table16[[#This Row],[Salaries and Wages]:[Variable Fringe]])</f>
        <v>0</v>
      </c>
      <c r="P575" s="191"/>
      <c r="Q575" s="191"/>
      <c r="R575" s="191"/>
      <c r="S575" s="191"/>
      <c r="T575" s="191"/>
      <c r="U575" s="191"/>
      <c r="V575" s="191"/>
      <c r="W575" s="191"/>
      <c r="X575" s="191"/>
      <c r="Y575" s="191"/>
      <c r="Z575" s="191">
        <v>1000000</v>
      </c>
      <c r="AA575" s="223" t="s">
        <v>2317</v>
      </c>
      <c r="AB575" s="210" t="s">
        <v>2318</v>
      </c>
      <c r="AC575" s="210" t="s">
        <v>2319</v>
      </c>
      <c r="AD575" s="199"/>
      <c r="AE575" s="234"/>
      <c r="AF575" s="231">
        <v>0</v>
      </c>
      <c r="AG575" s="211">
        <f>Table16[[#This Row],[ADOPTED
Expenditures TOTAL]]*Table16[[#This Row],[
Percent Related to CAP]]</f>
        <v>0</v>
      </c>
      <c r="AH575" s="211">
        <f>Table16[[#This Row],[ADOPTED
Revenue TOTAL]]*Table16[[#This Row],[
Percent Related to CAP]]</f>
        <v>0</v>
      </c>
      <c r="AI575" s="217" t="s">
        <v>69</v>
      </c>
      <c r="AJ575" s="217" t="s">
        <v>69</v>
      </c>
      <c r="AK575" s="217" t="s">
        <v>69</v>
      </c>
      <c r="AL575" s="217" t="s">
        <v>69</v>
      </c>
      <c r="AM575" s="246"/>
      <c r="AN575" s="215"/>
      <c r="AO575" s="197"/>
      <c r="AP575" s="197"/>
      <c r="AQ575" s="197"/>
      <c r="AR575" s="197"/>
      <c r="AS575" s="219" t="s">
        <v>2316</v>
      </c>
      <c r="AT575" s="116" t="b">
        <f>IF(Table16[[#This Row],[PROPOSED
Form ID Name]]=Table16[[#This Row],[ADOPTED
Form ID Name]],TRUE,FALSE)</f>
        <v>1</v>
      </c>
      <c r="AU575" s="121" t="s">
        <v>2317</v>
      </c>
      <c r="AV575" s="220" t="b">
        <f>AND(Table16[[#This Row],[PROPOSED Adjustment Description]]=Table16[[#This Row],[ ADOPTED
Adjustment Description]],TRUE,FALSE)</f>
        <v>0</v>
      </c>
      <c r="AW575" s="1" t="s">
        <v>4458</v>
      </c>
      <c r="AX575" s="1" t="b">
        <f>Table16[[#This Row],[Total Expenditures to CAP]]=Table16[[#This Row],[
Percent Related to CAP]]*Table16[[#This Row],[ADOPTED
Expenditures TOTAL]]</f>
        <v>1</v>
      </c>
      <c r="AY575" s="1" t="b">
        <f>Table16[[#This Row],[Total Revenue to CAP]]=Table16[[#This Row],[
Percent Related to CAP]]*Table16[[#This Row],[ADOPTED
Revenue TOTAL]]</f>
        <v>1</v>
      </c>
    </row>
    <row r="576" spans="1:51" s="214" customFormat="1" ht="35.25" customHeight="1" x14ac:dyDescent="0.15">
      <c r="A576" s="196">
        <v>100000</v>
      </c>
      <c r="B576" s="199" t="s">
        <v>57</v>
      </c>
      <c r="C576" s="198">
        <v>1912</v>
      </c>
      <c r="D576" s="199" t="s">
        <v>471</v>
      </c>
      <c r="E576" s="199" t="s">
        <v>83</v>
      </c>
      <c r="F576" s="199" t="s">
        <v>83</v>
      </c>
      <c r="G576" s="199" t="s">
        <v>89</v>
      </c>
      <c r="H576" s="199" t="s">
        <v>83</v>
      </c>
      <c r="I576" s="226">
        <v>57642</v>
      </c>
      <c r="J576" s="228" t="s">
        <v>2320</v>
      </c>
      <c r="K576" s="190"/>
      <c r="L576" s="191"/>
      <c r="M576" s="191"/>
      <c r="N576" s="191"/>
      <c r="O576" s="191">
        <f>SUM(Table16[[#This Row],[Salaries and Wages]:[Variable Fringe]])</f>
        <v>0</v>
      </c>
      <c r="P576" s="191"/>
      <c r="Q576" s="191"/>
      <c r="R576" s="191"/>
      <c r="S576" s="191"/>
      <c r="T576" s="191"/>
      <c r="U576" s="191"/>
      <c r="V576" s="191"/>
      <c r="W576" s="191"/>
      <c r="X576" s="191"/>
      <c r="Y576" s="191"/>
      <c r="Z576" s="191">
        <v>38225</v>
      </c>
      <c r="AA576" s="222" t="s">
        <v>2321</v>
      </c>
      <c r="AB576" s="210" t="s">
        <v>1855</v>
      </c>
      <c r="AC576" s="210" t="s">
        <v>1945</v>
      </c>
      <c r="AD576" s="199" t="s">
        <v>94</v>
      </c>
      <c r="AE576" s="234"/>
      <c r="AF576" s="231">
        <v>0</v>
      </c>
      <c r="AG576" s="211">
        <f>Table16[[#This Row],[ADOPTED
Expenditures TOTAL]]*Table16[[#This Row],[
Percent Related to CAP]]</f>
        <v>0</v>
      </c>
      <c r="AH576" s="211">
        <f>Table16[[#This Row],[ADOPTED
Revenue TOTAL]]*Table16[[#This Row],[
Percent Related to CAP]]</f>
        <v>0</v>
      </c>
      <c r="AI576" s="217" t="s">
        <v>69</v>
      </c>
      <c r="AJ576" s="217" t="s">
        <v>69</v>
      </c>
      <c r="AK576" s="217" t="s">
        <v>69</v>
      </c>
      <c r="AL576" s="217" t="s">
        <v>69</v>
      </c>
      <c r="AM576" s="246"/>
      <c r="AN576" s="215"/>
      <c r="AO576" s="197"/>
      <c r="AP576" s="197"/>
      <c r="AQ576" s="197"/>
      <c r="AR576" s="197" t="s">
        <v>83</v>
      </c>
      <c r="AS576" s="219" t="s">
        <v>2320</v>
      </c>
      <c r="AT576" s="116" t="b">
        <f>IF(Table16[[#This Row],[PROPOSED
Form ID Name]]=Table16[[#This Row],[ADOPTED
Form ID Name]],TRUE,FALSE)</f>
        <v>1</v>
      </c>
      <c r="AU576" s="121" t="s">
        <v>2321</v>
      </c>
      <c r="AV576" s="220" t="b">
        <f>AND(Table16[[#This Row],[PROPOSED Adjustment Description]]=Table16[[#This Row],[ ADOPTED
Adjustment Description]],TRUE,FALSE)</f>
        <v>0</v>
      </c>
      <c r="AW576" s="1" t="s">
        <v>4458</v>
      </c>
      <c r="AX576" s="1" t="b">
        <f>Table16[[#This Row],[Total Expenditures to CAP]]=Table16[[#This Row],[
Percent Related to CAP]]*Table16[[#This Row],[ADOPTED
Expenditures TOTAL]]</f>
        <v>1</v>
      </c>
      <c r="AY576" s="1" t="b">
        <f>Table16[[#This Row],[Total Revenue to CAP]]=Table16[[#This Row],[
Percent Related to CAP]]*Table16[[#This Row],[ADOPTED
Revenue TOTAL]]</f>
        <v>1</v>
      </c>
    </row>
    <row r="577" spans="1:51" s="214" customFormat="1" ht="35.25" customHeight="1" x14ac:dyDescent="0.15">
      <c r="A577" s="196">
        <v>100000</v>
      </c>
      <c r="B577" s="199" t="s">
        <v>57</v>
      </c>
      <c r="C577" s="198">
        <v>1211</v>
      </c>
      <c r="D577" s="199" t="s">
        <v>428</v>
      </c>
      <c r="E577" s="199"/>
      <c r="F577" s="199"/>
      <c r="G577" s="199"/>
      <c r="H577" s="199"/>
      <c r="I577" s="226">
        <v>57643</v>
      </c>
      <c r="J577" s="228" t="s">
        <v>2322</v>
      </c>
      <c r="K577" s="190">
        <v>2</v>
      </c>
      <c r="L577" s="191">
        <v>299996</v>
      </c>
      <c r="M577" s="191">
        <v>57412</v>
      </c>
      <c r="N577" s="191">
        <v>23300</v>
      </c>
      <c r="O577" s="191">
        <f>SUM(Table16[[#This Row],[Salaries and Wages]:[Variable Fringe]])</f>
        <v>380708</v>
      </c>
      <c r="P577" s="191">
        <v>5000</v>
      </c>
      <c r="Q577" s="191">
        <v>4000</v>
      </c>
      <c r="R577" s="191"/>
      <c r="S577" s="191"/>
      <c r="T577" s="191"/>
      <c r="U577" s="191"/>
      <c r="V577" s="191"/>
      <c r="W577" s="191"/>
      <c r="X577" s="191"/>
      <c r="Y577" s="191">
        <v>389708</v>
      </c>
      <c r="Z577" s="191">
        <v>373382</v>
      </c>
      <c r="AA577" s="222" t="s">
        <v>2323</v>
      </c>
      <c r="AB577" s="210" t="s">
        <v>2324</v>
      </c>
      <c r="AC577" s="210" t="s">
        <v>2325</v>
      </c>
      <c r="AD577" s="199"/>
      <c r="AE577" s="234"/>
      <c r="AF577" s="259">
        <v>0</v>
      </c>
      <c r="AG577" s="211">
        <f>Table16[[#This Row],[ADOPTED
Expenditures TOTAL]]*Table16[[#This Row],[
Percent Related to CAP]]</f>
        <v>0</v>
      </c>
      <c r="AH577" s="211">
        <f>Table16[[#This Row],[ADOPTED
Revenue TOTAL]]*Table16[[#This Row],[
Percent Related to CAP]]</f>
        <v>0</v>
      </c>
      <c r="AI577" s="251" t="s">
        <v>69</v>
      </c>
      <c r="AJ577" s="251" t="s">
        <v>69</v>
      </c>
      <c r="AK577" s="251" t="s">
        <v>69</v>
      </c>
      <c r="AL577" s="251" t="s">
        <v>69</v>
      </c>
      <c r="AM577" s="246"/>
      <c r="AN577" s="215"/>
      <c r="AO577" s="197"/>
      <c r="AP577" s="197"/>
      <c r="AQ577" s="197"/>
      <c r="AR577" s="197"/>
      <c r="AS577" s="219" t="s">
        <v>2322</v>
      </c>
      <c r="AT577" s="116" t="b">
        <f>IF(Table16[[#This Row],[PROPOSED
Form ID Name]]=Table16[[#This Row],[ADOPTED
Form ID Name]],TRUE,FALSE)</f>
        <v>1</v>
      </c>
      <c r="AU577" s="121" t="s">
        <v>2323</v>
      </c>
      <c r="AV577" s="220" t="b">
        <f>AND(Table16[[#This Row],[PROPOSED Adjustment Description]]=Table16[[#This Row],[ ADOPTED
Adjustment Description]],TRUE,FALSE)</f>
        <v>0</v>
      </c>
      <c r="AW577" s="1" t="s">
        <v>4458</v>
      </c>
      <c r="AX577" s="1" t="b">
        <f>Table16[[#This Row],[Total Expenditures to CAP]]=Table16[[#This Row],[
Percent Related to CAP]]*Table16[[#This Row],[ADOPTED
Expenditures TOTAL]]</f>
        <v>1</v>
      </c>
      <c r="AY577" s="1" t="b">
        <f>Table16[[#This Row],[Total Revenue to CAP]]=Table16[[#This Row],[
Percent Related to CAP]]*Table16[[#This Row],[ADOPTED
Revenue TOTAL]]</f>
        <v>1</v>
      </c>
    </row>
    <row r="578" spans="1:51" s="214" customFormat="1" ht="35.25" customHeight="1" x14ac:dyDescent="0.15">
      <c r="A578" s="196">
        <v>100000</v>
      </c>
      <c r="B578" s="199" t="s">
        <v>57</v>
      </c>
      <c r="C578" s="198">
        <v>9911</v>
      </c>
      <c r="D578" s="199" t="s">
        <v>82</v>
      </c>
      <c r="E578" s="199" t="s">
        <v>83</v>
      </c>
      <c r="F578" s="199" t="s">
        <v>83</v>
      </c>
      <c r="G578" s="199" t="s">
        <v>89</v>
      </c>
      <c r="H578" s="199" t="s">
        <v>83</v>
      </c>
      <c r="I578" s="226">
        <v>57644</v>
      </c>
      <c r="J578" s="228" t="s">
        <v>2326</v>
      </c>
      <c r="K578" s="190"/>
      <c r="L578" s="191"/>
      <c r="M578" s="191"/>
      <c r="N578" s="191"/>
      <c r="O578" s="191">
        <f>SUM(Table16[[#This Row],[Salaries and Wages]:[Variable Fringe]])</f>
        <v>0</v>
      </c>
      <c r="P578" s="191"/>
      <c r="Q578" s="191"/>
      <c r="R578" s="191"/>
      <c r="S578" s="191"/>
      <c r="T578" s="191"/>
      <c r="U578" s="191"/>
      <c r="V578" s="191"/>
      <c r="W578" s="191"/>
      <c r="X578" s="191"/>
      <c r="Y578" s="191"/>
      <c r="Z578" s="191">
        <v>242723</v>
      </c>
      <c r="AA578" s="222" t="s">
        <v>2327</v>
      </c>
      <c r="AB578" s="210" t="s">
        <v>2328</v>
      </c>
      <c r="AC578" s="210" t="s">
        <v>2328</v>
      </c>
      <c r="AD578" s="199"/>
      <c r="AE578" s="234" t="s">
        <v>69</v>
      </c>
      <c r="AF578" s="259">
        <v>0</v>
      </c>
      <c r="AG578" s="211">
        <f>Table16[[#This Row],[ADOPTED
Expenditures TOTAL]]*Table16[[#This Row],[
Percent Related to CAP]]</f>
        <v>0</v>
      </c>
      <c r="AH578" s="211">
        <f>Table16[[#This Row],[ADOPTED
Revenue TOTAL]]*Table16[[#This Row],[
Percent Related to CAP]]</f>
        <v>0</v>
      </c>
      <c r="AI578" s="251" t="s">
        <v>69</v>
      </c>
      <c r="AJ578" s="251" t="s">
        <v>69</v>
      </c>
      <c r="AK578" s="251" t="s">
        <v>69</v>
      </c>
      <c r="AL578" s="251" t="s">
        <v>69</v>
      </c>
      <c r="AM578" s="246"/>
      <c r="AN578" s="215"/>
      <c r="AO578" s="197"/>
      <c r="AP578" s="197"/>
      <c r="AQ578" s="197"/>
      <c r="AR578" s="197" t="s">
        <v>83</v>
      </c>
      <c r="AS578" s="219" t="s">
        <v>2326</v>
      </c>
      <c r="AT578" s="116" t="b">
        <f>IF(Table16[[#This Row],[PROPOSED
Form ID Name]]=Table16[[#This Row],[ADOPTED
Form ID Name]],TRUE,FALSE)</f>
        <v>1</v>
      </c>
      <c r="AU578" s="121" t="s">
        <v>2327</v>
      </c>
      <c r="AV578" s="220" t="b">
        <f>AND(Table16[[#This Row],[PROPOSED Adjustment Description]]=Table16[[#This Row],[ ADOPTED
Adjustment Description]],TRUE,FALSE)</f>
        <v>0</v>
      </c>
      <c r="AW578" s="1" t="s">
        <v>4458</v>
      </c>
      <c r="AX578" s="1" t="b">
        <f>Table16[[#This Row],[Total Expenditures to CAP]]=Table16[[#This Row],[
Percent Related to CAP]]*Table16[[#This Row],[ADOPTED
Expenditures TOTAL]]</f>
        <v>1</v>
      </c>
      <c r="AY578" s="1" t="b">
        <f>Table16[[#This Row],[Total Revenue to CAP]]=Table16[[#This Row],[
Percent Related to CAP]]*Table16[[#This Row],[ADOPTED
Revenue TOTAL]]</f>
        <v>1</v>
      </c>
    </row>
    <row r="579" spans="1:51" s="214" customFormat="1" ht="35.25" customHeight="1" x14ac:dyDescent="0.15">
      <c r="A579" s="196">
        <v>100000</v>
      </c>
      <c r="B579" s="197" t="s">
        <v>57</v>
      </c>
      <c r="C579" s="198">
        <v>9912</v>
      </c>
      <c r="D579" s="197" t="s">
        <v>102</v>
      </c>
      <c r="E579" s="197" t="s">
        <v>589</v>
      </c>
      <c r="F579" s="197" t="s">
        <v>60</v>
      </c>
      <c r="G579" s="197" t="s">
        <v>104</v>
      </c>
      <c r="H579" s="197" t="s">
        <v>62</v>
      </c>
      <c r="I579" s="226">
        <v>57645</v>
      </c>
      <c r="J579" s="227" t="s">
        <v>2329</v>
      </c>
      <c r="K579" s="188"/>
      <c r="L579" s="189"/>
      <c r="M579" s="189"/>
      <c r="N579" s="189"/>
      <c r="O579" s="189">
        <f>SUM(Table16[[#This Row],[Salaries and Wages]:[Variable Fringe]])</f>
        <v>0</v>
      </c>
      <c r="P579" s="189"/>
      <c r="Q579" s="189"/>
      <c r="R579" s="189"/>
      <c r="S579" s="189"/>
      <c r="T579" s="189"/>
      <c r="U579" s="189"/>
      <c r="V579" s="189"/>
      <c r="W579" s="189">
        <v>2764834</v>
      </c>
      <c r="X579" s="189"/>
      <c r="Y579" s="189">
        <v>2764834</v>
      </c>
      <c r="Z579" s="189"/>
      <c r="AA579" s="221" t="s">
        <v>2330</v>
      </c>
      <c r="AB579" s="210" t="s">
        <v>1988</v>
      </c>
      <c r="AC579" s="210" t="s">
        <v>1989</v>
      </c>
      <c r="AD579" s="197" t="s">
        <v>94</v>
      </c>
      <c r="AE579" s="234" t="s">
        <v>94</v>
      </c>
      <c r="AF579" s="231">
        <v>0</v>
      </c>
      <c r="AG579" s="211">
        <f>Table16[[#This Row],[ADOPTED
Expenditures TOTAL]]*Table16[[#This Row],[
Percent Related to CAP]]</f>
        <v>0</v>
      </c>
      <c r="AH579" s="211">
        <f>Table16[[#This Row],[ADOPTED
Revenue TOTAL]]*Table16[[#This Row],[
Percent Related to CAP]]</f>
        <v>0</v>
      </c>
      <c r="AI579" s="217" t="s">
        <v>69</v>
      </c>
      <c r="AJ579" s="217" t="s">
        <v>69</v>
      </c>
      <c r="AK579" s="217" t="s">
        <v>69</v>
      </c>
      <c r="AL579" s="217" t="s">
        <v>177</v>
      </c>
      <c r="AM579" s="246"/>
      <c r="AN579" s="215"/>
      <c r="AO579" s="197"/>
      <c r="AP579" s="197"/>
      <c r="AQ579" s="197"/>
      <c r="AR579" s="197" t="s">
        <v>83</v>
      </c>
      <c r="AS579" s="219" t="s">
        <v>2329</v>
      </c>
      <c r="AT579" s="116" t="b">
        <f>IF(Table16[[#This Row],[PROPOSED
Form ID Name]]=Table16[[#This Row],[ADOPTED
Form ID Name]],TRUE,FALSE)</f>
        <v>1</v>
      </c>
      <c r="AU579" s="121" t="s">
        <v>2330</v>
      </c>
      <c r="AV579" s="220" t="b">
        <f>AND(Table16[[#This Row],[PROPOSED Adjustment Description]]=Table16[[#This Row],[ ADOPTED
Adjustment Description]],TRUE,FALSE)</f>
        <v>0</v>
      </c>
      <c r="AW579" s="1" t="s">
        <v>4458</v>
      </c>
      <c r="AX579" s="1" t="b">
        <f>Table16[[#This Row],[Total Expenditures to CAP]]=Table16[[#This Row],[
Percent Related to CAP]]*Table16[[#This Row],[ADOPTED
Expenditures TOTAL]]</f>
        <v>1</v>
      </c>
      <c r="AY579" s="1" t="b">
        <f>Table16[[#This Row],[Total Revenue to CAP]]=Table16[[#This Row],[
Percent Related to CAP]]*Table16[[#This Row],[ADOPTED
Revenue TOTAL]]</f>
        <v>1</v>
      </c>
    </row>
    <row r="580" spans="1:51" s="214" customFormat="1" ht="35.25" customHeight="1" x14ac:dyDescent="0.15">
      <c r="A580" s="196">
        <v>100000</v>
      </c>
      <c r="B580" s="199" t="s">
        <v>57</v>
      </c>
      <c r="C580" s="198">
        <v>1313</v>
      </c>
      <c r="D580" s="199" t="s">
        <v>1583</v>
      </c>
      <c r="E580" s="199" t="s">
        <v>83</v>
      </c>
      <c r="F580" s="199" t="s">
        <v>83</v>
      </c>
      <c r="G580" s="199" t="s">
        <v>61</v>
      </c>
      <c r="H580" s="199" t="s">
        <v>83</v>
      </c>
      <c r="I580" s="226">
        <v>57646</v>
      </c>
      <c r="J580" s="228" t="s">
        <v>2331</v>
      </c>
      <c r="K580" s="190">
        <v>3</v>
      </c>
      <c r="L580" s="191">
        <v>390491</v>
      </c>
      <c r="M580" s="191">
        <v>76723</v>
      </c>
      <c r="N580" s="191">
        <v>33341</v>
      </c>
      <c r="O580" s="191">
        <f>SUM(Table16[[#This Row],[Salaries and Wages]:[Variable Fringe]])</f>
        <v>500555</v>
      </c>
      <c r="P580" s="191"/>
      <c r="Q580" s="191"/>
      <c r="R580" s="191"/>
      <c r="S580" s="191"/>
      <c r="T580" s="191"/>
      <c r="U580" s="191"/>
      <c r="V580" s="191"/>
      <c r="W580" s="191"/>
      <c r="X580" s="191"/>
      <c r="Y580" s="191">
        <v>500555</v>
      </c>
      <c r="Z580" s="191"/>
      <c r="AA580" s="223" t="s">
        <v>2332</v>
      </c>
      <c r="AB580" s="210" t="s">
        <v>2333</v>
      </c>
      <c r="AC580" s="210" t="s">
        <v>2334</v>
      </c>
      <c r="AD580" s="199" t="s">
        <v>94</v>
      </c>
      <c r="AE580" s="234" t="s">
        <v>69</v>
      </c>
      <c r="AF580" s="231">
        <v>0</v>
      </c>
      <c r="AG580" s="211">
        <f>Table16[[#This Row],[ADOPTED
Expenditures TOTAL]]*Table16[[#This Row],[
Percent Related to CAP]]</f>
        <v>0</v>
      </c>
      <c r="AH580" s="211">
        <f>Table16[[#This Row],[ADOPTED
Revenue TOTAL]]*Table16[[#This Row],[
Percent Related to CAP]]</f>
        <v>0</v>
      </c>
      <c r="AI580" s="217" t="s">
        <v>69</v>
      </c>
      <c r="AJ580" s="217" t="s">
        <v>69</v>
      </c>
      <c r="AK580" s="217" t="s">
        <v>69</v>
      </c>
      <c r="AL580" s="217" t="s">
        <v>69</v>
      </c>
      <c r="AM580" s="246"/>
      <c r="AN580" s="215"/>
      <c r="AO580" s="197"/>
      <c r="AP580" s="197"/>
      <c r="AQ580" s="197"/>
      <c r="AR580" s="197" t="s">
        <v>83</v>
      </c>
      <c r="AS580" s="219" t="s">
        <v>2331</v>
      </c>
      <c r="AT580" s="116" t="b">
        <f>IF(Table16[[#This Row],[PROPOSED
Form ID Name]]=Table16[[#This Row],[ADOPTED
Form ID Name]],TRUE,FALSE)</f>
        <v>1</v>
      </c>
      <c r="AU580" s="121" t="s">
        <v>2332</v>
      </c>
      <c r="AV580" s="220" t="b">
        <f>AND(Table16[[#This Row],[PROPOSED Adjustment Description]]=Table16[[#This Row],[ ADOPTED
Adjustment Description]],TRUE,FALSE)</f>
        <v>0</v>
      </c>
      <c r="AW580" s="1" t="s">
        <v>4458</v>
      </c>
      <c r="AX580" s="1" t="b">
        <f>Table16[[#This Row],[Total Expenditures to CAP]]=Table16[[#This Row],[
Percent Related to CAP]]*Table16[[#This Row],[ADOPTED
Expenditures TOTAL]]</f>
        <v>1</v>
      </c>
      <c r="AY580" s="1" t="b">
        <f>Table16[[#This Row],[Total Revenue to CAP]]=Table16[[#This Row],[
Percent Related to CAP]]*Table16[[#This Row],[ADOPTED
Revenue TOTAL]]</f>
        <v>1</v>
      </c>
    </row>
    <row r="581" spans="1:51" s="214" customFormat="1" ht="35.25" customHeight="1" x14ac:dyDescent="0.15">
      <c r="A581" s="196">
        <v>100000</v>
      </c>
      <c r="B581" s="199" t="s">
        <v>57</v>
      </c>
      <c r="C581" s="198">
        <v>1415</v>
      </c>
      <c r="D581" s="199" t="s">
        <v>666</v>
      </c>
      <c r="E581" s="199" t="s">
        <v>103</v>
      </c>
      <c r="F581" s="199" t="s">
        <v>83</v>
      </c>
      <c r="G581" s="199" t="s">
        <v>61</v>
      </c>
      <c r="H581" s="199" t="s">
        <v>83</v>
      </c>
      <c r="I581" s="226">
        <v>57647</v>
      </c>
      <c r="J581" s="228" t="s">
        <v>2335</v>
      </c>
      <c r="K581" s="190"/>
      <c r="L581" s="191"/>
      <c r="M581" s="191"/>
      <c r="N581" s="191"/>
      <c r="O581" s="191">
        <f>SUM(Table16[[#This Row],[Salaries and Wages]:[Variable Fringe]])</f>
        <v>0</v>
      </c>
      <c r="P581" s="191"/>
      <c r="Q581" s="191">
        <v>20000</v>
      </c>
      <c r="R581" s="191"/>
      <c r="S581" s="191"/>
      <c r="T581" s="191"/>
      <c r="U581" s="191"/>
      <c r="V581" s="191"/>
      <c r="W581" s="191"/>
      <c r="X581" s="191"/>
      <c r="Y581" s="191">
        <v>20000</v>
      </c>
      <c r="Z581" s="191"/>
      <c r="AA581" s="222" t="s">
        <v>2336</v>
      </c>
      <c r="AB581" s="210" t="s">
        <v>2337</v>
      </c>
      <c r="AC581" s="210" t="s">
        <v>2338</v>
      </c>
      <c r="AD581" s="199" t="s">
        <v>94</v>
      </c>
      <c r="AE581" s="234" t="s">
        <v>69</v>
      </c>
      <c r="AF581" s="231">
        <v>0</v>
      </c>
      <c r="AG581" s="211">
        <f>Table16[[#This Row],[ADOPTED
Expenditures TOTAL]]*Table16[[#This Row],[
Percent Related to CAP]]</f>
        <v>0</v>
      </c>
      <c r="AH581" s="211">
        <f>Table16[[#This Row],[ADOPTED
Revenue TOTAL]]*Table16[[#This Row],[
Percent Related to CAP]]</f>
        <v>0</v>
      </c>
      <c r="AI581" s="217" t="s">
        <v>69</v>
      </c>
      <c r="AJ581" s="217" t="s">
        <v>69</v>
      </c>
      <c r="AK581" s="217" t="s">
        <v>69</v>
      </c>
      <c r="AL581" s="217" t="s">
        <v>69</v>
      </c>
      <c r="AM581" s="246"/>
      <c r="AN581" s="215"/>
      <c r="AO581" s="197"/>
      <c r="AP581" s="197"/>
      <c r="AQ581" s="197"/>
      <c r="AR581" s="197" t="s">
        <v>133</v>
      </c>
      <c r="AS581" s="219" t="s">
        <v>2335</v>
      </c>
      <c r="AT581" s="116" t="b">
        <f>IF(Table16[[#This Row],[PROPOSED
Form ID Name]]=Table16[[#This Row],[ADOPTED
Form ID Name]],TRUE,FALSE)</f>
        <v>1</v>
      </c>
      <c r="AU581" s="121" t="s">
        <v>2336</v>
      </c>
      <c r="AV581" s="220" t="b">
        <f>AND(Table16[[#This Row],[PROPOSED Adjustment Description]]=Table16[[#This Row],[ ADOPTED
Adjustment Description]],TRUE,FALSE)</f>
        <v>0</v>
      </c>
      <c r="AW581" s="1" t="s">
        <v>4458</v>
      </c>
      <c r="AX581" s="1" t="b">
        <f>Table16[[#This Row],[Total Expenditures to CAP]]=Table16[[#This Row],[
Percent Related to CAP]]*Table16[[#This Row],[ADOPTED
Expenditures TOTAL]]</f>
        <v>1</v>
      </c>
      <c r="AY581" s="1" t="b">
        <f>Table16[[#This Row],[Total Revenue to CAP]]=Table16[[#This Row],[
Percent Related to CAP]]*Table16[[#This Row],[ADOPTED
Revenue TOTAL]]</f>
        <v>1</v>
      </c>
    </row>
    <row r="582" spans="1:51" s="214" customFormat="1" ht="35.25" customHeight="1" x14ac:dyDescent="0.15">
      <c r="A582" s="196">
        <v>100000</v>
      </c>
      <c r="B582" s="199" t="s">
        <v>57</v>
      </c>
      <c r="C582" s="198">
        <v>211600</v>
      </c>
      <c r="D582" s="199" t="s">
        <v>58</v>
      </c>
      <c r="E582" s="199" t="s">
        <v>83</v>
      </c>
      <c r="F582" s="199" t="s">
        <v>83</v>
      </c>
      <c r="G582" s="199" t="s">
        <v>134</v>
      </c>
      <c r="H582" s="199" t="s">
        <v>83</v>
      </c>
      <c r="I582" s="226">
        <v>57648</v>
      </c>
      <c r="J582" s="228" t="s">
        <v>1131</v>
      </c>
      <c r="K582" s="190"/>
      <c r="L582" s="191"/>
      <c r="M582" s="191"/>
      <c r="N582" s="191"/>
      <c r="O582" s="191">
        <f>SUM(Table16[[#This Row],[Salaries and Wages]:[Variable Fringe]])</f>
        <v>0</v>
      </c>
      <c r="P582" s="191"/>
      <c r="Q582" s="191"/>
      <c r="R582" s="191"/>
      <c r="S582" s="191"/>
      <c r="T582" s="191"/>
      <c r="U582" s="191"/>
      <c r="V582" s="191"/>
      <c r="W582" s="191"/>
      <c r="X582" s="191"/>
      <c r="Y582" s="191"/>
      <c r="Z582" s="193">
        <v>-21121</v>
      </c>
      <c r="AA582" s="222" t="s">
        <v>2339</v>
      </c>
      <c r="AB582" s="210" t="s">
        <v>1133</v>
      </c>
      <c r="AC582" s="210" t="s">
        <v>1134</v>
      </c>
      <c r="AD582" s="199" t="s">
        <v>94</v>
      </c>
      <c r="AE582" s="234" t="s">
        <v>2340</v>
      </c>
      <c r="AF582" s="231">
        <v>0</v>
      </c>
      <c r="AG582" s="211">
        <f>Table16[[#This Row],[ADOPTED
Expenditures TOTAL]]*Table16[[#This Row],[
Percent Related to CAP]]</f>
        <v>0</v>
      </c>
      <c r="AH582" s="211">
        <f>Table16[[#This Row],[ADOPTED
Revenue TOTAL]]*Table16[[#This Row],[
Percent Related to CAP]]</f>
        <v>0</v>
      </c>
      <c r="AI582" s="217" t="s">
        <v>69</v>
      </c>
      <c r="AJ582" s="217" t="s">
        <v>69</v>
      </c>
      <c r="AK582" s="217" t="s">
        <v>69</v>
      </c>
      <c r="AL582" s="217" t="s">
        <v>69</v>
      </c>
      <c r="AM582" s="246"/>
      <c r="AN582" s="215"/>
      <c r="AO582" s="197"/>
      <c r="AP582" s="197"/>
      <c r="AQ582" s="197"/>
      <c r="AR582" s="197" t="s">
        <v>83</v>
      </c>
      <c r="AS582" s="219" t="s">
        <v>1131</v>
      </c>
      <c r="AT582" s="116" t="b">
        <f>IF(Table16[[#This Row],[PROPOSED
Form ID Name]]=Table16[[#This Row],[ADOPTED
Form ID Name]],TRUE,FALSE)</f>
        <v>1</v>
      </c>
      <c r="AU582" s="121" t="s">
        <v>2339</v>
      </c>
      <c r="AV582" s="220" t="b">
        <f>AND(Table16[[#This Row],[PROPOSED Adjustment Description]]=Table16[[#This Row],[ ADOPTED
Adjustment Description]],TRUE,FALSE)</f>
        <v>0</v>
      </c>
      <c r="AW582" s="1" t="s">
        <v>4458</v>
      </c>
      <c r="AX582" s="1" t="b">
        <f>Table16[[#This Row],[Total Expenditures to CAP]]=Table16[[#This Row],[
Percent Related to CAP]]*Table16[[#This Row],[ADOPTED
Expenditures TOTAL]]</f>
        <v>1</v>
      </c>
      <c r="AY582" s="1" t="b">
        <f>Table16[[#This Row],[Total Revenue to CAP]]=Table16[[#This Row],[
Percent Related to CAP]]*Table16[[#This Row],[ADOPTED
Revenue TOTAL]]</f>
        <v>1</v>
      </c>
    </row>
    <row r="583" spans="1:51" s="214" customFormat="1" ht="35.25" customHeight="1" x14ac:dyDescent="0.15">
      <c r="A583" s="196">
        <v>200205</v>
      </c>
      <c r="B583" s="197" t="s">
        <v>96</v>
      </c>
      <c r="C583" s="198">
        <v>1414</v>
      </c>
      <c r="D583" s="197" t="s">
        <v>97</v>
      </c>
      <c r="E583" s="197" t="s">
        <v>83</v>
      </c>
      <c r="F583" s="197" t="s">
        <v>83</v>
      </c>
      <c r="G583" s="197" t="s">
        <v>61</v>
      </c>
      <c r="H583" s="197" t="s">
        <v>83</v>
      </c>
      <c r="I583" s="226">
        <v>57649</v>
      </c>
      <c r="J583" s="227" t="s">
        <v>2341</v>
      </c>
      <c r="K583" s="188"/>
      <c r="L583" s="189"/>
      <c r="M583" s="189"/>
      <c r="N583" s="189"/>
      <c r="O583" s="189">
        <f>SUM(Table16[[#This Row],[Salaries and Wages]:[Variable Fringe]])</f>
        <v>0</v>
      </c>
      <c r="P583" s="189"/>
      <c r="Q583" s="189"/>
      <c r="R583" s="189"/>
      <c r="S583" s="189"/>
      <c r="T583" s="189"/>
      <c r="U583" s="189"/>
      <c r="V583" s="189"/>
      <c r="W583" s="189">
        <v>5000000</v>
      </c>
      <c r="X583" s="189"/>
      <c r="Y583" s="189">
        <v>5000000</v>
      </c>
      <c r="Z583" s="189"/>
      <c r="AA583" s="221" t="s">
        <v>2342</v>
      </c>
      <c r="AB583" s="209" t="s">
        <v>1812</v>
      </c>
      <c r="AC583" s="210" t="s">
        <v>1813</v>
      </c>
      <c r="AD583" s="197" t="s">
        <v>94</v>
      </c>
      <c r="AE583" s="234" t="s">
        <v>69</v>
      </c>
      <c r="AF583" s="231">
        <v>0</v>
      </c>
      <c r="AG583" s="211">
        <f>Table16[[#This Row],[ADOPTED
Expenditures TOTAL]]*Table16[[#This Row],[
Percent Related to CAP]]</f>
        <v>0</v>
      </c>
      <c r="AH583" s="211">
        <f>Table16[[#This Row],[ADOPTED
Revenue TOTAL]]*Table16[[#This Row],[
Percent Related to CAP]]</f>
        <v>0</v>
      </c>
      <c r="AI583" s="217" t="s">
        <v>69</v>
      </c>
      <c r="AJ583" s="217" t="s">
        <v>69</v>
      </c>
      <c r="AK583" s="217" t="s">
        <v>69</v>
      </c>
      <c r="AL583" s="217" t="s">
        <v>69</v>
      </c>
      <c r="AM583" s="246"/>
      <c r="AN583" s="215"/>
      <c r="AO583" s="197"/>
      <c r="AP583" s="197" t="s">
        <v>83</v>
      </c>
      <c r="AQ583" s="197"/>
      <c r="AR583" s="197"/>
      <c r="AS583" s="219" t="s">
        <v>2341</v>
      </c>
      <c r="AT583" s="117" t="b">
        <f>IF(Table16[[#This Row],[PROPOSED
Form ID Name]]=Table16[[#This Row],[ADOPTED
Form ID Name]],TRUE,FALSE)</f>
        <v>1</v>
      </c>
      <c r="AU583" s="121" t="s">
        <v>2342</v>
      </c>
      <c r="AV583" s="220" t="b">
        <f>AND(Table16[[#This Row],[PROPOSED Adjustment Description]]=Table16[[#This Row],[ ADOPTED
Adjustment Description]],TRUE,FALSE)</f>
        <v>0</v>
      </c>
      <c r="AW583" s="1" t="s">
        <v>4458</v>
      </c>
      <c r="AX583" s="1" t="b">
        <f>Table16[[#This Row],[Total Expenditures to CAP]]=Table16[[#This Row],[
Percent Related to CAP]]*Table16[[#This Row],[ADOPTED
Expenditures TOTAL]]</f>
        <v>1</v>
      </c>
      <c r="AY583" s="1" t="b">
        <f>Table16[[#This Row],[Total Revenue to CAP]]=Table16[[#This Row],[
Percent Related to CAP]]*Table16[[#This Row],[ADOPTED
Revenue TOTAL]]</f>
        <v>1</v>
      </c>
    </row>
    <row r="584" spans="1:51" s="214" customFormat="1" ht="35.25" customHeight="1" x14ac:dyDescent="0.15">
      <c r="A584" s="196">
        <v>200206</v>
      </c>
      <c r="B584" s="197" t="s">
        <v>1835</v>
      </c>
      <c r="C584" s="198">
        <v>9913</v>
      </c>
      <c r="D584" s="197" t="s">
        <v>1553</v>
      </c>
      <c r="E584" s="197" t="s">
        <v>83</v>
      </c>
      <c r="F584" s="197" t="s">
        <v>83</v>
      </c>
      <c r="G584" s="197" t="s">
        <v>61</v>
      </c>
      <c r="H584" s="197" t="s">
        <v>83</v>
      </c>
      <c r="I584" s="226">
        <v>57650</v>
      </c>
      <c r="J584" s="227" t="s">
        <v>2343</v>
      </c>
      <c r="K584" s="188"/>
      <c r="L584" s="189"/>
      <c r="M584" s="189"/>
      <c r="N584" s="189"/>
      <c r="O584" s="189">
        <f>SUM(Table16[[#This Row],[Salaries and Wages]:[Variable Fringe]])</f>
        <v>0</v>
      </c>
      <c r="P584" s="189"/>
      <c r="Q584" s="189"/>
      <c r="R584" s="189"/>
      <c r="S584" s="189"/>
      <c r="T584" s="189"/>
      <c r="U584" s="189"/>
      <c r="V584" s="189"/>
      <c r="W584" s="189">
        <v>5000000</v>
      </c>
      <c r="X584" s="189"/>
      <c r="Y584" s="189">
        <v>5000000</v>
      </c>
      <c r="Z584" s="189">
        <v>5000000</v>
      </c>
      <c r="AA584" s="221" t="s">
        <v>2344</v>
      </c>
      <c r="AB584" s="210" t="s">
        <v>2345</v>
      </c>
      <c r="AC584" s="210" t="s">
        <v>2346</v>
      </c>
      <c r="AD584" s="197" t="s">
        <v>94</v>
      </c>
      <c r="AE584" s="234" t="s">
        <v>69</v>
      </c>
      <c r="AF584" s="231">
        <v>0</v>
      </c>
      <c r="AG584" s="211">
        <f>Table16[[#This Row],[ADOPTED
Expenditures TOTAL]]*Table16[[#This Row],[
Percent Related to CAP]]</f>
        <v>0</v>
      </c>
      <c r="AH584" s="211">
        <f>Table16[[#This Row],[ADOPTED
Revenue TOTAL]]*Table16[[#This Row],[
Percent Related to CAP]]</f>
        <v>0</v>
      </c>
      <c r="AI584" s="217" t="s">
        <v>69</v>
      </c>
      <c r="AJ584" s="217" t="s">
        <v>69</v>
      </c>
      <c r="AK584" s="217" t="s">
        <v>69</v>
      </c>
      <c r="AL584" s="217" t="s">
        <v>69</v>
      </c>
      <c r="AM584" s="246"/>
      <c r="AN584" s="215" t="s">
        <v>83</v>
      </c>
      <c r="AO584" s="197"/>
      <c r="AP584" s="197"/>
      <c r="AQ584" s="216"/>
      <c r="AR584" s="216"/>
      <c r="AS584" s="219" t="s">
        <v>2343</v>
      </c>
      <c r="AT584" s="117" t="b">
        <f>IF(Table16[[#This Row],[PROPOSED
Form ID Name]]=Table16[[#This Row],[ADOPTED
Form ID Name]],TRUE,FALSE)</f>
        <v>1</v>
      </c>
      <c r="AU584" s="121" t="s">
        <v>2344</v>
      </c>
      <c r="AV584" s="220" t="b">
        <f>AND(Table16[[#This Row],[PROPOSED Adjustment Description]]=Table16[[#This Row],[ ADOPTED
Adjustment Description]],TRUE,FALSE)</f>
        <v>0</v>
      </c>
      <c r="AW584" s="1" t="s">
        <v>4458</v>
      </c>
      <c r="AX584" s="1" t="b">
        <f>Table16[[#This Row],[Total Expenditures to CAP]]=Table16[[#This Row],[
Percent Related to CAP]]*Table16[[#This Row],[ADOPTED
Expenditures TOTAL]]</f>
        <v>1</v>
      </c>
      <c r="AY584" s="1" t="b">
        <f>Table16[[#This Row],[Total Revenue to CAP]]=Table16[[#This Row],[
Percent Related to CAP]]*Table16[[#This Row],[ADOPTED
Revenue TOTAL]]</f>
        <v>1</v>
      </c>
    </row>
    <row r="585" spans="1:51" s="214" customFormat="1" ht="35.25" customHeight="1" x14ac:dyDescent="0.15">
      <c r="A585" s="196">
        <v>200089</v>
      </c>
      <c r="B585" s="199" t="s">
        <v>2347</v>
      </c>
      <c r="C585" s="198">
        <v>171415</v>
      </c>
      <c r="D585" s="199" t="s">
        <v>1271</v>
      </c>
      <c r="E585" s="199" t="s">
        <v>103</v>
      </c>
      <c r="F585" s="199" t="s">
        <v>83</v>
      </c>
      <c r="G585" s="199" t="s">
        <v>89</v>
      </c>
      <c r="H585" s="199" t="s">
        <v>83</v>
      </c>
      <c r="I585" s="226">
        <v>57652</v>
      </c>
      <c r="J585" s="228" t="s">
        <v>2348</v>
      </c>
      <c r="K585" s="190"/>
      <c r="L585" s="191"/>
      <c r="M585" s="191"/>
      <c r="N585" s="191"/>
      <c r="O585" s="191">
        <f>SUM(Table16[[#This Row],[Salaries and Wages]:[Variable Fringe]])</f>
        <v>0</v>
      </c>
      <c r="P585" s="191"/>
      <c r="Q585" s="191"/>
      <c r="R585" s="191"/>
      <c r="S585" s="191"/>
      <c r="T585" s="191"/>
      <c r="U585" s="191"/>
      <c r="V585" s="191"/>
      <c r="W585" s="191"/>
      <c r="X585" s="191"/>
      <c r="Y585" s="191"/>
      <c r="Z585" s="191">
        <v>51547</v>
      </c>
      <c r="AA585" s="223" t="s">
        <v>1689</v>
      </c>
      <c r="AB585" s="210" t="s">
        <v>1689</v>
      </c>
      <c r="AC585" s="210" t="s">
        <v>1689</v>
      </c>
      <c r="AD585" s="199" t="s">
        <v>94</v>
      </c>
      <c r="AE585" s="236" t="s">
        <v>69</v>
      </c>
      <c r="AF585" s="231">
        <v>0</v>
      </c>
      <c r="AG585" s="211">
        <f>Table16[[#This Row],[ADOPTED
Expenditures TOTAL]]*Table16[[#This Row],[
Percent Related to CAP]]</f>
        <v>0</v>
      </c>
      <c r="AH585" s="211">
        <f>Table16[[#This Row],[ADOPTED
Revenue TOTAL]]*Table16[[#This Row],[
Percent Related to CAP]]</f>
        <v>0</v>
      </c>
      <c r="AI585" s="217" t="s">
        <v>69</v>
      </c>
      <c r="AJ585" s="217" t="s">
        <v>69</v>
      </c>
      <c r="AK585" s="217" t="s">
        <v>69</v>
      </c>
      <c r="AL585" s="217" t="s">
        <v>69</v>
      </c>
      <c r="AM585" s="291"/>
      <c r="AN585" s="215" t="s">
        <v>83</v>
      </c>
      <c r="AO585" s="197"/>
      <c r="AP585" s="197"/>
      <c r="AQ585" s="216"/>
      <c r="AR585" s="216"/>
      <c r="AS585" s="219" t="s">
        <v>2348</v>
      </c>
      <c r="AT585" s="117" t="b">
        <f>IF(Table16[[#This Row],[PROPOSED
Form ID Name]]=Table16[[#This Row],[ADOPTED
Form ID Name]],TRUE,FALSE)</f>
        <v>1</v>
      </c>
      <c r="AU585" s="121" t="s">
        <v>1689</v>
      </c>
      <c r="AV585" s="220" t="b">
        <f>AND(Table16[[#This Row],[PROPOSED Adjustment Description]]=Table16[[#This Row],[ ADOPTED
Adjustment Description]],TRUE,FALSE)</f>
        <v>0</v>
      </c>
      <c r="AW585" s="1" t="s">
        <v>4458</v>
      </c>
      <c r="AX585" s="1" t="b">
        <f>Table16[[#This Row],[Total Expenditures to CAP]]=Table16[[#This Row],[
Percent Related to CAP]]*Table16[[#This Row],[ADOPTED
Expenditures TOTAL]]</f>
        <v>1</v>
      </c>
      <c r="AY585" s="1" t="b">
        <f>Table16[[#This Row],[Total Revenue to CAP]]=Table16[[#This Row],[
Percent Related to CAP]]*Table16[[#This Row],[ADOPTED
Revenue TOTAL]]</f>
        <v>1</v>
      </c>
    </row>
    <row r="586" spans="1:51" s="214" customFormat="1" ht="35.25" customHeight="1" x14ac:dyDescent="0.15">
      <c r="A586" s="196">
        <v>200092</v>
      </c>
      <c r="B586" s="199" t="s">
        <v>2349</v>
      </c>
      <c r="C586" s="198">
        <v>171415</v>
      </c>
      <c r="D586" s="199" t="s">
        <v>1271</v>
      </c>
      <c r="E586" s="199" t="s">
        <v>103</v>
      </c>
      <c r="F586" s="199" t="s">
        <v>83</v>
      </c>
      <c r="G586" s="199" t="s">
        <v>89</v>
      </c>
      <c r="H586" s="199" t="s">
        <v>83</v>
      </c>
      <c r="I586" s="226">
        <v>57653</v>
      </c>
      <c r="J586" s="228" t="s">
        <v>2350</v>
      </c>
      <c r="K586" s="190"/>
      <c r="L586" s="191"/>
      <c r="M586" s="191"/>
      <c r="N586" s="191"/>
      <c r="O586" s="191">
        <f>SUM(Table16[[#This Row],[Salaries and Wages]:[Variable Fringe]])</f>
        <v>0</v>
      </c>
      <c r="P586" s="191"/>
      <c r="Q586" s="191"/>
      <c r="R586" s="191"/>
      <c r="S586" s="191"/>
      <c r="T586" s="191"/>
      <c r="U586" s="191"/>
      <c r="V586" s="191"/>
      <c r="W586" s="191"/>
      <c r="X586" s="191"/>
      <c r="Y586" s="191"/>
      <c r="Z586" s="191">
        <v>353</v>
      </c>
      <c r="AA586" s="223" t="s">
        <v>1689</v>
      </c>
      <c r="AB586" s="210" t="s">
        <v>1689</v>
      </c>
      <c r="AC586" s="210" t="s">
        <v>1689</v>
      </c>
      <c r="AD586" s="199" t="s">
        <v>94</v>
      </c>
      <c r="AE586" s="236" t="s">
        <v>69</v>
      </c>
      <c r="AF586" s="231">
        <v>0</v>
      </c>
      <c r="AG586" s="211">
        <f>Table16[[#This Row],[ADOPTED
Expenditures TOTAL]]*Table16[[#This Row],[
Percent Related to CAP]]</f>
        <v>0</v>
      </c>
      <c r="AH586" s="211">
        <f>Table16[[#This Row],[ADOPTED
Revenue TOTAL]]*Table16[[#This Row],[
Percent Related to CAP]]</f>
        <v>0</v>
      </c>
      <c r="AI586" s="217" t="s">
        <v>69</v>
      </c>
      <c r="AJ586" s="217" t="s">
        <v>69</v>
      </c>
      <c r="AK586" s="217" t="s">
        <v>69</v>
      </c>
      <c r="AL586" s="217" t="s">
        <v>69</v>
      </c>
      <c r="AM586" s="291"/>
      <c r="AN586" s="215" t="s">
        <v>83</v>
      </c>
      <c r="AO586" s="197"/>
      <c r="AP586" s="197"/>
      <c r="AQ586" s="216"/>
      <c r="AR586" s="216"/>
      <c r="AS586" s="219" t="s">
        <v>2350</v>
      </c>
      <c r="AT586" s="117" t="b">
        <f>IF(Table16[[#This Row],[PROPOSED
Form ID Name]]=Table16[[#This Row],[ADOPTED
Form ID Name]],TRUE,FALSE)</f>
        <v>1</v>
      </c>
      <c r="AU586" s="121" t="s">
        <v>1689</v>
      </c>
      <c r="AV586" s="220" t="b">
        <f>AND(Table16[[#This Row],[PROPOSED Adjustment Description]]=Table16[[#This Row],[ ADOPTED
Adjustment Description]],TRUE,FALSE)</f>
        <v>0</v>
      </c>
      <c r="AW586" s="1" t="s">
        <v>4458</v>
      </c>
      <c r="AX586" s="1" t="b">
        <f>Table16[[#This Row],[Total Expenditures to CAP]]=Table16[[#This Row],[
Percent Related to CAP]]*Table16[[#This Row],[ADOPTED
Expenditures TOTAL]]</f>
        <v>1</v>
      </c>
      <c r="AY586" s="1" t="b">
        <f>Table16[[#This Row],[Total Revenue to CAP]]=Table16[[#This Row],[
Percent Related to CAP]]*Table16[[#This Row],[ADOPTED
Revenue TOTAL]]</f>
        <v>1</v>
      </c>
    </row>
    <row r="587" spans="1:51" s="214" customFormat="1" ht="35.25" customHeight="1" x14ac:dyDescent="0.15">
      <c r="A587" s="196">
        <v>200089</v>
      </c>
      <c r="B587" s="199" t="s">
        <v>2347</v>
      </c>
      <c r="C587" s="198">
        <v>171415</v>
      </c>
      <c r="D587" s="199" t="s">
        <v>1271</v>
      </c>
      <c r="E587" s="199" t="s">
        <v>103</v>
      </c>
      <c r="F587" s="199" t="s">
        <v>83</v>
      </c>
      <c r="G587" s="199" t="s">
        <v>61</v>
      </c>
      <c r="H587" s="199" t="s">
        <v>83</v>
      </c>
      <c r="I587" s="226">
        <v>57654</v>
      </c>
      <c r="J587" s="228" t="s">
        <v>2351</v>
      </c>
      <c r="K587" s="190"/>
      <c r="L587" s="191"/>
      <c r="M587" s="191"/>
      <c r="N587" s="191"/>
      <c r="O587" s="191">
        <f>SUM(Table16[[#This Row],[Salaries and Wages]:[Variable Fringe]])</f>
        <v>0</v>
      </c>
      <c r="P587" s="193">
        <v>-5000</v>
      </c>
      <c r="Q587" s="191"/>
      <c r="R587" s="191"/>
      <c r="S587" s="191"/>
      <c r="T587" s="191">
        <v>1812</v>
      </c>
      <c r="U587" s="191"/>
      <c r="V587" s="191"/>
      <c r="W587" s="191"/>
      <c r="X587" s="191"/>
      <c r="Y587" s="193">
        <v>-3188</v>
      </c>
      <c r="Z587" s="191"/>
      <c r="AA587" s="223" t="s">
        <v>2352</v>
      </c>
      <c r="AB587" s="210" t="s">
        <v>2352</v>
      </c>
      <c r="AC587" s="210" t="s">
        <v>2352</v>
      </c>
      <c r="AD587" s="199" t="s">
        <v>94</v>
      </c>
      <c r="AE587" s="236" t="s">
        <v>69</v>
      </c>
      <c r="AF587" s="231">
        <v>0</v>
      </c>
      <c r="AG587" s="211">
        <f>Table16[[#This Row],[ADOPTED
Expenditures TOTAL]]*Table16[[#This Row],[
Percent Related to CAP]]</f>
        <v>0</v>
      </c>
      <c r="AH587" s="211">
        <f>Table16[[#This Row],[ADOPTED
Revenue TOTAL]]*Table16[[#This Row],[
Percent Related to CAP]]</f>
        <v>0</v>
      </c>
      <c r="AI587" s="217" t="s">
        <v>69</v>
      </c>
      <c r="AJ587" s="217" t="s">
        <v>69</v>
      </c>
      <c r="AK587" s="217" t="s">
        <v>69</v>
      </c>
      <c r="AL587" s="217" t="s">
        <v>69</v>
      </c>
      <c r="AM587" s="291"/>
      <c r="AN587" s="215" t="s">
        <v>83</v>
      </c>
      <c r="AO587" s="197"/>
      <c r="AP587" s="197"/>
      <c r="AQ587" s="216"/>
      <c r="AR587" s="216"/>
      <c r="AS587" s="219" t="s">
        <v>2351</v>
      </c>
      <c r="AT587" s="117" t="b">
        <f>IF(Table16[[#This Row],[PROPOSED
Form ID Name]]=Table16[[#This Row],[ADOPTED
Form ID Name]],TRUE,FALSE)</f>
        <v>1</v>
      </c>
      <c r="AU587" s="121" t="s">
        <v>2352</v>
      </c>
      <c r="AV587" s="220" t="b">
        <f>AND(Table16[[#This Row],[PROPOSED Adjustment Description]]=Table16[[#This Row],[ ADOPTED
Adjustment Description]],TRUE,FALSE)</f>
        <v>0</v>
      </c>
      <c r="AW587" s="1" t="s">
        <v>4458</v>
      </c>
      <c r="AX587" s="1" t="b">
        <f>Table16[[#This Row],[Total Expenditures to CAP]]=Table16[[#This Row],[
Percent Related to CAP]]*Table16[[#This Row],[ADOPTED
Expenditures TOTAL]]</f>
        <v>1</v>
      </c>
      <c r="AY587" s="1" t="b">
        <f>Table16[[#This Row],[Total Revenue to CAP]]=Table16[[#This Row],[
Percent Related to CAP]]*Table16[[#This Row],[ADOPTED
Revenue TOTAL]]</f>
        <v>1</v>
      </c>
    </row>
    <row r="588" spans="1:51" s="214" customFormat="1" ht="35.25" customHeight="1" x14ac:dyDescent="0.15">
      <c r="A588" s="196">
        <v>200083</v>
      </c>
      <c r="B588" s="199" t="s">
        <v>2353</v>
      </c>
      <c r="C588" s="198">
        <v>171415</v>
      </c>
      <c r="D588" s="199" t="s">
        <v>1271</v>
      </c>
      <c r="E588" s="199" t="s">
        <v>103</v>
      </c>
      <c r="F588" s="199" t="s">
        <v>83</v>
      </c>
      <c r="G588" s="199" t="s">
        <v>89</v>
      </c>
      <c r="H588" s="199" t="s">
        <v>83</v>
      </c>
      <c r="I588" s="226">
        <v>57655</v>
      </c>
      <c r="J588" s="228" t="s">
        <v>2354</v>
      </c>
      <c r="K588" s="190"/>
      <c r="L588" s="191"/>
      <c r="M588" s="191"/>
      <c r="N588" s="191"/>
      <c r="O588" s="191">
        <f>SUM(Table16[[#This Row],[Salaries and Wages]:[Variable Fringe]])</f>
        <v>0</v>
      </c>
      <c r="P588" s="191"/>
      <c r="Q588" s="191"/>
      <c r="R588" s="191"/>
      <c r="S588" s="191"/>
      <c r="T588" s="191"/>
      <c r="U588" s="191"/>
      <c r="V588" s="191"/>
      <c r="W588" s="191"/>
      <c r="X588" s="191"/>
      <c r="Y588" s="191"/>
      <c r="Z588" s="191">
        <v>16024</v>
      </c>
      <c r="AA588" s="223" t="s">
        <v>1689</v>
      </c>
      <c r="AB588" s="210" t="s">
        <v>1689</v>
      </c>
      <c r="AC588" s="210" t="s">
        <v>1689</v>
      </c>
      <c r="AD588" s="199" t="s">
        <v>94</v>
      </c>
      <c r="AE588" s="236" t="s">
        <v>69</v>
      </c>
      <c r="AF588" s="231">
        <v>0</v>
      </c>
      <c r="AG588" s="211">
        <f>Table16[[#This Row],[ADOPTED
Expenditures TOTAL]]*Table16[[#This Row],[
Percent Related to CAP]]</f>
        <v>0</v>
      </c>
      <c r="AH588" s="211">
        <f>Table16[[#This Row],[ADOPTED
Revenue TOTAL]]*Table16[[#This Row],[
Percent Related to CAP]]</f>
        <v>0</v>
      </c>
      <c r="AI588" s="217" t="s">
        <v>69</v>
      </c>
      <c r="AJ588" s="217" t="s">
        <v>69</v>
      </c>
      <c r="AK588" s="217" t="s">
        <v>69</v>
      </c>
      <c r="AL588" s="217" t="s">
        <v>69</v>
      </c>
      <c r="AM588" s="291"/>
      <c r="AN588" s="215" t="s">
        <v>83</v>
      </c>
      <c r="AO588" s="197"/>
      <c r="AP588" s="197"/>
      <c r="AQ588" s="216"/>
      <c r="AR588" s="216"/>
      <c r="AS588" s="219" t="s">
        <v>2354</v>
      </c>
      <c r="AT588" s="117" t="b">
        <f>IF(Table16[[#This Row],[PROPOSED
Form ID Name]]=Table16[[#This Row],[ADOPTED
Form ID Name]],TRUE,FALSE)</f>
        <v>1</v>
      </c>
      <c r="AU588" s="121" t="s">
        <v>1689</v>
      </c>
      <c r="AV588" s="220" t="b">
        <f>AND(Table16[[#This Row],[PROPOSED Adjustment Description]]=Table16[[#This Row],[ ADOPTED
Adjustment Description]],TRUE,FALSE)</f>
        <v>0</v>
      </c>
      <c r="AW588" s="1" t="s">
        <v>4458</v>
      </c>
      <c r="AX588" s="1" t="b">
        <f>Table16[[#This Row],[Total Expenditures to CAP]]=Table16[[#This Row],[
Percent Related to CAP]]*Table16[[#This Row],[ADOPTED
Expenditures TOTAL]]</f>
        <v>1</v>
      </c>
      <c r="AY588" s="1" t="b">
        <f>Table16[[#This Row],[Total Revenue to CAP]]=Table16[[#This Row],[
Percent Related to CAP]]*Table16[[#This Row],[ADOPTED
Revenue TOTAL]]</f>
        <v>1</v>
      </c>
    </row>
    <row r="589" spans="1:51" s="214" customFormat="1" ht="35.25" customHeight="1" x14ac:dyDescent="0.15">
      <c r="A589" s="196">
        <v>200083</v>
      </c>
      <c r="B589" s="199" t="s">
        <v>2353</v>
      </c>
      <c r="C589" s="198">
        <v>171415</v>
      </c>
      <c r="D589" s="199" t="s">
        <v>1271</v>
      </c>
      <c r="E589" s="199" t="s">
        <v>103</v>
      </c>
      <c r="F589" s="199" t="s">
        <v>83</v>
      </c>
      <c r="G589" s="199" t="s">
        <v>61</v>
      </c>
      <c r="H589" s="199" t="s">
        <v>83</v>
      </c>
      <c r="I589" s="226">
        <v>57656</v>
      </c>
      <c r="J589" s="228" t="s">
        <v>2355</v>
      </c>
      <c r="K589" s="190"/>
      <c r="L589" s="191"/>
      <c r="M589" s="191"/>
      <c r="N589" s="191"/>
      <c r="O589" s="191">
        <f>SUM(Table16[[#This Row],[Salaries and Wages]:[Variable Fringe]])</f>
        <v>0</v>
      </c>
      <c r="P589" s="191"/>
      <c r="Q589" s="191">
        <v>19839</v>
      </c>
      <c r="R589" s="191"/>
      <c r="S589" s="191"/>
      <c r="T589" s="191">
        <v>4530</v>
      </c>
      <c r="U589" s="191"/>
      <c r="V589" s="191"/>
      <c r="W589" s="191"/>
      <c r="X589" s="191"/>
      <c r="Y589" s="191">
        <v>24369</v>
      </c>
      <c r="Z589" s="191"/>
      <c r="AA589" s="223" t="s">
        <v>2352</v>
      </c>
      <c r="AB589" s="210" t="s">
        <v>2352</v>
      </c>
      <c r="AC589" s="210" t="s">
        <v>2352</v>
      </c>
      <c r="AD589" s="199" t="s">
        <v>94</v>
      </c>
      <c r="AE589" s="236" t="s">
        <v>69</v>
      </c>
      <c r="AF589" s="231">
        <v>0</v>
      </c>
      <c r="AG589" s="211">
        <f>Table16[[#This Row],[ADOPTED
Expenditures TOTAL]]*Table16[[#This Row],[
Percent Related to CAP]]</f>
        <v>0</v>
      </c>
      <c r="AH589" s="211">
        <f>Table16[[#This Row],[ADOPTED
Revenue TOTAL]]*Table16[[#This Row],[
Percent Related to CAP]]</f>
        <v>0</v>
      </c>
      <c r="AI589" s="217" t="s">
        <v>69</v>
      </c>
      <c r="AJ589" s="217" t="s">
        <v>69</v>
      </c>
      <c r="AK589" s="217" t="s">
        <v>69</v>
      </c>
      <c r="AL589" s="217" t="s">
        <v>69</v>
      </c>
      <c r="AM589" s="291"/>
      <c r="AN589" s="215" t="s">
        <v>83</v>
      </c>
      <c r="AO589" s="197"/>
      <c r="AP589" s="197"/>
      <c r="AQ589" s="216"/>
      <c r="AR589" s="216"/>
      <c r="AS589" s="219" t="s">
        <v>2355</v>
      </c>
      <c r="AT589" s="117" t="b">
        <f>IF(Table16[[#This Row],[PROPOSED
Form ID Name]]=Table16[[#This Row],[ADOPTED
Form ID Name]],TRUE,FALSE)</f>
        <v>1</v>
      </c>
      <c r="AU589" s="121" t="s">
        <v>2352</v>
      </c>
      <c r="AV589" s="220" t="b">
        <f>AND(Table16[[#This Row],[PROPOSED Adjustment Description]]=Table16[[#This Row],[ ADOPTED
Adjustment Description]],TRUE,FALSE)</f>
        <v>0</v>
      </c>
      <c r="AW589" s="1" t="s">
        <v>4458</v>
      </c>
      <c r="AX589" s="1" t="b">
        <f>Table16[[#This Row],[Total Expenditures to CAP]]=Table16[[#This Row],[
Percent Related to CAP]]*Table16[[#This Row],[ADOPTED
Expenditures TOTAL]]</f>
        <v>1</v>
      </c>
      <c r="AY589" s="1" t="b">
        <f>Table16[[#This Row],[Total Revenue to CAP]]=Table16[[#This Row],[
Percent Related to CAP]]*Table16[[#This Row],[ADOPTED
Revenue TOTAL]]</f>
        <v>1</v>
      </c>
    </row>
    <row r="590" spans="1:51" s="214" customFormat="1" ht="35.25" customHeight="1" x14ac:dyDescent="0.15">
      <c r="A590" s="196">
        <v>200045</v>
      </c>
      <c r="B590" s="199" t="s">
        <v>2356</v>
      </c>
      <c r="C590" s="198">
        <v>171415</v>
      </c>
      <c r="D590" s="199" t="s">
        <v>1271</v>
      </c>
      <c r="E590" s="199" t="s">
        <v>103</v>
      </c>
      <c r="F590" s="199" t="s">
        <v>83</v>
      </c>
      <c r="G590" s="199" t="s">
        <v>89</v>
      </c>
      <c r="H590" s="199" t="s">
        <v>83</v>
      </c>
      <c r="I590" s="226">
        <v>57657</v>
      </c>
      <c r="J590" s="228" t="s">
        <v>2357</v>
      </c>
      <c r="K590" s="190"/>
      <c r="L590" s="191"/>
      <c r="M590" s="191"/>
      <c r="N590" s="191"/>
      <c r="O590" s="191">
        <f>SUM(Table16[[#This Row],[Salaries and Wages]:[Variable Fringe]])</f>
        <v>0</v>
      </c>
      <c r="P590" s="191"/>
      <c r="Q590" s="191"/>
      <c r="R590" s="191"/>
      <c r="S590" s="191"/>
      <c r="T590" s="191"/>
      <c r="U590" s="191"/>
      <c r="V590" s="191"/>
      <c r="W590" s="191"/>
      <c r="X590" s="191"/>
      <c r="Y590" s="191"/>
      <c r="Z590" s="191">
        <v>19073</v>
      </c>
      <c r="AA590" s="223" t="s">
        <v>1689</v>
      </c>
      <c r="AB590" s="210" t="s">
        <v>1689</v>
      </c>
      <c r="AC590" s="210" t="s">
        <v>1689</v>
      </c>
      <c r="AD590" s="199" t="s">
        <v>94</v>
      </c>
      <c r="AE590" s="236" t="s">
        <v>69</v>
      </c>
      <c r="AF590" s="231">
        <v>0</v>
      </c>
      <c r="AG590" s="211">
        <f>Table16[[#This Row],[ADOPTED
Expenditures TOTAL]]*Table16[[#This Row],[
Percent Related to CAP]]</f>
        <v>0</v>
      </c>
      <c r="AH590" s="211">
        <f>Table16[[#This Row],[ADOPTED
Revenue TOTAL]]*Table16[[#This Row],[
Percent Related to CAP]]</f>
        <v>0</v>
      </c>
      <c r="AI590" s="217" t="s">
        <v>69</v>
      </c>
      <c r="AJ590" s="217" t="s">
        <v>69</v>
      </c>
      <c r="AK590" s="217" t="s">
        <v>69</v>
      </c>
      <c r="AL590" s="217" t="s">
        <v>69</v>
      </c>
      <c r="AM590" s="291"/>
      <c r="AN590" s="215" t="s">
        <v>83</v>
      </c>
      <c r="AO590" s="197"/>
      <c r="AP590" s="197"/>
      <c r="AQ590" s="216"/>
      <c r="AR590" s="216"/>
      <c r="AS590" s="219" t="s">
        <v>2357</v>
      </c>
      <c r="AT590" s="117" t="b">
        <f>IF(Table16[[#This Row],[PROPOSED
Form ID Name]]=Table16[[#This Row],[ADOPTED
Form ID Name]],TRUE,FALSE)</f>
        <v>1</v>
      </c>
      <c r="AU590" s="121" t="s">
        <v>1689</v>
      </c>
      <c r="AV590" s="220" t="b">
        <f>AND(Table16[[#This Row],[PROPOSED Adjustment Description]]=Table16[[#This Row],[ ADOPTED
Adjustment Description]],TRUE,FALSE)</f>
        <v>0</v>
      </c>
      <c r="AW590" s="1" t="s">
        <v>4458</v>
      </c>
      <c r="AX590" s="1" t="b">
        <f>Table16[[#This Row],[Total Expenditures to CAP]]=Table16[[#This Row],[
Percent Related to CAP]]*Table16[[#This Row],[ADOPTED
Expenditures TOTAL]]</f>
        <v>1</v>
      </c>
      <c r="AY590" s="1" t="b">
        <f>Table16[[#This Row],[Total Revenue to CAP]]=Table16[[#This Row],[
Percent Related to CAP]]*Table16[[#This Row],[ADOPTED
Revenue TOTAL]]</f>
        <v>1</v>
      </c>
    </row>
    <row r="591" spans="1:51" s="214" customFormat="1" ht="35.25" customHeight="1" x14ac:dyDescent="0.15">
      <c r="A591" s="196">
        <v>200045</v>
      </c>
      <c r="B591" s="199" t="s">
        <v>2356</v>
      </c>
      <c r="C591" s="198">
        <v>171415</v>
      </c>
      <c r="D591" s="199" t="s">
        <v>1271</v>
      </c>
      <c r="E591" s="199" t="s">
        <v>103</v>
      </c>
      <c r="F591" s="199" t="s">
        <v>83</v>
      </c>
      <c r="G591" s="199" t="s">
        <v>61</v>
      </c>
      <c r="H591" s="199" t="s">
        <v>83</v>
      </c>
      <c r="I591" s="226">
        <v>57658</v>
      </c>
      <c r="J591" s="228" t="s">
        <v>2358</v>
      </c>
      <c r="K591" s="190"/>
      <c r="L591" s="191"/>
      <c r="M591" s="191"/>
      <c r="N591" s="191"/>
      <c r="O591" s="191">
        <f>SUM(Table16[[#This Row],[Salaries and Wages]:[Variable Fringe]])</f>
        <v>0</v>
      </c>
      <c r="P591" s="191"/>
      <c r="Q591" s="191">
        <v>25094</v>
      </c>
      <c r="R591" s="191"/>
      <c r="S591" s="191"/>
      <c r="T591" s="191">
        <v>755</v>
      </c>
      <c r="U591" s="191"/>
      <c r="V591" s="191"/>
      <c r="W591" s="191"/>
      <c r="X591" s="191"/>
      <c r="Y591" s="191">
        <v>25849</v>
      </c>
      <c r="Z591" s="191"/>
      <c r="AA591" s="223" t="s">
        <v>2359</v>
      </c>
      <c r="AB591" s="210" t="s">
        <v>2359</v>
      </c>
      <c r="AC591" s="210" t="s">
        <v>2359</v>
      </c>
      <c r="AD591" s="199" t="s">
        <v>94</v>
      </c>
      <c r="AE591" s="236" t="s">
        <v>69</v>
      </c>
      <c r="AF591" s="231">
        <v>0</v>
      </c>
      <c r="AG591" s="211">
        <f>Table16[[#This Row],[ADOPTED
Expenditures TOTAL]]*Table16[[#This Row],[
Percent Related to CAP]]</f>
        <v>0</v>
      </c>
      <c r="AH591" s="211">
        <f>Table16[[#This Row],[ADOPTED
Revenue TOTAL]]*Table16[[#This Row],[
Percent Related to CAP]]</f>
        <v>0</v>
      </c>
      <c r="AI591" s="217" t="s">
        <v>69</v>
      </c>
      <c r="AJ591" s="217" t="s">
        <v>69</v>
      </c>
      <c r="AK591" s="217" t="s">
        <v>69</v>
      </c>
      <c r="AL591" s="217" t="s">
        <v>69</v>
      </c>
      <c r="AM591" s="291"/>
      <c r="AN591" s="215" t="s">
        <v>83</v>
      </c>
      <c r="AO591" s="197"/>
      <c r="AP591" s="197"/>
      <c r="AQ591" s="216"/>
      <c r="AR591" s="216"/>
      <c r="AS591" s="219" t="s">
        <v>2358</v>
      </c>
      <c r="AT591" s="117" t="b">
        <f>IF(Table16[[#This Row],[PROPOSED
Form ID Name]]=Table16[[#This Row],[ADOPTED
Form ID Name]],TRUE,FALSE)</f>
        <v>1</v>
      </c>
      <c r="AU591" s="121" t="s">
        <v>2359</v>
      </c>
      <c r="AV591" s="220" t="b">
        <f>AND(Table16[[#This Row],[PROPOSED Adjustment Description]]=Table16[[#This Row],[ ADOPTED
Adjustment Description]],TRUE,FALSE)</f>
        <v>0</v>
      </c>
      <c r="AW591" s="1" t="s">
        <v>4458</v>
      </c>
      <c r="AX591" s="1" t="b">
        <f>Table16[[#This Row],[Total Expenditures to CAP]]=Table16[[#This Row],[
Percent Related to CAP]]*Table16[[#This Row],[ADOPTED
Expenditures TOTAL]]</f>
        <v>1</v>
      </c>
      <c r="AY591" s="1" t="b">
        <f>Table16[[#This Row],[Total Revenue to CAP]]=Table16[[#This Row],[
Percent Related to CAP]]*Table16[[#This Row],[ADOPTED
Revenue TOTAL]]</f>
        <v>1</v>
      </c>
    </row>
    <row r="592" spans="1:51" s="214" customFormat="1" ht="35.25" customHeight="1" x14ac:dyDescent="0.15">
      <c r="A592" s="196">
        <v>200091</v>
      </c>
      <c r="B592" s="199" t="s">
        <v>2360</v>
      </c>
      <c r="C592" s="198">
        <v>171415</v>
      </c>
      <c r="D592" s="199" t="s">
        <v>1271</v>
      </c>
      <c r="E592" s="199" t="s">
        <v>103</v>
      </c>
      <c r="F592" s="199" t="s">
        <v>83</v>
      </c>
      <c r="G592" s="199" t="s">
        <v>89</v>
      </c>
      <c r="H592" s="199" t="s">
        <v>83</v>
      </c>
      <c r="I592" s="226">
        <v>57659</v>
      </c>
      <c r="J592" s="228" t="s">
        <v>2361</v>
      </c>
      <c r="K592" s="190"/>
      <c r="L592" s="191"/>
      <c r="M592" s="191"/>
      <c r="N592" s="191"/>
      <c r="O592" s="191">
        <f>SUM(Table16[[#This Row],[Salaries and Wages]:[Variable Fringe]])</f>
        <v>0</v>
      </c>
      <c r="P592" s="191"/>
      <c r="Q592" s="191"/>
      <c r="R592" s="191"/>
      <c r="S592" s="191"/>
      <c r="T592" s="191"/>
      <c r="U592" s="191"/>
      <c r="V592" s="191"/>
      <c r="W592" s="191"/>
      <c r="X592" s="191"/>
      <c r="Y592" s="191"/>
      <c r="Z592" s="191">
        <v>764</v>
      </c>
      <c r="AA592" s="223" t="s">
        <v>1689</v>
      </c>
      <c r="AB592" s="210" t="s">
        <v>1689</v>
      </c>
      <c r="AC592" s="210" t="s">
        <v>1689</v>
      </c>
      <c r="AD592" s="199" t="s">
        <v>94</v>
      </c>
      <c r="AE592" s="236" t="s">
        <v>69</v>
      </c>
      <c r="AF592" s="231">
        <v>0</v>
      </c>
      <c r="AG592" s="211">
        <f>Table16[[#This Row],[ADOPTED
Expenditures TOTAL]]*Table16[[#This Row],[
Percent Related to CAP]]</f>
        <v>0</v>
      </c>
      <c r="AH592" s="211">
        <f>Table16[[#This Row],[ADOPTED
Revenue TOTAL]]*Table16[[#This Row],[
Percent Related to CAP]]</f>
        <v>0</v>
      </c>
      <c r="AI592" s="217" t="s">
        <v>69</v>
      </c>
      <c r="AJ592" s="217" t="s">
        <v>69</v>
      </c>
      <c r="AK592" s="217" t="s">
        <v>69</v>
      </c>
      <c r="AL592" s="217" t="s">
        <v>69</v>
      </c>
      <c r="AM592" s="291"/>
      <c r="AN592" s="215" t="s">
        <v>83</v>
      </c>
      <c r="AO592" s="197"/>
      <c r="AP592" s="197"/>
      <c r="AQ592" s="216"/>
      <c r="AR592" s="216"/>
      <c r="AS592" s="219" t="s">
        <v>2361</v>
      </c>
      <c r="AT592" s="117" t="b">
        <f>IF(Table16[[#This Row],[PROPOSED
Form ID Name]]=Table16[[#This Row],[ADOPTED
Form ID Name]],TRUE,FALSE)</f>
        <v>1</v>
      </c>
      <c r="AU592" s="121" t="s">
        <v>1689</v>
      </c>
      <c r="AV592" s="220" t="b">
        <f>AND(Table16[[#This Row],[PROPOSED Adjustment Description]]=Table16[[#This Row],[ ADOPTED
Adjustment Description]],TRUE,FALSE)</f>
        <v>0</v>
      </c>
      <c r="AW592" s="1" t="s">
        <v>4458</v>
      </c>
      <c r="AX592" s="1" t="b">
        <f>Table16[[#This Row],[Total Expenditures to CAP]]=Table16[[#This Row],[
Percent Related to CAP]]*Table16[[#This Row],[ADOPTED
Expenditures TOTAL]]</f>
        <v>1</v>
      </c>
      <c r="AY592" s="1" t="b">
        <f>Table16[[#This Row],[Total Revenue to CAP]]=Table16[[#This Row],[
Percent Related to CAP]]*Table16[[#This Row],[ADOPTED
Revenue TOTAL]]</f>
        <v>1</v>
      </c>
    </row>
    <row r="593" spans="1:51" s="214" customFormat="1" ht="35.25" customHeight="1" x14ac:dyDescent="0.15">
      <c r="A593" s="196">
        <v>200048</v>
      </c>
      <c r="B593" s="199" t="s">
        <v>2362</v>
      </c>
      <c r="C593" s="198">
        <v>171415</v>
      </c>
      <c r="D593" s="199" t="s">
        <v>1271</v>
      </c>
      <c r="E593" s="199" t="s">
        <v>103</v>
      </c>
      <c r="F593" s="199" t="s">
        <v>83</v>
      </c>
      <c r="G593" s="199" t="s">
        <v>89</v>
      </c>
      <c r="H593" s="199" t="s">
        <v>83</v>
      </c>
      <c r="I593" s="226">
        <v>57660</v>
      </c>
      <c r="J593" s="228" t="s">
        <v>2363</v>
      </c>
      <c r="K593" s="190"/>
      <c r="L593" s="191"/>
      <c r="M593" s="191"/>
      <c r="N593" s="191"/>
      <c r="O593" s="191">
        <f>SUM(Table16[[#This Row],[Salaries and Wages]:[Variable Fringe]])</f>
        <v>0</v>
      </c>
      <c r="P593" s="191"/>
      <c r="Q593" s="191"/>
      <c r="R593" s="191"/>
      <c r="S593" s="191"/>
      <c r="T593" s="191"/>
      <c r="U593" s="191"/>
      <c r="V593" s="191"/>
      <c r="W593" s="191"/>
      <c r="X593" s="191"/>
      <c r="Y593" s="191"/>
      <c r="Z593" s="191">
        <v>27870</v>
      </c>
      <c r="AA593" s="223" t="s">
        <v>1689</v>
      </c>
      <c r="AB593" s="210" t="s">
        <v>1689</v>
      </c>
      <c r="AC593" s="210" t="s">
        <v>1689</v>
      </c>
      <c r="AD593" s="199" t="s">
        <v>94</v>
      </c>
      <c r="AE593" s="236" t="s">
        <v>69</v>
      </c>
      <c r="AF593" s="231">
        <v>0</v>
      </c>
      <c r="AG593" s="211">
        <f>Table16[[#This Row],[ADOPTED
Expenditures TOTAL]]*Table16[[#This Row],[
Percent Related to CAP]]</f>
        <v>0</v>
      </c>
      <c r="AH593" s="211">
        <f>Table16[[#This Row],[ADOPTED
Revenue TOTAL]]*Table16[[#This Row],[
Percent Related to CAP]]</f>
        <v>0</v>
      </c>
      <c r="AI593" s="217" t="s">
        <v>69</v>
      </c>
      <c r="AJ593" s="217" t="s">
        <v>69</v>
      </c>
      <c r="AK593" s="217" t="s">
        <v>69</v>
      </c>
      <c r="AL593" s="217" t="s">
        <v>69</v>
      </c>
      <c r="AM593" s="291"/>
      <c r="AN593" s="215" t="s">
        <v>83</v>
      </c>
      <c r="AO593" s="197"/>
      <c r="AP593" s="197"/>
      <c r="AQ593" s="216"/>
      <c r="AR593" s="216"/>
      <c r="AS593" s="219" t="s">
        <v>2363</v>
      </c>
      <c r="AT593" s="117" t="b">
        <f>IF(Table16[[#This Row],[PROPOSED
Form ID Name]]=Table16[[#This Row],[ADOPTED
Form ID Name]],TRUE,FALSE)</f>
        <v>1</v>
      </c>
      <c r="AU593" s="121" t="s">
        <v>1689</v>
      </c>
      <c r="AV593" s="220" t="b">
        <f>AND(Table16[[#This Row],[PROPOSED Adjustment Description]]=Table16[[#This Row],[ ADOPTED
Adjustment Description]],TRUE,FALSE)</f>
        <v>0</v>
      </c>
      <c r="AW593" s="1" t="s">
        <v>4458</v>
      </c>
      <c r="AX593" s="1" t="b">
        <f>Table16[[#This Row],[Total Expenditures to CAP]]=Table16[[#This Row],[
Percent Related to CAP]]*Table16[[#This Row],[ADOPTED
Expenditures TOTAL]]</f>
        <v>1</v>
      </c>
      <c r="AY593" s="1" t="b">
        <f>Table16[[#This Row],[Total Revenue to CAP]]=Table16[[#This Row],[
Percent Related to CAP]]*Table16[[#This Row],[ADOPTED
Revenue TOTAL]]</f>
        <v>1</v>
      </c>
    </row>
    <row r="594" spans="1:51" s="214" customFormat="1" ht="35.25" customHeight="1" x14ac:dyDescent="0.15">
      <c r="A594" s="196">
        <v>200048</v>
      </c>
      <c r="B594" s="199" t="s">
        <v>2362</v>
      </c>
      <c r="C594" s="198">
        <v>171415</v>
      </c>
      <c r="D594" s="199" t="s">
        <v>1271</v>
      </c>
      <c r="E594" s="199" t="s">
        <v>103</v>
      </c>
      <c r="F594" s="199" t="s">
        <v>83</v>
      </c>
      <c r="G594" s="199" t="s">
        <v>61</v>
      </c>
      <c r="H594" s="199" t="s">
        <v>83</v>
      </c>
      <c r="I594" s="226">
        <v>57661</v>
      </c>
      <c r="J594" s="228" t="s">
        <v>2364</v>
      </c>
      <c r="K594" s="190"/>
      <c r="L594" s="191"/>
      <c r="M594" s="191"/>
      <c r="N594" s="191"/>
      <c r="O594" s="191">
        <f>SUM(Table16[[#This Row],[Salaries and Wages]:[Variable Fringe]])</f>
        <v>0</v>
      </c>
      <c r="P594" s="191"/>
      <c r="Q594" s="191">
        <v>11516</v>
      </c>
      <c r="R594" s="191"/>
      <c r="S594" s="191"/>
      <c r="T594" s="191">
        <v>2265</v>
      </c>
      <c r="U594" s="191"/>
      <c r="V594" s="191"/>
      <c r="W594" s="191"/>
      <c r="X594" s="191"/>
      <c r="Y594" s="191">
        <v>13781</v>
      </c>
      <c r="Z594" s="191"/>
      <c r="AA594" s="223" t="s">
        <v>2359</v>
      </c>
      <c r="AB594" s="210" t="s">
        <v>2359</v>
      </c>
      <c r="AC594" s="210" t="s">
        <v>2359</v>
      </c>
      <c r="AD594" s="199" t="s">
        <v>94</v>
      </c>
      <c r="AE594" s="236" t="s">
        <v>69</v>
      </c>
      <c r="AF594" s="231">
        <v>0</v>
      </c>
      <c r="AG594" s="211">
        <f>Table16[[#This Row],[ADOPTED
Expenditures TOTAL]]*Table16[[#This Row],[
Percent Related to CAP]]</f>
        <v>0</v>
      </c>
      <c r="AH594" s="211">
        <f>Table16[[#This Row],[ADOPTED
Revenue TOTAL]]*Table16[[#This Row],[
Percent Related to CAP]]</f>
        <v>0</v>
      </c>
      <c r="AI594" s="217" t="s">
        <v>69</v>
      </c>
      <c r="AJ594" s="217" t="s">
        <v>69</v>
      </c>
      <c r="AK594" s="217" t="s">
        <v>69</v>
      </c>
      <c r="AL594" s="217" t="s">
        <v>69</v>
      </c>
      <c r="AM594" s="291"/>
      <c r="AN594" s="215" t="s">
        <v>83</v>
      </c>
      <c r="AO594" s="197"/>
      <c r="AP594" s="197"/>
      <c r="AQ594" s="216"/>
      <c r="AR594" s="216"/>
      <c r="AS594" s="219" t="s">
        <v>2364</v>
      </c>
      <c r="AT594" s="117" t="b">
        <f>IF(Table16[[#This Row],[PROPOSED
Form ID Name]]=Table16[[#This Row],[ADOPTED
Form ID Name]],TRUE,FALSE)</f>
        <v>1</v>
      </c>
      <c r="AU594" s="121" t="s">
        <v>2359</v>
      </c>
      <c r="AV594" s="220" t="b">
        <f>AND(Table16[[#This Row],[PROPOSED Adjustment Description]]=Table16[[#This Row],[ ADOPTED
Adjustment Description]],TRUE,FALSE)</f>
        <v>0</v>
      </c>
      <c r="AW594" s="1" t="s">
        <v>4458</v>
      </c>
      <c r="AX594" s="1" t="b">
        <f>Table16[[#This Row],[Total Expenditures to CAP]]=Table16[[#This Row],[
Percent Related to CAP]]*Table16[[#This Row],[ADOPTED
Expenditures TOTAL]]</f>
        <v>1</v>
      </c>
      <c r="AY594" s="1" t="b">
        <f>Table16[[#This Row],[Total Revenue to CAP]]=Table16[[#This Row],[
Percent Related to CAP]]*Table16[[#This Row],[ADOPTED
Revenue TOTAL]]</f>
        <v>1</v>
      </c>
    </row>
    <row r="595" spans="1:51" s="214" customFormat="1" ht="35.25" customHeight="1" x14ac:dyDescent="0.15">
      <c r="A595" s="196">
        <v>200103</v>
      </c>
      <c r="B595" s="199" t="s">
        <v>2365</v>
      </c>
      <c r="C595" s="198">
        <v>171415</v>
      </c>
      <c r="D595" s="199" t="s">
        <v>1271</v>
      </c>
      <c r="E595" s="199" t="s">
        <v>103</v>
      </c>
      <c r="F595" s="199" t="s">
        <v>83</v>
      </c>
      <c r="G595" s="199" t="s">
        <v>89</v>
      </c>
      <c r="H595" s="199" t="s">
        <v>83</v>
      </c>
      <c r="I595" s="226">
        <v>57662</v>
      </c>
      <c r="J595" s="228" t="s">
        <v>2366</v>
      </c>
      <c r="K595" s="190"/>
      <c r="L595" s="191"/>
      <c r="M595" s="191"/>
      <c r="N595" s="191"/>
      <c r="O595" s="191">
        <f>SUM(Table16[[#This Row],[Salaries and Wages]:[Variable Fringe]])</f>
        <v>0</v>
      </c>
      <c r="P595" s="191"/>
      <c r="Q595" s="191"/>
      <c r="R595" s="191"/>
      <c r="S595" s="191"/>
      <c r="T595" s="191"/>
      <c r="U595" s="191"/>
      <c r="V595" s="191"/>
      <c r="W595" s="191"/>
      <c r="X595" s="191"/>
      <c r="Y595" s="191"/>
      <c r="Z595" s="191">
        <v>12306</v>
      </c>
      <c r="AA595" s="223" t="s">
        <v>1689</v>
      </c>
      <c r="AB595" s="210" t="s">
        <v>1689</v>
      </c>
      <c r="AC595" s="210" t="s">
        <v>1689</v>
      </c>
      <c r="AD595" s="199" t="s">
        <v>94</v>
      </c>
      <c r="AE595" s="236" t="s">
        <v>69</v>
      </c>
      <c r="AF595" s="231">
        <v>0</v>
      </c>
      <c r="AG595" s="211">
        <f>Table16[[#This Row],[ADOPTED
Expenditures TOTAL]]*Table16[[#This Row],[
Percent Related to CAP]]</f>
        <v>0</v>
      </c>
      <c r="AH595" s="211">
        <f>Table16[[#This Row],[ADOPTED
Revenue TOTAL]]*Table16[[#This Row],[
Percent Related to CAP]]</f>
        <v>0</v>
      </c>
      <c r="AI595" s="217" t="s">
        <v>69</v>
      </c>
      <c r="AJ595" s="217" t="s">
        <v>69</v>
      </c>
      <c r="AK595" s="217" t="s">
        <v>69</v>
      </c>
      <c r="AL595" s="217" t="s">
        <v>69</v>
      </c>
      <c r="AM595" s="291"/>
      <c r="AN595" s="215" t="s">
        <v>83</v>
      </c>
      <c r="AO595" s="197"/>
      <c r="AP595" s="197"/>
      <c r="AQ595" s="216"/>
      <c r="AR595" s="216"/>
      <c r="AS595" s="219" t="s">
        <v>2366</v>
      </c>
      <c r="AT595" s="117" t="b">
        <f>IF(Table16[[#This Row],[PROPOSED
Form ID Name]]=Table16[[#This Row],[ADOPTED
Form ID Name]],TRUE,FALSE)</f>
        <v>1</v>
      </c>
      <c r="AU595" s="121" t="s">
        <v>1689</v>
      </c>
      <c r="AV595" s="220" t="b">
        <f>AND(Table16[[#This Row],[PROPOSED Adjustment Description]]=Table16[[#This Row],[ ADOPTED
Adjustment Description]],TRUE,FALSE)</f>
        <v>0</v>
      </c>
      <c r="AW595" s="1" t="s">
        <v>4458</v>
      </c>
      <c r="AX595" s="1" t="b">
        <f>Table16[[#This Row],[Total Expenditures to CAP]]=Table16[[#This Row],[
Percent Related to CAP]]*Table16[[#This Row],[ADOPTED
Expenditures TOTAL]]</f>
        <v>1</v>
      </c>
      <c r="AY595" s="1" t="b">
        <f>Table16[[#This Row],[Total Revenue to CAP]]=Table16[[#This Row],[
Percent Related to CAP]]*Table16[[#This Row],[ADOPTED
Revenue TOTAL]]</f>
        <v>1</v>
      </c>
    </row>
    <row r="596" spans="1:51" s="214" customFormat="1" ht="35.25" customHeight="1" x14ac:dyDescent="0.15">
      <c r="A596" s="196">
        <v>200062</v>
      </c>
      <c r="B596" s="199" t="s">
        <v>2367</v>
      </c>
      <c r="C596" s="198">
        <v>171415</v>
      </c>
      <c r="D596" s="199" t="s">
        <v>1271</v>
      </c>
      <c r="E596" s="199" t="s">
        <v>103</v>
      </c>
      <c r="F596" s="199" t="s">
        <v>83</v>
      </c>
      <c r="G596" s="199" t="s">
        <v>89</v>
      </c>
      <c r="H596" s="199" t="s">
        <v>83</v>
      </c>
      <c r="I596" s="226">
        <v>57663</v>
      </c>
      <c r="J596" s="228" t="s">
        <v>2368</v>
      </c>
      <c r="K596" s="190"/>
      <c r="L596" s="191"/>
      <c r="M596" s="191"/>
      <c r="N596" s="191"/>
      <c r="O596" s="191">
        <f>SUM(Table16[[#This Row],[Salaries and Wages]:[Variable Fringe]])</f>
        <v>0</v>
      </c>
      <c r="P596" s="191"/>
      <c r="Q596" s="191"/>
      <c r="R596" s="191"/>
      <c r="S596" s="191"/>
      <c r="T596" s="191"/>
      <c r="U596" s="191"/>
      <c r="V596" s="191"/>
      <c r="W596" s="191"/>
      <c r="X596" s="191"/>
      <c r="Y596" s="191"/>
      <c r="Z596" s="191">
        <v>3962</v>
      </c>
      <c r="AA596" s="223" t="s">
        <v>1689</v>
      </c>
      <c r="AB596" s="210" t="s">
        <v>1689</v>
      </c>
      <c r="AC596" s="210" t="s">
        <v>1689</v>
      </c>
      <c r="AD596" s="199" t="s">
        <v>94</v>
      </c>
      <c r="AE596" s="236" t="s">
        <v>69</v>
      </c>
      <c r="AF596" s="231">
        <v>0</v>
      </c>
      <c r="AG596" s="211">
        <f>Table16[[#This Row],[ADOPTED
Expenditures TOTAL]]*Table16[[#This Row],[
Percent Related to CAP]]</f>
        <v>0</v>
      </c>
      <c r="AH596" s="211">
        <f>Table16[[#This Row],[ADOPTED
Revenue TOTAL]]*Table16[[#This Row],[
Percent Related to CAP]]</f>
        <v>0</v>
      </c>
      <c r="AI596" s="217" t="s">
        <v>69</v>
      </c>
      <c r="AJ596" s="217" t="s">
        <v>69</v>
      </c>
      <c r="AK596" s="217" t="s">
        <v>69</v>
      </c>
      <c r="AL596" s="217" t="s">
        <v>69</v>
      </c>
      <c r="AM596" s="291"/>
      <c r="AN596" s="215" t="s">
        <v>83</v>
      </c>
      <c r="AO596" s="197"/>
      <c r="AP596" s="197"/>
      <c r="AQ596" s="216"/>
      <c r="AR596" s="216"/>
      <c r="AS596" s="219" t="s">
        <v>2368</v>
      </c>
      <c r="AT596" s="117" t="b">
        <f>IF(Table16[[#This Row],[PROPOSED
Form ID Name]]=Table16[[#This Row],[ADOPTED
Form ID Name]],TRUE,FALSE)</f>
        <v>1</v>
      </c>
      <c r="AU596" s="121" t="s">
        <v>1689</v>
      </c>
      <c r="AV596" s="220" t="b">
        <f>AND(Table16[[#This Row],[PROPOSED Adjustment Description]]=Table16[[#This Row],[ ADOPTED
Adjustment Description]],TRUE,FALSE)</f>
        <v>0</v>
      </c>
      <c r="AW596" s="1" t="s">
        <v>4458</v>
      </c>
      <c r="AX596" s="1" t="b">
        <f>Table16[[#This Row],[Total Expenditures to CAP]]=Table16[[#This Row],[
Percent Related to CAP]]*Table16[[#This Row],[ADOPTED
Expenditures TOTAL]]</f>
        <v>1</v>
      </c>
      <c r="AY596" s="1" t="b">
        <f>Table16[[#This Row],[Total Revenue to CAP]]=Table16[[#This Row],[
Percent Related to CAP]]*Table16[[#This Row],[ADOPTED
Revenue TOTAL]]</f>
        <v>1</v>
      </c>
    </row>
    <row r="597" spans="1:51" s="214" customFormat="1" ht="35.25" customHeight="1" x14ac:dyDescent="0.15">
      <c r="A597" s="196">
        <v>200081</v>
      </c>
      <c r="B597" s="199" t="s">
        <v>2369</v>
      </c>
      <c r="C597" s="198">
        <v>171415</v>
      </c>
      <c r="D597" s="199" t="s">
        <v>1271</v>
      </c>
      <c r="E597" s="199" t="s">
        <v>103</v>
      </c>
      <c r="F597" s="199" t="s">
        <v>83</v>
      </c>
      <c r="G597" s="199" t="s">
        <v>134</v>
      </c>
      <c r="H597" s="199" t="s">
        <v>83</v>
      </c>
      <c r="I597" s="226">
        <v>57664</v>
      </c>
      <c r="J597" s="228" t="s">
        <v>2370</v>
      </c>
      <c r="K597" s="190"/>
      <c r="L597" s="191"/>
      <c r="M597" s="191"/>
      <c r="N597" s="191"/>
      <c r="O597" s="191">
        <f>SUM(Table16[[#This Row],[Salaries and Wages]:[Variable Fringe]])</f>
        <v>0</v>
      </c>
      <c r="P597" s="191"/>
      <c r="Q597" s="191"/>
      <c r="R597" s="191"/>
      <c r="S597" s="191"/>
      <c r="T597" s="191"/>
      <c r="U597" s="191"/>
      <c r="V597" s="191"/>
      <c r="W597" s="191"/>
      <c r="X597" s="191"/>
      <c r="Y597" s="191"/>
      <c r="Z597" s="193">
        <v>-13593</v>
      </c>
      <c r="AA597" s="223" t="s">
        <v>2371</v>
      </c>
      <c r="AB597" s="210" t="s">
        <v>2371</v>
      </c>
      <c r="AC597" s="210" t="s">
        <v>2371</v>
      </c>
      <c r="AD597" s="199" t="s">
        <v>94</v>
      </c>
      <c r="AE597" s="236" t="s">
        <v>69</v>
      </c>
      <c r="AF597" s="231">
        <v>0</v>
      </c>
      <c r="AG597" s="211">
        <f>Table16[[#This Row],[ADOPTED
Expenditures TOTAL]]*Table16[[#This Row],[
Percent Related to CAP]]</f>
        <v>0</v>
      </c>
      <c r="AH597" s="211">
        <f>Table16[[#This Row],[ADOPTED
Revenue TOTAL]]*Table16[[#This Row],[
Percent Related to CAP]]</f>
        <v>0</v>
      </c>
      <c r="AI597" s="217" t="s">
        <v>69</v>
      </c>
      <c r="AJ597" s="217" t="s">
        <v>69</v>
      </c>
      <c r="AK597" s="217" t="s">
        <v>69</v>
      </c>
      <c r="AL597" s="217" t="s">
        <v>69</v>
      </c>
      <c r="AM597" s="291"/>
      <c r="AN597" s="215" t="s">
        <v>83</v>
      </c>
      <c r="AO597" s="197"/>
      <c r="AP597" s="197"/>
      <c r="AQ597" s="216"/>
      <c r="AR597" s="216"/>
      <c r="AS597" s="219" t="s">
        <v>2370</v>
      </c>
      <c r="AT597" s="117" t="b">
        <f>IF(Table16[[#This Row],[PROPOSED
Form ID Name]]=Table16[[#This Row],[ADOPTED
Form ID Name]],TRUE,FALSE)</f>
        <v>1</v>
      </c>
      <c r="AU597" s="121" t="s">
        <v>2371</v>
      </c>
      <c r="AV597" s="220" t="b">
        <f>AND(Table16[[#This Row],[PROPOSED Adjustment Description]]=Table16[[#This Row],[ ADOPTED
Adjustment Description]],TRUE,FALSE)</f>
        <v>0</v>
      </c>
      <c r="AW597" s="1" t="s">
        <v>4458</v>
      </c>
      <c r="AX597" s="1" t="b">
        <f>Table16[[#This Row],[Total Expenditures to CAP]]=Table16[[#This Row],[
Percent Related to CAP]]*Table16[[#This Row],[ADOPTED
Expenditures TOTAL]]</f>
        <v>1</v>
      </c>
      <c r="AY597" s="1" t="b">
        <f>Table16[[#This Row],[Total Revenue to CAP]]=Table16[[#This Row],[
Percent Related to CAP]]*Table16[[#This Row],[ADOPTED
Revenue TOTAL]]</f>
        <v>1</v>
      </c>
    </row>
    <row r="598" spans="1:51" s="214" customFormat="1" ht="35.25" customHeight="1" x14ac:dyDescent="0.15">
      <c r="A598" s="196">
        <v>200062</v>
      </c>
      <c r="B598" s="199" t="s">
        <v>2367</v>
      </c>
      <c r="C598" s="198">
        <v>171415</v>
      </c>
      <c r="D598" s="199" t="s">
        <v>1271</v>
      </c>
      <c r="E598" s="199" t="s">
        <v>103</v>
      </c>
      <c r="F598" s="199" t="s">
        <v>83</v>
      </c>
      <c r="G598" s="199" t="s">
        <v>61</v>
      </c>
      <c r="H598" s="199" t="s">
        <v>83</v>
      </c>
      <c r="I598" s="226">
        <v>57665</v>
      </c>
      <c r="J598" s="228" t="s">
        <v>2372</v>
      </c>
      <c r="K598" s="190"/>
      <c r="L598" s="191"/>
      <c r="M598" s="191"/>
      <c r="N598" s="191"/>
      <c r="O598" s="191">
        <f>SUM(Table16[[#This Row],[Salaries and Wages]:[Variable Fringe]])</f>
        <v>0</v>
      </c>
      <c r="P598" s="191"/>
      <c r="Q598" s="193">
        <v>-2048</v>
      </c>
      <c r="R598" s="191"/>
      <c r="S598" s="191"/>
      <c r="T598" s="191">
        <v>1510</v>
      </c>
      <c r="U598" s="191"/>
      <c r="V598" s="191"/>
      <c r="W598" s="191"/>
      <c r="X598" s="191"/>
      <c r="Y598" s="193">
        <v>-538</v>
      </c>
      <c r="Z598" s="191"/>
      <c r="AA598" s="223" t="s">
        <v>2359</v>
      </c>
      <c r="AB598" s="210" t="s">
        <v>2359</v>
      </c>
      <c r="AC598" s="210" t="s">
        <v>2359</v>
      </c>
      <c r="AD598" s="199" t="s">
        <v>94</v>
      </c>
      <c r="AE598" s="236" t="s">
        <v>69</v>
      </c>
      <c r="AF598" s="231">
        <v>0</v>
      </c>
      <c r="AG598" s="211">
        <f>Table16[[#This Row],[ADOPTED
Expenditures TOTAL]]*Table16[[#This Row],[
Percent Related to CAP]]</f>
        <v>0</v>
      </c>
      <c r="AH598" s="211">
        <f>Table16[[#This Row],[ADOPTED
Revenue TOTAL]]*Table16[[#This Row],[
Percent Related to CAP]]</f>
        <v>0</v>
      </c>
      <c r="AI598" s="217" t="s">
        <v>69</v>
      </c>
      <c r="AJ598" s="217" t="s">
        <v>69</v>
      </c>
      <c r="AK598" s="217" t="s">
        <v>69</v>
      </c>
      <c r="AL598" s="217" t="s">
        <v>69</v>
      </c>
      <c r="AM598" s="291"/>
      <c r="AN598" s="215" t="s">
        <v>83</v>
      </c>
      <c r="AO598" s="197"/>
      <c r="AP598" s="197"/>
      <c r="AQ598" s="216"/>
      <c r="AR598" s="216"/>
      <c r="AS598" s="219" t="s">
        <v>2372</v>
      </c>
      <c r="AT598" s="117" t="b">
        <f>IF(Table16[[#This Row],[PROPOSED
Form ID Name]]=Table16[[#This Row],[ADOPTED
Form ID Name]],TRUE,FALSE)</f>
        <v>1</v>
      </c>
      <c r="AU598" s="121" t="s">
        <v>2359</v>
      </c>
      <c r="AV598" s="220" t="b">
        <f>AND(Table16[[#This Row],[PROPOSED Adjustment Description]]=Table16[[#This Row],[ ADOPTED
Adjustment Description]],TRUE,FALSE)</f>
        <v>0</v>
      </c>
      <c r="AW598" s="1" t="s">
        <v>4458</v>
      </c>
      <c r="AX598" s="1" t="b">
        <f>Table16[[#This Row],[Total Expenditures to CAP]]=Table16[[#This Row],[
Percent Related to CAP]]*Table16[[#This Row],[ADOPTED
Expenditures TOTAL]]</f>
        <v>1</v>
      </c>
      <c r="AY598" s="1" t="b">
        <f>Table16[[#This Row],[Total Revenue to CAP]]=Table16[[#This Row],[
Percent Related to CAP]]*Table16[[#This Row],[ADOPTED
Revenue TOTAL]]</f>
        <v>1</v>
      </c>
    </row>
    <row r="599" spans="1:51" s="214" customFormat="1" ht="35.25" customHeight="1" x14ac:dyDescent="0.15">
      <c r="A599" s="196">
        <v>200031</v>
      </c>
      <c r="B599" s="199" t="s">
        <v>2373</v>
      </c>
      <c r="C599" s="198">
        <v>171415</v>
      </c>
      <c r="D599" s="199" t="s">
        <v>1271</v>
      </c>
      <c r="E599" s="199" t="s">
        <v>103</v>
      </c>
      <c r="F599" s="199" t="s">
        <v>83</v>
      </c>
      <c r="G599" s="199" t="s">
        <v>89</v>
      </c>
      <c r="H599" s="199" t="s">
        <v>83</v>
      </c>
      <c r="I599" s="226">
        <v>57666</v>
      </c>
      <c r="J599" s="228" t="s">
        <v>2374</v>
      </c>
      <c r="K599" s="190"/>
      <c r="L599" s="191"/>
      <c r="M599" s="191"/>
      <c r="N599" s="191"/>
      <c r="O599" s="191">
        <f>SUM(Table16[[#This Row],[Salaries and Wages]:[Variable Fringe]])</f>
        <v>0</v>
      </c>
      <c r="P599" s="191"/>
      <c r="Q599" s="191"/>
      <c r="R599" s="191"/>
      <c r="S599" s="191"/>
      <c r="T599" s="191"/>
      <c r="U599" s="191"/>
      <c r="V599" s="191"/>
      <c r="W599" s="191"/>
      <c r="X599" s="191"/>
      <c r="Y599" s="191"/>
      <c r="Z599" s="191">
        <v>8686</v>
      </c>
      <c r="AA599" s="223" t="s">
        <v>1689</v>
      </c>
      <c r="AB599" s="210" t="s">
        <v>1689</v>
      </c>
      <c r="AC599" s="210" t="s">
        <v>1689</v>
      </c>
      <c r="AD599" s="199" t="s">
        <v>94</v>
      </c>
      <c r="AE599" s="236" t="s">
        <v>69</v>
      </c>
      <c r="AF599" s="231">
        <v>0</v>
      </c>
      <c r="AG599" s="211">
        <f>Table16[[#This Row],[ADOPTED
Expenditures TOTAL]]*Table16[[#This Row],[
Percent Related to CAP]]</f>
        <v>0</v>
      </c>
      <c r="AH599" s="211">
        <f>Table16[[#This Row],[ADOPTED
Revenue TOTAL]]*Table16[[#This Row],[
Percent Related to CAP]]</f>
        <v>0</v>
      </c>
      <c r="AI599" s="217" t="s">
        <v>69</v>
      </c>
      <c r="AJ599" s="217" t="s">
        <v>69</v>
      </c>
      <c r="AK599" s="217" t="s">
        <v>69</v>
      </c>
      <c r="AL599" s="217" t="s">
        <v>69</v>
      </c>
      <c r="AM599" s="291"/>
      <c r="AN599" s="215" t="s">
        <v>83</v>
      </c>
      <c r="AO599" s="197"/>
      <c r="AP599" s="197"/>
      <c r="AQ599" s="216"/>
      <c r="AR599" s="216"/>
      <c r="AS599" s="219" t="s">
        <v>2374</v>
      </c>
      <c r="AT599" s="117" t="b">
        <f>IF(Table16[[#This Row],[PROPOSED
Form ID Name]]=Table16[[#This Row],[ADOPTED
Form ID Name]],TRUE,FALSE)</f>
        <v>1</v>
      </c>
      <c r="AU599" s="121" t="s">
        <v>1689</v>
      </c>
      <c r="AV599" s="220" t="b">
        <f>AND(Table16[[#This Row],[PROPOSED Adjustment Description]]=Table16[[#This Row],[ ADOPTED
Adjustment Description]],TRUE,FALSE)</f>
        <v>0</v>
      </c>
      <c r="AW599" s="1" t="s">
        <v>4458</v>
      </c>
      <c r="AX599" s="1" t="b">
        <f>Table16[[#This Row],[Total Expenditures to CAP]]=Table16[[#This Row],[
Percent Related to CAP]]*Table16[[#This Row],[ADOPTED
Expenditures TOTAL]]</f>
        <v>1</v>
      </c>
      <c r="AY599" s="1" t="b">
        <f>Table16[[#This Row],[Total Revenue to CAP]]=Table16[[#This Row],[
Percent Related to CAP]]*Table16[[#This Row],[ADOPTED
Revenue TOTAL]]</f>
        <v>1</v>
      </c>
    </row>
    <row r="600" spans="1:51" s="214" customFormat="1" ht="35.25" customHeight="1" x14ac:dyDescent="0.15">
      <c r="A600" s="196">
        <v>200033</v>
      </c>
      <c r="B600" s="199" t="s">
        <v>2375</v>
      </c>
      <c r="C600" s="198">
        <v>171415</v>
      </c>
      <c r="D600" s="199" t="s">
        <v>1271</v>
      </c>
      <c r="E600" s="199" t="s">
        <v>103</v>
      </c>
      <c r="F600" s="199" t="s">
        <v>83</v>
      </c>
      <c r="G600" s="199" t="s">
        <v>89</v>
      </c>
      <c r="H600" s="199" t="s">
        <v>83</v>
      </c>
      <c r="I600" s="226">
        <v>57667</v>
      </c>
      <c r="J600" s="228" t="s">
        <v>2376</v>
      </c>
      <c r="K600" s="190"/>
      <c r="L600" s="191"/>
      <c r="M600" s="191"/>
      <c r="N600" s="191"/>
      <c r="O600" s="191">
        <f>SUM(Table16[[#This Row],[Salaries and Wages]:[Variable Fringe]])</f>
        <v>0</v>
      </c>
      <c r="P600" s="191"/>
      <c r="Q600" s="191"/>
      <c r="R600" s="191"/>
      <c r="S600" s="191"/>
      <c r="T600" s="191"/>
      <c r="U600" s="191"/>
      <c r="V600" s="191"/>
      <c r="W600" s="191"/>
      <c r="X600" s="191"/>
      <c r="Y600" s="191"/>
      <c r="Z600" s="191">
        <v>215265</v>
      </c>
      <c r="AA600" s="223" t="s">
        <v>1689</v>
      </c>
      <c r="AB600" s="210" t="s">
        <v>1689</v>
      </c>
      <c r="AC600" s="210" t="s">
        <v>1689</v>
      </c>
      <c r="AD600" s="199" t="s">
        <v>94</v>
      </c>
      <c r="AE600" s="236" t="s">
        <v>69</v>
      </c>
      <c r="AF600" s="231">
        <v>0</v>
      </c>
      <c r="AG600" s="211">
        <f>Table16[[#This Row],[ADOPTED
Expenditures TOTAL]]*Table16[[#This Row],[
Percent Related to CAP]]</f>
        <v>0</v>
      </c>
      <c r="AH600" s="211">
        <f>Table16[[#This Row],[ADOPTED
Revenue TOTAL]]*Table16[[#This Row],[
Percent Related to CAP]]</f>
        <v>0</v>
      </c>
      <c r="AI600" s="217" t="s">
        <v>69</v>
      </c>
      <c r="AJ600" s="217" t="s">
        <v>69</v>
      </c>
      <c r="AK600" s="217" t="s">
        <v>69</v>
      </c>
      <c r="AL600" s="217" t="s">
        <v>69</v>
      </c>
      <c r="AM600" s="291"/>
      <c r="AN600" s="215" t="s">
        <v>83</v>
      </c>
      <c r="AO600" s="197"/>
      <c r="AP600" s="197"/>
      <c r="AQ600" s="216"/>
      <c r="AR600" s="216"/>
      <c r="AS600" s="219" t="s">
        <v>2376</v>
      </c>
      <c r="AT600" s="117" t="b">
        <f>IF(Table16[[#This Row],[PROPOSED
Form ID Name]]=Table16[[#This Row],[ADOPTED
Form ID Name]],TRUE,FALSE)</f>
        <v>1</v>
      </c>
      <c r="AU600" s="121" t="s">
        <v>1689</v>
      </c>
      <c r="AV600" s="220" t="b">
        <f>AND(Table16[[#This Row],[PROPOSED Adjustment Description]]=Table16[[#This Row],[ ADOPTED
Adjustment Description]],TRUE,FALSE)</f>
        <v>0</v>
      </c>
      <c r="AW600" s="1" t="s">
        <v>4458</v>
      </c>
      <c r="AX600" s="1" t="b">
        <f>Table16[[#This Row],[Total Expenditures to CAP]]=Table16[[#This Row],[
Percent Related to CAP]]*Table16[[#This Row],[ADOPTED
Expenditures TOTAL]]</f>
        <v>1</v>
      </c>
      <c r="AY600" s="1" t="b">
        <f>Table16[[#This Row],[Total Revenue to CAP]]=Table16[[#This Row],[
Percent Related to CAP]]*Table16[[#This Row],[ADOPTED
Revenue TOTAL]]</f>
        <v>1</v>
      </c>
    </row>
    <row r="601" spans="1:51" s="214" customFormat="1" ht="35.25" customHeight="1" x14ac:dyDescent="0.15">
      <c r="A601" s="196">
        <v>200033</v>
      </c>
      <c r="B601" s="199" t="s">
        <v>2375</v>
      </c>
      <c r="C601" s="198">
        <v>171415</v>
      </c>
      <c r="D601" s="199" t="s">
        <v>1271</v>
      </c>
      <c r="E601" s="199" t="s">
        <v>103</v>
      </c>
      <c r="F601" s="199" t="s">
        <v>83</v>
      </c>
      <c r="G601" s="199" t="s">
        <v>61</v>
      </c>
      <c r="H601" s="199" t="s">
        <v>83</v>
      </c>
      <c r="I601" s="226">
        <v>57668</v>
      </c>
      <c r="J601" s="228" t="s">
        <v>2377</v>
      </c>
      <c r="K601" s="190"/>
      <c r="L601" s="191"/>
      <c r="M601" s="191"/>
      <c r="N601" s="191"/>
      <c r="O601" s="191">
        <f>SUM(Table16[[#This Row],[Salaries and Wages]:[Variable Fringe]])</f>
        <v>0</v>
      </c>
      <c r="P601" s="193">
        <v>-20000</v>
      </c>
      <c r="Q601" s="193">
        <v>-54091</v>
      </c>
      <c r="R601" s="191"/>
      <c r="S601" s="191"/>
      <c r="T601" s="191">
        <v>10949</v>
      </c>
      <c r="U601" s="191"/>
      <c r="V601" s="191"/>
      <c r="W601" s="191"/>
      <c r="X601" s="191"/>
      <c r="Y601" s="193">
        <v>-63142</v>
      </c>
      <c r="Z601" s="191"/>
      <c r="AA601" s="223" t="s">
        <v>2359</v>
      </c>
      <c r="AB601" s="210" t="s">
        <v>2359</v>
      </c>
      <c r="AC601" s="210" t="s">
        <v>2359</v>
      </c>
      <c r="AD601" s="199" t="s">
        <v>94</v>
      </c>
      <c r="AE601" s="236" t="s">
        <v>69</v>
      </c>
      <c r="AF601" s="231">
        <v>0</v>
      </c>
      <c r="AG601" s="211">
        <f>Table16[[#This Row],[ADOPTED
Expenditures TOTAL]]*Table16[[#This Row],[
Percent Related to CAP]]</f>
        <v>0</v>
      </c>
      <c r="AH601" s="211">
        <f>Table16[[#This Row],[ADOPTED
Revenue TOTAL]]*Table16[[#This Row],[
Percent Related to CAP]]</f>
        <v>0</v>
      </c>
      <c r="AI601" s="217" t="s">
        <v>69</v>
      </c>
      <c r="AJ601" s="217" t="s">
        <v>69</v>
      </c>
      <c r="AK601" s="217" t="s">
        <v>69</v>
      </c>
      <c r="AL601" s="217" t="s">
        <v>69</v>
      </c>
      <c r="AM601" s="291"/>
      <c r="AN601" s="215" t="s">
        <v>83</v>
      </c>
      <c r="AO601" s="197"/>
      <c r="AP601" s="197"/>
      <c r="AQ601" s="216"/>
      <c r="AR601" s="216"/>
      <c r="AS601" s="219" t="s">
        <v>2377</v>
      </c>
      <c r="AT601" s="117" t="b">
        <f>IF(Table16[[#This Row],[PROPOSED
Form ID Name]]=Table16[[#This Row],[ADOPTED
Form ID Name]],TRUE,FALSE)</f>
        <v>1</v>
      </c>
      <c r="AU601" s="121" t="s">
        <v>2359</v>
      </c>
      <c r="AV601" s="220" t="b">
        <f>AND(Table16[[#This Row],[PROPOSED Adjustment Description]]=Table16[[#This Row],[ ADOPTED
Adjustment Description]],TRUE,FALSE)</f>
        <v>0</v>
      </c>
      <c r="AW601" s="1" t="s">
        <v>4458</v>
      </c>
      <c r="AX601" s="1" t="b">
        <f>Table16[[#This Row],[Total Expenditures to CAP]]=Table16[[#This Row],[
Percent Related to CAP]]*Table16[[#This Row],[ADOPTED
Expenditures TOTAL]]</f>
        <v>1</v>
      </c>
      <c r="AY601" s="1" t="b">
        <f>Table16[[#This Row],[Total Revenue to CAP]]=Table16[[#This Row],[
Percent Related to CAP]]*Table16[[#This Row],[ADOPTED
Revenue TOTAL]]</f>
        <v>1</v>
      </c>
    </row>
    <row r="602" spans="1:51" s="214" customFormat="1" ht="35.25" customHeight="1" x14ac:dyDescent="0.15">
      <c r="A602" s="196">
        <v>200714</v>
      </c>
      <c r="B602" s="199" t="s">
        <v>2378</v>
      </c>
      <c r="C602" s="198">
        <v>171415</v>
      </c>
      <c r="D602" s="199" t="s">
        <v>1271</v>
      </c>
      <c r="E602" s="199" t="s">
        <v>103</v>
      </c>
      <c r="F602" s="199" t="s">
        <v>83</v>
      </c>
      <c r="G602" s="199" t="s">
        <v>89</v>
      </c>
      <c r="H602" s="199" t="s">
        <v>83</v>
      </c>
      <c r="I602" s="226">
        <v>57669</v>
      </c>
      <c r="J602" s="228" t="s">
        <v>2379</v>
      </c>
      <c r="K602" s="190"/>
      <c r="L602" s="191"/>
      <c r="M602" s="191"/>
      <c r="N602" s="191"/>
      <c r="O602" s="191">
        <f>SUM(Table16[[#This Row],[Salaries and Wages]:[Variable Fringe]])</f>
        <v>0</v>
      </c>
      <c r="P602" s="191"/>
      <c r="Q602" s="191"/>
      <c r="R602" s="191"/>
      <c r="S602" s="191"/>
      <c r="T602" s="191"/>
      <c r="U602" s="191"/>
      <c r="V602" s="191"/>
      <c r="W602" s="191"/>
      <c r="X602" s="191"/>
      <c r="Y602" s="191"/>
      <c r="Z602" s="191">
        <v>34201</v>
      </c>
      <c r="AA602" s="223" t="s">
        <v>1689</v>
      </c>
      <c r="AB602" s="210" t="s">
        <v>1689</v>
      </c>
      <c r="AC602" s="210" t="s">
        <v>1689</v>
      </c>
      <c r="AD602" s="199" t="s">
        <v>94</v>
      </c>
      <c r="AE602" s="236" t="s">
        <v>69</v>
      </c>
      <c r="AF602" s="231">
        <v>0</v>
      </c>
      <c r="AG602" s="211">
        <f>Table16[[#This Row],[ADOPTED
Expenditures TOTAL]]*Table16[[#This Row],[
Percent Related to CAP]]</f>
        <v>0</v>
      </c>
      <c r="AH602" s="211">
        <f>Table16[[#This Row],[ADOPTED
Revenue TOTAL]]*Table16[[#This Row],[
Percent Related to CAP]]</f>
        <v>0</v>
      </c>
      <c r="AI602" s="217" t="s">
        <v>69</v>
      </c>
      <c r="AJ602" s="217" t="s">
        <v>69</v>
      </c>
      <c r="AK602" s="217" t="s">
        <v>69</v>
      </c>
      <c r="AL602" s="217" t="s">
        <v>69</v>
      </c>
      <c r="AM602" s="291"/>
      <c r="AN602" s="215" t="s">
        <v>83</v>
      </c>
      <c r="AO602" s="197"/>
      <c r="AP602" s="197"/>
      <c r="AQ602" s="216"/>
      <c r="AR602" s="216"/>
      <c r="AS602" s="219" t="s">
        <v>2379</v>
      </c>
      <c r="AT602" s="117" t="b">
        <f>IF(Table16[[#This Row],[PROPOSED
Form ID Name]]=Table16[[#This Row],[ADOPTED
Form ID Name]],TRUE,FALSE)</f>
        <v>1</v>
      </c>
      <c r="AU602" s="121" t="s">
        <v>1689</v>
      </c>
      <c r="AV602" s="220" t="b">
        <f>AND(Table16[[#This Row],[PROPOSED Adjustment Description]]=Table16[[#This Row],[ ADOPTED
Adjustment Description]],TRUE,FALSE)</f>
        <v>0</v>
      </c>
      <c r="AW602" s="1" t="s">
        <v>4458</v>
      </c>
      <c r="AX602" s="1" t="b">
        <f>Table16[[#This Row],[Total Expenditures to CAP]]=Table16[[#This Row],[
Percent Related to CAP]]*Table16[[#This Row],[ADOPTED
Expenditures TOTAL]]</f>
        <v>1</v>
      </c>
      <c r="AY602" s="1" t="b">
        <f>Table16[[#This Row],[Total Revenue to CAP]]=Table16[[#This Row],[
Percent Related to CAP]]*Table16[[#This Row],[ADOPTED
Revenue TOTAL]]</f>
        <v>1</v>
      </c>
    </row>
    <row r="603" spans="1:51" s="214" customFormat="1" ht="35.25" customHeight="1" x14ac:dyDescent="0.15">
      <c r="A603" s="196">
        <v>200714</v>
      </c>
      <c r="B603" s="199" t="s">
        <v>2378</v>
      </c>
      <c r="C603" s="198">
        <v>171415</v>
      </c>
      <c r="D603" s="199" t="s">
        <v>1271</v>
      </c>
      <c r="E603" s="199" t="s">
        <v>103</v>
      </c>
      <c r="F603" s="199" t="s">
        <v>83</v>
      </c>
      <c r="G603" s="199" t="s">
        <v>61</v>
      </c>
      <c r="H603" s="199" t="s">
        <v>83</v>
      </c>
      <c r="I603" s="226">
        <v>57670</v>
      </c>
      <c r="J603" s="228" t="s">
        <v>2380</v>
      </c>
      <c r="K603" s="190"/>
      <c r="L603" s="191"/>
      <c r="M603" s="191"/>
      <c r="N603" s="191"/>
      <c r="O603" s="191">
        <f>SUM(Table16[[#This Row],[Salaries and Wages]:[Variable Fringe]])</f>
        <v>0</v>
      </c>
      <c r="P603" s="191"/>
      <c r="Q603" s="193">
        <v>-205306</v>
      </c>
      <c r="R603" s="191"/>
      <c r="S603" s="191"/>
      <c r="T603" s="191"/>
      <c r="U603" s="191"/>
      <c r="V603" s="191"/>
      <c r="W603" s="191"/>
      <c r="X603" s="191"/>
      <c r="Y603" s="193">
        <v>-205306</v>
      </c>
      <c r="Z603" s="191"/>
      <c r="AA603" s="223" t="s">
        <v>2359</v>
      </c>
      <c r="AB603" s="210" t="s">
        <v>2359</v>
      </c>
      <c r="AC603" s="210" t="s">
        <v>2359</v>
      </c>
      <c r="AD603" s="199" t="s">
        <v>94</v>
      </c>
      <c r="AE603" s="236" t="s">
        <v>69</v>
      </c>
      <c r="AF603" s="231">
        <v>0</v>
      </c>
      <c r="AG603" s="211">
        <f>Table16[[#This Row],[ADOPTED
Expenditures TOTAL]]*Table16[[#This Row],[
Percent Related to CAP]]</f>
        <v>0</v>
      </c>
      <c r="AH603" s="211">
        <f>Table16[[#This Row],[ADOPTED
Revenue TOTAL]]*Table16[[#This Row],[
Percent Related to CAP]]</f>
        <v>0</v>
      </c>
      <c r="AI603" s="217" t="s">
        <v>69</v>
      </c>
      <c r="AJ603" s="217" t="s">
        <v>69</v>
      </c>
      <c r="AK603" s="217" t="s">
        <v>69</v>
      </c>
      <c r="AL603" s="217" t="s">
        <v>69</v>
      </c>
      <c r="AM603" s="291"/>
      <c r="AN603" s="215" t="s">
        <v>83</v>
      </c>
      <c r="AO603" s="197"/>
      <c r="AP603" s="197"/>
      <c r="AQ603" s="216"/>
      <c r="AR603" s="216"/>
      <c r="AS603" s="219" t="s">
        <v>2380</v>
      </c>
      <c r="AT603" s="117" t="b">
        <f>IF(Table16[[#This Row],[PROPOSED
Form ID Name]]=Table16[[#This Row],[ADOPTED
Form ID Name]],TRUE,FALSE)</f>
        <v>1</v>
      </c>
      <c r="AU603" s="121" t="s">
        <v>2359</v>
      </c>
      <c r="AV603" s="220" t="b">
        <f>AND(Table16[[#This Row],[PROPOSED Adjustment Description]]=Table16[[#This Row],[ ADOPTED
Adjustment Description]],TRUE,FALSE)</f>
        <v>0</v>
      </c>
      <c r="AW603" s="1" t="s">
        <v>4458</v>
      </c>
      <c r="AX603" s="1" t="b">
        <f>Table16[[#This Row],[Total Expenditures to CAP]]=Table16[[#This Row],[
Percent Related to CAP]]*Table16[[#This Row],[ADOPTED
Expenditures TOTAL]]</f>
        <v>1</v>
      </c>
      <c r="AY603" s="1" t="b">
        <f>Table16[[#This Row],[Total Revenue to CAP]]=Table16[[#This Row],[
Percent Related to CAP]]*Table16[[#This Row],[ADOPTED
Revenue TOTAL]]</f>
        <v>1</v>
      </c>
    </row>
    <row r="604" spans="1:51" s="214" customFormat="1" ht="35.25" customHeight="1" x14ac:dyDescent="0.15">
      <c r="A604" s="196">
        <v>200071</v>
      </c>
      <c r="B604" s="199" t="s">
        <v>2381</v>
      </c>
      <c r="C604" s="198">
        <v>171415</v>
      </c>
      <c r="D604" s="199" t="s">
        <v>1271</v>
      </c>
      <c r="E604" s="199" t="s">
        <v>103</v>
      </c>
      <c r="F604" s="199" t="s">
        <v>83</v>
      </c>
      <c r="G604" s="199" t="s">
        <v>89</v>
      </c>
      <c r="H604" s="199" t="s">
        <v>83</v>
      </c>
      <c r="I604" s="226">
        <v>57671</v>
      </c>
      <c r="J604" s="228" t="s">
        <v>2382</v>
      </c>
      <c r="K604" s="190"/>
      <c r="L604" s="191"/>
      <c r="M604" s="191"/>
      <c r="N604" s="191"/>
      <c r="O604" s="191">
        <f>SUM(Table16[[#This Row],[Salaries and Wages]:[Variable Fringe]])</f>
        <v>0</v>
      </c>
      <c r="P604" s="191"/>
      <c r="Q604" s="191"/>
      <c r="R604" s="191"/>
      <c r="S604" s="191"/>
      <c r="T604" s="191"/>
      <c r="U604" s="191"/>
      <c r="V604" s="191"/>
      <c r="W604" s="191"/>
      <c r="X604" s="191"/>
      <c r="Y604" s="191"/>
      <c r="Z604" s="191">
        <v>6202</v>
      </c>
      <c r="AA604" s="223" t="s">
        <v>2371</v>
      </c>
      <c r="AB604" s="210" t="s">
        <v>2371</v>
      </c>
      <c r="AC604" s="210" t="s">
        <v>2371</v>
      </c>
      <c r="AD604" s="199" t="s">
        <v>94</v>
      </c>
      <c r="AE604" s="236" t="s">
        <v>69</v>
      </c>
      <c r="AF604" s="231">
        <v>0</v>
      </c>
      <c r="AG604" s="211">
        <f>Table16[[#This Row],[ADOPTED
Expenditures TOTAL]]*Table16[[#This Row],[
Percent Related to CAP]]</f>
        <v>0</v>
      </c>
      <c r="AH604" s="211">
        <f>Table16[[#This Row],[ADOPTED
Revenue TOTAL]]*Table16[[#This Row],[
Percent Related to CAP]]</f>
        <v>0</v>
      </c>
      <c r="AI604" s="217" t="s">
        <v>69</v>
      </c>
      <c r="AJ604" s="217" t="s">
        <v>69</v>
      </c>
      <c r="AK604" s="217" t="s">
        <v>69</v>
      </c>
      <c r="AL604" s="217" t="s">
        <v>69</v>
      </c>
      <c r="AM604" s="291"/>
      <c r="AN604" s="215" t="s">
        <v>83</v>
      </c>
      <c r="AO604" s="197"/>
      <c r="AP604" s="197"/>
      <c r="AQ604" s="216"/>
      <c r="AR604" s="216"/>
      <c r="AS604" s="219" t="s">
        <v>2382</v>
      </c>
      <c r="AT604" s="117" t="b">
        <f>IF(Table16[[#This Row],[PROPOSED
Form ID Name]]=Table16[[#This Row],[ADOPTED
Form ID Name]],TRUE,FALSE)</f>
        <v>1</v>
      </c>
      <c r="AU604" s="121" t="s">
        <v>2371</v>
      </c>
      <c r="AV604" s="220" t="b">
        <f>AND(Table16[[#This Row],[PROPOSED Adjustment Description]]=Table16[[#This Row],[ ADOPTED
Adjustment Description]],TRUE,FALSE)</f>
        <v>0</v>
      </c>
      <c r="AW604" s="1" t="s">
        <v>4458</v>
      </c>
      <c r="AX604" s="1" t="b">
        <f>Table16[[#This Row],[Total Expenditures to CAP]]=Table16[[#This Row],[
Percent Related to CAP]]*Table16[[#This Row],[ADOPTED
Expenditures TOTAL]]</f>
        <v>1</v>
      </c>
      <c r="AY604" s="1" t="b">
        <f>Table16[[#This Row],[Total Revenue to CAP]]=Table16[[#This Row],[
Percent Related to CAP]]*Table16[[#This Row],[ADOPTED
Revenue TOTAL]]</f>
        <v>1</v>
      </c>
    </row>
    <row r="605" spans="1:51" s="214" customFormat="1" ht="35.25" customHeight="1" x14ac:dyDescent="0.15">
      <c r="A605" s="196">
        <v>200040</v>
      </c>
      <c r="B605" s="199" t="s">
        <v>2383</v>
      </c>
      <c r="C605" s="198">
        <v>171415</v>
      </c>
      <c r="D605" s="199" t="s">
        <v>1271</v>
      </c>
      <c r="E605" s="199" t="s">
        <v>103</v>
      </c>
      <c r="F605" s="199" t="s">
        <v>83</v>
      </c>
      <c r="G605" s="199" t="s">
        <v>89</v>
      </c>
      <c r="H605" s="199" t="s">
        <v>83</v>
      </c>
      <c r="I605" s="226">
        <v>57672</v>
      </c>
      <c r="J605" s="228" t="s">
        <v>2384</v>
      </c>
      <c r="K605" s="190"/>
      <c r="L605" s="191"/>
      <c r="M605" s="191"/>
      <c r="N605" s="191"/>
      <c r="O605" s="191">
        <f>SUM(Table16[[#This Row],[Salaries and Wages]:[Variable Fringe]])</f>
        <v>0</v>
      </c>
      <c r="P605" s="191"/>
      <c r="Q605" s="191"/>
      <c r="R605" s="191"/>
      <c r="S605" s="191"/>
      <c r="T605" s="191"/>
      <c r="U605" s="191"/>
      <c r="V605" s="191"/>
      <c r="W605" s="191"/>
      <c r="X605" s="191"/>
      <c r="Y605" s="191"/>
      <c r="Z605" s="191">
        <v>767</v>
      </c>
      <c r="AA605" s="223" t="s">
        <v>1689</v>
      </c>
      <c r="AB605" s="210" t="s">
        <v>1689</v>
      </c>
      <c r="AC605" s="210" t="s">
        <v>1689</v>
      </c>
      <c r="AD605" s="199" t="s">
        <v>94</v>
      </c>
      <c r="AE605" s="236" t="s">
        <v>69</v>
      </c>
      <c r="AF605" s="231">
        <v>0</v>
      </c>
      <c r="AG605" s="211">
        <f>Table16[[#This Row],[ADOPTED
Expenditures TOTAL]]*Table16[[#This Row],[
Percent Related to CAP]]</f>
        <v>0</v>
      </c>
      <c r="AH605" s="211">
        <f>Table16[[#This Row],[ADOPTED
Revenue TOTAL]]*Table16[[#This Row],[
Percent Related to CAP]]</f>
        <v>0</v>
      </c>
      <c r="AI605" s="217" t="s">
        <v>69</v>
      </c>
      <c r="AJ605" s="217" t="s">
        <v>69</v>
      </c>
      <c r="AK605" s="217" t="s">
        <v>69</v>
      </c>
      <c r="AL605" s="217" t="s">
        <v>69</v>
      </c>
      <c r="AM605" s="291"/>
      <c r="AN605" s="215" t="s">
        <v>83</v>
      </c>
      <c r="AO605" s="197"/>
      <c r="AP605" s="197"/>
      <c r="AQ605" s="216"/>
      <c r="AR605" s="216"/>
      <c r="AS605" s="219" t="s">
        <v>2384</v>
      </c>
      <c r="AT605" s="117" t="b">
        <f>IF(Table16[[#This Row],[PROPOSED
Form ID Name]]=Table16[[#This Row],[ADOPTED
Form ID Name]],TRUE,FALSE)</f>
        <v>1</v>
      </c>
      <c r="AU605" s="121" t="s">
        <v>1689</v>
      </c>
      <c r="AV605" s="220" t="b">
        <f>AND(Table16[[#This Row],[PROPOSED Adjustment Description]]=Table16[[#This Row],[ ADOPTED
Adjustment Description]],TRUE,FALSE)</f>
        <v>0</v>
      </c>
      <c r="AW605" s="1" t="s">
        <v>4458</v>
      </c>
      <c r="AX605" s="1" t="b">
        <f>Table16[[#This Row],[Total Expenditures to CAP]]=Table16[[#This Row],[
Percent Related to CAP]]*Table16[[#This Row],[ADOPTED
Expenditures TOTAL]]</f>
        <v>1</v>
      </c>
      <c r="AY605" s="1" t="b">
        <f>Table16[[#This Row],[Total Revenue to CAP]]=Table16[[#This Row],[
Percent Related to CAP]]*Table16[[#This Row],[ADOPTED
Revenue TOTAL]]</f>
        <v>1</v>
      </c>
    </row>
    <row r="606" spans="1:51" s="214" customFormat="1" ht="35.25" customHeight="1" x14ac:dyDescent="0.15">
      <c r="A606" s="196">
        <v>200059</v>
      </c>
      <c r="B606" s="199" t="s">
        <v>2385</v>
      </c>
      <c r="C606" s="198">
        <v>171415</v>
      </c>
      <c r="D606" s="199" t="s">
        <v>1271</v>
      </c>
      <c r="E606" s="199" t="s">
        <v>103</v>
      </c>
      <c r="F606" s="199" t="s">
        <v>83</v>
      </c>
      <c r="G606" s="199" t="s">
        <v>61</v>
      </c>
      <c r="H606" s="199" t="s">
        <v>83</v>
      </c>
      <c r="I606" s="226">
        <v>57673</v>
      </c>
      <c r="J606" s="228" t="s">
        <v>2386</v>
      </c>
      <c r="K606" s="190"/>
      <c r="L606" s="191"/>
      <c r="M606" s="191"/>
      <c r="N606" s="191"/>
      <c r="O606" s="191">
        <f>SUM(Table16[[#This Row],[Salaries and Wages]:[Variable Fringe]])</f>
        <v>0</v>
      </c>
      <c r="P606" s="191"/>
      <c r="Q606" s="191">
        <v>300000</v>
      </c>
      <c r="R606" s="191"/>
      <c r="S606" s="191"/>
      <c r="T606" s="191"/>
      <c r="U606" s="191"/>
      <c r="V606" s="191"/>
      <c r="W606" s="191"/>
      <c r="X606" s="191"/>
      <c r="Y606" s="191">
        <v>300000</v>
      </c>
      <c r="Z606" s="191"/>
      <c r="AA606" s="223" t="s">
        <v>2352</v>
      </c>
      <c r="AB606" s="210" t="s">
        <v>2352</v>
      </c>
      <c r="AC606" s="210" t="s">
        <v>2352</v>
      </c>
      <c r="AD606" s="199" t="s">
        <v>94</v>
      </c>
      <c r="AE606" s="236" t="s">
        <v>69</v>
      </c>
      <c r="AF606" s="231">
        <v>0</v>
      </c>
      <c r="AG606" s="211">
        <f>Table16[[#This Row],[ADOPTED
Expenditures TOTAL]]*Table16[[#This Row],[
Percent Related to CAP]]</f>
        <v>0</v>
      </c>
      <c r="AH606" s="211">
        <f>Table16[[#This Row],[ADOPTED
Revenue TOTAL]]*Table16[[#This Row],[
Percent Related to CAP]]</f>
        <v>0</v>
      </c>
      <c r="AI606" s="217" t="s">
        <v>69</v>
      </c>
      <c r="AJ606" s="217" t="s">
        <v>69</v>
      </c>
      <c r="AK606" s="217" t="s">
        <v>69</v>
      </c>
      <c r="AL606" s="217" t="s">
        <v>69</v>
      </c>
      <c r="AM606" s="291"/>
      <c r="AN606" s="215" t="s">
        <v>83</v>
      </c>
      <c r="AO606" s="197"/>
      <c r="AP606" s="197"/>
      <c r="AQ606" s="216"/>
      <c r="AR606" s="216"/>
      <c r="AS606" s="219" t="s">
        <v>2386</v>
      </c>
      <c r="AT606" s="117" t="b">
        <f>IF(Table16[[#This Row],[PROPOSED
Form ID Name]]=Table16[[#This Row],[ADOPTED
Form ID Name]],TRUE,FALSE)</f>
        <v>1</v>
      </c>
      <c r="AU606" s="121" t="s">
        <v>2352</v>
      </c>
      <c r="AV606" s="220" t="b">
        <f>AND(Table16[[#This Row],[PROPOSED Adjustment Description]]=Table16[[#This Row],[ ADOPTED
Adjustment Description]],TRUE,FALSE)</f>
        <v>0</v>
      </c>
      <c r="AW606" s="1" t="s">
        <v>4458</v>
      </c>
      <c r="AX606" s="1" t="b">
        <f>Table16[[#This Row],[Total Expenditures to CAP]]=Table16[[#This Row],[
Percent Related to CAP]]*Table16[[#This Row],[ADOPTED
Expenditures TOTAL]]</f>
        <v>1</v>
      </c>
      <c r="AY606" s="1" t="b">
        <f>Table16[[#This Row],[Total Revenue to CAP]]=Table16[[#This Row],[
Percent Related to CAP]]*Table16[[#This Row],[ADOPTED
Revenue TOTAL]]</f>
        <v>1</v>
      </c>
    </row>
    <row r="607" spans="1:51" s="214" customFormat="1" ht="35.25" customHeight="1" x14ac:dyDescent="0.15">
      <c r="A607" s="196">
        <v>200053</v>
      </c>
      <c r="B607" s="199" t="s">
        <v>2387</v>
      </c>
      <c r="C607" s="198">
        <v>171415</v>
      </c>
      <c r="D607" s="199" t="s">
        <v>1271</v>
      </c>
      <c r="E607" s="199" t="s">
        <v>103</v>
      </c>
      <c r="F607" s="199" t="s">
        <v>83</v>
      </c>
      <c r="G607" s="199" t="s">
        <v>89</v>
      </c>
      <c r="H607" s="199" t="s">
        <v>83</v>
      </c>
      <c r="I607" s="226">
        <v>57674</v>
      </c>
      <c r="J607" s="228" t="s">
        <v>2388</v>
      </c>
      <c r="K607" s="190"/>
      <c r="L607" s="191"/>
      <c r="M607" s="191"/>
      <c r="N607" s="191"/>
      <c r="O607" s="191">
        <f>SUM(Table16[[#This Row],[Salaries and Wages]:[Variable Fringe]])</f>
        <v>0</v>
      </c>
      <c r="P607" s="191"/>
      <c r="Q607" s="191"/>
      <c r="R607" s="191"/>
      <c r="S607" s="191"/>
      <c r="T607" s="191"/>
      <c r="U607" s="191"/>
      <c r="V607" s="191"/>
      <c r="W607" s="191"/>
      <c r="X607" s="191"/>
      <c r="Y607" s="191"/>
      <c r="Z607" s="191">
        <v>3719</v>
      </c>
      <c r="AA607" s="223" t="s">
        <v>1689</v>
      </c>
      <c r="AB607" s="210" t="s">
        <v>1689</v>
      </c>
      <c r="AC607" s="210" t="s">
        <v>1689</v>
      </c>
      <c r="AD607" s="199" t="s">
        <v>94</v>
      </c>
      <c r="AE607" s="236" t="s">
        <v>69</v>
      </c>
      <c r="AF607" s="231">
        <v>0</v>
      </c>
      <c r="AG607" s="211">
        <f>Table16[[#This Row],[ADOPTED
Expenditures TOTAL]]*Table16[[#This Row],[
Percent Related to CAP]]</f>
        <v>0</v>
      </c>
      <c r="AH607" s="211">
        <f>Table16[[#This Row],[ADOPTED
Revenue TOTAL]]*Table16[[#This Row],[
Percent Related to CAP]]</f>
        <v>0</v>
      </c>
      <c r="AI607" s="217" t="s">
        <v>69</v>
      </c>
      <c r="AJ607" s="217" t="s">
        <v>69</v>
      </c>
      <c r="AK607" s="217" t="s">
        <v>69</v>
      </c>
      <c r="AL607" s="217" t="s">
        <v>69</v>
      </c>
      <c r="AM607" s="291"/>
      <c r="AN607" s="215" t="s">
        <v>83</v>
      </c>
      <c r="AO607" s="197"/>
      <c r="AP607" s="197"/>
      <c r="AQ607" s="216"/>
      <c r="AR607" s="216"/>
      <c r="AS607" s="219" t="s">
        <v>2388</v>
      </c>
      <c r="AT607" s="117" t="b">
        <f>IF(Table16[[#This Row],[PROPOSED
Form ID Name]]=Table16[[#This Row],[ADOPTED
Form ID Name]],TRUE,FALSE)</f>
        <v>1</v>
      </c>
      <c r="AU607" s="121" t="s">
        <v>1689</v>
      </c>
      <c r="AV607" s="220" t="b">
        <f>AND(Table16[[#This Row],[PROPOSED Adjustment Description]]=Table16[[#This Row],[ ADOPTED
Adjustment Description]],TRUE,FALSE)</f>
        <v>0</v>
      </c>
      <c r="AW607" s="1" t="s">
        <v>4458</v>
      </c>
      <c r="AX607" s="1" t="b">
        <f>Table16[[#This Row],[Total Expenditures to CAP]]=Table16[[#This Row],[
Percent Related to CAP]]*Table16[[#This Row],[ADOPTED
Expenditures TOTAL]]</f>
        <v>1</v>
      </c>
      <c r="AY607" s="1" t="b">
        <f>Table16[[#This Row],[Total Revenue to CAP]]=Table16[[#This Row],[
Percent Related to CAP]]*Table16[[#This Row],[ADOPTED
Revenue TOTAL]]</f>
        <v>1</v>
      </c>
    </row>
    <row r="608" spans="1:51" s="214" customFormat="1" ht="35.25" customHeight="1" x14ac:dyDescent="0.15">
      <c r="A608" s="196">
        <v>200053</v>
      </c>
      <c r="B608" s="199" t="s">
        <v>2387</v>
      </c>
      <c r="C608" s="198">
        <v>171415</v>
      </c>
      <c r="D608" s="199" t="s">
        <v>1271</v>
      </c>
      <c r="E608" s="199" t="s">
        <v>103</v>
      </c>
      <c r="F608" s="199" t="s">
        <v>83</v>
      </c>
      <c r="G608" s="199" t="s">
        <v>61</v>
      </c>
      <c r="H608" s="199" t="s">
        <v>83</v>
      </c>
      <c r="I608" s="226">
        <v>57675</v>
      </c>
      <c r="J608" s="228" t="s">
        <v>2389</v>
      </c>
      <c r="K608" s="190"/>
      <c r="L608" s="191"/>
      <c r="M608" s="191"/>
      <c r="N608" s="191"/>
      <c r="O608" s="191">
        <f>SUM(Table16[[#This Row],[Salaries and Wages]:[Variable Fringe]])</f>
        <v>0</v>
      </c>
      <c r="P608" s="191">
        <v>850</v>
      </c>
      <c r="Q608" s="191">
        <v>30000</v>
      </c>
      <c r="R608" s="191"/>
      <c r="S608" s="191"/>
      <c r="T608" s="191">
        <v>2265</v>
      </c>
      <c r="U608" s="191"/>
      <c r="V608" s="191"/>
      <c r="W608" s="191"/>
      <c r="X608" s="191"/>
      <c r="Y608" s="191">
        <v>33115</v>
      </c>
      <c r="Z608" s="191"/>
      <c r="AA608" s="223" t="s">
        <v>2359</v>
      </c>
      <c r="AB608" s="210" t="s">
        <v>2359</v>
      </c>
      <c r="AC608" s="210" t="s">
        <v>2359</v>
      </c>
      <c r="AD608" s="199" t="s">
        <v>94</v>
      </c>
      <c r="AE608" s="236" t="s">
        <v>69</v>
      </c>
      <c r="AF608" s="231">
        <v>0</v>
      </c>
      <c r="AG608" s="211">
        <f>Table16[[#This Row],[ADOPTED
Expenditures TOTAL]]*Table16[[#This Row],[
Percent Related to CAP]]</f>
        <v>0</v>
      </c>
      <c r="AH608" s="211">
        <f>Table16[[#This Row],[ADOPTED
Revenue TOTAL]]*Table16[[#This Row],[
Percent Related to CAP]]</f>
        <v>0</v>
      </c>
      <c r="AI608" s="217" t="s">
        <v>69</v>
      </c>
      <c r="AJ608" s="217" t="s">
        <v>69</v>
      </c>
      <c r="AK608" s="217" t="s">
        <v>69</v>
      </c>
      <c r="AL608" s="217" t="s">
        <v>69</v>
      </c>
      <c r="AM608" s="291"/>
      <c r="AN608" s="215" t="s">
        <v>83</v>
      </c>
      <c r="AO608" s="197"/>
      <c r="AP608" s="197"/>
      <c r="AQ608" s="216"/>
      <c r="AR608" s="216"/>
      <c r="AS608" s="219" t="s">
        <v>2389</v>
      </c>
      <c r="AT608" s="117" t="b">
        <f>IF(Table16[[#This Row],[PROPOSED
Form ID Name]]=Table16[[#This Row],[ADOPTED
Form ID Name]],TRUE,FALSE)</f>
        <v>1</v>
      </c>
      <c r="AU608" s="121" t="s">
        <v>2359</v>
      </c>
      <c r="AV608" s="220" t="b">
        <f>AND(Table16[[#This Row],[PROPOSED Adjustment Description]]=Table16[[#This Row],[ ADOPTED
Adjustment Description]],TRUE,FALSE)</f>
        <v>0</v>
      </c>
      <c r="AW608" s="1" t="s">
        <v>4458</v>
      </c>
      <c r="AX608" s="1" t="b">
        <f>Table16[[#This Row],[Total Expenditures to CAP]]=Table16[[#This Row],[
Percent Related to CAP]]*Table16[[#This Row],[ADOPTED
Expenditures TOTAL]]</f>
        <v>1</v>
      </c>
      <c r="AY608" s="1" t="b">
        <f>Table16[[#This Row],[Total Revenue to CAP]]=Table16[[#This Row],[
Percent Related to CAP]]*Table16[[#This Row],[ADOPTED
Revenue TOTAL]]</f>
        <v>1</v>
      </c>
    </row>
    <row r="609" spans="1:51" s="214" customFormat="1" ht="35.25" customHeight="1" x14ac:dyDescent="0.15">
      <c r="A609" s="196">
        <v>200068</v>
      </c>
      <c r="B609" s="199" t="s">
        <v>2390</v>
      </c>
      <c r="C609" s="198">
        <v>171415</v>
      </c>
      <c r="D609" s="199" t="s">
        <v>1271</v>
      </c>
      <c r="E609" s="199" t="s">
        <v>103</v>
      </c>
      <c r="F609" s="199" t="s">
        <v>83</v>
      </c>
      <c r="G609" s="199" t="s">
        <v>89</v>
      </c>
      <c r="H609" s="199" t="s">
        <v>83</v>
      </c>
      <c r="I609" s="226">
        <v>57676</v>
      </c>
      <c r="J609" s="228" t="s">
        <v>2391</v>
      </c>
      <c r="K609" s="190"/>
      <c r="L609" s="191"/>
      <c r="M609" s="191"/>
      <c r="N609" s="191"/>
      <c r="O609" s="191">
        <f>SUM(Table16[[#This Row],[Salaries and Wages]:[Variable Fringe]])</f>
        <v>0</v>
      </c>
      <c r="P609" s="191"/>
      <c r="Q609" s="191"/>
      <c r="R609" s="191"/>
      <c r="S609" s="191"/>
      <c r="T609" s="191"/>
      <c r="U609" s="191"/>
      <c r="V609" s="191"/>
      <c r="W609" s="191"/>
      <c r="X609" s="191"/>
      <c r="Y609" s="191"/>
      <c r="Z609" s="191">
        <v>2369</v>
      </c>
      <c r="AA609" s="223" t="s">
        <v>1689</v>
      </c>
      <c r="AB609" s="210" t="s">
        <v>1689</v>
      </c>
      <c r="AC609" s="210" t="s">
        <v>1689</v>
      </c>
      <c r="AD609" s="199" t="s">
        <v>94</v>
      </c>
      <c r="AE609" s="236" t="s">
        <v>69</v>
      </c>
      <c r="AF609" s="231">
        <v>0</v>
      </c>
      <c r="AG609" s="211">
        <f>Table16[[#This Row],[ADOPTED
Expenditures TOTAL]]*Table16[[#This Row],[
Percent Related to CAP]]</f>
        <v>0</v>
      </c>
      <c r="AH609" s="211">
        <f>Table16[[#This Row],[ADOPTED
Revenue TOTAL]]*Table16[[#This Row],[
Percent Related to CAP]]</f>
        <v>0</v>
      </c>
      <c r="AI609" s="217" t="s">
        <v>69</v>
      </c>
      <c r="AJ609" s="217" t="s">
        <v>69</v>
      </c>
      <c r="AK609" s="217" t="s">
        <v>69</v>
      </c>
      <c r="AL609" s="217" t="s">
        <v>69</v>
      </c>
      <c r="AM609" s="291"/>
      <c r="AN609" s="215" t="s">
        <v>83</v>
      </c>
      <c r="AO609" s="197"/>
      <c r="AP609" s="197"/>
      <c r="AQ609" s="216"/>
      <c r="AR609" s="216"/>
      <c r="AS609" s="219" t="s">
        <v>2391</v>
      </c>
      <c r="AT609" s="117" t="b">
        <f>IF(Table16[[#This Row],[PROPOSED
Form ID Name]]=Table16[[#This Row],[ADOPTED
Form ID Name]],TRUE,FALSE)</f>
        <v>1</v>
      </c>
      <c r="AU609" s="121" t="s">
        <v>1689</v>
      </c>
      <c r="AV609" s="220" t="b">
        <f>AND(Table16[[#This Row],[PROPOSED Adjustment Description]]=Table16[[#This Row],[ ADOPTED
Adjustment Description]],TRUE,FALSE)</f>
        <v>0</v>
      </c>
      <c r="AW609" s="1" t="s">
        <v>4458</v>
      </c>
      <c r="AX609" s="1" t="b">
        <f>Table16[[#This Row],[Total Expenditures to CAP]]=Table16[[#This Row],[
Percent Related to CAP]]*Table16[[#This Row],[ADOPTED
Expenditures TOTAL]]</f>
        <v>1</v>
      </c>
      <c r="AY609" s="1" t="b">
        <f>Table16[[#This Row],[Total Revenue to CAP]]=Table16[[#This Row],[
Percent Related to CAP]]*Table16[[#This Row],[ADOPTED
Revenue TOTAL]]</f>
        <v>1</v>
      </c>
    </row>
    <row r="610" spans="1:51" s="214" customFormat="1" ht="35.25" customHeight="1" x14ac:dyDescent="0.15">
      <c r="A610" s="196">
        <v>200044</v>
      </c>
      <c r="B610" s="199" t="s">
        <v>2392</v>
      </c>
      <c r="C610" s="198">
        <v>171415</v>
      </c>
      <c r="D610" s="199" t="s">
        <v>1271</v>
      </c>
      <c r="E610" s="199" t="s">
        <v>103</v>
      </c>
      <c r="F610" s="199" t="s">
        <v>83</v>
      </c>
      <c r="G610" s="199" t="s">
        <v>134</v>
      </c>
      <c r="H610" s="199" t="s">
        <v>83</v>
      </c>
      <c r="I610" s="226">
        <v>57677</v>
      </c>
      <c r="J610" s="228" t="s">
        <v>2393</v>
      </c>
      <c r="K610" s="190"/>
      <c r="L610" s="191"/>
      <c r="M610" s="191"/>
      <c r="N610" s="191"/>
      <c r="O610" s="191">
        <f>SUM(Table16[[#This Row],[Salaries and Wages]:[Variable Fringe]])</f>
        <v>0</v>
      </c>
      <c r="P610" s="191"/>
      <c r="Q610" s="191"/>
      <c r="R610" s="191"/>
      <c r="S610" s="191"/>
      <c r="T610" s="191"/>
      <c r="U610" s="191"/>
      <c r="V610" s="191"/>
      <c r="W610" s="191"/>
      <c r="X610" s="191"/>
      <c r="Y610" s="191"/>
      <c r="Z610" s="193">
        <v>-8815</v>
      </c>
      <c r="AA610" s="223" t="s">
        <v>1689</v>
      </c>
      <c r="AB610" s="210" t="s">
        <v>1689</v>
      </c>
      <c r="AC610" s="210" t="s">
        <v>1689</v>
      </c>
      <c r="AD610" s="199" t="s">
        <v>94</v>
      </c>
      <c r="AE610" s="236" t="s">
        <v>69</v>
      </c>
      <c r="AF610" s="231">
        <v>0</v>
      </c>
      <c r="AG610" s="211">
        <f>Table16[[#This Row],[ADOPTED
Expenditures TOTAL]]*Table16[[#This Row],[
Percent Related to CAP]]</f>
        <v>0</v>
      </c>
      <c r="AH610" s="211">
        <f>Table16[[#This Row],[ADOPTED
Revenue TOTAL]]*Table16[[#This Row],[
Percent Related to CAP]]</f>
        <v>0</v>
      </c>
      <c r="AI610" s="217" t="s">
        <v>69</v>
      </c>
      <c r="AJ610" s="217" t="s">
        <v>69</v>
      </c>
      <c r="AK610" s="217" t="s">
        <v>69</v>
      </c>
      <c r="AL610" s="217" t="s">
        <v>69</v>
      </c>
      <c r="AM610" s="291"/>
      <c r="AN610" s="215" t="s">
        <v>83</v>
      </c>
      <c r="AO610" s="197"/>
      <c r="AP610" s="197"/>
      <c r="AQ610" s="216"/>
      <c r="AR610" s="216"/>
      <c r="AS610" s="219" t="s">
        <v>2393</v>
      </c>
      <c r="AT610" s="117" t="b">
        <f>IF(Table16[[#This Row],[PROPOSED
Form ID Name]]=Table16[[#This Row],[ADOPTED
Form ID Name]],TRUE,FALSE)</f>
        <v>1</v>
      </c>
      <c r="AU610" s="121" t="s">
        <v>1689</v>
      </c>
      <c r="AV610" s="220" t="b">
        <f>AND(Table16[[#This Row],[PROPOSED Adjustment Description]]=Table16[[#This Row],[ ADOPTED
Adjustment Description]],TRUE,FALSE)</f>
        <v>0</v>
      </c>
      <c r="AW610" s="1" t="s">
        <v>4458</v>
      </c>
      <c r="AX610" s="1" t="b">
        <f>Table16[[#This Row],[Total Expenditures to CAP]]=Table16[[#This Row],[
Percent Related to CAP]]*Table16[[#This Row],[ADOPTED
Expenditures TOTAL]]</f>
        <v>1</v>
      </c>
      <c r="AY610" s="1" t="b">
        <f>Table16[[#This Row],[Total Revenue to CAP]]=Table16[[#This Row],[
Percent Related to CAP]]*Table16[[#This Row],[ADOPTED
Revenue TOTAL]]</f>
        <v>1</v>
      </c>
    </row>
    <row r="611" spans="1:51" s="214" customFormat="1" ht="35.25" customHeight="1" x14ac:dyDescent="0.15">
      <c r="A611" s="196">
        <v>200068</v>
      </c>
      <c r="B611" s="199" t="s">
        <v>2390</v>
      </c>
      <c r="C611" s="198">
        <v>171415</v>
      </c>
      <c r="D611" s="199" t="s">
        <v>1271</v>
      </c>
      <c r="E611" s="199" t="s">
        <v>103</v>
      </c>
      <c r="F611" s="199" t="s">
        <v>83</v>
      </c>
      <c r="G611" s="199" t="s">
        <v>61</v>
      </c>
      <c r="H611" s="199" t="s">
        <v>83</v>
      </c>
      <c r="I611" s="226">
        <v>57678</v>
      </c>
      <c r="J611" s="228" t="s">
        <v>2394</v>
      </c>
      <c r="K611" s="190"/>
      <c r="L611" s="191"/>
      <c r="M611" s="191"/>
      <c r="N611" s="191"/>
      <c r="O611" s="191">
        <f>SUM(Table16[[#This Row],[Salaries and Wages]:[Variable Fringe]])</f>
        <v>0</v>
      </c>
      <c r="P611" s="191"/>
      <c r="Q611" s="191"/>
      <c r="R611" s="191"/>
      <c r="S611" s="191"/>
      <c r="T611" s="191">
        <v>1510</v>
      </c>
      <c r="U611" s="191"/>
      <c r="V611" s="191"/>
      <c r="W611" s="191"/>
      <c r="X611" s="191"/>
      <c r="Y611" s="191">
        <v>1510</v>
      </c>
      <c r="Z611" s="191"/>
      <c r="AA611" s="223" t="s">
        <v>2359</v>
      </c>
      <c r="AB611" s="210" t="s">
        <v>2359</v>
      </c>
      <c r="AC611" s="210" t="s">
        <v>2359</v>
      </c>
      <c r="AD611" s="199" t="s">
        <v>94</v>
      </c>
      <c r="AE611" s="236" t="s">
        <v>69</v>
      </c>
      <c r="AF611" s="231">
        <v>0</v>
      </c>
      <c r="AG611" s="211">
        <f>Table16[[#This Row],[ADOPTED
Expenditures TOTAL]]*Table16[[#This Row],[
Percent Related to CAP]]</f>
        <v>0</v>
      </c>
      <c r="AH611" s="211">
        <f>Table16[[#This Row],[ADOPTED
Revenue TOTAL]]*Table16[[#This Row],[
Percent Related to CAP]]</f>
        <v>0</v>
      </c>
      <c r="AI611" s="217" t="s">
        <v>69</v>
      </c>
      <c r="AJ611" s="217" t="s">
        <v>69</v>
      </c>
      <c r="AK611" s="217" t="s">
        <v>69</v>
      </c>
      <c r="AL611" s="217" t="s">
        <v>69</v>
      </c>
      <c r="AM611" s="291"/>
      <c r="AN611" s="215" t="s">
        <v>83</v>
      </c>
      <c r="AO611" s="197"/>
      <c r="AP611" s="197"/>
      <c r="AQ611" s="216"/>
      <c r="AR611" s="216"/>
      <c r="AS611" s="219" t="s">
        <v>2394</v>
      </c>
      <c r="AT611" s="117" t="b">
        <f>IF(Table16[[#This Row],[PROPOSED
Form ID Name]]=Table16[[#This Row],[ADOPTED
Form ID Name]],TRUE,FALSE)</f>
        <v>1</v>
      </c>
      <c r="AU611" s="121" t="s">
        <v>2359</v>
      </c>
      <c r="AV611" s="220" t="b">
        <f>AND(Table16[[#This Row],[PROPOSED Adjustment Description]]=Table16[[#This Row],[ ADOPTED
Adjustment Description]],TRUE,FALSE)</f>
        <v>0</v>
      </c>
      <c r="AW611" s="1" t="s">
        <v>4458</v>
      </c>
      <c r="AX611" s="1" t="b">
        <f>Table16[[#This Row],[Total Expenditures to CAP]]=Table16[[#This Row],[
Percent Related to CAP]]*Table16[[#This Row],[ADOPTED
Expenditures TOTAL]]</f>
        <v>1</v>
      </c>
      <c r="AY611" s="1" t="b">
        <f>Table16[[#This Row],[Total Revenue to CAP]]=Table16[[#This Row],[
Percent Related to CAP]]*Table16[[#This Row],[ADOPTED
Revenue TOTAL]]</f>
        <v>1</v>
      </c>
    </row>
    <row r="612" spans="1:51" s="214" customFormat="1" ht="35.25" customHeight="1" x14ac:dyDescent="0.15">
      <c r="A612" s="196">
        <v>200095</v>
      </c>
      <c r="B612" s="199" t="s">
        <v>2395</v>
      </c>
      <c r="C612" s="198">
        <v>171415</v>
      </c>
      <c r="D612" s="199" t="s">
        <v>1271</v>
      </c>
      <c r="E612" s="199" t="s">
        <v>103</v>
      </c>
      <c r="F612" s="199" t="s">
        <v>83</v>
      </c>
      <c r="G612" s="199" t="s">
        <v>134</v>
      </c>
      <c r="H612" s="199" t="s">
        <v>83</v>
      </c>
      <c r="I612" s="226">
        <v>57679</v>
      </c>
      <c r="J612" s="228" t="s">
        <v>2396</v>
      </c>
      <c r="K612" s="190"/>
      <c r="L612" s="191"/>
      <c r="M612" s="191"/>
      <c r="N612" s="191"/>
      <c r="O612" s="191">
        <f>SUM(Table16[[#This Row],[Salaries and Wages]:[Variable Fringe]])</f>
        <v>0</v>
      </c>
      <c r="P612" s="191"/>
      <c r="Q612" s="191"/>
      <c r="R612" s="191"/>
      <c r="S612" s="191"/>
      <c r="T612" s="191"/>
      <c r="U612" s="191"/>
      <c r="V612" s="191"/>
      <c r="W612" s="191"/>
      <c r="X612" s="191"/>
      <c r="Y612" s="191"/>
      <c r="Z612" s="193">
        <v>-811</v>
      </c>
      <c r="AA612" s="223" t="s">
        <v>1689</v>
      </c>
      <c r="AB612" s="210" t="s">
        <v>1689</v>
      </c>
      <c r="AC612" s="210" t="s">
        <v>1689</v>
      </c>
      <c r="AD612" s="199" t="s">
        <v>94</v>
      </c>
      <c r="AE612" s="236" t="s">
        <v>69</v>
      </c>
      <c r="AF612" s="231">
        <v>0</v>
      </c>
      <c r="AG612" s="211">
        <f>Table16[[#This Row],[ADOPTED
Expenditures TOTAL]]*Table16[[#This Row],[
Percent Related to CAP]]</f>
        <v>0</v>
      </c>
      <c r="AH612" s="211">
        <f>Table16[[#This Row],[ADOPTED
Revenue TOTAL]]*Table16[[#This Row],[
Percent Related to CAP]]</f>
        <v>0</v>
      </c>
      <c r="AI612" s="217" t="s">
        <v>69</v>
      </c>
      <c r="AJ612" s="217" t="s">
        <v>69</v>
      </c>
      <c r="AK612" s="217" t="s">
        <v>69</v>
      </c>
      <c r="AL612" s="217" t="s">
        <v>69</v>
      </c>
      <c r="AM612" s="291"/>
      <c r="AN612" s="215" t="s">
        <v>83</v>
      </c>
      <c r="AO612" s="197"/>
      <c r="AP612" s="197"/>
      <c r="AQ612" s="216"/>
      <c r="AR612" s="216"/>
      <c r="AS612" s="219" t="s">
        <v>2396</v>
      </c>
      <c r="AT612" s="117" t="b">
        <f>IF(Table16[[#This Row],[PROPOSED
Form ID Name]]=Table16[[#This Row],[ADOPTED
Form ID Name]],TRUE,FALSE)</f>
        <v>1</v>
      </c>
      <c r="AU612" s="121" t="s">
        <v>1689</v>
      </c>
      <c r="AV612" s="220" t="b">
        <f>AND(Table16[[#This Row],[PROPOSED Adjustment Description]]=Table16[[#This Row],[ ADOPTED
Adjustment Description]],TRUE,FALSE)</f>
        <v>0</v>
      </c>
      <c r="AW612" s="1" t="s">
        <v>4458</v>
      </c>
      <c r="AX612" s="1" t="b">
        <f>Table16[[#This Row],[Total Expenditures to CAP]]=Table16[[#This Row],[
Percent Related to CAP]]*Table16[[#This Row],[ADOPTED
Expenditures TOTAL]]</f>
        <v>1</v>
      </c>
      <c r="AY612" s="1" t="b">
        <f>Table16[[#This Row],[Total Revenue to CAP]]=Table16[[#This Row],[
Percent Related to CAP]]*Table16[[#This Row],[ADOPTED
Revenue TOTAL]]</f>
        <v>1</v>
      </c>
    </row>
    <row r="613" spans="1:51" s="214" customFormat="1" ht="35.25" customHeight="1" x14ac:dyDescent="0.15">
      <c r="A613" s="196">
        <v>200717</v>
      </c>
      <c r="B613" s="199" t="s">
        <v>2397</v>
      </c>
      <c r="C613" s="198">
        <v>171415</v>
      </c>
      <c r="D613" s="199" t="s">
        <v>1271</v>
      </c>
      <c r="E613" s="199" t="s">
        <v>103</v>
      </c>
      <c r="F613" s="199" t="s">
        <v>83</v>
      </c>
      <c r="G613" s="199" t="s">
        <v>89</v>
      </c>
      <c r="H613" s="199" t="s">
        <v>83</v>
      </c>
      <c r="I613" s="226">
        <v>57680</v>
      </c>
      <c r="J613" s="228" t="s">
        <v>2398</v>
      </c>
      <c r="K613" s="190"/>
      <c r="L613" s="191"/>
      <c r="M613" s="191"/>
      <c r="N613" s="191"/>
      <c r="O613" s="191">
        <f>SUM(Table16[[#This Row],[Salaries and Wages]:[Variable Fringe]])</f>
        <v>0</v>
      </c>
      <c r="P613" s="191"/>
      <c r="Q613" s="191"/>
      <c r="R613" s="191"/>
      <c r="S613" s="191"/>
      <c r="T613" s="191"/>
      <c r="U613" s="191"/>
      <c r="V613" s="191"/>
      <c r="W613" s="191"/>
      <c r="X613" s="191"/>
      <c r="Y613" s="191"/>
      <c r="Z613" s="191">
        <v>3087</v>
      </c>
      <c r="AA613" s="223" t="s">
        <v>1689</v>
      </c>
      <c r="AB613" s="210" t="s">
        <v>1689</v>
      </c>
      <c r="AC613" s="210" t="s">
        <v>1689</v>
      </c>
      <c r="AD613" s="199" t="s">
        <v>94</v>
      </c>
      <c r="AE613" s="236" t="s">
        <v>69</v>
      </c>
      <c r="AF613" s="231">
        <v>0</v>
      </c>
      <c r="AG613" s="211">
        <f>Table16[[#This Row],[ADOPTED
Expenditures TOTAL]]*Table16[[#This Row],[
Percent Related to CAP]]</f>
        <v>0</v>
      </c>
      <c r="AH613" s="211">
        <f>Table16[[#This Row],[ADOPTED
Revenue TOTAL]]*Table16[[#This Row],[
Percent Related to CAP]]</f>
        <v>0</v>
      </c>
      <c r="AI613" s="217" t="s">
        <v>69</v>
      </c>
      <c r="AJ613" s="217" t="s">
        <v>69</v>
      </c>
      <c r="AK613" s="217" t="s">
        <v>69</v>
      </c>
      <c r="AL613" s="217" t="s">
        <v>69</v>
      </c>
      <c r="AM613" s="291"/>
      <c r="AN613" s="215" t="s">
        <v>83</v>
      </c>
      <c r="AO613" s="197"/>
      <c r="AP613" s="197"/>
      <c r="AQ613" s="216"/>
      <c r="AR613" s="216"/>
      <c r="AS613" s="219" t="s">
        <v>2398</v>
      </c>
      <c r="AT613" s="117" t="b">
        <f>IF(Table16[[#This Row],[PROPOSED
Form ID Name]]=Table16[[#This Row],[ADOPTED
Form ID Name]],TRUE,FALSE)</f>
        <v>1</v>
      </c>
      <c r="AU613" s="121" t="s">
        <v>1689</v>
      </c>
      <c r="AV613" s="220" t="b">
        <f>AND(Table16[[#This Row],[PROPOSED Adjustment Description]]=Table16[[#This Row],[ ADOPTED
Adjustment Description]],TRUE,FALSE)</f>
        <v>0</v>
      </c>
      <c r="AW613" s="1" t="s">
        <v>4458</v>
      </c>
      <c r="AX613" s="1" t="b">
        <f>Table16[[#This Row],[Total Expenditures to CAP]]=Table16[[#This Row],[
Percent Related to CAP]]*Table16[[#This Row],[ADOPTED
Expenditures TOTAL]]</f>
        <v>1</v>
      </c>
      <c r="AY613" s="1" t="b">
        <f>Table16[[#This Row],[Total Revenue to CAP]]=Table16[[#This Row],[
Percent Related to CAP]]*Table16[[#This Row],[ADOPTED
Revenue TOTAL]]</f>
        <v>1</v>
      </c>
    </row>
    <row r="614" spans="1:51" s="214" customFormat="1" ht="35.25" customHeight="1" x14ac:dyDescent="0.15">
      <c r="A614" s="196">
        <v>200717</v>
      </c>
      <c r="B614" s="199" t="s">
        <v>2397</v>
      </c>
      <c r="C614" s="198">
        <v>171415</v>
      </c>
      <c r="D614" s="199" t="s">
        <v>1271</v>
      </c>
      <c r="E614" s="199" t="s">
        <v>103</v>
      </c>
      <c r="F614" s="199" t="s">
        <v>83</v>
      </c>
      <c r="G614" s="199" t="s">
        <v>61</v>
      </c>
      <c r="H614" s="199" t="s">
        <v>83</v>
      </c>
      <c r="I614" s="226">
        <v>57681</v>
      </c>
      <c r="J614" s="228" t="s">
        <v>2399</v>
      </c>
      <c r="K614" s="190"/>
      <c r="L614" s="191"/>
      <c r="M614" s="191"/>
      <c r="N614" s="191"/>
      <c r="O614" s="191">
        <f>SUM(Table16[[#This Row],[Salaries and Wages]:[Variable Fringe]])</f>
        <v>0</v>
      </c>
      <c r="P614" s="191"/>
      <c r="Q614" s="191"/>
      <c r="R614" s="191"/>
      <c r="S614" s="191"/>
      <c r="T614" s="191">
        <v>268</v>
      </c>
      <c r="U614" s="191"/>
      <c r="V614" s="191"/>
      <c r="W614" s="191"/>
      <c r="X614" s="191"/>
      <c r="Y614" s="191">
        <v>268</v>
      </c>
      <c r="Z614" s="191"/>
      <c r="AA614" s="223" t="s">
        <v>2359</v>
      </c>
      <c r="AB614" s="210" t="s">
        <v>2359</v>
      </c>
      <c r="AC614" s="210" t="s">
        <v>2359</v>
      </c>
      <c r="AD614" s="199" t="s">
        <v>94</v>
      </c>
      <c r="AE614" s="236" t="s">
        <v>69</v>
      </c>
      <c r="AF614" s="231">
        <v>0</v>
      </c>
      <c r="AG614" s="211">
        <f>Table16[[#This Row],[ADOPTED
Expenditures TOTAL]]*Table16[[#This Row],[
Percent Related to CAP]]</f>
        <v>0</v>
      </c>
      <c r="AH614" s="211">
        <f>Table16[[#This Row],[ADOPTED
Revenue TOTAL]]*Table16[[#This Row],[
Percent Related to CAP]]</f>
        <v>0</v>
      </c>
      <c r="AI614" s="217" t="s">
        <v>69</v>
      </c>
      <c r="AJ614" s="217" t="s">
        <v>69</v>
      </c>
      <c r="AK614" s="217" t="s">
        <v>69</v>
      </c>
      <c r="AL614" s="217" t="s">
        <v>69</v>
      </c>
      <c r="AM614" s="291"/>
      <c r="AN614" s="215" t="s">
        <v>83</v>
      </c>
      <c r="AO614" s="197"/>
      <c r="AP614" s="197"/>
      <c r="AQ614" s="216"/>
      <c r="AR614" s="216"/>
      <c r="AS614" s="219" t="s">
        <v>2399</v>
      </c>
      <c r="AT614" s="117" t="b">
        <f>IF(Table16[[#This Row],[PROPOSED
Form ID Name]]=Table16[[#This Row],[ADOPTED
Form ID Name]],TRUE,FALSE)</f>
        <v>1</v>
      </c>
      <c r="AU614" s="121" t="s">
        <v>2359</v>
      </c>
      <c r="AV614" s="220" t="b">
        <f>AND(Table16[[#This Row],[PROPOSED Adjustment Description]]=Table16[[#This Row],[ ADOPTED
Adjustment Description]],TRUE,FALSE)</f>
        <v>0</v>
      </c>
      <c r="AW614" s="1" t="s">
        <v>4458</v>
      </c>
      <c r="AX614" s="1" t="b">
        <f>Table16[[#This Row],[Total Expenditures to CAP]]=Table16[[#This Row],[
Percent Related to CAP]]*Table16[[#This Row],[ADOPTED
Expenditures TOTAL]]</f>
        <v>1</v>
      </c>
      <c r="AY614" s="1" t="b">
        <f>Table16[[#This Row],[Total Revenue to CAP]]=Table16[[#This Row],[
Percent Related to CAP]]*Table16[[#This Row],[ADOPTED
Revenue TOTAL]]</f>
        <v>1</v>
      </c>
    </row>
    <row r="615" spans="1:51" s="214" customFormat="1" ht="35.25" customHeight="1" x14ac:dyDescent="0.15">
      <c r="A615" s="196">
        <v>200046</v>
      </c>
      <c r="B615" s="199" t="s">
        <v>2400</v>
      </c>
      <c r="C615" s="198">
        <v>171415</v>
      </c>
      <c r="D615" s="199" t="s">
        <v>1271</v>
      </c>
      <c r="E615" s="199" t="s">
        <v>103</v>
      </c>
      <c r="F615" s="199" t="s">
        <v>83</v>
      </c>
      <c r="G615" s="199" t="s">
        <v>89</v>
      </c>
      <c r="H615" s="199" t="s">
        <v>83</v>
      </c>
      <c r="I615" s="226">
        <v>57682</v>
      </c>
      <c r="J615" s="228" t="s">
        <v>2401</v>
      </c>
      <c r="K615" s="190"/>
      <c r="L615" s="191"/>
      <c r="M615" s="191"/>
      <c r="N615" s="191"/>
      <c r="O615" s="191">
        <f>SUM(Table16[[#This Row],[Salaries and Wages]:[Variable Fringe]])</f>
        <v>0</v>
      </c>
      <c r="P615" s="191"/>
      <c r="Q615" s="191"/>
      <c r="R615" s="191"/>
      <c r="S615" s="191"/>
      <c r="T615" s="191"/>
      <c r="U615" s="191"/>
      <c r="V615" s="191"/>
      <c r="W615" s="191"/>
      <c r="X615" s="191"/>
      <c r="Y615" s="191"/>
      <c r="Z615" s="191">
        <v>6510</v>
      </c>
      <c r="AA615" s="223" t="s">
        <v>1689</v>
      </c>
      <c r="AB615" s="210" t="s">
        <v>1689</v>
      </c>
      <c r="AC615" s="210" t="s">
        <v>1689</v>
      </c>
      <c r="AD615" s="199" t="s">
        <v>94</v>
      </c>
      <c r="AE615" s="236" t="s">
        <v>69</v>
      </c>
      <c r="AF615" s="231">
        <v>0</v>
      </c>
      <c r="AG615" s="211">
        <f>Table16[[#This Row],[ADOPTED
Expenditures TOTAL]]*Table16[[#This Row],[
Percent Related to CAP]]</f>
        <v>0</v>
      </c>
      <c r="AH615" s="211">
        <f>Table16[[#This Row],[ADOPTED
Revenue TOTAL]]*Table16[[#This Row],[
Percent Related to CAP]]</f>
        <v>0</v>
      </c>
      <c r="AI615" s="217" t="s">
        <v>69</v>
      </c>
      <c r="AJ615" s="217" t="s">
        <v>69</v>
      </c>
      <c r="AK615" s="217" t="s">
        <v>69</v>
      </c>
      <c r="AL615" s="217" t="s">
        <v>69</v>
      </c>
      <c r="AM615" s="291"/>
      <c r="AN615" s="215" t="s">
        <v>83</v>
      </c>
      <c r="AO615" s="197"/>
      <c r="AP615" s="197"/>
      <c r="AQ615" s="216"/>
      <c r="AR615" s="216"/>
      <c r="AS615" s="219" t="s">
        <v>2401</v>
      </c>
      <c r="AT615" s="117" t="b">
        <f>IF(Table16[[#This Row],[PROPOSED
Form ID Name]]=Table16[[#This Row],[ADOPTED
Form ID Name]],TRUE,FALSE)</f>
        <v>1</v>
      </c>
      <c r="AU615" s="121" t="s">
        <v>1689</v>
      </c>
      <c r="AV615" s="220" t="b">
        <f>AND(Table16[[#This Row],[PROPOSED Adjustment Description]]=Table16[[#This Row],[ ADOPTED
Adjustment Description]],TRUE,FALSE)</f>
        <v>0</v>
      </c>
      <c r="AW615" s="1" t="s">
        <v>4458</v>
      </c>
      <c r="AX615" s="1" t="b">
        <f>Table16[[#This Row],[Total Expenditures to CAP]]=Table16[[#This Row],[
Percent Related to CAP]]*Table16[[#This Row],[ADOPTED
Expenditures TOTAL]]</f>
        <v>1</v>
      </c>
      <c r="AY615" s="1" t="b">
        <f>Table16[[#This Row],[Total Revenue to CAP]]=Table16[[#This Row],[
Percent Related to CAP]]*Table16[[#This Row],[ADOPTED
Revenue TOTAL]]</f>
        <v>1</v>
      </c>
    </row>
    <row r="616" spans="1:51" s="214" customFormat="1" ht="35.25" customHeight="1" x14ac:dyDescent="0.15">
      <c r="A616" s="196">
        <v>200094</v>
      </c>
      <c r="B616" s="199" t="s">
        <v>2402</v>
      </c>
      <c r="C616" s="198">
        <v>171415</v>
      </c>
      <c r="D616" s="199" t="s">
        <v>1271</v>
      </c>
      <c r="E616" s="199" t="s">
        <v>103</v>
      </c>
      <c r="F616" s="199" t="s">
        <v>83</v>
      </c>
      <c r="G616" s="199" t="s">
        <v>89</v>
      </c>
      <c r="H616" s="199" t="s">
        <v>83</v>
      </c>
      <c r="I616" s="226">
        <v>57683</v>
      </c>
      <c r="J616" s="228" t="s">
        <v>2403</v>
      </c>
      <c r="K616" s="190"/>
      <c r="L616" s="191"/>
      <c r="M616" s="191"/>
      <c r="N616" s="191"/>
      <c r="O616" s="191">
        <f>SUM(Table16[[#This Row],[Salaries and Wages]:[Variable Fringe]])</f>
        <v>0</v>
      </c>
      <c r="P616" s="191"/>
      <c r="Q616" s="191"/>
      <c r="R616" s="191"/>
      <c r="S616" s="191"/>
      <c r="T616" s="191"/>
      <c r="U616" s="191"/>
      <c r="V616" s="191"/>
      <c r="W616" s="191"/>
      <c r="X616" s="191"/>
      <c r="Y616" s="191"/>
      <c r="Z616" s="191">
        <v>2314</v>
      </c>
      <c r="AA616" s="223" t="s">
        <v>1689</v>
      </c>
      <c r="AB616" s="210" t="s">
        <v>1689</v>
      </c>
      <c r="AC616" s="210" t="s">
        <v>1689</v>
      </c>
      <c r="AD616" s="199" t="s">
        <v>94</v>
      </c>
      <c r="AE616" s="236" t="s">
        <v>69</v>
      </c>
      <c r="AF616" s="231">
        <v>0</v>
      </c>
      <c r="AG616" s="211">
        <f>Table16[[#This Row],[ADOPTED
Expenditures TOTAL]]*Table16[[#This Row],[
Percent Related to CAP]]</f>
        <v>0</v>
      </c>
      <c r="AH616" s="211">
        <f>Table16[[#This Row],[ADOPTED
Revenue TOTAL]]*Table16[[#This Row],[
Percent Related to CAP]]</f>
        <v>0</v>
      </c>
      <c r="AI616" s="217" t="s">
        <v>69</v>
      </c>
      <c r="AJ616" s="217" t="s">
        <v>69</v>
      </c>
      <c r="AK616" s="217" t="s">
        <v>69</v>
      </c>
      <c r="AL616" s="217" t="s">
        <v>69</v>
      </c>
      <c r="AM616" s="291"/>
      <c r="AN616" s="215" t="s">
        <v>83</v>
      </c>
      <c r="AO616" s="197"/>
      <c r="AP616" s="197"/>
      <c r="AQ616" s="216"/>
      <c r="AR616" s="216"/>
      <c r="AS616" s="219" t="s">
        <v>2403</v>
      </c>
      <c r="AT616" s="117" t="b">
        <f>IF(Table16[[#This Row],[PROPOSED
Form ID Name]]=Table16[[#This Row],[ADOPTED
Form ID Name]],TRUE,FALSE)</f>
        <v>1</v>
      </c>
      <c r="AU616" s="121" t="s">
        <v>1689</v>
      </c>
      <c r="AV616" s="220" t="b">
        <f>AND(Table16[[#This Row],[PROPOSED Adjustment Description]]=Table16[[#This Row],[ ADOPTED
Adjustment Description]],TRUE,FALSE)</f>
        <v>0</v>
      </c>
      <c r="AW616" s="1" t="s">
        <v>4458</v>
      </c>
      <c r="AX616" s="1" t="b">
        <f>Table16[[#This Row],[Total Expenditures to CAP]]=Table16[[#This Row],[
Percent Related to CAP]]*Table16[[#This Row],[ADOPTED
Expenditures TOTAL]]</f>
        <v>1</v>
      </c>
      <c r="AY616" s="1" t="b">
        <f>Table16[[#This Row],[Total Revenue to CAP]]=Table16[[#This Row],[
Percent Related to CAP]]*Table16[[#This Row],[ADOPTED
Revenue TOTAL]]</f>
        <v>1</v>
      </c>
    </row>
    <row r="617" spans="1:51" s="214" customFormat="1" ht="35.25" customHeight="1" x14ac:dyDescent="0.15">
      <c r="A617" s="196">
        <v>200718</v>
      </c>
      <c r="B617" s="199" t="s">
        <v>2404</v>
      </c>
      <c r="C617" s="198">
        <v>171415</v>
      </c>
      <c r="D617" s="199" t="s">
        <v>1271</v>
      </c>
      <c r="E617" s="199" t="s">
        <v>103</v>
      </c>
      <c r="F617" s="199" t="s">
        <v>83</v>
      </c>
      <c r="G617" s="199" t="s">
        <v>89</v>
      </c>
      <c r="H617" s="199" t="s">
        <v>83</v>
      </c>
      <c r="I617" s="226">
        <v>57684</v>
      </c>
      <c r="J617" s="228" t="s">
        <v>2405</v>
      </c>
      <c r="K617" s="190"/>
      <c r="L617" s="191"/>
      <c r="M617" s="191"/>
      <c r="N617" s="191"/>
      <c r="O617" s="191">
        <f>SUM(Table16[[#This Row],[Salaries and Wages]:[Variable Fringe]])</f>
        <v>0</v>
      </c>
      <c r="P617" s="191"/>
      <c r="Q617" s="191"/>
      <c r="R617" s="191"/>
      <c r="S617" s="191"/>
      <c r="T617" s="191"/>
      <c r="U617" s="191"/>
      <c r="V617" s="191"/>
      <c r="W617" s="191"/>
      <c r="X617" s="191"/>
      <c r="Y617" s="191"/>
      <c r="Z617" s="191">
        <v>1903</v>
      </c>
      <c r="AA617" s="223" t="s">
        <v>1689</v>
      </c>
      <c r="AB617" s="210" t="s">
        <v>1689</v>
      </c>
      <c r="AC617" s="210" t="s">
        <v>1689</v>
      </c>
      <c r="AD617" s="199" t="s">
        <v>94</v>
      </c>
      <c r="AE617" s="236" t="s">
        <v>69</v>
      </c>
      <c r="AF617" s="231">
        <v>0</v>
      </c>
      <c r="AG617" s="211">
        <f>Table16[[#This Row],[ADOPTED
Expenditures TOTAL]]*Table16[[#This Row],[
Percent Related to CAP]]</f>
        <v>0</v>
      </c>
      <c r="AH617" s="211">
        <f>Table16[[#This Row],[ADOPTED
Revenue TOTAL]]*Table16[[#This Row],[
Percent Related to CAP]]</f>
        <v>0</v>
      </c>
      <c r="AI617" s="217" t="s">
        <v>69</v>
      </c>
      <c r="AJ617" s="217" t="s">
        <v>69</v>
      </c>
      <c r="AK617" s="217" t="s">
        <v>69</v>
      </c>
      <c r="AL617" s="217" t="s">
        <v>69</v>
      </c>
      <c r="AM617" s="291"/>
      <c r="AN617" s="215" t="s">
        <v>83</v>
      </c>
      <c r="AO617" s="197"/>
      <c r="AP617" s="197"/>
      <c r="AQ617" s="216"/>
      <c r="AR617" s="216"/>
      <c r="AS617" s="219" t="s">
        <v>2405</v>
      </c>
      <c r="AT617" s="117" t="b">
        <f>IF(Table16[[#This Row],[PROPOSED
Form ID Name]]=Table16[[#This Row],[ADOPTED
Form ID Name]],TRUE,FALSE)</f>
        <v>1</v>
      </c>
      <c r="AU617" s="121" t="s">
        <v>1689</v>
      </c>
      <c r="AV617" s="220" t="b">
        <f>AND(Table16[[#This Row],[PROPOSED Adjustment Description]]=Table16[[#This Row],[ ADOPTED
Adjustment Description]],TRUE,FALSE)</f>
        <v>0</v>
      </c>
      <c r="AW617" s="1" t="s">
        <v>4458</v>
      </c>
      <c r="AX617" s="1" t="b">
        <f>Table16[[#This Row],[Total Expenditures to CAP]]=Table16[[#This Row],[
Percent Related to CAP]]*Table16[[#This Row],[ADOPTED
Expenditures TOTAL]]</f>
        <v>1</v>
      </c>
      <c r="AY617" s="1" t="b">
        <f>Table16[[#This Row],[Total Revenue to CAP]]=Table16[[#This Row],[
Percent Related to CAP]]*Table16[[#This Row],[ADOPTED
Revenue TOTAL]]</f>
        <v>1</v>
      </c>
    </row>
    <row r="618" spans="1:51" s="214" customFormat="1" ht="35.25" customHeight="1" x14ac:dyDescent="0.15">
      <c r="A618" s="196">
        <v>200065</v>
      </c>
      <c r="B618" s="199" t="s">
        <v>2406</v>
      </c>
      <c r="C618" s="198">
        <v>171415</v>
      </c>
      <c r="D618" s="199" t="s">
        <v>1271</v>
      </c>
      <c r="E618" s="199" t="s">
        <v>103</v>
      </c>
      <c r="F618" s="199" t="s">
        <v>83</v>
      </c>
      <c r="G618" s="199" t="s">
        <v>89</v>
      </c>
      <c r="H618" s="199" t="s">
        <v>83</v>
      </c>
      <c r="I618" s="226">
        <v>57685</v>
      </c>
      <c r="J618" s="228" t="s">
        <v>2407</v>
      </c>
      <c r="K618" s="190"/>
      <c r="L618" s="191"/>
      <c r="M618" s="191"/>
      <c r="N618" s="191"/>
      <c r="O618" s="191">
        <f>SUM(Table16[[#This Row],[Salaries and Wages]:[Variable Fringe]])</f>
        <v>0</v>
      </c>
      <c r="P618" s="191"/>
      <c r="Q618" s="191"/>
      <c r="R618" s="191"/>
      <c r="S618" s="191"/>
      <c r="T618" s="191"/>
      <c r="U618" s="191"/>
      <c r="V618" s="191"/>
      <c r="W618" s="191"/>
      <c r="X618" s="191"/>
      <c r="Y618" s="191"/>
      <c r="Z618" s="191">
        <v>173</v>
      </c>
      <c r="AA618" s="223" t="s">
        <v>1689</v>
      </c>
      <c r="AB618" s="210" t="s">
        <v>1689</v>
      </c>
      <c r="AC618" s="210" t="s">
        <v>1689</v>
      </c>
      <c r="AD618" s="199" t="s">
        <v>94</v>
      </c>
      <c r="AE618" s="236" t="s">
        <v>69</v>
      </c>
      <c r="AF618" s="231">
        <v>0</v>
      </c>
      <c r="AG618" s="211">
        <f>Table16[[#This Row],[ADOPTED
Expenditures TOTAL]]*Table16[[#This Row],[
Percent Related to CAP]]</f>
        <v>0</v>
      </c>
      <c r="AH618" s="211">
        <f>Table16[[#This Row],[ADOPTED
Revenue TOTAL]]*Table16[[#This Row],[
Percent Related to CAP]]</f>
        <v>0</v>
      </c>
      <c r="AI618" s="217" t="s">
        <v>69</v>
      </c>
      <c r="AJ618" s="217" t="s">
        <v>69</v>
      </c>
      <c r="AK618" s="217" t="s">
        <v>69</v>
      </c>
      <c r="AL618" s="217" t="s">
        <v>69</v>
      </c>
      <c r="AM618" s="291"/>
      <c r="AN618" s="215" t="s">
        <v>83</v>
      </c>
      <c r="AO618" s="197"/>
      <c r="AP618" s="197"/>
      <c r="AQ618" s="216"/>
      <c r="AR618" s="216"/>
      <c r="AS618" s="219" t="s">
        <v>2407</v>
      </c>
      <c r="AT618" s="117" t="b">
        <f>IF(Table16[[#This Row],[PROPOSED
Form ID Name]]=Table16[[#This Row],[ADOPTED
Form ID Name]],TRUE,FALSE)</f>
        <v>1</v>
      </c>
      <c r="AU618" s="121" t="s">
        <v>1689</v>
      </c>
      <c r="AV618" s="220" t="b">
        <f>AND(Table16[[#This Row],[PROPOSED Adjustment Description]]=Table16[[#This Row],[ ADOPTED
Adjustment Description]],TRUE,FALSE)</f>
        <v>0</v>
      </c>
      <c r="AW618" s="1" t="s">
        <v>4458</v>
      </c>
      <c r="AX618" s="1" t="b">
        <f>Table16[[#This Row],[Total Expenditures to CAP]]=Table16[[#This Row],[
Percent Related to CAP]]*Table16[[#This Row],[ADOPTED
Expenditures TOTAL]]</f>
        <v>1</v>
      </c>
      <c r="AY618" s="1" t="b">
        <f>Table16[[#This Row],[Total Revenue to CAP]]=Table16[[#This Row],[
Percent Related to CAP]]*Table16[[#This Row],[ADOPTED
Revenue TOTAL]]</f>
        <v>1</v>
      </c>
    </row>
    <row r="619" spans="1:51" s="214" customFormat="1" ht="35.25" customHeight="1" x14ac:dyDescent="0.15">
      <c r="A619" s="196">
        <v>200718</v>
      </c>
      <c r="B619" s="199" t="s">
        <v>2404</v>
      </c>
      <c r="C619" s="198">
        <v>171415</v>
      </c>
      <c r="D619" s="199" t="s">
        <v>1271</v>
      </c>
      <c r="E619" s="199" t="s">
        <v>103</v>
      </c>
      <c r="F619" s="199" t="s">
        <v>83</v>
      </c>
      <c r="G619" s="199" t="s">
        <v>61</v>
      </c>
      <c r="H619" s="199" t="s">
        <v>83</v>
      </c>
      <c r="I619" s="226">
        <v>57686</v>
      </c>
      <c r="J619" s="228" t="s">
        <v>2408</v>
      </c>
      <c r="K619" s="190"/>
      <c r="L619" s="191"/>
      <c r="M619" s="191"/>
      <c r="N619" s="191"/>
      <c r="O619" s="191">
        <f>SUM(Table16[[#This Row],[Salaries and Wages]:[Variable Fringe]])</f>
        <v>0</v>
      </c>
      <c r="P619" s="191"/>
      <c r="Q619" s="191"/>
      <c r="R619" s="191"/>
      <c r="S619" s="191"/>
      <c r="T619" s="191">
        <v>164</v>
      </c>
      <c r="U619" s="191"/>
      <c r="V619" s="191"/>
      <c r="W619" s="191"/>
      <c r="X619" s="191"/>
      <c r="Y619" s="191">
        <v>164</v>
      </c>
      <c r="Z619" s="191"/>
      <c r="AA619" s="223" t="s">
        <v>2359</v>
      </c>
      <c r="AB619" s="210" t="s">
        <v>2359</v>
      </c>
      <c r="AC619" s="210" t="s">
        <v>2359</v>
      </c>
      <c r="AD619" s="199" t="s">
        <v>94</v>
      </c>
      <c r="AE619" s="236" t="s">
        <v>69</v>
      </c>
      <c r="AF619" s="231">
        <v>0</v>
      </c>
      <c r="AG619" s="211">
        <f>Table16[[#This Row],[ADOPTED
Expenditures TOTAL]]*Table16[[#This Row],[
Percent Related to CAP]]</f>
        <v>0</v>
      </c>
      <c r="AH619" s="211">
        <f>Table16[[#This Row],[ADOPTED
Revenue TOTAL]]*Table16[[#This Row],[
Percent Related to CAP]]</f>
        <v>0</v>
      </c>
      <c r="AI619" s="217" t="s">
        <v>69</v>
      </c>
      <c r="AJ619" s="217" t="s">
        <v>69</v>
      </c>
      <c r="AK619" s="217" t="s">
        <v>69</v>
      </c>
      <c r="AL619" s="217" t="s">
        <v>69</v>
      </c>
      <c r="AM619" s="291"/>
      <c r="AN619" s="215" t="s">
        <v>83</v>
      </c>
      <c r="AO619" s="197"/>
      <c r="AP619" s="197"/>
      <c r="AQ619" s="216"/>
      <c r="AR619" s="216"/>
      <c r="AS619" s="219" t="s">
        <v>2408</v>
      </c>
      <c r="AT619" s="117" t="b">
        <f>IF(Table16[[#This Row],[PROPOSED
Form ID Name]]=Table16[[#This Row],[ADOPTED
Form ID Name]],TRUE,FALSE)</f>
        <v>1</v>
      </c>
      <c r="AU619" s="121" t="s">
        <v>2359</v>
      </c>
      <c r="AV619" s="220" t="b">
        <f>AND(Table16[[#This Row],[PROPOSED Adjustment Description]]=Table16[[#This Row],[ ADOPTED
Adjustment Description]],TRUE,FALSE)</f>
        <v>0</v>
      </c>
      <c r="AW619" s="1" t="s">
        <v>4458</v>
      </c>
      <c r="AX619" s="1" t="b">
        <f>Table16[[#This Row],[Total Expenditures to CAP]]=Table16[[#This Row],[
Percent Related to CAP]]*Table16[[#This Row],[ADOPTED
Expenditures TOTAL]]</f>
        <v>1</v>
      </c>
      <c r="AY619" s="1" t="b">
        <f>Table16[[#This Row],[Total Revenue to CAP]]=Table16[[#This Row],[
Percent Related to CAP]]*Table16[[#This Row],[ADOPTED
Revenue TOTAL]]</f>
        <v>1</v>
      </c>
    </row>
    <row r="620" spans="1:51" s="214" customFormat="1" ht="35.25" customHeight="1" x14ac:dyDescent="0.15">
      <c r="A620" s="196">
        <v>200719</v>
      </c>
      <c r="B620" s="199" t="s">
        <v>2409</v>
      </c>
      <c r="C620" s="198">
        <v>171415</v>
      </c>
      <c r="D620" s="199" t="s">
        <v>1271</v>
      </c>
      <c r="E620" s="199" t="s">
        <v>103</v>
      </c>
      <c r="F620" s="199" t="s">
        <v>83</v>
      </c>
      <c r="G620" s="199" t="s">
        <v>89</v>
      </c>
      <c r="H620" s="199" t="s">
        <v>83</v>
      </c>
      <c r="I620" s="226">
        <v>57687</v>
      </c>
      <c r="J620" s="228" t="s">
        <v>2410</v>
      </c>
      <c r="K620" s="190"/>
      <c r="L620" s="191"/>
      <c r="M620" s="191"/>
      <c r="N620" s="191"/>
      <c r="O620" s="191">
        <f>SUM(Table16[[#This Row],[Salaries and Wages]:[Variable Fringe]])</f>
        <v>0</v>
      </c>
      <c r="P620" s="191"/>
      <c r="Q620" s="191"/>
      <c r="R620" s="191"/>
      <c r="S620" s="191"/>
      <c r="T620" s="191"/>
      <c r="U620" s="191"/>
      <c r="V620" s="191"/>
      <c r="W620" s="191"/>
      <c r="X620" s="191"/>
      <c r="Y620" s="191"/>
      <c r="Z620" s="191">
        <v>1425</v>
      </c>
      <c r="AA620" s="223" t="s">
        <v>1689</v>
      </c>
      <c r="AB620" s="210" t="s">
        <v>1689</v>
      </c>
      <c r="AC620" s="210" t="s">
        <v>1689</v>
      </c>
      <c r="AD620" s="199" t="s">
        <v>94</v>
      </c>
      <c r="AE620" s="236" t="s">
        <v>69</v>
      </c>
      <c r="AF620" s="231">
        <v>0</v>
      </c>
      <c r="AG620" s="211">
        <f>Table16[[#This Row],[ADOPTED
Expenditures TOTAL]]*Table16[[#This Row],[
Percent Related to CAP]]</f>
        <v>0</v>
      </c>
      <c r="AH620" s="211">
        <f>Table16[[#This Row],[ADOPTED
Revenue TOTAL]]*Table16[[#This Row],[
Percent Related to CAP]]</f>
        <v>0</v>
      </c>
      <c r="AI620" s="217" t="s">
        <v>69</v>
      </c>
      <c r="AJ620" s="217" t="s">
        <v>69</v>
      </c>
      <c r="AK620" s="217" t="s">
        <v>69</v>
      </c>
      <c r="AL620" s="217" t="s">
        <v>69</v>
      </c>
      <c r="AM620" s="291"/>
      <c r="AN620" s="215" t="s">
        <v>83</v>
      </c>
      <c r="AO620" s="197"/>
      <c r="AP620" s="197"/>
      <c r="AQ620" s="216"/>
      <c r="AR620" s="216"/>
      <c r="AS620" s="219" t="s">
        <v>2410</v>
      </c>
      <c r="AT620" s="117" t="b">
        <f>IF(Table16[[#This Row],[PROPOSED
Form ID Name]]=Table16[[#This Row],[ADOPTED
Form ID Name]],TRUE,FALSE)</f>
        <v>1</v>
      </c>
      <c r="AU620" s="121" t="s">
        <v>1689</v>
      </c>
      <c r="AV620" s="220" t="b">
        <f>AND(Table16[[#This Row],[PROPOSED Adjustment Description]]=Table16[[#This Row],[ ADOPTED
Adjustment Description]],TRUE,FALSE)</f>
        <v>0</v>
      </c>
      <c r="AW620" s="1" t="s">
        <v>4458</v>
      </c>
      <c r="AX620" s="1" t="b">
        <f>Table16[[#This Row],[Total Expenditures to CAP]]=Table16[[#This Row],[
Percent Related to CAP]]*Table16[[#This Row],[ADOPTED
Expenditures TOTAL]]</f>
        <v>1</v>
      </c>
      <c r="AY620" s="1" t="b">
        <f>Table16[[#This Row],[Total Revenue to CAP]]=Table16[[#This Row],[
Percent Related to CAP]]*Table16[[#This Row],[ADOPTED
Revenue TOTAL]]</f>
        <v>1</v>
      </c>
    </row>
    <row r="621" spans="1:51" s="214" customFormat="1" ht="35.25" customHeight="1" x14ac:dyDescent="0.15">
      <c r="A621" s="196">
        <v>200719</v>
      </c>
      <c r="B621" s="199" t="s">
        <v>2409</v>
      </c>
      <c r="C621" s="198">
        <v>171415</v>
      </c>
      <c r="D621" s="199" t="s">
        <v>1271</v>
      </c>
      <c r="E621" s="199" t="s">
        <v>103</v>
      </c>
      <c r="F621" s="199" t="s">
        <v>83</v>
      </c>
      <c r="G621" s="199" t="s">
        <v>61</v>
      </c>
      <c r="H621" s="199" t="s">
        <v>83</v>
      </c>
      <c r="I621" s="226">
        <v>57688</v>
      </c>
      <c r="J621" s="228" t="s">
        <v>2411</v>
      </c>
      <c r="K621" s="190"/>
      <c r="L621" s="191"/>
      <c r="M621" s="191"/>
      <c r="N621" s="191"/>
      <c r="O621" s="191">
        <f>SUM(Table16[[#This Row],[Salaries and Wages]:[Variable Fringe]])</f>
        <v>0</v>
      </c>
      <c r="P621" s="191"/>
      <c r="Q621" s="191"/>
      <c r="R621" s="191"/>
      <c r="S621" s="191"/>
      <c r="T621" s="191">
        <v>111</v>
      </c>
      <c r="U621" s="191"/>
      <c r="V621" s="191"/>
      <c r="W621" s="191"/>
      <c r="X621" s="191"/>
      <c r="Y621" s="191">
        <v>111</v>
      </c>
      <c r="Z621" s="191"/>
      <c r="AA621" s="223" t="s">
        <v>2359</v>
      </c>
      <c r="AB621" s="210" t="s">
        <v>2359</v>
      </c>
      <c r="AC621" s="210" t="s">
        <v>2359</v>
      </c>
      <c r="AD621" s="199" t="s">
        <v>94</v>
      </c>
      <c r="AE621" s="236" t="s">
        <v>69</v>
      </c>
      <c r="AF621" s="231">
        <v>0</v>
      </c>
      <c r="AG621" s="211">
        <f>Table16[[#This Row],[ADOPTED
Expenditures TOTAL]]*Table16[[#This Row],[
Percent Related to CAP]]</f>
        <v>0</v>
      </c>
      <c r="AH621" s="211">
        <f>Table16[[#This Row],[ADOPTED
Revenue TOTAL]]*Table16[[#This Row],[
Percent Related to CAP]]</f>
        <v>0</v>
      </c>
      <c r="AI621" s="217" t="s">
        <v>69</v>
      </c>
      <c r="AJ621" s="217" t="s">
        <v>69</v>
      </c>
      <c r="AK621" s="217" t="s">
        <v>69</v>
      </c>
      <c r="AL621" s="217" t="s">
        <v>69</v>
      </c>
      <c r="AM621" s="291"/>
      <c r="AN621" s="215" t="s">
        <v>83</v>
      </c>
      <c r="AO621" s="197"/>
      <c r="AP621" s="197"/>
      <c r="AQ621" s="216"/>
      <c r="AR621" s="216"/>
      <c r="AS621" s="219" t="s">
        <v>2411</v>
      </c>
      <c r="AT621" s="117" t="b">
        <f>IF(Table16[[#This Row],[PROPOSED
Form ID Name]]=Table16[[#This Row],[ADOPTED
Form ID Name]],TRUE,FALSE)</f>
        <v>1</v>
      </c>
      <c r="AU621" s="121" t="s">
        <v>2359</v>
      </c>
      <c r="AV621" s="220" t="b">
        <f>AND(Table16[[#This Row],[PROPOSED Adjustment Description]]=Table16[[#This Row],[ ADOPTED
Adjustment Description]],TRUE,FALSE)</f>
        <v>0</v>
      </c>
      <c r="AW621" s="1" t="s">
        <v>4458</v>
      </c>
      <c r="AX621" s="1" t="b">
        <f>Table16[[#This Row],[Total Expenditures to CAP]]=Table16[[#This Row],[
Percent Related to CAP]]*Table16[[#This Row],[ADOPTED
Expenditures TOTAL]]</f>
        <v>1</v>
      </c>
      <c r="AY621" s="1" t="b">
        <f>Table16[[#This Row],[Total Revenue to CAP]]=Table16[[#This Row],[
Percent Related to CAP]]*Table16[[#This Row],[ADOPTED
Revenue TOTAL]]</f>
        <v>1</v>
      </c>
    </row>
    <row r="622" spans="1:51" s="214" customFormat="1" ht="35.25" customHeight="1" x14ac:dyDescent="0.15">
      <c r="A622" s="196">
        <v>200052</v>
      </c>
      <c r="B622" s="199" t="s">
        <v>2412</v>
      </c>
      <c r="C622" s="198">
        <v>171415</v>
      </c>
      <c r="D622" s="199" t="s">
        <v>1271</v>
      </c>
      <c r="E622" s="199" t="s">
        <v>103</v>
      </c>
      <c r="F622" s="199" t="s">
        <v>83</v>
      </c>
      <c r="G622" s="199" t="s">
        <v>89</v>
      </c>
      <c r="H622" s="199" t="s">
        <v>83</v>
      </c>
      <c r="I622" s="226">
        <v>57689</v>
      </c>
      <c r="J622" s="228" t="s">
        <v>2413</v>
      </c>
      <c r="K622" s="190"/>
      <c r="L622" s="191"/>
      <c r="M622" s="191"/>
      <c r="N622" s="191"/>
      <c r="O622" s="191">
        <f>SUM(Table16[[#This Row],[Salaries and Wages]:[Variable Fringe]])</f>
        <v>0</v>
      </c>
      <c r="P622" s="191"/>
      <c r="Q622" s="191"/>
      <c r="R622" s="191"/>
      <c r="S622" s="191"/>
      <c r="T622" s="191"/>
      <c r="U622" s="191"/>
      <c r="V622" s="191"/>
      <c r="W622" s="191"/>
      <c r="X622" s="191"/>
      <c r="Y622" s="191"/>
      <c r="Z622" s="191">
        <v>6280</v>
      </c>
      <c r="AA622" s="223" t="s">
        <v>1689</v>
      </c>
      <c r="AB622" s="210" t="s">
        <v>1689</v>
      </c>
      <c r="AC622" s="210" t="s">
        <v>1689</v>
      </c>
      <c r="AD622" s="199" t="s">
        <v>94</v>
      </c>
      <c r="AE622" s="236" t="s">
        <v>69</v>
      </c>
      <c r="AF622" s="231">
        <v>0</v>
      </c>
      <c r="AG622" s="211">
        <f>Table16[[#This Row],[ADOPTED
Expenditures TOTAL]]*Table16[[#This Row],[
Percent Related to CAP]]</f>
        <v>0</v>
      </c>
      <c r="AH622" s="211">
        <f>Table16[[#This Row],[ADOPTED
Revenue TOTAL]]*Table16[[#This Row],[
Percent Related to CAP]]</f>
        <v>0</v>
      </c>
      <c r="AI622" s="217" t="s">
        <v>69</v>
      </c>
      <c r="AJ622" s="217" t="s">
        <v>69</v>
      </c>
      <c r="AK622" s="217" t="s">
        <v>69</v>
      </c>
      <c r="AL622" s="217" t="s">
        <v>69</v>
      </c>
      <c r="AM622" s="291"/>
      <c r="AN622" s="215" t="s">
        <v>83</v>
      </c>
      <c r="AO622" s="197"/>
      <c r="AP622" s="197"/>
      <c r="AQ622" s="216"/>
      <c r="AR622" s="216"/>
      <c r="AS622" s="219" t="s">
        <v>2413</v>
      </c>
      <c r="AT622" s="117" t="b">
        <f>IF(Table16[[#This Row],[PROPOSED
Form ID Name]]=Table16[[#This Row],[ADOPTED
Form ID Name]],TRUE,FALSE)</f>
        <v>1</v>
      </c>
      <c r="AU622" s="121" t="s">
        <v>1689</v>
      </c>
      <c r="AV622" s="220" t="b">
        <f>AND(Table16[[#This Row],[PROPOSED Adjustment Description]]=Table16[[#This Row],[ ADOPTED
Adjustment Description]],TRUE,FALSE)</f>
        <v>0</v>
      </c>
      <c r="AW622" s="1" t="s">
        <v>4458</v>
      </c>
      <c r="AX622" s="1" t="b">
        <f>Table16[[#This Row],[Total Expenditures to CAP]]=Table16[[#This Row],[
Percent Related to CAP]]*Table16[[#This Row],[ADOPTED
Expenditures TOTAL]]</f>
        <v>1</v>
      </c>
      <c r="AY622" s="1" t="b">
        <f>Table16[[#This Row],[Total Revenue to CAP]]=Table16[[#This Row],[
Percent Related to CAP]]*Table16[[#This Row],[ADOPTED
Revenue TOTAL]]</f>
        <v>1</v>
      </c>
    </row>
    <row r="623" spans="1:51" s="214" customFormat="1" ht="35.25" customHeight="1" x14ac:dyDescent="0.15">
      <c r="A623" s="196">
        <v>200080</v>
      </c>
      <c r="B623" s="199" t="s">
        <v>2414</v>
      </c>
      <c r="C623" s="198">
        <v>171415</v>
      </c>
      <c r="D623" s="199" t="s">
        <v>1271</v>
      </c>
      <c r="E623" s="199" t="s">
        <v>103</v>
      </c>
      <c r="F623" s="199" t="s">
        <v>83</v>
      </c>
      <c r="G623" s="199" t="s">
        <v>89</v>
      </c>
      <c r="H623" s="199" t="s">
        <v>83</v>
      </c>
      <c r="I623" s="226">
        <v>57690</v>
      </c>
      <c r="J623" s="228" t="s">
        <v>2415</v>
      </c>
      <c r="K623" s="190"/>
      <c r="L623" s="191"/>
      <c r="M623" s="191"/>
      <c r="N623" s="191"/>
      <c r="O623" s="191">
        <f>SUM(Table16[[#This Row],[Salaries and Wages]:[Variable Fringe]])</f>
        <v>0</v>
      </c>
      <c r="P623" s="191"/>
      <c r="Q623" s="191"/>
      <c r="R623" s="191"/>
      <c r="S623" s="191"/>
      <c r="T623" s="191"/>
      <c r="U623" s="191"/>
      <c r="V623" s="191"/>
      <c r="W623" s="191"/>
      <c r="X623" s="191"/>
      <c r="Y623" s="191"/>
      <c r="Z623" s="191">
        <v>448</v>
      </c>
      <c r="AA623" s="223" t="s">
        <v>1689</v>
      </c>
      <c r="AB623" s="210" t="s">
        <v>1689</v>
      </c>
      <c r="AC623" s="210" t="s">
        <v>1689</v>
      </c>
      <c r="AD623" s="199" t="s">
        <v>94</v>
      </c>
      <c r="AE623" s="236" t="s">
        <v>69</v>
      </c>
      <c r="AF623" s="231">
        <v>0</v>
      </c>
      <c r="AG623" s="211">
        <f>Table16[[#This Row],[ADOPTED
Expenditures TOTAL]]*Table16[[#This Row],[
Percent Related to CAP]]</f>
        <v>0</v>
      </c>
      <c r="AH623" s="211">
        <f>Table16[[#This Row],[ADOPTED
Revenue TOTAL]]*Table16[[#This Row],[
Percent Related to CAP]]</f>
        <v>0</v>
      </c>
      <c r="AI623" s="217" t="s">
        <v>69</v>
      </c>
      <c r="AJ623" s="217" t="s">
        <v>69</v>
      </c>
      <c r="AK623" s="217" t="s">
        <v>69</v>
      </c>
      <c r="AL623" s="217" t="s">
        <v>69</v>
      </c>
      <c r="AM623" s="291"/>
      <c r="AN623" s="215" t="s">
        <v>83</v>
      </c>
      <c r="AO623" s="197"/>
      <c r="AP623" s="197"/>
      <c r="AQ623" s="216"/>
      <c r="AR623" s="216"/>
      <c r="AS623" s="219" t="s">
        <v>2415</v>
      </c>
      <c r="AT623" s="117" t="b">
        <f>IF(Table16[[#This Row],[PROPOSED
Form ID Name]]=Table16[[#This Row],[ADOPTED
Form ID Name]],TRUE,FALSE)</f>
        <v>1</v>
      </c>
      <c r="AU623" s="121" t="s">
        <v>1689</v>
      </c>
      <c r="AV623" s="220" t="b">
        <f>AND(Table16[[#This Row],[PROPOSED Adjustment Description]]=Table16[[#This Row],[ ADOPTED
Adjustment Description]],TRUE,FALSE)</f>
        <v>0</v>
      </c>
      <c r="AW623" s="1" t="s">
        <v>4458</v>
      </c>
      <c r="AX623" s="1" t="b">
        <f>Table16[[#This Row],[Total Expenditures to CAP]]=Table16[[#This Row],[
Percent Related to CAP]]*Table16[[#This Row],[ADOPTED
Expenditures TOTAL]]</f>
        <v>1</v>
      </c>
      <c r="AY623" s="1" t="b">
        <f>Table16[[#This Row],[Total Revenue to CAP]]=Table16[[#This Row],[
Percent Related to CAP]]*Table16[[#This Row],[ADOPTED
Revenue TOTAL]]</f>
        <v>1</v>
      </c>
    </row>
    <row r="624" spans="1:51" s="214" customFormat="1" ht="35.25" customHeight="1" x14ac:dyDescent="0.15">
      <c r="A624" s="196">
        <v>200080</v>
      </c>
      <c r="B624" s="199" t="s">
        <v>2414</v>
      </c>
      <c r="C624" s="198">
        <v>171415</v>
      </c>
      <c r="D624" s="199" t="s">
        <v>1271</v>
      </c>
      <c r="E624" s="199" t="s">
        <v>103</v>
      </c>
      <c r="F624" s="199" t="s">
        <v>83</v>
      </c>
      <c r="G624" s="199" t="s">
        <v>61</v>
      </c>
      <c r="H624" s="199" t="s">
        <v>83</v>
      </c>
      <c r="I624" s="226">
        <v>57691</v>
      </c>
      <c r="J624" s="228" t="s">
        <v>2416</v>
      </c>
      <c r="K624" s="190"/>
      <c r="L624" s="191"/>
      <c r="M624" s="191"/>
      <c r="N624" s="191"/>
      <c r="O624" s="191">
        <f>SUM(Table16[[#This Row],[Salaries and Wages]:[Variable Fringe]])</f>
        <v>0</v>
      </c>
      <c r="P624" s="191">
        <v>5000</v>
      </c>
      <c r="Q624" s="191"/>
      <c r="R624" s="191"/>
      <c r="S624" s="191"/>
      <c r="T624" s="191">
        <v>1510</v>
      </c>
      <c r="U624" s="191"/>
      <c r="V624" s="191"/>
      <c r="W624" s="191"/>
      <c r="X624" s="191"/>
      <c r="Y624" s="191">
        <v>6510</v>
      </c>
      <c r="Z624" s="191"/>
      <c r="AA624" s="223" t="s">
        <v>2359</v>
      </c>
      <c r="AB624" s="210" t="s">
        <v>2359</v>
      </c>
      <c r="AC624" s="210" t="s">
        <v>2359</v>
      </c>
      <c r="AD624" s="199" t="s">
        <v>94</v>
      </c>
      <c r="AE624" s="236" t="s">
        <v>69</v>
      </c>
      <c r="AF624" s="231">
        <v>0</v>
      </c>
      <c r="AG624" s="211">
        <f>Table16[[#This Row],[ADOPTED
Expenditures TOTAL]]*Table16[[#This Row],[
Percent Related to CAP]]</f>
        <v>0</v>
      </c>
      <c r="AH624" s="211">
        <f>Table16[[#This Row],[ADOPTED
Revenue TOTAL]]*Table16[[#This Row],[
Percent Related to CAP]]</f>
        <v>0</v>
      </c>
      <c r="AI624" s="217" t="s">
        <v>69</v>
      </c>
      <c r="AJ624" s="217" t="s">
        <v>69</v>
      </c>
      <c r="AK624" s="217" t="s">
        <v>69</v>
      </c>
      <c r="AL624" s="217" t="s">
        <v>69</v>
      </c>
      <c r="AM624" s="291"/>
      <c r="AN624" s="215" t="s">
        <v>83</v>
      </c>
      <c r="AO624" s="197"/>
      <c r="AP624" s="197"/>
      <c r="AQ624" s="216"/>
      <c r="AR624" s="216"/>
      <c r="AS624" s="219" t="s">
        <v>2416</v>
      </c>
      <c r="AT624" s="117" t="b">
        <f>IF(Table16[[#This Row],[PROPOSED
Form ID Name]]=Table16[[#This Row],[ADOPTED
Form ID Name]],TRUE,FALSE)</f>
        <v>1</v>
      </c>
      <c r="AU624" s="121" t="s">
        <v>2359</v>
      </c>
      <c r="AV624" s="220" t="b">
        <f>AND(Table16[[#This Row],[PROPOSED Adjustment Description]]=Table16[[#This Row],[ ADOPTED
Adjustment Description]],TRUE,FALSE)</f>
        <v>0</v>
      </c>
      <c r="AW624" s="1" t="s">
        <v>4458</v>
      </c>
      <c r="AX624" s="1" t="b">
        <f>Table16[[#This Row],[Total Expenditures to CAP]]=Table16[[#This Row],[
Percent Related to CAP]]*Table16[[#This Row],[ADOPTED
Expenditures TOTAL]]</f>
        <v>1</v>
      </c>
      <c r="AY624" s="1" t="b">
        <f>Table16[[#This Row],[Total Revenue to CAP]]=Table16[[#This Row],[
Percent Related to CAP]]*Table16[[#This Row],[ADOPTED
Revenue TOTAL]]</f>
        <v>1</v>
      </c>
    </row>
    <row r="625" spans="1:51" s="214" customFormat="1" ht="35.25" customHeight="1" x14ac:dyDescent="0.15">
      <c r="A625" s="196">
        <v>200056</v>
      </c>
      <c r="B625" s="199" t="s">
        <v>2417</v>
      </c>
      <c r="C625" s="198">
        <v>171415</v>
      </c>
      <c r="D625" s="199" t="s">
        <v>1271</v>
      </c>
      <c r="E625" s="199" t="s">
        <v>103</v>
      </c>
      <c r="F625" s="199" t="s">
        <v>83</v>
      </c>
      <c r="G625" s="199" t="s">
        <v>89</v>
      </c>
      <c r="H625" s="199" t="s">
        <v>83</v>
      </c>
      <c r="I625" s="226">
        <v>57692</v>
      </c>
      <c r="J625" s="228" t="s">
        <v>2418</v>
      </c>
      <c r="K625" s="190"/>
      <c r="L625" s="191"/>
      <c r="M625" s="191"/>
      <c r="N625" s="191"/>
      <c r="O625" s="191">
        <f>SUM(Table16[[#This Row],[Salaries and Wages]:[Variable Fringe]])</f>
        <v>0</v>
      </c>
      <c r="P625" s="191"/>
      <c r="Q625" s="191"/>
      <c r="R625" s="191"/>
      <c r="S625" s="191"/>
      <c r="T625" s="191"/>
      <c r="U625" s="191"/>
      <c r="V625" s="191"/>
      <c r="W625" s="191"/>
      <c r="X625" s="191"/>
      <c r="Y625" s="191"/>
      <c r="Z625" s="191">
        <v>21335</v>
      </c>
      <c r="AA625" s="223" t="s">
        <v>1689</v>
      </c>
      <c r="AB625" s="210" t="s">
        <v>1689</v>
      </c>
      <c r="AC625" s="210" t="s">
        <v>1689</v>
      </c>
      <c r="AD625" s="199" t="s">
        <v>94</v>
      </c>
      <c r="AE625" s="236" t="s">
        <v>69</v>
      </c>
      <c r="AF625" s="231">
        <v>0</v>
      </c>
      <c r="AG625" s="211">
        <f>Table16[[#This Row],[ADOPTED
Expenditures TOTAL]]*Table16[[#This Row],[
Percent Related to CAP]]</f>
        <v>0</v>
      </c>
      <c r="AH625" s="211">
        <f>Table16[[#This Row],[ADOPTED
Revenue TOTAL]]*Table16[[#This Row],[
Percent Related to CAP]]</f>
        <v>0</v>
      </c>
      <c r="AI625" s="217" t="s">
        <v>69</v>
      </c>
      <c r="AJ625" s="217" t="s">
        <v>69</v>
      </c>
      <c r="AK625" s="217" t="s">
        <v>69</v>
      </c>
      <c r="AL625" s="217" t="s">
        <v>69</v>
      </c>
      <c r="AM625" s="291"/>
      <c r="AN625" s="215" t="s">
        <v>83</v>
      </c>
      <c r="AO625" s="197"/>
      <c r="AP625" s="197"/>
      <c r="AQ625" s="216"/>
      <c r="AR625" s="216"/>
      <c r="AS625" s="219" t="s">
        <v>2418</v>
      </c>
      <c r="AT625" s="117" t="b">
        <f>IF(Table16[[#This Row],[PROPOSED
Form ID Name]]=Table16[[#This Row],[ADOPTED
Form ID Name]],TRUE,FALSE)</f>
        <v>1</v>
      </c>
      <c r="AU625" s="121" t="s">
        <v>1689</v>
      </c>
      <c r="AV625" s="220" t="b">
        <f>AND(Table16[[#This Row],[PROPOSED Adjustment Description]]=Table16[[#This Row],[ ADOPTED
Adjustment Description]],TRUE,FALSE)</f>
        <v>0</v>
      </c>
      <c r="AW625" s="1" t="s">
        <v>4458</v>
      </c>
      <c r="AX625" s="1" t="b">
        <f>Table16[[#This Row],[Total Expenditures to CAP]]=Table16[[#This Row],[
Percent Related to CAP]]*Table16[[#This Row],[ADOPTED
Expenditures TOTAL]]</f>
        <v>1</v>
      </c>
      <c r="AY625" s="1" t="b">
        <f>Table16[[#This Row],[Total Revenue to CAP]]=Table16[[#This Row],[
Percent Related to CAP]]*Table16[[#This Row],[ADOPTED
Revenue TOTAL]]</f>
        <v>1</v>
      </c>
    </row>
    <row r="626" spans="1:51" s="214" customFormat="1" ht="35.25" customHeight="1" x14ac:dyDescent="0.15">
      <c r="A626" s="196">
        <v>200023</v>
      </c>
      <c r="B626" s="199" t="s">
        <v>2419</v>
      </c>
      <c r="C626" s="198">
        <v>171415</v>
      </c>
      <c r="D626" s="199" t="s">
        <v>1271</v>
      </c>
      <c r="E626" s="199" t="s">
        <v>103</v>
      </c>
      <c r="F626" s="199" t="s">
        <v>83</v>
      </c>
      <c r="G626" s="199" t="s">
        <v>89</v>
      </c>
      <c r="H626" s="199" t="s">
        <v>83</v>
      </c>
      <c r="I626" s="226">
        <v>57693</v>
      </c>
      <c r="J626" s="228" t="s">
        <v>2420</v>
      </c>
      <c r="K626" s="190"/>
      <c r="L626" s="191"/>
      <c r="M626" s="191"/>
      <c r="N626" s="191"/>
      <c r="O626" s="191">
        <f>SUM(Table16[[#This Row],[Salaries and Wages]:[Variable Fringe]])</f>
        <v>0</v>
      </c>
      <c r="P626" s="191"/>
      <c r="Q626" s="191"/>
      <c r="R626" s="191"/>
      <c r="S626" s="191"/>
      <c r="T626" s="191"/>
      <c r="U626" s="191"/>
      <c r="V626" s="191"/>
      <c r="W626" s="191"/>
      <c r="X626" s="191"/>
      <c r="Y626" s="191"/>
      <c r="Z626" s="191">
        <v>120810</v>
      </c>
      <c r="AA626" s="223" t="s">
        <v>1689</v>
      </c>
      <c r="AB626" s="210" t="s">
        <v>1689</v>
      </c>
      <c r="AC626" s="210" t="s">
        <v>1689</v>
      </c>
      <c r="AD626" s="199" t="s">
        <v>94</v>
      </c>
      <c r="AE626" s="236" t="s">
        <v>69</v>
      </c>
      <c r="AF626" s="231">
        <v>0</v>
      </c>
      <c r="AG626" s="211">
        <f>Table16[[#This Row],[ADOPTED
Expenditures TOTAL]]*Table16[[#This Row],[
Percent Related to CAP]]</f>
        <v>0</v>
      </c>
      <c r="AH626" s="211">
        <f>Table16[[#This Row],[ADOPTED
Revenue TOTAL]]*Table16[[#This Row],[
Percent Related to CAP]]</f>
        <v>0</v>
      </c>
      <c r="AI626" s="217" t="s">
        <v>69</v>
      </c>
      <c r="AJ626" s="217" t="s">
        <v>69</v>
      </c>
      <c r="AK626" s="217" t="s">
        <v>69</v>
      </c>
      <c r="AL626" s="217" t="s">
        <v>69</v>
      </c>
      <c r="AM626" s="291"/>
      <c r="AN626" s="215" t="s">
        <v>83</v>
      </c>
      <c r="AO626" s="197"/>
      <c r="AP626" s="197"/>
      <c r="AQ626" s="216"/>
      <c r="AR626" s="216"/>
      <c r="AS626" s="219" t="s">
        <v>2420</v>
      </c>
      <c r="AT626" s="117" t="b">
        <f>IF(Table16[[#This Row],[PROPOSED
Form ID Name]]=Table16[[#This Row],[ADOPTED
Form ID Name]],TRUE,FALSE)</f>
        <v>1</v>
      </c>
      <c r="AU626" s="121" t="s">
        <v>1689</v>
      </c>
      <c r="AV626" s="220" t="b">
        <f>AND(Table16[[#This Row],[PROPOSED Adjustment Description]]=Table16[[#This Row],[ ADOPTED
Adjustment Description]],TRUE,FALSE)</f>
        <v>0</v>
      </c>
      <c r="AW626" s="1" t="s">
        <v>4458</v>
      </c>
      <c r="AX626" s="1" t="b">
        <f>Table16[[#This Row],[Total Expenditures to CAP]]=Table16[[#This Row],[
Percent Related to CAP]]*Table16[[#This Row],[ADOPTED
Expenditures TOTAL]]</f>
        <v>1</v>
      </c>
      <c r="AY626" s="1" t="b">
        <f>Table16[[#This Row],[Total Revenue to CAP]]=Table16[[#This Row],[
Percent Related to CAP]]*Table16[[#This Row],[ADOPTED
Revenue TOTAL]]</f>
        <v>1</v>
      </c>
    </row>
    <row r="627" spans="1:51" s="214" customFormat="1" ht="35.25" customHeight="1" x14ac:dyDescent="0.15">
      <c r="A627" s="196">
        <v>200032</v>
      </c>
      <c r="B627" s="199" t="s">
        <v>2421</v>
      </c>
      <c r="C627" s="198">
        <v>171415</v>
      </c>
      <c r="D627" s="199" t="s">
        <v>1271</v>
      </c>
      <c r="E627" s="199" t="s">
        <v>103</v>
      </c>
      <c r="F627" s="199" t="s">
        <v>83</v>
      </c>
      <c r="G627" s="199" t="s">
        <v>134</v>
      </c>
      <c r="H627" s="199" t="s">
        <v>83</v>
      </c>
      <c r="I627" s="226">
        <v>57694</v>
      </c>
      <c r="J627" s="228" t="s">
        <v>2422</v>
      </c>
      <c r="K627" s="190"/>
      <c r="L627" s="191"/>
      <c r="M627" s="191"/>
      <c r="N627" s="191"/>
      <c r="O627" s="191">
        <f>SUM(Table16[[#This Row],[Salaries and Wages]:[Variable Fringe]])</f>
        <v>0</v>
      </c>
      <c r="P627" s="191"/>
      <c r="Q627" s="191"/>
      <c r="R627" s="191"/>
      <c r="S627" s="191"/>
      <c r="T627" s="191"/>
      <c r="U627" s="191"/>
      <c r="V627" s="191"/>
      <c r="W627" s="191"/>
      <c r="X627" s="191"/>
      <c r="Y627" s="191"/>
      <c r="Z627" s="193">
        <v>-3329</v>
      </c>
      <c r="AA627" s="223" t="s">
        <v>1689</v>
      </c>
      <c r="AB627" s="210" t="s">
        <v>1689</v>
      </c>
      <c r="AC627" s="210" t="s">
        <v>1689</v>
      </c>
      <c r="AD627" s="199" t="s">
        <v>94</v>
      </c>
      <c r="AE627" s="236" t="s">
        <v>69</v>
      </c>
      <c r="AF627" s="231">
        <v>0</v>
      </c>
      <c r="AG627" s="211">
        <f>Table16[[#This Row],[ADOPTED
Expenditures TOTAL]]*Table16[[#This Row],[
Percent Related to CAP]]</f>
        <v>0</v>
      </c>
      <c r="AH627" s="211">
        <f>Table16[[#This Row],[ADOPTED
Revenue TOTAL]]*Table16[[#This Row],[
Percent Related to CAP]]</f>
        <v>0</v>
      </c>
      <c r="AI627" s="217" t="s">
        <v>69</v>
      </c>
      <c r="AJ627" s="217" t="s">
        <v>69</v>
      </c>
      <c r="AK627" s="217" t="s">
        <v>69</v>
      </c>
      <c r="AL627" s="217" t="s">
        <v>69</v>
      </c>
      <c r="AM627" s="291"/>
      <c r="AN627" s="215" t="s">
        <v>83</v>
      </c>
      <c r="AO627" s="197"/>
      <c r="AP627" s="197"/>
      <c r="AQ627" s="216"/>
      <c r="AR627" s="216"/>
      <c r="AS627" s="219" t="s">
        <v>2422</v>
      </c>
      <c r="AT627" s="117" t="b">
        <f>IF(Table16[[#This Row],[PROPOSED
Form ID Name]]=Table16[[#This Row],[ADOPTED
Form ID Name]],TRUE,FALSE)</f>
        <v>1</v>
      </c>
      <c r="AU627" s="121" t="s">
        <v>1689</v>
      </c>
      <c r="AV627" s="220" t="b">
        <f>AND(Table16[[#This Row],[PROPOSED Adjustment Description]]=Table16[[#This Row],[ ADOPTED
Adjustment Description]],TRUE,FALSE)</f>
        <v>0</v>
      </c>
      <c r="AW627" s="1" t="s">
        <v>4458</v>
      </c>
      <c r="AX627" s="1" t="b">
        <f>Table16[[#This Row],[Total Expenditures to CAP]]=Table16[[#This Row],[
Percent Related to CAP]]*Table16[[#This Row],[ADOPTED
Expenditures TOTAL]]</f>
        <v>1</v>
      </c>
      <c r="AY627" s="1" t="b">
        <f>Table16[[#This Row],[Total Revenue to CAP]]=Table16[[#This Row],[
Percent Related to CAP]]*Table16[[#This Row],[ADOPTED
Revenue TOTAL]]</f>
        <v>1</v>
      </c>
    </row>
    <row r="628" spans="1:51" s="214" customFormat="1" ht="35.25" customHeight="1" x14ac:dyDescent="0.15">
      <c r="A628" s="196">
        <v>200023</v>
      </c>
      <c r="B628" s="199" t="s">
        <v>2419</v>
      </c>
      <c r="C628" s="198">
        <v>171415</v>
      </c>
      <c r="D628" s="199" t="s">
        <v>1271</v>
      </c>
      <c r="E628" s="199" t="s">
        <v>103</v>
      </c>
      <c r="F628" s="199" t="s">
        <v>83</v>
      </c>
      <c r="G628" s="199" t="s">
        <v>61</v>
      </c>
      <c r="H628" s="199" t="s">
        <v>83</v>
      </c>
      <c r="I628" s="226">
        <v>57695</v>
      </c>
      <c r="J628" s="228" t="s">
        <v>2423</v>
      </c>
      <c r="K628" s="190"/>
      <c r="L628" s="191"/>
      <c r="M628" s="191"/>
      <c r="N628" s="191"/>
      <c r="O628" s="191">
        <f>SUM(Table16[[#This Row],[Salaries and Wages]:[Variable Fringe]])</f>
        <v>0</v>
      </c>
      <c r="P628" s="191"/>
      <c r="Q628" s="191">
        <v>500</v>
      </c>
      <c r="R628" s="191"/>
      <c r="S628" s="191"/>
      <c r="T628" s="191"/>
      <c r="U628" s="191"/>
      <c r="V628" s="191"/>
      <c r="W628" s="191"/>
      <c r="X628" s="191"/>
      <c r="Y628" s="191">
        <v>500</v>
      </c>
      <c r="Z628" s="191"/>
      <c r="AA628" s="223" t="s">
        <v>2359</v>
      </c>
      <c r="AB628" s="210" t="s">
        <v>2359</v>
      </c>
      <c r="AC628" s="210" t="s">
        <v>2359</v>
      </c>
      <c r="AD628" s="199" t="s">
        <v>94</v>
      </c>
      <c r="AE628" s="236" t="s">
        <v>69</v>
      </c>
      <c r="AF628" s="231">
        <v>0</v>
      </c>
      <c r="AG628" s="211">
        <f>Table16[[#This Row],[ADOPTED
Expenditures TOTAL]]*Table16[[#This Row],[
Percent Related to CAP]]</f>
        <v>0</v>
      </c>
      <c r="AH628" s="211">
        <f>Table16[[#This Row],[ADOPTED
Revenue TOTAL]]*Table16[[#This Row],[
Percent Related to CAP]]</f>
        <v>0</v>
      </c>
      <c r="AI628" s="217" t="s">
        <v>69</v>
      </c>
      <c r="AJ628" s="217" t="s">
        <v>69</v>
      </c>
      <c r="AK628" s="217" t="s">
        <v>69</v>
      </c>
      <c r="AL628" s="217" t="s">
        <v>69</v>
      </c>
      <c r="AM628" s="291"/>
      <c r="AN628" s="215" t="s">
        <v>83</v>
      </c>
      <c r="AO628" s="197"/>
      <c r="AP628" s="197"/>
      <c r="AQ628" s="216"/>
      <c r="AR628" s="216"/>
      <c r="AS628" s="219" t="s">
        <v>2423</v>
      </c>
      <c r="AT628" s="117" t="b">
        <f>IF(Table16[[#This Row],[PROPOSED
Form ID Name]]=Table16[[#This Row],[ADOPTED
Form ID Name]],TRUE,FALSE)</f>
        <v>1</v>
      </c>
      <c r="AU628" s="121" t="s">
        <v>2359</v>
      </c>
      <c r="AV628" s="220" t="b">
        <f>AND(Table16[[#This Row],[PROPOSED Adjustment Description]]=Table16[[#This Row],[ ADOPTED
Adjustment Description]],TRUE,FALSE)</f>
        <v>0</v>
      </c>
      <c r="AW628" s="1" t="s">
        <v>4458</v>
      </c>
      <c r="AX628" s="1" t="b">
        <f>Table16[[#This Row],[Total Expenditures to CAP]]=Table16[[#This Row],[
Percent Related to CAP]]*Table16[[#This Row],[ADOPTED
Expenditures TOTAL]]</f>
        <v>1</v>
      </c>
      <c r="AY628" s="1" t="b">
        <f>Table16[[#This Row],[Total Revenue to CAP]]=Table16[[#This Row],[
Percent Related to CAP]]*Table16[[#This Row],[ADOPTED
Revenue TOTAL]]</f>
        <v>1</v>
      </c>
    </row>
    <row r="629" spans="1:51" s="214" customFormat="1" ht="35.25" customHeight="1" x14ac:dyDescent="0.15">
      <c r="A629" s="196">
        <v>200063</v>
      </c>
      <c r="B629" s="199" t="s">
        <v>2424</v>
      </c>
      <c r="C629" s="198">
        <v>171415</v>
      </c>
      <c r="D629" s="199" t="s">
        <v>1271</v>
      </c>
      <c r="E629" s="199" t="s">
        <v>103</v>
      </c>
      <c r="F629" s="199" t="s">
        <v>83</v>
      </c>
      <c r="G629" s="199" t="s">
        <v>89</v>
      </c>
      <c r="H629" s="199" t="s">
        <v>83</v>
      </c>
      <c r="I629" s="226">
        <v>57696</v>
      </c>
      <c r="J629" s="228" t="s">
        <v>2425</v>
      </c>
      <c r="K629" s="190"/>
      <c r="L629" s="191"/>
      <c r="M629" s="191"/>
      <c r="N629" s="191"/>
      <c r="O629" s="191">
        <f>SUM(Table16[[#This Row],[Salaries and Wages]:[Variable Fringe]])</f>
        <v>0</v>
      </c>
      <c r="P629" s="191"/>
      <c r="Q629" s="191"/>
      <c r="R629" s="191"/>
      <c r="S629" s="191"/>
      <c r="T629" s="191"/>
      <c r="U629" s="191"/>
      <c r="V629" s="191"/>
      <c r="W629" s="191"/>
      <c r="X629" s="191"/>
      <c r="Y629" s="191"/>
      <c r="Z629" s="191">
        <v>40577</v>
      </c>
      <c r="AA629" s="223" t="s">
        <v>1689</v>
      </c>
      <c r="AB629" s="210" t="s">
        <v>1689</v>
      </c>
      <c r="AC629" s="210" t="s">
        <v>1689</v>
      </c>
      <c r="AD629" s="199" t="s">
        <v>94</v>
      </c>
      <c r="AE629" s="236" t="s">
        <v>69</v>
      </c>
      <c r="AF629" s="231">
        <v>0</v>
      </c>
      <c r="AG629" s="211">
        <f>Table16[[#This Row],[ADOPTED
Expenditures TOTAL]]*Table16[[#This Row],[
Percent Related to CAP]]</f>
        <v>0</v>
      </c>
      <c r="AH629" s="211">
        <f>Table16[[#This Row],[ADOPTED
Revenue TOTAL]]*Table16[[#This Row],[
Percent Related to CAP]]</f>
        <v>0</v>
      </c>
      <c r="AI629" s="217" t="s">
        <v>69</v>
      </c>
      <c r="AJ629" s="217" t="s">
        <v>69</v>
      </c>
      <c r="AK629" s="217" t="s">
        <v>69</v>
      </c>
      <c r="AL629" s="217" t="s">
        <v>69</v>
      </c>
      <c r="AM629" s="291"/>
      <c r="AN629" s="215" t="s">
        <v>83</v>
      </c>
      <c r="AO629" s="197"/>
      <c r="AP629" s="197"/>
      <c r="AQ629" s="216"/>
      <c r="AR629" s="216"/>
      <c r="AS629" s="219" t="s">
        <v>2425</v>
      </c>
      <c r="AT629" s="117" t="b">
        <f>IF(Table16[[#This Row],[PROPOSED
Form ID Name]]=Table16[[#This Row],[ADOPTED
Form ID Name]],TRUE,FALSE)</f>
        <v>1</v>
      </c>
      <c r="AU629" s="121" t="s">
        <v>1689</v>
      </c>
      <c r="AV629" s="220" t="b">
        <f>AND(Table16[[#This Row],[PROPOSED Adjustment Description]]=Table16[[#This Row],[ ADOPTED
Adjustment Description]],TRUE,FALSE)</f>
        <v>0</v>
      </c>
      <c r="AW629" s="1" t="s">
        <v>4458</v>
      </c>
      <c r="AX629" s="1" t="b">
        <f>Table16[[#This Row],[Total Expenditures to CAP]]=Table16[[#This Row],[
Percent Related to CAP]]*Table16[[#This Row],[ADOPTED
Expenditures TOTAL]]</f>
        <v>1</v>
      </c>
      <c r="AY629" s="1" t="b">
        <f>Table16[[#This Row],[Total Revenue to CAP]]=Table16[[#This Row],[
Percent Related to CAP]]*Table16[[#This Row],[ADOPTED
Revenue TOTAL]]</f>
        <v>1</v>
      </c>
    </row>
    <row r="630" spans="1:51" s="214" customFormat="1" ht="35.25" customHeight="1" x14ac:dyDescent="0.15">
      <c r="A630" s="196">
        <v>200037</v>
      </c>
      <c r="B630" s="199" t="s">
        <v>2426</v>
      </c>
      <c r="C630" s="198">
        <v>171415</v>
      </c>
      <c r="D630" s="199" t="s">
        <v>1271</v>
      </c>
      <c r="E630" s="199" t="s">
        <v>103</v>
      </c>
      <c r="F630" s="199" t="s">
        <v>83</v>
      </c>
      <c r="G630" s="199" t="s">
        <v>89</v>
      </c>
      <c r="H630" s="199" t="s">
        <v>83</v>
      </c>
      <c r="I630" s="226">
        <v>57697</v>
      </c>
      <c r="J630" s="228" t="s">
        <v>2427</v>
      </c>
      <c r="K630" s="190"/>
      <c r="L630" s="191"/>
      <c r="M630" s="191"/>
      <c r="N630" s="191"/>
      <c r="O630" s="191">
        <f>SUM(Table16[[#This Row],[Salaries and Wages]:[Variable Fringe]])</f>
        <v>0</v>
      </c>
      <c r="P630" s="191"/>
      <c r="Q630" s="191"/>
      <c r="R630" s="191"/>
      <c r="S630" s="191"/>
      <c r="T630" s="191"/>
      <c r="U630" s="191"/>
      <c r="V630" s="191"/>
      <c r="W630" s="191"/>
      <c r="X630" s="191"/>
      <c r="Y630" s="191"/>
      <c r="Z630" s="191">
        <v>41268</v>
      </c>
      <c r="AA630" s="223" t="s">
        <v>1689</v>
      </c>
      <c r="AB630" s="210" t="s">
        <v>1689</v>
      </c>
      <c r="AC630" s="210" t="s">
        <v>1689</v>
      </c>
      <c r="AD630" s="199" t="s">
        <v>94</v>
      </c>
      <c r="AE630" s="236" t="s">
        <v>69</v>
      </c>
      <c r="AF630" s="231">
        <v>0</v>
      </c>
      <c r="AG630" s="211">
        <f>Table16[[#This Row],[ADOPTED
Expenditures TOTAL]]*Table16[[#This Row],[
Percent Related to CAP]]</f>
        <v>0</v>
      </c>
      <c r="AH630" s="211">
        <f>Table16[[#This Row],[ADOPTED
Revenue TOTAL]]*Table16[[#This Row],[
Percent Related to CAP]]</f>
        <v>0</v>
      </c>
      <c r="AI630" s="217" t="s">
        <v>69</v>
      </c>
      <c r="AJ630" s="217" t="s">
        <v>69</v>
      </c>
      <c r="AK630" s="217" t="s">
        <v>69</v>
      </c>
      <c r="AL630" s="217" t="s">
        <v>69</v>
      </c>
      <c r="AM630" s="291"/>
      <c r="AN630" s="215" t="s">
        <v>83</v>
      </c>
      <c r="AO630" s="197"/>
      <c r="AP630" s="197"/>
      <c r="AQ630" s="216"/>
      <c r="AR630" s="216"/>
      <c r="AS630" s="219" t="s">
        <v>2427</v>
      </c>
      <c r="AT630" s="117" t="b">
        <f>IF(Table16[[#This Row],[PROPOSED
Form ID Name]]=Table16[[#This Row],[ADOPTED
Form ID Name]],TRUE,FALSE)</f>
        <v>1</v>
      </c>
      <c r="AU630" s="121" t="s">
        <v>1689</v>
      </c>
      <c r="AV630" s="220" t="b">
        <f>AND(Table16[[#This Row],[PROPOSED Adjustment Description]]=Table16[[#This Row],[ ADOPTED
Adjustment Description]],TRUE,FALSE)</f>
        <v>0</v>
      </c>
      <c r="AW630" s="1" t="s">
        <v>4458</v>
      </c>
      <c r="AX630" s="1" t="b">
        <f>Table16[[#This Row],[Total Expenditures to CAP]]=Table16[[#This Row],[
Percent Related to CAP]]*Table16[[#This Row],[ADOPTED
Expenditures TOTAL]]</f>
        <v>1</v>
      </c>
      <c r="AY630" s="1" t="b">
        <f>Table16[[#This Row],[Total Revenue to CAP]]=Table16[[#This Row],[
Percent Related to CAP]]*Table16[[#This Row],[ADOPTED
Revenue TOTAL]]</f>
        <v>1</v>
      </c>
    </row>
    <row r="631" spans="1:51" s="214" customFormat="1" ht="35.25" customHeight="1" x14ac:dyDescent="0.15">
      <c r="A631" s="196">
        <v>200096</v>
      </c>
      <c r="B631" s="199" t="s">
        <v>2428</v>
      </c>
      <c r="C631" s="198">
        <v>171415</v>
      </c>
      <c r="D631" s="199" t="s">
        <v>1271</v>
      </c>
      <c r="E631" s="199" t="s">
        <v>103</v>
      </c>
      <c r="F631" s="199" t="s">
        <v>83</v>
      </c>
      <c r="G631" s="199" t="s">
        <v>134</v>
      </c>
      <c r="H631" s="199" t="s">
        <v>83</v>
      </c>
      <c r="I631" s="226">
        <v>57698</v>
      </c>
      <c r="J631" s="228" t="s">
        <v>2429</v>
      </c>
      <c r="K631" s="190"/>
      <c r="L631" s="191"/>
      <c r="M631" s="191"/>
      <c r="N631" s="191"/>
      <c r="O631" s="191">
        <f>SUM(Table16[[#This Row],[Salaries and Wages]:[Variable Fringe]])</f>
        <v>0</v>
      </c>
      <c r="P631" s="191"/>
      <c r="Q631" s="191"/>
      <c r="R631" s="191"/>
      <c r="S631" s="191"/>
      <c r="T631" s="191"/>
      <c r="U631" s="191"/>
      <c r="V631" s="191"/>
      <c r="W631" s="191"/>
      <c r="X631" s="191"/>
      <c r="Y631" s="191"/>
      <c r="Z631" s="193">
        <v>-24466</v>
      </c>
      <c r="AA631" s="223" t="s">
        <v>1689</v>
      </c>
      <c r="AB631" s="210" t="s">
        <v>1689</v>
      </c>
      <c r="AC631" s="210" t="s">
        <v>1689</v>
      </c>
      <c r="AD631" s="199" t="s">
        <v>94</v>
      </c>
      <c r="AE631" s="236" t="s">
        <v>69</v>
      </c>
      <c r="AF631" s="231">
        <v>0</v>
      </c>
      <c r="AG631" s="211">
        <f>Table16[[#This Row],[ADOPTED
Expenditures TOTAL]]*Table16[[#This Row],[
Percent Related to CAP]]</f>
        <v>0</v>
      </c>
      <c r="AH631" s="211">
        <f>Table16[[#This Row],[ADOPTED
Revenue TOTAL]]*Table16[[#This Row],[
Percent Related to CAP]]</f>
        <v>0</v>
      </c>
      <c r="AI631" s="217" t="s">
        <v>69</v>
      </c>
      <c r="AJ631" s="217" t="s">
        <v>69</v>
      </c>
      <c r="AK631" s="217" t="s">
        <v>69</v>
      </c>
      <c r="AL631" s="217" t="s">
        <v>69</v>
      </c>
      <c r="AM631" s="291"/>
      <c r="AN631" s="215" t="s">
        <v>83</v>
      </c>
      <c r="AO631" s="197"/>
      <c r="AP631" s="197"/>
      <c r="AQ631" s="216"/>
      <c r="AR631" s="216"/>
      <c r="AS631" s="219" t="s">
        <v>2429</v>
      </c>
      <c r="AT631" s="117" t="b">
        <f>IF(Table16[[#This Row],[PROPOSED
Form ID Name]]=Table16[[#This Row],[ADOPTED
Form ID Name]],TRUE,FALSE)</f>
        <v>1</v>
      </c>
      <c r="AU631" s="121" t="s">
        <v>1689</v>
      </c>
      <c r="AV631" s="220" t="b">
        <f>AND(Table16[[#This Row],[PROPOSED Adjustment Description]]=Table16[[#This Row],[ ADOPTED
Adjustment Description]],TRUE,FALSE)</f>
        <v>0</v>
      </c>
      <c r="AW631" s="1" t="s">
        <v>4458</v>
      </c>
      <c r="AX631" s="1" t="b">
        <f>Table16[[#This Row],[Total Expenditures to CAP]]=Table16[[#This Row],[
Percent Related to CAP]]*Table16[[#This Row],[ADOPTED
Expenditures TOTAL]]</f>
        <v>1</v>
      </c>
      <c r="AY631" s="1" t="b">
        <f>Table16[[#This Row],[Total Revenue to CAP]]=Table16[[#This Row],[
Percent Related to CAP]]*Table16[[#This Row],[ADOPTED
Revenue TOTAL]]</f>
        <v>1</v>
      </c>
    </row>
    <row r="632" spans="1:51" s="214" customFormat="1" ht="35.25" customHeight="1" x14ac:dyDescent="0.15">
      <c r="A632" s="196">
        <v>200037</v>
      </c>
      <c r="B632" s="199" t="s">
        <v>2426</v>
      </c>
      <c r="C632" s="198">
        <v>171415</v>
      </c>
      <c r="D632" s="199" t="s">
        <v>1271</v>
      </c>
      <c r="E632" s="199" t="s">
        <v>103</v>
      </c>
      <c r="F632" s="199" t="s">
        <v>83</v>
      </c>
      <c r="G632" s="199" t="s">
        <v>61</v>
      </c>
      <c r="H632" s="199" t="s">
        <v>83</v>
      </c>
      <c r="I632" s="226">
        <v>57699</v>
      </c>
      <c r="J632" s="228" t="s">
        <v>2430</v>
      </c>
      <c r="K632" s="190"/>
      <c r="L632" s="191"/>
      <c r="M632" s="191"/>
      <c r="N632" s="191"/>
      <c r="O632" s="191">
        <f>SUM(Table16[[#This Row],[Salaries and Wages]:[Variable Fringe]])</f>
        <v>0</v>
      </c>
      <c r="P632" s="191"/>
      <c r="Q632" s="191">
        <v>40969</v>
      </c>
      <c r="R632" s="191"/>
      <c r="S632" s="191"/>
      <c r="T632" s="191">
        <v>6795</v>
      </c>
      <c r="U632" s="191"/>
      <c r="V632" s="191"/>
      <c r="W632" s="191"/>
      <c r="X632" s="191"/>
      <c r="Y632" s="191">
        <v>47764</v>
      </c>
      <c r="Z632" s="191"/>
      <c r="AA632" s="223" t="s">
        <v>2359</v>
      </c>
      <c r="AB632" s="210" t="s">
        <v>2359</v>
      </c>
      <c r="AC632" s="210" t="s">
        <v>2359</v>
      </c>
      <c r="AD632" s="199" t="s">
        <v>94</v>
      </c>
      <c r="AE632" s="236" t="s">
        <v>69</v>
      </c>
      <c r="AF632" s="231">
        <v>0</v>
      </c>
      <c r="AG632" s="211">
        <f>Table16[[#This Row],[ADOPTED
Expenditures TOTAL]]*Table16[[#This Row],[
Percent Related to CAP]]</f>
        <v>0</v>
      </c>
      <c r="AH632" s="211">
        <f>Table16[[#This Row],[ADOPTED
Revenue TOTAL]]*Table16[[#This Row],[
Percent Related to CAP]]</f>
        <v>0</v>
      </c>
      <c r="AI632" s="217" t="s">
        <v>69</v>
      </c>
      <c r="AJ632" s="217" t="s">
        <v>69</v>
      </c>
      <c r="AK632" s="217" t="s">
        <v>69</v>
      </c>
      <c r="AL632" s="217" t="s">
        <v>69</v>
      </c>
      <c r="AM632" s="291"/>
      <c r="AN632" s="215" t="s">
        <v>83</v>
      </c>
      <c r="AO632" s="197"/>
      <c r="AP632" s="197"/>
      <c r="AQ632" s="216"/>
      <c r="AR632" s="216"/>
      <c r="AS632" s="219" t="s">
        <v>2430</v>
      </c>
      <c r="AT632" s="117" t="b">
        <f>IF(Table16[[#This Row],[PROPOSED
Form ID Name]]=Table16[[#This Row],[ADOPTED
Form ID Name]],TRUE,FALSE)</f>
        <v>1</v>
      </c>
      <c r="AU632" s="121" t="s">
        <v>2359</v>
      </c>
      <c r="AV632" s="220" t="b">
        <f>AND(Table16[[#This Row],[PROPOSED Adjustment Description]]=Table16[[#This Row],[ ADOPTED
Adjustment Description]],TRUE,FALSE)</f>
        <v>0</v>
      </c>
      <c r="AW632" s="1" t="s">
        <v>4458</v>
      </c>
      <c r="AX632" s="1" t="b">
        <f>Table16[[#This Row],[Total Expenditures to CAP]]=Table16[[#This Row],[
Percent Related to CAP]]*Table16[[#This Row],[ADOPTED
Expenditures TOTAL]]</f>
        <v>1</v>
      </c>
      <c r="AY632" s="1" t="b">
        <f>Table16[[#This Row],[Total Revenue to CAP]]=Table16[[#This Row],[
Percent Related to CAP]]*Table16[[#This Row],[ADOPTED
Revenue TOTAL]]</f>
        <v>1</v>
      </c>
    </row>
    <row r="633" spans="1:51" s="214" customFormat="1" ht="35.25" customHeight="1" x14ac:dyDescent="0.15">
      <c r="A633" s="196">
        <v>200058</v>
      </c>
      <c r="B633" s="199" t="s">
        <v>2431</v>
      </c>
      <c r="C633" s="198">
        <v>171415</v>
      </c>
      <c r="D633" s="199" t="s">
        <v>1271</v>
      </c>
      <c r="E633" s="199" t="s">
        <v>103</v>
      </c>
      <c r="F633" s="199" t="s">
        <v>83</v>
      </c>
      <c r="G633" s="199" t="s">
        <v>89</v>
      </c>
      <c r="H633" s="199" t="s">
        <v>83</v>
      </c>
      <c r="I633" s="226">
        <v>57700</v>
      </c>
      <c r="J633" s="228" t="s">
        <v>2432</v>
      </c>
      <c r="K633" s="190"/>
      <c r="L633" s="191"/>
      <c r="M633" s="191"/>
      <c r="N633" s="191"/>
      <c r="O633" s="191">
        <f>SUM(Table16[[#This Row],[Salaries and Wages]:[Variable Fringe]])</f>
        <v>0</v>
      </c>
      <c r="P633" s="191"/>
      <c r="Q633" s="191"/>
      <c r="R633" s="191"/>
      <c r="S633" s="191"/>
      <c r="T633" s="191"/>
      <c r="U633" s="191"/>
      <c r="V633" s="191"/>
      <c r="W633" s="191"/>
      <c r="X633" s="191"/>
      <c r="Y633" s="191"/>
      <c r="Z633" s="191">
        <v>4681</v>
      </c>
      <c r="AA633" s="223" t="s">
        <v>1689</v>
      </c>
      <c r="AB633" s="210" t="s">
        <v>1689</v>
      </c>
      <c r="AC633" s="210" t="s">
        <v>1689</v>
      </c>
      <c r="AD633" s="199" t="s">
        <v>94</v>
      </c>
      <c r="AE633" s="236" t="s">
        <v>69</v>
      </c>
      <c r="AF633" s="231">
        <v>0</v>
      </c>
      <c r="AG633" s="211">
        <f>Table16[[#This Row],[ADOPTED
Expenditures TOTAL]]*Table16[[#This Row],[
Percent Related to CAP]]</f>
        <v>0</v>
      </c>
      <c r="AH633" s="211">
        <f>Table16[[#This Row],[ADOPTED
Revenue TOTAL]]*Table16[[#This Row],[
Percent Related to CAP]]</f>
        <v>0</v>
      </c>
      <c r="AI633" s="217" t="s">
        <v>69</v>
      </c>
      <c r="AJ633" s="217" t="s">
        <v>69</v>
      </c>
      <c r="AK633" s="217" t="s">
        <v>69</v>
      </c>
      <c r="AL633" s="217" t="s">
        <v>69</v>
      </c>
      <c r="AM633" s="291"/>
      <c r="AN633" s="215" t="s">
        <v>83</v>
      </c>
      <c r="AO633" s="197"/>
      <c r="AP633" s="197"/>
      <c r="AQ633" s="216"/>
      <c r="AR633" s="216"/>
      <c r="AS633" s="219" t="s">
        <v>2432</v>
      </c>
      <c r="AT633" s="117" t="b">
        <f>IF(Table16[[#This Row],[PROPOSED
Form ID Name]]=Table16[[#This Row],[ADOPTED
Form ID Name]],TRUE,FALSE)</f>
        <v>1</v>
      </c>
      <c r="AU633" s="121" t="s">
        <v>1689</v>
      </c>
      <c r="AV633" s="220" t="b">
        <f>AND(Table16[[#This Row],[PROPOSED Adjustment Description]]=Table16[[#This Row],[ ADOPTED
Adjustment Description]],TRUE,FALSE)</f>
        <v>0</v>
      </c>
      <c r="AW633" s="1" t="s">
        <v>4458</v>
      </c>
      <c r="AX633" s="1" t="b">
        <f>Table16[[#This Row],[Total Expenditures to CAP]]=Table16[[#This Row],[
Percent Related to CAP]]*Table16[[#This Row],[ADOPTED
Expenditures TOTAL]]</f>
        <v>1</v>
      </c>
      <c r="AY633" s="1" t="b">
        <f>Table16[[#This Row],[Total Revenue to CAP]]=Table16[[#This Row],[
Percent Related to CAP]]*Table16[[#This Row],[ADOPTED
Revenue TOTAL]]</f>
        <v>1</v>
      </c>
    </row>
    <row r="634" spans="1:51" s="214" customFormat="1" ht="35.25" customHeight="1" x14ac:dyDescent="0.15">
      <c r="A634" s="196">
        <v>200098</v>
      </c>
      <c r="B634" s="199" t="s">
        <v>2433</v>
      </c>
      <c r="C634" s="198">
        <v>171415</v>
      </c>
      <c r="D634" s="199" t="s">
        <v>1271</v>
      </c>
      <c r="E634" s="199" t="s">
        <v>103</v>
      </c>
      <c r="F634" s="199" t="s">
        <v>83</v>
      </c>
      <c r="G634" s="199" t="s">
        <v>89</v>
      </c>
      <c r="H634" s="199" t="s">
        <v>83</v>
      </c>
      <c r="I634" s="226">
        <v>57701</v>
      </c>
      <c r="J634" s="228" t="s">
        <v>2434</v>
      </c>
      <c r="K634" s="190"/>
      <c r="L634" s="191"/>
      <c r="M634" s="191"/>
      <c r="N634" s="191"/>
      <c r="O634" s="191">
        <f>SUM(Table16[[#This Row],[Salaries and Wages]:[Variable Fringe]])</f>
        <v>0</v>
      </c>
      <c r="P634" s="191"/>
      <c r="Q634" s="191"/>
      <c r="R634" s="191"/>
      <c r="S634" s="191"/>
      <c r="T634" s="191"/>
      <c r="U634" s="191"/>
      <c r="V634" s="191"/>
      <c r="W634" s="191"/>
      <c r="X634" s="191"/>
      <c r="Y634" s="191"/>
      <c r="Z634" s="191">
        <v>6634</v>
      </c>
      <c r="AA634" s="223" t="s">
        <v>1689</v>
      </c>
      <c r="AB634" s="210" t="s">
        <v>1689</v>
      </c>
      <c r="AC634" s="210" t="s">
        <v>1689</v>
      </c>
      <c r="AD634" s="199" t="s">
        <v>94</v>
      </c>
      <c r="AE634" s="236" t="s">
        <v>69</v>
      </c>
      <c r="AF634" s="231">
        <v>0</v>
      </c>
      <c r="AG634" s="211">
        <f>Table16[[#This Row],[ADOPTED
Expenditures TOTAL]]*Table16[[#This Row],[
Percent Related to CAP]]</f>
        <v>0</v>
      </c>
      <c r="AH634" s="211">
        <f>Table16[[#This Row],[ADOPTED
Revenue TOTAL]]*Table16[[#This Row],[
Percent Related to CAP]]</f>
        <v>0</v>
      </c>
      <c r="AI634" s="217" t="s">
        <v>69</v>
      </c>
      <c r="AJ634" s="217" t="s">
        <v>69</v>
      </c>
      <c r="AK634" s="217" t="s">
        <v>69</v>
      </c>
      <c r="AL634" s="217" t="s">
        <v>69</v>
      </c>
      <c r="AM634" s="291"/>
      <c r="AN634" s="215" t="s">
        <v>83</v>
      </c>
      <c r="AO634" s="197"/>
      <c r="AP634" s="197"/>
      <c r="AQ634" s="216"/>
      <c r="AR634" s="216"/>
      <c r="AS634" s="219" t="s">
        <v>2434</v>
      </c>
      <c r="AT634" s="117" t="b">
        <f>IF(Table16[[#This Row],[PROPOSED
Form ID Name]]=Table16[[#This Row],[ADOPTED
Form ID Name]],TRUE,FALSE)</f>
        <v>1</v>
      </c>
      <c r="AU634" s="121" t="s">
        <v>1689</v>
      </c>
      <c r="AV634" s="220" t="b">
        <f>AND(Table16[[#This Row],[PROPOSED Adjustment Description]]=Table16[[#This Row],[ ADOPTED
Adjustment Description]],TRUE,FALSE)</f>
        <v>0</v>
      </c>
      <c r="AW634" s="1" t="s">
        <v>4458</v>
      </c>
      <c r="AX634" s="1" t="b">
        <f>Table16[[#This Row],[Total Expenditures to CAP]]=Table16[[#This Row],[
Percent Related to CAP]]*Table16[[#This Row],[ADOPTED
Expenditures TOTAL]]</f>
        <v>1</v>
      </c>
      <c r="AY634" s="1" t="b">
        <f>Table16[[#This Row],[Total Revenue to CAP]]=Table16[[#This Row],[
Percent Related to CAP]]*Table16[[#This Row],[ADOPTED
Revenue TOTAL]]</f>
        <v>1</v>
      </c>
    </row>
    <row r="635" spans="1:51" s="214" customFormat="1" ht="35.25" customHeight="1" x14ac:dyDescent="0.15">
      <c r="A635" s="196">
        <v>200047</v>
      </c>
      <c r="B635" s="199" t="s">
        <v>2435</v>
      </c>
      <c r="C635" s="198">
        <v>171415</v>
      </c>
      <c r="D635" s="199" t="s">
        <v>1271</v>
      </c>
      <c r="E635" s="199" t="s">
        <v>103</v>
      </c>
      <c r="F635" s="199" t="s">
        <v>83</v>
      </c>
      <c r="G635" s="199" t="s">
        <v>89</v>
      </c>
      <c r="H635" s="199" t="s">
        <v>83</v>
      </c>
      <c r="I635" s="226">
        <v>57702</v>
      </c>
      <c r="J635" s="228" t="s">
        <v>2436</v>
      </c>
      <c r="K635" s="190"/>
      <c r="L635" s="191"/>
      <c r="M635" s="191"/>
      <c r="N635" s="191"/>
      <c r="O635" s="191">
        <f>SUM(Table16[[#This Row],[Salaries and Wages]:[Variable Fringe]])</f>
        <v>0</v>
      </c>
      <c r="P635" s="191"/>
      <c r="Q635" s="191"/>
      <c r="R635" s="191"/>
      <c r="S635" s="191"/>
      <c r="T635" s="191"/>
      <c r="U635" s="191"/>
      <c r="V635" s="191"/>
      <c r="W635" s="191"/>
      <c r="X635" s="191"/>
      <c r="Y635" s="191"/>
      <c r="Z635" s="191">
        <v>265886</v>
      </c>
      <c r="AA635" s="223" t="s">
        <v>1689</v>
      </c>
      <c r="AB635" s="210" t="s">
        <v>1689</v>
      </c>
      <c r="AC635" s="210" t="s">
        <v>1689</v>
      </c>
      <c r="AD635" s="199" t="s">
        <v>94</v>
      </c>
      <c r="AE635" s="236" t="s">
        <v>69</v>
      </c>
      <c r="AF635" s="231">
        <v>0</v>
      </c>
      <c r="AG635" s="211">
        <f>Table16[[#This Row],[ADOPTED
Expenditures TOTAL]]*Table16[[#This Row],[
Percent Related to CAP]]</f>
        <v>0</v>
      </c>
      <c r="AH635" s="211">
        <f>Table16[[#This Row],[ADOPTED
Revenue TOTAL]]*Table16[[#This Row],[
Percent Related to CAP]]</f>
        <v>0</v>
      </c>
      <c r="AI635" s="217" t="s">
        <v>69</v>
      </c>
      <c r="AJ635" s="217" t="s">
        <v>69</v>
      </c>
      <c r="AK635" s="217" t="s">
        <v>69</v>
      </c>
      <c r="AL635" s="217" t="s">
        <v>69</v>
      </c>
      <c r="AM635" s="291"/>
      <c r="AN635" s="215" t="s">
        <v>83</v>
      </c>
      <c r="AO635" s="197"/>
      <c r="AP635" s="197"/>
      <c r="AQ635" s="216"/>
      <c r="AR635" s="216"/>
      <c r="AS635" s="219" t="s">
        <v>2436</v>
      </c>
      <c r="AT635" s="117" t="b">
        <f>IF(Table16[[#This Row],[PROPOSED
Form ID Name]]=Table16[[#This Row],[ADOPTED
Form ID Name]],TRUE,FALSE)</f>
        <v>1</v>
      </c>
      <c r="AU635" s="121" t="s">
        <v>1689</v>
      </c>
      <c r="AV635" s="220" t="b">
        <f>AND(Table16[[#This Row],[PROPOSED Adjustment Description]]=Table16[[#This Row],[ ADOPTED
Adjustment Description]],TRUE,FALSE)</f>
        <v>0</v>
      </c>
      <c r="AW635" s="1" t="s">
        <v>4458</v>
      </c>
      <c r="AX635" s="1" t="b">
        <f>Table16[[#This Row],[Total Expenditures to CAP]]=Table16[[#This Row],[
Percent Related to CAP]]*Table16[[#This Row],[ADOPTED
Expenditures TOTAL]]</f>
        <v>1</v>
      </c>
      <c r="AY635" s="1" t="b">
        <f>Table16[[#This Row],[Total Revenue to CAP]]=Table16[[#This Row],[
Percent Related to CAP]]*Table16[[#This Row],[ADOPTED
Revenue TOTAL]]</f>
        <v>1</v>
      </c>
    </row>
    <row r="636" spans="1:51" s="214" customFormat="1" ht="35.25" customHeight="1" x14ac:dyDescent="0.15">
      <c r="A636" s="196">
        <v>200097</v>
      </c>
      <c r="B636" s="199" t="s">
        <v>2437</v>
      </c>
      <c r="C636" s="198">
        <v>171415</v>
      </c>
      <c r="D636" s="199" t="s">
        <v>1271</v>
      </c>
      <c r="E636" s="199" t="s">
        <v>103</v>
      </c>
      <c r="F636" s="199" t="s">
        <v>83</v>
      </c>
      <c r="G636" s="199" t="s">
        <v>89</v>
      </c>
      <c r="H636" s="199" t="s">
        <v>83</v>
      </c>
      <c r="I636" s="226">
        <v>57703</v>
      </c>
      <c r="J636" s="228" t="s">
        <v>2438</v>
      </c>
      <c r="K636" s="190"/>
      <c r="L636" s="191"/>
      <c r="M636" s="191"/>
      <c r="N636" s="191"/>
      <c r="O636" s="191">
        <f>SUM(Table16[[#This Row],[Salaries and Wages]:[Variable Fringe]])</f>
        <v>0</v>
      </c>
      <c r="P636" s="191"/>
      <c r="Q636" s="191"/>
      <c r="R636" s="191"/>
      <c r="S636" s="191"/>
      <c r="T636" s="191"/>
      <c r="U636" s="191"/>
      <c r="V636" s="191"/>
      <c r="W636" s="191"/>
      <c r="X636" s="191"/>
      <c r="Y636" s="191"/>
      <c r="Z636" s="191">
        <v>17146</v>
      </c>
      <c r="AA636" s="223" t="s">
        <v>1689</v>
      </c>
      <c r="AB636" s="210" t="s">
        <v>1689</v>
      </c>
      <c r="AC636" s="210" t="s">
        <v>1689</v>
      </c>
      <c r="AD636" s="199" t="s">
        <v>94</v>
      </c>
      <c r="AE636" s="236" t="s">
        <v>69</v>
      </c>
      <c r="AF636" s="231">
        <v>0</v>
      </c>
      <c r="AG636" s="211">
        <f>Table16[[#This Row],[ADOPTED
Expenditures TOTAL]]*Table16[[#This Row],[
Percent Related to CAP]]</f>
        <v>0</v>
      </c>
      <c r="AH636" s="211">
        <f>Table16[[#This Row],[ADOPTED
Revenue TOTAL]]*Table16[[#This Row],[
Percent Related to CAP]]</f>
        <v>0</v>
      </c>
      <c r="AI636" s="217" t="s">
        <v>69</v>
      </c>
      <c r="AJ636" s="217" t="s">
        <v>69</v>
      </c>
      <c r="AK636" s="217" t="s">
        <v>69</v>
      </c>
      <c r="AL636" s="217" t="s">
        <v>69</v>
      </c>
      <c r="AM636" s="291"/>
      <c r="AN636" s="215" t="s">
        <v>83</v>
      </c>
      <c r="AO636" s="197"/>
      <c r="AP636" s="197"/>
      <c r="AQ636" s="216"/>
      <c r="AR636" s="216"/>
      <c r="AS636" s="219" t="s">
        <v>2438</v>
      </c>
      <c r="AT636" s="117" t="b">
        <f>IF(Table16[[#This Row],[PROPOSED
Form ID Name]]=Table16[[#This Row],[ADOPTED
Form ID Name]],TRUE,FALSE)</f>
        <v>1</v>
      </c>
      <c r="AU636" s="121" t="s">
        <v>1689</v>
      </c>
      <c r="AV636" s="220" t="b">
        <f>AND(Table16[[#This Row],[PROPOSED Adjustment Description]]=Table16[[#This Row],[ ADOPTED
Adjustment Description]],TRUE,FALSE)</f>
        <v>0</v>
      </c>
      <c r="AW636" s="1" t="s">
        <v>4458</v>
      </c>
      <c r="AX636" s="1" t="b">
        <f>Table16[[#This Row],[Total Expenditures to CAP]]=Table16[[#This Row],[
Percent Related to CAP]]*Table16[[#This Row],[ADOPTED
Expenditures TOTAL]]</f>
        <v>1</v>
      </c>
      <c r="AY636" s="1" t="b">
        <f>Table16[[#This Row],[Total Revenue to CAP]]=Table16[[#This Row],[
Percent Related to CAP]]*Table16[[#This Row],[ADOPTED
Revenue TOTAL]]</f>
        <v>1</v>
      </c>
    </row>
    <row r="637" spans="1:51" s="214" customFormat="1" ht="35.25" customHeight="1" x14ac:dyDescent="0.15">
      <c r="A637" s="196">
        <v>200047</v>
      </c>
      <c r="B637" s="199" t="s">
        <v>2435</v>
      </c>
      <c r="C637" s="198">
        <v>171415</v>
      </c>
      <c r="D637" s="199" t="s">
        <v>1271</v>
      </c>
      <c r="E637" s="199" t="s">
        <v>103</v>
      </c>
      <c r="F637" s="199" t="s">
        <v>83</v>
      </c>
      <c r="G637" s="199" t="s">
        <v>61</v>
      </c>
      <c r="H637" s="199" t="s">
        <v>83</v>
      </c>
      <c r="I637" s="226">
        <v>57704</v>
      </c>
      <c r="J637" s="228" t="s">
        <v>2439</v>
      </c>
      <c r="K637" s="190"/>
      <c r="L637" s="191"/>
      <c r="M637" s="191"/>
      <c r="N637" s="191"/>
      <c r="O637" s="191">
        <f>SUM(Table16[[#This Row],[Salaries and Wages]:[Variable Fringe]])</f>
        <v>0</v>
      </c>
      <c r="P637" s="191"/>
      <c r="Q637" s="191">
        <v>106776</v>
      </c>
      <c r="R637" s="191"/>
      <c r="S637" s="191"/>
      <c r="T637" s="191">
        <v>7551</v>
      </c>
      <c r="U637" s="191"/>
      <c r="V637" s="191"/>
      <c r="W637" s="191"/>
      <c r="X637" s="191"/>
      <c r="Y637" s="191">
        <v>114327</v>
      </c>
      <c r="Z637" s="191"/>
      <c r="AA637" s="223" t="s">
        <v>2359</v>
      </c>
      <c r="AB637" s="210" t="s">
        <v>2359</v>
      </c>
      <c r="AC637" s="210" t="s">
        <v>2359</v>
      </c>
      <c r="AD637" s="199" t="s">
        <v>94</v>
      </c>
      <c r="AE637" s="236" t="s">
        <v>69</v>
      </c>
      <c r="AF637" s="231">
        <v>0</v>
      </c>
      <c r="AG637" s="211">
        <f>Table16[[#This Row],[ADOPTED
Expenditures TOTAL]]*Table16[[#This Row],[
Percent Related to CAP]]</f>
        <v>0</v>
      </c>
      <c r="AH637" s="211">
        <f>Table16[[#This Row],[ADOPTED
Revenue TOTAL]]*Table16[[#This Row],[
Percent Related to CAP]]</f>
        <v>0</v>
      </c>
      <c r="AI637" s="217" t="s">
        <v>69</v>
      </c>
      <c r="AJ637" s="217" t="s">
        <v>69</v>
      </c>
      <c r="AK637" s="217" t="s">
        <v>69</v>
      </c>
      <c r="AL637" s="217" t="s">
        <v>69</v>
      </c>
      <c r="AM637" s="291"/>
      <c r="AN637" s="215" t="s">
        <v>83</v>
      </c>
      <c r="AO637" s="197"/>
      <c r="AP637" s="197"/>
      <c r="AQ637" s="216"/>
      <c r="AR637" s="216"/>
      <c r="AS637" s="219" t="s">
        <v>2439</v>
      </c>
      <c r="AT637" s="117" t="b">
        <f>IF(Table16[[#This Row],[PROPOSED
Form ID Name]]=Table16[[#This Row],[ADOPTED
Form ID Name]],TRUE,FALSE)</f>
        <v>1</v>
      </c>
      <c r="AU637" s="121" t="s">
        <v>2359</v>
      </c>
      <c r="AV637" s="220" t="b">
        <f>AND(Table16[[#This Row],[PROPOSED Adjustment Description]]=Table16[[#This Row],[ ADOPTED
Adjustment Description]],TRUE,FALSE)</f>
        <v>0</v>
      </c>
      <c r="AW637" s="1" t="s">
        <v>4458</v>
      </c>
      <c r="AX637" s="1" t="b">
        <f>Table16[[#This Row],[Total Expenditures to CAP]]=Table16[[#This Row],[
Percent Related to CAP]]*Table16[[#This Row],[ADOPTED
Expenditures TOTAL]]</f>
        <v>1</v>
      </c>
      <c r="AY637" s="1" t="b">
        <f>Table16[[#This Row],[Total Revenue to CAP]]=Table16[[#This Row],[
Percent Related to CAP]]*Table16[[#This Row],[ADOPTED
Revenue TOTAL]]</f>
        <v>1</v>
      </c>
    </row>
    <row r="638" spans="1:51" s="214" customFormat="1" ht="35.25" customHeight="1" x14ac:dyDescent="0.15">
      <c r="A638" s="196">
        <v>200067</v>
      </c>
      <c r="B638" s="199" t="s">
        <v>2440</v>
      </c>
      <c r="C638" s="198">
        <v>171415</v>
      </c>
      <c r="D638" s="199" t="s">
        <v>1271</v>
      </c>
      <c r="E638" s="199" t="s">
        <v>103</v>
      </c>
      <c r="F638" s="199" t="s">
        <v>83</v>
      </c>
      <c r="G638" s="199" t="s">
        <v>89</v>
      </c>
      <c r="H638" s="199" t="s">
        <v>83</v>
      </c>
      <c r="I638" s="226">
        <v>57705</v>
      </c>
      <c r="J638" s="228" t="s">
        <v>2441</v>
      </c>
      <c r="K638" s="190"/>
      <c r="L638" s="191"/>
      <c r="M638" s="191"/>
      <c r="N638" s="191"/>
      <c r="O638" s="191">
        <f>SUM(Table16[[#This Row],[Salaries and Wages]:[Variable Fringe]])</f>
        <v>0</v>
      </c>
      <c r="P638" s="191"/>
      <c r="Q638" s="191"/>
      <c r="R638" s="191"/>
      <c r="S638" s="191"/>
      <c r="T638" s="191"/>
      <c r="U638" s="191"/>
      <c r="V638" s="191"/>
      <c r="W638" s="191"/>
      <c r="X638" s="191"/>
      <c r="Y638" s="191"/>
      <c r="Z638" s="191">
        <v>53308</v>
      </c>
      <c r="AA638" s="223" t="s">
        <v>1689</v>
      </c>
      <c r="AB638" s="210" t="s">
        <v>1689</v>
      </c>
      <c r="AC638" s="210" t="s">
        <v>1689</v>
      </c>
      <c r="AD638" s="199" t="s">
        <v>94</v>
      </c>
      <c r="AE638" s="236" t="s">
        <v>69</v>
      </c>
      <c r="AF638" s="231">
        <v>0</v>
      </c>
      <c r="AG638" s="211">
        <f>Table16[[#This Row],[ADOPTED
Expenditures TOTAL]]*Table16[[#This Row],[
Percent Related to CAP]]</f>
        <v>0</v>
      </c>
      <c r="AH638" s="211">
        <f>Table16[[#This Row],[ADOPTED
Revenue TOTAL]]*Table16[[#This Row],[
Percent Related to CAP]]</f>
        <v>0</v>
      </c>
      <c r="AI638" s="217" t="s">
        <v>69</v>
      </c>
      <c r="AJ638" s="217" t="s">
        <v>69</v>
      </c>
      <c r="AK638" s="217" t="s">
        <v>69</v>
      </c>
      <c r="AL638" s="217" t="s">
        <v>69</v>
      </c>
      <c r="AM638" s="291"/>
      <c r="AN638" s="215" t="s">
        <v>83</v>
      </c>
      <c r="AO638" s="197"/>
      <c r="AP638" s="197"/>
      <c r="AQ638" s="216"/>
      <c r="AR638" s="216"/>
      <c r="AS638" s="219" t="s">
        <v>2441</v>
      </c>
      <c r="AT638" s="117" t="b">
        <f>IF(Table16[[#This Row],[PROPOSED
Form ID Name]]=Table16[[#This Row],[ADOPTED
Form ID Name]],TRUE,FALSE)</f>
        <v>1</v>
      </c>
      <c r="AU638" s="121" t="s">
        <v>1689</v>
      </c>
      <c r="AV638" s="220" t="b">
        <f>AND(Table16[[#This Row],[PROPOSED Adjustment Description]]=Table16[[#This Row],[ ADOPTED
Adjustment Description]],TRUE,FALSE)</f>
        <v>0</v>
      </c>
      <c r="AW638" s="1" t="s">
        <v>4458</v>
      </c>
      <c r="AX638" s="1" t="b">
        <f>Table16[[#This Row],[Total Expenditures to CAP]]=Table16[[#This Row],[
Percent Related to CAP]]*Table16[[#This Row],[ADOPTED
Expenditures TOTAL]]</f>
        <v>1</v>
      </c>
      <c r="AY638" s="1" t="b">
        <f>Table16[[#This Row],[Total Revenue to CAP]]=Table16[[#This Row],[
Percent Related to CAP]]*Table16[[#This Row],[ADOPTED
Revenue TOTAL]]</f>
        <v>1</v>
      </c>
    </row>
    <row r="639" spans="1:51" s="214" customFormat="1" ht="35.25" customHeight="1" x14ac:dyDescent="0.15">
      <c r="A639" s="196">
        <v>200614</v>
      </c>
      <c r="B639" s="199" t="s">
        <v>2442</v>
      </c>
      <c r="C639" s="198">
        <v>171415</v>
      </c>
      <c r="D639" s="199" t="s">
        <v>1271</v>
      </c>
      <c r="E639" s="199" t="s">
        <v>103</v>
      </c>
      <c r="F639" s="199" t="s">
        <v>83</v>
      </c>
      <c r="G639" s="199" t="s">
        <v>89</v>
      </c>
      <c r="H639" s="199" t="s">
        <v>83</v>
      </c>
      <c r="I639" s="226">
        <v>57706</v>
      </c>
      <c r="J639" s="228" t="s">
        <v>2443</v>
      </c>
      <c r="K639" s="190"/>
      <c r="L639" s="191"/>
      <c r="M639" s="191"/>
      <c r="N639" s="191"/>
      <c r="O639" s="191">
        <f>SUM(Table16[[#This Row],[Salaries and Wages]:[Variable Fringe]])</f>
        <v>0</v>
      </c>
      <c r="P639" s="191"/>
      <c r="Q639" s="191"/>
      <c r="R639" s="191"/>
      <c r="S639" s="191"/>
      <c r="T639" s="191"/>
      <c r="U639" s="191"/>
      <c r="V639" s="191"/>
      <c r="W639" s="191"/>
      <c r="X639" s="191"/>
      <c r="Y639" s="191"/>
      <c r="Z639" s="191">
        <v>1763</v>
      </c>
      <c r="AA639" s="223" t="s">
        <v>1689</v>
      </c>
      <c r="AB639" s="210" t="s">
        <v>1689</v>
      </c>
      <c r="AC639" s="210" t="s">
        <v>1689</v>
      </c>
      <c r="AD639" s="199" t="s">
        <v>94</v>
      </c>
      <c r="AE639" s="236" t="s">
        <v>69</v>
      </c>
      <c r="AF639" s="231">
        <v>0</v>
      </c>
      <c r="AG639" s="211">
        <f>Table16[[#This Row],[ADOPTED
Expenditures TOTAL]]*Table16[[#This Row],[
Percent Related to CAP]]</f>
        <v>0</v>
      </c>
      <c r="AH639" s="211">
        <f>Table16[[#This Row],[ADOPTED
Revenue TOTAL]]*Table16[[#This Row],[
Percent Related to CAP]]</f>
        <v>0</v>
      </c>
      <c r="AI639" s="217" t="s">
        <v>69</v>
      </c>
      <c r="AJ639" s="217" t="s">
        <v>69</v>
      </c>
      <c r="AK639" s="217" t="s">
        <v>69</v>
      </c>
      <c r="AL639" s="217" t="s">
        <v>69</v>
      </c>
      <c r="AM639" s="291"/>
      <c r="AN639" s="215" t="s">
        <v>83</v>
      </c>
      <c r="AO639" s="197"/>
      <c r="AP639" s="197"/>
      <c r="AQ639" s="216"/>
      <c r="AR639" s="216"/>
      <c r="AS639" s="219" t="s">
        <v>2443</v>
      </c>
      <c r="AT639" s="117" t="b">
        <f>IF(Table16[[#This Row],[PROPOSED
Form ID Name]]=Table16[[#This Row],[ADOPTED
Form ID Name]],TRUE,FALSE)</f>
        <v>1</v>
      </c>
      <c r="AU639" s="121" t="s">
        <v>1689</v>
      </c>
      <c r="AV639" s="220" t="b">
        <f>AND(Table16[[#This Row],[PROPOSED Adjustment Description]]=Table16[[#This Row],[ ADOPTED
Adjustment Description]],TRUE,FALSE)</f>
        <v>0</v>
      </c>
      <c r="AW639" s="1" t="s">
        <v>4458</v>
      </c>
      <c r="AX639" s="1" t="b">
        <f>Table16[[#This Row],[Total Expenditures to CAP]]=Table16[[#This Row],[
Percent Related to CAP]]*Table16[[#This Row],[ADOPTED
Expenditures TOTAL]]</f>
        <v>1</v>
      </c>
      <c r="AY639" s="1" t="b">
        <f>Table16[[#This Row],[Total Revenue to CAP]]=Table16[[#This Row],[
Percent Related to CAP]]*Table16[[#This Row],[ADOPTED
Revenue TOTAL]]</f>
        <v>1</v>
      </c>
    </row>
    <row r="640" spans="1:51" s="214" customFormat="1" ht="35.25" customHeight="1" x14ac:dyDescent="0.15">
      <c r="A640" s="196">
        <v>200076</v>
      </c>
      <c r="B640" s="199" t="s">
        <v>2444</v>
      </c>
      <c r="C640" s="198">
        <v>171415</v>
      </c>
      <c r="D640" s="199" t="s">
        <v>1271</v>
      </c>
      <c r="E640" s="199" t="s">
        <v>103</v>
      </c>
      <c r="F640" s="199" t="s">
        <v>83</v>
      </c>
      <c r="G640" s="199" t="s">
        <v>89</v>
      </c>
      <c r="H640" s="199" t="s">
        <v>83</v>
      </c>
      <c r="I640" s="226">
        <v>57707</v>
      </c>
      <c r="J640" s="228" t="s">
        <v>2445</v>
      </c>
      <c r="K640" s="190"/>
      <c r="L640" s="191"/>
      <c r="M640" s="191"/>
      <c r="N640" s="191"/>
      <c r="O640" s="191">
        <f>SUM(Table16[[#This Row],[Salaries and Wages]:[Variable Fringe]])</f>
        <v>0</v>
      </c>
      <c r="P640" s="191"/>
      <c r="Q640" s="191"/>
      <c r="R640" s="191"/>
      <c r="S640" s="191"/>
      <c r="T640" s="191"/>
      <c r="U640" s="191"/>
      <c r="V640" s="191"/>
      <c r="W640" s="191"/>
      <c r="X640" s="191"/>
      <c r="Y640" s="191"/>
      <c r="Z640" s="191">
        <v>2942</v>
      </c>
      <c r="AA640" s="223" t="s">
        <v>1689</v>
      </c>
      <c r="AB640" s="210" t="s">
        <v>1689</v>
      </c>
      <c r="AC640" s="210" t="s">
        <v>1689</v>
      </c>
      <c r="AD640" s="199" t="s">
        <v>94</v>
      </c>
      <c r="AE640" s="236" t="s">
        <v>69</v>
      </c>
      <c r="AF640" s="231">
        <v>0</v>
      </c>
      <c r="AG640" s="211">
        <f>Table16[[#This Row],[ADOPTED
Expenditures TOTAL]]*Table16[[#This Row],[
Percent Related to CAP]]</f>
        <v>0</v>
      </c>
      <c r="AH640" s="211">
        <f>Table16[[#This Row],[ADOPTED
Revenue TOTAL]]*Table16[[#This Row],[
Percent Related to CAP]]</f>
        <v>0</v>
      </c>
      <c r="AI640" s="217" t="s">
        <v>69</v>
      </c>
      <c r="AJ640" s="217" t="s">
        <v>69</v>
      </c>
      <c r="AK640" s="217" t="s">
        <v>69</v>
      </c>
      <c r="AL640" s="217" t="s">
        <v>69</v>
      </c>
      <c r="AM640" s="291"/>
      <c r="AN640" s="215" t="s">
        <v>83</v>
      </c>
      <c r="AO640" s="197"/>
      <c r="AP640" s="197"/>
      <c r="AQ640" s="216"/>
      <c r="AR640" s="216"/>
      <c r="AS640" s="219" t="s">
        <v>2445</v>
      </c>
      <c r="AT640" s="117" t="b">
        <f>IF(Table16[[#This Row],[PROPOSED
Form ID Name]]=Table16[[#This Row],[ADOPTED
Form ID Name]],TRUE,FALSE)</f>
        <v>1</v>
      </c>
      <c r="AU640" s="121" t="s">
        <v>1689</v>
      </c>
      <c r="AV640" s="220" t="b">
        <f>AND(Table16[[#This Row],[PROPOSED Adjustment Description]]=Table16[[#This Row],[ ADOPTED
Adjustment Description]],TRUE,FALSE)</f>
        <v>0</v>
      </c>
      <c r="AW640" s="1" t="s">
        <v>4458</v>
      </c>
      <c r="AX640" s="1" t="b">
        <f>Table16[[#This Row],[Total Expenditures to CAP]]=Table16[[#This Row],[
Percent Related to CAP]]*Table16[[#This Row],[ADOPTED
Expenditures TOTAL]]</f>
        <v>1</v>
      </c>
      <c r="AY640" s="1" t="b">
        <f>Table16[[#This Row],[Total Revenue to CAP]]=Table16[[#This Row],[
Percent Related to CAP]]*Table16[[#This Row],[ADOPTED
Revenue TOTAL]]</f>
        <v>1</v>
      </c>
    </row>
    <row r="641" spans="1:51" s="214" customFormat="1" ht="35.25" customHeight="1" x14ac:dyDescent="0.15">
      <c r="A641" s="196">
        <v>200614</v>
      </c>
      <c r="B641" s="199" t="s">
        <v>2442</v>
      </c>
      <c r="C641" s="198">
        <v>171415</v>
      </c>
      <c r="D641" s="199" t="s">
        <v>1271</v>
      </c>
      <c r="E641" s="199" t="s">
        <v>103</v>
      </c>
      <c r="F641" s="199" t="s">
        <v>83</v>
      </c>
      <c r="G641" s="199" t="s">
        <v>61</v>
      </c>
      <c r="H641" s="199" t="s">
        <v>83</v>
      </c>
      <c r="I641" s="226">
        <v>57708</v>
      </c>
      <c r="J641" s="228" t="s">
        <v>2446</v>
      </c>
      <c r="K641" s="190"/>
      <c r="L641" s="191"/>
      <c r="M641" s="191"/>
      <c r="N641" s="191"/>
      <c r="O641" s="191">
        <f>SUM(Table16[[#This Row],[Salaries and Wages]:[Variable Fringe]])</f>
        <v>0</v>
      </c>
      <c r="P641" s="191"/>
      <c r="Q641" s="191"/>
      <c r="R641" s="191"/>
      <c r="S641" s="191"/>
      <c r="T641" s="191">
        <v>151</v>
      </c>
      <c r="U641" s="191"/>
      <c r="V641" s="191"/>
      <c r="W641" s="191"/>
      <c r="X641" s="191"/>
      <c r="Y641" s="191">
        <v>151</v>
      </c>
      <c r="Z641" s="191"/>
      <c r="AA641" s="223" t="s">
        <v>2359</v>
      </c>
      <c r="AB641" s="210" t="s">
        <v>2359</v>
      </c>
      <c r="AC641" s="210" t="s">
        <v>2359</v>
      </c>
      <c r="AD641" s="199" t="s">
        <v>94</v>
      </c>
      <c r="AE641" s="236" t="s">
        <v>69</v>
      </c>
      <c r="AF641" s="231">
        <v>0</v>
      </c>
      <c r="AG641" s="211">
        <f>Table16[[#This Row],[ADOPTED
Expenditures TOTAL]]*Table16[[#This Row],[
Percent Related to CAP]]</f>
        <v>0</v>
      </c>
      <c r="AH641" s="211">
        <f>Table16[[#This Row],[ADOPTED
Revenue TOTAL]]*Table16[[#This Row],[
Percent Related to CAP]]</f>
        <v>0</v>
      </c>
      <c r="AI641" s="217" t="s">
        <v>69</v>
      </c>
      <c r="AJ641" s="217" t="s">
        <v>69</v>
      </c>
      <c r="AK641" s="217" t="s">
        <v>69</v>
      </c>
      <c r="AL641" s="217" t="s">
        <v>69</v>
      </c>
      <c r="AM641" s="291"/>
      <c r="AN641" s="215" t="s">
        <v>83</v>
      </c>
      <c r="AO641" s="197"/>
      <c r="AP641" s="197"/>
      <c r="AQ641" s="216"/>
      <c r="AR641" s="216"/>
      <c r="AS641" s="219" t="s">
        <v>2446</v>
      </c>
      <c r="AT641" s="117" t="b">
        <f>IF(Table16[[#This Row],[PROPOSED
Form ID Name]]=Table16[[#This Row],[ADOPTED
Form ID Name]],TRUE,FALSE)</f>
        <v>1</v>
      </c>
      <c r="AU641" s="121" t="s">
        <v>2359</v>
      </c>
      <c r="AV641" s="220" t="b">
        <f>AND(Table16[[#This Row],[PROPOSED Adjustment Description]]=Table16[[#This Row],[ ADOPTED
Adjustment Description]],TRUE,FALSE)</f>
        <v>0</v>
      </c>
      <c r="AW641" s="1" t="s">
        <v>4458</v>
      </c>
      <c r="AX641" s="1" t="b">
        <f>Table16[[#This Row],[Total Expenditures to CAP]]=Table16[[#This Row],[
Percent Related to CAP]]*Table16[[#This Row],[ADOPTED
Expenditures TOTAL]]</f>
        <v>1</v>
      </c>
      <c r="AY641" s="1" t="b">
        <f>Table16[[#This Row],[Total Revenue to CAP]]=Table16[[#This Row],[
Percent Related to CAP]]*Table16[[#This Row],[ADOPTED
Revenue TOTAL]]</f>
        <v>1</v>
      </c>
    </row>
    <row r="642" spans="1:51" s="214" customFormat="1" ht="35.25" customHeight="1" x14ac:dyDescent="0.15">
      <c r="A642" s="196">
        <v>200030</v>
      </c>
      <c r="B642" s="199" t="s">
        <v>2447</v>
      </c>
      <c r="C642" s="198">
        <v>171415</v>
      </c>
      <c r="D642" s="199" t="s">
        <v>1271</v>
      </c>
      <c r="E642" s="199" t="s">
        <v>103</v>
      </c>
      <c r="F642" s="199" t="s">
        <v>83</v>
      </c>
      <c r="G642" s="199" t="s">
        <v>89</v>
      </c>
      <c r="H642" s="199" t="s">
        <v>83</v>
      </c>
      <c r="I642" s="226">
        <v>57709</v>
      </c>
      <c r="J642" s="228" t="s">
        <v>2448</v>
      </c>
      <c r="K642" s="190"/>
      <c r="L642" s="191"/>
      <c r="M642" s="191"/>
      <c r="N642" s="191"/>
      <c r="O642" s="191">
        <f>SUM(Table16[[#This Row],[Salaries and Wages]:[Variable Fringe]])</f>
        <v>0</v>
      </c>
      <c r="P642" s="191"/>
      <c r="Q642" s="191"/>
      <c r="R642" s="191"/>
      <c r="S642" s="191"/>
      <c r="T642" s="191"/>
      <c r="U642" s="191"/>
      <c r="V642" s="191"/>
      <c r="W642" s="191"/>
      <c r="X642" s="191"/>
      <c r="Y642" s="191"/>
      <c r="Z642" s="191">
        <v>71462</v>
      </c>
      <c r="AA642" s="223" t="s">
        <v>1689</v>
      </c>
      <c r="AB642" s="210" t="s">
        <v>1689</v>
      </c>
      <c r="AC642" s="210" t="s">
        <v>1689</v>
      </c>
      <c r="AD642" s="199" t="s">
        <v>94</v>
      </c>
      <c r="AE642" s="236" t="s">
        <v>69</v>
      </c>
      <c r="AF642" s="231">
        <v>0</v>
      </c>
      <c r="AG642" s="211">
        <f>Table16[[#This Row],[ADOPTED
Expenditures TOTAL]]*Table16[[#This Row],[
Percent Related to CAP]]</f>
        <v>0</v>
      </c>
      <c r="AH642" s="211">
        <f>Table16[[#This Row],[ADOPTED
Revenue TOTAL]]*Table16[[#This Row],[
Percent Related to CAP]]</f>
        <v>0</v>
      </c>
      <c r="AI642" s="217" t="s">
        <v>69</v>
      </c>
      <c r="AJ642" s="217" t="s">
        <v>69</v>
      </c>
      <c r="AK642" s="217" t="s">
        <v>69</v>
      </c>
      <c r="AL642" s="217" t="s">
        <v>69</v>
      </c>
      <c r="AM642" s="291"/>
      <c r="AN642" s="215" t="s">
        <v>83</v>
      </c>
      <c r="AO642" s="197"/>
      <c r="AP642" s="197"/>
      <c r="AQ642" s="216"/>
      <c r="AR642" s="216"/>
      <c r="AS642" s="219" t="s">
        <v>2448</v>
      </c>
      <c r="AT642" s="117" t="b">
        <f>IF(Table16[[#This Row],[PROPOSED
Form ID Name]]=Table16[[#This Row],[ADOPTED
Form ID Name]],TRUE,FALSE)</f>
        <v>1</v>
      </c>
      <c r="AU642" s="121" t="s">
        <v>1689</v>
      </c>
      <c r="AV642" s="220" t="b">
        <f>AND(Table16[[#This Row],[PROPOSED Adjustment Description]]=Table16[[#This Row],[ ADOPTED
Adjustment Description]],TRUE,FALSE)</f>
        <v>0</v>
      </c>
      <c r="AW642" s="1" t="s">
        <v>4458</v>
      </c>
      <c r="AX642" s="1" t="b">
        <f>Table16[[#This Row],[Total Expenditures to CAP]]=Table16[[#This Row],[
Percent Related to CAP]]*Table16[[#This Row],[ADOPTED
Expenditures TOTAL]]</f>
        <v>1</v>
      </c>
      <c r="AY642" s="1" t="b">
        <f>Table16[[#This Row],[Total Revenue to CAP]]=Table16[[#This Row],[
Percent Related to CAP]]*Table16[[#This Row],[ADOPTED
Revenue TOTAL]]</f>
        <v>1</v>
      </c>
    </row>
    <row r="643" spans="1:51" s="214" customFormat="1" ht="35.25" customHeight="1" x14ac:dyDescent="0.15">
      <c r="A643" s="196">
        <v>200099</v>
      </c>
      <c r="B643" s="199" t="s">
        <v>2449</v>
      </c>
      <c r="C643" s="198">
        <v>171415</v>
      </c>
      <c r="D643" s="199" t="s">
        <v>1271</v>
      </c>
      <c r="E643" s="199" t="s">
        <v>103</v>
      </c>
      <c r="F643" s="199" t="s">
        <v>83</v>
      </c>
      <c r="G643" s="199" t="s">
        <v>89</v>
      </c>
      <c r="H643" s="199" t="s">
        <v>83</v>
      </c>
      <c r="I643" s="226">
        <v>57710</v>
      </c>
      <c r="J643" s="228" t="s">
        <v>2450</v>
      </c>
      <c r="K643" s="190"/>
      <c r="L643" s="191"/>
      <c r="M643" s="191"/>
      <c r="N643" s="191"/>
      <c r="O643" s="191">
        <f>SUM(Table16[[#This Row],[Salaries and Wages]:[Variable Fringe]])</f>
        <v>0</v>
      </c>
      <c r="P643" s="191"/>
      <c r="Q643" s="191"/>
      <c r="R643" s="191"/>
      <c r="S643" s="191"/>
      <c r="T643" s="191"/>
      <c r="U643" s="191"/>
      <c r="V643" s="191"/>
      <c r="W643" s="191"/>
      <c r="X643" s="191"/>
      <c r="Y643" s="191"/>
      <c r="Z643" s="191">
        <v>46304</v>
      </c>
      <c r="AA643" s="223" t="s">
        <v>1689</v>
      </c>
      <c r="AB643" s="210" t="s">
        <v>1689</v>
      </c>
      <c r="AC643" s="210" t="s">
        <v>1689</v>
      </c>
      <c r="AD643" s="199" t="s">
        <v>94</v>
      </c>
      <c r="AE643" s="236" t="s">
        <v>69</v>
      </c>
      <c r="AF643" s="231">
        <v>0</v>
      </c>
      <c r="AG643" s="211">
        <f>Table16[[#This Row],[ADOPTED
Expenditures TOTAL]]*Table16[[#This Row],[
Percent Related to CAP]]</f>
        <v>0</v>
      </c>
      <c r="AH643" s="211">
        <f>Table16[[#This Row],[ADOPTED
Revenue TOTAL]]*Table16[[#This Row],[
Percent Related to CAP]]</f>
        <v>0</v>
      </c>
      <c r="AI643" s="217" t="s">
        <v>69</v>
      </c>
      <c r="AJ643" s="217" t="s">
        <v>69</v>
      </c>
      <c r="AK643" s="217" t="s">
        <v>69</v>
      </c>
      <c r="AL643" s="217" t="s">
        <v>69</v>
      </c>
      <c r="AM643" s="291"/>
      <c r="AN643" s="215" t="s">
        <v>83</v>
      </c>
      <c r="AO643" s="197"/>
      <c r="AP643" s="197"/>
      <c r="AQ643" s="216"/>
      <c r="AR643" s="216"/>
      <c r="AS643" s="219" t="s">
        <v>2450</v>
      </c>
      <c r="AT643" s="117" t="b">
        <f>IF(Table16[[#This Row],[PROPOSED
Form ID Name]]=Table16[[#This Row],[ADOPTED
Form ID Name]],TRUE,FALSE)</f>
        <v>1</v>
      </c>
      <c r="AU643" s="121" t="s">
        <v>1689</v>
      </c>
      <c r="AV643" s="220" t="b">
        <f>AND(Table16[[#This Row],[PROPOSED Adjustment Description]]=Table16[[#This Row],[ ADOPTED
Adjustment Description]],TRUE,FALSE)</f>
        <v>0</v>
      </c>
      <c r="AW643" s="1" t="s">
        <v>4458</v>
      </c>
      <c r="AX643" s="1" t="b">
        <f>Table16[[#This Row],[Total Expenditures to CAP]]=Table16[[#This Row],[
Percent Related to CAP]]*Table16[[#This Row],[ADOPTED
Expenditures TOTAL]]</f>
        <v>1</v>
      </c>
      <c r="AY643" s="1" t="b">
        <f>Table16[[#This Row],[Total Revenue to CAP]]=Table16[[#This Row],[
Percent Related to CAP]]*Table16[[#This Row],[ADOPTED
Revenue TOTAL]]</f>
        <v>1</v>
      </c>
    </row>
    <row r="644" spans="1:51" s="214" customFormat="1" ht="35.25" customHeight="1" x14ac:dyDescent="0.15">
      <c r="A644" s="196">
        <v>100000</v>
      </c>
      <c r="B644" s="199" t="s">
        <v>57</v>
      </c>
      <c r="C644" s="198">
        <v>9912</v>
      </c>
      <c r="D644" s="199" t="s">
        <v>102</v>
      </c>
      <c r="E644" s="199" t="s">
        <v>83</v>
      </c>
      <c r="F644" s="199" t="s">
        <v>83</v>
      </c>
      <c r="G644" s="199" t="s">
        <v>61</v>
      </c>
      <c r="H644" s="199" t="s">
        <v>83</v>
      </c>
      <c r="I644" s="226">
        <v>57711</v>
      </c>
      <c r="J644" s="228" t="s">
        <v>2451</v>
      </c>
      <c r="K644" s="190"/>
      <c r="L644" s="191"/>
      <c r="M644" s="191"/>
      <c r="N644" s="191"/>
      <c r="O644" s="191">
        <f>SUM(Table16[[#This Row],[Salaries and Wages]:[Variable Fringe]])</f>
        <v>0</v>
      </c>
      <c r="P644" s="191"/>
      <c r="Q644" s="191">
        <v>500000</v>
      </c>
      <c r="R644" s="191"/>
      <c r="S644" s="191"/>
      <c r="T644" s="191"/>
      <c r="U644" s="191"/>
      <c r="V644" s="191"/>
      <c r="W644" s="191"/>
      <c r="X644" s="191"/>
      <c r="Y644" s="191">
        <v>500000</v>
      </c>
      <c r="Z644" s="191"/>
      <c r="AA644" s="223" t="s">
        <v>2452</v>
      </c>
      <c r="AB644" s="210" t="s">
        <v>2453</v>
      </c>
      <c r="AC644" s="210" t="s">
        <v>2454</v>
      </c>
      <c r="AD644" s="199" t="s">
        <v>94</v>
      </c>
      <c r="AE644" s="234"/>
      <c r="AF644" s="231">
        <v>0</v>
      </c>
      <c r="AG644" s="211">
        <f>Table16[[#This Row],[ADOPTED
Expenditures TOTAL]]*Table16[[#This Row],[
Percent Related to CAP]]</f>
        <v>0</v>
      </c>
      <c r="AH644" s="211">
        <f>Table16[[#This Row],[ADOPTED
Revenue TOTAL]]*Table16[[#This Row],[
Percent Related to CAP]]</f>
        <v>0</v>
      </c>
      <c r="AI644" s="217" t="s">
        <v>69</v>
      </c>
      <c r="AJ644" s="217" t="s">
        <v>69</v>
      </c>
      <c r="AK644" s="217" t="s">
        <v>69</v>
      </c>
      <c r="AL644" s="217" t="s">
        <v>69</v>
      </c>
      <c r="AM644" s="246"/>
      <c r="AN644" s="215"/>
      <c r="AO644" s="197"/>
      <c r="AP644" s="197"/>
      <c r="AQ644" s="197"/>
      <c r="AR644" s="197" t="s">
        <v>70</v>
      </c>
      <c r="AS644" s="219" t="s">
        <v>2451</v>
      </c>
      <c r="AT644" s="116" t="b">
        <f>IF(Table16[[#This Row],[PROPOSED
Form ID Name]]=Table16[[#This Row],[ADOPTED
Form ID Name]],TRUE,FALSE)</f>
        <v>1</v>
      </c>
      <c r="AU644" s="121" t="s">
        <v>2452</v>
      </c>
      <c r="AV644" s="220" t="b">
        <f>AND(Table16[[#This Row],[PROPOSED Adjustment Description]]=Table16[[#This Row],[ ADOPTED
Adjustment Description]],TRUE,FALSE)</f>
        <v>0</v>
      </c>
      <c r="AW644" s="1" t="s">
        <v>4458</v>
      </c>
      <c r="AX644" s="1" t="b">
        <f>Table16[[#This Row],[Total Expenditures to CAP]]=Table16[[#This Row],[
Percent Related to CAP]]*Table16[[#This Row],[ADOPTED
Expenditures TOTAL]]</f>
        <v>1</v>
      </c>
      <c r="AY644" s="1" t="b">
        <f>Table16[[#This Row],[Total Revenue to CAP]]=Table16[[#This Row],[
Percent Related to CAP]]*Table16[[#This Row],[ADOPTED
Revenue TOTAL]]</f>
        <v>1</v>
      </c>
    </row>
    <row r="645" spans="1:51" s="214" customFormat="1" ht="35.25" customHeight="1" x14ac:dyDescent="0.15">
      <c r="A645" s="196">
        <v>100000</v>
      </c>
      <c r="B645" s="199" t="s">
        <v>57</v>
      </c>
      <c r="C645" s="198">
        <v>1001</v>
      </c>
      <c r="D645" s="199" t="s">
        <v>232</v>
      </c>
      <c r="E645" s="199" t="s">
        <v>72</v>
      </c>
      <c r="F645" s="199" t="s">
        <v>83</v>
      </c>
      <c r="G645" s="199" t="s">
        <v>61</v>
      </c>
      <c r="H645" s="199" t="s">
        <v>83</v>
      </c>
      <c r="I645" s="226">
        <v>57713</v>
      </c>
      <c r="J645" s="228" t="s">
        <v>2455</v>
      </c>
      <c r="K645" s="190"/>
      <c r="L645" s="191">
        <v>56959</v>
      </c>
      <c r="M645" s="191">
        <v>7786</v>
      </c>
      <c r="N645" s="191">
        <v>1537</v>
      </c>
      <c r="O645" s="191">
        <f>SUM(Table16[[#This Row],[Salaries and Wages]:[Variable Fringe]])</f>
        <v>66282</v>
      </c>
      <c r="P645" s="191"/>
      <c r="Q645" s="191"/>
      <c r="R645" s="191"/>
      <c r="S645" s="191"/>
      <c r="T645" s="191"/>
      <c r="U645" s="191"/>
      <c r="V645" s="191"/>
      <c r="W645" s="191"/>
      <c r="X645" s="191"/>
      <c r="Y645" s="191">
        <v>66282</v>
      </c>
      <c r="Z645" s="191"/>
      <c r="AA645" s="223" t="s">
        <v>2456</v>
      </c>
      <c r="AB645" s="210" t="s">
        <v>2457</v>
      </c>
      <c r="AC645" s="210" t="s">
        <v>2458</v>
      </c>
      <c r="AD645" s="199" t="s">
        <v>94</v>
      </c>
      <c r="AE645" s="234" t="s">
        <v>69</v>
      </c>
      <c r="AF645" s="231">
        <v>0</v>
      </c>
      <c r="AG645" s="211">
        <f>Table16[[#This Row],[ADOPTED
Expenditures TOTAL]]*Table16[[#This Row],[
Percent Related to CAP]]</f>
        <v>0</v>
      </c>
      <c r="AH645" s="211">
        <f>Table16[[#This Row],[ADOPTED
Revenue TOTAL]]*Table16[[#This Row],[
Percent Related to CAP]]</f>
        <v>0</v>
      </c>
      <c r="AI645" s="217" t="s">
        <v>69</v>
      </c>
      <c r="AJ645" s="217" t="s">
        <v>69</v>
      </c>
      <c r="AK645" s="217" t="s">
        <v>69</v>
      </c>
      <c r="AL645" s="217" t="s">
        <v>69</v>
      </c>
      <c r="AM645" s="246"/>
      <c r="AN645" s="215"/>
      <c r="AO645" s="197"/>
      <c r="AP645" s="197"/>
      <c r="AQ645" s="197"/>
      <c r="AR645" s="197" t="s">
        <v>83</v>
      </c>
      <c r="AS645" s="219" t="s">
        <v>2455</v>
      </c>
      <c r="AT645" s="116" t="b">
        <f>IF(Table16[[#This Row],[PROPOSED
Form ID Name]]=Table16[[#This Row],[ADOPTED
Form ID Name]],TRUE,FALSE)</f>
        <v>1</v>
      </c>
      <c r="AU645" s="121" t="s">
        <v>2456</v>
      </c>
      <c r="AV645" s="220" t="b">
        <f>AND(Table16[[#This Row],[PROPOSED Adjustment Description]]=Table16[[#This Row],[ ADOPTED
Adjustment Description]],TRUE,FALSE)</f>
        <v>0</v>
      </c>
      <c r="AW645" s="1" t="s">
        <v>4458</v>
      </c>
      <c r="AX645" s="1" t="b">
        <f>Table16[[#This Row],[Total Expenditures to CAP]]=Table16[[#This Row],[
Percent Related to CAP]]*Table16[[#This Row],[ADOPTED
Expenditures TOTAL]]</f>
        <v>1</v>
      </c>
      <c r="AY645" s="1" t="b">
        <f>Table16[[#This Row],[Total Revenue to CAP]]=Table16[[#This Row],[
Percent Related to CAP]]*Table16[[#This Row],[ADOPTED
Revenue TOTAL]]</f>
        <v>1</v>
      </c>
    </row>
    <row r="646" spans="1:51" s="214" customFormat="1" ht="35.25" customHeight="1" x14ac:dyDescent="0.15">
      <c r="A646" s="196">
        <v>200708</v>
      </c>
      <c r="B646" s="199" t="s">
        <v>1969</v>
      </c>
      <c r="C646" s="198">
        <v>2200</v>
      </c>
      <c r="D646" s="199" t="s">
        <v>1970</v>
      </c>
      <c r="E646" s="199"/>
      <c r="F646" s="199"/>
      <c r="G646" s="199"/>
      <c r="H646" s="199"/>
      <c r="I646" s="226">
        <v>57715</v>
      </c>
      <c r="J646" s="228" t="s">
        <v>2459</v>
      </c>
      <c r="K646" s="190"/>
      <c r="L646" s="191"/>
      <c r="M646" s="191"/>
      <c r="N646" s="191"/>
      <c r="O646" s="191">
        <f>SUM(Table16[[#This Row],[Salaries and Wages]:[Variable Fringe]])</f>
        <v>0</v>
      </c>
      <c r="P646" s="191"/>
      <c r="Q646" s="191">
        <v>5847660</v>
      </c>
      <c r="R646" s="191"/>
      <c r="S646" s="191"/>
      <c r="T646" s="191"/>
      <c r="U646" s="191"/>
      <c r="V646" s="191"/>
      <c r="W646" s="191"/>
      <c r="X646" s="191"/>
      <c r="Y646" s="191">
        <v>5847660</v>
      </c>
      <c r="Z646" s="191">
        <v>5847660</v>
      </c>
      <c r="AA646" s="223" t="s">
        <v>2460</v>
      </c>
      <c r="AB646" s="210" t="s">
        <v>2461</v>
      </c>
      <c r="AC646" s="210" t="s">
        <v>2460</v>
      </c>
      <c r="AD646" s="199"/>
      <c r="AE646" s="236" t="s">
        <v>69</v>
      </c>
      <c r="AF646" s="259">
        <v>0</v>
      </c>
      <c r="AG646" s="211">
        <f>Table16[[#This Row],[ADOPTED
Expenditures TOTAL]]*Table16[[#This Row],[
Percent Related to CAP]]</f>
        <v>0</v>
      </c>
      <c r="AH646" s="211">
        <f>Table16[[#This Row],[ADOPTED
Revenue TOTAL]]*Table16[[#This Row],[
Percent Related to CAP]]</f>
        <v>0</v>
      </c>
      <c r="AI646" s="251" t="s">
        <v>69</v>
      </c>
      <c r="AJ646" s="251" t="s">
        <v>69</v>
      </c>
      <c r="AK646" s="251" t="s">
        <v>69</v>
      </c>
      <c r="AL646" s="251" t="s">
        <v>69</v>
      </c>
      <c r="AM646" s="291"/>
      <c r="AN646" s="215"/>
      <c r="AO646" s="197"/>
      <c r="AP646" s="197"/>
      <c r="AQ646" s="216"/>
      <c r="AR646" s="216"/>
      <c r="AS646" s="219" t="s">
        <v>2459</v>
      </c>
      <c r="AT646" s="117" t="b">
        <f>IF(Table16[[#This Row],[PROPOSED
Form ID Name]]=Table16[[#This Row],[ADOPTED
Form ID Name]],TRUE,FALSE)</f>
        <v>1</v>
      </c>
      <c r="AU646" s="121" t="s">
        <v>2460</v>
      </c>
      <c r="AV646" s="220" t="b">
        <f>AND(Table16[[#This Row],[PROPOSED Adjustment Description]]=Table16[[#This Row],[ ADOPTED
Adjustment Description]],TRUE,FALSE)</f>
        <v>0</v>
      </c>
      <c r="AW646" s="1" t="s">
        <v>4458</v>
      </c>
      <c r="AX646" s="1" t="b">
        <f>Table16[[#This Row],[Total Expenditures to CAP]]=Table16[[#This Row],[
Percent Related to CAP]]*Table16[[#This Row],[ADOPTED
Expenditures TOTAL]]</f>
        <v>1</v>
      </c>
      <c r="AY646" s="1" t="b">
        <f>Table16[[#This Row],[Total Revenue to CAP]]=Table16[[#This Row],[
Percent Related to CAP]]*Table16[[#This Row],[ADOPTED
Revenue TOTAL]]</f>
        <v>1</v>
      </c>
    </row>
    <row r="647" spans="1:51" s="214" customFormat="1" ht="35.25" customHeight="1" x14ac:dyDescent="0.15">
      <c r="A647" s="196">
        <v>200308</v>
      </c>
      <c r="B647" s="199" t="s">
        <v>1206</v>
      </c>
      <c r="C647" s="198">
        <v>1314</v>
      </c>
      <c r="D647" s="199" t="s">
        <v>261</v>
      </c>
      <c r="E647" s="199" t="s">
        <v>103</v>
      </c>
      <c r="F647" s="199" t="s">
        <v>83</v>
      </c>
      <c r="G647" s="199" t="s">
        <v>61</v>
      </c>
      <c r="H647" s="199" t="s">
        <v>83</v>
      </c>
      <c r="I647" s="226">
        <v>57717</v>
      </c>
      <c r="J647" s="228" t="s">
        <v>2462</v>
      </c>
      <c r="K647" s="190"/>
      <c r="L647" s="191"/>
      <c r="M647" s="191"/>
      <c r="N647" s="191"/>
      <c r="O647" s="191">
        <f>SUM(Table16[[#This Row],[Salaries and Wages]:[Variable Fringe]])</f>
        <v>0</v>
      </c>
      <c r="P647" s="191"/>
      <c r="Q647" s="191"/>
      <c r="R647" s="191">
        <v>300000</v>
      </c>
      <c r="S647" s="191"/>
      <c r="T647" s="191"/>
      <c r="U647" s="191"/>
      <c r="V647" s="191"/>
      <c r="W647" s="191"/>
      <c r="X647" s="191"/>
      <c r="Y647" s="191">
        <v>300000</v>
      </c>
      <c r="Z647" s="191">
        <v>300000</v>
      </c>
      <c r="AA647" s="223" t="s">
        <v>2463</v>
      </c>
      <c r="AB647" s="210" t="s">
        <v>2464</v>
      </c>
      <c r="AC647" s="209" t="s">
        <v>2465</v>
      </c>
      <c r="AD647" s="199" t="s">
        <v>67</v>
      </c>
      <c r="AE647" s="236"/>
      <c r="AF647" s="231">
        <v>0</v>
      </c>
      <c r="AG647" s="211">
        <f>Table16[[#This Row],[ADOPTED
Expenditures TOTAL]]*Table16[[#This Row],[
Percent Related to CAP]]</f>
        <v>0</v>
      </c>
      <c r="AH647" s="211">
        <f>Table16[[#This Row],[ADOPTED
Revenue TOTAL]]*Table16[[#This Row],[
Percent Related to CAP]]</f>
        <v>0</v>
      </c>
      <c r="AI647" s="217" t="s">
        <v>69</v>
      </c>
      <c r="AJ647" s="217" t="s">
        <v>69</v>
      </c>
      <c r="AK647" s="217" t="s">
        <v>69</v>
      </c>
      <c r="AL647" s="217" t="s">
        <v>69</v>
      </c>
      <c r="AM647" s="291"/>
      <c r="AN647" s="215" t="s">
        <v>83</v>
      </c>
      <c r="AO647" s="197"/>
      <c r="AP647" s="197"/>
      <c r="AQ647" s="216"/>
      <c r="AR647" s="216"/>
      <c r="AS647" s="219" t="s">
        <v>2462</v>
      </c>
      <c r="AT647" s="117" t="b">
        <f>IF(Table16[[#This Row],[PROPOSED
Form ID Name]]=Table16[[#This Row],[ADOPTED
Form ID Name]],TRUE,FALSE)</f>
        <v>1</v>
      </c>
      <c r="AU647" s="121" t="s">
        <v>2463</v>
      </c>
      <c r="AV647" s="220" t="b">
        <f>AND(Table16[[#This Row],[PROPOSED Adjustment Description]]=Table16[[#This Row],[ ADOPTED
Adjustment Description]],TRUE,FALSE)</f>
        <v>0</v>
      </c>
      <c r="AW647" s="1" t="s">
        <v>4458</v>
      </c>
      <c r="AX647" s="1" t="b">
        <f>Table16[[#This Row],[Total Expenditures to CAP]]=Table16[[#This Row],[
Percent Related to CAP]]*Table16[[#This Row],[ADOPTED
Expenditures TOTAL]]</f>
        <v>1</v>
      </c>
      <c r="AY647" s="1" t="b">
        <f>Table16[[#This Row],[Total Revenue to CAP]]=Table16[[#This Row],[
Percent Related to CAP]]*Table16[[#This Row],[ADOPTED
Revenue TOTAL]]</f>
        <v>1</v>
      </c>
    </row>
    <row r="648" spans="1:51" s="214" customFormat="1" ht="35.25" customHeight="1" x14ac:dyDescent="0.15">
      <c r="A648" s="196">
        <v>100000</v>
      </c>
      <c r="B648" s="199" t="s">
        <v>57</v>
      </c>
      <c r="C648" s="198">
        <v>171414</v>
      </c>
      <c r="D648" s="199" t="s">
        <v>1248</v>
      </c>
      <c r="E648" s="199" t="s">
        <v>83</v>
      </c>
      <c r="F648" s="199" t="s">
        <v>60</v>
      </c>
      <c r="G648" s="199" t="s">
        <v>89</v>
      </c>
      <c r="H648" s="199" t="s">
        <v>83</v>
      </c>
      <c r="I648" s="226">
        <v>57719</v>
      </c>
      <c r="J648" s="228" t="s">
        <v>2466</v>
      </c>
      <c r="K648" s="190"/>
      <c r="L648" s="191"/>
      <c r="M648" s="191"/>
      <c r="N648" s="191"/>
      <c r="O648" s="191">
        <f>SUM(Table16[[#This Row],[Salaries and Wages]:[Variable Fringe]])</f>
        <v>0</v>
      </c>
      <c r="P648" s="191"/>
      <c r="Q648" s="191"/>
      <c r="R648" s="191"/>
      <c r="S648" s="191"/>
      <c r="T648" s="191"/>
      <c r="U648" s="191"/>
      <c r="V648" s="191"/>
      <c r="W648" s="191"/>
      <c r="X648" s="191"/>
      <c r="Y648" s="191"/>
      <c r="Z648" s="191">
        <v>1645454</v>
      </c>
      <c r="AA648" s="223" t="s">
        <v>2467</v>
      </c>
      <c r="AB648" s="210" t="s">
        <v>2468</v>
      </c>
      <c r="AC648" s="210" t="s">
        <v>2469</v>
      </c>
      <c r="AD648" s="199" t="s">
        <v>94</v>
      </c>
      <c r="AE648" s="234"/>
      <c r="AF648" s="231">
        <v>0</v>
      </c>
      <c r="AG648" s="211">
        <f>Table16[[#This Row],[ADOPTED
Expenditures TOTAL]]*Table16[[#This Row],[
Percent Related to CAP]]</f>
        <v>0</v>
      </c>
      <c r="AH648" s="211">
        <f>Table16[[#This Row],[ADOPTED
Revenue TOTAL]]*Table16[[#This Row],[
Percent Related to CAP]]</f>
        <v>0</v>
      </c>
      <c r="AI648" s="217" t="s">
        <v>69</v>
      </c>
      <c r="AJ648" s="217" t="s">
        <v>69</v>
      </c>
      <c r="AK648" s="217" t="s">
        <v>69</v>
      </c>
      <c r="AL648" s="217" t="s">
        <v>69</v>
      </c>
      <c r="AM648" s="246"/>
      <c r="AN648" s="215"/>
      <c r="AO648" s="197"/>
      <c r="AP648" s="197"/>
      <c r="AQ648" s="197"/>
      <c r="AR648" s="197" t="s">
        <v>83</v>
      </c>
      <c r="AS648" s="219" t="s">
        <v>2466</v>
      </c>
      <c r="AT648" s="116" t="b">
        <f>IF(Table16[[#This Row],[PROPOSED
Form ID Name]]=Table16[[#This Row],[ADOPTED
Form ID Name]],TRUE,FALSE)</f>
        <v>1</v>
      </c>
      <c r="AU648" s="121" t="s">
        <v>2467</v>
      </c>
      <c r="AV648" s="220" t="b">
        <f>AND(Table16[[#This Row],[PROPOSED Adjustment Description]]=Table16[[#This Row],[ ADOPTED
Adjustment Description]],TRUE,FALSE)</f>
        <v>0</v>
      </c>
      <c r="AW648" s="1" t="s">
        <v>4458</v>
      </c>
      <c r="AX648" s="1" t="b">
        <f>Table16[[#This Row],[Total Expenditures to CAP]]=Table16[[#This Row],[
Percent Related to CAP]]*Table16[[#This Row],[ADOPTED
Expenditures TOTAL]]</f>
        <v>1</v>
      </c>
      <c r="AY648" s="1" t="b">
        <f>Table16[[#This Row],[Total Revenue to CAP]]=Table16[[#This Row],[
Percent Related to CAP]]*Table16[[#This Row],[ADOPTED
Revenue TOTAL]]</f>
        <v>1</v>
      </c>
    </row>
    <row r="649" spans="1:51" s="214" customFormat="1" ht="35.25" customHeight="1" x14ac:dyDescent="0.15">
      <c r="A649" s="196">
        <v>200111</v>
      </c>
      <c r="B649" s="199" t="s">
        <v>1434</v>
      </c>
      <c r="C649" s="198">
        <v>171417</v>
      </c>
      <c r="D649" s="199" t="s">
        <v>1435</v>
      </c>
      <c r="E649" s="199" t="s">
        <v>83</v>
      </c>
      <c r="F649" s="199" t="s">
        <v>83</v>
      </c>
      <c r="G649" s="199" t="s">
        <v>83</v>
      </c>
      <c r="H649" s="199" t="s">
        <v>83</v>
      </c>
      <c r="I649" s="226">
        <v>57720</v>
      </c>
      <c r="J649" s="228" t="s">
        <v>2470</v>
      </c>
      <c r="K649" s="190"/>
      <c r="L649" s="191"/>
      <c r="M649" s="191"/>
      <c r="N649" s="191"/>
      <c r="O649" s="191">
        <f>SUM(Table16[[#This Row],[Salaries and Wages]:[Variable Fringe]])</f>
        <v>0</v>
      </c>
      <c r="P649" s="191"/>
      <c r="Q649" s="191"/>
      <c r="R649" s="191"/>
      <c r="S649" s="191"/>
      <c r="T649" s="191"/>
      <c r="U649" s="191"/>
      <c r="V649" s="191"/>
      <c r="W649" s="191">
        <v>110000</v>
      </c>
      <c r="X649" s="191"/>
      <c r="Y649" s="191">
        <v>110000</v>
      </c>
      <c r="Z649" s="191"/>
      <c r="AA649" s="223" t="s">
        <v>2471</v>
      </c>
      <c r="AB649" s="210" t="s">
        <v>2472</v>
      </c>
      <c r="AC649" s="210" t="s">
        <v>2471</v>
      </c>
      <c r="AD649" s="199" t="s">
        <v>94</v>
      </c>
      <c r="AE649" s="236"/>
      <c r="AF649" s="231">
        <v>1</v>
      </c>
      <c r="AG649" s="211">
        <f>Table16[[#This Row],[ADOPTED
Expenditures TOTAL]]*Table16[[#This Row],[
Percent Related to CAP]]</f>
        <v>110000</v>
      </c>
      <c r="AH649" s="211">
        <f>Table16[[#This Row],[ADOPTED
Revenue TOTAL]]*Table16[[#This Row],[
Percent Related to CAP]]</f>
        <v>0</v>
      </c>
      <c r="AI649" s="217" t="s">
        <v>895</v>
      </c>
      <c r="AJ649" s="217">
        <v>5.0999999999999996</v>
      </c>
      <c r="AK649" s="217" t="s">
        <v>81</v>
      </c>
      <c r="AL649" s="217" t="s">
        <v>177</v>
      </c>
      <c r="AM649" s="291"/>
      <c r="AN649" s="215" t="s">
        <v>83</v>
      </c>
      <c r="AO649" s="197"/>
      <c r="AP649" s="197"/>
      <c r="AQ649" s="216"/>
      <c r="AR649" s="216"/>
      <c r="AS649" s="219" t="s">
        <v>2470</v>
      </c>
      <c r="AT649" s="117" t="b">
        <f>IF(Table16[[#This Row],[PROPOSED
Form ID Name]]=Table16[[#This Row],[ADOPTED
Form ID Name]],TRUE,FALSE)</f>
        <v>1</v>
      </c>
      <c r="AU649" s="121" t="s">
        <v>2471</v>
      </c>
      <c r="AV649" s="220" t="b">
        <f>AND(Table16[[#This Row],[PROPOSED Adjustment Description]]=Table16[[#This Row],[ ADOPTED
Adjustment Description]],TRUE,FALSE)</f>
        <v>0</v>
      </c>
      <c r="AW649" s="1" t="s">
        <v>4458</v>
      </c>
      <c r="AX649" s="1" t="b">
        <f>Table16[[#This Row],[Total Expenditures to CAP]]=Table16[[#This Row],[
Percent Related to CAP]]*Table16[[#This Row],[ADOPTED
Expenditures TOTAL]]</f>
        <v>1</v>
      </c>
      <c r="AY649" s="1" t="b">
        <f>Table16[[#This Row],[Total Revenue to CAP]]=Table16[[#This Row],[
Percent Related to CAP]]*Table16[[#This Row],[ADOPTED
Revenue TOTAL]]</f>
        <v>1</v>
      </c>
    </row>
    <row r="650" spans="1:51" s="214" customFormat="1" ht="35.25" customHeight="1" x14ac:dyDescent="0.15">
      <c r="A650" s="196">
        <v>200074</v>
      </c>
      <c r="B650" s="199" t="s">
        <v>2473</v>
      </c>
      <c r="C650" s="198">
        <v>171415</v>
      </c>
      <c r="D650" s="199" t="s">
        <v>1271</v>
      </c>
      <c r="E650" s="199" t="s">
        <v>103</v>
      </c>
      <c r="F650" s="199" t="s">
        <v>83</v>
      </c>
      <c r="G650" s="199" t="s">
        <v>89</v>
      </c>
      <c r="H650" s="199" t="s">
        <v>83</v>
      </c>
      <c r="I650" s="226">
        <v>57721</v>
      </c>
      <c r="J650" s="228" t="s">
        <v>2474</v>
      </c>
      <c r="K650" s="190"/>
      <c r="L650" s="191"/>
      <c r="M650" s="191"/>
      <c r="N650" s="191"/>
      <c r="O650" s="191">
        <f>SUM(Table16[[#This Row],[Salaries and Wages]:[Variable Fringe]])</f>
        <v>0</v>
      </c>
      <c r="P650" s="191"/>
      <c r="Q650" s="191"/>
      <c r="R650" s="191"/>
      <c r="S650" s="191"/>
      <c r="T650" s="191"/>
      <c r="U650" s="191"/>
      <c r="V650" s="191"/>
      <c r="W650" s="191"/>
      <c r="X650" s="191"/>
      <c r="Y650" s="191"/>
      <c r="Z650" s="191">
        <v>46680</v>
      </c>
      <c r="AA650" s="223" t="s">
        <v>1689</v>
      </c>
      <c r="AB650" s="210" t="s">
        <v>1689</v>
      </c>
      <c r="AC650" s="210" t="s">
        <v>1689</v>
      </c>
      <c r="AD650" s="199" t="s">
        <v>94</v>
      </c>
      <c r="AE650" s="236" t="s">
        <v>69</v>
      </c>
      <c r="AF650" s="231">
        <v>0</v>
      </c>
      <c r="AG650" s="211">
        <f>Table16[[#This Row],[ADOPTED
Expenditures TOTAL]]*Table16[[#This Row],[
Percent Related to CAP]]</f>
        <v>0</v>
      </c>
      <c r="AH650" s="211">
        <f>Table16[[#This Row],[ADOPTED
Revenue TOTAL]]*Table16[[#This Row],[
Percent Related to CAP]]</f>
        <v>0</v>
      </c>
      <c r="AI650" s="217" t="s">
        <v>69</v>
      </c>
      <c r="AJ650" s="217" t="s">
        <v>69</v>
      </c>
      <c r="AK650" s="217" t="s">
        <v>69</v>
      </c>
      <c r="AL650" s="217" t="s">
        <v>69</v>
      </c>
      <c r="AM650" s="291"/>
      <c r="AN650" s="215" t="s">
        <v>83</v>
      </c>
      <c r="AO650" s="197"/>
      <c r="AP650" s="197"/>
      <c r="AQ650" s="216"/>
      <c r="AR650" s="216"/>
      <c r="AS650" s="219" t="s">
        <v>2474</v>
      </c>
      <c r="AT650" s="117" t="b">
        <f>IF(Table16[[#This Row],[PROPOSED
Form ID Name]]=Table16[[#This Row],[ADOPTED
Form ID Name]],TRUE,FALSE)</f>
        <v>1</v>
      </c>
      <c r="AU650" s="121" t="s">
        <v>1689</v>
      </c>
      <c r="AV650" s="220" t="b">
        <f>AND(Table16[[#This Row],[PROPOSED Adjustment Description]]=Table16[[#This Row],[ ADOPTED
Adjustment Description]],TRUE,FALSE)</f>
        <v>0</v>
      </c>
      <c r="AW650" s="1" t="s">
        <v>4458</v>
      </c>
      <c r="AX650" s="1" t="b">
        <f>Table16[[#This Row],[Total Expenditures to CAP]]=Table16[[#This Row],[
Percent Related to CAP]]*Table16[[#This Row],[ADOPTED
Expenditures TOTAL]]</f>
        <v>1</v>
      </c>
      <c r="AY650" s="1" t="b">
        <f>Table16[[#This Row],[Total Revenue to CAP]]=Table16[[#This Row],[
Percent Related to CAP]]*Table16[[#This Row],[ADOPTED
Revenue TOTAL]]</f>
        <v>1</v>
      </c>
    </row>
    <row r="651" spans="1:51" s="214" customFormat="1" ht="35.25" customHeight="1" x14ac:dyDescent="0.15">
      <c r="A651" s="196">
        <v>200099</v>
      </c>
      <c r="B651" s="199" t="s">
        <v>2449</v>
      </c>
      <c r="C651" s="198">
        <v>171415</v>
      </c>
      <c r="D651" s="199" t="s">
        <v>1271</v>
      </c>
      <c r="E651" s="199" t="s">
        <v>103</v>
      </c>
      <c r="F651" s="199" t="s">
        <v>83</v>
      </c>
      <c r="G651" s="199" t="s">
        <v>61</v>
      </c>
      <c r="H651" s="199" t="s">
        <v>83</v>
      </c>
      <c r="I651" s="226">
        <v>57722</v>
      </c>
      <c r="J651" s="228" t="s">
        <v>2475</v>
      </c>
      <c r="K651" s="190"/>
      <c r="L651" s="191"/>
      <c r="M651" s="191"/>
      <c r="N651" s="191"/>
      <c r="O651" s="191">
        <f>SUM(Table16[[#This Row],[Salaries and Wages]:[Variable Fringe]])</f>
        <v>0</v>
      </c>
      <c r="P651" s="191"/>
      <c r="Q651" s="193">
        <v>-4298</v>
      </c>
      <c r="R651" s="191"/>
      <c r="S651" s="191"/>
      <c r="T651" s="191">
        <v>1133</v>
      </c>
      <c r="U651" s="191"/>
      <c r="V651" s="191"/>
      <c r="W651" s="191"/>
      <c r="X651" s="191"/>
      <c r="Y651" s="193">
        <v>-3165</v>
      </c>
      <c r="Z651" s="191"/>
      <c r="AA651" s="223" t="s">
        <v>2359</v>
      </c>
      <c r="AB651" s="210" t="s">
        <v>2359</v>
      </c>
      <c r="AC651" s="210" t="s">
        <v>2359</v>
      </c>
      <c r="AD651" s="199" t="s">
        <v>94</v>
      </c>
      <c r="AE651" s="236" t="s">
        <v>69</v>
      </c>
      <c r="AF651" s="231">
        <v>0</v>
      </c>
      <c r="AG651" s="211">
        <f>Table16[[#This Row],[ADOPTED
Expenditures TOTAL]]*Table16[[#This Row],[
Percent Related to CAP]]</f>
        <v>0</v>
      </c>
      <c r="AH651" s="211">
        <f>Table16[[#This Row],[ADOPTED
Revenue TOTAL]]*Table16[[#This Row],[
Percent Related to CAP]]</f>
        <v>0</v>
      </c>
      <c r="AI651" s="217" t="s">
        <v>69</v>
      </c>
      <c r="AJ651" s="217" t="s">
        <v>69</v>
      </c>
      <c r="AK651" s="217" t="s">
        <v>69</v>
      </c>
      <c r="AL651" s="217" t="s">
        <v>69</v>
      </c>
      <c r="AM651" s="291"/>
      <c r="AN651" s="215" t="s">
        <v>83</v>
      </c>
      <c r="AO651" s="197"/>
      <c r="AP651" s="197"/>
      <c r="AQ651" s="216"/>
      <c r="AR651" s="216"/>
      <c r="AS651" s="219" t="s">
        <v>2475</v>
      </c>
      <c r="AT651" s="117" t="b">
        <f>IF(Table16[[#This Row],[PROPOSED
Form ID Name]]=Table16[[#This Row],[ADOPTED
Form ID Name]],TRUE,FALSE)</f>
        <v>1</v>
      </c>
      <c r="AU651" s="121" t="s">
        <v>2359</v>
      </c>
      <c r="AV651" s="220" t="b">
        <f>AND(Table16[[#This Row],[PROPOSED Adjustment Description]]=Table16[[#This Row],[ ADOPTED
Adjustment Description]],TRUE,FALSE)</f>
        <v>0</v>
      </c>
      <c r="AW651" s="1" t="s">
        <v>4458</v>
      </c>
      <c r="AX651" s="1" t="b">
        <f>Table16[[#This Row],[Total Expenditures to CAP]]=Table16[[#This Row],[
Percent Related to CAP]]*Table16[[#This Row],[ADOPTED
Expenditures TOTAL]]</f>
        <v>1</v>
      </c>
      <c r="AY651" s="1" t="b">
        <f>Table16[[#This Row],[Total Revenue to CAP]]=Table16[[#This Row],[
Percent Related to CAP]]*Table16[[#This Row],[ADOPTED
Revenue TOTAL]]</f>
        <v>1</v>
      </c>
    </row>
    <row r="652" spans="1:51" s="214" customFormat="1" ht="35.25" customHeight="1" x14ac:dyDescent="0.15">
      <c r="A652" s="196">
        <v>200093</v>
      </c>
      <c r="B652" s="199" t="s">
        <v>2476</v>
      </c>
      <c r="C652" s="198">
        <v>171415</v>
      </c>
      <c r="D652" s="199" t="s">
        <v>1271</v>
      </c>
      <c r="E652" s="199" t="s">
        <v>103</v>
      </c>
      <c r="F652" s="199" t="s">
        <v>83</v>
      </c>
      <c r="G652" s="199" t="s">
        <v>89</v>
      </c>
      <c r="H652" s="199" t="s">
        <v>83</v>
      </c>
      <c r="I652" s="226">
        <v>57723</v>
      </c>
      <c r="J652" s="228" t="s">
        <v>2477</v>
      </c>
      <c r="K652" s="190"/>
      <c r="L652" s="191"/>
      <c r="M652" s="191"/>
      <c r="N652" s="191"/>
      <c r="O652" s="191">
        <f>SUM(Table16[[#This Row],[Salaries and Wages]:[Variable Fringe]])</f>
        <v>0</v>
      </c>
      <c r="P652" s="191"/>
      <c r="Q652" s="191"/>
      <c r="R652" s="191"/>
      <c r="S652" s="191"/>
      <c r="T652" s="191"/>
      <c r="U652" s="191"/>
      <c r="V652" s="191"/>
      <c r="W652" s="191"/>
      <c r="X652" s="191"/>
      <c r="Y652" s="191"/>
      <c r="Z652" s="191">
        <v>5361</v>
      </c>
      <c r="AA652" s="223" t="s">
        <v>1689</v>
      </c>
      <c r="AB652" s="210" t="s">
        <v>1689</v>
      </c>
      <c r="AC652" s="210" t="s">
        <v>1689</v>
      </c>
      <c r="AD652" s="199" t="s">
        <v>94</v>
      </c>
      <c r="AE652" s="236" t="s">
        <v>69</v>
      </c>
      <c r="AF652" s="231">
        <v>0</v>
      </c>
      <c r="AG652" s="211">
        <f>Table16[[#This Row],[ADOPTED
Expenditures TOTAL]]*Table16[[#This Row],[
Percent Related to CAP]]</f>
        <v>0</v>
      </c>
      <c r="AH652" s="211">
        <f>Table16[[#This Row],[ADOPTED
Revenue TOTAL]]*Table16[[#This Row],[
Percent Related to CAP]]</f>
        <v>0</v>
      </c>
      <c r="AI652" s="217" t="s">
        <v>69</v>
      </c>
      <c r="AJ652" s="217" t="s">
        <v>69</v>
      </c>
      <c r="AK652" s="217" t="s">
        <v>69</v>
      </c>
      <c r="AL652" s="217" t="s">
        <v>69</v>
      </c>
      <c r="AM652" s="291"/>
      <c r="AN652" s="215" t="s">
        <v>83</v>
      </c>
      <c r="AO652" s="197"/>
      <c r="AP652" s="197"/>
      <c r="AQ652" s="216"/>
      <c r="AR652" s="216"/>
      <c r="AS652" s="219" t="s">
        <v>2477</v>
      </c>
      <c r="AT652" s="117" t="b">
        <f>IF(Table16[[#This Row],[PROPOSED
Form ID Name]]=Table16[[#This Row],[ADOPTED
Form ID Name]],TRUE,FALSE)</f>
        <v>1</v>
      </c>
      <c r="AU652" s="121" t="s">
        <v>1689</v>
      </c>
      <c r="AV652" s="220" t="b">
        <f>AND(Table16[[#This Row],[PROPOSED Adjustment Description]]=Table16[[#This Row],[ ADOPTED
Adjustment Description]],TRUE,FALSE)</f>
        <v>0</v>
      </c>
      <c r="AW652" s="1" t="s">
        <v>4458</v>
      </c>
      <c r="AX652" s="1" t="b">
        <f>Table16[[#This Row],[Total Expenditures to CAP]]=Table16[[#This Row],[
Percent Related to CAP]]*Table16[[#This Row],[ADOPTED
Expenditures TOTAL]]</f>
        <v>1</v>
      </c>
      <c r="AY652" s="1" t="b">
        <f>Table16[[#This Row],[Total Revenue to CAP]]=Table16[[#This Row],[
Percent Related to CAP]]*Table16[[#This Row],[ADOPTED
Revenue TOTAL]]</f>
        <v>1</v>
      </c>
    </row>
    <row r="653" spans="1:51" s="214" customFormat="1" ht="35.25" customHeight="1" x14ac:dyDescent="0.15">
      <c r="A653" s="196">
        <v>200042</v>
      </c>
      <c r="B653" s="199" t="s">
        <v>2478</v>
      </c>
      <c r="C653" s="198">
        <v>171415</v>
      </c>
      <c r="D653" s="199" t="s">
        <v>1271</v>
      </c>
      <c r="E653" s="199" t="s">
        <v>103</v>
      </c>
      <c r="F653" s="199" t="s">
        <v>83</v>
      </c>
      <c r="G653" s="199" t="s">
        <v>89</v>
      </c>
      <c r="H653" s="199" t="s">
        <v>83</v>
      </c>
      <c r="I653" s="226">
        <v>57724</v>
      </c>
      <c r="J653" s="228" t="s">
        <v>2479</v>
      </c>
      <c r="K653" s="190"/>
      <c r="L653" s="191"/>
      <c r="M653" s="191"/>
      <c r="N653" s="191"/>
      <c r="O653" s="191">
        <f>SUM(Table16[[#This Row],[Salaries and Wages]:[Variable Fringe]])</f>
        <v>0</v>
      </c>
      <c r="P653" s="191"/>
      <c r="Q653" s="191"/>
      <c r="R653" s="191"/>
      <c r="S653" s="191"/>
      <c r="T653" s="191"/>
      <c r="U653" s="191"/>
      <c r="V653" s="191"/>
      <c r="W653" s="191"/>
      <c r="X653" s="191"/>
      <c r="Y653" s="191"/>
      <c r="Z653" s="191">
        <v>3857</v>
      </c>
      <c r="AA653" s="223" t="s">
        <v>1689</v>
      </c>
      <c r="AB653" s="210" t="s">
        <v>1689</v>
      </c>
      <c r="AC653" s="210" t="s">
        <v>1689</v>
      </c>
      <c r="AD653" s="199" t="s">
        <v>94</v>
      </c>
      <c r="AE653" s="236" t="s">
        <v>69</v>
      </c>
      <c r="AF653" s="231">
        <v>0</v>
      </c>
      <c r="AG653" s="211">
        <f>Table16[[#This Row],[ADOPTED
Expenditures TOTAL]]*Table16[[#This Row],[
Percent Related to CAP]]</f>
        <v>0</v>
      </c>
      <c r="AH653" s="211">
        <f>Table16[[#This Row],[ADOPTED
Revenue TOTAL]]*Table16[[#This Row],[
Percent Related to CAP]]</f>
        <v>0</v>
      </c>
      <c r="AI653" s="217" t="s">
        <v>69</v>
      </c>
      <c r="AJ653" s="217" t="s">
        <v>69</v>
      </c>
      <c r="AK653" s="217" t="s">
        <v>69</v>
      </c>
      <c r="AL653" s="217" t="s">
        <v>69</v>
      </c>
      <c r="AM653" s="291"/>
      <c r="AN653" s="215" t="s">
        <v>83</v>
      </c>
      <c r="AO653" s="197"/>
      <c r="AP653" s="197"/>
      <c r="AQ653" s="216"/>
      <c r="AR653" s="216"/>
      <c r="AS653" s="219" t="s">
        <v>2479</v>
      </c>
      <c r="AT653" s="117" t="b">
        <f>IF(Table16[[#This Row],[PROPOSED
Form ID Name]]=Table16[[#This Row],[ADOPTED
Form ID Name]],TRUE,FALSE)</f>
        <v>1</v>
      </c>
      <c r="AU653" s="121" t="s">
        <v>1689</v>
      </c>
      <c r="AV653" s="220" t="b">
        <f>AND(Table16[[#This Row],[PROPOSED Adjustment Description]]=Table16[[#This Row],[ ADOPTED
Adjustment Description]],TRUE,FALSE)</f>
        <v>0</v>
      </c>
      <c r="AW653" s="1" t="s">
        <v>4458</v>
      </c>
      <c r="AX653" s="1" t="b">
        <f>Table16[[#This Row],[Total Expenditures to CAP]]=Table16[[#This Row],[
Percent Related to CAP]]*Table16[[#This Row],[ADOPTED
Expenditures TOTAL]]</f>
        <v>1</v>
      </c>
      <c r="AY653" s="1" t="b">
        <f>Table16[[#This Row],[Total Revenue to CAP]]=Table16[[#This Row],[
Percent Related to CAP]]*Table16[[#This Row],[ADOPTED
Revenue TOTAL]]</f>
        <v>1</v>
      </c>
    </row>
    <row r="654" spans="1:51" s="214" customFormat="1" ht="35.25" customHeight="1" x14ac:dyDescent="0.15">
      <c r="A654" s="196">
        <v>200057</v>
      </c>
      <c r="B654" s="199" t="s">
        <v>2480</v>
      </c>
      <c r="C654" s="198">
        <v>171415</v>
      </c>
      <c r="D654" s="199" t="s">
        <v>1271</v>
      </c>
      <c r="E654" s="199" t="s">
        <v>103</v>
      </c>
      <c r="F654" s="199" t="s">
        <v>83</v>
      </c>
      <c r="G654" s="199" t="s">
        <v>89</v>
      </c>
      <c r="H654" s="199" t="s">
        <v>83</v>
      </c>
      <c r="I654" s="226">
        <v>57725</v>
      </c>
      <c r="J654" s="228" t="s">
        <v>2481</v>
      </c>
      <c r="K654" s="190"/>
      <c r="L654" s="191"/>
      <c r="M654" s="191"/>
      <c r="N654" s="191"/>
      <c r="O654" s="191">
        <f>SUM(Table16[[#This Row],[Salaries and Wages]:[Variable Fringe]])</f>
        <v>0</v>
      </c>
      <c r="P654" s="191"/>
      <c r="Q654" s="191"/>
      <c r="R654" s="191"/>
      <c r="S654" s="191"/>
      <c r="T654" s="191"/>
      <c r="U654" s="191"/>
      <c r="V654" s="191"/>
      <c r="W654" s="191"/>
      <c r="X654" s="191"/>
      <c r="Y654" s="191"/>
      <c r="Z654" s="191">
        <v>3914</v>
      </c>
      <c r="AA654" s="223" t="s">
        <v>1689</v>
      </c>
      <c r="AB654" s="210" t="s">
        <v>1689</v>
      </c>
      <c r="AC654" s="210" t="s">
        <v>1689</v>
      </c>
      <c r="AD654" s="199" t="s">
        <v>94</v>
      </c>
      <c r="AE654" s="236" t="s">
        <v>69</v>
      </c>
      <c r="AF654" s="231">
        <v>0</v>
      </c>
      <c r="AG654" s="211">
        <f>Table16[[#This Row],[ADOPTED
Expenditures TOTAL]]*Table16[[#This Row],[
Percent Related to CAP]]</f>
        <v>0</v>
      </c>
      <c r="AH654" s="211">
        <f>Table16[[#This Row],[ADOPTED
Revenue TOTAL]]*Table16[[#This Row],[
Percent Related to CAP]]</f>
        <v>0</v>
      </c>
      <c r="AI654" s="217" t="s">
        <v>69</v>
      </c>
      <c r="AJ654" s="217" t="s">
        <v>69</v>
      </c>
      <c r="AK654" s="217" t="s">
        <v>69</v>
      </c>
      <c r="AL654" s="217" t="s">
        <v>69</v>
      </c>
      <c r="AM654" s="291"/>
      <c r="AN654" s="215" t="s">
        <v>83</v>
      </c>
      <c r="AO654" s="197"/>
      <c r="AP654" s="197"/>
      <c r="AQ654" s="216"/>
      <c r="AR654" s="216"/>
      <c r="AS654" s="219" t="s">
        <v>2481</v>
      </c>
      <c r="AT654" s="117" t="b">
        <f>IF(Table16[[#This Row],[PROPOSED
Form ID Name]]=Table16[[#This Row],[ADOPTED
Form ID Name]],TRUE,FALSE)</f>
        <v>1</v>
      </c>
      <c r="AU654" s="121" t="s">
        <v>1689</v>
      </c>
      <c r="AV654" s="220" t="b">
        <f>AND(Table16[[#This Row],[PROPOSED Adjustment Description]]=Table16[[#This Row],[ ADOPTED
Adjustment Description]],TRUE,FALSE)</f>
        <v>0</v>
      </c>
      <c r="AW654" s="1" t="s">
        <v>4458</v>
      </c>
      <c r="AX654" s="1" t="b">
        <f>Table16[[#This Row],[Total Expenditures to CAP]]=Table16[[#This Row],[
Percent Related to CAP]]*Table16[[#This Row],[ADOPTED
Expenditures TOTAL]]</f>
        <v>1</v>
      </c>
      <c r="AY654" s="1" t="b">
        <f>Table16[[#This Row],[Total Revenue to CAP]]=Table16[[#This Row],[
Percent Related to CAP]]*Table16[[#This Row],[ADOPTED
Revenue TOTAL]]</f>
        <v>1</v>
      </c>
    </row>
    <row r="655" spans="1:51" s="214" customFormat="1" ht="35.25" customHeight="1" x14ac:dyDescent="0.15">
      <c r="A655" s="196">
        <v>200042</v>
      </c>
      <c r="B655" s="199" t="s">
        <v>2478</v>
      </c>
      <c r="C655" s="198">
        <v>171415</v>
      </c>
      <c r="D655" s="199" t="s">
        <v>1271</v>
      </c>
      <c r="E655" s="199" t="s">
        <v>103</v>
      </c>
      <c r="F655" s="199" t="s">
        <v>83</v>
      </c>
      <c r="G655" s="199" t="s">
        <v>61</v>
      </c>
      <c r="H655" s="199" t="s">
        <v>83</v>
      </c>
      <c r="I655" s="226">
        <v>57726</v>
      </c>
      <c r="J655" s="228" t="s">
        <v>2482</v>
      </c>
      <c r="K655" s="190"/>
      <c r="L655" s="191"/>
      <c r="M655" s="191"/>
      <c r="N655" s="191"/>
      <c r="O655" s="191">
        <f>SUM(Table16[[#This Row],[Salaries and Wages]:[Variable Fringe]])</f>
        <v>0</v>
      </c>
      <c r="P655" s="191"/>
      <c r="Q655" s="191">
        <v>8146</v>
      </c>
      <c r="R655" s="191"/>
      <c r="S655" s="191"/>
      <c r="T655" s="191">
        <v>3021</v>
      </c>
      <c r="U655" s="191"/>
      <c r="V655" s="191"/>
      <c r="W655" s="191"/>
      <c r="X655" s="191"/>
      <c r="Y655" s="191">
        <v>11167</v>
      </c>
      <c r="Z655" s="191"/>
      <c r="AA655" s="223" t="s">
        <v>2359</v>
      </c>
      <c r="AB655" s="210" t="s">
        <v>2359</v>
      </c>
      <c r="AC655" s="210" t="s">
        <v>2359</v>
      </c>
      <c r="AD655" s="199" t="s">
        <v>94</v>
      </c>
      <c r="AE655" s="236" t="s">
        <v>69</v>
      </c>
      <c r="AF655" s="231">
        <v>0</v>
      </c>
      <c r="AG655" s="211">
        <f>Table16[[#This Row],[ADOPTED
Expenditures TOTAL]]*Table16[[#This Row],[
Percent Related to CAP]]</f>
        <v>0</v>
      </c>
      <c r="AH655" s="211">
        <f>Table16[[#This Row],[ADOPTED
Revenue TOTAL]]*Table16[[#This Row],[
Percent Related to CAP]]</f>
        <v>0</v>
      </c>
      <c r="AI655" s="217" t="s">
        <v>69</v>
      </c>
      <c r="AJ655" s="217" t="s">
        <v>69</v>
      </c>
      <c r="AK655" s="217" t="s">
        <v>69</v>
      </c>
      <c r="AL655" s="217" t="s">
        <v>69</v>
      </c>
      <c r="AM655" s="291"/>
      <c r="AN655" s="215" t="s">
        <v>83</v>
      </c>
      <c r="AO655" s="197"/>
      <c r="AP655" s="197"/>
      <c r="AQ655" s="216"/>
      <c r="AR655" s="216"/>
      <c r="AS655" s="219" t="s">
        <v>2482</v>
      </c>
      <c r="AT655" s="117" t="b">
        <f>IF(Table16[[#This Row],[PROPOSED
Form ID Name]]=Table16[[#This Row],[ADOPTED
Form ID Name]],TRUE,FALSE)</f>
        <v>1</v>
      </c>
      <c r="AU655" s="121" t="s">
        <v>2359</v>
      </c>
      <c r="AV655" s="220" t="b">
        <f>AND(Table16[[#This Row],[PROPOSED Adjustment Description]]=Table16[[#This Row],[ ADOPTED
Adjustment Description]],TRUE,FALSE)</f>
        <v>0</v>
      </c>
      <c r="AW655" s="1" t="s">
        <v>4458</v>
      </c>
      <c r="AX655" s="1" t="b">
        <f>Table16[[#This Row],[Total Expenditures to CAP]]=Table16[[#This Row],[
Percent Related to CAP]]*Table16[[#This Row],[ADOPTED
Expenditures TOTAL]]</f>
        <v>1</v>
      </c>
      <c r="AY655" s="1" t="b">
        <f>Table16[[#This Row],[Total Revenue to CAP]]=Table16[[#This Row],[
Percent Related to CAP]]*Table16[[#This Row],[ADOPTED
Revenue TOTAL]]</f>
        <v>1</v>
      </c>
    </row>
    <row r="656" spans="1:51" s="214" customFormat="1" ht="35.25" customHeight="1" x14ac:dyDescent="0.15">
      <c r="A656" s="196">
        <v>200039</v>
      </c>
      <c r="B656" s="199" t="s">
        <v>2483</v>
      </c>
      <c r="C656" s="198">
        <v>171415</v>
      </c>
      <c r="D656" s="199" t="s">
        <v>1271</v>
      </c>
      <c r="E656" s="199" t="s">
        <v>103</v>
      </c>
      <c r="F656" s="199" t="s">
        <v>83</v>
      </c>
      <c r="G656" s="199" t="s">
        <v>89</v>
      </c>
      <c r="H656" s="199" t="s">
        <v>83</v>
      </c>
      <c r="I656" s="226">
        <v>57727</v>
      </c>
      <c r="J656" s="228" t="s">
        <v>2484</v>
      </c>
      <c r="K656" s="190"/>
      <c r="L656" s="191"/>
      <c r="M656" s="191"/>
      <c r="N656" s="191"/>
      <c r="O656" s="191">
        <f>SUM(Table16[[#This Row],[Salaries and Wages]:[Variable Fringe]])</f>
        <v>0</v>
      </c>
      <c r="P656" s="191"/>
      <c r="Q656" s="191"/>
      <c r="R656" s="191"/>
      <c r="S656" s="191"/>
      <c r="T656" s="191"/>
      <c r="U656" s="191"/>
      <c r="V656" s="191"/>
      <c r="W656" s="191"/>
      <c r="X656" s="191"/>
      <c r="Y656" s="191"/>
      <c r="Z656" s="191">
        <v>25049</v>
      </c>
      <c r="AA656" s="223" t="s">
        <v>1689</v>
      </c>
      <c r="AB656" s="210" t="s">
        <v>1689</v>
      </c>
      <c r="AC656" s="210" t="s">
        <v>1689</v>
      </c>
      <c r="AD656" s="199" t="s">
        <v>94</v>
      </c>
      <c r="AE656" s="236" t="s">
        <v>69</v>
      </c>
      <c r="AF656" s="231">
        <v>0</v>
      </c>
      <c r="AG656" s="211">
        <f>Table16[[#This Row],[ADOPTED
Expenditures TOTAL]]*Table16[[#This Row],[
Percent Related to CAP]]</f>
        <v>0</v>
      </c>
      <c r="AH656" s="211">
        <f>Table16[[#This Row],[ADOPTED
Revenue TOTAL]]*Table16[[#This Row],[
Percent Related to CAP]]</f>
        <v>0</v>
      </c>
      <c r="AI656" s="217" t="s">
        <v>69</v>
      </c>
      <c r="AJ656" s="217" t="s">
        <v>69</v>
      </c>
      <c r="AK656" s="217" t="s">
        <v>69</v>
      </c>
      <c r="AL656" s="217" t="s">
        <v>69</v>
      </c>
      <c r="AM656" s="291"/>
      <c r="AN656" s="215" t="s">
        <v>83</v>
      </c>
      <c r="AO656" s="197"/>
      <c r="AP656" s="197"/>
      <c r="AQ656" s="216"/>
      <c r="AR656" s="216"/>
      <c r="AS656" s="219" t="s">
        <v>2484</v>
      </c>
      <c r="AT656" s="117" t="b">
        <f>IF(Table16[[#This Row],[PROPOSED
Form ID Name]]=Table16[[#This Row],[ADOPTED
Form ID Name]],TRUE,FALSE)</f>
        <v>1</v>
      </c>
      <c r="AU656" s="121" t="s">
        <v>1689</v>
      </c>
      <c r="AV656" s="220" t="b">
        <f>AND(Table16[[#This Row],[PROPOSED Adjustment Description]]=Table16[[#This Row],[ ADOPTED
Adjustment Description]],TRUE,FALSE)</f>
        <v>0</v>
      </c>
      <c r="AW656" s="1" t="s">
        <v>4458</v>
      </c>
      <c r="AX656" s="1" t="b">
        <f>Table16[[#This Row],[Total Expenditures to CAP]]=Table16[[#This Row],[
Percent Related to CAP]]*Table16[[#This Row],[ADOPTED
Expenditures TOTAL]]</f>
        <v>1</v>
      </c>
      <c r="AY656" s="1" t="b">
        <f>Table16[[#This Row],[Total Revenue to CAP]]=Table16[[#This Row],[
Percent Related to CAP]]*Table16[[#This Row],[ADOPTED
Revenue TOTAL]]</f>
        <v>1</v>
      </c>
    </row>
    <row r="657" spans="1:51" s="214" customFormat="1" ht="35.25" customHeight="1" x14ac:dyDescent="0.15">
      <c r="A657" s="196">
        <v>200066</v>
      </c>
      <c r="B657" s="199" t="s">
        <v>2485</v>
      </c>
      <c r="C657" s="198">
        <v>171415</v>
      </c>
      <c r="D657" s="199" t="s">
        <v>1271</v>
      </c>
      <c r="E657" s="199" t="s">
        <v>103</v>
      </c>
      <c r="F657" s="199" t="s">
        <v>83</v>
      </c>
      <c r="G657" s="199" t="s">
        <v>134</v>
      </c>
      <c r="H657" s="199" t="s">
        <v>83</v>
      </c>
      <c r="I657" s="226">
        <v>57728</v>
      </c>
      <c r="J657" s="228" t="s">
        <v>2486</v>
      </c>
      <c r="K657" s="190"/>
      <c r="L657" s="191"/>
      <c r="M657" s="191"/>
      <c r="N657" s="191"/>
      <c r="O657" s="191">
        <f>SUM(Table16[[#This Row],[Salaries and Wages]:[Variable Fringe]])</f>
        <v>0</v>
      </c>
      <c r="P657" s="191"/>
      <c r="Q657" s="191"/>
      <c r="R657" s="191"/>
      <c r="S657" s="191"/>
      <c r="T657" s="191"/>
      <c r="U657" s="191"/>
      <c r="V657" s="191"/>
      <c r="W657" s="191"/>
      <c r="X657" s="191"/>
      <c r="Y657" s="191"/>
      <c r="Z657" s="193">
        <v>-415</v>
      </c>
      <c r="AA657" s="223" t="s">
        <v>1689</v>
      </c>
      <c r="AB657" s="210" t="s">
        <v>1689</v>
      </c>
      <c r="AC657" s="210" t="s">
        <v>1689</v>
      </c>
      <c r="AD657" s="199" t="s">
        <v>94</v>
      </c>
      <c r="AE657" s="236" t="s">
        <v>69</v>
      </c>
      <c r="AF657" s="231">
        <v>0</v>
      </c>
      <c r="AG657" s="211">
        <f>Table16[[#This Row],[ADOPTED
Expenditures TOTAL]]*Table16[[#This Row],[
Percent Related to CAP]]</f>
        <v>0</v>
      </c>
      <c r="AH657" s="211">
        <f>Table16[[#This Row],[ADOPTED
Revenue TOTAL]]*Table16[[#This Row],[
Percent Related to CAP]]</f>
        <v>0</v>
      </c>
      <c r="AI657" s="217" t="s">
        <v>69</v>
      </c>
      <c r="AJ657" s="217" t="s">
        <v>69</v>
      </c>
      <c r="AK657" s="217" t="s">
        <v>69</v>
      </c>
      <c r="AL657" s="217" t="s">
        <v>69</v>
      </c>
      <c r="AM657" s="291"/>
      <c r="AN657" s="215" t="s">
        <v>83</v>
      </c>
      <c r="AO657" s="197"/>
      <c r="AP657" s="197"/>
      <c r="AQ657" s="216"/>
      <c r="AR657" s="216"/>
      <c r="AS657" s="219" t="s">
        <v>2486</v>
      </c>
      <c r="AT657" s="117" t="b">
        <f>IF(Table16[[#This Row],[PROPOSED
Form ID Name]]=Table16[[#This Row],[ADOPTED
Form ID Name]],TRUE,FALSE)</f>
        <v>1</v>
      </c>
      <c r="AU657" s="121" t="s">
        <v>1689</v>
      </c>
      <c r="AV657" s="220" t="b">
        <f>AND(Table16[[#This Row],[PROPOSED Adjustment Description]]=Table16[[#This Row],[ ADOPTED
Adjustment Description]],TRUE,FALSE)</f>
        <v>0</v>
      </c>
      <c r="AW657" s="1" t="s">
        <v>4458</v>
      </c>
      <c r="AX657" s="1" t="b">
        <f>Table16[[#This Row],[Total Expenditures to CAP]]=Table16[[#This Row],[
Percent Related to CAP]]*Table16[[#This Row],[ADOPTED
Expenditures TOTAL]]</f>
        <v>1</v>
      </c>
      <c r="AY657" s="1" t="b">
        <f>Table16[[#This Row],[Total Revenue to CAP]]=Table16[[#This Row],[
Percent Related to CAP]]*Table16[[#This Row],[ADOPTED
Revenue TOTAL]]</f>
        <v>1</v>
      </c>
    </row>
    <row r="658" spans="1:51" s="214" customFormat="1" ht="35.25" customHeight="1" x14ac:dyDescent="0.15">
      <c r="A658" s="196">
        <v>200039</v>
      </c>
      <c r="B658" s="199" t="s">
        <v>2483</v>
      </c>
      <c r="C658" s="198">
        <v>171415</v>
      </c>
      <c r="D658" s="199" t="s">
        <v>1271</v>
      </c>
      <c r="E658" s="199" t="s">
        <v>103</v>
      </c>
      <c r="F658" s="199" t="s">
        <v>83</v>
      </c>
      <c r="G658" s="199" t="s">
        <v>61</v>
      </c>
      <c r="H658" s="199" t="s">
        <v>83</v>
      </c>
      <c r="I658" s="226">
        <v>57729</v>
      </c>
      <c r="J658" s="228" t="s">
        <v>2487</v>
      </c>
      <c r="K658" s="190"/>
      <c r="L658" s="191"/>
      <c r="M658" s="191"/>
      <c r="N658" s="191"/>
      <c r="O658" s="191">
        <f>SUM(Table16[[#This Row],[Salaries and Wages]:[Variable Fringe]])</f>
        <v>0</v>
      </c>
      <c r="P658" s="191"/>
      <c r="Q658" s="191">
        <v>42500</v>
      </c>
      <c r="R658" s="191"/>
      <c r="S658" s="191"/>
      <c r="T658" s="191">
        <v>3775</v>
      </c>
      <c r="U658" s="191"/>
      <c r="V658" s="191"/>
      <c r="W658" s="191"/>
      <c r="X658" s="191"/>
      <c r="Y658" s="191">
        <v>46275</v>
      </c>
      <c r="Z658" s="191"/>
      <c r="AA658" s="223" t="s">
        <v>2359</v>
      </c>
      <c r="AB658" s="210" t="s">
        <v>2359</v>
      </c>
      <c r="AC658" s="210" t="s">
        <v>2359</v>
      </c>
      <c r="AD658" s="199" t="s">
        <v>94</v>
      </c>
      <c r="AE658" s="236" t="s">
        <v>69</v>
      </c>
      <c r="AF658" s="231">
        <v>0</v>
      </c>
      <c r="AG658" s="211">
        <f>Table16[[#This Row],[ADOPTED
Expenditures TOTAL]]*Table16[[#This Row],[
Percent Related to CAP]]</f>
        <v>0</v>
      </c>
      <c r="AH658" s="211">
        <f>Table16[[#This Row],[ADOPTED
Revenue TOTAL]]*Table16[[#This Row],[
Percent Related to CAP]]</f>
        <v>0</v>
      </c>
      <c r="AI658" s="217" t="s">
        <v>69</v>
      </c>
      <c r="AJ658" s="217" t="s">
        <v>69</v>
      </c>
      <c r="AK658" s="217" t="s">
        <v>69</v>
      </c>
      <c r="AL658" s="217" t="s">
        <v>69</v>
      </c>
      <c r="AM658" s="291"/>
      <c r="AN658" s="215" t="s">
        <v>83</v>
      </c>
      <c r="AO658" s="197"/>
      <c r="AP658" s="197"/>
      <c r="AQ658" s="216"/>
      <c r="AR658" s="216"/>
      <c r="AS658" s="219" t="s">
        <v>2487</v>
      </c>
      <c r="AT658" s="117" t="b">
        <f>IF(Table16[[#This Row],[PROPOSED
Form ID Name]]=Table16[[#This Row],[ADOPTED
Form ID Name]],TRUE,FALSE)</f>
        <v>1</v>
      </c>
      <c r="AU658" s="121" t="s">
        <v>2359</v>
      </c>
      <c r="AV658" s="220" t="b">
        <f>AND(Table16[[#This Row],[PROPOSED Adjustment Description]]=Table16[[#This Row],[ ADOPTED
Adjustment Description]],TRUE,FALSE)</f>
        <v>0</v>
      </c>
      <c r="AW658" s="1" t="s">
        <v>4458</v>
      </c>
      <c r="AX658" s="1" t="b">
        <f>Table16[[#This Row],[Total Expenditures to CAP]]=Table16[[#This Row],[
Percent Related to CAP]]*Table16[[#This Row],[ADOPTED
Expenditures TOTAL]]</f>
        <v>1</v>
      </c>
      <c r="AY658" s="1" t="b">
        <f>Table16[[#This Row],[Total Revenue to CAP]]=Table16[[#This Row],[
Percent Related to CAP]]*Table16[[#This Row],[ADOPTED
Revenue TOTAL]]</f>
        <v>1</v>
      </c>
    </row>
    <row r="659" spans="1:51" s="214" customFormat="1" ht="35.25" customHeight="1" x14ac:dyDescent="0.15">
      <c r="A659" s="196">
        <v>200038</v>
      </c>
      <c r="B659" s="199" t="s">
        <v>2488</v>
      </c>
      <c r="C659" s="198">
        <v>171415</v>
      </c>
      <c r="D659" s="199" t="s">
        <v>1271</v>
      </c>
      <c r="E659" s="199" t="s">
        <v>103</v>
      </c>
      <c r="F659" s="199" t="s">
        <v>83</v>
      </c>
      <c r="G659" s="199" t="s">
        <v>89</v>
      </c>
      <c r="H659" s="199" t="s">
        <v>83</v>
      </c>
      <c r="I659" s="226">
        <v>57730</v>
      </c>
      <c r="J659" s="228" t="s">
        <v>2489</v>
      </c>
      <c r="K659" s="190"/>
      <c r="L659" s="191"/>
      <c r="M659" s="191"/>
      <c r="N659" s="191"/>
      <c r="O659" s="191">
        <f>SUM(Table16[[#This Row],[Salaries and Wages]:[Variable Fringe]])</f>
        <v>0</v>
      </c>
      <c r="P659" s="191"/>
      <c r="Q659" s="191"/>
      <c r="R659" s="191"/>
      <c r="S659" s="191"/>
      <c r="T659" s="191"/>
      <c r="U659" s="191"/>
      <c r="V659" s="191"/>
      <c r="W659" s="191"/>
      <c r="X659" s="191"/>
      <c r="Y659" s="191"/>
      <c r="Z659" s="191">
        <v>54430</v>
      </c>
      <c r="AA659" s="223" t="s">
        <v>1689</v>
      </c>
      <c r="AB659" s="210" t="s">
        <v>1689</v>
      </c>
      <c r="AC659" s="210" t="s">
        <v>1689</v>
      </c>
      <c r="AD659" s="199" t="s">
        <v>94</v>
      </c>
      <c r="AE659" s="236" t="s">
        <v>69</v>
      </c>
      <c r="AF659" s="231">
        <v>0</v>
      </c>
      <c r="AG659" s="211">
        <f>Table16[[#This Row],[ADOPTED
Expenditures TOTAL]]*Table16[[#This Row],[
Percent Related to CAP]]</f>
        <v>0</v>
      </c>
      <c r="AH659" s="211">
        <f>Table16[[#This Row],[ADOPTED
Revenue TOTAL]]*Table16[[#This Row],[
Percent Related to CAP]]</f>
        <v>0</v>
      </c>
      <c r="AI659" s="217" t="s">
        <v>69</v>
      </c>
      <c r="AJ659" s="217" t="s">
        <v>69</v>
      </c>
      <c r="AK659" s="217" t="s">
        <v>69</v>
      </c>
      <c r="AL659" s="217" t="s">
        <v>69</v>
      </c>
      <c r="AM659" s="291"/>
      <c r="AN659" s="215" t="s">
        <v>83</v>
      </c>
      <c r="AO659" s="197"/>
      <c r="AP659" s="197"/>
      <c r="AQ659" s="216"/>
      <c r="AR659" s="216"/>
      <c r="AS659" s="219" t="s">
        <v>2489</v>
      </c>
      <c r="AT659" s="117" t="b">
        <f>IF(Table16[[#This Row],[PROPOSED
Form ID Name]]=Table16[[#This Row],[ADOPTED
Form ID Name]],TRUE,FALSE)</f>
        <v>1</v>
      </c>
      <c r="AU659" s="121" t="s">
        <v>1689</v>
      </c>
      <c r="AV659" s="220" t="b">
        <f>AND(Table16[[#This Row],[PROPOSED Adjustment Description]]=Table16[[#This Row],[ ADOPTED
Adjustment Description]],TRUE,FALSE)</f>
        <v>0</v>
      </c>
      <c r="AW659" s="1" t="s">
        <v>4458</v>
      </c>
      <c r="AX659" s="1" t="b">
        <f>Table16[[#This Row],[Total Expenditures to CAP]]=Table16[[#This Row],[
Percent Related to CAP]]*Table16[[#This Row],[ADOPTED
Expenditures TOTAL]]</f>
        <v>1</v>
      </c>
      <c r="AY659" s="1" t="b">
        <f>Table16[[#This Row],[Total Revenue to CAP]]=Table16[[#This Row],[
Percent Related to CAP]]*Table16[[#This Row],[ADOPTED
Revenue TOTAL]]</f>
        <v>1</v>
      </c>
    </row>
    <row r="660" spans="1:51" s="214" customFormat="1" ht="35.25" customHeight="1" x14ac:dyDescent="0.15">
      <c r="A660" s="196">
        <v>200038</v>
      </c>
      <c r="B660" s="199" t="s">
        <v>2488</v>
      </c>
      <c r="C660" s="198">
        <v>171415</v>
      </c>
      <c r="D660" s="199" t="s">
        <v>1271</v>
      </c>
      <c r="E660" s="199" t="s">
        <v>103</v>
      </c>
      <c r="F660" s="199" t="s">
        <v>83</v>
      </c>
      <c r="G660" s="199" t="s">
        <v>61</v>
      </c>
      <c r="H660" s="199" t="s">
        <v>83</v>
      </c>
      <c r="I660" s="226">
        <v>57731</v>
      </c>
      <c r="J660" s="228" t="s">
        <v>2490</v>
      </c>
      <c r="K660" s="190"/>
      <c r="L660" s="191"/>
      <c r="M660" s="191"/>
      <c r="N660" s="191"/>
      <c r="O660" s="191">
        <f>SUM(Table16[[#This Row],[Salaries and Wages]:[Variable Fringe]])</f>
        <v>0</v>
      </c>
      <c r="P660" s="191">
        <v>200</v>
      </c>
      <c r="Q660" s="191">
        <v>207029</v>
      </c>
      <c r="R660" s="191"/>
      <c r="S660" s="191"/>
      <c r="T660" s="191">
        <v>3775</v>
      </c>
      <c r="U660" s="191"/>
      <c r="V660" s="191"/>
      <c r="W660" s="191"/>
      <c r="X660" s="191"/>
      <c r="Y660" s="191">
        <v>211004</v>
      </c>
      <c r="Z660" s="191"/>
      <c r="AA660" s="223" t="s">
        <v>2359</v>
      </c>
      <c r="AB660" s="210" t="s">
        <v>2359</v>
      </c>
      <c r="AC660" s="210" t="s">
        <v>2359</v>
      </c>
      <c r="AD660" s="199" t="s">
        <v>94</v>
      </c>
      <c r="AE660" s="236" t="s">
        <v>69</v>
      </c>
      <c r="AF660" s="231">
        <v>0</v>
      </c>
      <c r="AG660" s="211">
        <f>Table16[[#This Row],[ADOPTED
Expenditures TOTAL]]*Table16[[#This Row],[
Percent Related to CAP]]</f>
        <v>0</v>
      </c>
      <c r="AH660" s="211">
        <f>Table16[[#This Row],[ADOPTED
Revenue TOTAL]]*Table16[[#This Row],[
Percent Related to CAP]]</f>
        <v>0</v>
      </c>
      <c r="AI660" s="217" t="s">
        <v>69</v>
      </c>
      <c r="AJ660" s="217" t="s">
        <v>69</v>
      </c>
      <c r="AK660" s="217" t="s">
        <v>69</v>
      </c>
      <c r="AL660" s="217" t="s">
        <v>69</v>
      </c>
      <c r="AM660" s="291"/>
      <c r="AN660" s="215" t="s">
        <v>83</v>
      </c>
      <c r="AO660" s="197"/>
      <c r="AP660" s="197"/>
      <c r="AQ660" s="216"/>
      <c r="AR660" s="216"/>
      <c r="AS660" s="219" t="s">
        <v>2490</v>
      </c>
      <c r="AT660" s="117" t="b">
        <f>IF(Table16[[#This Row],[PROPOSED
Form ID Name]]=Table16[[#This Row],[ADOPTED
Form ID Name]],TRUE,FALSE)</f>
        <v>1</v>
      </c>
      <c r="AU660" s="121" t="s">
        <v>2359</v>
      </c>
      <c r="AV660" s="220" t="b">
        <f>AND(Table16[[#This Row],[PROPOSED Adjustment Description]]=Table16[[#This Row],[ ADOPTED
Adjustment Description]],TRUE,FALSE)</f>
        <v>0</v>
      </c>
      <c r="AW660" s="1" t="s">
        <v>4458</v>
      </c>
      <c r="AX660" s="1" t="b">
        <f>Table16[[#This Row],[Total Expenditures to CAP]]=Table16[[#This Row],[
Percent Related to CAP]]*Table16[[#This Row],[ADOPTED
Expenditures TOTAL]]</f>
        <v>1</v>
      </c>
      <c r="AY660" s="1" t="b">
        <f>Table16[[#This Row],[Total Revenue to CAP]]=Table16[[#This Row],[
Percent Related to CAP]]*Table16[[#This Row],[ADOPTED
Revenue TOTAL]]</f>
        <v>1</v>
      </c>
    </row>
    <row r="661" spans="1:51" s="214" customFormat="1" ht="35.25" customHeight="1" x14ac:dyDescent="0.15">
      <c r="A661" s="196">
        <v>200092</v>
      </c>
      <c r="B661" s="199" t="s">
        <v>2349</v>
      </c>
      <c r="C661" s="198">
        <v>171415</v>
      </c>
      <c r="D661" s="199" t="s">
        <v>1271</v>
      </c>
      <c r="E661" s="199" t="s">
        <v>103</v>
      </c>
      <c r="F661" s="199" t="s">
        <v>83</v>
      </c>
      <c r="G661" s="199" t="s">
        <v>61</v>
      </c>
      <c r="H661" s="199" t="s">
        <v>83</v>
      </c>
      <c r="I661" s="226">
        <v>57732</v>
      </c>
      <c r="J661" s="228" t="s">
        <v>2491</v>
      </c>
      <c r="K661" s="190"/>
      <c r="L661" s="191"/>
      <c r="M661" s="191"/>
      <c r="N661" s="191"/>
      <c r="O661" s="191">
        <f>SUM(Table16[[#This Row],[Salaries and Wages]:[Variable Fringe]])</f>
        <v>0</v>
      </c>
      <c r="P661" s="191"/>
      <c r="Q661" s="193">
        <v>-1159</v>
      </c>
      <c r="R661" s="191"/>
      <c r="S661" s="191"/>
      <c r="T661" s="191">
        <v>377</v>
      </c>
      <c r="U661" s="191"/>
      <c r="V661" s="191"/>
      <c r="W661" s="191"/>
      <c r="X661" s="191"/>
      <c r="Y661" s="193">
        <v>-782</v>
      </c>
      <c r="Z661" s="191"/>
      <c r="AA661" s="223" t="s">
        <v>2352</v>
      </c>
      <c r="AB661" s="210" t="s">
        <v>2492</v>
      </c>
      <c r="AC661" s="210" t="s">
        <v>2492</v>
      </c>
      <c r="AD661" s="199" t="s">
        <v>94</v>
      </c>
      <c r="AE661" s="236" t="s">
        <v>69</v>
      </c>
      <c r="AF661" s="231">
        <v>0</v>
      </c>
      <c r="AG661" s="211">
        <f>Table16[[#This Row],[ADOPTED
Expenditures TOTAL]]*Table16[[#This Row],[
Percent Related to CAP]]</f>
        <v>0</v>
      </c>
      <c r="AH661" s="211">
        <f>Table16[[#This Row],[ADOPTED
Revenue TOTAL]]*Table16[[#This Row],[
Percent Related to CAP]]</f>
        <v>0</v>
      </c>
      <c r="AI661" s="217" t="s">
        <v>69</v>
      </c>
      <c r="AJ661" s="217" t="s">
        <v>69</v>
      </c>
      <c r="AK661" s="217" t="s">
        <v>69</v>
      </c>
      <c r="AL661" s="217" t="s">
        <v>69</v>
      </c>
      <c r="AM661" s="291"/>
      <c r="AN661" s="215" t="s">
        <v>83</v>
      </c>
      <c r="AO661" s="197"/>
      <c r="AP661" s="197"/>
      <c r="AQ661" s="216"/>
      <c r="AR661" s="216"/>
      <c r="AS661" s="219" t="s">
        <v>2491</v>
      </c>
      <c r="AT661" s="117" t="b">
        <f>IF(Table16[[#This Row],[PROPOSED
Form ID Name]]=Table16[[#This Row],[ADOPTED
Form ID Name]],TRUE,FALSE)</f>
        <v>1</v>
      </c>
      <c r="AU661" s="121" t="s">
        <v>2352</v>
      </c>
      <c r="AV661" s="220" t="b">
        <f>AND(Table16[[#This Row],[PROPOSED Adjustment Description]]=Table16[[#This Row],[ ADOPTED
Adjustment Description]],TRUE,FALSE)</f>
        <v>0</v>
      </c>
      <c r="AW661" s="1" t="s">
        <v>4458</v>
      </c>
      <c r="AX661" s="1" t="b">
        <f>Table16[[#This Row],[Total Expenditures to CAP]]=Table16[[#This Row],[
Percent Related to CAP]]*Table16[[#This Row],[ADOPTED
Expenditures TOTAL]]</f>
        <v>1</v>
      </c>
      <c r="AY661" s="1" t="b">
        <f>Table16[[#This Row],[Total Revenue to CAP]]=Table16[[#This Row],[
Percent Related to CAP]]*Table16[[#This Row],[ADOPTED
Revenue TOTAL]]</f>
        <v>1</v>
      </c>
    </row>
    <row r="662" spans="1:51" s="214" customFormat="1" ht="35.25" customHeight="1" x14ac:dyDescent="0.15">
      <c r="A662" s="196">
        <v>200091</v>
      </c>
      <c r="B662" s="199" t="s">
        <v>2360</v>
      </c>
      <c r="C662" s="198">
        <v>171415</v>
      </c>
      <c r="D662" s="199" t="s">
        <v>1271</v>
      </c>
      <c r="E662" s="199" t="s">
        <v>103</v>
      </c>
      <c r="F662" s="199" t="s">
        <v>83</v>
      </c>
      <c r="G662" s="199" t="s">
        <v>61</v>
      </c>
      <c r="H662" s="199" t="s">
        <v>83</v>
      </c>
      <c r="I662" s="226">
        <v>57733</v>
      </c>
      <c r="J662" s="228" t="s">
        <v>2493</v>
      </c>
      <c r="K662" s="190"/>
      <c r="L662" s="191"/>
      <c r="M662" s="191"/>
      <c r="N662" s="191"/>
      <c r="O662" s="191">
        <f>SUM(Table16[[#This Row],[Salaries and Wages]:[Variable Fringe]])</f>
        <v>0</v>
      </c>
      <c r="P662" s="191"/>
      <c r="Q662" s="191">
        <v>2660</v>
      </c>
      <c r="R662" s="191"/>
      <c r="S662" s="191"/>
      <c r="T662" s="191">
        <v>377</v>
      </c>
      <c r="U662" s="191"/>
      <c r="V662" s="191"/>
      <c r="W662" s="191"/>
      <c r="X662" s="191"/>
      <c r="Y662" s="191">
        <v>3037</v>
      </c>
      <c r="Z662" s="191"/>
      <c r="AA662" s="223" t="s">
        <v>2494</v>
      </c>
      <c r="AB662" s="210" t="s">
        <v>2494</v>
      </c>
      <c r="AC662" s="210" t="s">
        <v>2494</v>
      </c>
      <c r="AD662" s="199" t="s">
        <v>94</v>
      </c>
      <c r="AE662" s="236" t="s">
        <v>69</v>
      </c>
      <c r="AF662" s="231">
        <v>0</v>
      </c>
      <c r="AG662" s="211">
        <f>Table16[[#This Row],[ADOPTED
Expenditures TOTAL]]*Table16[[#This Row],[
Percent Related to CAP]]</f>
        <v>0</v>
      </c>
      <c r="AH662" s="211">
        <f>Table16[[#This Row],[ADOPTED
Revenue TOTAL]]*Table16[[#This Row],[
Percent Related to CAP]]</f>
        <v>0</v>
      </c>
      <c r="AI662" s="217" t="s">
        <v>69</v>
      </c>
      <c r="AJ662" s="217" t="s">
        <v>69</v>
      </c>
      <c r="AK662" s="217" t="s">
        <v>69</v>
      </c>
      <c r="AL662" s="217" t="s">
        <v>69</v>
      </c>
      <c r="AM662" s="291"/>
      <c r="AN662" s="215" t="s">
        <v>83</v>
      </c>
      <c r="AO662" s="197"/>
      <c r="AP662" s="197"/>
      <c r="AQ662" s="216"/>
      <c r="AR662" s="216"/>
      <c r="AS662" s="219" t="s">
        <v>2493</v>
      </c>
      <c r="AT662" s="117" t="b">
        <f>IF(Table16[[#This Row],[PROPOSED
Form ID Name]]=Table16[[#This Row],[ADOPTED
Form ID Name]],TRUE,FALSE)</f>
        <v>1</v>
      </c>
      <c r="AU662" s="121" t="s">
        <v>2494</v>
      </c>
      <c r="AV662" s="220" t="b">
        <f>AND(Table16[[#This Row],[PROPOSED Adjustment Description]]=Table16[[#This Row],[ ADOPTED
Adjustment Description]],TRUE,FALSE)</f>
        <v>0</v>
      </c>
      <c r="AW662" s="1" t="s">
        <v>4458</v>
      </c>
      <c r="AX662" s="1" t="b">
        <f>Table16[[#This Row],[Total Expenditures to CAP]]=Table16[[#This Row],[
Percent Related to CAP]]*Table16[[#This Row],[ADOPTED
Expenditures TOTAL]]</f>
        <v>1</v>
      </c>
      <c r="AY662" s="1" t="b">
        <f>Table16[[#This Row],[Total Revenue to CAP]]=Table16[[#This Row],[
Percent Related to CAP]]*Table16[[#This Row],[ADOPTED
Revenue TOTAL]]</f>
        <v>1</v>
      </c>
    </row>
    <row r="663" spans="1:51" s="214" customFormat="1" ht="35.25" customHeight="1" x14ac:dyDescent="0.15">
      <c r="A663" s="196">
        <v>200101</v>
      </c>
      <c r="B663" s="199" t="s">
        <v>2495</v>
      </c>
      <c r="C663" s="198">
        <v>171415</v>
      </c>
      <c r="D663" s="199" t="s">
        <v>1271</v>
      </c>
      <c r="E663" s="199" t="s">
        <v>103</v>
      </c>
      <c r="F663" s="199" t="s">
        <v>83</v>
      </c>
      <c r="G663" s="199" t="s">
        <v>89</v>
      </c>
      <c r="H663" s="199" t="s">
        <v>83</v>
      </c>
      <c r="I663" s="226">
        <v>57734</v>
      </c>
      <c r="J663" s="228" t="s">
        <v>2496</v>
      </c>
      <c r="K663" s="190"/>
      <c r="L663" s="191"/>
      <c r="M663" s="191"/>
      <c r="N663" s="191"/>
      <c r="O663" s="191">
        <f>SUM(Table16[[#This Row],[Salaries and Wages]:[Variable Fringe]])</f>
        <v>0</v>
      </c>
      <c r="P663" s="191"/>
      <c r="Q663" s="191"/>
      <c r="R663" s="191"/>
      <c r="S663" s="191"/>
      <c r="T663" s="191"/>
      <c r="U663" s="191"/>
      <c r="V663" s="191"/>
      <c r="W663" s="191"/>
      <c r="X663" s="191"/>
      <c r="Y663" s="191"/>
      <c r="Z663" s="191">
        <v>1573</v>
      </c>
      <c r="AA663" s="223" t="s">
        <v>1689</v>
      </c>
      <c r="AB663" s="210" t="s">
        <v>1689</v>
      </c>
      <c r="AC663" s="210" t="s">
        <v>1689</v>
      </c>
      <c r="AD663" s="199" t="s">
        <v>94</v>
      </c>
      <c r="AE663" s="236" t="s">
        <v>69</v>
      </c>
      <c r="AF663" s="231">
        <v>0</v>
      </c>
      <c r="AG663" s="211">
        <f>Table16[[#This Row],[ADOPTED
Expenditures TOTAL]]*Table16[[#This Row],[
Percent Related to CAP]]</f>
        <v>0</v>
      </c>
      <c r="AH663" s="211">
        <f>Table16[[#This Row],[ADOPTED
Revenue TOTAL]]*Table16[[#This Row],[
Percent Related to CAP]]</f>
        <v>0</v>
      </c>
      <c r="AI663" s="217" t="s">
        <v>69</v>
      </c>
      <c r="AJ663" s="217" t="s">
        <v>69</v>
      </c>
      <c r="AK663" s="217" t="s">
        <v>69</v>
      </c>
      <c r="AL663" s="217" t="s">
        <v>69</v>
      </c>
      <c r="AM663" s="291"/>
      <c r="AN663" s="215" t="s">
        <v>83</v>
      </c>
      <c r="AO663" s="197"/>
      <c r="AP663" s="197"/>
      <c r="AQ663" s="216"/>
      <c r="AR663" s="216"/>
      <c r="AS663" s="219" t="s">
        <v>2496</v>
      </c>
      <c r="AT663" s="117" t="b">
        <f>IF(Table16[[#This Row],[PROPOSED
Form ID Name]]=Table16[[#This Row],[ADOPTED
Form ID Name]],TRUE,FALSE)</f>
        <v>1</v>
      </c>
      <c r="AU663" s="121" t="s">
        <v>1689</v>
      </c>
      <c r="AV663" s="220" t="b">
        <f>AND(Table16[[#This Row],[PROPOSED Adjustment Description]]=Table16[[#This Row],[ ADOPTED
Adjustment Description]],TRUE,FALSE)</f>
        <v>0</v>
      </c>
      <c r="AW663" s="1" t="s">
        <v>4458</v>
      </c>
      <c r="AX663" s="1" t="b">
        <f>Table16[[#This Row],[Total Expenditures to CAP]]=Table16[[#This Row],[
Percent Related to CAP]]*Table16[[#This Row],[ADOPTED
Expenditures TOTAL]]</f>
        <v>1</v>
      </c>
      <c r="AY663" s="1" t="b">
        <f>Table16[[#This Row],[Total Revenue to CAP]]=Table16[[#This Row],[
Percent Related to CAP]]*Table16[[#This Row],[ADOPTED
Revenue TOTAL]]</f>
        <v>1</v>
      </c>
    </row>
    <row r="664" spans="1:51" s="214" customFormat="1" ht="35.25" customHeight="1" x14ac:dyDescent="0.15">
      <c r="A664" s="196">
        <v>200101</v>
      </c>
      <c r="B664" s="199" t="s">
        <v>2495</v>
      </c>
      <c r="C664" s="198">
        <v>171415</v>
      </c>
      <c r="D664" s="199" t="s">
        <v>1271</v>
      </c>
      <c r="E664" s="199" t="s">
        <v>103</v>
      </c>
      <c r="F664" s="199" t="s">
        <v>83</v>
      </c>
      <c r="G664" s="199" t="s">
        <v>61</v>
      </c>
      <c r="H664" s="199" t="s">
        <v>83</v>
      </c>
      <c r="I664" s="226">
        <v>57735</v>
      </c>
      <c r="J664" s="228" t="s">
        <v>2497</v>
      </c>
      <c r="K664" s="190"/>
      <c r="L664" s="191"/>
      <c r="M664" s="191"/>
      <c r="N664" s="191"/>
      <c r="O664" s="191">
        <f>SUM(Table16[[#This Row],[Salaries and Wages]:[Variable Fringe]])</f>
        <v>0</v>
      </c>
      <c r="P664" s="191"/>
      <c r="Q664" s="191"/>
      <c r="R664" s="191"/>
      <c r="S664" s="191"/>
      <c r="T664" s="191">
        <v>755</v>
      </c>
      <c r="U664" s="191"/>
      <c r="V664" s="191"/>
      <c r="W664" s="191"/>
      <c r="X664" s="191"/>
      <c r="Y664" s="191">
        <v>755</v>
      </c>
      <c r="Z664" s="191"/>
      <c r="AA664" s="223" t="s">
        <v>2359</v>
      </c>
      <c r="AB664" s="210" t="s">
        <v>2359</v>
      </c>
      <c r="AC664" s="210" t="s">
        <v>2359</v>
      </c>
      <c r="AD664" s="199" t="s">
        <v>94</v>
      </c>
      <c r="AE664" s="236" t="s">
        <v>69</v>
      </c>
      <c r="AF664" s="231">
        <v>0</v>
      </c>
      <c r="AG664" s="211">
        <f>Table16[[#This Row],[ADOPTED
Expenditures TOTAL]]*Table16[[#This Row],[
Percent Related to CAP]]</f>
        <v>0</v>
      </c>
      <c r="AH664" s="211">
        <f>Table16[[#This Row],[ADOPTED
Revenue TOTAL]]*Table16[[#This Row],[
Percent Related to CAP]]</f>
        <v>0</v>
      </c>
      <c r="AI664" s="217" t="s">
        <v>69</v>
      </c>
      <c r="AJ664" s="217" t="s">
        <v>69</v>
      </c>
      <c r="AK664" s="217" t="s">
        <v>69</v>
      </c>
      <c r="AL664" s="217" t="s">
        <v>69</v>
      </c>
      <c r="AM664" s="291"/>
      <c r="AN664" s="215" t="s">
        <v>83</v>
      </c>
      <c r="AO664" s="197"/>
      <c r="AP664" s="197"/>
      <c r="AQ664" s="216"/>
      <c r="AR664" s="216"/>
      <c r="AS664" s="219" t="s">
        <v>2497</v>
      </c>
      <c r="AT664" s="117" t="b">
        <f>IF(Table16[[#This Row],[PROPOSED
Form ID Name]]=Table16[[#This Row],[ADOPTED
Form ID Name]],TRUE,FALSE)</f>
        <v>1</v>
      </c>
      <c r="AU664" s="121" t="s">
        <v>2359</v>
      </c>
      <c r="AV664" s="220" t="b">
        <f>AND(Table16[[#This Row],[PROPOSED Adjustment Description]]=Table16[[#This Row],[ ADOPTED
Adjustment Description]],TRUE,FALSE)</f>
        <v>0</v>
      </c>
      <c r="AW664" s="1" t="s">
        <v>4458</v>
      </c>
      <c r="AX664" s="1" t="b">
        <f>Table16[[#This Row],[Total Expenditures to CAP]]=Table16[[#This Row],[
Percent Related to CAP]]*Table16[[#This Row],[ADOPTED
Expenditures TOTAL]]</f>
        <v>1</v>
      </c>
      <c r="AY664" s="1" t="b">
        <f>Table16[[#This Row],[Total Revenue to CAP]]=Table16[[#This Row],[
Percent Related to CAP]]*Table16[[#This Row],[ADOPTED
Revenue TOTAL]]</f>
        <v>1</v>
      </c>
    </row>
    <row r="665" spans="1:51" s="214" customFormat="1" ht="35.25" customHeight="1" x14ac:dyDescent="0.15">
      <c r="A665" s="196">
        <v>200103</v>
      </c>
      <c r="B665" s="199" t="s">
        <v>2365</v>
      </c>
      <c r="C665" s="198">
        <v>171415</v>
      </c>
      <c r="D665" s="199" t="s">
        <v>1271</v>
      </c>
      <c r="E665" s="199" t="s">
        <v>103</v>
      </c>
      <c r="F665" s="199" t="s">
        <v>83</v>
      </c>
      <c r="G665" s="199" t="s">
        <v>61</v>
      </c>
      <c r="H665" s="199" t="s">
        <v>83</v>
      </c>
      <c r="I665" s="226">
        <v>57736</v>
      </c>
      <c r="J665" s="228" t="s">
        <v>2498</v>
      </c>
      <c r="K665" s="190"/>
      <c r="L665" s="191"/>
      <c r="M665" s="191"/>
      <c r="N665" s="191"/>
      <c r="O665" s="191">
        <f>SUM(Table16[[#This Row],[Salaries and Wages]:[Variable Fringe]])</f>
        <v>0</v>
      </c>
      <c r="P665" s="191"/>
      <c r="Q665" s="191">
        <v>2610</v>
      </c>
      <c r="R665" s="191"/>
      <c r="S665" s="191"/>
      <c r="T665" s="191"/>
      <c r="U665" s="191"/>
      <c r="V665" s="191"/>
      <c r="W665" s="191"/>
      <c r="X665" s="191"/>
      <c r="Y665" s="191">
        <v>2610</v>
      </c>
      <c r="Z665" s="191"/>
      <c r="AA665" s="223" t="s">
        <v>2352</v>
      </c>
      <c r="AB665" s="210" t="s">
        <v>2352</v>
      </c>
      <c r="AC665" s="210" t="s">
        <v>2352</v>
      </c>
      <c r="AD665" s="199" t="s">
        <v>94</v>
      </c>
      <c r="AE665" s="236" t="s">
        <v>69</v>
      </c>
      <c r="AF665" s="231">
        <v>0</v>
      </c>
      <c r="AG665" s="211">
        <f>Table16[[#This Row],[ADOPTED
Expenditures TOTAL]]*Table16[[#This Row],[
Percent Related to CAP]]</f>
        <v>0</v>
      </c>
      <c r="AH665" s="211">
        <f>Table16[[#This Row],[ADOPTED
Revenue TOTAL]]*Table16[[#This Row],[
Percent Related to CAP]]</f>
        <v>0</v>
      </c>
      <c r="AI665" s="217" t="s">
        <v>69</v>
      </c>
      <c r="AJ665" s="217" t="s">
        <v>69</v>
      </c>
      <c r="AK665" s="217" t="s">
        <v>69</v>
      </c>
      <c r="AL665" s="217" t="s">
        <v>69</v>
      </c>
      <c r="AM665" s="291"/>
      <c r="AN665" s="215" t="s">
        <v>83</v>
      </c>
      <c r="AO665" s="197"/>
      <c r="AP665" s="197"/>
      <c r="AQ665" s="216"/>
      <c r="AR665" s="216"/>
      <c r="AS665" s="219" t="s">
        <v>2498</v>
      </c>
      <c r="AT665" s="117" t="b">
        <f>IF(Table16[[#This Row],[PROPOSED
Form ID Name]]=Table16[[#This Row],[ADOPTED
Form ID Name]],TRUE,FALSE)</f>
        <v>1</v>
      </c>
      <c r="AU665" s="121" t="s">
        <v>2352</v>
      </c>
      <c r="AV665" s="220" t="b">
        <f>AND(Table16[[#This Row],[PROPOSED Adjustment Description]]=Table16[[#This Row],[ ADOPTED
Adjustment Description]],TRUE,FALSE)</f>
        <v>0</v>
      </c>
      <c r="AW665" s="1" t="s">
        <v>4458</v>
      </c>
      <c r="AX665" s="1" t="b">
        <f>Table16[[#This Row],[Total Expenditures to CAP]]=Table16[[#This Row],[
Percent Related to CAP]]*Table16[[#This Row],[ADOPTED
Expenditures TOTAL]]</f>
        <v>1</v>
      </c>
      <c r="AY665" s="1" t="b">
        <f>Table16[[#This Row],[Total Revenue to CAP]]=Table16[[#This Row],[
Percent Related to CAP]]*Table16[[#This Row],[ADOPTED
Revenue TOTAL]]</f>
        <v>1</v>
      </c>
    </row>
    <row r="666" spans="1:51" s="214" customFormat="1" ht="35.25" customHeight="1" x14ac:dyDescent="0.15">
      <c r="A666" s="196">
        <v>200081</v>
      </c>
      <c r="B666" s="199" t="s">
        <v>2369</v>
      </c>
      <c r="C666" s="198">
        <v>171415</v>
      </c>
      <c r="D666" s="199" t="s">
        <v>1271</v>
      </c>
      <c r="E666" s="199" t="s">
        <v>103</v>
      </c>
      <c r="F666" s="199" t="s">
        <v>83</v>
      </c>
      <c r="G666" s="199" t="s">
        <v>61</v>
      </c>
      <c r="H666" s="199" t="s">
        <v>83</v>
      </c>
      <c r="I666" s="226">
        <v>57737</v>
      </c>
      <c r="J666" s="228" t="s">
        <v>2499</v>
      </c>
      <c r="K666" s="190"/>
      <c r="L666" s="191"/>
      <c r="M666" s="191"/>
      <c r="N666" s="191"/>
      <c r="O666" s="191">
        <f>SUM(Table16[[#This Row],[Salaries and Wages]:[Variable Fringe]])</f>
        <v>0</v>
      </c>
      <c r="P666" s="191"/>
      <c r="Q666" s="191">
        <v>28347</v>
      </c>
      <c r="R666" s="191"/>
      <c r="S666" s="191"/>
      <c r="T666" s="191">
        <v>755</v>
      </c>
      <c r="U666" s="191"/>
      <c r="V666" s="191"/>
      <c r="W666" s="191"/>
      <c r="X666" s="191"/>
      <c r="Y666" s="191">
        <v>29102</v>
      </c>
      <c r="Z666" s="191"/>
      <c r="AA666" s="223" t="s">
        <v>2352</v>
      </c>
      <c r="AB666" s="210" t="s">
        <v>2352</v>
      </c>
      <c r="AC666" s="210" t="s">
        <v>2352</v>
      </c>
      <c r="AD666" s="199" t="s">
        <v>94</v>
      </c>
      <c r="AE666" s="236" t="s">
        <v>69</v>
      </c>
      <c r="AF666" s="231">
        <v>0</v>
      </c>
      <c r="AG666" s="211">
        <f>Table16[[#This Row],[ADOPTED
Expenditures TOTAL]]*Table16[[#This Row],[
Percent Related to CAP]]</f>
        <v>0</v>
      </c>
      <c r="AH666" s="211">
        <f>Table16[[#This Row],[ADOPTED
Revenue TOTAL]]*Table16[[#This Row],[
Percent Related to CAP]]</f>
        <v>0</v>
      </c>
      <c r="AI666" s="217" t="s">
        <v>69</v>
      </c>
      <c r="AJ666" s="217" t="s">
        <v>69</v>
      </c>
      <c r="AK666" s="217" t="s">
        <v>69</v>
      </c>
      <c r="AL666" s="217" t="s">
        <v>69</v>
      </c>
      <c r="AM666" s="291"/>
      <c r="AN666" s="215" t="s">
        <v>83</v>
      </c>
      <c r="AO666" s="197"/>
      <c r="AP666" s="197"/>
      <c r="AQ666" s="216"/>
      <c r="AR666" s="216"/>
      <c r="AS666" s="219" t="s">
        <v>2499</v>
      </c>
      <c r="AT666" s="117" t="b">
        <f>IF(Table16[[#This Row],[PROPOSED
Form ID Name]]=Table16[[#This Row],[ADOPTED
Form ID Name]],TRUE,FALSE)</f>
        <v>1</v>
      </c>
      <c r="AU666" s="121" t="s">
        <v>2352</v>
      </c>
      <c r="AV666" s="220" t="b">
        <f>AND(Table16[[#This Row],[PROPOSED Adjustment Description]]=Table16[[#This Row],[ ADOPTED
Adjustment Description]],TRUE,FALSE)</f>
        <v>0</v>
      </c>
      <c r="AW666" s="1" t="s">
        <v>4458</v>
      </c>
      <c r="AX666" s="1" t="b">
        <f>Table16[[#This Row],[Total Expenditures to CAP]]=Table16[[#This Row],[
Percent Related to CAP]]*Table16[[#This Row],[ADOPTED
Expenditures TOTAL]]</f>
        <v>1</v>
      </c>
      <c r="AY666" s="1" t="b">
        <f>Table16[[#This Row],[Total Revenue to CAP]]=Table16[[#This Row],[
Percent Related to CAP]]*Table16[[#This Row],[ADOPTED
Revenue TOTAL]]</f>
        <v>1</v>
      </c>
    </row>
    <row r="667" spans="1:51" s="214" customFormat="1" ht="35.25" customHeight="1" x14ac:dyDescent="0.15">
      <c r="A667" s="196">
        <v>200035</v>
      </c>
      <c r="B667" s="199" t="s">
        <v>2500</v>
      </c>
      <c r="C667" s="198">
        <v>171415</v>
      </c>
      <c r="D667" s="199" t="s">
        <v>1271</v>
      </c>
      <c r="E667" s="199" t="s">
        <v>103</v>
      </c>
      <c r="F667" s="199" t="s">
        <v>83</v>
      </c>
      <c r="G667" s="199" t="s">
        <v>89</v>
      </c>
      <c r="H667" s="199" t="s">
        <v>83</v>
      </c>
      <c r="I667" s="226">
        <v>57738</v>
      </c>
      <c r="J667" s="228" t="s">
        <v>2501</v>
      </c>
      <c r="K667" s="190"/>
      <c r="L667" s="191"/>
      <c r="M667" s="191"/>
      <c r="N667" s="191"/>
      <c r="O667" s="191">
        <f>SUM(Table16[[#This Row],[Salaries and Wages]:[Variable Fringe]])</f>
        <v>0</v>
      </c>
      <c r="P667" s="191"/>
      <c r="Q667" s="191"/>
      <c r="R667" s="191"/>
      <c r="S667" s="191"/>
      <c r="T667" s="191"/>
      <c r="U667" s="191"/>
      <c r="V667" s="191"/>
      <c r="W667" s="191"/>
      <c r="X667" s="191"/>
      <c r="Y667" s="191"/>
      <c r="Z667" s="191">
        <v>18004</v>
      </c>
      <c r="AA667" s="223" t="s">
        <v>1689</v>
      </c>
      <c r="AB667" s="210" t="s">
        <v>1689</v>
      </c>
      <c r="AC667" s="210" t="s">
        <v>1689</v>
      </c>
      <c r="AD667" s="199" t="s">
        <v>94</v>
      </c>
      <c r="AE667" s="236" t="s">
        <v>69</v>
      </c>
      <c r="AF667" s="231">
        <v>0</v>
      </c>
      <c r="AG667" s="211">
        <f>Table16[[#This Row],[ADOPTED
Expenditures TOTAL]]*Table16[[#This Row],[
Percent Related to CAP]]</f>
        <v>0</v>
      </c>
      <c r="AH667" s="211">
        <f>Table16[[#This Row],[ADOPTED
Revenue TOTAL]]*Table16[[#This Row],[
Percent Related to CAP]]</f>
        <v>0</v>
      </c>
      <c r="AI667" s="217" t="s">
        <v>69</v>
      </c>
      <c r="AJ667" s="217" t="s">
        <v>69</v>
      </c>
      <c r="AK667" s="217" t="s">
        <v>69</v>
      </c>
      <c r="AL667" s="217" t="s">
        <v>69</v>
      </c>
      <c r="AM667" s="291"/>
      <c r="AN667" s="215" t="s">
        <v>83</v>
      </c>
      <c r="AO667" s="197"/>
      <c r="AP667" s="197"/>
      <c r="AQ667" s="216"/>
      <c r="AR667" s="216"/>
      <c r="AS667" s="219" t="s">
        <v>2501</v>
      </c>
      <c r="AT667" s="117" t="b">
        <f>IF(Table16[[#This Row],[PROPOSED
Form ID Name]]=Table16[[#This Row],[ADOPTED
Form ID Name]],TRUE,FALSE)</f>
        <v>1</v>
      </c>
      <c r="AU667" s="121" t="s">
        <v>1689</v>
      </c>
      <c r="AV667" s="220" t="b">
        <f>AND(Table16[[#This Row],[PROPOSED Adjustment Description]]=Table16[[#This Row],[ ADOPTED
Adjustment Description]],TRUE,FALSE)</f>
        <v>0</v>
      </c>
      <c r="AW667" s="1" t="s">
        <v>4458</v>
      </c>
      <c r="AX667" s="1" t="b">
        <f>Table16[[#This Row],[Total Expenditures to CAP]]=Table16[[#This Row],[
Percent Related to CAP]]*Table16[[#This Row],[ADOPTED
Expenditures TOTAL]]</f>
        <v>1</v>
      </c>
      <c r="AY667" s="1" t="b">
        <f>Table16[[#This Row],[Total Revenue to CAP]]=Table16[[#This Row],[
Percent Related to CAP]]*Table16[[#This Row],[ADOPTED
Revenue TOTAL]]</f>
        <v>1</v>
      </c>
    </row>
    <row r="668" spans="1:51" s="214" customFormat="1" ht="35.25" customHeight="1" x14ac:dyDescent="0.15">
      <c r="A668" s="196">
        <v>200031</v>
      </c>
      <c r="B668" s="199" t="s">
        <v>2373</v>
      </c>
      <c r="C668" s="198">
        <v>171415</v>
      </c>
      <c r="D668" s="199" t="s">
        <v>1271</v>
      </c>
      <c r="E668" s="199" t="s">
        <v>103</v>
      </c>
      <c r="F668" s="199" t="s">
        <v>83</v>
      </c>
      <c r="G668" s="199" t="s">
        <v>61</v>
      </c>
      <c r="H668" s="199" t="s">
        <v>83</v>
      </c>
      <c r="I668" s="226">
        <v>57739</v>
      </c>
      <c r="J668" s="228" t="s">
        <v>2502</v>
      </c>
      <c r="K668" s="190"/>
      <c r="L668" s="191"/>
      <c r="M668" s="191"/>
      <c r="N668" s="191"/>
      <c r="O668" s="191">
        <f>SUM(Table16[[#This Row],[Salaries and Wages]:[Variable Fringe]])</f>
        <v>0</v>
      </c>
      <c r="P668" s="191"/>
      <c r="Q668" s="191">
        <v>950</v>
      </c>
      <c r="R668" s="191"/>
      <c r="S668" s="191"/>
      <c r="T668" s="191">
        <v>377</v>
      </c>
      <c r="U668" s="191"/>
      <c r="V668" s="191"/>
      <c r="W668" s="191"/>
      <c r="X668" s="191"/>
      <c r="Y668" s="191">
        <v>1327</v>
      </c>
      <c r="Z668" s="191"/>
      <c r="AA668" s="223" t="s">
        <v>2352</v>
      </c>
      <c r="AB668" s="210" t="s">
        <v>2352</v>
      </c>
      <c r="AC668" s="210" t="s">
        <v>2352</v>
      </c>
      <c r="AD668" s="199" t="s">
        <v>94</v>
      </c>
      <c r="AE668" s="236" t="s">
        <v>69</v>
      </c>
      <c r="AF668" s="231">
        <v>0</v>
      </c>
      <c r="AG668" s="211">
        <f>Table16[[#This Row],[ADOPTED
Expenditures TOTAL]]*Table16[[#This Row],[
Percent Related to CAP]]</f>
        <v>0</v>
      </c>
      <c r="AH668" s="211">
        <f>Table16[[#This Row],[ADOPTED
Revenue TOTAL]]*Table16[[#This Row],[
Percent Related to CAP]]</f>
        <v>0</v>
      </c>
      <c r="AI668" s="217" t="s">
        <v>69</v>
      </c>
      <c r="AJ668" s="217" t="s">
        <v>69</v>
      </c>
      <c r="AK668" s="217" t="s">
        <v>69</v>
      </c>
      <c r="AL668" s="217" t="s">
        <v>69</v>
      </c>
      <c r="AM668" s="291"/>
      <c r="AN668" s="215" t="s">
        <v>83</v>
      </c>
      <c r="AO668" s="197"/>
      <c r="AP668" s="197"/>
      <c r="AQ668" s="216"/>
      <c r="AR668" s="216"/>
      <c r="AS668" s="219" t="s">
        <v>2502</v>
      </c>
      <c r="AT668" s="117" t="b">
        <f>IF(Table16[[#This Row],[PROPOSED
Form ID Name]]=Table16[[#This Row],[ADOPTED
Form ID Name]],TRUE,FALSE)</f>
        <v>1</v>
      </c>
      <c r="AU668" s="121" t="s">
        <v>2352</v>
      </c>
      <c r="AV668" s="220" t="b">
        <f>AND(Table16[[#This Row],[PROPOSED Adjustment Description]]=Table16[[#This Row],[ ADOPTED
Adjustment Description]],TRUE,FALSE)</f>
        <v>0</v>
      </c>
      <c r="AW668" s="1" t="s">
        <v>4458</v>
      </c>
      <c r="AX668" s="1" t="b">
        <f>Table16[[#This Row],[Total Expenditures to CAP]]=Table16[[#This Row],[
Percent Related to CAP]]*Table16[[#This Row],[ADOPTED
Expenditures TOTAL]]</f>
        <v>1</v>
      </c>
      <c r="AY668" s="1" t="b">
        <f>Table16[[#This Row],[Total Revenue to CAP]]=Table16[[#This Row],[
Percent Related to CAP]]*Table16[[#This Row],[ADOPTED
Revenue TOTAL]]</f>
        <v>1</v>
      </c>
    </row>
    <row r="669" spans="1:51" s="214" customFormat="1" ht="35.25" customHeight="1" x14ac:dyDescent="0.15">
      <c r="A669" s="196">
        <v>200035</v>
      </c>
      <c r="B669" s="199" t="s">
        <v>2500</v>
      </c>
      <c r="C669" s="198">
        <v>171415</v>
      </c>
      <c r="D669" s="199" t="s">
        <v>1271</v>
      </c>
      <c r="E669" s="199" t="s">
        <v>103</v>
      </c>
      <c r="F669" s="199" t="s">
        <v>83</v>
      </c>
      <c r="G669" s="199" t="s">
        <v>61</v>
      </c>
      <c r="H669" s="199" t="s">
        <v>83</v>
      </c>
      <c r="I669" s="226">
        <v>57740</v>
      </c>
      <c r="J669" s="228" t="s">
        <v>2503</v>
      </c>
      <c r="K669" s="190"/>
      <c r="L669" s="191"/>
      <c r="M669" s="191"/>
      <c r="N669" s="191"/>
      <c r="O669" s="191">
        <f>SUM(Table16[[#This Row],[Salaries and Wages]:[Variable Fringe]])</f>
        <v>0</v>
      </c>
      <c r="P669" s="191"/>
      <c r="Q669" s="193">
        <v>-7010</v>
      </c>
      <c r="R669" s="191"/>
      <c r="S669" s="191"/>
      <c r="T669" s="191">
        <v>2265</v>
      </c>
      <c r="U669" s="191"/>
      <c r="V669" s="191"/>
      <c r="W669" s="191"/>
      <c r="X669" s="191"/>
      <c r="Y669" s="193">
        <v>-4745</v>
      </c>
      <c r="Z669" s="191"/>
      <c r="AA669" s="223" t="s">
        <v>2359</v>
      </c>
      <c r="AB669" s="210" t="s">
        <v>2359</v>
      </c>
      <c r="AC669" s="210" t="s">
        <v>2359</v>
      </c>
      <c r="AD669" s="199" t="s">
        <v>94</v>
      </c>
      <c r="AE669" s="236" t="s">
        <v>69</v>
      </c>
      <c r="AF669" s="231">
        <v>0</v>
      </c>
      <c r="AG669" s="211">
        <f>Table16[[#This Row],[ADOPTED
Expenditures TOTAL]]*Table16[[#This Row],[
Percent Related to CAP]]</f>
        <v>0</v>
      </c>
      <c r="AH669" s="211">
        <f>Table16[[#This Row],[ADOPTED
Revenue TOTAL]]*Table16[[#This Row],[
Percent Related to CAP]]</f>
        <v>0</v>
      </c>
      <c r="AI669" s="217" t="s">
        <v>69</v>
      </c>
      <c r="AJ669" s="217" t="s">
        <v>69</v>
      </c>
      <c r="AK669" s="217" t="s">
        <v>69</v>
      </c>
      <c r="AL669" s="217" t="s">
        <v>69</v>
      </c>
      <c r="AM669" s="291"/>
      <c r="AN669" s="215" t="s">
        <v>83</v>
      </c>
      <c r="AO669" s="197"/>
      <c r="AP669" s="197"/>
      <c r="AQ669" s="216"/>
      <c r="AR669" s="216"/>
      <c r="AS669" s="219" t="s">
        <v>2503</v>
      </c>
      <c r="AT669" s="117" t="b">
        <f>IF(Table16[[#This Row],[PROPOSED
Form ID Name]]=Table16[[#This Row],[ADOPTED
Form ID Name]],TRUE,FALSE)</f>
        <v>1</v>
      </c>
      <c r="AU669" s="121" t="s">
        <v>2359</v>
      </c>
      <c r="AV669" s="220" t="b">
        <f>AND(Table16[[#This Row],[PROPOSED Adjustment Description]]=Table16[[#This Row],[ ADOPTED
Adjustment Description]],TRUE,FALSE)</f>
        <v>0</v>
      </c>
      <c r="AW669" s="1" t="s">
        <v>4458</v>
      </c>
      <c r="AX669" s="1" t="b">
        <f>Table16[[#This Row],[Total Expenditures to CAP]]=Table16[[#This Row],[
Percent Related to CAP]]*Table16[[#This Row],[ADOPTED
Expenditures TOTAL]]</f>
        <v>1</v>
      </c>
      <c r="AY669" s="1" t="b">
        <f>Table16[[#This Row],[Total Revenue to CAP]]=Table16[[#This Row],[
Percent Related to CAP]]*Table16[[#This Row],[ADOPTED
Revenue TOTAL]]</f>
        <v>1</v>
      </c>
    </row>
    <row r="670" spans="1:51" s="214" customFormat="1" ht="35.25" customHeight="1" x14ac:dyDescent="0.15">
      <c r="A670" s="196">
        <v>200071</v>
      </c>
      <c r="B670" s="199" t="s">
        <v>2381</v>
      </c>
      <c r="C670" s="198">
        <v>171415</v>
      </c>
      <c r="D670" s="199" t="s">
        <v>1271</v>
      </c>
      <c r="E670" s="199" t="s">
        <v>103</v>
      </c>
      <c r="F670" s="199" t="s">
        <v>83</v>
      </c>
      <c r="G670" s="199" t="s">
        <v>61</v>
      </c>
      <c r="H670" s="199" t="s">
        <v>83</v>
      </c>
      <c r="I670" s="226">
        <v>57741</v>
      </c>
      <c r="J670" s="228" t="s">
        <v>2504</v>
      </c>
      <c r="K670" s="190"/>
      <c r="L670" s="191"/>
      <c r="M670" s="191"/>
      <c r="N670" s="191"/>
      <c r="O670" s="191">
        <f>SUM(Table16[[#This Row],[Salaries and Wages]:[Variable Fringe]])</f>
        <v>0</v>
      </c>
      <c r="P670" s="191"/>
      <c r="Q670" s="191">
        <v>17823</v>
      </c>
      <c r="R670" s="191"/>
      <c r="S670" s="191"/>
      <c r="T670" s="191">
        <v>755</v>
      </c>
      <c r="U670" s="191"/>
      <c r="V670" s="191"/>
      <c r="W670" s="191"/>
      <c r="X670" s="191"/>
      <c r="Y670" s="191">
        <v>18578</v>
      </c>
      <c r="Z670" s="191"/>
      <c r="AA670" s="223" t="s">
        <v>2352</v>
      </c>
      <c r="AB670" s="210" t="s">
        <v>2352</v>
      </c>
      <c r="AC670" s="210" t="s">
        <v>2352</v>
      </c>
      <c r="AD670" s="199" t="s">
        <v>94</v>
      </c>
      <c r="AE670" s="236" t="s">
        <v>69</v>
      </c>
      <c r="AF670" s="231">
        <v>0</v>
      </c>
      <c r="AG670" s="211">
        <f>Table16[[#This Row],[ADOPTED
Expenditures TOTAL]]*Table16[[#This Row],[
Percent Related to CAP]]</f>
        <v>0</v>
      </c>
      <c r="AH670" s="211">
        <f>Table16[[#This Row],[ADOPTED
Revenue TOTAL]]*Table16[[#This Row],[
Percent Related to CAP]]</f>
        <v>0</v>
      </c>
      <c r="AI670" s="217" t="s">
        <v>69</v>
      </c>
      <c r="AJ670" s="217" t="s">
        <v>69</v>
      </c>
      <c r="AK670" s="217" t="s">
        <v>69</v>
      </c>
      <c r="AL670" s="217" t="s">
        <v>69</v>
      </c>
      <c r="AM670" s="291"/>
      <c r="AN670" s="215" t="s">
        <v>83</v>
      </c>
      <c r="AO670" s="197"/>
      <c r="AP670" s="197"/>
      <c r="AQ670" s="216"/>
      <c r="AR670" s="216"/>
      <c r="AS670" s="219" t="s">
        <v>2504</v>
      </c>
      <c r="AT670" s="117" t="b">
        <f>IF(Table16[[#This Row],[PROPOSED
Form ID Name]]=Table16[[#This Row],[ADOPTED
Form ID Name]],TRUE,FALSE)</f>
        <v>1</v>
      </c>
      <c r="AU670" s="121" t="s">
        <v>2352</v>
      </c>
      <c r="AV670" s="220" t="b">
        <f>AND(Table16[[#This Row],[PROPOSED Adjustment Description]]=Table16[[#This Row],[ ADOPTED
Adjustment Description]],TRUE,FALSE)</f>
        <v>0</v>
      </c>
      <c r="AW670" s="1" t="s">
        <v>4458</v>
      </c>
      <c r="AX670" s="1" t="b">
        <f>Table16[[#This Row],[Total Expenditures to CAP]]=Table16[[#This Row],[
Percent Related to CAP]]*Table16[[#This Row],[ADOPTED
Expenditures TOTAL]]</f>
        <v>1</v>
      </c>
      <c r="AY670" s="1" t="b">
        <f>Table16[[#This Row],[Total Revenue to CAP]]=Table16[[#This Row],[
Percent Related to CAP]]*Table16[[#This Row],[ADOPTED
Revenue TOTAL]]</f>
        <v>1</v>
      </c>
    </row>
    <row r="671" spans="1:51" s="214" customFormat="1" ht="35.25" customHeight="1" x14ac:dyDescent="0.15">
      <c r="A671" s="196">
        <v>200028</v>
      </c>
      <c r="B671" s="199" t="s">
        <v>2505</v>
      </c>
      <c r="C671" s="198">
        <v>171415</v>
      </c>
      <c r="D671" s="199" t="s">
        <v>1271</v>
      </c>
      <c r="E671" s="199" t="s">
        <v>103</v>
      </c>
      <c r="F671" s="199" t="s">
        <v>83</v>
      </c>
      <c r="G671" s="199" t="s">
        <v>89</v>
      </c>
      <c r="H671" s="199" t="s">
        <v>83</v>
      </c>
      <c r="I671" s="226">
        <v>57742</v>
      </c>
      <c r="J671" s="228" t="s">
        <v>2506</v>
      </c>
      <c r="K671" s="190"/>
      <c r="L671" s="191"/>
      <c r="M671" s="191"/>
      <c r="N671" s="191"/>
      <c r="O671" s="191">
        <f>SUM(Table16[[#This Row],[Salaries and Wages]:[Variable Fringe]])</f>
        <v>0</v>
      </c>
      <c r="P671" s="191"/>
      <c r="Q671" s="191"/>
      <c r="R671" s="191"/>
      <c r="S671" s="191"/>
      <c r="T671" s="191"/>
      <c r="U671" s="191"/>
      <c r="V671" s="191"/>
      <c r="W671" s="191"/>
      <c r="X671" s="191"/>
      <c r="Y671" s="191"/>
      <c r="Z671" s="191">
        <v>104380</v>
      </c>
      <c r="AA671" s="223" t="s">
        <v>1689</v>
      </c>
      <c r="AB671" s="210" t="s">
        <v>1689</v>
      </c>
      <c r="AC671" s="210" t="s">
        <v>1689</v>
      </c>
      <c r="AD671" s="199" t="s">
        <v>94</v>
      </c>
      <c r="AE671" s="236" t="s">
        <v>69</v>
      </c>
      <c r="AF671" s="231">
        <v>0</v>
      </c>
      <c r="AG671" s="211">
        <f>Table16[[#This Row],[ADOPTED
Expenditures TOTAL]]*Table16[[#This Row],[
Percent Related to CAP]]</f>
        <v>0</v>
      </c>
      <c r="AH671" s="211">
        <f>Table16[[#This Row],[ADOPTED
Revenue TOTAL]]*Table16[[#This Row],[
Percent Related to CAP]]</f>
        <v>0</v>
      </c>
      <c r="AI671" s="217" t="s">
        <v>69</v>
      </c>
      <c r="AJ671" s="217" t="s">
        <v>69</v>
      </c>
      <c r="AK671" s="217" t="s">
        <v>69</v>
      </c>
      <c r="AL671" s="217" t="s">
        <v>69</v>
      </c>
      <c r="AM671" s="291"/>
      <c r="AN671" s="215" t="s">
        <v>83</v>
      </c>
      <c r="AO671" s="197"/>
      <c r="AP671" s="197"/>
      <c r="AQ671" s="216"/>
      <c r="AR671" s="216"/>
      <c r="AS671" s="219" t="s">
        <v>2506</v>
      </c>
      <c r="AT671" s="117" t="b">
        <f>IF(Table16[[#This Row],[PROPOSED
Form ID Name]]=Table16[[#This Row],[ADOPTED
Form ID Name]],TRUE,FALSE)</f>
        <v>1</v>
      </c>
      <c r="AU671" s="121" t="s">
        <v>1689</v>
      </c>
      <c r="AV671" s="220" t="b">
        <f>AND(Table16[[#This Row],[PROPOSED Adjustment Description]]=Table16[[#This Row],[ ADOPTED
Adjustment Description]],TRUE,FALSE)</f>
        <v>0</v>
      </c>
      <c r="AW671" s="1" t="s">
        <v>4458</v>
      </c>
      <c r="AX671" s="1" t="b">
        <f>Table16[[#This Row],[Total Expenditures to CAP]]=Table16[[#This Row],[
Percent Related to CAP]]*Table16[[#This Row],[ADOPTED
Expenditures TOTAL]]</f>
        <v>1</v>
      </c>
      <c r="AY671" s="1" t="b">
        <f>Table16[[#This Row],[Total Revenue to CAP]]=Table16[[#This Row],[
Percent Related to CAP]]*Table16[[#This Row],[ADOPTED
Revenue TOTAL]]</f>
        <v>1</v>
      </c>
    </row>
    <row r="672" spans="1:51" s="214" customFormat="1" ht="35.25" customHeight="1" x14ac:dyDescent="0.15">
      <c r="A672" s="196">
        <v>200040</v>
      </c>
      <c r="B672" s="199" t="s">
        <v>2383</v>
      </c>
      <c r="C672" s="198">
        <v>171415</v>
      </c>
      <c r="D672" s="199" t="s">
        <v>1271</v>
      </c>
      <c r="E672" s="199" t="s">
        <v>103</v>
      </c>
      <c r="F672" s="199" t="s">
        <v>83</v>
      </c>
      <c r="G672" s="199" t="s">
        <v>61</v>
      </c>
      <c r="H672" s="199" t="s">
        <v>83</v>
      </c>
      <c r="I672" s="226">
        <v>57743</v>
      </c>
      <c r="J672" s="228" t="s">
        <v>2507</v>
      </c>
      <c r="K672" s="190"/>
      <c r="L672" s="191"/>
      <c r="M672" s="191"/>
      <c r="N672" s="191"/>
      <c r="O672" s="191">
        <f>SUM(Table16[[#This Row],[Salaries and Wages]:[Variable Fringe]])</f>
        <v>0</v>
      </c>
      <c r="P672" s="191"/>
      <c r="Q672" s="191">
        <v>18682</v>
      </c>
      <c r="R672" s="191"/>
      <c r="S672" s="191"/>
      <c r="T672" s="191">
        <v>377</v>
      </c>
      <c r="U672" s="191"/>
      <c r="V672" s="191"/>
      <c r="W672" s="191"/>
      <c r="X672" s="191"/>
      <c r="Y672" s="191">
        <v>19059</v>
      </c>
      <c r="Z672" s="191"/>
      <c r="AA672" s="223" t="s">
        <v>2352</v>
      </c>
      <c r="AB672" s="210" t="s">
        <v>2352</v>
      </c>
      <c r="AC672" s="210" t="s">
        <v>2352</v>
      </c>
      <c r="AD672" s="199" t="s">
        <v>94</v>
      </c>
      <c r="AE672" s="236" t="s">
        <v>69</v>
      </c>
      <c r="AF672" s="231">
        <v>0</v>
      </c>
      <c r="AG672" s="211">
        <f>Table16[[#This Row],[ADOPTED
Expenditures TOTAL]]*Table16[[#This Row],[
Percent Related to CAP]]</f>
        <v>0</v>
      </c>
      <c r="AH672" s="211">
        <f>Table16[[#This Row],[ADOPTED
Revenue TOTAL]]*Table16[[#This Row],[
Percent Related to CAP]]</f>
        <v>0</v>
      </c>
      <c r="AI672" s="217" t="s">
        <v>69</v>
      </c>
      <c r="AJ672" s="217" t="s">
        <v>69</v>
      </c>
      <c r="AK672" s="217" t="s">
        <v>69</v>
      </c>
      <c r="AL672" s="217" t="s">
        <v>69</v>
      </c>
      <c r="AM672" s="291"/>
      <c r="AN672" s="215" t="s">
        <v>83</v>
      </c>
      <c r="AO672" s="197"/>
      <c r="AP672" s="197"/>
      <c r="AQ672" s="216"/>
      <c r="AR672" s="216"/>
      <c r="AS672" s="219" t="s">
        <v>2507</v>
      </c>
      <c r="AT672" s="117" t="b">
        <f>IF(Table16[[#This Row],[PROPOSED
Form ID Name]]=Table16[[#This Row],[ADOPTED
Form ID Name]],TRUE,FALSE)</f>
        <v>1</v>
      </c>
      <c r="AU672" s="121" t="s">
        <v>2352</v>
      </c>
      <c r="AV672" s="220" t="b">
        <f>AND(Table16[[#This Row],[PROPOSED Adjustment Description]]=Table16[[#This Row],[ ADOPTED
Adjustment Description]],TRUE,FALSE)</f>
        <v>0</v>
      </c>
      <c r="AW672" s="1" t="s">
        <v>4458</v>
      </c>
      <c r="AX672" s="1" t="b">
        <f>Table16[[#This Row],[Total Expenditures to CAP]]=Table16[[#This Row],[
Percent Related to CAP]]*Table16[[#This Row],[ADOPTED
Expenditures TOTAL]]</f>
        <v>1</v>
      </c>
      <c r="AY672" s="1" t="b">
        <f>Table16[[#This Row],[Total Revenue to CAP]]=Table16[[#This Row],[
Percent Related to CAP]]*Table16[[#This Row],[ADOPTED
Revenue TOTAL]]</f>
        <v>1</v>
      </c>
    </row>
    <row r="673" spans="1:51" s="214" customFormat="1" ht="35.25" customHeight="1" x14ac:dyDescent="0.15">
      <c r="A673" s="196">
        <v>200028</v>
      </c>
      <c r="B673" s="199" t="s">
        <v>2505</v>
      </c>
      <c r="C673" s="198">
        <v>171415</v>
      </c>
      <c r="D673" s="199" t="s">
        <v>1271</v>
      </c>
      <c r="E673" s="199" t="s">
        <v>103</v>
      </c>
      <c r="F673" s="199" t="s">
        <v>83</v>
      </c>
      <c r="G673" s="199" t="s">
        <v>61</v>
      </c>
      <c r="H673" s="199" t="s">
        <v>83</v>
      </c>
      <c r="I673" s="226">
        <v>57744</v>
      </c>
      <c r="J673" s="228" t="s">
        <v>2508</v>
      </c>
      <c r="K673" s="190"/>
      <c r="L673" s="191"/>
      <c r="M673" s="191"/>
      <c r="N673" s="191"/>
      <c r="O673" s="191">
        <f>SUM(Table16[[#This Row],[Salaries and Wages]:[Variable Fringe]])</f>
        <v>0</v>
      </c>
      <c r="P673" s="191">
        <v>2000</v>
      </c>
      <c r="Q673" s="191">
        <v>45150</v>
      </c>
      <c r="R673" s="191"/>
      <c r="S673" s="191"/>
      <c r="T673" s="191">
        <v>7551</v>
      </c>
      <c r="U673" s="191"/>
      <c r="V673" s="191"/>
      <c r="W673" s="191"/>
      <c r="X673" s="191"/>
      <c r="Y673" s="191">
        <v>54701</v>
      </c>
      <c r="Z673" s="191"/>
      <c r="AA673" s="223" t="s">
        <v>2359</v>
      </c>
      <c r="AB673" s="210" t="s">
        <v>2359</v>
      </c>
      <c r="AC673" s="210" t="s">
        <v>2359</v>
      </c>
      <c r="AD673" s="199" t="s">
        <v>94</v>
      </c>
      <c r="AE673" s="236" t="s">
        <v>69</v>
      </c>
      <c r="AF673" s="231">
        <v>0</v>
      </c>
      <c r="AG673" s="211">
        <f>Table16[[#This Row],[ADOPTED
Expenditures TOTAL]]*Table16[[#This Row],[
Percent Related to CAP]]</f>
        <v>0</v>
      </c>
      <c r="AH673" s="211">
        <f>Table16[[#This Row],[ADOPTED
Revenue TOTAL]]*Table16[[#This Row],[
Percent Related to CAP]]</f>
        <v>0</v>
      </c>
      <c r="AI673" s="217" t="s">
        <v>69</v>
      </c>
      <c r="AJ673" s="217" t="s">
        <v>69</v>
      </c>
      <c r="AK673" s="217" t="s">
        <v>69</v>
      </c>
      <c r="AL673" s="217" t="s">
        <v>69</v>
      </c>
      <c r="AM673" s="291"/>
      <c r="AN673" s="215" t="s">
        <v>83</v>
      </c>
      <c r="AO673" s="197"/>
      <c r="AP673" s="197"/>
      <c r="AQ673" s="216"/>
      <c r="AR673" s="216"/>
      <c r="AS673" s="219" t="s">
        <v>2508</v>
      </c>
      <c r="AT673" s="117" t="b">
        <f>IF(Table16[[#This Row],[PROPOSED
Form ID Name]]=Table16[[#This Row],[ADOPTED
Form ID Name]],TRUE,FALSE)</f>
        <v>1</v>
      </c>
      <c r="AU673" s="121" t="s">
        <v>2359</v>
      </c>
      <c r="AV673" s="220" t="b">
        <f>AND(Table16[[#This Row],[PROPOSED Adjustment Description]]=Table16[[#This Row],[ ADOPTED
Adjustment Description]],TRUE,FALSE)</f>
        <v>0</v>
      </c>
      <c r="AW673" s="1" t="s">
        <v>4458</v>
      </c>
      <c r="AX673" s="1" t="b">
        <f>Table16[[#This Row],[Total Expenditures to CAP]]=Table16[[#This Row],[
Percent Related to CAP]]*Table16[[#This Row],[ADOPTED
Expenditures TOTAL]]</f>
        <v>1</v>
      </c>
      <c r="AY673" s="1" t="b">
        <f>Table16[[#This Row],[Total Revenue to CAP]]=Table16[[#This Row],[
Percent Related to CAP]]*Table16[[#This Row],[ADOPTED
Revenue TOTAL]]</f>
        <v>1</v>
      </c>
    </row>
    <row r="674" spans="1:51" s="214" customFormat="1" ht="35.25" customHeight="1" x14ac:dyDescent="0.15">
      <c r="A674" s="196">
        <v>200025</v>
      </c>
      <c r="B674" s="199" t="s">
        <v>2509</v>
      </c>
      <c r="C674" s="198">
        <v>171415</v>
      </c>
      <c r="D674" s="199" t="s">
        <v>1271</v>
      </c>
      <c r="E674" s="199" t="s">
        <v>103</v>
      </c>
      <c r="F674" s="199" t="s">
        <v>83</v>
      </c>
      <c r="G674" s="199" t="s">
        <v>89</v>
      </c>
      <c r="H674" s="199" t="s">
        <v>83</v>
      </c>
      <c r="I674" s="226">
        <v>57746</v>
      </c>
      <c r="J674" s="228" t="s">
        <v>2510</v>
      </c>
      <c r="K674" s="190"/>
      <c r="L674" s="191"/>
      <c r="M674" s="191"/>
      <c r="N674" s="191"/>
      <c r="O674" s="191">
        <f>SUM(Table16[[#This Row],[Salaries and Wages]:[Variable Fringe]])</f>
        <v>0</v>
      </c>
      <c r="P674" s="191"/>
      <c r="Q674" s="191"/>
      <c r="R674" s="191"/>
      <c r="S674" s="191"/>
      <c r="T674" s="191"/>
      <c r="U674" s="191"/>
      <c r="V674" s="191"/>
      <c r="W674" s="191"/>
      <c r="X674" s="191"/>
      <c r="Y674" s="191"/>
      <c r="Z674" s="191">
        <v>40653</v>
      </c>
      <c r="AA674" s="223" t="s">
        <v>1689</v>
      </c>
      <c r="AB674" s="210" t="s">
        <v>1689</v>
      </c>
      <c r="AC674" s="210" t="s">
        <v>1689</v>
      </c>
      <c r="AD674" s="199" t="s">
        <v>94</v>
      </c>
      <c r="AE674" s="236" t="s">
        <v>69</v>
      </c>
      <c r="AF674" s="231">
        <v>0</v>
      </c>
      <c r="AG674" s="211">
        <f>Table16[[#This Row],[ADOPTED
Expenditures TOTAL]]*Table16[[#This Row],[
Percent Related to CAP]]</f>
        <v>0</v>
      </c>
      <c r="AH674" s="211">
        <f>Table16[[#This Row],[ADOPTED
Revenue TOTAL]]*Table16[[#This Row],[
Percent Related to CAP]]</f>
        <v>0</v>
      </c>
      <c r="AI674" s="217" t="s">
        <v>69</v>
      </c>
      <c r="AJ674" s="217" t="s">
        <v>69</v>
      </c>
      <c r="AK674" s="217" t="s">
        <v>69</v>
      </c>
      <c r="AL674" s="217" t="s">
        <v>69</v>
      </c>
      <c r="AM674" s="291"/>
      <c r="AN674" s="215" t="s">
        <v>83</v>
      </c>
      <c r="AO674" s="197"/>
      <c r="AP674" s="197"/>
      <c r="AQ674" s="216"/>
      <c r="AR674" s="216"/>
      <c r="AS674" s="219" t="s">
        <v>2510</v>
      </c>
      <c r="AT674" s="117" t="b">
        <f>IF(Table16[[#This Row],[PROPOSED
Form ID Name]]=Table16[[#This Row],[ADOPTED
Form ID Name]],TRUE,FALSE)</f>
        <v>1</v>
      </c>
      <c r="AU674" s="121" t="s">
        <v>1689</v>
      </c>
      <c r="AV674" s="220" t="b">
        <f>AND(Table16[[#This Row],[PROPOSED Adjustment Description]]=Table16[[#This Row],[ ADOPTED
Adjustment Description]],TRUE,FALSE)</f>
        <v>0</v>
      </c>
      <c r="AW674" s="1" t="s">
        <v>4458</v>
      </c>
      <c r="AX674" s="1" t="b">
        <f>Table16[[#This Row],[Total Expenditures to CAP]]=Table16[[#This Row],[
Percent Related to CAP]]*Table16[[#This Row],[ADOPTED
Expenditures TOTAL]]</f>
        <v>1</v>
      </c>
      <c r="AY674" s="1" t="b">
        <f>Table16[[#This Row],[Total Revenue to CAP]]=Table16[[#This Row],[
Percent Related to CAP]]*Table16[[#This Row],[ADOPTED
Revenue TOTAL]]</f>
        <v>1</v>
      </c>
    </row>
    <row r="675" spans="1:51" s="214" customFormat="1" ht="35.25" customHeight="1" x14ac:dyDescent="0.15">
      <c r="A675" s="196">
        <v>200044</v>
      </c>
      <c r="B675" s="199" t="s">
        <v>2392</v>
      </c>
      <c r="C675" s="198">
        <v>171415</v>
      </c>
      <c r="D675" s="199" t="s">
        <v>1271</v>
      </c>
      <c r="E675" s="199" t="s">
        <v>103</v>
      </c>
      <c r="F675" s="199" t="s">
        <v>83</v>
      </c>
      <c r="G675" s="199" t="s">
        <v>61</v>
      </c>
      <c r="H675" s="199" t="s">
        <v>83</v>
      </c>
      <c r="I675" s="226">
        <v>57747</v>
      </c>
      <c r="J675" s="228" t="s">
        <v>2511</v>
      </c>
      <c r="K675" s="190"/>
      <c r="L675" s="191"/>
      <c r="M675" s="191"/>
      <c r="N675" s="191"/>
      <c r="O675" s="191">
        <f>SUM(Table16[[#This Row],[Salaries and Wages]:[Variable Fringe]])</f>
        <v>0</v>
      </c>
      <c r="P675" s="191"/>
      <c r="Q675" s="191">
        <v>9036</v>
      </c>
      <c r="R675" s="191"/>
      <c r="S675" s="191"/>
      <c r="T675" s="191">
        <v>1510</v>
      </c>
      <c r="U675" s="191"/>
      <c r="V675" s="191"/>
      <c r="W675" s="191"/>
      <c r="X675" s="191"/>
      <c r="Y675" s="191">
        <v>10546</v>
      </c>
      <c r="Z675" s="191"/>
      <c r="AA675" s="223" t="s">
        <v>2352</v>
      </c>
      <c r="AB675" s="210" t="s">
        <v>2352</v>
      </c>
      <c r="AC675" s="210" t="s">
        <v>2352</v>
      </c>
      <c r="AD675" s="199" t="s">
        <v>94</v>
      </c>
      <c r="AE675" s="236" t="s">
        <v>69</v>
      </c>
      <c r="AF675" s="231">
        <v>0</v>
      </c>
      <c r="AG675" s="211">
        <f>Table16[[#This Row],[ADOPTED
Expenditures TOTAL]]*Table16[[#This Row],[
Percent Related to CAP]]</f>
        <v>0</v>
      </c>
      <c r="AH675" s="211">
        <f>Table16[[#This Row],[ADOPTED
Revenue TOTAL]]*Table16[[#This Row],[
Percent Related to CAP]]</f>
        <v>0</v>
      </c>
      <c r="AI675" s="217" t="s">
        <v>69</v>
      </c>
      <c r="AJ675" s="217" t="s">
        <v>69</v>
      </c>
      <c r="AK675" s="217" t="s">
        <v>69</v>
      </c>
      <c r="AL675" s="217" t="s">
        <v>69</v>
      </c>
      <c r="AM675" s="291"/>
      <c r="AN675" s="215" t="s">
        <v>83</v>
      </c>
      <c r="AO675" s="197"/>
      <c r="AP675" s="197"/>
      <c r="AQ675" s="216"/>
      <c r="AR675" s="216"/>
      <c r="AS675" s="219" t="s">
        <v>2511</v>
      </c>
      <c r="AT675" s="117" t="b">
        <f>IF(Table16[[#This Row],[PROPOSED
Form ID Name]]=Table16[[#This Row],[ADOPTED
Form ID Name]],TRUE,FALSE)</f>
        <v>1</v>
      </c>
      <c r="AU675" s="121" t="s">
        <v>2352</v>
      </c>
      <c r="AV675" s="220" t="b">
        <f>AND(Table16[[#This Row],[PROPOSED Adjustment Description]]=Table16[[#This Row],[ ADOPTED
Adjustment Description]],TRUE,FALSE)</f>
        <v>0</v>
      </c>
      <c r="AW675" s="1" t="s">
        <v>4458</v>
      </c>
      <c r="AX675" s="1" t="b">
        <f>Table16[[#This Row],[Total Expenditures to CAP]]=Table16[[#This Row],[
Percent Related to CAP]]*Table16[[#This Row],[ADOPTED
Expenditures TOTAL]]</f>
        <v>1</v>
      </c>
      <c r="AY675" s="1" t="b">
        <f>Table16[[#This Row],[Total Revenue to CAP]]=Table16[[#This Row],[
Percent Related to CAP]]*Table16[[#This Row],[ADOPTED
Revenue TOTAL]]</f>
        <v>1</v>
      </c>
    </row>
    <row r="676" spans="1:51" s="214" customFormat="1" ht="35.25" customHeight="1" x14ac:dyDescent="0.15">
      <c r="A676" s="196">
        <v>200025</v>
      </c>
      <c r="B676" s="199" t="s">
        <v>2509</v>
      </c>
      <c r="C676" s="198">
        <v>171415</v>
      </c>
      <c r="D676" s="199" t="s">
        <v>1271</v>
      </c>
      <c r="E676" s="199" t="s">
        <v>103</v>
      </c>
      <c r="F676" s="199" t="s">
        <v>83</v>
      </c>
      <c r="G676" s="199" t="s">
        <v>61</v>
      </c>
      <c r="H676" s="199" t="s">
        <v>83</v>
      </c>
      <c r="I676" s="226">
        <v>57748</v>
      </c>
      <c r="J676" s="228" t="s">
        <v>2512</v>
      </c>
      <c r="K676" s="190"/>
      <c r="L676" s="191"/>
      <c r="M676" s="191"/>
      <c r="N676" s="191"/>
      <c r="O676" s="191">
        <f>SUM(Table16[[#This Row],[Salaries and Wages]:[Variable Fringe]])</f>
        <v>0</v>
      </c>
      <c r="P676" s="191"/>
      <c r="Q676" s="191"/>
      <c r="R676" s="191"/>
      <c r="S676" s="191"/>
      <c r="T676" s="191">
        <v>1283</v>
      </c>
      <c r="U676" s="191"/>
      <c r="V676" s="191"/>
      <c r="W676" s="191"/>
      <c r="X676" s="191"/>
      <c r="Y676" s="191">
        <v>1283</v>
      </c>
      <c r="Z676" s="191"/>
      <c r="AA676" s="223" t="s">
        <v>2359</v>
      </c>
      <c r="AB676" s="210" t="s">
        <v>2359</v>
      </c>
      <c r="AC676" s="210" t="s">
        <v>2359</v>
      </c>
      <c r="AD676" s="199" t="s">
        <v>94</v>
      </c>
      <c r="AE676" s="236" t="s">
        <v>69</v>
      </c>
      <c r="AF676" s="231">
        <v>0</v>
      </c>
      <c r="AG676" s="211">
        <f>Table16[[#This Row],[ADOPTED
Expenditures TOTAL]]*Table16[[#This Row],[
Percent Related to CAP]]</f>
        <v>0</v>
      </c>
      <c r="AH676" s="211">
        <f>Table16[[#This Row],[ADOPTED
Revenue TOTAL]]*Table16[[#This Row],[
Percent Related to CAP]]</f>
        <v>0</v>
      </c>
      <c r="AI676" s="217" t="s">
        <v>69</v>
      </c>
      <c r="AJ676" s="217" t="s">
        <v>69</v>
      </c>
      <c r="AK676" s="217" t="s">
        <v>69</v>
      </c>
      <c r="AL676" s="217" t="s">
        <v>69</v>
      </c>
      <c r="AM676" s="291"/>
      <c r="AN676" s="215" t="s">
        <v>83</v>
      </c>
      <c r="AO676" s="197"/>
      <c r="AP676" s="197"/>
      <c r="AQ676" s="216"/>
      <c r="AR676" s="216"/>
      <c r="AS676" s="219" t="s">
        <v>2512</v>
      </c>
      <c r="AT676" s="117" t="b">
        <f>IF(Table16[[#This Row],[PROPOSED
Form ID Name]]=Table16[[#This Row],[ADOPTED
Form ID Name]],TRUE,FALSE)</f>
        <v>1</v>
      </c>
      <c r="AU676" s="121" t="s">
        <v>2359</v>
      </c>
      <c r="AV676" s="220" t="b">
        <f>AND(Table16[[#This Row],[PROPOSED Adjustment Description]]=Table16[[#This Row],[ ADOPTED
Adjustment Description]],TRUE,FALSE)</f>
        <v>0</v>
      </c>
      <c r="AW676" s="1" t="s">
        <v>4458</v>
      </c>
      <c r="AX676" s="1" t="b">
        <f>Table16[[#This Row],[Total Expenditures to CAP]]=Table16[[#This Row],[
Percent Related to CAP]]*Table16[[#This Row],[ADOPTED
Expenditures TOTAL]]</f>
        <v>1</v>
      </c>
      <c r="AY676" s="1" t="b">
        <f>Table16[[#This Row],[Total Revenue to CAP]]=Table16[[#This Row],[
Percent Related to CAP]]*Table16[[#This Row],[ADOPTED
Revenue TOTAL]]</f>
        <v>1</v>
      </c>
    </row>
    <row r="677" spans="1:51" s="214" customFormat="1" ht="35.25" customHeight="1" x14ac:dyDescent="0.15">
      <c r="A677" s="196">
        <v>200095</v>
      </c>
      <c r="B677" s="199" t="s">
        <v>2395</v>
      </c>
      <c r="C677" s="198">
        <v>171415</v>
      </c>
      <c r="D677" s="199" t="s">
        <v>1271</v>
      </c>
      <c r="E677" s="199" t="s">
        <v>103</v>
      </c>
      <c r="F677" s="199" t="s">
        <v>83</v>
      </c>
      <c r="G677" s="199" t="s">
        <v>61</v>
      </c>
      <c r="H677" s="199" t="s">
        <v>83</v>
      </c>
      <c r="I677" s="226">
        <v>57749</v>
      </c>
      <c r="J677" s="228" t="s">
        <v>2513</v>
      </c>
      <c r="K677" s="190"/>
      <c r="L677" s="191"/>
      <c r="M677" s="191"/>
      <c r="N677" s="191"/>
      <c r="O677" s="191">
        <f>SUM(Table16[[#This Row],[Salaries and Wages]:[Variable Fringe]])</f>
        <v>0</v>
      </c>
      <c r="P677" s="191"/>
      <c r="Q677" s="191">
        <v>22205</v>
      </c>
      <c r="R677" s="191"/>
      <c r="S677" s="191"/>
      <c r="T677" s="191">
        <v>3774</v>
      </c>
      <c r="U677" s="191"/>
      <c r="V677" s="191"/>
      <c r="W677" s="191"/>
      <c r="X677" s="191"/>
      <c r="Y677" s="191">
        <v>25979</v>
      </c>
      <c r="Z677" s="191"/>
      <c r="AA677" s="223" t="s">
        <v>2352</v>
      </c>
      <c r="AB677" s="210" t="s">
        <v>2352</v>
      </c>
      <c r="AC677" s="210" t="s">
        <v>2352</v>
      </c>
      <c r="AD677" s="199" t="s">
        <v>94</v>
      </c>
      <c r="AE677" s="236" t="s">
        <v>69</v>
      </c>
      <c r="AF677" s="231">
        <v>0</v>
      </c>
      <c r="AG677" s="211">
        <f>Table16[[#This Row],[ADOPTED
Expenditures TOTAL]]*Table16[[#This Row],[
Percent Related to CAP]]</f>
        <v>0</v>
      </c>
      <c r="AH677" s="211">
        <f>Table16[[#This Row],[ADOPTED
Revenue TOTAL]]*Table16[[#This Row],[
Percent Related to CAP]]</f>
        <v>0</v>
      </c>
      <c r="AI677" s="217" t="s">
        <v>69</v>
      </c>
      <c r="AJ677" s="217" t="s">
        <v>69</v>
      </c>
      <c r="AK677" s="217" t="s">
        <v>69</v>
      </c>
      <c r="AL677" s="217" t="s">
        <v>69</v>
      </c>
      <c r="AM677" s="291"/>
      <c r="AN677" s="215" t="s">
        <v>83</v>
      </c>
      <c r="AO677" s="197"/>
      <c r="AP677" s="197"/>
      <c r="AQ677" s="216"/>
      <c r="AR677" s="216"/>
      <c r="AS677" s="219" t="s">
        <v>2513</v>
      </c>
      <c r="AT677" s="117" t="b">
        <f>IF(Table16[[#This Row],[PROPOSED
Form ID Name]]=Table16[[#This Row],[ADOPTED
Form ID Name]],TRUE,FALSE)</f>
        <v>1</v>
      </c>
      <c r="AU677" s="121" t="s">
        <v>2352</v>
      </c>
      <c r="AV677" s="220" t="b">
        <f>AND(Table16[[#This Row],[PROPOSED Adjustment Description]]=Table16[[#This Row],[ ADOPTED
Adjustment Description]],TRUE,FALSE)</f>
        <v>0</v>
      </c>
      <c r="AW677" s="1" t="s">
        <v>4458</v>
      </c>
      <c r="AX677" s="1" t="b">
        <f>Table16[[#This Row],[Total Expenditures to CAP]]=Table16[[#This Row],[
Percent Related to CAP]]*Table16[[#This Row],[ADOPTED
Expenditures TOTAL]]</f>
        <v>1</v>
      </c>
      <c r="AY677" s="1" t="b">
        <f>Table16[[#This Row],[Total Revenue to CAP]]=Table16[[#This Row],[
Percent Related to CAP]]*Table16[[#This Row],[ADOPTED
Revenue TOTAL]]</f>
        <v>1</v>
      </c>
    </row>
    <row r="678" spans="1:51" s="214" customFormat="1" ht="35.25" customHeight="1" x14ac:dyDescent="0.15">
      <c r="A678" s="196">
        <v>200720</v>
      </c>
      <c r="B678" s="199" t="s">
        <v>2514</v>
      </c>
      <c r="C678" s="198">
        <v>171415</v>
      </c>
      <c r="D678" s="199" t="s">
        <v>1271</v>
      </c>
      <c r="E678" s="199" t="s">
        <v>103</v>
      </c>
      <c r="F678" s="199" t="s">
        <v>83</v>
      </c>
      <c r="G678" s="199" t="s">
        <v>89</v>
      </c>
      <c r="H678" s="199" t="s">
        <v>83</v>
      </c>
      <c r="I678" s="226">
        <v>57750</v>
      </c>
      <c r="J678" s="228" t="s">
        <v>2515</v>
      </c>
      <c r="K678" s="190"/>
      <c r="L678" s="191"/>
      <c r="M678" s="191"/>
      <c r="N678" s="191"/>
      <c r="O678" s="191">
        <f>SUM(Table16[[#This Row],[Salaries and Wages]:[Variable Fringe]])</f>
        <v>0</v>
      </c>
      <c r="P678" s="191"/>
      <c r="Q678" s="191"/>
      <c r="R678" s="191"/>
      <c r="S678" s="191"/>
      <c r="T678" s="191"/>
      <c r="U678" s="191"/>
      <c r="V678" s="191"/>
      <c r="W678" s="191"/>
      <c r="X678" s="191"/>
      <c r="Y678" s="191"/>
      <c r="Z678" s="191">
        <v>819</v>
      </c>
      <c r="AA678" s="223" t="s">
        <v>1689</v>
      </c>
      <c r="AB678" s="210" t="s">
        <v>1689</v>
      </c>
      <c r="AC678" s="210" t="s">
        <v>1689</v>
      </c>
      <c r="AD678" s="199" t="s">
        <v>94</v>
      </c>
      <c r="AE678" s="236" t="s">
        <v>69</v>
      </c>
      <c r="AF678" s="231">
        <v>0</v>
      </c>
      <c r="AG678" s="211">
        <f>Table16[[#This Row],[ADOPTED
Expenditures TOTAL]]*Table16[[#This Row],[
Percent Related to CAP]]</f>
        <v>0</v>
      </c>
      <c r="AH678" s="211">
        <f>Table16[[#This Row],[ADOPTED
Revenue TOTAL]]*Table16[[#This Row],[
Percent Related to CAP]]</f>
        <v>0</v>
      </c>
      <c r="AI678" s="217" t="s">
        <v>69</v>
      </c>
      <c r="AJ678" s="217" t="s">
        <v>69</v>
      </c>
      <c r="AK678" s="217" t="s">
        <v>69</v>
      </c>
      <c r="AL678" s="217" t="s">
        <v>69</v>
      </c>
      <c r="AM678" s="291"/>
      <c r="AN678" s="215" t="s">
        <v>83</v>
      </c>
      <c r="AO678" s="197"/>
      <c r="AP678" s="197"/>
      <c r="AQ678" s="216"/>
      <c r="AR678" s="216"/>
      <c r="AS678" s="219" t="s">
        <v>2515</v>
      </c>
      <c r="AT678" s="117" t="b">
        <f>IF(Table16[[#This Row],[PROPOSED
Form ID Name]]=Table16[[#This Row],[ADOPTED
Form ID Name]],TRUE,FALSE)</f>
        <v>1</v>
      </c>
      <c r="AU678" s="121" t="s">
        <v>1689</v>
      </c>
      <c r="AV678" s="220" t="b">
        <f>AND(Table16[[#This Row],[PROPOSED Adjustment Description]]=Table16[[#This Row],[ ADOPTED
Adjustment Description]],TRUE,FALSE)</f>
        <v>0</v>
      </c>
      <c r="AW678" s="1" t="s">
        <v>4458</v>
      </c>
      <c r="AX678" s="1" t="b">
        <f>Table16[[#This Row],[Total Expenditures to CAP]]=Table16[[#This Row],[
Percent Related to CAP]]*Table16[[#This Row],[ADOPTED
Expenditures TOTAL]]</f>
        <v>1</v>
      </c>
      <c r="AY678" s="1" t="b">
        <f>Table16[[#This Row],[Total Revenue to CAP]]=Table16[[#This Row],[
Percent Related to CAP]]*Table16[[#This Row],[ADOPTED
Revenue TOTAL]]</f>
        <v>1</v>
      </c>
    </row>
    <row r="679" spans="1:51" s="214" customFormat="1" ht="35.25" customHeight="1" x14ac:dyDescent="0.15">
      <c r="A679" s="196">
        <v>200046</v>
      </c>
      <c r="B679" s="199" t="s">
        <v>2400</v>
      </c>
      <c r="C679" s="198">
        <v>171415</v>
      </c>
      <c r="D679" s="199" t="s">
        <v>1271</v>
      </c>
      <c r="E679" s="199" t="s">
        <v>103</v>
      </c>
      <c r="F679" s="199" t="s">
        <v>83</v>
      </c>
      <c r="G679" s="199" t="s">
        <v>61</v>
      </c>
      <c r="H679" s="199" t="s">
        <v>83</v>
      </c>
      <c r="I679" s="226">
        <v>57751</v>
      </c>
      <c r="J679" s="228" t="s">
        <v>2516</v>
      </c>
      <c r="K679" s="190"/>
      <c r="L679" s="191"/>
      <c r="M679" s="191"/>
      <c r="N679" s="191"/>
      <c r="O679" s="191">
        <f>SUM(Table16[[#This Row],[Salaries and Wages]:[Variable Fringe]])</f>
        <v>0</v>
      </c>
      <c r="P679" s="191"/>
      <c r="Q679" s="191">
        <v>1305</v>
      </c>
      <c r="R679" s="191"/>
      <c r="S679" s="191"/>
      <c r="T679" s="191">
        <v>1510</v>
      </c>
      <c r="U679" s="191"/>
      <c r="V679" s="191"/>
      <c r="W679" s="191"/>
      <c r="X679" s="191"/>
      <c r="Y679" s="191">
        <v>2815</v>
      </c>
      <c r="Z679" s="191"/>
      <c r="AA679" s="223" t="s">
        <v>2352</v>
      </c>
      <c r="AB679" s="210" t="s">
        <v>2352</v>
      </c>
      <c r="AC679" s="210" t="s">
        <v>2352</v>
      </c>
      <c r="AD679" s="199" t="s">
        <v>94</v>
      </c>
      <c r="AE679" s="236" t="s">
        <v>69</v>
      </c>
      <c r="AF679" s="231">
        <v>0</v>
      </c>
      <c r="AG679" s="211">
        <f>Table16[[#This Row],[ADOPTED
Expenditures TOTAL]]*Table16[[#This Row],[
Percent Related to CAP]]</f>
        <v>0</v>
      </c>
      <c r="AH679" s="211">
        <f>Table16[[#This Row],[ADOPTED
Revenue TOTAL]]*Table16[[#This Row],[
Percent Related to CAP]]</f>
        <v>0</v>
      </c>
      <c r="AI679" s="217" t="s">
        <v>69</v>
      </c>
      <c r="AJ679" s="217" t="s">
        <v>69</v>
      </c>
      <c r="AK679" s="217" t="s">
        <v>69</v>
      </c>
      <c r="AL679" s="217" t="s">
        <v>69</v>
      </c>
      <c r="AM679" s="291"/>
      <c r="AN679" s="215" t="s">
        <v>83</v>
      </c>
      <c r="AO679" s="197"/>
      <c r="AP679" s="197"/>
      <c r="AQ679" s="216"/>
      <c r="AR679" s="216"/>
      <c r="AS679" s="219" t="s">
        <v>2516</v>
      </c>
      <c r="AT679" s="117" t="b">
        <f>IF(Table16[[#This Row],[PROPOSED
Form ID Name]]=Table16[[#This Row],[ADOPTED
Form ID Name]],TRUE,FALSE)</f>
        <v>1</v>
      </c>
      <c r="AU679" s="121" t="s">
        <v>2352</v>
      </c>
      <c r="AV679" s="220" t="b">
        <f>AND(Table16[[#This Row],[PROPOSED Adjustment Description]]=Table16[[#This Row],[ ADOPTED
Adjustment Description]],TRUE,FALSE)</f>
        <v>0</v>
      </c>
      <c r="AW679" s="1" t="s">
        <v>4458</v>
      </c>
      <c r="AX679" s="1" t="b">
        <f>Table16[[#This Row],[Total Expenditures to CAP]]=Table16[[#This Row],[
Percent Related to CAP]]*Table16[[#This Row],[ADOPTED
Expenditures TOTAL]]</f>
        <v>1</v>
      </c>
      <c r="AY679" s="1" t="b">
        <f>Table16[[#This Row],[Total Revenue to CAP]]=Table16[[#This Row],[
Percent Related to CAP]]*Table16[[#This Row],[ADOPTED
Revenue TOTAL]]</f>
        <v>1</v>
      </c>
    </row>
    <row r="680" spans="1:51" s="214" customFormat="1" ht="35.25" customHeight="1" x14ac:dyDescent="0.15">
      <c r="A680" s="196">
        <v>200720</v>
      </c>
      <c r="B680" s="199" t="s">
        <v>2514</v>
      </c>
      <c r="C680" s="198">
        <v>171415</v>
      </c>
      <c r="D680" s="199" t="s">
        <v>1271</v>
      </c>
      <c r="E680" s="199" t="s">
        <v>103</v>
      </c>
      <c r="F680" s="199" t="s">
        <v>83</v>
      </c>
      <c r="G680" s="199" t="s">
        <v>61</v>
      </c>
      <c r="H680" s="199" t="s">
        <v>83</v>
      </c>
      <c r="I680" s="226">
        <v>57752</v>
      </c>
      <c r="J680" s="228" t="s">
        <v>2517</v>
      </c>
      <c r="K680" s="190"/>
      <c r="L680" s="191"/>
      <c r="M680" s="191"/>
      <c r="N680" s="191"/>
      <c r="O680" s="191">
        <f>SUM(Table16[[#This Row],[Salaries and Wages]:[Variable Fringe]])</f>
        <v>0</v>
      </c>
      <c r="P680" s="191"/>
      <c r="Q680" s="191"/>
      <c r="R680" s="191"/>
      <c r="S680" s="191"/>
      <c r="T680" s="191">
        <v>81</v>
      </c>
      <c r="U680" s="191"/>
      <c r="V680" s="191"/>
      <c r="W680" s="191"/>
      <c r="X680" s="191"/>
      <c r="Y680" s="191">
        <v>81</v>
      </c>
      <c r="Z680" s="191"/>
      <c r="AA680" s="223" t="s">
        <v>2359</v>
      </c>
      <c r="AB680" s="210" t="s">
        <v>2359</v>
      </c>
      <c r="AC680" s="210" t="s">
        <v>2359</v>
      </c>
      <c r="AD680" s="199" t="s">
        <v>94</v>
      </c>
      <c r="AE680" s="236" t="s">
        <v>69</v>
      </c>
      <c r="AF680" s="231">
        <v>0</v>
      </c>
      <c r="AG680" s="211">
        <f>Table16[[#This Row],[ADOPTED
Expenditures TOTAL]]*Table16[[#This Row],[
Percent Related to CAP]]</f>
        <v>0</v>
      </c>
      <c r="AH680" s="211">
        <f>Table16[[#This Row],[ADOPTED
Revenue TOTAL]]*Table16[[#This Row],[
Percent Related to CAP]]</f>
        <v>0</v>
      </c>
      <c r="AI680" s="217" t="s">
        <v>69</v>
      </c>
      <c r="AJ680" s="217" t="s">
        <v>69</v>
      </c>
      <c r="AK680" s="217" t="s">
        <v>69</v>
      </c>
      <c r="AL680" s="217" t="s">
        <v>69</v>
      </c>
      <c r="AM680" s="291"/>
      <c r="AN680" s="215" t="s">
        <v>83</v>
      </c>
      <c r="AO680" s="197"/>
      <c r="AP680" s="197"/>
      <c r="AQ680" s="216"/>
      <c r="AR680" s="216"/>
      <c r="AS680" s="219" t="s">
        <v>2517</v>
      </c>
      <c r="AT680" s="117" t="b">
        <f>IF(Table16[[#This Row],[PROPOSED
Form ID Name]]=Table16[[#This Row],[ADOPTED
Form ID Name]],TRUE,FALSE)</f>
        <v>1</v>
      </c>
      <c r="AU680" s="121" t="s">
        <v>2359</v>
      </c>
      <c r="AV680" s="220" t="b">
        <f>AND(Table16[[#This Row],[PROPOSED Adjustment Description]]=Table16[[#This Row],[ ADOPTED
Adjustment Description]],TRUE,FALSE)</f>
        <v>0</v>
      </c>
      <c r="AW680" s="1" t="s">
        <v>4458</v>
      </c>
      <c r="AX680" s="1" t="b">
        <f>Table16[[#This Row],[Total Expenditures to CAP]]=Table16[[#This Row],[
Percent Related to CAP]]*Table16[[#This Row],[ADOPTED
Expenditures TOTAL]]</f>
        <v>1</v>
      </c>
      <c r="AY680" s="1" t="b">
        <f>Table16[[#This Row],[Total Revenue to CAP]]=Table16[[#This Row],[
Percent Related to CAP]]*Table16[[#This Row],[ADOPTED
Revenue TOTAL]]</f>
        <v>1</v>
      </c>
    </row>
    <row r="681" spans="1:51" s="214" customFormat="1" ht="35.25" customHeight="1" x14ac:dyDescent="0.15">
      <c r="A681" s="196">
        <v>200094</v>
      </c>
      <c r="B681" s="199" t="s">
        <v>2402</v>
      </c>
      <c r="C681" s="198">
        <v>171415</v>
      </c>
      <c r="D681" s="199" t="s">
        <v>1271</v>
      </c>
      <c r="E681" s="199" t="s">
        <v>103</v>
      </c>
      <c r="F681" s="199" t="s">
        <v>83</v>
      </c>
      <c r="G681" s="199" t="s">
        <v>61</v>
      </c>
      <c r="H681" s="199" t="s">
        <v>83</v>
      </c>
      <c r="I681" s="226">
        <v>57753</v>
      </c>
      <c r="J681" s="228" t="s">
        <v>2518</v>
      </c>
      <c r="K681" s="190"/>
      <c r="L681" s="191"/>
      <c r="M681" s="191"/>
      <c r="N681" s="191"/>
      <c r="O681" s="191">
        <f>SUM(Table16[[#This Row],[Salaries and Wages]:[Variable Fringe]])</f>
        <v>0</v>
      </c>
      <c r="P681" s="191"/>
      <c r="Q681" s="191">
        <v>1199</v>
      </c>
      <c r="R681" s="191"/>
      <c r="S681" s="191"/>
      <c r="T681" s="191">
        <v>529</v>
      </c>
      <c r="U681" s="191"/>
      <c r="V681" s="191"/>
      <c r="W681" s="191"/>
      <c r="X681" s="191"/>
      <c r="Y681" s="191">
        <v>1728</v>
      </c>
      <c r="Z681" s="191"/>
      <c r="AA681" s="223" t="s">
        <v>2352</v>
      </c>
      <c r="AB681" s="210" t="s">
        <v>2352</v>
      </c>
      <c r="AC681" s="210" t="s">
        <v>2352</v>
      </c>
      <c r="AD681" s="199" t="s">
        <v>94</v>
      </c>
      <c r="AE681" s="236" t="s">
        <v>69</v>
      </c>
      <c r="AF681" s="231">
        <v>0</v>
      </c>
      <c r="AG681" s="211">
        <f>Table16[[#This Row],[ADOPTED
Expenditures TOTAL]]*Table16[[#This Row],[
Percent Related to CAP]]</f>
        <v>0</v>
      </c>
      <c r="AH681" s="211">
        <f>Table16[[#This Row],[ADOPTED
Revenue TOTAL]]*Table16[[#This Row],[
Percent Related to CAP]]</f>
        <v>0</v>
      </c>
      <c r="AI681" s="217" t="s">
        <v>69</v>
      </c>
      <c r="AJ681" s="217" t="s">
        <v>69</v>
      </c>
      <c r="AK681" s="217" t="s">
        <v>69</v>
      </c>
      <c r="AL681" s="217" t="s">
        <v>69</v>
      </c>
      <c r="AM681" s="291"/>
      <c r="AN681" s="215" t="s">
        <v>83</v>
      </c>
      <c r="AO681" s="197"/>
      <c r="AP681" s="197"/>
      <c r="AQ681" s="216"/>
      <c r="AR681" s="216"/>
      <c r="AS681" s="219" t="s">
        <v>2518</v>
      </c>
      <c r="AT681" s="117" t="b">
        <f>IF(Table16[[#This Row],[PROPOSED
Form ID Name]]=Table16[[#This Row],[ADOPTED
Form ID Name]],TRUE,FALSE)</f>
        <v>1</v>
      </c>
      <c r="AU681" s="121" t="s">
        <v>2352</v>
      </c>
      <c r="AV681" s="220" t="b">
        <f>AND(Table16[[#This Row],[PROPOSED Adjustment Description]]=Table16[[#This Row],[ ADOPTED
Adjustment Description]],TRUE,FALSE)</f>
        <v>0</v>
      </c>
      <c r="AW681" s="1" t="s">
        <v>4458</v>
      </c>
      <c r="AX681" s="1" t="b">
        <f>Table16[[#This Row],[Total Expenditures to CAP]]=Table16[[#This Row],[
Percent Related to CAP]]*Table16[[#This Row],[ADOPTED
Expenditures TOTAL]]</f>
        <v>1</v>
      </c>
      <c r="AY681" s="1" t="b">
        <f>Table16[[#This Row],[Total Revenue to CAP]]=Table16[[#This Row],[
Percent Related to CAP]]*Table16[[#This Row],[ADOPTED
Revenue TOTAL]]</f>
        <v>1</v>
      </c>
    </row>
    <row r="682" spans="1:51" s="214" customFormat="1" ht="35.25" customHeight="1" x14ac:dyDescent="0.15">
      <c r="A682" s="196">
        <v>200721</v>
      </c>
      <c r="B682" s="199" t="s">
        <v>2519</v>
      </c>
      <c r="C682" s="198">
        <v>171415</v>
      </c>
      <c r="D682" s="199" t="s">
        <v>1271</v>
      </c>
      <c r="E682" s="199" t="s">
        <v>103</v>
      </c>
      <c r="F682" s="199" t="s">
        <v>83</v>
      </c>
      <c r="G682" s="199" t="s">
        <v>89</v>
      </c>
      <c r="H682" s="199" t="s">
        <v>83</v>
      </c>
      <c r="I682" s="226">
        <v>57754</v>
      </c>
      <c r="J682" s="228" t="s">
        <v>2520</v>
      </c>
      <c r="K682" s="190"/>
      <c r="L682" s="191"/>
      <c r="M682" s="191"/>
      <c r="N682" s="191"/>
      <c r="O682" s="191">
        <f>SUM(Table16[[#This Row],[Salaries and Wages]:[Variable Fringe]])</f>
        <v>0</v>
      </c>
      <c r="P682" s="191"/>
      <c r="Q682" s="191"/>
      <c r="R682" s="191"/>
      <c r="S682" s="191"/>
      <c r="T682" s="191"/>
      <c r="U682" s="191"/>
      <c r="V682" s="191"/>
      <c r="W682" s="191"/>
      <c r="X682" s="191"/>
      <c r="Y682" s="191"/>
      <c r="Z682" s="191">
        <v>1275</v>
      </c>
      <c r="AA682" s="223" t="s">
        <v>1689</v>
      </c>
      <c r="AB682" s="210" t="s">
        <v>1689</v>
      </c>
      <c r="AC682" s="210" t="s">
        <v>1689</v>
      </c>
      <c r="AD682" s="199" t="s">
        <v>94</v>
      </c>
      <c r="AE682" s="236" t="s">
        <v>69</v>
      </c>
      <c r="AF682" s="231">
        <v>0</v>
      </c>
      <c r="AG682" s="211">
        <f>Table16[[#This Row],[ADOPTED
Expenditures TOTAL]]*Table16[[#This Row],[
Percent Related to CAP]]</f>
        <v>0</v>
      </c>
      <c r="AH682" s="211">
        <f>Table16[[#This Row],[ADOPTED
Revenue TOTAL]]*Table16[[#This Row],[
Percent Related to CAP]]</f>
        <v>0</v>
      </c>
      <c r="AI682" s="217" t="s">
        <v>69</v>
      </c>
      <c r="AJ682" s="217" t="s">
        <v>69</v>
      </c>
      <c r="AK682" s="217" t="s">
        <v>69</v>
      </c>
      <c r="AL682" s="217" t="s">
        <v>69</v>
      </c>
      <c r="AM682" s="291"/>
      <c r="AN682" s="215" t="s">
        <v>83</v>
      </c>
      <c r="AO682" s="197"/>
      <c r="AP682" s="197"/>
      <c r="AQ682" s="216"/>
      <c r="AR682" s="216"/>
      <c r="AS682" s="219" t="s">
        <v>2520</v>
      </c>
      <c r="AT682" s="117" t="b">
        <f>IF(Table16[[#This Row],[PROPOSED
Form ID Name]]=Table16[[#This Row],[ADOPTED
Form ID Name]],TRUE,FALSE)</f>
        <v>1</v>
      </c>
      <c r="AU682" s="121" t="s">
        <v>1689</v>
      </c>
      <c r="AV682" s="220" t="b">
        <f>AND(Table16[[#This Row],[PROPOSED Adjustment Description]]=Table16[[#This Row],[ ADOPTED
Adjustment Description]],TRUE,FALSE)</f>
        <v>0</v>
      </c>
      <c r="AW682" s="1" t="s">
        <v>4458</v>
      </c>
      <c r="AX682" s="1" t="b">
        <f>Table16[[#This Row],[Total Expenditures to CAP]]=Table16[[#This Row],[
Percent Related to CAP]]*Table16[[#This Row],[ADOPTED
Expenditures TOTAL]]</f>
        <v>1</v>
      </c>
      <c r="AY682" s="1" t="b">
        <f>Table16[[#This Row],[Total Revenue to CAP]]=Table16[[#This Row],[
Percent Related to CAP]]*Table16[[#This Row],[ADOPTED
Revenue TOTAL]]</f>
        <v>1</v>
      </c>
    </row>
    <row r="683" spans="1:51" s="214" customFormat="1" ht="35.25" customHeight="1" x14ac:dyDescent="0.15">
      <c r="A683" s="196">
        <v>200721</v>
      </c>
      <c r="B683" s="199" t="s">
        <v>2519</v>
      </c>
      <c r="C683" s="198">
        <v>171415</v>
      </c>
      <c r="D683" s="199" t="s">
        <v>1271</v>
      </c>
      <c r="E683" s="199" t="s">
        <v>103</v>
      </c>
      <c r="F683" s="199" t="s">
        <v>83</v>
      </c>
      <c r="G683" s="199" t="s">
        <v>61</v>
      </c>
      <c r="H683" s="199" t="s">
        <v>83</v>
      </c>
      <c r="I683" s="226">
        <v>57755</v>
      </c>
      <c r="J683" s="228" t="s">
        <v>2521</v>
      </c>
      <c r="K683" s="190"/>
      <c r="L683" s="191"/>
      <c r="M683" s="191"/>
      <c r="N683" s="191"/>
      <c r="O683" s="191">
        <f>SUM(Table16[[#This Row],[Salaries and Wages]:[Variable Fringe]])</f>
        <v>0</v>
      </c>
      <c r="P683" s="191"/>
      <c r="Q683" s="191"/>
      <c r="R683" s="191"/>
      <c r="S683" s="191"/>
      <c r="T683" s="191">
        <v>130</v>
      </c>
      <c r="U683" s="191"/>
      <c r="V683" s="191"/>
      <c r="W683" s="191"/>
      <c r="X683" s="191"/>
      <c r="Y683" s="191">
        <v>130</v>
      </c>
      <c r="Z683" s="191"/>
      <c r="AA683" s="223" t="s">
        <v>2359</v>
      </c>
      <c r="AB683" s="210" t="s">
        <v>2359</v>
      </c>
      <c r="AC683" s="210" t="s">
        <v>2359</v>
      </c>
      <c r="AD683" s="199" t="s">
        <v>94</v>
      </c>
      <c r="AE683" s="236" t="s">
        <v>69</v>
      </c>
      <c r="AF683" s="231">
        <v>0</v>
      </c>
      <c r="AG683" s="211">
        <f>Table16[[#This Row],[ADOPTED
Expenditures TOTAL]]*Table16[[#This Row],[
Percent Related to CAP]]</f>
        <v>0</v>
      </c>
      <c r="AH683" s="211">
        <f>Table16[[#This Row],[ADOPTED
Revenue TOTAL]]*Table16[[#This Row],[
Percent Related to CAP]]</f>
        <v>0</v>
      </c>
      <c r="AI683" s="217" t="s">
        <v>69</v>
      </c>
      <c r="AJ683" s="217" t="s">
        <v>69</v>
      </c>
      <c r="AK683" s="217" t="s">
        <v>69</v>
      </c>
      <c r="AL683" s="217" t="s">
        <v>69</v>
      </c>
      <c r="AM683" s="291"/>
      <c r="AN683" s="215" t="s">
        <v>83</v>
      </c>
      <c r="AO683" s="197"/>
      <c r="AP683" s="197"/>
      <c r="AQ683" s="216"/>
      <c r="AR683" s="216"/>
      <c r="AS683" s="219" t="s">
        <v>2521</v>
      </c>
      <c r="AT683" s="117" t="b">
        <f>IF(Table16[[#This Row],[PROPOSED
Form ID Name]]=Table16[[#This Row],[ADOPTED
Form ID Name]],TRUE,FALSE)</f>
        <v>1</v>
      </c>
      <c r="AU683" s="121" t="s">
        <v>2359</v>
      </c>
      <c r="AV683" s="220" t="b">
        <f>AND(Table16[[#This Row],[PROPOSED Adjustment Description]]=Table16[[#This Row],[ ADOPTED
Adjustment Description]],TRUE,FALSE)</f>
        <v>0</v>
      </c>
      <c r="AW683" s="1" t="s">
        <v>4458</v>
      </c>
      <c r="AX683" s="1" t="b">
        <f>Table16[[#This Row],[Total Expenditures to CAP]]=Table16[[#This Row],[
Percent Related to CAP]]*Table16[[#This Row],[ADOPTED
Expenditures TOTAL]]</f>
        <v>1</v>
      </c>
      <c r="AY683" s="1" t="b">
        <f>Table16[[#This Row],[Total Revenue to CAP]]=Table16[[#This Row],[
Percent Related to CAP]]*Table16[[#This Row],[ADOPTED
Revenue TOTAL]]</f>
        <v>1</v>
      </c>
    </row>
    <row r="684" spans="1:51" s="214" customFormat="1" ht="35.25" customHeight="1" x14ac:dyDescent="0.15">
      <c r="A684" s="196">
        <v>200065</v>
      </c>
      <c r="B684" s="199" t="s">
        <v>2406</v>
      </c>
      <c r="C684" s="198">
        <v>171415</v>
      </c>
      <c r="D684" s="199" t="s">
        <v>1271</v>
      </c>
      <c r="E684" s="199" t="s">
        <v>103</v>
      </c>
      <c r="F684" s="199" t="s">
        <v>83</v>
      </c>
      <c r="G684" s="199" t="s">
        <v>61</v>
      </c>
      <c r="H684" s="199" t="s">
        <v>83</v>
      </c>
      <c r="I684" s="226">
        <v>57756</v>
      </c>
      <c r="J684" s="228" t="s">
        <v>2522</v>
      </c>
      <c r="K684" s="190"/>
      <c r="L684" s="191"/>
      <c r="M684" s="191"/>
      <c r="N684" s="191"/>
      <c r="O684" s="191">
        <f>SUM(Table16[[#This Row],[Salaries and Wages]:[Variable Fringe]])</f>
        <v>0</v>
      </c>
      <c r="P684" s="191"/>
      <c r="Q684" s="191">
        <v>1438</v>
      </c>
      <c r="R684" s="191"/>
      <c r="S684" s="191"/>
      <c r="T684" s="191">
        <v>377</v>
      </c>
      <c r="U684" s="191"/>
      <c r="V684" s="191"/>
      <c r="W684" s="191"/>
      <c r="X684" s="191"/>
      <c r="Y684" s="191">
        <v>1815</v>
      </c>
      <c r="Z684" s="191"/>
      <c r="AA684" s="223" t="s">
        <v>2352</v>
      </c>
      <c r="AB684" s="210" t="s">
        <v>2352</v>
      </c>
      <c r="AC684" s="210" t="s">
        <v>2352</v>
      </c>
      <c r="AD684" s="199" t="s">
        <v>94</v>
      </c>
      <c r="AE684" s="236" t="s">
        <v>69</v>
      </c>
      <c r="AF684" s="231">
        <v>0</v>
      </c>
      <c r="AG684" s="211">
        <f>Table16[[#This Row],[ADOPTED
Expenditures TOTAL]]*Table16[[#This Row],[
Percent Related to CAP]]</f>
        <v>0</v>
      </c>
      <c r="AH684" s="211">
        <f>Table16[[#This Row],[ADOPTED
Revenue TOTAL]]*Table16[[#This Row],[
Percent Related to CAP]]</f>
        <v>0</v>
      </c>
      <c r="AI684" s="217" t="s">
        <v>69</v>
      </c>
      <c r="AJ684" s="217" t="s">
        <v>69</v>
      </c>
      <c r="AK684" s="217" t="s">
        <v>69</v>
      </c>
      <c r="AL684" s="217" t="s">
        <v>69</v>
      </c>
      <c r="AM684" s="291"/>
      <c r="AN684" s="215" t="s">
        <v>83</v>
      </c>
      <c r="AO684" s="197"/>
      <c r="AP684" s="197"/>
      <c r="AQ684" s="216"/>
      <c r="AR684" s="216"/>
      <c r="AS684" s="219" t="s">
        <v>2522</v>
      </c>
      <c r="AT684" s="117" t="b">
        <f>IF(Table16[[#This Row],[PROPOSED
Form ID Name]]=Table16[[#This Row],[ADOPTED
Form ID Name]],TRUE,FALSE)</f>
        <v>1</v>
      </c>
      <c r="AU684" s="121" t="s">
        <v>2352</v>
      </c>
      <c r="AV684" s="220" t="b">
        <f>AND(Table16[[#This Row],[PROPOSED Adjustment Description]]=Table16[[#This Row],[ ADOPTED
Adjustment Description]],TRUE,FALSE)</f>
        <v>0</v>
      </c>
      <c r="AW684" s="1" t="s">
        <v>4458</v>
      </c>
      <c r="AX684" s="1" t="b">
        <f>Table16[[#This Row],[Total Expenditures to CAP]]=Table16[[#This Row],[
Percent Related to CAP]]*Table16[[#This Row],[ADOPTED
Expenditures TOTAL]]</f>
        <v>1</v>
      </c>
      <c r="AY684" s="1" t="b">
        <f>Table16[[#This Row],[Total Revenue to CAP]]=Table16[[#This Row],[
Percent Related to CAP]]*Table16[[#This Row],[ADOPTED
Revenue TOTAL]]</f>
        <v>1</v>
      </c>
    </row>
    <row r="685" spans="1:51" s="214" customFormat="1" ht="35.25" customHeight="1" x14ac:dyDescent="0.15">
      <c r="A685" s="196">
        <v>200070</v>
      </c>
      <c r="B685" s="199" t="s">
        <v>2523</v>
      </c>
      <c r="C685" s="198">
        <v>171415</v>
      </c>
      <c r="D685" s="199" t="s">
        <v>1271</v>
      </c>
      <c r="E685" s="199" t="s">
        <v>103</v>
      </c>
      <c r="F685" s="199" t="s">
        <v>83</v>
      </c>
      <c r="G685" s="199" t="s">
        <v>89</v>
      </c>
      <c r="H685" s="199" t="s">
        <v>83</v>
      </c>
      <c r="I685" s="226">
        <v>57757</v>
      </c>
      <c r="J685" s="228" t="s">
        <v>2524</v>
      </c>
      <c r="K685" s="190"/>
      <c r="L685" s="191"/>
      <c r="M685" s="191"/>
      <c r="N685" s="191"/>
      <c r="O685" s="191">
        <f>SUM(Table16[[#This Row],[Salaries and Wages]:[Variable Fringe]])</f>
        <v>0</v>
      </c>
      <c r="P685" s="191"/>
      <c r="Q685" s="191"/>
      <c r="R685" s="191"/>
      <c r="S685" s="191"/>
      <c r="T685" s="191"/>
      <c r="U685" s="191"/>
      <c r="V685" s="191"/>
      <c r="W685" s="191"/>
      <c r="X685" s="191"/>
      <c r="Y685" s="191"/>
      <c r="Z685" s="191">
        <v>62144</v>
      </c>
      <c r="AA685" s="223" t="s">
        <v>1689</v>
      </c>
      <c r="AB685" s="210" t="s">
        <v>1689</v>
      </c>
      <c r="AC685" s="210" t="s">
        <v>1689</v>
      </c>
      <c r="AD685" s="199" t="s">
        <v>94</v>
      </c>
      <c r="AE685" s="236" t="s">
        <v>69</v>
      </c>
      <c r="AF685" s="231">
        <v>0</v>
      </c>
      <c r="AG685" s="211">
        <f>Table16[[#This Row],[ADOPTED
Expenditures TOTAL]]*Table16[[#This Row],[
Percent Related to CAP]]</f>
        <v>0</v>
      </c>
      <c r="AH685" s="211">
        <f>Table16[[#This Row],[ADOPTED
Revenue TOTAL]]*Table16[[#This Row],[
Percent Related to CAP]]</f>
        <v>0</v>
      </c>
      <c r="AI685" s="217" t="s">
        <v>69</v>
      </c>
      <c r="AJ685" s="217" t="s">
        <v>69</v>
      </c>
      <c r="AK685" s="217" t="s">
        <v>69</v>
      </c>
      <c r="AL685" s="217" t="s">
        <v>69</v>
      </c>
      <c r="AM685" s="291"/>
      <c r="AN685" s="215" t="s">
        <v>83</v>
      </c>
      <c r="AO685" s="197"/>
      <c r="AP685" s="197"/>
      <c r="AQ685" s="216"/>
      <c r="AR685" s="216"/>
      <c r="AS685" s="219" t="s">
        <v>2524</v>
      </c>
      <c r="AT685" s="117" t="b">
        <f>IF(Table16[[#This Row],[PROPOSED
Form ID Name]]=Table16[[#This Row],[ADOPTED
Form ID Name]],TRUE,FALSE)</f>
        <v>1</v>
      </c>
      <c r="AU685" s="121" t="s">
        <v>1689</v>
      </c>
      <c r="AV685" s="220" t="b">
        <f>AND(Table16[[#This Row],[PROPOSED Adjustment Description]]=Table16[[#This Row],[ ADOPTED
Adjustment Description]],TRUE,FALSE)</f>
        <v>0</v>
      </c>
      <c r="AW685" s="1" t="s">
        <v>4458</v>
      </c>
      <c r="AX685" s="1" t="b">
        <f>Table16[[#This Row],[Total Expenditures to CAP]]=Table16[[#This Row],[
Percent Related to CAP]]*Table16[[#This Row],[ADOPTED
Expenditures TOTAL]]</f>
        <v>1</v>
      </c>
      <c r="AY685" s="1" t="b">
        <f>Table16[[#This Row],[Total Revenue to CAP]]=Table16[[#This Row],[
Percent Related to CAP]]*Table16[[#This Row],[ADOPTED
Revenue TOTAL]]</f>
        <v>1</v>
      </c>
    </row>
    <row r="686" spans="1:51" s="214" customFormat="1" ht="35.25" customHeight="1" x14ac:dyDescent="0.15">
      <c r="A686" s="196">
        <v>200052</v>
      </c>
      <c r="B686" s="199" t="s">
        <v>2412</v>
      </c>
      <c r="C686" s="198">
        <v>171415</v>
      </c>
      <c r="D686" s="199" t="s">
        <v>1271</v>
      </c>
      <c r="E686" s="199" t="s">
        <v>103</v>
      </c>
      <c r="F686" s="199" t="s">
        <v>83</v>
      </c>
      <c r="G686" s="199" t="s">
        <v>61</v>
      </c>
      <c r="H686" s="199" t="s">
        <v>83</v>
      </c>
      <c r="I686" s="226">
        <v>57758</v>
      </c>
      <c r="J686" s="228" t="s">
        <v>2525</v>
      </c>
      <c r="K686" s="190"/>
      <c r="L686" s="191"/>
      <c r="M686" s="191"/>
      <c r="N686" s="191"/>
      <c r="O686" s="191">
        <f>SUM(Table16[[#This Row],[Salaries and Wages]:[Variable Fringe]])</f>
        <v>0</v>
      </c>
      <c r="P686" s="191"/>
      <c r="Q686" s="191"/>
      <c r="R686" s="191"/>
      <c r="S686" s="191"/>
      <c r="T686" s="191">
        <v>1510</v>
      </c>
      <c r="U686" s="191"/>
      <c r="V686" s="191"/>
      <c r="W686" s="191"/>
      <c r="X686" s="191"/>
      <c r="Y686" s="191">
        <v>1510</v>
      </c>
      <c r="Z686" s="191"/>
      <c r="AA686" s="223" t="s">
        <v>2352</v>
      </c>
      <c r="AB686" s="210" t="s">
        <v>2352</v>
      </c>
      <c r="AC686" s="210" t="s">
        <v>2352</v>
      </c>
      <c r="AD686" s="199" t="s">
        <v>94</v>
      </c>
      <c r="AE686" s="236" t="s">
        <v>69</v>
      </c>
      <c r="AF686" s="231">
        <v>0</v>
      </c>
      <c r="AG686" s="211">
        <f>Table16[[#This Row],[ADOPTED
Expenditures TOTAL]]*Table16[[#This Row],[
Percent Related to CAP]]</f>
        <v>0</v>
      </c>
      <c r="AH686" s="211">
        <f>Table16[[#This Row],[ADOPTED
Revenue TOTAL]]*Table16[[#This Row],[
Percent Related to CAP]]</f>
        <v>0</v>
      </c>
      <c r="AI686" s="217" t="s">
        <v>69</v>
      </c>
      <c r="AJ686" s="217" t="s">
        <v>69</v>
      </c>
      <c r="AK686" s="217" t="s">
        <v>69</v>
      </c>
      <c r="AL686" s="217" t="s">
        <v>69</v>
      </c>
      <c r="AM686" s="291"/>
      <c r="AN686" s="215" t="s">
        <v>83</v>
      </c>
      <c r="AO686" s="197"/>
      <c r="AP686" s="197"/>
      <c r="AQ686" s="216"/>
      <c r="AR686" s="216"/>
      <c r="AS686" s="219" t="s">
        <v>2525</v>
      </c>
      <c r="AT686" s="117" t="b">
        <f>IF(Table16[[#This Row],[PROPOSED
Form ID Name]]=Table16[[#This Row],[ADOPTED
Form ID Name]],TRUE,FALSE)</f>
        <v>1</v>
      </c>
      <c r="AU686" s="121" t="s">
        <v>2352</v>
      </c>
      <c r="AV686" s="220" t="b">
        <f>AND(Table16[[#This Row],[PROPOSED Adjustment Description]]=Table16[[#This Row],[ ADOPTED
Adjustment Description]],TRUE,FALSE)</f>
        <v>0</v>
      </c>
      <c r="AW686" s="1" t="s">
        <v>4458</v>
      </c>
      <c r="AX686" s="1" t="b">
        <f>Table16[[#This Row],[Total Expenditures to CAP]]=Table16[[#This Row],[
Percent Related to CAP]]*Table16[[#This Row],[ADOPTED
Expenditures TOTAL]]</f>
        <v>1</v>
      </c>
      <c r="AY686" s="1" t="b">
        <f>Table16[[#This Row],[Total Revenue to CAP]]=Table16[[#This Row],[
Percent Related to CAP]]*Table16[[#This Row],[ADOPTED
Revenue TOTAL]]</f>
        <v>1</v>
      </c>
    </row>
    <row r="687" spans="1:51" s="214" customFormat="1" ht="35.25" customHeight="1" x14ac:dyDescent="0.15">
      <c r="A687" s="196">
        <v>200070</v>
      </c>
      <c r="B687" s="199" t="s">
        <v>2523</v>
      </c>
      <c r="C687" s="198">
        <v>171415</v>
      </c>
      <c r="D687" s="199" t="s">
        <v>1271</v>
      </c>
      <c r="E687" s="199" t="s">
        <v>103</v>
      </c>
      <c r="F687" s="199" t="s">
        <v>83</v>
      </c>
      <c r="G687" s="199" t="s">
        <v>61</v>
      </c>
      <c r="H687" s="199" t="s">
        <v>83</v>
      </c>
      <c r="I687" s="226">
        <v>57759</v>
      </c>
      <c r="J687" s="228" t="s">
        <v>2526</v>
      </c>
      <c r="K687" s="190"/>
      <c r="L687" s="191"/>
      <c r="M687" s="191"/>
      <c r="N687" s="191"/>
      <c r="O687" s="191">
        <f>SUM(Table16[[#This Row],[Salaries and Wages]:[Variable Fringe]])</f>
        <v>0</v>
      </c>
      <c r="P687" s="191"/>
      <c r="Q687" s="191">
        <v>209326</v>
      </c>
      <c r="R687" s="191"/>
      <c r="S687" s="191"/>
      <c r="T687" s="191">
        <v>7551</v>
      </c>
      <c r="U687" s="191"/>
      <c r="V687" s="191"/>
      <c r="W687" s="191"/>
      <c r="X687" s="191"/>
      <c r="Y687" s="191">
        <v>216877</v>
      </c>
      <c r="Z687" s="191"/>
      <c r="AA687" s="223" t="s">
        <v>2359</v>
      </c>
      <c r="AB687" s="210" t="s">
        <v>2359</v>
      </c>
      <c r="AC687" s="210" t="s">
        <v>2359</v>
      </c>
      <c r="AD687" s="199" t="s">
        <v>94</v>
      </c>
      <c r="AE687" s="236" t="s">
        <v>69</v>
      </c>
      <c r="AF687" s="231">
        <v>0</v>
      </c>
      <c r="AG687" s="211">
        <f>Table16[[#This Row],[ADOPTED
Expenditures TOTAL]]*Table16[[#This Row],[
Percent Related to CAP]]</f>
        <v>0</v>
      </c>
      <c r="AH687" s="211">
        <f>Table16[[#This Row],[ADOPTED
Revenue TOTAL]]*Table16[[#This Row],[
Percent Related to CAP]]</f>
        <v>0</v>
      </c>
      <c r="AI687" s="217" t="s">
        <v>69</v>
      </c>
      <c r="AJ687" s="217" t="s">
        <v>69</v>
      </c>
      <c r="AK687" s="217" t="s">
        <v>69</v>
      </c>
      <c r="AL687" s="217" t="s">
        <v>69</v>
      </c>
      <c r="AM687" s="291"/>
      <c r="AN687" s="215" t="s">
        <v>83</v>
      </c>
      <c r="AO687" s="197"/>
      <c r="AP687" s="197"/>
      <c r="AQ687" s="216"/>
      <c r="AR687" s="216"/>
      <c r="AS687" s="219" t="s">
        <v>2526</v>
      </c>
      <c r="AT687" s="117" t="b">
        <f>IF(Table16[[#This Row],[PROPOSED
Form ID Name]]=Table16[[#This Row],[ADOPTED
Form ID Name]],TRUE,FALSE)</f>
        <v>1</v>
      </c>
      <c r="AU687" s="121" t="s">
        <v>2359</v>
      </c>
      <c r="AV687" s="220" t="b">
        <f>AND(Table16[[#This Row],[PROPOSED Adjustment Description]]=Table16[[#This Row],[ ADOPTED
Adjustment Description]],TRUE,FALSE)</f>
        <v>0</v>
      </c>
      <c r="AW687" s="1" t="s">
        <v>4458</v>
      </c>
      <c r="AX687" s="1" t="b">
        <f>Table16[[#This Row],[Total Expenditures to CAP]]=Table16[[#This Row],[
Percent Related to CAP]]*Table16[[#This Row],[ADOPTED
Expenditures TOTAL]]</f>
        <v>1</v>
      </c>
      <c r="AY687" s="1" t="b">
        <f>Table16[[#This Row],[Total Revenue to CAP]]=Table16[[#This Row],[
Percent Related to CAP]]*Table16[[#This Row],[ADOPTED
Revenue TOTAL]]</f>
        <v>1</v>
      </c>
    </row>
    <row r="688" spans="1:51" s="214" customFormat="1" ht="35.25" customHeight="1" x14ac:dyDescent="0.15">
      <c r="A688" s="196">
        <v>200056</v>
      </c>
      <c r="B688" s="199" t="s">
        <v>2417</v>
      </c>
      <c r="C688" s="198">
        <v>171415</v>
      </c>
      <c r="D688" s="199" t="s">
        <v>1271</v>
      </c>
      <c r="E688" s="199" t="s">
        <v>103</v>
      </c>
      <c r="F688" s="199" t="s">
        <v>83</v>
      </c>
      <c r="G688" s="199" t="s">
        <v>61</v>
      </c>
      <c r="H688" s="199" t="s">
        <v>83</v>
      </c>
      <c r="I688" s="226">
        <v>57760</v>
      </c>
      <c r="J688" s="228" t="s">
        <v>2527</v>
      </c>
      <c r="K688" s="190"/>
      <c r="L688" s="191"/>
      <c r="M688" s="191"/>
      <c r="N688" s="191"/>
      <c r="O688" s="191">
        <f>SUM(Table16[[#This Row],[Salaries and Wages]:[Variable Fringe]])</f>
        <v>0</v>
      </c>
      <c r="P688" s="191"/>
      <c r="Q688" s="191">
        <v>54065</v>
      </c>
      <c r="R688" s="191"/>
      <c r="S688" s="191"/>
      <c r="T688" s="191">
        <v>1887</v>
      </c>
      <c r="U688" s="191"/>
      <c r="V688" s="191"/>
      <c r="W688" s="191"/>
      <c r="X688" s="191"/>
      <c r="Y688" s="191">
        <v>55952</v>
      </c>
      <c r="Z688" s="191"/>
      <c r="AA688" s="223" t="s">
        <v>2352</v>
      </c>
      <c r="AB688" s="210" t="s">
        <v>2352</v>
      </c>
      <c r="AC688" s="210" t="s">
        <v>2352</v>
      </c>
      <c r="AD688" s="199" t="s">
        <v>94</v>
      </c>
      <c r="AE688" s="236" t="s">
        <v>69</v>
      </c>
      <c r="AF688" s="231">
        <v>0</v>
      </c>
      <c r="AG688" s="211">
        <f>Table16[[#This Row],[ADOPTED
Expenditures TOTAL]]*Table16[[#This Row],[
Percent Related to CAP]]</f>
        <v>0</v>
      </c>
      <c r="AH688" s="211">
        <f>Table16[[#This Row],[ADOPTED
Revenue TOTAL]]*Table16[[#This Row],[
Percent Related to CAP]]</f>
        <v>0</v>
      </c>
      <c r="AI688" s="251" t="s">
        <v>69</v>
      </c>
      <c r="AJ688" s="251" t="s">
        <v>69</v>
      </c>
      <c r="AK688" s="251" t="s">
        <v>69</v>
      </c>
      <c r="AL688" s="217" t="s">
        <v>69</v>
      </c>
      <c r="AM688" s="291"/>
      <c r="AN688" s="215" t="s">
        <v>83</v>
      </c>
      <c r="AO688" s="197"/>
      <c r="AP688" s="197"/>
      <c r="AQ688" s="216"/>
      <c r="AR688" s="216"/>
      <c r="AS688" s="219" t="s">
        <v>2527</v>
      </c>
      <c r="AT688" s="117" t="b">
        <f>IF(Table16[[#This Row],[PROPOSED
Form ID Name]]=Table16[[#This Row],[ADOPTED
Form ID Name]],TRUE,FALSE)</f>
        <v>1</v>
      </c>
      <c r="AU688" s="121" t="s">
        <v>2352</v>
      </c>
      <c r="AV688" s="220" t="b">
        <f>AND(Table16[[#This Row],[PROPOSED Adjustment Description]]=Table16[[#This Row],[ ADOPTED
Adjustment Description]],TRUE,FALSE)</f>
        <v>0</v>
      </c>
      <c r="AW688" s="1" t="s">
        <v>4458</v>
      </c>
      <c r="AX688" s="1" t="b">
        <f>Table16[[#This Row],[Total Expenditures to CAP]]=Table16[[#This Row],[
Percent Related to CAP]]*Table16[[#This Row],[ADOPTED
Expenditures TOTAL]]</f>
        <v>1</v>
      </c>
      <c r="AY688" s="1" t="b">
        <f>Table16[[#This Row],[Total Revenue to CAP]]=Table16[[#This Row],[
Percent Related to CAP]]*Table16[[#This Row],[ADOPTED
Revenue TOTAL]]</f>
        <v>1</v>
      </c>
    </row>
    <row r="689" spans="1:51" s="214" customFormat="1" ht="35.25" customHeight="1" x14ac:dyDescent="0.15">
      <c r="A689" s="196">
        <v>200032</v>
      </c>
      <c r="B689" s="199" t="s">
        <v>2421</v>
      </c>
      <c r="C689" s="198">
        <v>171415</v>
      </c>
      <c r="D689" s="199" t="s">
        <v>1271</v>
      </c>
      <c r="E689" s="199" t="s">
        <v>103</v>
      </c>
      <c r="F689" s="199" t="s">
        <v>83</v>
      </c>
      <c r="G689" s="199" t="s">
        <v>61</v>
      </c>
      <c r="H689" s="199" t="s">
        <v>83</v>
      </c>
      <c r="I689" s="226">
        <v>57761</v>
      </c>
      <c r="J689" s="228" t="s">
        <v>2528</v>
      </c>
      <c r="K689" s="190"/>
      <c r="L689" s="191"/>
      <c r="M689" s="191"/>
      <c r="N689" s="191"/>
      <c r="O689" s="191">
        <f>SUM(Table16[[#This Row],[Salaries and Wages]:[Variable Fringe]])</f>
        <v>0</v>
      </c>
      <c r="P689" s="191"/>
      <c r="Q689" s="191"/>
      <c r="R689" s="191"/>
      <c r="S689" s="191"/>
      <c r="T689" s="191">
        <v>377</v>
      </c>
      <c r="U689" s="191"/>
      <c r="V689" s="191"/>
      <c r="W689" s="191"/>
      <c r="X689" s="191"/>
      <c r="Y689" s="191">
        <v>377</v>
      </c>
      <c r="Z689" s="191"/>
      <c r="AA689" s="223" t="s">
        <v>2352</v>
      </c>
      <c r="AB689" s="210" t="s">
        <v>2352</v>
      </c>
      <c r="AC689" s="210" t="s">
        <v>2352</v>
      </c>
      <c r="AD689" s="199" t="s">
        <v>94</v>
      </c>
      <c r="AE689" s="236" t="s">
        <v>69</v>
      </c>
      <c r="AF689" s="231">
        <v>0</v>
      </c>
      <c r="AG689" s="211">
        <f>Table16[[#This Row],[ADOPTED
Expenditures TOTAL]]*Table16[[#This Row],[
Percent Related to CAP]]</f>
        <v>0</v>
      </c>
      <c r="AH689" s="211">
        <f>Table16[[#This Row],[ADOPTED
Revenue TOTAL]]*Table16[[#This Row],[
Percent Related to CAP]]</f>
        <v>0</v>
      </c>
      <c r="AI689" s="217" t="s">
        <v>69</v>
      </c>
      <c r="AJ689" s="217" t="s">
        <v>69</v>
      </c>
      <c r="AK689" s="217" t="s">
        <v>69</v>
      </c>
      <c r="AL689" s="217" t="s">
        <v>69</v>
      </c>
      <c r="AM689" s="291"/>
      <c r="AN689" s="215" t="s">
        <v>83</v>
      </c>
      <c r="AO689" s="197"/>
      <c r="AP689" s="197"/>
      <c r="AQ689" s="216"/>
      <c r="AR689" s="216"/>
      <c r="AS689" s="219" t="s">
        <v>2528</v>
      </c>
      <c r="AT689" s="117" t="b">
        <f>IF(Table16[[#This Row],[PROPOSED
Form ID Name]]=Table16[[#This Row],[ADOPTED
Form ID Name]],TRUE,FALSE)</f>
        <v>1</v>
      </c>
      <c r="AU689" s="121" t="s">
        <v>2352</v>
      </c>
      <c r="AV689" s="220" t="b">
        <f>AND(Table16[[#This Row],[PROPOSED Adjustment Description]]=Table16[[#This Row],[ ADOPTED
Adjustment Description]],TRUE,FALSE)</f>
        <v>0</v>
      </c>
      <c r="AW689" s="1" t="s">
        <v>4458</v>
      </c>
      <c r="AX689" s="1" t="b">
        <f>Table16[[#This Row],[Total Expenditures to CAP]]=Table16[[#This Row],[
Percent Related to CAP]]*Table16[[#This Row],[ADOPTED
Expenditures TOTAL]]</f>
        <v>1</v>
      </c>
      <c r="AY689" s="1" t="b">
        <f>Table16[[#This Row],[Total Revenue to CAP]]=Table16[[#This Row],[
Percent Related to CAP]]*Table16[[#This Row],[ADOPTED
Revenue TOTAL]]</f>
        <v>1</v>
      </c>
    </row>
    <row r="690" spans="1:51" s="214" customFormat="1" ht="35.25" customHeight="1" x14ac:dyDescent="0.15">
      <c r="A690" s="196">
        <v>200063</v>
      </c>
      <c r="B690" s="199" t="s">
        <v>2424</v>
      </c>
      <c r="C690" s="198">
        <v>171415</v>
      </c>
      <c r="D690" s="199" t="s">
        <v>1271</v>
      </c>
      <c r="E690" s="199" t="s">
        <v>103</v>
      </c>
      <c r="F690" s="199" t="s">
        <v>83</v>
      </c>
      <c r="G690" s="199" t="s">
        <v>61</v>
      </c>
      <c r="H690" s="199" t="s">
        <v>83</v>
      </c>
      <c r="I690" s="226">
        <v>57762</v>
      </c>
      <c r="J690" s="228" t="s">
        <v>2529</v>
      </c>
      <c r="K690" s="190"/>
      <c r="L690" s="191"/>
      <c r="M690" s="191"/>
      <c r="N690" s="191"/>
      <c r="O690" s="191">
        <f>SUM(Table16[[#This Row],[Salaries and Wages]:[Variable Fringe]])</f>
        <v>0</v>
      </c>
      <c r="P690" s="191"/>
      <c r="Q690" s="191">
        <v>35000</v>
      </c>
      <c r="R690" s="191"/>
      <c r="S690" s="191"/>
      <c r="T690" s="191">
        <v>3774</v>
      </c>
      <c r="U690" s="191"/>
      <c r="V690" s="191"/>
      <c r="W690" s="191"/>
      <c r="X690" s="191"/>
      <c r="Y690" s="191">
        <v>38774</v>
      </c>
      <c r="Z690" s="191"/>
      <c r="AA690" s="223" t="s">
        <v>2352</v>
      </c>
      <c r="AB690" s="210" t="s">
        <v>2352</v>
      </c>
      <c r="AC690" s="210" t="s">
        <v>2352</v>
      </c>
      <c r="AD690" s="199" t="s">
        <v>94</v>
      </c>
      <c r="AE690" s="236" t="s">
        <v>69</v>
      </c>
      <c r="AF690" s="231">
        <v>0</v>
      </c>
      <c r="AG690" s="211">
        <f>Table16[[#This Row],[ADOPTED
Expenditures TOTAL]]*Table16[[#This Row],[
Percent Related to CAP]]</f>
        <v>0</v>
      </c>
      <c r="AH690" s="211">
        <f>Table16[[#This Row],[ADOPTED
Revenue TOTAL]]*Table16[[#This Row],[
Percent Related to CAP]]</f>
        <v>0</v>
      </c>
      <c r="AI690" s="217" t="s">
        <v>69</v>
      </c>
      <c r="AJ690" s="217" t="s">
        <v>69</v>
      </c>
      <c r="AK690" s="217" t="s">
        <v>69</v>
      </c>
      <c r="AL690" s="217" t="s">
        <v>69</v>
      </c>
      <c r="AM690" s="291"/>
      <c r="AN690" s="215" t="s">
        <v>83</v>
      </c>
      <c r="AO690" s="197"/>
      <c r="AP690" s="197"/>
      <c r="AQ690" s="216"/>
      <c r="AR690" s="216"/>
      <c r="AS690" s="219" t="s">
        <v>2529</v>
      </c>
      <c r="AT690" s="117" t="b">
        <f>IF(Table16[[#This Row],[PROPOSED
Form ID Name]]=Table16[[#This Row],[ADOPTED
Form ID Name]],TRUE,FALSE)</f>
        <v>1</v>
      </c>
      <c r="AU690" s="121" t="s">
        <v>2352</v>
      </c>
      <c r="AV690" s="220" t="b">
        <f>AND(Table16[[#This Row],[PROPOSED Adjustment Description]]=Table16[[#This Row],[ ADOPTED
Adjustment Description]],TRUE,FALSE)</f>
        <v>0</v>
      </c>
      <c r="AW690" s="1" t="s">
        <v>4458</v>
      </c>
      <c r="AX690" s="1" t="b">
        <f>Table16[[#This Row],[Total Expenditures to CAP]]=Table16[[#This Row],[
Percent Related to CAP]]*Table16[[#This Row],[ADOPTED
Expenditures TOTAL]]</f>
        <v>1</v>
      </c>
      <c r="AY690" s="1" t="b">
        <f>Table16[[#This Row],[Total Revenue to CAP]]=Table16[[#This Row],[
Percent Related to CAP]]*Table16[[#This Row],[ADOPTED
Revenue TOTAL]]</f>
        <v>1</v>
      </c>
    </row>
    <row r="691" spans="1:51" s="214" customFormat="1" ht="35.25" customHeight="1" x14ac:dyDescent="0.15">
      <c r="A691" s="196">
        <v>200096</v>
      </c>
      <c r="B691" s="199" t="s">
        <v>2428</v>
      </c>
      <c r="C691" s="198">
        <v>171415</v>
      </c>
      <c r="D691" s="199" t="s">
        <v>1271</v>
      </c>
      <c r="E691" s="199" t="s">
        <v>103</v>
      </c>
      <c r="F691" s="199" t="s">
        <v>83</v>
      </c>
      <c r="G691" s="199" t="s">
        <v>61</v>
      </c>
      <c r="H691" s="199" t="s">
        <v>83</v>
      </c>
      <c r="I691" s="226">
        <v>57763</v>
      </c>
      <c r="J691" s="228" t="s">
        <v>2530</v>
      </c>
      <c r="K691" s="190"/>
      <c r="L691" s="191"/>
      <c r="M691" s="191"/>
      <c r="N691" s="191"/>
      <c r="O691" s="191">
        <f>SUM(Table16[[#This Row],[Salaries and Wages]:[Variable Fringe]])</f>
        <v>0</v>
      </c>
      <c r="P691" s="191"/>
      <c r="Q691" s="191">
        <v>71264</v>
      </c>
      <c r="R691" s="191"/>
      <c r="S691" s="191"/>
      <c r="T691" s="191">
        <v>4530</v>
      </c>
      <c r="U691" s="191"/>
      <c r="V691" s="191"/>
      <c r="W691" s="191"/>
      <c r="X691" s="191"/>
      <c r="Y691" s="191">
        <v>75794</v>
      </c>
      <c r="Z691" s="191"/>
      <c r="AA691" s="223" t="s">
        <v>2352</v>
      </c>
      <c r="AB691" s="210" t="s">
        <v>2352</v>
      </c>
      <c r="AC691" s="210" t="s">
        <v>2352</v>
      </c>
      <c r="AD691" s="199" t="s">
        <v>94</v>
      </c>
      <c r="AE691" s="236" t="s">
        <v>69</v>
      </c>
      <c r="AF691" s="231">
        <v>0</v>
      </c>
      <c r="AG691" s="211">
        <f>Table16[[#This Row],[ADOPTED
Expenditures TOTAL]]*Table16[[#This Row],[
Percent Related to CAP]]</f>
        <v>0</v>
      </c>
      <c r="AH691" s="211">
        <f>Table16[[#This Row],[ADOPTED
Revenue TOTAL]]*Table16[[#This Row],[
Percent Related to CAP]]</f>
        <v>0</v>
      </c>
      <c r="AI691" s="217" t="s">
        <v>69</v>
      </c>
      <c r="AJ691" s="217" t="s">
        <v>69</v>
      </c>
      <c r="AK691" s="217" t="s">
        <v>69</v>
      </c>
      <c r="AL691" s="217" t="s">
        <v>69</v>
      </c>
      <c r="AM691" s="291"/>
      <c r="AN691" s="215" t="s">
        <v>83</v>
      </c>
      <c r="AO691" s="197"/>
      <c r="AP691" s="197"/>
      <c r="AQ691" s="216"/>
      <c r="AR691" s="216"/>
      <c r="AS691" s="219" t="s">
        <v>2530</v>
      </c>
      <c r="AT691" s="117" t="b">
        <f>IF(Table16[[#This Row],[PROPOSED
Form ID Name]]=Table16[[#This Row],[ADOPTED
Form ID Name]],TRUE,FALSE)</f>
        <v>1</v>
      </c>
      <c r="AU691" s="121" t="s">
        <v>2352</v>
      </c>
      <c r="AV691" s="220" t="b">
        <f>AND(Table16[[#This Row],[PROPOSED Adjustment Description]]=Table16[[#This Row],[ ADOPTED
Adjustment Description]],TRUE,FALSE)</f>
        <v>0</v>
      </c>
      <c r="AW691" s="1" t="s">
        <v>4458</v>
      </c>
      <c r="AX691" s="1" t="b">
        <f>Table16[[#This Row],[Total Expenditures to CAP]]=Table16[[#This Row],[
Percent Related to CAP]]*Table16[[#This Row],[ADOPTED
Expenditures TOTAL]]</f>
        <v>1</v>
      </c>
      <c r="AY691" s="1" t="b">
        <f>Table16[[#This Row],[Total Revenue to CAP]]=Table16[[#This Row],[
Percent Related to CAP]]*Table16[[#This Row],[ADOPTED
Revenue TOTAL]]</f>
        <v>1</v>
      </c>
    </row>
    <row r="692" spans="1:51" s="214" customFormat="1" ht="35.25" customHeight="1" x14ac:dyDescent="0.15">
      <c r="A692" s="196">
        <v>200058</v>
      </c>
      <c r="B692" s="199" t="s">
        <v>2431</v>
      </c>
      <c r="C692" s="198">
        <v>171415</v>
      </c>
      <c r="D692" s="199" t="s">
        <v>1271</v>
      </c>
      <c r="E692" s="199" t="s">
        <v>103</v>
      </c>
      <c r="F692" s="199" t="s">
        <v>83</v>
      </c>
      <c r="G692" s="199" t="s">
        <v>61</v>
      </c>
      <c r="H692" s="199" t="s">
        <v>83</v>
      </c>
      <c r="I692" s="226">
        <v>57764</v>
      </c>
      <c r="J692" s="228" t="s">
        <v>2531</v>
      </c>
      <c r="K692" s="190"/>
      <c r="L692" s="191"/>
      <c r="M692" s="191"/>
      <c r="N692" s="191"/>
      <c r="O692" s="191">
        <f>SUM(Table16[[#This Row],[Salaries and Wages]:[Variable Fringe]])</f>
        <v>0</v>
      </c>
      <c r="P692" s="191"/>
      <c r="Q692" s="191">
        <v>46147</v>
      </c>
      <c r="R692" s="191"/>
      <c r="S692" s="191"/>
      <c r="T692" s="191">
        <v>3774</v>
      </c>
      <c r="U692" s="191"/>
      <c r="V692" s="191"/>
      <c r="W692" s="191"/>
      <c r="X692" s="191"/>
      <c r="Y692" s="191">
        <v>49921</v>
      </c>
      <c r="Z692" s="191"/>
      <c r="AA692" s="223" t="s">
        <v>2352</v>
      </c>
      <c r="AB692" s="210" t="s">
        <v>2352</v>
      </c>
      <c r="AC692" s="210" t="s">
        <v>2352</v>
      </c>
      <c r="AD692" s="199" t="s">
        <v>94</v>
      </c>
      <c r="AE692" s="236" t="s">
        <v>69</v>
      </c>
      <c r="AF692" s="231">
        <v>0</v>
      </c>
      <c r="AG692" s="211">
        <f>Table16[[#This Row],[ADOPTED
Expenditures TOTAL]]*Table16[[#This Row],[
Percent Related to CAP]]</f>
        <v>0</v>
      </c>
      <c r="AH692" s="211">
        <f>Table16[[#This Row],[ADOPTED
Revenue TOTAL]]*Table16[[#This Row],[
Percent Related to CAP]]</f>
        <v>0</v>
      </c>
      <c r="AI692" s="217" t="s">
        <v>69</v>
      </c>
      <c r="AJ692" s="217" t="s">
        <v>69</v>
      </c>
      <c r="AK692" s="217" t="s">
        <v>69</v>
      </c>
      <c r="AL692" s="217" t="s">
        <v>69</v>
      </c>
      <c r="AM692" s="291"/>
      <c r="AN692" s="215" t="s">
        <v>83</v>
      </c>
      <c r="AO692" s="197"/>
      <c r="AP692" s="197"/>
      <c r="AQ692" s="216"/>
      <c r="AR692" s="216"/>
      <c r="AS692" s="219" t="s">
        <v>2531</v>
      </c>
      <c r="AT692" s="117" t="b">
        <f>IF(Table16[[#This Row],[PROPOSED
Form ID Name]]=Table16[[#This Row],[ADOPTED
Form ID Name]],TRUE,FALSE)</f>
        <v>1</v>
      </c>
      <c r="AU692" s="121" t="s">
        <v>2352</v>
      </c>
      <c r="AV692" s="220" t="b">
        <f>AND(Table16[[#This Row],[PROPOSED Adjustment Description]]=Table16[[#This Row],[ ADOPTED
Adjustment Description]],TRUE,FALSE)</f>
        <v>0</v>
      </c>
      <c r="AW692" s="1" t="s">
        <v>4458</v>
      </c>
      <c r="AX692" s="1" t="b">
        <f>Table16[[#This Row],[Total Expenditures to CAP]]=Table16[[#This Row],[
Percent Related to CAP]]*Table16[[#This Row],[ADOPTED
Expenditures TOTAL]]</f>
        <v>1</v>
      </c>
      <c r="AY692" s="1" t="b">
        <f>Table16[[#This Row],[Total Revenue to CAP]]=Table16[[#This Row],[
Percent Related to CAP]]*Table16[[#This Row],[ADOPTED
Revenue TOTAL]]</f>
        <v>1</v>
      </c>
    </row>
    <row r="693" spans="1:51" s="214" customFormat="1" ht="35.25" customHeight="1" x14ac:dyDescent="0.15">
      <c r="A693" s="196">
        <v>200098</v>
      </c>
      <c r="B693" s="199" t="s">
        <v>2433</v>
      </c>
      <c r="C693" s="198">
        <v>171415</v>
      </c>
      <c r="D693" s="199" t="s">
        <v>1271</v>
      </c>
      <c r="E693" s="199" t="s">
        <v>103</v>
      </c>
      <c r="F693" s="199" t="s">
        <v>83</v>
      </c>
      <c r="G693" s="199" t="s">
        <v>61</v>
      </c>
      <c r="H693" s="199" t="s">
        <v>83</v>
      </c>
      <c r="I693" s="226">
        <v>57765</v>
      </c>
      <c r="J693" s="228" t="s">
        <v>2532</v>
      </c>
      <c r="K693" s="190"/>
      <c r="L693" s="191"/>
      <c r="M693" s="191"/>
      <c r="N693" s="191"/>
      <c r="O693" s="191">
        <f>SUM(Table16[[#This Row],[Salaries and Wages]:[Variable Fringe]])</f>
        <v>0</v>
      </c>
      <c r="P693" s="191"/>
      <c r="Q693" s="191">
        <v>18198</v>
      </c>
      <c r="R693" s="191"/>
      <c r="S693" s="191"/>
      <c r="T693" s="191">
        <v>377</v>
      </c>
      <c r="U693" s="191"/>
      <c r="V693" s="191"/>
      <c r="W693" s="191"/>
      <c r="X693" s="191"/>
      <c r="Y693" s="191">
        <v>18575</v>
      </c>
      <c r="Z693" s="191"/>
      <c r="AA693" s="223" t="s">
        <v>2533</v>
      </c>
      <c r="AB693" s="210" t="s">
        <v>2533</v>
      </c>
      <c r="AC693" s="210" t="s">
        <v>2533</v>
      </c>
      <c r="AD693" s="199" t="s">
        <v>94</v>
      </c>
      <c r="AE693" s="236" t="s">
        <v>69</v>
      </c>
      <c r="AF693" s="231">
        <v>0</v>
      </c>
      <c r="AG693" s="211">
        <f>Table16[[#This Row],[ADOPTED
Expenditures TOTAL]]*Table16[[#This Row],[
Percent Related to CAP]]</f>
        <v>0</v>
      </c>
      <c r="AH693" s="211">
        <f>Table16[[#This Row],[ADOPTED
Revenue TOTAL]]*Table16[[#This Row],[
Percent Related to CAP]]</f>
        <v>0</v>
      </c>
      <c r="AI693" s="217" t="s">
        <v>69</v>
      </c>
      <c r="AJ693" s="217" t="s">
        <v>69</v>
      </c>
      <c r="AK693" s="217" t="s">
        <v>69</v>
      </c>
      <c r="AL693" s="217" t="s">
        <v>69</v>
      </c>
      <c r="AM693" s="291"/>
      <c r="AN693" s="215" t="s">
        <v>83</v>
      </c>
      <c r="AO693" s="197"/>
      <c r="AP693" s="197"/>
      <c r="AQ693" s="216"/>
      <c r="AR693" s="216"/>
      <c r="AS693" s="219" t="s">
        <v>2532</v>
      </c>
      <c r="AT693" s="117" t="b">
        <f>IF(Table16[[#This Row],[PROPOSED
Form ID Name]]=Table16[[#This Row],[ADOPTED
Form ID Name]],TRUE,FALSE)</f>
        <v>1</v>
      </c>
      <c r="AU693" s="121" t="s">
        <v>2533</v>
      </c>
      <c r="AV693" s="220" t="b">
        <f>AND(Table16[[#This Row],[PROPOSED Adjustment Description]]=Table16[[#This Row],[ ADOPTED
Adjustment Description]],TRUE,FALSE)</f>
        <v>0</v>
      </c>
      <c r="AW693" s="1" t="s">
        <v>4458</v>
      </c>
      <c r="AX693" s="1" t="b">
        <f>Table16[[#This Row],[Total Expenditures to CAP]]=Table16[[#This Row],[
Percent Related to CAP]]*Table16[[#This Row],[ADOPTED
Expenditures TOTAL]]</f>
        <v>1</v>
      </c>
      <c r="AY693" s="1" t="b">
        <f>Table16[[#This Row],[Total Revenue to CAP]]=Table16[[#This Row],[
Percent Related to CAP]]*Table16[[#This Row],[ADOPTED
Revenue TOTAL]]</f>
        <v>1</v>
      </c>
    </row>
    <row r="694" spans="1:51" s="214" customFormat="1" ht="35.25" customHeight="1" x14ac:dyDescent="0.15">
      <c r="A694" s="196">
        <v>200097</v>
      </c>
      <c r="B694" s="199" t="s">
        <v>2437</v>
      </c>
      <c r="C694" s="198">
        <v>171415</v>
      </c>
      <c r="D694" s="199" t="s">
        <v>1271</v>
      </c>
      <c r="E694" s="199" t="s">
        <v>103</v>
      </c>
      <c r="F694" s="199" t="s">
        <v>83</v>
      </c>
      <c r="G694" s="199" t="s">
        <v>61</v>
      </c>
      <c r="H694" s="199" t="s">
        <v>83</v>
      </c>
      <c r="I694" s="226">
        <v>57766</v>
      </c>
      <c r="J694" s="228" t="s">
        <v>2534</v>
      </c>
      <c r="K694" s="190"/>
      <c r="L694" s="191"/>
      <c r="M694" s="191"/>
      <c r="N694" s="191"/>
      <c r="O694" s="191">
        <f>SUM(Table16[[#This Row],[Salaries and Wages]:[Variable Fringe]])</f>
        <v>0</v>
      </c>
      <c r="P694" s="191"/>
      <c r="Q694" s="191">
        <v>15890</v>
      </c>
      <c r="R694" s="191"/>
      <c r="S694" s="191"/>
      <c r="T694" s="191">
        <v>1133</v>
      </c>
      <c r="U694" s="191"/>
      <c r="V694" s="191"/>
      <c r="W694" s="191"/>
      <c r="X694" s="191"/>
      <c r="Y694" s="191">
        <v>17023</v>
      </c>
      <c r="Z694" s="191"/>
      <c r="AA694" s="223" t="s">
        <v>2352</v>
      </c>
      <c r="AB694" s="210" t="s">
        <v>2352</v>
      </c>
      <c r="AC694" s="210" t="s">
        <v>2352</v>
      </c>
      <c r="AD694" s="199" t="s">
        <v>94</v>
      </c>
      <c r="AE694" s="236"/>
      <c r="AF694" s="231">
        <v>0</v>
      </c>
      <c r="AG694" s="211">
        <f>Table16[[#This Row],[ADOPTED
Expenditures TOTAL]]*Table16[[#This Row],[
Percent Related to CAP]]</f>
        <v>0</v>
      </c>
      <c r="AH694" s="211">
        <f>Table16[[#This Row],[ADOPTED
Revenue TOTAL]]*Table16[[#This Row],[
Percent Related to CAP]]</f>
        <v>0</v>
      </c>
      <c r="AI694" s="217" t="s">
        <v>69</v>
      </c>
      <c r="AJ694" s="217" t="s">
        <v>69</v>
      </c>
      <c r="AK694" s="217" t="s">
        <v>69</v>
      </c>
      <c r="AL694" s="217" t="s">
        <v>69</v>
      </c>
      <c r="AM694" s="291"/>
      <c r="AN694" s="215" t="s">
        <v>83</v>
      </c>
      <c r="AO694" s="197"/>
      <c r="AP694" s="197"/>
      <c r="AQ694" s="216"/>
      <c r="AR694" s="216"/>
      <c r="AS694" s="219" t="s">
        <v>2534</v>
      </c>
      <c r="AT694" s="117" t="b">
        <f>IF(Table16[[#This Row],[PROPOSED
Form ID Name]]=Table16[[#This Row],[ADOPTED
Form ID Name]],TRUE,FALSE)</f>
        <v>1</v>
      </c>
      <c r="AU694" s="121" t="s">
        <v>2352</v>
      </c>
      <c r="AV694" s="220" t="b">
        <f>AND(Table16[[#This Row],[PROPOSED Adjustment Description]]=Table16[[#This Row],[ ADOPTED
Adjustment Description]],TRUE,FALSE)</f>
        <v>0</v>
      </c>
      <c r="AW694" s="1" t="s">
        <v>4458</v>
      </c>
      <c r="AX694" s="1" t="b">
        <f>Table16[[#This Row],[Total Expenditures to CAP]]=Table16[[#This Row],[
Percent Related to CAP]]*Table16[[#This Row],[ADOPTED
Expenditures TOTAL]]</f>
        <v>1</v>
      </c>
      <c r="AY694" s="1" t="b">
        <f>Table16[[#This Row],[Total Revenue to CAP]]=Table16[[#This Row],[
Percent Related to CAP]]*Table16[[#This Row],[ADOPTED
Revenue TOTAL]]</f>
        <v>1</v>
      </c>
    </row>
    <row r="695" spans="1:51" s="214" customFormat="1" ht="35.25" customHeight="1" x14ac:dyDescent="0.15">
      <c r="A695" s="196">
        <v>200067</v>
      </c>
      <c r="B695" s="199" t="s">
        <v>2440</v>
      </c>
      <c r="C695" s="198">
        <v>171415</v>
      </c>
      <c r="D695" s="199" t="s">
        <v>1271</v>
      </c>
      <c r="E695" s="199" t="s">
        <v>103</v>
      </c>
      <c r="F695" s="199" t="s">
        <v>83</v>
      </c>
      <c r="G695" s="199" t="s">
        <v>61</v>
      </c>
      <c r="H695" s="199" t="s">
        <v>83</v>
      </c>
      <c r="I695" s="226">
        <v>57767</v>
      </c>
      <c r="J695" s="228" t="s">
        <v>2535</v>
      </c>
      <c r="K695" s="190"/>
      <c r="L695" s="191"/>
      <c r="M695" s="191"/>
      <c r="N695" s="191"/>
      <c r="O695" s="191">
        <f>SUM(Table16[[#This Row],[Salaries and Wages]:[Variable Fringe]])</f>
        <v>0</v>
      </c>
      <c r="P695" s="191"/>
      <c r="Q695" s="191">
        <v>99147</v>
      </c>
      <c r="R695" s="191"/>
      <c r="S695" s="191"/>
      <c r="T695" s="191">
        <v>3774</v>
      </c>
      <c r="U695" s="191"/>
      <c r="V695" s="191"/>
      <c r="W695" s="191"/>
      <c r="X695" s="191"/>
      <c r="Y695" s="191">
        <v>102921</v>
      </c>
      <c r="Z695" s="191"/>
      <c r="AA695" s="223" t="s">
        <v>2352</v>
      </c>
      <c r="AB695" s="210" t="s">
        <v>2352</v>
      </c>
      <c r="AC695" s="210" t="s">
        <v>2352</v>
      </c>
      <c r="AD695" s="199" t="s">
        <v>94</v>
      </c>
      <c r="AE695" s="236" t="s">
        <v>69</v>
      </c>
      <c r="AF695" s="231">
        <v>0</v>
      </c>
      <c r="AG695" s="211">
        <f>Table16[[#This Row],[ADOPTED
Expenditures TOTAL]]*Table16[[#This Row],[
Percent Related to CAP]]</f>
        <v>0</v>
      </c>
      <c r="AH695" s="211">
        <f>Table16[[#This Row],[ADOPTED
Revenue TOTAL]]*Table16[[#This Row],[
Percent Related to CAP]]</f>
        <v>0</v>
      </c>
      <c r="AI695" s="217" t="s">
        <v>69</v>
      </c>
      <c r="AJ695" s="217" t="s">
        <v>69</v>
      </c>
      <c r="AK695" s="217" t="s">
        <v>69</v>
      </c>
      <c r="AL695" s="217" t="s">
        <v>69</v>
      </c>
      <c r="AM695" s="291"/>
      <c r="AN695" s="215" t="s">
        <v>83</v>
      </c>
      <c r="AO695" s="197"/>
      <c r="AP695" s="197"/>
      <c r="AQ695" s="216"/>
      <c r="AR695" s="216"/>
      <c r="AS695" s="219" t="s">
        <v>2535</v>
      </c>
      <c r="AT695" s="117" t="b">
        <f>IF(Table16[[#This Row],[PROPOSED
Form ID Name]]=Table16[[#This Row],[ADOPTED
Form ID Name]],TRUE,FALSE)</f>
        <v>1</v>
      </c>
      <c r="AU695" s="121" t="s">
        <v>2352</v>
      </c>
      <c r="AV695" s="220" t="b">
        <f>AND(Table16[[#This Row],[PROPOSED Adjustment Description]]=Table16[[#This Row],[ ADOPTED
Adjustment Description]],TRUE,FALSE)</f>
        <v>0</v>
      </c>
      <c r="AW695" s="1" t="s">
        <v>4458</v>
      </c>
      <c r="AX695" s="1" t="b">
        <f>Table16[[#This Row],[Total Expenditures to CAP]]=Table16[[#This Row],[
Percent Related to CAP]]*Table16[[#This Row],[ADOPTED
Expenditures TOTAL]]</f>
        <v>1</v>
      </c>
      <c r="AY695" s="1" t="b">
        <f>Table16[[#This Row],[Total Revenue to CAP]]=Table16[[#This Row],[
Percent Related to CAP]]*Table16[[#This Row],[ADOPTED
Revenue TOTAL]]</f>
        <v>1</v>
      </c>
    </row>
    <row r="696" spans="1:51" s="214" customFormat="1" ht="35.25" customHeight="1" x14ac:dyDescent="0.15">
      <c r="A696" s="196">
        <v>200076</v>
      </c>
      <c r="B696" s="199" t="s">
        <v>2444</v>
      </c>
      <c r="C696" s="198">
        <v>171415</v>
      </c>
      <c r="D696" s="199" t="s">
        <v>1271</v>
      </c>
      <c r="E696" s="199" t="s">
        <v>103</v>
      </c>
      <c r="F696" s="199" t="s">
        <v>83</v>
      </c>
      <c r="G696" s="199" t="s">
        <v>61</v>
      </c>
      <c r="H696" s="199" t="s">
        <v>83</v>
      </c>
      <c r="I696" s="226">
        <v>57768</v>
      </c>
      <c r="J696" s="228" t="s">
        <v>2536</v>
      </c>
      <c r="K696" s="190"/>
      <c r="L696" s="191"/>
      <c r="M696" s="191"/>
      <c r="N696" s="191"/>
      <c r="O696" s="191">
        <f>SUM(Table16[[#This Row],[Salaries and Wages]:[Variable Fringe]])</f>
        <v>0</v>
      </c>
      <c r="P696" s="191">
        <v>2500</v>
      </c>
      <c r="Q696" s="191">
        <v>102000</v>
      </c>
      <c r="R696" s="191"/>
      <c r="S696" s="191"/>
      <c r="T696" s="191">
        <v>1133</v>
      </c>
      <c r="U696" s="191"/>
      <c r="V696" s="191"/>
      <c r="W696" s="191"/>
      <c r="X696" s="191"/>
      <c r="Y696" s="191">
        <v>105633</v>
      </c>
      <c r="Z696" s="191"/>
      <c r="AA696" s="223" t="s">
        <v>2352</v>
      </c>
      <c r="AB696" s="210" t="s">
        <v>2352</v>
      </c>
      <c r="AC696" s="210" t="s">
        <v>2352</v>
      </c>
      <c r="AD696" s="199" t="s">
        <v>94</v>
      </c>
      <c r="AE696" s="236" t="s">
        <v>69</v>
      </c>
      <c r="AF696" s="231">
        <v>0</v>
      </c>
      <c r="AG696" s="211">
        <f>Table16[[#This Row],[ADOPTED
Expenditures TOTAL]]*Table16[[#This Row],[
Percent Related to CAP]]</f>
        <v>0</v>
      </c>
      <c r="AH696" s="211">
        <f>Table16[[#This Row],[ADOPTED
Revenue TOTAL]]*Table16[[#This Row],[
Percent Related to CAP]]</f>
        <v>0</v>
      </c>
      <c r="AI696" s="217" t="s">
        <v>69</v>
      </c>
      <c r="AJ696" s="217" t="s">
        <v>69</v>
      </c>
      <c r="AK696" s="217" t="s">
        <v>69</v>
      </c>
      <c r="AL696" s="217" t="s">
        <v>69</v>
      </c>
      <c r="AM696" s="291"/>
      <c r="AN696" s="215" t="s">
        <v>83</v>
      </c>
      <c r="AO696" s="197"/>
      <c r="AP696" s="197"/>
      <c r="AQ696" s="216"/>
      <c r="AR696" s="216"/>
      <c r="AS696" s="219" t="s">
        <v>2536</v>
      </c>
      <c r="AT696" s="117" t="b">
        <f>IF(Table16[[#This Row],[PROPOSED
Form ID Name]]=Table16[[#This Row],[ADOPTED
Form ID Name]],TRUE,FALSE)</f>
        <v>1</v>
      </c>
      <c r="AU696" s="121" t="s">
        <v>2352</v>
      </c>
      <c r="AV696" s="220" t="b">
        <f>AND(Table16[[#This Row],[PROPOSED Adjustment Description]]=Table16[[#This Row],[ ADOPTED
Adjustment Description]],TRUE,FALSE)</f>
        <v>0</v>
      </c>
      <c r="AW696" s="1" t="s">
        <v>4458</v>
      </c>
      <c r="AX696" s="1" t="b">
        <f>Table16[[#This Row],[Total Expenditures to CAP]]=Table16[[#This Row],[
Percent Related to CAP]]*Table16[[#This Row],[ADOPTED
Expenditures TOTAL]]</f>
        <v>1</v>
      </c>
      <c r="AY696" s="1" t="b">
        <f>Table16[[#This Row],[Total Revenue to CAP]]=Table16[[#This Row],[
Percent Related to CAP]]*Table16[[#This Row],[ADOPTED
Revenue TOTAL]]</f>
        <v>1</v>
      </c>
    </row>
    <row r="697" spans="1:51" s="214" customFormat="1" ht="35.25" customHeight="1" x14ac:dyDescent="0.15">
      <c r="A697" s="196">
        <v>200030</v>
      </c>
      <c r="B697" s="199" t="s">
        <v>2447</v>
      </c>
      <c r="C697" s="198">
        <v>171415</v>
      </c>
      <c r="D697" s="199" t="s">
        <v>1271</v>
      </c>
      <c r="E697" s="199" t="s">
        <v>103</v>
      </c>
      <c r="F697" s="199" t="s">
        <v>83</v>
      </c>
      <c r="G697" s="199" t="s">
        <v>61</v>
      </c>
      <c r="H697" s="199" t="s">
        <v>83</v>
      </c>
      <c r="I697" s="226">
        <v>57769</v>
      </c>
      <c r="J697" s="228" t="s">
        <v>2537</v>
      </c>
      <c r="K697" s="190"/>
      <c r="L697" s="191"/>
      <c r="M697" s="191"/>
      <c r="N697" s="191"/>
      <c r="O697" s="191">
        <f>SUM(Table16[[#This Row],[Salaries and Wages]:[Variable Fringe]])</f>
        <v>0</v>
      </c>
      <c r="P697" s="191">
        <v>15000</v>
      </c>
      <c r="Q697" s="191">
        <v>113819</v>
      </c>
      <c r="R697" s="191"/>
      <c r="S697" s="191"/>
      <c r="T697" s="191">
        <v>7551</v>
      </c>
      <c r="U697" s="191"/>
      <c r="V697" s="191"/>
      <c r="W697" s="191"/>
      <c r="X697" s="191"/>
      <c r="Y697" s="191">
        <v>136370</v>
      </c>
      <c r="Z697" s="191"/>
      <c r="AA697" s="223" t="s">
        <v>2352</v>
      </c>
      <c r="AB697" s="210" t="s">
        <v>2352</v>
      </c>
      <c r="AC697" s="210" t="s">
        <v>2352</v>
      </c>
      <c r="AD697" s="199" t="s">
        <v>94</v>
      </c>
      <c r="AE697" s="236" t="s">
        <v>69</v>
      </c>
      <c r="AF697" s="231">
        <v>0</v>
      </c>
      <c r="AG697" s="211">
        <f>Table16[[#This Row],[ADOPTED
Expenditures TOTAL]]*Table16[[#This Row],[
Percent Related to CAP]]</f>
        <v>0</v>
      </c>
      <c r="AH697" s="211">
        <f>Table16[[#This Row],[ADOPTED
Revenue TOTAL]]*Table16[[#This Row],[
Percent Related to CAP]]</f>
        <v>0</v>
      </c>
      <c r="AI697" s="217" t="s">
        <v>69</v>
      </c>
      <c r="AJ697" s="217" t="s">
        <v>69</v>
      </c>
      <c r="AK697" s="217" t="s">
        <v>69</v>
      </c>
      <c r="AL697" s="217" t="s">
        <v>69</v>
      </c>
      <c r="AM697" s="291"/>
      <c r="AN697" s="215" t="s">
        <v>83</v>
      </c>
      <c r="AO697" s="197"/>
      <c r="AP697" s="197"/>
      <c r="AQ697" s="216"/>
      <c r="AR697" s="216"/>
      <c r="AS697" s="219" t="s">
        <v>2537</v>
      </c>
      <c r="AT697" s="117" t="b">
        <f>IF(Table16[[#This Row],[PROPOSED
Form ID Name]]=Table16[[#This Row],[ADOPTED
Form ID Name]],TRUE,FALSE)</f>
        <v>1</v>
      </c>
      <c r="AU697" s="121" t="s">
        <v>2352</v>
      </c>
      <c r="AV697" s="220" t="b">
        <f>AND(Table16[[#This Row],[PROPOSED Adjustment Description]]=Table16[[#This Row],[ ADOPTED
Adjustment Description]],TRUE,FALSE)</f>
        <v>0</v>
      </c>
      <c r="AW697" s="1" t="s">
        <v>4458</v>
      </c>
      <c r="AX697" s="1" t="b">
        <f>Table16[[#This Row],[Total Expenditures to CAP]]=Table16[[#This Row],[
Percent Related to CAP]]*Table16[[#This Row],[ADOPTED
Expenditures TOTAL]]</f>
        <v>1</v>
      </c>
      <c r="AY697" s="1" t="b">
        <f>Table16[[#This Row],[Total Revenue to CAP]]=Table16[[#This Row],[
Percent Related to CAP]]*Table16[[#This Row],[ADOPTED
Revenue TOTAL]]</f>
        <v>1</v>
      </c>
    </row>
    <row r="698" spans="1:51" s="214" customFormat="1" ht="35.25" customHeight="1" x14ac:dyDescent="0.15">
      <c r="A698" s="196">
        <v>200074</v>
      </c>
      <c r="B698" s="199" t="s">
        <v>2473</v>
      </c>
      <c r="C698" s="198">
        <v>171415</v>
      </c>
      <c r="D698" s="199" t="s">
        <v>1271</v>
      </c>
      <c r="E698" s="199" t="s">
        <v>103</v>
      </c>
      <c r="F698" s="199" t="s">
        <v>83</v>
      </c>
      <c r="G698" s="199" t="s">
        <v>61</v>
      </c>
      <c r="H698" s="199" t="s">
        <v>83</v>
      </c>
      <c r="I698" s="226">
        <v>57770</v>
      </c>
      <c r="J698" s="228" t="s">
        <v>2538</v>
      </c>
      <c r="K698" s="190"/>
      <c r="L698" s="191"/>
      <c r="M698" s="191"/>
      <c r="N698" s="191"/>
      <c r="O698" s="191">
        <f>SUM(Table16[[#This Row],[Salaries and Wages]:[Variable Fringe]])</f>
        <v>0</v>
      </c>
      <c r="P698" s="191"/>
      <c r="Q698" s="191">
        <v>77670</v>
      </c>
      <c r="R698" s="191"/>
      <c r="S698" s="191"/>
      <c r="T698" s="191">
        <v>4908</v>
      </c>
      <c r="U698" s="191"/>
      <c r="V698" s="191"/>
      <c r="W698" s="191"/>
      <c r="X698" s="191"/>
      <c r="Y698" s="191">
        <v>82578</v>
      </c>
      <c r="Z698" s="191"/>
      <c r="AA698" s="223" t="s">
        <v>2352</v>
      </c>
      <c r="AB698" s="210" t="s">
        <v>2352</v>
      </c>
      <c r="AC698" s="210" t="s">
        <v>2352</v>
      </c>
      <c r="AD698" s="199" t="s">
        <v>94</v>
      </c>
      <c r="AE698" s="236" t="s">
        <v>69</v>
      </c>
      <c r="AF698" s="231">
        <v>0</v>
      </c>
      <c r="AG698" s="211">
        <f>Table16[[#This Row],[ADOPTED
Expenditures TOTAL]]*Table16[[#This Row],[
Percent Related to CAP]]</f>
        <v>0</v>
      </c>
      <c r="AH698" s="211">
        <f>Table16[[#This Row],[ADOPTED
Revenue TOTAL]]*Table16[[#This Row],[
Percent Related to CAP]]</f>
        <v>0</v>
      </c>
      <c r="AI698" s="217" t="s">
        <v>69</v>
      </c>
      <c r="AJ698" s="217" t="s">
        <v>69</v>
      </c>
      <c r="AK698" s="217" t="s">
        <v>69</v>
      </c>
      <c r="AL698" s="217" t="s">
        <v>69</v>
      </c>
      <c r="AM698" s="291"/>
      <c r="AN698" s="215" t="s">
        <v>83</v>
      </c>
      <c r="AO698" s="197"/>
      <c r="AP698" s="197"/>
      <c r="AQ698" s="216"/>
      <c r="AR698" s="216"/>
      <c r="AS698" s="219" t="s">
        <v>2538</v>
      </c>
      <c r="AT698" s="117" t="b">
        <f>IF(Table16[[#This Row],[PROPOSED
Form ID Name]]=Table16[[#This Row],[ADOPTED
Form ID Name]],TRUE,FALSE)</f>
        <v>1</v>
      </c>
      <c r="AU698" s="121" t="s">
        <v>2352</v>
      </c>
      <c r="AV698" s="220" t="b">
        <f>AND(Table16[[#This Row],[PROPOSED Adjustment Description]]=Table16[[#This Row],[ ADOPTED
Adjustment Description]],TRUE,FALSE)</f>
        <v>0</v>
      </c>
      <c r="AW698" s="1" t="s">
        <v>4458</v>
      </c>
      <c r="AX698" s="1" t="b">
        <f>Table16[[#This Row],[Total Expenditures to CAP]]=Table16[[#This Row],[
Percent Related to CAP]]*Table16[[#This Row],[ADOPTED
Expenditures TOTAL]]</f>
        <v>1</v>
      </c>
      <c r="AY698" s="1" t="b">
        <f>Table16[[#This Row],[Total Revenue to CAP]]=Table16[[#This Row],[
Percent Related to CAP]]*Table16[[#This Row],[ADOPTED
Revenue TOTAL]]</f>
        <v>1</v>
      </c>
    </row>
    <row r="699" spans="1:51" s="214" customFormat="1" ht="35.25" customHeight="1" x14ac:dyDescent="0.15">
      <c r="A699" s="196">
        <v>200093</v>
      </c>
      <c r="B699" s="199" t="s">
        <v>2476</v>
      </c>
      <c r="C699" s="198">
        <v>171415</v>
      </c>
      <c r="D699" s="199" t="s">
        <v>1271</v>
      </c>
      <c r="E699" s="199" t="s">
        <v>103</v>
      </c>
      <c r="F699" s="199" t="s">
        <v>83</v>
      </c>
      <c r="G699" s="199" t="s">
        <v>61</v>
      </c>
      <c r="H699" s="199" t="s">
        <v>83</v>
      </c>
      <c r="I699" s="226">
        <v>57771</v>
      </c>
      <c r="J699" s="228" t="s">
        <v>2539</v>
      </c>
      <c r="K699" s="190"/>
      <c r="L699" s="191"/>
      <c r="M699" s="191"/>
      <c r="N699" s="191"/>
      <c r="O699" s="191">
        <f>SUM(Table16[[#This Row],[Salaries and Wages]:[Variable Fringe]])</f>
        <v>0</v>
      </c>
      <c r="P699" s="191">
        <v>250</v>
      </c>
      <c r="Q699" s="191">
        <v>13556</v>
      </c>
      <c r="R699" s="191"/>
      <c r="S699" s="191"/>
      <c r="T699" s="191">
        <v>755</v>
      </c>
      <c r="U699" s="191"/>
      <c r="V699" s="191"/>
      <c r="W699" s="191"/>
      <c r="X699" s="191"/>
      <c r="Y699" s="191">
        <v>14561</v>
      </c>
      <c r="Z699" s="191"/>
      <c r="AA699" s="223" t="s">
        <v>2352</v>
      </c>
      <c r="AB699" s="210" t="s">
        <v>2352</v>
      </c>
      <c r="AC699" s="210" t="s">
        <v>2352</v>
      </c>
      <c r="AD699" s="199" t="s">
        <v>94</v>
      </c>
      <c r="AE699" s="236" t="s">
        <v>69</v>
      </c>
      <c r="AF699" s="231">
        <v>0</v>
      </c>
      <c r="AG699" s="211">
        <f>Table16[[#This Row],[ADOPTED
Expenditures TOTAL]]*Table16[[#This Row],[
Percent Related to CAP]]</f>
        <v>0</v>
      </c>
      <c r="AH699" s="211">
        <f>Table16[[#This Row],[ADOPTED
Revenue TOTAL]]*Table16[[#This Row],[
Percent Related to CAP]]</f>
        <v>0</v>
      </c>
      <c r="AI699" s="217" t="s">
        <v>69</v>
      </c>
      <c r="AJ699" s="217" t="s">
        <v>69</v>
      </c>
      <c r="AK699" s="217" t="s">
        <v>69</v>
      </c>
      <c r="AL699" s="217" t="s">
        <v>69</v>
      </c>
      <c r="AM699" s="291"/>
      <c r="AN699" s="215" t="s">
        <v>83</v>
      </c>
      <c r="AO699" s="197"/>
      <c r="AP699" s="197"/>
      <c r="AQ699" s="216"/>
      <c r="AR699" s="216"/>
      <c r="AS699" s="219" t="s">
        <v>2539</v>
      </c>
      <c r="AT699" s="117" t="b">
        <f>IF(Table16[[#This Row],[PROPOSED
Form ID Name]]=Table16[[#This Row],[ADOPTED
Form ID Name]],TRUE,FALSE)</f>
        <v>1</v>
      </c>
      <c r="AU699" s="121" t="s">
        <v>2352</v>
      </c>
      <c r="AV699" s="220" t="b">
        <f>AND(Table16[[#This Row],[PROPOSED Adjustment Description]]=Table16[[#This Row],[ ADOPTED
Adjustment Description]],TRUE,FALSE)</f>
        <v>0</v>
      </c>
      <c r="AW699" s="1" t="s">
        <v>4458</v>
      </c>
      <c r="AX699" s="1" t="b">
        <f>Table16[[#This Row],[Total Expenditures to CAP]]=Table16[[#This Row],[
Percent Related to CAP]]*Table16[[#This Row],[ADOPTED
Expenditures TOTAL]]</f>
        <v>1</v>
      </c>
      <c r="AY699" s="1" t="b">
        <f>Table16[[#This Row],[Total Revenue to CAP]]=Table16[[#This Row],[
Percent Related to CAP]]*Table16[[#This Row],[ADOPTED
Revenue TOTAL]]</f>
        <v>1</v>
      </c>
    </row>
    <row r="700" spans="1:51" s="214" customFormat="1" ht="35.25" customHeight="1" x14ac:dyDescent="0.15">
      <c r="A700" s="196">
        <v>200057</v>
      </c>
      <c r="B700" s="199" t="s">
        <v>2480</v>
      </c>
      <c r="C700" s="198">
        <v>171415</v>
      </c>
      <c r="D700" s="199" t="s">
        <v>1271</v>
      </c>
      <c r="E700" s="199" t="s">
        <v>103</v>
      </c>
      <c r="F700" s="199" t="s">
        <v>83</v>
      </c>
      <c r="G700" s="199" t="s">
        <v>61</v>
      </c>
      <c r="H700" s="199" t="s">
        <v>83</v>
      </c>
      <c r="I700" s="226">
        <v>57772</v>
      </c>
      <c r="J700" s="228" t="s">
        <v>2540</v>
      </c>
      <c r="K700" s="190"/>
      <c r="L700" s="191"/>
      <c r="M700" s="191"/>
      <c r="N700" s="191"/>
      <c r="O700" s="191">
        <f>SUM(Table16[[#This Row],[Salaries and Wages]:[Variable Fringe]])</f>
        <v>0</v>
      </c>
      <c r="P700" s="191">
        <v>4000</v>
      </c>
      <c r="Q700" s="193">
        <v>-2634</v>
      </c>
      <c r="R700" s="191"/>
      <c r="S700" s="191"/>
      <c r="T700" s="191">
        <v>755</v>
      </c>
      <c r="U700" s="191"/>
      <c r="V700" s="191"/>
      <c r="W700" s="191"/>
      <c r="X700" s="191"/>
      <c r="Y700" s="191">
        <v>2121</v>
      </c>
      <c r="Z700" s="191"/>
      <c r="AA700" s="223" t="s">
        <v>2352</v>
      </c>
      <c r="AB700" s="210" t="s">
        <v>2352</v>
      </c>
      <c r="AC700" s="210" t="s">
        <v>2352</v>
      </c>
      <c r="AD700" s="199" t="s">
        <v>94</v>
      </c>
      <c r="AE700" s="236" t="s">
        <v>69</v>
      </c>
      <c r="AF700" s="231">
        <v>0</v>
      </c>
      <c r="AG700" s="211">
        <f>Table16[[#This Row],[ADOPTED
Expenditures TOTAL]]*Table16[[#This Row],[
Percent Related to CAP]]</f>
        <v>0</v>
      </c>
      <c r="AH700" s="211">
        <f>Table16[[#This Row],[ADOPTED
Revenue TOTAL]]*Table16[[#This Row],[
Percent Related to CAP]]</f>
        <v>0</v>
      </c>
      <c r="AI700" s="217" t="s">
        <v>69</v>
      </c>
      <c r="AJ700" s="217" t="s">
        <v>69</v>
      </c>
      <c r="AK700" s="217" t="s">
        <v>69</v>
      </c>
      <c r="AL700" s="217" t="s">
        <v>69</v>
      </c>
      <c r="AM700" s="291"/>
      <c r="AN700" s="215" t="s">
        <v>83</v>
      </c>
      <c r="AO700" s="197"/>
      <c r="AP700" s="197"/>
      <c r="AQ700" s="216"/>
      <c r="AR700" s="216"/>
      <c r="AS700" s="219" t="s">
        <v>2540</v>
      </c>
      <c r="AT700" s="117" t="b">
        <f>IF(Table16[[#This Row],[PROPOSED
Form ID Name]]=Table16[[#This Row],[ADOPTED
Form ID Name]],TRUE,FALSE)</f>
        <v>1</v>
      </c>
      <c r="AU700" s="121" t="s">
        <v>2352</v>
      </c>
      <c r="AV700" s="220" t="b">
        <f>AND(Table16[[#This Row],[PROPOSED Adjustment Description]]=Table16[[#This Row],[ ADOPTED
Adjustment Description]],TRUE,FALSE)</f>
        <v>0</v>
      </c>
      <c r="AW700" s="1" t="s">
        <v>4458</v>
      </c>
      <c r="AX700" s="1" t="b">
        <f>Table16[[#This Row],[Total Expenditures to CAP]]=Table16[[#This Row],[
Percent Related to CAP]]*Table16[[#This Row],[ADOPTED
Expenditures TOTAL]]</f>
        <v>1</v>
      </c>
      <c r="AY700" s="1" t="b">
        <f>Table16[[#This Row],[Total Revenue to CAP]]=Table16[[#This Row],[
Percent Related to CAP]]*Table16[[#This Row],[ADOPTED
Revenue TOTAL]]</f>
        <v>1</v>
      </c>
    </row>
    <row r="701" spans="1:51" s="214" customFormat="1" ht="35.25" customHeight="1" x14ac:dyDescent="0.15">
      <c r="A701" s="196">
        <v>200066</v>
      </c>
      <c r="B701" s="199" t="s">
        <v>2485</v>
      </c>
      <c r="C701" s="198">
        <v>171415</v>
      </c>
      <c r="D701" s="199" t="s">
        <v>1271</v>
      </c>
      <c r="E701" s="199" t="s">
        <v>103</v>
      </c>
      <c r="F701" s="199" t="s">
        <v>83</v>
      </c>
      <c r="G701" s="199" t="s">
        <v>61</v>
      </c>
      <c r="H701" s="199" t="s">
        <v>83</v>
      </c>
      <c r="I701" s="226">
        <v>57773</v>
      </c>
      <c r="J701" s="228" t="s">
        <v>2541</v>
      </c>
      <c r="K701" s="190"/>
      <c r="L701" s="191"/>
      <c r="M701" s="191"/>
      <c r="N701" s="191"/>
      <c r="O701" s="191">
        <f>SUM(Table16[[#This Row],[Salaries and Wages]:[Variable Fringe]])</f>
        <v>0</v>
      </c>
      <c r="P701" s="191"/>
      <c r="Q701" s="191">
        <v>8405</v>
      </c>
      <c r="R701" s="191"/>
      <c r="S701" s="191"/>
      <c r="T701" s="191">
        <v>377</v>
      </c>
      <c r="U701" s="191"/>
      <c r="V701" s="191"/>
      <c r="W701" s="191"/>
      <c r="X701" s="191"/>
      <c r="Y701" s="191">
        <v>8782</v>
      </c>
      <c r="Z701" s="191"/>
      <c r="AA701" s="223" t="s">
        <v>2352</v>
      </c>
      <c r="AB701" s="210" t="s">
        <v>2352</v>
      </c>
      <c r="AC701" s="210" t="s">
        <v>2352</v>
      </c>
      <c r="AD701" s="199" t="s">
        <v>94</v>
      </c>
      <c r="AE701" s="236" t="s">
        <v>69</v>
      </c>
      <c r="AF701" s="231">
        <v>0</v>
      </c>
      <c r="AG701" s="211">
        <f>Table16[[#This Row],[ADOPTED
Expenditures TOTAL]]*Table16[[#This Row],[
Percent Related to CAP]]</f>
        <v>0</v>
      </c>
      <c r="AH701" s="211">
        <f>Table16[[#This Row],[ADOPTED
Revenue TOTAL]]*Table16[[#This Row],[
Percent Related to CAP]]</f>
        <v>0</v>
      </c>
      <c r="AI701" s="217" t="s">
        <v>69</v>
      </c>
      <c r="AJ701" s="217" t="s">
        <v>69</v>
      </c>
      <c r="AK701" s="217" t="s">
        <v>69</v>
      </c>
      <c r="AL701" s="217" t="s">
        <v>69</v>
      </c>
      <c r="AM701" s="291"/>
      <c r="AN701" s="215" t="s">
        <v>83</v>
      </c>
      <c r="AO701" s="197"/>
      <c r="AP701" s="197"/>
      <c r="AQ701" s="216"/>
      <c r="AR701" s="216"/>
      <c r="AS701" s="219" t="s">
        <v>2541</v>
      </c>
      <c r="AT701" s="117" t="b">
        <f>IF(Table16[[#This Row],[PROPOSED
Form ID Name]]=Table16[[#This Row],[ADOPTED
Form ID Name]],TRUE,FALSE)</f>
        <v>1</v>
      </c>
      <c r="AU701" s="121" t="s">
        <v>2352</v>
      </c>
      <c r="AV701" s="220" t="b">
        <f>AND(Table16[[#This Row],[PROPOSED Adjustment Description]]=Table16[[#This Row],[ ADOPTED
Adjustment Description]],TRUE,FALSE)</f>
        <v>0</v>
      </c>
      <c r="AW701" s="1" t="s">
        <v>4458</v>
      </c>
      <c r="AX701" s="1" t="b">
        <f>Table16[[#This Row],[Total Expenditures to CAP]]=Table16[[#This Row],[
Percent Related to CAP]]*Table16[[#This Row],[ADOPTED
Expenditures TOTAL]]</f>
        <v>1</v>
      </c>
      <c r="AY701" s="1" t="b">
        <f>Table16[[#This Row],[Total Revenue to CAP]]=Table16[[#This Row],[
Percent Related to CAP]]*Table16[[#This Row],[ADOPTED
Revenue TOTAL]]</f>
        <v>1</v>
      </c>
    </row>
    <row r="702" spans="1:51" s="214" customFormat="1" ht="35.25" customHeight="1" x14ac:dyDescent="0.15">
      <c r="A702" s="196">
        <v>100000</v>
      </c>
      <c r="B702" s="197" t="s">
        <v>57</v>
      </c>
      <c r="C702" s="198">
        <v>171422</v>
      </c>
      <c r="D702" s="197" t="s">
        <v>2542</v>
      </c>
      <c r="E702" s="197" t="s">
        <v>422</v>
      </c>
      <c r="F702" s="197" t="s">
        <v>60</v>
      </c>
      <c r="G702" s="197" t="s">
        <v>61</v>
      </c>
      <c r="H702" s="197" t="s">
        <v>83</v>
      </c>
      <c r="I702" s="226">
        <v>57774</v>
      </c>
      <c r="J702" s="227" t="s">
        <v>2543</v>
      </c>
      <c r="K702" s="188">
        <v>1</v>
      </c>
      <c r="L702" s="189">
        <v>158437</v>
      </c>
      <c r="M702" s="189">
        <v>29929</v>
      </c>
      <c r="N702" s="189">
        <v>11877</v>
      </c>
      <c r="O702" s="189">
        <f>SUM(Table16[[#This Row],[Salaries and Wages]:[Variable Fringe]])</f>
        <v>200243</v>
      </c>
      <c r="P702" s="189">
        <v>4550</v>
      </c>
      <c r="Q702" s="189"/>
      <c r="R702" s="189"/>
      <c r="S702" s="189"/>
      <c r="T702" s="189"/>
      <c r="U702" s="189"/>
      <c r="V702" s="189"/>
      <c r="W702" s="189"/>
      <c r="X702" s="189"/>
      <c r="Y702" s="189">
        <v>204793</v>
      </c>
      <c r="Z702" s="189"/>
      <c r="AA702" s="221" t="s">
        <v>2544</v>
      </c>
      <c r="AB702" s="210" t="s">
        <v>2545</v>
      </c>
      <c r="AC702" s="210" t="s">
        <v>2546</v>
      </c>
      <c r="AD702" s="197" t="s">
        <v>67</v>
      </c>
      <c r="AE702" s="235" t="s">
        <v>2547</v>
      </c>
      <c r="AF702" s="231">
        <v>1</v>
      </c>
      <c r="AG702" s="211">
        <f>Table16[[#This Row],[ADOPTED
Expenditures TOTAL]]*Table16[[#This Row],[
Percent Related to CAP]]</f>
        <v>204793</v>
      </c>
      <c r="AH702" s="211">
        <f>Table16[[#This Row],[ADOPTED
Revenue TOTAL]]*Table16[[#This Row],[
Percent Related to CAP]]</f>
        <v>0</v>
      </c>
      <c r="AI702" s="217" t="s">
        <v>79</v>
      </c>
      <c r="AJ702" s="217" t="s">
        <v>1255</v>
      </c>
      <c r="AK702" s="217" t="s">
        <v>81</v>
      </c>
      <c r="AL702" s="217" t="s">
        <v>177</v>
      </c>
      <c r="AM702" s="290"/>
      <c r="AN702" s="212"/>
      <c r="AO702" s="213"/>
      <c r="AP702" s="213"/>
      <c r="AQ702" s="213"/>
      <c r="AR702" s="197" t="s">
        <v>70</v>
      </c>
      <c r="AS702" s="219" t="s">
        <v>2543</v>
      </c>
      <c r="AT702" s="116" t="b">
        <f>IF(Table16[[#This Row],[PROPOSED
Form ID Name]]=Table16[[#This Row],[ADOPTED
Form ID Name]],TRUE,FALSE)</f>
        <v>1</v>
      </c>
      <c r="AU702" s="121" t="s">
        <v>2544</v>
      </c>
      <c r="AV702" s="220" t="b">
        <f>AND(Table16[[#This Row],[PROPOSED Adjustment Description]]=Table16[[#This Row],[ ADOPTED
Adjustment Description]],TRUE,FALSE)</f>
        <v>0</v>
      </c>
      <c r="AW702" s="1" t="s">
        <v>4458</v>
      </c>
      <c r="AX702" s="1" t="b">
        <f>Table16[[#This Row],[Total Expenditures to CAP]]=Table16[[#This Row],[
Percent Related to CAP]]*Table16[[#This Row],[ADOPTED
Expenditures TOTAL]]</f>
        <v>1</v>
      </c>
      <c r="AY702" s="1" t="b">
        <f>Table16[[#This Row],[Total Revenue to CAP]]=Table16[[#This Row],[
Percent Related to CAP]]*Table16[[#This Row],[ADOPTED
Revenue TOTAL]]</f>
        <v>1</v>
      </c>
    </row>
    <row r="703" spans="1:51" s="214" customFormat="1" ht="35.25" customHeight="1" x14ac:dyDescent="0.15">
      <c r="A703" s="196">
        <v>100000</v>
      </c>
      <c r="B703" s="197" t="s">
        <v>57</v>
      </c>
      <c r="C703" s="198">
        <v>9912</v>
      </c>
      <c r="D703" s="197" t="s">
        <v>102</v>
      </c>
      <c r="E703" s="197" t="s">
        <v>83</v>
      </c>
      <c r="F703" s="197" t="s">
        <v>83</v>
      </c>
      <c r="G703" s="197" t="s">
        <v>61</v>
      </c>
      <c r="H703" s="197" t="s">
        <v>83</v>
      </c>
      <c r="I703" s="226">
        <v>57775</v>
      </c>
      <c r="J703" s="227" t="s">
        <v>2548</v>
      </c>
      <c r="K703" s="188"/>
      <c r="L703" s="189"/>
      <c r="M703" s="189"/>
      <c r="N703" s="189"/>
      <c r="O703" s="189">
        <f>SUM(Table16[[#This Row],[Salaries and Wages]:[Variable Fringe]])</f>
        <v>0</v>
      </c>
      <c r="P703" s="189"/>
      <c r="Q703" s="189">
        <v>100000</v>
      </c>
      <c r="R703" s="189"/>
      <c r="S703" s="189"/>
      <c r="T703" s="189"/>
      <c r="U703" s="189"/>
      <c r="V703" s="189"/>
      <c r="W703" s="189"/>
      <c r="X703" s="189"/>
      <c r="Y703" s="189">
        <v>100000</v>
      </c>
      <c r="Z703" s="189"/>
      <c r="AA703" s="221" t="s">
        <v>2549</v>
      </c>
      <c r="AB703" s="210" t="s">
        <v>2550</v>
      </c>
      <c r="AC703" s="209" t="s">
        <v>2551</v>
      </c>
      <c r="AD703" s="197" t="s">
        <v>94</v>
      </c>
      <c r="AE703" s="234" t="s">
        <v>1475</v>
      </c>
      <c r="AF703" s="231">
        <v>0.1</v>
      </c>
      <c r="AG703" s="211">
        <f>Table16[[#This Row],[ADOPTED
Expenditures TOTAL]]*Table16[[#This Row],[
Percent Related to CAP]]</f>
        <v>10000</v>
      </c>
      <c r="AH703" s="211">
        <f>Table16[[#This Row],[ADOPTED
Revenue TOTAL]]*Table16[[#This Row],[
Percent Related to CAP]]</f>
        <v>0</v>
      </c>
      <c r="AI703" s="217" t="s">
        <v>79</v>
      </c>
      <c r="AJ703" s="251" t="s">
        <v>382</v>
      </c>
      <c r="AK703" s="217" t="s">
        <v>156</v>
      </c>
      <c r="AL703" s="217" t="s">
        <v>177</v>
      </c>
      <c r="AM703" s="246"/>
      <c r="AN703" s="215"/>
      <c r="AO703" s="197"/>
      <c r="AP703" s="197"/>
      <c r="AQ703" s="197"/>
      <c r="AR703" s="197" t="s">
        <v>133</v>
      </c>
      <c r="AS703" s="219" t="s">
        <v>2548</v>
      </c>
      <c r="AT703" s="116" t="b">
        <f>IF(Table16[[#This Row],[PROPOSED
Form ID Name]]=Table16[[#This Row],[ADOPTED
Form ID Name]],TRUE,FALSE)</f>
        <v>1</v>
      </c>
      <c r="AU703" s="121" t="s">
        <v>2549</v>
      </c>
      <c r="AV703" s="220" t="b">
        <f>AND(Table16[[#This Row],[PROPOSED Adjustment Description]]=Table16[[#This Row],[ ADOPTED
Adjustment Description]],TRUE,FALSE)</f>
        <v>0</v>
      </c>
      <c r="AW703" s="1" t="s">
        <v>4458</v>
      </c>
      <c r="AX703" s="1" t="b">
        <f>Table16[[#This Row],[Total Expenditures to CAP]]=Table16[[#This Row],[
Percent Related to CAP]]*Table16[[#This Row],[ADOPTED
Expenditures TOTAL]]</f>
        <v>1</v>
      </c>
      <c r="AY703" s="1" t="b">
        <f>Table16[[#This Row],[Total Revenue to CAP]]=Table16[[#This Row],[
Percent Related to CAP]]*Table16[[#This Row],[ADOPTED
Revenue TOTAL]]</f>
        <v>1</v>
      </c>
    </row>
    <row r="704" spans="1:51" s="214" customFormat="1" ht="35.25" customHeight="1" x14ac:dyDescent="0.15">
      <c r="A704" s="196">
        <v>200303</v>
      </c>
      <c r="B704" s="199" t="s">
        <v>2552</v>
      </c>
      <c r="C704" s="198">
        <v>171420</v>
      </c>
      <c r="D704" s="199" t="s">
        <v>2553</v>
      </c>
      <c r="E704" s="199" t="s">
        <v>103</v>
      </c>
      <c r="F704" s="199" t="s">
        <v>83</v>
      </c>
      <c r="G704" s="199" t="s">
        <v>89</v>
      </c>
      <c r="H704" s="199" t="s">
        <v>83</v>
      </c>
      <c r="I704" s="226">
        <v>57776</v>
      </c>
      <c r="J704" s="228" t="s">
        <v>2554</v>
      </c>
      <c r="K704" s="190"/>
      <c r="L704" s="191"/>
      <c r="M704" s="191"/>
      <c r="N704" s="191"/>
      <c r="O704" s="191">
        <f>SUM(Table16[[#This Row],[Salaries and Wages]:[Variable Fringe]])</f>
        <v>0</v>
      </c>
      <c r="P704" s="191"/>
      <c r="Q704" s="191"/>
      <c r="R704" s="191"/>
      <c r="S704" s="191"/>
      <c r="T704" s="191"/>
      <c r="U704" s="191"/>
      <c r="V704" s="191"/>
      <c r="W704" s="191"/>
      <c r="X704" s="191"/>
      <c r="Y704" s="191"/>
      <c r="Z704" s="191">
        <v>110000</v>
      </c>
      <c r="AA704" s="223" t="s">
        <v>2555</v>
      </c>
      <c r="AB704" s="210" t="s">
        <v>2556</v>
      </c>
      <c r="AC704" s="210" t="s">
        <v>2557</v>
      </c>
      <c r="AD704" s="199" t="s">
        <v>94</v>
      </c>
      <c r="AE704" s="236"/>
      <c r="AF704" s="231">
        <v>0</v>
      </c>
      <c r="AG704" s="211">
        <f>Table16[[#This Row],[ADOPTED
Expenditures TOTAL]]*Table16[[#This Row],[
Percent Related to CAP]]</f>
        <v>0</v>
      </c>
      <c r="AH704" s="211">
        <f>Table16[[#This Row],[ADOPTED
Revenue TOTAL]]*Table16[[#This Row],[
Percent Related to CAP]]</f>
        <v>0</v>
      </c>
      <c r="AI704" s="217" t="s">
        <v>69</v>
      </c>
      <c r="AJ704" s="217" t="s">
        <v>69</v>
      </c>
      <c r="AK704" s="217" t="s">
        <v>69</v>
      </c>
      <c r="AL704" s="217" t="s">
        <v>177</v>
      </c>
      <c r="AM704" s="291"/>
      <c r="AN704" s="215" t="s">
        <v>83</v>
      </c>
      <c r="AO704" s="197"/>
      <c r="AP704" s="197"/>
      <c r="AQ704" s="216"/>
      <c r="AR704" s="216"/>
      <c r="AS704" s="219" t="s">
        <v>2554</v>
      </c>
      <c r="AT704" s="117" t="b">
        <f>IF(Table16[[#This Row],[PROPOSED
Form ID Name]]=Table16[[#This Row],[ADOPTED
Form ID Name]],TRUE,FALSE)</f>
        <v>1</v>
      </c>
      <c r="AU704" s="121" t="s">
        <v>2555</v>
      </c>
      <c r="AV704" s="220" t="b">
        <f>AND(Table16[[#This Row],[PROPOSED Adjustment Description]]=Table16[[#This Row],[ ADOPTED
Adjustment Description]],TRUE,FALSE)</f>
        <v>0</v>
      </c>
      <c r="AW704" s="1" t="s">
        <v>4458</v>
      </c>
      <c r="AX704" s="1" t="b">
        <f>Table16[[#This Row],[Total Expenditures to CAP]]=Table16[[#This Row],[
Percent Related to CAP]]*Table16[[#This Row],[ADOPTED
Expenditures TOTAL]]</f>
        <v>1</v>
      </c>
      <c r="AY704" s="1" t="b">
        <f>Table16[[#This Row],[Total Revenue to CAP]]=Table16[[#This Row],[
Percent Related to CAP]]*Table16[[#This Row],[ADOPTED
Revenue TOTAL]]</f>
        <v>1</v>
      </c>
    </row>
    <row r="705" spans="1:51" s="214" customFormat="1" ht="35.25" customHeight="1" x14ac:dyDescent="0.15">
      <c r="A705" s="196">
        <v>200227</v>
      </c>
      <c r="B705" s="199" t="s">
        <v>398</v>
      </c>
      <c r="C705" s="198">
        <v>1913</v>
      </c>
      <c r="D705" s="199" t="s">
        <v>399</v>
      </c>
      <c r="E705" s="199" t="s">
        <v>83</v>
      </c>
      <c r="F705" s="199" t="s">
        <v>83</v>
      </c>
      <c r="G705" s="199" t="s">
        <v>61</v>
      </c>
      <c r="H705" s="199" t="s">
        <v>83</v>
      </c>
      <c r="I705" s="226">
        <v>57777</v>
      </c>
      <c r="J705" s="228" t="s">
        <v>2558</v>
      </c>
      <c r="K705" s="190"/>
      <c r="L705" s="191"/>
      <c r="M705" s="191"/>
      <c r="N705" s="191"/>
      <c r="O705" s="191">
        <f>SUM(Table16[[#This Row],[Salaries and Wages]:[Variable Fringe]])</f>
        <v>0</v>
      </c>
      <c r="P705" s="191"/>
      <c r="Q705" s="191"/>
      <c r="R705" s="191"/>
      <c r="S705" s="191"/>
      <c r="T705" s="191"/>
      <c r="U705" s="191"/>
      <c r="V705" s="191"/>
      <c r="W705" s="191">
        <v>1000000</v>
      </c>
      <c r="X705" s="191"/>
      <c r="Y705" s="191">
        <v>1000000</v>
      </c>
      <c r="Z705" s="191"/>
      <c r="AA705" s="223" t="s">
        <v>2559</v>
      </c>
      <c r="AB705" s="210" t="s">
        <v>2560</v>
      </c>
      <c r="AC705" s="210" t="s">
        <v>2559</v>
      </c>
      <c r="AD705" s="199" t="s">
        <v>94</v>
      </c>
      <c r="AE705" s="234"/>
      <c r="AF705" s="231">
        <v>0</v>
      </c>
      <c r="AG705" s="211">
        <f>Table16[[#This Row],[ADOPTED
Expenditures TOTAL]]*Table16[[#This Row],[
Percent Related to CAP]]</f>
        <v>0</v>
      </c>
      <c r="AH705" s="211">
        <f>Table16[[#This Row],[ADOPTED
Revenue TOTAL]]*Table16[[#This Row],[
Percent Related to CAP]]</f>
        <v>0</v>
      </c>
      <c r="AI705" s="217" t="s">
        <v>69</v>
      </c>
      <c r="AJ705" s="217" t="s">
        <v>69</v>
      </c>
      <c r="AK705" s="217" t="s">
        <v>69</v>
      </c>
      <c r="AL705" s="217" t="s">
        <v>69</v>
      </c>
      <c r="AM705" s="246"/>
      <c r="AN705" s="215"/>
      <c r="AO705" s="197"/>
      <c r="AP705" s="197" t="s">
        <v>83</v>
      </c>
      <c r="AQ705" s="197"/>
      <c r="AR705" s="197"/>
      <c r="AS705" s="219" t="s">
        <v>2558</v>
      </c>
      <c r="AT705" s="117" t="b">
        <f>IF(Table16[[#This Row],[PROPOSED
Form ID Name]]=Table16[[#This Row],[ADOPTED
Form ID Name]],TRUE,FALSE)</f>
        <v>1</v>
      </c>
      <c r="AU705" s="121" t="s">
        <v>2559</v>
      </c>
      <c r="AV705" s="220" t="b">
        <f>AND(Table16[[#This Row],[PROPOSED Adjustment Description]]=Table16[[#This Row],[ ADOPTED
Adjustment Description]],TRUE,FALSE)</f>
        <v>0</v>
      </c>
      <c r="AW705" s="1" t="s">
        <v>4458</v>
      </c>
      <c r="AX705" s="1" t="b">
        <f>Table16[[#This Row],[Total Expenditures to CAP]]=Table16[[#This Row],[
Percent Related to CAP]]*Table16[[#This Row],[ADOPTED
Expenditures TOTAL]]</f>
        <v>1</v>
      </c>
      <c r="AY705" s="1" t="b">
        <f>Table16[[#This Row],[Total Revenue to CAP]]=Table16[[#This Row],[
Percent Related to CAP]]*Table16[[#This Row],[ADOPTED
Revenue TOTAL]]</f>
        <v>1</v>
      </c>
    </row>
    <row r="706" spans="1:51" s="214" customFormat="1" ht="35.25" customHeight="1" x14ac:dyDescent="0.15">
      <c r="A706" s="196">
        <v>200308</v>
      </c>
      <c r="B706" s="197" t="s">
        <v>1206</v>
      </c>
      <c r="C706" s="198">
        <v>1314</v>
      </c>
      <c r="D706" s="197" t="s">
        <v>261</v>
      </c>
      <c r="E706" s="197" t="s">
        <v>83</v>
      </c>
      <c r="F706" s="197" t="s">
        <v>83</v>
      </c>
      <c r="G706" s="197" t="s">
        <v>134</v>
      </c>
      <c r="H706" s="197" t="s">
        <v>83</v>
      </c>
      <c r="I706" s="226">
        <v>57778</v>
      </c>
      <c r="J706" s="227" t="s">
        <v>2561</v>
      </c>
      <c r="K706" s="188"/>
      <c r="L706" s="189"/>
      <c r="M706" s="189"/>
      <c r="N706" s="189"/>
      <c r="O706" s="189">
        <f>SUM(Table16[[#This Row],[Salaries and Wages]:[Variable Fringe]])</f>
        <v>0</v>
      </c>
      <c r="P706" s="189"/>
      <c r="Q706" s="189"/>
      <c r="R706" s="189"/>
      <c r="S706" s="189"/>
      <c r="T706" s="189"/>
      <c r="U706" s="189"/>
      <c r="V706" s="189"/>
      <c r="W706" s="189"/>
      <c r="X706" s="189"/>
      <c r="Y706" s="189"/>
      <c r="Z706" s="194">
        <v>-552380</v>
      </c>
      <c r="AA706" s="221" t="s">
        <v>1246</v>
      </c>
      <c r="AB706" s="210" t="s">
        <v>1204</v>
      </c>
      <c r="AC706" s="210" t="s">
        <v>2562</v>
      </c>
      <c r="AD706" s="197" t="s">
        <v>94</v>
      </c>
      <c r="AE706" s="234" t="s">
        <v>69</v>
      </c>
      <c r="AF706" s="231">
        <v>0</v>
      </c>
      <c r="AG706" s="211">
        <f>Table16[[#This Row],[ADOPTED
Expenditures TOTAL]]*Table16[[#This Row],[
Percent Related to CAP]]</f>
        <v>0</v>
      </c>
      <c r="AH706" s="211">
        <f>Table16[[#This Row],[ADOPTED
Revenue TOTAL]]*Table16[[#This Row],[
Percent Related to CAP]]</f>
        <v>0</v>
      </c>
      <c r="AI706" s="217" t="s">
        <v>69</v>
      </c>
      <c r="AJ706" s="217" t="s">
        <v>69</v>
      </c>
      <c r="AK706" s="217" t="s">
        <v>69</v>
      </c>
      <c r="AL706" s="217" t="s">
        <v>69</v>
      </c>
      <c r="AM706" s="246"/>
      <c r="AN706" s="215" t="s">
        <v>83</v>
      </c>
      <c r="AO706" s="197"/>
      <c r="AP706" s="197"/>
      <c r="AQ706" s="216"/>
      <c r="AR706" s="216"/>
      <c r="AS706" s="219" t="s">
        <v>2561</v>
      </c>
      <c r="AT706" s="117" t="b">
        <f>IF(Table16[[#This Row],[PROPOSED
Form ID Name]]=Table16[[#This Row],[ADOPTED
Form ID Name]],TRUE,FALSE)</f>
        <v>1</v>
      </c>
      <c r="AU706" s="121" t="s">
        <v>1246</v>
      </c>
      <c r="AV706" s="220" t="b">
        <f>AND(Table16[[#This Row],[PROPOSED Adjustment Description]]=Table16[[#This Row],[ ADOPTED
Adjustment Description]],TRUE,FALSE)</f>
        <v>0</v>
      </c>
      <c r="AW706" s="1" t="s">
        <v>4458</v>
      </c>
      <c r="AX706" s="1" t="b">
        <f>Table16[[#This Row],[Total Expenditures to CAP]]=Table16[[#This Row],[
Percent Related to CAP]]*Table16[[#This Row],[ADOPTED
Expenditures TOTAL]]</f>
        <v>1</v>
      </c>
      <c r="AY706" s="1" t="b">
        <f>Table16[[#This Row],[Total Revenue to CAP]]=Table16[[#This Row],[
Percent Related to CAP]]*Table16[[#This Row],[ADOPTED
Revenue TOTAL]]</f>
        <v>1</v>
      </c>
    </row>
    <row r="707" spans="1:51" s="214" customFormat="1" ht="35.25" customHeight="1" x14ac:dyDescent="0.15">
      <c r="A707" s="196">
        <v>200448</v>
      </c>
      <c r="B707" s="199" t="s">
        <v>1144</v>
      </c>
      <c r="C707" s="198">
        <v>1314</v>
      </c>
      <c r="D707" s="199" t="s">
        <v>261</v>
      </c>
      <c r="E707" s="199" t="s">
        <v>83</v>
      </c>
      <c r="F707" s="199" t="s">
        <v>83</v>
      </c>
      <c r="G707" s="199" t="s">
        <v>134</v>
      </c>
      <c r="H707" s="199" t="s">
        <v>83</v>
      </c>
      <c r="I707" s="226">
        <v>57779</v>
      </c>
      <c r="J707" s="228" t="s">
        <v>2563</v>
      </c>
      <c r="K707" s="190"/>
      <c r="L707" s="191"/>
      <c r="M707" s="191"/>
      <c r="N707" s="191"/>
      <c r="O707" s="191">
        <f>SUM(Table16[[#This Row],[Salaries and Wages]:[Variable Fringe]])</f>
        <v>0</v>
      </c>
      <c r="P707" s="191"/>
      <c r="Q707" s="191"/>
      <c r="R707" s="191"/>
      <c r="S707" s="191"/>
      <c r="T707" s="191"/>
      <c r="U707" s="191"/>
      <c r="V707" s="191"/>
      <c r="W707" s="191"/>
      <c r="X707" s="191"/>
      <c r="Y707" s="191"/>
      <c r="Z707" s="193">
        <v>-214000</v>
      </c>
      <c r="AA707" s="223" t="s">
        <v>1203</v>
      </c>
      <c r="AB707" s="210" t="s">
        <v>1204</v>
      </c>
      <c r="AC707" s="210" t="s">
        <v>2564</v>
      </c>
      <c r="AD707" s="199" t="s">
        <v>94</v>
      </c>
      <c r="AE707" s="236" t="s">
        <v>69</v>
      </c>
      <c r="AF707" s="231">
        <v>0</v>
      </c>
      <c r="AG707" s="211">
        <f>Table16[[#This Row],[ADOPTED
Expenditures TOTAL]]*Table16[[#This Row],[
Percent Related to CAP]]</f>
        <v>0</v>
      </c>
      <c r="AH707" s="211">
        <f>Table16[[#This Row],[ADOPTED
Revenue TOTAL]]*Table16[[#This Row],[
Percent Related to CAP]]</f>
        <v>0</v>
      </c>
      <c r="AI707" s="217" t="s">
        <v>69</v>
      </c>
      <c r="AJ707" s="217" t="s">
        <v>69</v>
      </c>
      <c r="AK707" s="217" t="s">
        <v>69</v>
      </c>
      <c r="AL707" s="217" t="s">
        <v>69</v>
      </c>
      <c r="AM707" s="291"/>
      <c r="AN707" s="215" t="s">
        <v>83</v>
      </c>
      <c r="AO707" s="197"/>
      <c r="AP707" s="197"/>
      <c r="AQ707" s="216"/>
      <c r="AR707" s="216"/>
      <c r="AS707" s="219" t="s">
        <v>2563</v>
      </c>
      <c r="AT707" s="117" t="b">
        <f>IF(Table16[[#This Row],[PROPOSED
Form ID Name]]=Table16[[#This Row],[ADOPTED
Form ID Name]],TRUE,FALSE)</f>
        <v>1</v>
      </c>
      <c r="AU707" s="121" t="s">
        <v>1203</v>
      </c>
      <c r="AV707" s="220" t="b">
        <f>AND(Table16[[#This Row],[PROPOSED Adjustment Description]]=Table16[[#This Row],[ ADOPTED
Adjustment Description]],TRUE,FALSE)</f>
        <v>0</v>
      </c>
      <c r="AW707" s="1" t="s">
        <v>4458</v>
      </c>
      <c r="AX707" s="1" t="b">
        <f>Table16[[#This Row],[Total Expenditures to CAP]]=Table16[[#This Row],[
Percent Related to CAP]]*Table16[[#This Row],[ADOPTED
Expenditures TOTAL]]</f>
        <v>1</v>
      </c>
      <c r="AY707" s="1" t="b">
        <f>Table16[[#This Row],[Total Revenue to CAP]]=Table16[[#This Row],[
Percent Related to CAP]]*Table16[[#This Row],[ADOPTED
Revenue TOTAL]]</f>
        <v>1</v>
      </c>
    </row>
    <row r="708" spans="1:51" s="214" customFormat="1" ht="35.25" customHeight="1" x14ac:dyDescent="0.15">
      <c r="A708" s="196">
        <v>200611</v>
      </c>
      <c r="B708" s="197" t="s">
        <v>1160</v>
      </c>
      <c r="C708" s="198">
        <v>1314</v>
      </c>
      <c r="D708" s="197" t="s">
        <v>261</v>
      </c>
      <c r="E708" s="197" t="s">
        <v>83</v>
      </c>
      <c r="F708" s="197" t="s">
        <v>83</v>
      </c>
      <c r="G708" s="197" t="s">
        <v>89</v>
      </c>
      <c r="H708" s="197" t="s">
        <v>83</v>
      </c>
      <c r="I708" s="226">
        <v>57780</v>
      </c>
      <c r="J708" s="227" t="s">
        <v>2565</v>
      </c>
      <c r="K708" s="188"/>
      <c r="L708" s="189"/>
      <c r="M708" s="189"/>
      <c r="N708" s="189"/>
      <c r="O708" s="189">
        <f>SUM(Table16[[#This Row],[Salaries and Wages]:[Variable Fringe]])</f>
        <v>0</v>
      </c>
      <c r="P708" s="189"/>
      <c r="Q708" s="189"/>
      <c r="R708" s="189"/>
      <c r="S708" s="189"/>
      <c r="T708" s="189"/>
      <c r="U708" s="189"/>
      <c r="V708" s="189"/>
      <c r="W708" s="189"/>
      <c r="X708" s="189"/>
      <c r="Y708" s="189"/>
      <c r="Z708" s="189">
        <v>1732208</v>
      </c>
      <c r="AA708" s="221" t="s">
        <v>1177</v>
      </c>
      <c r="AB708" s="210" t="s">
        <v>1142</v>
      </c>
      <c r="AC708" s="210" t="s">
        <v>2566</v>
      </c>
      <c r="AD708" s="197" t="s">
        <v>94</v>
      </c>
      <c r="AE708" s="234" t="s">
        <v>69</v>
      </c>
      <c r="AF708" s="231">
        <v>0</v>
      </c>
      <c r="AG708" s="211">
        <f>Table16[[#This Row],[ADOPTED
Expenditures TOTAL]]*Table16[[#This Row],[
Percent Related to CAP]]</f>
        <v>0</v>
      </c>
      <c r="AH708" s="211">
        <f>Table16[[#This Row],[ADOPTED
Revenue TOTAL]]*Table16[[#This Row],[
Percent Related to CAP]]</f>
        <v>0</v>
      </c>
      <c r="AI708" s="217" t="s">
        <v>69</v>
      </c>
      <c r="AJ708" s="217" t="s">
        <v>69</v>
      </c>
      <c r="AK708" s="217" t="s">
        <v>69</v>
      </c>
      <c r="AL708" s="217" t="s">
        <v>69</v>
      </c>
      <c r="AM708" s="246"/>
      <c r="AN708" s="215" t="s">
        <v>83</v>
      </c>
      <c r="AO708" s="197"/>
      <c r="AP708" s="197"/>
      <c r="AQ708" s="216"/>
      <c r="AR708" s="216"/>
      <c r="AS708" s="219" t="s">
        <v>2565</v>
      </c>
      <c r="AT708" s="117" t="b">
        <f>IF(Table16[[#This Row],[PROPOSED
Form ID Name]]=Table16[[#This Row],[ADOPTED
Form ID Name]],TRUE,FALSE)</f>
        <v>1</v>
      </c>
      <c r="AU708" s="121" t="s">
        <v>1177</v>
      </c>
      <c r="AV708" s="220" t="b">
        <f>AND(Table16[[#This Row],[PROPOSED Adjustment Description]]=Table16[[#This Row],[ ADOPTED
Adjustment Description]],TRUE,FALSE)</f>
        <v>0</v>
      </c>
      <c r="AW708" s="1" t="s">
        <v>4458</v>
      </c>
      <c r="AX708" s="1" t="b">
        <f>Table16[[#This Row],[Total Expenditures to CAP]]=Table16[[#This Row],[
Percent Related to CAP]]*Table16[[#This Row],[ADOPTED
Expenditures TOTAL]]</f>
        <v>1</v>
      </c>
      <c r="AY708" s="1" t="b">
        <f>Table16[[#This Row],[Total Revenue to CAP]]=Table16[[#This Row],[
Percent Related to CAP]]*Table16[[#This Row],[ADOPTED
Revenue TOTAL]]</f>
        <v>1</v>
      </c>
    </row>
    <row r="709" spans="1:51" s="214" customFormat="1" ht="35.25" customHeight="1" x14ac:dyDescent="0.15">
      <c r="A709" s="196">
        <v>100000</v>
      </c>
      <c r="B709" s="199" t="s">
        <v>57</v>
      </c>
      <c r="C709" s="198">
        <v>1914</v>
      </c>
      <c r="D709" s="199" t="s">
        <v>318</v>
      </c>
      <c r="E709" s="199" t="s">
        <v>83</v>
      </c>
      <c r="F709" s="199" t="s">
        <v>83</v>
      </c>
      <c r="G709" s="199" t="s">
        <v>61</v>
      </c>
      <c r="H709" s="199" t="s">
        <v>83</v>
      </c>
      <c r="I709" s="226">
        <v>57781</v>
      </c>
      <c r="J709" s="228" t="s">
        <v>2567</v>
      </c>
      <c r="K709" s="190"/>
      <c r="L709" s="191">
        <v>1650747</v>
      </c>
      <c r="M709" s="191"/>
      <c r="N709" s="191"/>
      <c r="O709" s="191">
        <f>SUM(Table16[[#This Row],[Salaries and Wages]:[Variable Fringe]])</f>
        <v>1650747</v>
      </c>
      <c r="P709" s="191"/>
      <c r="Q709" s="191"/>
      <c r="R709" s="191"/>
      <c r="S709" s="191"/>
      <c r="T709" s="191"/>
      <c r="U709" s="191"/>
      <c r="V709" s="191"/>
      <c r="W709" s="191"/>
      <c r="X709" s="191"/>
      <c r="Y709" s="191">
        <v>1650747</v>
      </c>
      <c r="Z709" s="191"/>
      <c r="AA709" s="223"/>
      <c r="AB709" s="210" t="s">
        <v>2568</v>
      </c>
      <c r="AC709" s="210" t="s">
        <v>2569</v>
      </c>
      <c r="AD709" s="199"/>
      <c r="AE709" s="234"/>
      <c r="AF709" s="231">
        <v>0</v>
      </c>
      <c r="AG709" s="211">
        <f>Table16[[#This Row],[ADOPTED
Expenditures TOTAL]]*Table16[[#This Row],[
Percent Related to CAP]]</f>
        <v>0</v>
      </c>
      <c r="AH709" s="211">
        <f>Table16[[#This Row],[ADOPTED
Revenue TOTAL]]*Table16[[#This Row],[
Percent Related to CAP]]</f>
        <v>0</v>
      </c>
      <c r="AI709" s="217" t="s">
        <v>69</v>
      </c>
      <c r="AJ709" s="217" t="s">
        <v>69</v>
      </c>
      <c r="AK709" s="217" t="s">
        <v>69</v>
      </c>
      <c r="AL709" s="217" t="s">
        <v>69</v>
      </c>
      <c r="AM709" s="246"/>
      <c r="AN709" s="215"/>
      <c r="AO709" s="197"/>
      <c r="AP709" s="197"/>
      <c r="AQ709" s="197"/>
      <c r="AR709" s="197" t="s">
        <v>83</v>
      </c>
      <c r="AS709" s="219" t="s">
        <v>2567</v>
      </c>
      <c r="AT709" s="116" t="b">
        <f>IF(Table16[[#This Row],[PROPOSED
Form ID Name]]=Table16[[#This Row],[ADOPTED
Form ID Name]],TRUE,FALSE)</f>
        <v>1</v>
      </c>
      <c r="AU709" s="121" t="e">
        <v>#N/A</v>
      </c>
      <c r="AV709" s="220" t="e">
        <f>AND(Table16[[#This Row],[PROPOSED Adjustment Description]]=Table16[[#This Row],[ ADOPTED
Adjustment Description]],TRUE,FALSE)</f>
        <v>#N/A</v>
      </c>
      <c r="AW709" s="1" t="s">
        <v>4458</v>
      </c>
      <c r="AX709" s="1" t="b">
        <f>Table16[[#This Row],[Total Expenditures to CAP]]=Table16[[#This Row],[
Percent Related to CAP]]*Table16[[#This Row],[ADOPTED
Expenditures TOTAL]]</f>
        <v>1</v>
      </c>
      <c r="AY709" s="1" t="b">
        <f>Table16[[#This Row],[Total Revenue to CAP]]=Table16[[#This Row],[
Percent Related to CAP]]*Table16[[#This Row],[ADOPTED
Revenue TOTAL]]</f>
        <v>1</v>
      </c>
    </row>
    <row r="710" spans="1:51" s="214" customFormat="1" ht="35.25" customHeight="1" x14ac:dyDescent="0.15">
      <c r="A710" s="196">
        <v>100000</v>
      </c>
      <c r="B710" s="199" t="s">
        <v>57</v>
      </c>
      <c r="C710" s="198">
        <v>1912</v>
      </c>
      <c r="D710" s="199" t="s">
        <v>471</v>
      </c>
      <c r="E710" s="199" t="s">
        <v>83</v>
      </c>
      <c r="F710" s="199" t="s">
        <v>83</v>
      </c>
      <c r="G710" s="199" t="s">
        <v>61</v>
      </c>
      <c r="H710" s="199" t="s">
        <v>83</v>
      </c>
      <c r="I710" s="226">
        <v>57782</v>
      </c>
      <c r="J710" s="228" t="s">
        <v>2570</v>
      </c>
      <c r="K710" s="190"/>
      <c r="L710" s="191">
        <v>2194510</v>
      </c>
      <c r="M710" s="191"/>
      <c r="N710" s="191"/>
      <c r="O710" s="191">
        <f>SUM(Table16[[#This Row],[Salaries and Wages]:[Variable Fringe]])</f>
        <v>2194510</v>
      </c>
      <c r="P710" s="191"/>
      <c r="Q710" s="191"/>
      <c r="R710" s="191"/>
      <c r="S710" s="191"/>
      <c r="T710" s="191"/>
      <c r="U710" s="191"/>
      <c r="V710" s="191"/>
      <c r="W710" s="191"/>
      <c r="X710" s="191"/>
      <c r="Y710" s="191">
        <v>2194510</v>
      </c>
      <c r="Z710" s="191"/>
      <c r="AA710" s="223"/>
      <c r="AB710" s="210" t="s">
        <v>2571</v>
      </c>
      <c r="AC710" s="210"/>
      <c r="AD710" s="199"/>
      <c r="AE710" s="234"/>
      <c r="AF710" s="231">
        <v>0</v>
      </c>
      <c r="AG710" s="211">
        <f>Table16[[#This Row],[ADOPTED
Expenditures TOTAL]]*Table16[[#This Row],[
Percent Related to CAP]]</f>
        <v>0</v>
      </c>
      <c r="AH710" s="211">
        <f>Table16[[#This Row],[ADOPTED
Revenue TOTAL]]*Table16[[#This Row],[
Percent Related to CAP]]</f>
        <v>0</v>
      </c>
      <c r="AI710" s="217" t="s">
        <v>69</v>
      </c>
      <c r="AJ710" s="217" t="s">
        <v>69</v>
      </c>
      <c r="AK710" s="217" t="s">
        <v>69</v>
      </c>
      <c r="AL710" s="217" t="s">
        <v>69</v>
      </c>
      <c r="AM710" s="246"/>
      <c r="AN710" s="215"/>
      <c r="AO710" s="197"/>
      <c r="AP710" s="197"/>
      <c r="AQ710" s="197"/>
      <c r="AR710" s="197" t="s">
        <v>83</v>
      </c>
      <c r="AS710" s="219" t="s">
        <v>2570</v>
      </c>
      <c r="AT710" s="116" t="b">
        <f>IF(Table16[[#This Row],[PROPOSED
Form ID Name]]=Table16[[#This Row],[ADOPTED
Form ID Name]],TRUE,FALSE)</f>
        <v>1</v>
      </c>
      <c r="AU710" s="121" t="e">
        <v>#N/A</v>
      </c>
      <c r="AV710" s="220" t="e">
        <f>AND(Table16[[#This Row],[PROPOSED Adjustment Description]]=Table16[[#This Row],[ ADOPTED
Adjustment Description]],TRUE,FALSE)</f>
        <v>#N/A</v>
      </c>
      <c r="AW710" s="1" t="s">
        <v>4458</v>
      </c>
      <c r="AX710" s="1" t="b">
        <f>Table16[[#This Row],[Total Expenditures to CAP]]=Table16[[#This Row],[
Percent Related to CAP]]*Table16[[#This Row],[ADOPTED
Expenditures TOTAL]]</f>
        <v>1</v>
      </c>
      <c r="AY710" s="1" t="b">
        <f>Table16[[#This Row],[Total Revenue to CAP]]=Table16[[#This Row],[
Percent Related to CAP]]*Table16[[#This Row],[ADOPTED
Revenue TOTAL]]</f>
        <v>1</v>
      </c>
    </row>
    <row r="711" spans="1:51" s="214" customFormat="1" ht="35.25" customHeight="1" x14ac:dyDescent="0.15">
      <c r="A711" s="196">
        <v>200227</v>
      </c>
      <c r="B711" s="197" t="s">
        <v>398</v>
      </c>
      <c r="C711" s="198">
        <v>1913</v>
      </c>
      <c r="D711" s="197" t="s">
        <v>399</v>
      </c>
      <c r="E711" s="197" t="s">
        <v>72</v>
      </c>
      <c r="F711" s="197" t="s">
        <v>83</v>
      </c>
      <c r="G711" s="197" t="s">
        <v>61</v>
      </c>
      <c r="H711" s="197" t="s">
        <v>83</v>
      </c>
      <c r="I711" s="198">
        <v>57783</v>
      </c>
      <c r="J711" s="209" t="s">
        <v>2572</v>
      </c>
      <c r="K711" s="188">
        <v>1</v>
      </c>
      <c r="L711" s="189">
        <v>119654</v>
      </c>
      <c r="M711" s="189">
        <v>43881</v>
      </c>
      <c r="N711" s="189">
        <v>23981</v>
      </c>
      <c r="O711" s="189">
        <f>SUM(Table16[[#This Row],[Salaries and Wages]:[Variable Fringe]])</f>
        <v>187516</v>
      </c>
      <c r="P711" s="189"/>
      <c r="Q711" s="189">
        <v>86773</v>
      </c>
      <c r="R711" s="189"/>
      <c r="S711" s="189"/>
      <c r="T711" s="189"/>
      <c r="U711" s="189"/>
      <c r="V711" s="189"/>
      <c r="W711" s="189"/>
      <c r="X711" s="189"/>
      <c r="Y711" s="189">
        <v>274289</v>
      </c>
      <c r="Z711" s="189"/>
      <c r="AA711" s="407" t="s">
        <v>2573</v>
      </c>
      <c r="AB711" s="210" t="s">
        <v>2574</v>
      </c>
      <c r="AC711" s="210" t="s">
        <v>2575</v>
      </c>
      <c r="AD711" s="197" t="s">
        <v>67</v>
      </c>
      <c r="AE711" s="235" t="s">
        <v>2576</v>
      </c>
      <c r="AF711" s="231">
        <v>0</v>
      </c>
      <c r="AG711" s="211">
        <f>Table16[[#This Row],[ADOPTED
Expenditures TOTAL]]*Table16[[#This Row],[
Percent Related to CAP]]</f>
        <v>0</v>
      </c>
      <c r="AH711" s="211">
        <f>Table16[[#This Row],[ADOPTED
Revenue TOTAL]]*Table16[[#This Row],[
Percent Related to CAP]]</f>
        <v>0</v>
      </c>
      <c r="AI711" s="217" t="s">
        <v>69</v>
      </c>
      <c r="AJ711" s="217" t="s">
        <v>69</v>
      </c>
      <c r="AK711" s="217" t="s">
        <v>69</v>
      </c>
      <c r="AL711" s="217" t="s">
        <v>69</v>
      </c>
      <c r="AM711" s="290"/>
      <c r="AN711" s="212"/>
      <c r="AO711" s="213"/>
      <c r="AP711" s="197" t="s">
        <v>83</v>
      </c>
      <c r="AQ711" s="197"/>
      <c r="AR711" s="197"/>
      <c r="AS711" s="243" t="s">
        <v>2577</v>
      </c>
      <c r="AT711" s="260" t="b">
        <f>IF(Table16[[#This Row],[PROPOSED
Form ID Name]]=Table16[[#This Row],[ADOPTED
Form ID Name]],TRUE,FALSE)</f>
        <v>0</v>
      </c>
      <c r="AU711" s="253" t="e">
        <v>#N/A</v>
      </c>
      <c r="AV711" s="254" t="e">
        <f>AND(Table16[[#This Row],[PROPOSED Adjustment Description]]=Table16[[#This Row],[ ADOPTED
Adjustment Description]],TRUE,FALSE)</f>
        <v>#N/A</v>
      </c>
      <c r="AW711" s="1" t="s">
        <v>4458</v>
      </c>
      <c r="AX711" s="1" t="b">
        <f>Table16[[#This Row],[Total Expenditures to CAP]]=Table16[[#This Row],[
Percent Related to CAP]]*Table16[[#This Row],[ADOPTED
Expenditures TOTAL]]</f>
        <v>1</v>
      </c>
      <c r="AY711" s="1" t="b">
        <f>Table16[[#This Row],[Total Revenue to CAP]]=Table16[[#This Row],[
Percent Related to CAP]]*Table16[[#This Row],[ADOPTED
Revenue TOTAL]]</f>
        <v>1</v>
      </c>
    </row>
    <row r="712" spans="1:51" s="214" customFormat="1" ht="35.25" customHeight="1" x14ac:dyDescent="0.15">
      <c r="A712" s="196">
        <v>720040</v>
      </c>
      <c r="B712" s="199" t="s">
        <v>2084</v>
      </c>
      <c r="C712" s="198">
        <v>1514</v>
      </c>
      <c r="D712" s="199" t="s">
        <v>2085</v>
      </c>
      <c r="E712" s="199" t="s">
        <v>83</v>
      </c>
      <c r="F712" s="199" t="s">
        <v>83</v>
      </c>
      <c r="G712" s="199" t="s">
        <v>134</v>
      </c>
      <c r="H712" s="199" t="s">
        <v>83</v>
      </c>
      <c r="I712" s="226">
        <v>57784</v>
      </c>
      <c r="J712" s="228" t="s">
        <v>2578</v>
      </c>
      <c r="K712" s="190"/>
      <c r="L712" s="191"/>
      <c r="M712" s="191"/>
      <c r="N712" s="191"/>
      <c r="O712" s="191">
        <f>SUM(Table16[[#This Row],[Salaries and Wages]:[Variable Fringe]])</f>
        <v>0</v>
      </c>
      <c r="P712" s="191"/>
      <c r="Q712" s="191"/>
      <c r="R712" s="191"/>
      <c r="S712" s="191"/>
      <c r="T712" s="191"/>
      <c r="U712" s="191"/>
      <c r="V712" s="191"/>
      <c r="W712" s="191"/>
      <c r="X712" s="191"/>
      <c r="Y712" s="191"/>
      <c r="Z712" s="193">
        <v>-38256</v>
      </c>
      <c r="AA712" s="223" t="s">
        <v>2579</v>
      </c>
      <c r="AB712" s="210" t="s">
        <v>1993</v>
      </c>
      <c r="AC712" s="210" t="s">
        <v>1689</v>
      </c>
      <c r="AD712" s="199" t="s">
        <v>94</v>
      </c>
      <c r="AE712" s="236"/>
      <c r="AF712" s="231">
        <v>0</v>
      </c>
      <c r="AG712" s="211">
        <f>Table16[[#This Row],[ADOPTED
Expenditures TOTAL]]*Table16[[#This Row],[
Percent Related to CAP]]</f>
        <v>0</v>
      </c>
      <c r="AH712" s="211">
        <f>Table16[[#This Row],[ADOPTED
Revenue TOTAL]]*Table16[[#This Row],[
Percent Related to CAP]]</f>
        <v>0</v>
      </c>
      <c r="AI712" s="217" t="s">
        <v>69</v>
      </c>
      <c r="AJ712" s="217" t="s">
        <v>69</v>
      </c>
      <c r="AK712" s="217" t="s">
        <v>69</v>
      </c>
      <c r="AL712" s="217" t="s">
        <v>69</v>
      </c>
      <c r="AM712" s="291"/>
      <c r="AN712" s="215" t="s">
        <v>83</v>
      </c>
      <c r="AO712" s="197"/>
      <c r="AP712" s="197"/>
      <c r="AQ712" s="197"/>
      <c r="AR712" s="216"/>
      <c r="AS712" s="219" t="s">
        <v>2578</v>
      </c>
      <c r="AT712" s="117" t="b">
        <f>IF(Table16[[#This Row],[PROPOSED
Form ID Name]]=Table16[[#This Row],[ADOPTED
Form ID Name]],TRUE,FALSE)</f>
        <v>1</v>
      </c>
      <c r="AU712" s="121" t="e">
        <v>#N/A</v>
      </c>
      <c r="AV712" s="220" t="e">
        <f>AND(Table16[[#This Row],[PROPOSED Adjustment Description]]=Table16[[#This Row],[ ADOPTED
Adjustment Description]],TRUE,FALSE)</f>
        <v>#N/A</v>
      </c>
      <c r="AW712" s="1" t="s">
        <v>4458</v>
      </c>
      <c r="AX712" s="1" t="b">
        <f>Table16[[#This Row],[Total Expenditures to CAP]]=Table16[[#This Row],[
Percent Related to CAP]]*Table16[[#This Row],[ADOPTED
Expenditures TOTAL]]</f>
        <v>1</v>
      </c>
      <c r="AY712" s="1" t="b">
        <f>Table16[[#This Row],[Total Revenue to CAP]]=Table16[[#This Row],[
Percent Related to CAP]]*Table16[[#This Row],[ADOPTED
Revenue TOTAL]]</f>
        <v>1</v>
      </c>
    </row>
    <row r="713" spans="1:51" s="214" customFormat="1" ht="35.25" customHeight="1" x14ac:dyDescent="0.15">
      <c r="A713" s="196">
        <v>100000</v>
      </c>
      <c r="B713" s="199" t="s">
        <v>57</v>
      </c>
      <c r="C713" s="198">
        <v>1912</v>
      </c>
      <c r="D713" s="199" t="s">
        <v>471</v>
      </c>
      <c r="E713" s="199" t="s">
        <v>83</v>
      </c>
      <c r="F713" s="199" t="s">
        <v>83</v>
      </c>
      <c r="G713" s="199" t="s">
        <v>89</v>
      </c>
      <c r="H713" s="199" t="s">
        <v>83</v>
      </c>
      <c r="I713" s="226">
        <v>57785</v>
      </c>
      <c r="J713" s="228" t="s">
        <v>2580</v>
      </c>
      <c r="K713" s="190"/>
      <c r="L713" s="191"/>
      <c r="M713" s="191"/>
      <c r="N713" s="191"/>
      <c r="O713" s="191">
        <f>SUM(Table16[[#This Row],[Salaries and Wages]:[Variable Fringe]])</f>
        <v>0</v>
      </c>
      <c r="P713" s="191"/>
      <c r="Q713" s="191"/>
      <c r="R713" s="191"/>
      <c r="S713" s="191"/>
      <c r="T713" s="191"/>
      <c r="U713" s="191"/>
      <c r="V713" s="191"/>
      <c r="W713" s="191"/>
      <c r="X713" s="191"/>
      <c r="Y713" s="191"/>
      <c r="Z713" s="191">
        <v>1000000</v>
      </c>
      <c r="AA713" s="223" t="s">
        <v>2559</v>
      </c>
      <c r="AB713" s="210" t="s">
        <v>2560</v>
      </c>
      <c r="AC713" s="210" t="s">
        <v>2559</v>
      </c>
      <c r="AD713" s="199" t="s">
        <v>94</v>
      </c>
      <c r="AE713" s="234"/>
      <c r="AF713" s="231">
        <v>0</v>
      </c>
      <c r="AG713" s="211">
        <f>Table16[[#This Row],[ADOPTED
Expenditures TOTAL]]*Table16[[#This Row],[
Percent Related to CAP]]</f>
        <v>0</v>
      </c>
      <c r="AH713" s="211">
        <f>Table16[[#This Row],[ADOPTED
Revenue TOTAL]]*Table16[[#This Row],[
Percent Related to CAP]]</f>
        <v>0</v>
      </c>
      <c r="AI713" s="217" t="s">
        <v>69</v>
      </c>
      <c r="AJ713" s="217" t="s">
        <v>69</v>
      </c>
      <c r="AK713" s="217" t="s">
        <v>69</v>
      </c>
      <c r="AL713" s="217" t="s">
        <v>69</v>
      </c>
      <c r="AM713" s="246"/>
      <c r="AN713" s="215"/>
      <c r="AO713" s="197"/>
      <c r="AP713" s="197"/>
      <c r="AQ713" s="197"/>
      <c r="AR713" s="197" t="s">
        <v>83</v>
      </c>
      <c r="AS713" s="219" t="s">
        <v>2580</v>
      </c>
      <c r="AT713" s="116" t="b">
        <f>IF(Table16[[#This Row],[PROPOSED
Form ID Name]]=Table16[[#This Row],[ADOPTED
Form ID Name]],TRUE,FALSE)</f>
        <v>1</v>
      </c>
      <c r="AU713" s="121" t="e">
        <v>#N/A</v>
      </c>
      <c r="AV713" s="220" t="e">
        <f>AND(Table16[[#This Row],[PROPOSED Adjustment Description]]=Table16[[#This Row],[ ADOPTED
Adjustment Description]],TRUE,FALSE)</f>
        <v>#N/A</v>
      </c>
      <c r="AW713" s="1" t="s">
        <v>4458</v>
      </c>
      <c r="AX713" s="1" t="b">
        <f>Table16[[#This Row],[Total Expenditures to CAP]]=Table16[[#This Row],[
Percent Related to CAP]]*Table16[[#This Row],[ADOPTED
Expenditures TOTAL]]</f>
        <v>1</v>
      </c>
      <c r="AY713" s="1" t="b">
        <f>Table16[[#This Row],[Total Revenue to CAP]]=Table16[[#This Row],[
Percent Related to CAP]]*Table16[[#This Row],[ADOPTED
Revenue TOTAL]]</f>
        <v>1</v>
      </c>
    </row>
    <row r="714" spans="1:51" s="214" customFormat="1" ht="35.25" customHeight="1" x14ac:dyDescent="0.15">
      <c r="A714" s="196">
        <v>100000</v>
      </c>
      <c r="B714" s="197" t="s">
        <v>57</v>
      </c>
      <c r="C714" s="198">
        <v>1621</v>
      </c>
      <c r="D714" s="197" t="s">
        <v>432</v>
      </c>
      <c r="E714" s="197" t="s">
        <v>126</v>
      </c>
      <c r="F714" s="197" t="s">
        <v>73</v>
      </c>
      <c r="G714" s="197" t="s">
        <v>128</v>
      </c>
      <c r="H714" s="197" t="s">
        <v>493</v>
      </c>
      <c r="I714" s="198">
        <v>57786</v>
      </c>
      <c r="J714" s="209" t="s">
        <v>2581</v>
      </c>
      <c r="K714" s="188"/>
      <c r="L714" s="189"/>
      <c r="M714" s="189"/>
      <c r="N714" s="189"/>
      <c r="O714" s="189">
        <f>SUM(Table16[[#This Row],[Salaries and Wages]:[Variable Fringe]])</f>
        <v>0</v>
      </c>
      <c r="P714" s="189"/>
      <c r="Q714" s="189">
        <v>262000</v>
      </c>
      <c r="R714" s="189"/>
      <c r="S714" s="189"/>
      <c r="T714" s="189"/>
      <c r="U714" s="189"/>
      <c r="V714" s="189"/>
      <c r="W714" s="189"/>
      <c r="X714" s="189"/>
      <c r="Y714" s="189">
        <v>262000</v>
      </c>
      <c r="Z714" s="189"/>
      <c r="AA714" s="407" t="s">
        <v>2582</v>
      </c>
      <c r="AB714" s="210" t="s">
        <v>2583</v>
      </c>
      <c r="AC714" s="210" t="s">
        <v>2584</v>
      </c>
      <c r="AD714" s="197" t="s">
        <v>67</v>
      </c>
      <c r="AE714" s="235" t="s">
        <v>2585</v>
      </c>
      <c r="AF714" s="231">
        <v>1</v>
      </c>
      <c r="AG714" s="211">
        <f>Table16[[#This Row],[ADOPTED
Expenditures TOTAL]]*Table16[[#This Row],[
Percent Related to CAP]]</f>
        <v>262000</v>
      </c>
      <c r="AH714" s="211">
        <f>Table16[[#This Row],[ADOPTED
Revenue TOTAL]]*Table16[[#This Row],[
Percent Related to CAP]]</f>
        <v>0</v>
      </c>
      <c r="AI714" s="217" t="s">
        <v>79</v>
      </c>
      <c r="AJ714" s="445" t="s">
        <v>200</v>
      </c>
      <c r="AK714" s="217" t="s">
        <v>81</v>
      </c>
      <c r="AL714" s="217" t="s">
        <v>269</v>
      </c>
      <c r="AM714" s="290"/>
      <c r="AN714" s="212"/>
      <c r="AO714" s="213"/>
      <c r="AP714" s="213"/>
      <c r="AQ714" s="213"/>
      <c r="AR714" s="197" t="s">
        <v>179</v>
      </c>
      <c r="AS714" s="243" t="s">
        <v>2581</v>
      </c>
      <c r="AT714" s="252" t="b">
        <f>IF(Table16[[#This Row],[PROPOSED
Form ID Name]]=Table16[[#This Row],[ADOPTED
Form ID Name]],TRUE,FALSE)</f>
        <v>1</v>
      </c>
      <c r="AU714" s="253" t="e">
        <v>#N/A</v>
      </c>
      <c r="AV714" s="254" t="e">
        <f>AND(Table16[[#This Row],[PROPOSED Adjustment Description]]=Table16[[#This Row],[ ADOPTED
Adjustment Description]],TRUE,FALSE)</f>
        <v>#N/A</v>
      </c>
      <c r="AW714" s="1" t="s">
        <v>4458</v>
      </c>
      <c r="AX714" s="1" t="b">
        <f>Table16[[#This Row],[Total Expenditures to CAP]]=Table16[[#This Row],[
Percent Related to CAP]]*Table16[[#This Row],[ADOPTED
Expenditures TOTAL]]</f>
        <v>1</v>
      </c>
      <c r="AY714" s="1" t="b">
        <f>Table16[[#This Row],[Total Revenue to CAP]]=Table16[[#This Row],[
Percent Related to CAP]]*Table16[[#This Row],[ADOPTED
Revenue TOTAL]]</f>
        <v>1</v>
      </c>
    </row>
    <row r="715" spans="1:51" s="214" customFormat="1" ht="35.25" customHeight="1" x14ac:dyDescent="0.15">
      <c r="A715" s="196">
        <v>100000</v>
      </c>
      <c r="B715" s="199" t="s">
        <v>57</v>
      </c>
      <c r="C715" s="198">
        <v>1912</v>
      </c>
      <c r="D715" s="199" t="s">
        <v>471</v>
      </c>
      <c r="E715" s="199" t="s">
        <v>83</v>
      </c>
      <c r="F715" s="199" t="s">
        <v>83</v>
      </c>
      <c r="G715" s="199" t="s">
        <v>61</v>
      </c>
      <c r="H715" s="199" t="s">
        <v>83</v>
      </c>
      <c r="I715" s="226">
        <v>57788</v>
      </c>
      <c r="J715" s="228" t="s">
        <v>2586</v>
      </c>
      <c r="K715" s="190"/>
      <c r="L715" s="193">
        <v>-1269350</v>
      </c>
      <c r="M715" s="191"/>
      <c r="N715" s="191"/>
      <c r="O715" s="191">
        <f>SUM(Table16[[#This Row],[Salaries and Wages]:[Variable Fringe]])</f>
        <v>-1269350</v>
      </c>
      <c r="P715" s="191"/>
      <c r="Q715" s="191"/>
      <c r="R715" s="191"/>
      <c r="S715" s="191"/>
      <c r="T715" s="191"/>
      <c r="U715" s="191"/>
      <c r="V715" s="191"/>
      <c r="W715" s="191"/>
      <c r="X715" s="191"/>
      <c r="Y715" s="193">
        <v>-1269350</v>
      </c>
      <c r="Z715" s="191"/>
      <c r="AA715" s="223"/>
      <c r="AB715" s="210" t="s">
        <v>2587</v>
      </c>
      <c r="AC715" s="210" t="s">
        <v>2588</v>
      </c>
      <c r="AD715" s="199"/>
      <c r="AE715" s="234"/>
      <c r="AF715" s="231">
        <v>0</v>
      </c>
      <c r="AG715" s="211">
        <f>Table16[[#This Row],[ADOPTED
Expenditures TOTAL]]*Table16[[#This Row],[
Percent Related to CAP]]</f>
        <v>0</v>
      </c>
      <c r="AH715" s="211">
        <f>Table16[[#This Row],[ADOPTED
Revenue TOTAL]]*Table16[[#This Row],[
Percent Related to CAP]]</f>
        <v>0</v>
      </c>
      <c r="AI715" s="217" t="s">
        <v>69</v>
      </c>
      <c r="AJ715" s="217" t="s">
        <v>69</v>
      </c>
      <c r="AK715" s="217" t="s">
        <v>69</v>
      </c>
      <c r="AL715" s="217" t="s">
        <v>69</v>
      </c>
      <c r="AM715" s="246"/>
      <c r="AN715" s="215"/>
      <c r="AO715" s="197"/>
      <c r="AP715" s="197"/>
      <c r="AQ715" s="197"/>
      <c r="AR715" s="197" t="s">
        <v>83</v>
      </c>
      <c r="AS715" s="219" t="s">
        <v>2586</v>
      </c>
      <c r="AT715" s="116" t="b">
        <f>IF(Table16[[#This Row],[PROPOSED
Form ID Name]]=Table16[[#This Row],[ADOPTED
Form ID Name]],TRUE,FALSE)</f>
        <v>1</v>
      </c>
      <c r="AU715" s="121" t="e">
        <v>#N/A</v>
      </c>
      <c r="AV715" s="220" t="e">
        <f>AND(Table16[[#This Row],[PROPOSED Adjustment Description]]=Table16[[#This Row],[ ADOPTED
Adjustment Description]],TRUE,FALSE)</f>
        <v>#N/A</v>
      </c>
      <c r="AW715" s="1" t="s">
        <v>4458</v>
      </c>
      <c r="AX715" s="1" t="b">
        <f>Table16[[#This Row],[Total Expenditures to CAP]]=Table16[[#This Row],[
Percent Related to CAP]]*Table16[[#This Row],[ADOPTED
Expenditures TOTAL]]</f>
        <v>1</v>
      </c>
      <c r="AY715" s="1" t="b">
        <f>Table16[[#This Row],[Total Revenue to CAP]]=Table16[[#This Row],[
Percent Related to CAP]]*Table16[[#This Row],[ADOPTED
Revenue TOTAL]]</f>
        <v>1</v>
      </c>
    </row>
    <row r="716" spans="1:51" s="214" customFormat="1" ht="35.25" customHeight="1" x14ac:dyDescent="0.15">
      <c r="A716" s="196">
        <v>100000</v>
      </c>
      <c r="B716" s="199" t="s">
        <v>57</v>
      </c>
      <c r="C716" s="198">
        <v>2114</v>
      </c>
      <c r="D716" s="199" t="s">
        <v>88</v>
      </c>
      <c r="E716" s="199" t="s">
        <v>72</v>
      </c>
      <c r="F716" s="199" t="s">
        <v>307</v>
      </c>
      <c r="G716" s="199" t="s">
        <v>61</v>
      </c>
      <c r="H716" s="199" t="s">
        <v>479</v>
      </c>
      <c r="I716" s="226">
        <v>57791</v>
      </c>
      <c r="J716" s="228" t="s">
        <v>2589</v>
      </c>
      <c r="K716" s="190">
        <v>1</v>
      </c>
      <c r="L716" s="191">
        <v>64805</v>
      </c>
      <c r="M716" s="191">
        <v>16877</v>
      </c>
      <c r="N716" s="191">
        <v>9350</v>
      </c>
      <c r="O716" s="191">
        <f>SUM(Table16[[#This Row],[Salaries and Wages]:[Variable Fringe]])</f>
        <v>91032</v>
      </c>
      <c r="P716" s="191"/>
      <c r="Q716" s="191"/>
      <c r="R716" s="191">
        <v>4500</v>
      </c>
      <c r="S716" s="191"/>
      <c r="T716" s="191"/>
      <c r="U716" s="191"/>
      <c r="V716" s="191"/>
      <c r="W716" s="191"/>
      <c r="X716" s="191"/>
      <c r="Y716" s="191">
        <v>95532</v>
      </c>
      <c r="Z716" s="191"/>
      <c r="AA716" s="223" t="s">
        <v>2590</v>
      </c>
      <c r="AB716" s="210" t="s">
        <v>2591</v>
      </c>
      <c r="AC716" s="210" t="s">
        <v>2592</v>
      </c>
      <c r="AD716" s="199" t="s">
        <v>67</v>
      </c>
      <c r="AE716" s="235" t="s">
        <v>2593</v>
      </c>
      <c r="AF716" s="259">
        <v>0</v>
      </c>
      <c r="AG716" s="211">
        <f>Table16[[#This Row],[ADOPTED
Expenditures TOTAL]]*Table16[[#This Row],[
Percent Related to CAP]]</f>
        <v>0</v>
      </c>
      <c r="AH716" s="211">
        <f>Table16[[#This Row],[ADOPTED
Revenue TOTAL]]*Table16[[#This Row],[
Percent Related to CAP]]</f>
        <v>0</v>
      </c>
      <c r="AI716" s="251" t="s">
        <v>69</v>
      </c>
      <c r="AJ716" s="251" t="s">
        <v>69</v>
      </c>
      <c r="AK716" s="251" t="s">
        <v>69</v>
      </c>
      <c r="AL716" s="251" t="s">
        <v>69</v>
      </c>
      <c r="AM716" s="290"/>
      <c r="AN716" s="212"/>
      <c r="AO716" s="213"/>
      <c r="AP716" s="213"/>
      <c r="AQ716" s="213"/>
      <c r="AR716" s="197" t="s">
        <v>179</v>
      </c>
      <c r="AS716" s="219" t="s">
        <v>2589</v>
      </c>
      <c r="AT716" s="116" t="b">
        <f>IF(Table16[[#This Row],[PROPOSED
Form ID Name]]=Table16[[#This Row],[ADOPTED
Form ID Name]],TRUE,FALSE)</f>
        <v>1</v>
      </c>
      <c r="AU716" s="121" t="e">
        <v>#N/A</v>
      </c>
      <c r="AV716" s="220" t="e">
        <f>AND(Table16[[#This Row],[PROPOSED Adjustment Description]]=Table16[[#This Row],[ ADOPTED
Adjustment Description]],TRUE,FALSE)</f>
        <v>#N/A</v>
      </c>
      <c r="AW716" s="1" t="s">
        <v>4458</v>
      </c>
      <c r="AX716" s="1" t="b">
        <f>Table16[[#This Row],[Total Expenditures to CAP]]=Table16[[#This Row],[
Percent Related to CAP]]*Table16[[#This Row],[ADOPTED
Expenditures TOTAL]]</f>
        <v>1</v>
      </c>
      <c r="AY716" s="1" t="b">
        <f>Table16[[#This Row],[Total Revenue to CAP]]=Table16[[#This Row],[
Percent Related to CAP]]*Table16[[#This Row],[ADOPTED
Revenue TOTAL]]</f>
        <v>1</v>
      </c>
    </row>
    <row r="717" spans="1:51" s="214" customFormat="1" ht="35.25" customHeight="1" x14ac:dyDescent="0.15">
      <c r="A717" s="196">
        <v>200111</v>
      </c>
      <c r="B717" s="199" t="s">
        <v>1434</v>
      </c>
      <c r="C717" s="198">
        <v>171417</v>
      </c>
      <c r="D717" s="199" t="s">
        <v>1435</v>
      </c>
      <c r="E717" s="199" t="s">
        <v>83</v>
      </c>
      <c r="F717" s="199" t="s">
        <v>60</v>
      </c>
      <c r="G717" s="199" t="s">
        <v>104</v>
      </c>
      <c r="H717" s="199" t="s">
        <v>83</v>
      </c>
      <c r="I717" s="226">
        <v>57792</v>
      </c>
      <c r="J717" s="228" t="s">
        <v>2594</v>
      </c>
      <c r="K717" s="190"/>
      <c r="L717" s="191"/>
      <c r="M717" s="191"/>
      <c r="N717" s="191"/>
      <c r="O717" s="191">
        <f>SUM(Table16[[#This Row],[Salaries and Wages]:[Variable Fringe]])</f>
        <v>0</v>
      </c>
      <c r="P717" s="191"/>
      <c r="Q717" s="191"/>
      <c r="R717" s="191"/>
      <c r="S717" s="191"/>
      <c r="T717" s="191"/>
      <c r="U717" s="191"/>
      <c r="V717" s="191"/>
      <c r="W717" s="191">
        <v>1433904</v>
      </c>
      <c r="X717" s="191"/>
      <c r="Y717" s="191">
        <v>1433904</v>
      </c>
      <c r="Z717" s="191"/>
      <c r="AA717" s="223" t="s">
        <v>2595</v>
      </c>
      <c r="AB717" s="210" t="s">
        <v>2099</v>
      </c>
      <c r="AC717" s="210" t="s">
        <v>2102</v>
      </c>
      <c r="AD717" s="199" t="s">
        <v>94</v>
      </c>
      <c r="AE717" s="236"/>
      <c r="AF717" s="231">
        <v>0</v>
      </c>
      <c r="AG717" s="211">
        <f>Table16[[#This Row],[ADOPTED
Expenditures TOTAL]]*Table16[[#This Row],[
Percent Related to CAP]]</f>
        <v>0</v>
      </c>
      <c r="AH717" s="211">
        <f>Table16[[#This Row],[ADOPTED
Revenue TOTAL]]*Table16[[#This Row],[
Percent Related to CAP]]</f>
        <v>0</v>
      </c>
      <c r="AI717" s="217" t="s">
        <v>69</v>
      </c>
      <c r="AJ717" s="217" t="s">
        <v>69</v>
      </c>
      <c r="AK717" s="217" t="s">
        <v>69</v>
      </c>
      <c r="AL717" s="217" t="s">
        <v>69</v>
      </c>
      <c r="AM717" s="291"/>
      <c r="AN717" s="215" t="s">
        <v>83</v>
      </c>
      <c r="AO717" s="197"/>
      <c r="AP717" s="197"/>
      <c r="AQ717" s="216"/>
      <c r="AR717" s="216"/>
      <c r="AS717" s="219" t="s">
        <v>2594</v>
      </c>
      <c r="AT717" s="117" t="b">
        <f>IF(Table16[[#This Row],[PROPOSED
Form ID Name]]=Table16[[#This Row],[ADOPTED
Form ID Name]],TRUE,FALSE)</f>
        <v>1</v>
      </c>
      <c r="AU717" s="121" t="e">
        <v>#N/A</v>
      </c>
      <c r="AV717" s="220" t="e">
        <f>AND(Table16[[#This Row],[PROPOSED Adjustment Description]]=Table16[[#This Row],[ ADOPTED
Adjustment Description]],TRUE,FALSE)</f>
        <v>#N/A</v>
      </c>
      <c r="AW717" s="1" t="s">
        <v>4458</v>
      </c>
      <c r="AX717" s="1" t="b">
        <f>Table16[[#This Row],[Total Expenditures to CAP]]=Table16[[#This Row],[
Percent Related to CAP]]*Table16[[#This Row],[ADOPTED
Expenditures TOTAL]]</f>
        <v>1</v>
      </c>
      <c r="AY717" s="1" t="b">
        <f>Table16[[#This Row],[Total Revenue to CAP]]=Table16[[#This Row],[
Percent Related to CAP]]*Table16[[#This Row],[ADOPTED
Revenue TOTAL]]</f>
        <v>1</v>
      </c>
    </row>
    <row r="718" spans="1:51" s="214" customFormat="1" ht="35.25" customHeight="1" x14ac:dyDescent="0.15">
      <c r="A718" s="196">
        <v>100000</v>
      </c>
      <c r="B718" s="199" t="s">
        <v>57</v>
      </c>
      <c r="C718" s="198">
        <v>1914</v>
      </c>
      <c r="D718" s="199" t="s">
        <v>318</v>
      </c>
      <c r="E718" s="199" t="s">
        <v>83</v>
      </c>
      <c r="F718" s="199" t="s">
        <v>60</v>
      </c>
      <c r="G718" s="199" t="s">
        <v>61</v>
      </c>
      <c r="H718" s="199" t="s">
        <v>83</v>
      </c>
      <c r="I718" s="226">
        <v>57793</v>
      </c>
      <c r="J718" s="228" t="s">
        <v>2596</v>
      </c>
      <c r="K718" s="190">
        <v>1</v>
      </c>
      <c r="L718" s="191">
        <v>232711</v>
      </c>
      <c r="M718" s="191">
        <v>297225</v>
      </c>
      <c r="N718" s="191">
        <v>11556</v>
      </c>
      <c r="O718" s="191">
        <f>SUM(Table16[[#This Row],[Salaries and Wages]:[Variable Fringe]])</f>
        <v>541492</v>
      </c>
      <c r="P718" s="191"/>
      <c r="Q718" s="191"/>
      <c r="R718" s="191"/>
      <c r="S718" s="191"/>
      <c r="T718" s="191"/>
      <c r="U718" s="191"/>
      <c r="V718" s="191"/>
      <c r="W718" s="191"/>
      <c r="X718" s="191"/>
      <c r="Y718" s="191">
        <v>541492</v>
      </c>
      <c r="Z718" s="191"/>
      <c r="AA718" s="223"/>
      <c r="AB718" s="210" t="s">
        <v>2597</v>
      </c>
      <c r="AC718" s="210" t="s">
        <v>2598</v>
      </c>
      <c r="AD718" s="199"/>
      <c r="AE718" s="234"/>
      <c r="AF718" s="231">
        <v>0</v>
      </c>
      <c r="AG718" s="211">
        <f>Table16[[#This Row],[ADOPTED
Expenditures TOTAL]]*Table16[[#This Row],[
Percent Related to CAP]]</f>
        <v>0</v>
      </c>
      <c r="AH718" s="211">
        <f>Table16[[#This Row],[ADOPTED
Revenue TOTAL]]*Table16[[#This Row],[
Percent Related to CAP]]</f>
        <v>0</v>
      </c>
      <c r="AI718" s="217" t="s">
        <v>69</v>
      </c>
      <c r="AJ718" s="217" t="s">
        <v>69</v>
      </c>
      <c r="AK718" s="217" t="s">
        <v>69</v>
      </c>
      <c r="AL718" s="217" t="s">
        <v>69</v>
      </c>
      <c r="AM718" s="246"/>
      <c r="AN718" s="215"/>
      <c r="AO718" s="197"/>
      <c r="AP718" s="197"/>
      <c r="AQ718" s="197"/>
      <c r="AR718" s="197" t="s">
        <v>70</v>
      </c>
      <c r="AS718" s="219" t="s">
        <v>2596</v>
      </c>
      <c r="AT718" s="116" t="b">
        <f>IF(Table16[[#This Row],[PROPOSED
Form ID Name]]=Table16[[#This Row],[ADOPTED
Form ID Name]],TRUE,FALSE)</f>
        <v>1</v>
      </c>
      <c r="AU718" s="121" t="e">
        <v>#N/A</v>
      </c>
      <c r="AV718" s="220" t="e">
        <f>AND(Table16[[#This Row],[PROPOSED Adjustment Description]]=Table16[[#This Row],[ ADOPTED
Adjustment Description]],TRUE,FALSE)</f>
        <v>#N/A</v>
      </c>
      <c r="AW718" s="1" t="s">
        <v>4458</v>
      </c>
      <c r="AX718" s="1" t="b">
        <f>Table16[[#This Row],[Total Expenditures to CAP]]=Table16[[#This Row],[
Percent Related to CAP]]*Table16[[#This Row],[ADOPTED
Expenditures TOTAL]]</f>
        <v>1</v>
      </c>
      <c r="AY718" s="1" t="b">
        <f>Table16[[#This Row],[Total Revenue to CAP]]=Table16[[#This Row],[
Percent Related to CAP]]*Table16[[#This Row],[ADOPTED
Revenue TOTAL]]</f>
        <v>1</v>
      </c>
    </row>
    <row r="719" spans="1:51" s="214" customFormat="1" ht="35.25" customHeight="1" x14ac:dyDescent="0.15">
      <c r="A719" s="196">
        <v>700039</v>
      </c>
      <c r="B719" s="197" t="s">
        <v>907</v>
      </c>
      <c r="C719" s="198">
        <v>2115</v>
      </c>
      <c r="D719" s="197" t="s">
        <v>898</v>
      </c>
      <c r="E719" s="197" t="s">
        <v>103</v>
      </c>
      <c r="F719" s="197" t="s">
        <v>307</v>
      </c>
      <c r="G719" s="197" t="s">
        <v>134</v>
      </c>
      <c r="H719" s="197" t="s">
        <v>479</v>
      </c>
      <c r="I719" s="226">
        <v>57804</v>
      </c>
      <c r="J719" s="227" t="s">
        <v>2599</v>
      </c>
      <c r="K719" s="188"/>
      <c r="L719" s="189"/>
      <c r="M719" s="189"/>
      <c r="N719" s="189"/>
      <c r="O719" s="189">
        <f>SUM(Table16[[#This Row],[Salaries and Wages]:[Variable Fringe]])</f>
        <v>0</v>
      </c>
      <c r="P719" s="189"/>
      <c r="Q719" s="189"/>
      <c r="R719" s="189"/>
      <c r="S719" s="189"/>
      <c r="T719" s="189"/>
      <c r="U719" s="189"/>
      <c r="V719" s="189"/>
      <c r="W719" s="189"/>
      <c r="X719" s="189"/>
      <c r="Y719" s="189"/>
      <c r="Z719" s="194">
        <v>-600000</v>
      </c>
      <c r="AA719" s="221" t="s">
        <v>2600</v>
      </c>
      <c r="AB719" s="210" t="s">
        <v>2601</v>
      </c>
      <c r="AC719" s="210" t="s">
        <v>2602</v>
      </c>
      <c r="AD719" s="197" t="s">
        <v>67</v>
      </c>
      <c r="AE719" s="235" t="s">
        <v>2603</v>
      </c>
      <c r="AF719" s="231">
        <v>0</v>
      </c>
      <c r="AG719" s="211">
        <f>Table16[[#This Row],[ADOPTED
Expenditures TOTAL]]*Table16[[#This Row],[
Percent Related to CAP]]</f>
        <v>0</v>
      </c>
      <c r="AH719" s="211">
        <f>Table16[[#This Row],[ADOPTED
Revenue TOTAL]]*Table16[[#This Row],[
Percent Related to CAP]]</f>
        <v>0</v>
      </c>
      <c r="AI719" s="217" t="s">
        <v>69</v>
      </c>
      <c r="AJ719" s="217" t="s">
        <v>69</v>
      </c>
      <c r="AK719" s="217" t="s">
        <v>69</v>
      </c>
      <c r="AL719" s="217" t="s">
        <v>69</v>
      </c>
      <c r="AM719" s="290"/>
      <c r="AN719" s="215" t="s">
        <v>70</v>
      </c>
      <c r="AO719" s="197"/>
      <c r="AP719" s="197"/>
      <c r="AQ719" s="216"/>
      <c r="AR719" s="216"/>
      <c r="AS719" s="219" t="s">
        <v>2599</v>
      </c>
      <c r="AT719" s="117" t="b">
        <f>IF(Table16[[#This Row],[PROPOSED
Form ID Name]]=Table16[[#This Row],[ADOPTED
Form ID Name]],TRUE,FALSE)</f>
        <v>1</v>
      </c>
      <c r="AU719" s="121" t="e">
        <v>#N/A</v>
      </c>
      <c r="AV719" s="220" t="e">
        <f>AND(Table16[[#This Row],[PROPOSED Adjustment Description]]=Table16[[#This Row],[ ADOPTED
Adjustment Description]],TRUE,FALSE)</f>
        <v>#N/A</v>
      </c>
      <c r="AW719" s="1" t="s">
        <v>4458</v>
      </c>
      <c r="AX719" s="1" t="b">
        <f>Table16[[#This Row],[Total Expenditures to CAP]]=Table16[[#This Row],[
Percent Related to CAP]]*Table16[[#This Row],[ADOPTED
Expenditures TOTAL]]</f>
        <v>1</v>
      </c>
      <c r="AY719" s="1" t="b">
        <f>Table16[[#This Row],[Total Revenue to CAP]]=Table16[[#This Row],[
Percent Related to CAP]]*Table16[[#This Row],[ADOPTED
Revenue TOTAL]]</f>
        <v>1</v>
      </c>
    </row>
    <row r="720" spans="1:51" s="214" customFormat="1" ht="35.25" customHeight="1" x14ac:dyDescent="0.15">
      <c r="A720" s="196">
        <v>720048</v>
      </c>
      <c r="B720" s="199" t="s">
        <v>115</v>
      </c>
      <c r="C720" s="198">
        <v>1515</v>
      </c>
      <c r="D720" s="199" t="s">
        <v>116</v>
      </c>
      <c r="E720" s="199"/>
      <c r="F720" s="199"/>
      <c r="G720" s="199"/>
      <c r="H720" s="199"/>
      <c r="I720" s="226">
        <v>57805</v>
      </c>
      <c r="J720" s="228" t="s">
        <v>2604</v>
      </c>
      <c r="K720" s="190"/>
      <c r="L720" s="191"/>
      <c r="M720" s="191"/>
      <c r="N720" s="191"/>
      <c r="O720" s="191">
        <f>SUM(Table16[[#This Row],[Salaries and Wages]:[Variable Fringe]])</f>
        <v>0</v>
      </c>
      <c r="P720" s="191"/>
      <c r="Q720" s="191"/>
      <c r="R720" s="191"/>
      <c r="S720" s="191"/>
      <c r="T720" s="191"/>
      <c r="U720" s="191"/>
      <c r="V720" s="191"/>
      <c r="W720" s="191"/>
      <c r="X720" s="191"/>
      <c r="Y720" s="191"/>
      <c r="Z720" s="191">
        <v>1652656</v>
      </c>
      <c r="AA720" s="223"/>
      <c r="AB720" s="210" t="s">
        <v>2605</v>
      </c>
      <c r="AC720" s="210" t="s">
        <v>2606</v>
      </c>
      <c r="AD720" s="199"/>
      <c r="AE720" s="234"/>
      <c r="AF720" s="231">
        <v>0</v>
      </c>
      <c r="AG720" s="211">
        <f>Table16[[#This Row],[ADOPTED
Expenditures TOTAL]]*Table16[[#This Row],[
Percent Related to CAP]]</f>
        <v>0</v>
      </c>
      <c r="AH720" s="211">
        <f>Table16[[#This Row],[ADOPTED
Revenue TOTAL]]*Table16[[#This Row],[
Percent Related to CAP]]</f>
        <v>0</v>
      </c>
      <c r="AI720" s="217" t="s">
        <v>69</v>
      </c>
      <c r="AJ720" s="217" t="s">
        <v>69</v>
      </c>
      <c r="AK720" s="217" t="s">
        <v>69</v>
      </c>
      <c r="AL720" s="217" t="s">
        <v>69</v>
      </c>
      <c r="AM720" s="246"/>
      <c r="AN720" s="215"/>
      <c r="AO720" s="197"/>
      <c r="AP720" s="197"/>
      <c r="AQ720" s="197"/>
      <c r="AR720" s="197"/>
      <c r="AS720" s="219" t="s">
        <v>2604</v>
      </c>
      <c r="AT720" s="117" t="b">
        <f>IF(Table16[[#This Row],[PROPOSED
Form ID Name]]=Table16[[#This Row],[ADOPTED
Form ID Name]],TRUE,FALSE)</f>
        <v>1</v>
      </c>
      <c r="AU720" s="121" t="e">
        <v>#N/A</v>
      </c>
      <c r="AV720" s="220" t="e">
        <f>AND(Table16[[#This Row],[PROPOSED Adjustment Description]]=Table16[[#This Row],[ ADOPTED
Adjustment Description]],TRUE,FALSE)</f>
        <v>#N/A</v>
      </c>
      <c r="AW720" s="1" t="s">
        <v>4458</v>
      </c>
      <c r="AX720" s="1" t="b">
        <f>Table16[[#This Row],[Total Expenditures to CAP]]=Table16[[#This Row],[
Percent Related to CAP]]*Table16[[#This Row],[ADOPTED
Expenditures TOTAL]]</f>
        <v>1</v>
      </c>
      <c r="AY720" s="1" t="b">
        <f>Table16[[#This Row],[Total Revenue to CAP]]=Table16[[#This Row],[
Percent Related to CAP]]*Table16[[#This Row],[ADOPTED
Revenue TOTAL]]</f>
        <v>1</v>
      </c>
    </row>
    <row r="721" spans="1:51" s="214" customFormat="1" ht="35.25" customHeight="1" x14ac:dyDescent="0.15">
      <c r="A721" s="196">
        <v>100000</v>
      </c>
      <c r="B721" s="199" t="s">
        <v>57</v>
      </c>
      <c r="C721" s="198">
        <v>171414</v>
      </c>
      <c r="D721" s="199" t="s">
        <v>1248</v>
      </c>
      <c r="E721" s="199" t="s">
        <v>83</v>
      </c>
      <c r="F721" s="199" t="s">
        <v>60</v>
      </c>
      <c r="G721" s="199" t="s">
        <v>89</v>
      </c>
      <c r="H721" s="199" t="s">
        <v>83</v>
      </c>
      <c r="I721" s="226">
        <v>57815</v>
      </c>
      <c r="J721" s="228" t="s">
        <v>2607</v>
      </c>
      <c r="K721" s="190"/>
      <c r="L721" s="191"/>
      <c r="M721" s="191"/>
      <c r="N721" s="191"/>
      <c r="O721" s="191">
        <f>SUM(Table16[[#This Row],[Salaries and Wages]:[Variable Fringe]])</f>
        <v>0</v>
      </c>
      <c r="P721" s="191"/>
      <c r="Q721" s="191"/>
      <c r="R721" s="191"/>
      <c r="S721" s="191"/>
      <c r="T721" s="191"/>
      <c r="U721" s="191"/>
      <c r="V721" s="191"/>
      <c r="W721" s="191"/>
      <c r="X721" s="191"/>
      <c r="Y721" s="191"/>
      <c r="Z721" s="191">
        <v>4301712</v>
      </c>
      <c r="AA721" s="223" t="s">
        <v>2467</v>
      </c>
      <c r="AB721" s="210" t="s">
        <v>2468</v>
      </c>
      <c r="AC721" s="210" t="s">
        <v>2469</v>
      </c>
      <c r="AD721" s="199" t="s">
        <v>94</v>
      </c>
      <c r="AE721" s="234"/>
      <c r="AF721" s="231">
        <v>0</v>
      </c>
      <c r="AG721" s="211">
        <f>Table16[[#This Row],[ADOPTED
Expenditures TOTAL]]*Table16[[#This Row],[
Percent Related to CAP]]</f>
        <v>0</v>
      </c>
      <c r="AH721" s="211">
        <f>Table16[[#This Row],[ADOPTED
Revenue TOTAL]]*Table16[[#This Row],[
Percent Related to CAP]]</f>
        <v>0</v>
      </c>
      <c r="AI721" s="217" t="s">
        <v>69</v>
      </c>
      <c r="AJ721" s="217" t="s">
        <v>69</v>
      </c>
      <c r="AK721" s="217" t="s">
        <v>69</v>
      </c>
      <c r="AL721" s="217" t="s">
        <v>69</v>
      </c>
      <c r="AM721" s="246"/>
      <c r="AN721" s="215"/>
      <c r="AO721" s="197"/>
      <c r="AP721" s="197"/>
      <c r="AQ721" s="197"/>
      <c r="AR721" s="197" t="s">
        <v>83</v>
      </c>
      <c r="AS721" s="219" t="s">
        <v>2607</v>
      </c>
      <c r="AT721" s="116" t="b">
        <f>IF(Table16[[#This Row],[PROPOSED
Form ID Name]]=Table16[[#This Row],[ADOPTED
Form ID Name]],TRUE,FALSE)</f>
        <v>1</v>
      </c>
      <c r="AU721" s="121" t="e">
        <v>#N/A</v>
      </c>
      <c r="AV721" s="220" t="e">
        <f>AND(Table16[[#This Row],[PROPOSED Adjustment Description]]=Table16[[#This Row],[ ADOPTED
Adjustment Description]],TRUE,FALSE)</f>
        <v>#N/A</v>
      </c>
      <c r="AW721" s="1" t="s">
        <v>4458</v>
      </c>
      <c r="AX721" s="1" t="b">
        <f>Table16[[#This Row],[Total Expenditures to CAP]]=Table16[[#This Row],[
Percent Related to CAP]]*Table16[[#This Row],[ADOPTED
Expenditures TOTAL]]</f>
        <v>1</v>
      </c>
      <c r="AY721" s="1" t="b">
        <f>Table16[[#This Row],[Total Revenue to CAP]]=Table16[[#This Row],[
Percent Related to CAP]]*Table16[[#This Row],[ADOPTED
Revenue TOTAL]]</f>
        <v>1</v>
      </c>
    </row>
    <row r="722" spans="1:51" s="214" customFormat="1" ht="35.25" customHeight="1" x14ac:dyDescent="0.15">
      <c r="A722" s="196">
        <v>100000</v>
      </c>
      <c r="B722" s="199" t="s">
        <v>57</v>
      </c>
      <c r="C722" s="198">
        <v>9912</v>
      </c>
      <c r="D722" s="199" t="s">
        <v>102</v>
      </c>
      <c r="E722" s="199" t="s">
        <v>83</v>
      </c>
      <c r="F722" s="199" t="s">
        <v>83</v>
      </c>
      <c r="G722" s="199" t="s">
        <v>83</v>
      </c>
      <c r="H722" s="199" t="s">
        <v>83</v>
      </c>
      <c r="I722" s="226">
        <v>57816</v>
      </c>
      <c r="J722" s="228" t="s">
        <v>2608</v>
      </c>
      <c r="K722" s="190"/>
      <c r="L722" s="191">
        <v>2574051</v>
      </c>
      <c r="M722" s="191"/>
      <c r="N722" s="191"/>
      <c r="O722" s="191">
        <f>SUM(Table16[[#This Row],[Salaries and Wages]:[Variable Fringe]])</f>
        <v>2574051</v>
      </c>
      <c r="P722" s="191"/>
      <c r="Q722" s="191"/>
      <c r="R722" s="191"/>
      <c r="S722" s="191"/>
      <c r="T722" s="191"/>
      <c r="U722" s="191"/>
      <c r="V722" s="191"/>
      <c r="W722" s="191"/>
      <c r="X722" s="191"/>
      <c r="Y722" s="191">
        <v>2574051</v>
      </c>
      <c r="Z722" s="191"/>
      <c r="AA722" s="223" t="s">
        <v>2609</v>
      </c>
      <c r="AB722" s="210" t="s">
        <v>2610</v>
      </c>
      <c r="AC722" s="210" t="s">
        <v>2609</v>
      </c>
      <c r="AD722" s="199" t="s">
        <v>67</v>
      </c>
      <c r="AE722" s="234"/>
      <c r="AF722" s="231">
        <v>0</v>
      </c>
      <c r="AG722" s="211">
        <f>Table16[[#This Row],[ADOPTED
Expenditures TOTAL]]*Table16[[#This Row],[
Percent Related to CAP]]</f>
        <v>0</v>
      </c>
      <c r="AH722" s="211">
        <f>Table16[[#This Row],[ADOPTED
Revenue TOTAL]]*Table16[[#This Row],[
Percent Related to CAP]]</f>
        <v>0</v>
      </c>
      <c r="AI722" s="217" t="s">
        <v>69</v>
      </c>
      <c r="AJ722" s="217" t="s">
        <v>69</v>
      </c>
      <c r="AK722" s="217" t="s">
        <v>69</v>
      </c>
      <c r="AL722" s="217" t="s">
        <v>69</v>
      </c>
      <c r="AM722" s="246"/>
      <c r="AN722" s="215"/>
      <c r="AO722" s="197"/>
      <c r="AP722" s="197"/>
      <c r="AQ722" s="197"/>
      <c r="AR722" s="197" t="s">
        <v>83</v>
      </c>
      <c r="AS722" s="219" t="s">
        <v>2608</v>
      </c>
      <c r="AT722" s="116" t="b">
        <f>IF(Table16[[#This Row],[PROPOSED
Form ID Name]]=Table16[[#This Row],[ADOPTED
Form ID Name]],TRUE,FALSE)</f>
        <v>1</v>
      </c>
      <c r="AU722" s="121" t="e">
        <v>#N/A</v>
      </c>
      <c r="AV722" s="220" t="e">
        <f>AND(Table16[[#This Row],[PROPOSED Adjustment Description]]=Table16[[#This Row],[ ADOPTED
Adjustment Description]],TRUE,FALSE)</f>
        <v>#N/A</v>
      </c>
      <c r="AW722" s="1" t="s">
        <v>4458</v>
      </c>
      <c r="AX722" s="1" t="b">
        <f>Table16[[#This Row],[Total Expenditures to CAP]]=Table16[[#This Row],[
Percent Related to CAP]]*Table16[[#This Row],[ADOPTED
Expenditures TOTAL]]</f>
        <v>1</v>
      </c>
      <c r="AY722" s="1" t="b">
        <f>Table16[[#This Row],[Total Revenue to CAP]]=Table16[[#This Row],[
Percent Related to CAP]]*Table16[[#This Row],[ADOPTED
Revenue TOTAL]]</f>
        <v>1</v>
      </c>
    </row>
    <row r="723" spans="1:51" s="214" customFormat="1" ht="35.25" customHeight="1" x14ac:dyDescent="0.15">
      <c r="A723" s="196">
        <v>100000</v>
      </c>
      <c r="B723" s="199" t="s">
        <v>57</v>
      </c>
      <c r="C723" s="198">
        <v>1716</v>
      </c>
      <c r="D723" s="199" t="s">
        <v>1290</v>
      </c>
      <c r="E723" s="199" t="s">
        <v>83</v>
      </c>
      <c r="F723" s="199" t="s">
        <v>622</v>
      </c>
      <c r="G723" s="199" t="s">
        <v>83</v>
      </c>
      <c r="H723" s="199" t="s">
        <v>853</v>
      </c>
      <c r="I723" s="226">
        <v>57817</v>
      </c>
      <c r="J723" s="228" t="s">
        <v>2611</v>
      </c>
      <c r="K723" s="190"/>
      <c r="L723" s="191"/>
      <c r="M723" s="191"/>
      <c r="N723" s="191"/>
      <c r="O723" s="191">
        <f>SUM(Table16[[#This Row],[Salaries and Wages]:[Variable Fringe]])</f>
        <v>0</v>
      </c>
      <c r="P723" s="191"/>
      <c r="Q723" s="191">
        <v>5000000</v>
      </c>
      <c r="R723" s="191"/>
      <c r="S723" s="191"/>
      <c r="T723" s="191"/>
      <c r="U723" s="191"/>
      <c r="V723" s="191"/>
      <c r="W723" s="191"/>
      <c r="X723" s="191"/>
      <c r="Y723" s="191">
        <v>5000000</v>
      </c>
      <c r="Z723" s="191"/>
      <c r="AA723" s="223" t="s">
        <v>2612</v>
      </c>
      <c r="AB723" s="210" t="s">
        <v>2613</v>
      </c>
      <c r="AC723" s="210" t="s">
        <v>2612</v>
      </c>
      <c r="AD723" s="199"/>
      <c r="AE723" s="234"/>
      <c r="AF723" s="231">
        <v>0</v>
      </c>
      <c r="AG723" s="211">
        <f>Table16[[#This Row],[ADOPTED
Expenditures TOTAL]]*Table16[[#This Row],[
Percent Related to CAP]]</f>
        <v>0</v>
      </c>
      <c r="AH723" s="211">
        <f>Table16[[#This Row],[ADOPTED
Revenue TOTAL]]*Table16[[#This Row],[
Percent Related to CAP]]</f>
        <v>0</v>
      </c>
      <c r="AI723" s="217" t="s">
        <v>69</v>
      </c>
      <c r="AJ723" s="217" t="s">
        <v>69</v>
      </c>
      <c r="AK723" s="217" t="s">
        <v>69</v>
      </c>
      <c r="AL723" s="217" t="s">
        <v>69</v>
      </c>
      <c r="AM723" s="246"/>
      <c r="AN723" s="215"/>
      <c r="AO723" s="197"/>
      <c r="AP723" s="197"/>
      <c r="AQ723" s="197"/>
      <c r="AR723" s="197" t="s">
        <v>179</v>
      </c>
      <c r="AS723" s="219" t="s">
        <v>2611</v>
      </c>
      <c r="AT723" s="116" t="b">
        <f>IF(Table16[[#This Row],[PROPOSED
Form ID Name]]=Table16[[#This Row],[ADOPTED
Form ID Name]],TRUE,FALSE)</f>
        <v>1</v>
      </c>
      <c r="AU723" s="121" t="e">
        <v>#N/A</v>
      </c>
      <c r="AV723" s="220" t="e">
        <f>AND(Table16[[#This Row],[PROPOSED Adjustment Description]]=Table16[[#This Row],[ ADOPTED
Adjustment Description]],TRUE,FALSE)</f>
        <v>#N/A</v>
      </c>
      <c r="AW723" s="1" t="s">
        <v>4458</v>
      </c>
      <c r="AX723" s="1" t="b">
        <f>Table16[[#This Row],[Total Expenditures to CAP]]=Table16[[#This Row],[
Percent Related to CAP]]*Table16[[#This Row],[ADOPTED
Expenditures TOTAL]]</f>
        <v>1</v>
      </c>
      <c r="AY723" s="1" t="b">
        <f>Table16[[#This Row],[Total Revenue to CAP]]=Table16[[#This Row],[
Percent Related to CAP]]*Table16[[#This Row],[ADOPTED
Revenue TOTAL]]</f>
        <v>1</v>
      </c>
    </row>
    <row r="724" spans="1:51" s="214" customFormat="1" ht="35.25" customHeight="1" x14ac:dyDescent="0.15">
      <c r="A724" s="196">
        <v>100000</v>
      </c>
      <c r="B724" s="197" t="s">
        <v>57</v>
      </c>
      <c r="C724" s="198">
        <v>1716</v>
      </c>
      <c r="D724" s="197" t="s">
        <v>1290</v>
      </c>
      <c r="E724" s="197" t="s">
        <v>83</v>
      </c>
      <c r="F724" s="197" t="s">
        <v>127</v>
      </c>
      <c r="G724" s="197" t="s">
        <v>61</v>
      </c>
      <c r="H724" s="197" t="s">
        <v>853</v>
      </c>
      <c r="I724" s="226">
        <v>57818</v>
      </c>
      <c r="J724" s="227" t="s">
        <v>2614</v>
      </c>
      <c r="K724" s="188"/>
      <c r="L724" s="189"/>
      <c r="M724" s="189"/>
      <c r="N724" s="189"/>
      <c r="O724" s="189">
        <f>SUM(Table16[[#This Row],[Salaries and Wages]:[Variable Fringe]])</f>
        <v>0</v>
      </c>
      <c r="P724" s="189"/>
      <c r="Q724" s="189"/>
      <c r="R724" s="189"/>
      <c r="S724" s="189"/>
      <c r="T724" s="189"/>
      <c r="U724" s="189"/>
      <c r="V724" s="189"/>
      <c r="W724" s="189"/>
      <c r="X724" s="189"/>
      <c r="Y724" s="189"/>
      <c r="Z724" s="189">
        <v>2697000</v>
      </c>
      <c r="AA724" s="221" t="s">
        <v>2615</v>
      </c>
      <c r="AB724" s="210" t="s">
        <v>2616</v>
      </c>
      <c r="AC724" s="210" t="s">
        <v>2617</v>
      </c>
      <c r="AD724" s="197"/>
      <c r="AE724" s="234"/>
      <c r="AF724" s="231">
        <v>0</v>
      </c>
      <c r="AG724" s="211">
        <f>Table16[[#This Row],[ADOPTED
Expenditures TOTAL]]*Table16[[#This Row],[
Percent Related to CAP]]</f>
        <v>0</v>
      </c>
      <c r="AH724" s="211">
        <f>Table16[[#This Row],[ADOPTED
Revenue TOTAL]]*Table16[[#This Row],[
Percent Related to CAP]]</f>
        <v>0</v>
      </c>
      <c r="AI724" s="217" t="s">
        <v>69</v>
      </c>
      <c r="AJ724" s="217" t="s">
        <v>69</v>
      </c>
      <c r="AK724" s="217" t="s">
        <v>69</v>
      </c>
      <c r="AL724" s="217" t="s">
        <v>69</v>
      </c>
      <c r="AM724" s="246"/>
      <c r="AN724" s="215"/>
      <c r="AO724" s="197"/>
      <c r="AP724" s="197"/>
      <c r="AQ724" s="197"/>
      <c r="AR724" s="197" t="s">
        <v>83</v>
      </c>
      <c r="AS724" s="219" t="s">
        <v>2614</v>
      </c>
      <c r="AT724" s="116" t="b">
        <f>IF(Table16[[#This Row],[PROPOSED
Form ID Name]]=Table16[[#This Row],[ADOPTED
Form ID Name]],TRUE,FALSE)</f>
        <v>1</v>
      </c>
      <c r="AU724" s="121" t="e">
        <v>#N/A</v>
      </c>
      <c r="AV724" s="220" t="e">
        <f>AND(Table16[[#This Row],[PROPOSED Adjustment Description]]=Table16[[#This Row],[ ADOPTED
Adjustment Description]],TRUE,FALSE)</f>
        <v>#N/A</v>
      </c>
      <c r="AW724" s="1" t="s">
        <v>4458</v>
      </c>
      <c r="AX724" s="1" t="b">
        <f>Table16[[#This Row],[Total Expenditures to CAP]]=Table16[[#This Row],[
Percent Related to CAP]]*Table16[[#This Row],[ADOPTED
Expenditures TOTAL]]</f>
        <v>1</v>
      </c>
      <c r="AY724" s="1" t="b">
        <f>Table16[[#This Row],[Total Revenue to CAP]]=Table16[[#This Row],[
Percent Related to CAP]]*Table16[[#This Row],[ADOPTED
Revenue TOTAL]]</f>
        <v>1</v>
      </c>
    </row>
    <row r="725" spans="1:51" s="214" customFormat="1" ht="35.25" customHeight="1" x14ac:dyDescent="0.15">
      <c r="A725" s="196">
        <v>100012</v>
      </c>
      <c r="B725" s="199" t="s">
        <v>2027</v>
      </c>
      <c r="C725" s="198">
        <v>9913</v>
      </c>
      <c r="D725" s="199" t="s">
        <v>1553</v>
      </c>
      <c r="E725" s="199" t="s">
        <v>83</v>
      </c>
      <c r="F725" s="199" t="s">
        <v>83</v>
      </c>
      <c r="G725" s="199" t="s">
        <v>61</v>
      </c>
      <c r="H725" s="199" t="s">
        <v>62</v>
      </c>
      <c r="I725" s="226">
        <v>57819</v>
      </c>
      <c r="J725" s="228" t="s">
        <v>2618</v>
      </c>
      <c r="K725" s="190"/>
      <c r="L725" s="191"/>
      <c r="M725" s="191"/>
      <c r="N725" s="191"/>
      <c r="O725" s="191">
        <f>SUM(Table16[[#This Row],[Salaries and Wages]:[Variable Fringe]])</f>
        <v>0</v>
      </c>
      <c r="P725" s="191"/>
      <c r="Q725" s="191">
        <v>1555600</v>
      </c>
      <c r="R725" s="191"/>
      <c r="S725" s="191"/>
      <c r="T725" s="191"/>
      <c r="U725" s="191"/>
      <c r="V725" s="191"/>
      <c r="W725" s="191"/>
      <c r="X725" s="191"/>
      <c r="Y725" s="191">
        <v>1555600</v>
      </c>
      <c r="Z725" s="191"/>
      <c r="AA725" s="222" t="s">
        <v>2619</v>
      </c>
      <c r="AB725" s="210" t="s">
        <v>2620</v>
      </c>
      <c r="AC725" s="210" t="s">
        <v>2621</v>
      </c>
      <c r="AD725" s="199"/>
      <c r="AE725" s="236"/>
      <c r="AF725" s="231">
        <v>0</v>
      </c>
      <c r="AG725" s="211">
        <f>Table16[[#This Row],[ADOPTED
Expenditures TOTAL]]*Table16[[#This Row],[
Percent Related to CAP]]</f>
        <v>0</v>
      </c>
      <c r="AH725" s="211">
        <f>Table16[[#This Row],[ADOPTED
Revenue TOTAL]]*Table16[[#This Row],[
Percent Related to CAP]]</f>
        <v>0</v>
      </c>
      <c r="AI725" s="306" t="s">
        <v>69</v>
      </c>
      <c r="AJ725" s="306" t="s">
        <v>69</v>
      </c>
      <c r="AK725" s="306" t="s">
        <v>69</v>
      </c>
      <c r="AL725" s="217" t="s">
        <v>269</v>
      </c>
      <c r="AM725" s="291"/>
      <c r="AN725" s="215" t="s">
        <v>277</v>
      </c>
      <c r="AO725" s="197"/>
      <c r="AP725" s="197"/>
      <c r="AQ725" s="216"/>
      <c r="AR725" s="216"/>
      <c r="AS725" s="219" t="s">
        <v>2618</v>
      </c>
      <c r="AT725" s="117" t="b">
        <f>IF(Table16[[#This Row],[PROPOSED
Form ID Name]]=Table16[[#This Row],[ADOPTED
Form ID Name]],TRUE,FALSE)</f>
        <v>1</v>
      </c>
      <c r="AU725" s="121" t="e">
        <v>#N/A</v>
      </c>
      <c r="AV725" s="220" t="e">
        <f>AND(Table16[[#This Row],[PROPOSED Adjustment Description]]=Table16[[#This Row],[ ADOPTED
Adjustment Description]],TRUE,FALSE)</f>
        <v>#N/A</v>
      </c>
      <c r="AW725" s="1" t="s">
        <v>4458</v>
      </c>
      <c r="AX725" s="1" t="b">
        <f>Table16[[#This Row],[Total Expenditures to CAP]]=Table16[[#This Row],[
Percent Related to CAP]]*Table16[[#This Row],[ADOPTED
Expenditures TOTAL]]</f>
        <v>1</v>
      </c>
      <c r="AY725" s="1" t="b">
        <f>Table16[[#This Row],[Total Revenue to CAP]]=Table16[[#This Row],[
Percent Related to CAP]]*Table16[[#This Row],[ADOPTED
Revenue TOTAL]]</f>
        <v>1</v>
      </c>
    </row>
    <row r="726" spans="1:51" s="214" customFormat="1" ht="35.25" customHeight="1" x14ac:dyDescent="0.15">
      <c r="A726" s="196">
        <v>100000</v>
      </c>
      <c r="B726" s="197" t="s">
        <v>57</v>
      </c>
      <c r="C726" s="198">
        <v>1912</v>
      </c>
      <c r="D726" s="197" t="s">
        <v>471</v>
      </c>
      <c r="E726" s="197" t="s">
        <v>83</v>
      </c>
      <c r="F726" s="197" t="s">
        <v>83</v>
      </c>
      <c r="G726" s="197" t="s">
        <v>104</v>
      </c>
      <c r="H726" s="197" t="s">
        <v>83</v>
      </c>
      <c r="I726" s="226">
        <v>57820</v>
      </c>
      <c r="J726" s="227" t="s">
        <v>2622</v>
      </c>
      <c r="K726" s="188"/>
      <c r="L726" s="189"/>
      <c r="M726" s="189"/>
      <c r="N726" s="189">
        <v>626600</v>
      </c>
      <c r="O726" s="189">
        <f>SUM(Table16[[#This Row],[Salaries and Wages]:[Variable Fringe]])</f>
        <v>626600</v>
      </c>
      <c r="P726" s="189"/>
      <c r="Q726" s="189"/>
      <c r="R726" s="189"/>
      <c r="S726" s="189"/>
      <c r="T726" s="189"/>
      <c r="U726" s="189"/>
      <c r="V726" s="189"/>
      <c r="W726" s="189"/>
      <c r="X726" s="189"/>
      <c r="Y726" s="189">
        <v>626600</v>
      </c>
      <c r="Z726" s="189"/>
      <c r="AA726" s="221" t="s">
        <v>2623</v>
      </c>
      <c r="AB726" s="210" t="s">
        <v>2587</v>
      </c>
      <c r="AC726" s="209" t="s">
        <v>2623</v>
      </c>
      <c r="AD726" s="197" t="s">
        <v>94</v>
      </c>
      <c r="AE726" s="234"/>
      <c r="AF726" s="231">
        <v>0</v>
      </c>
      <c r="AG726" s="211">
        <f>Table16[[#This Row],[ADOPTED
Expenditures TOTAL]]*Table16[[#This Row],[
Percent Related to CAP]]</f>
        <v>0</v>
      </c>
      <c r="AH726" s="211">
        <f>Table16[[#This Row],[ADOPTED
Revenue TOTAL]]*Table16[[#This Row],[
Percent Related to CAP]]</f>
        <v>0</v>
      </c>
      <c r="AI726" s="217" t="s">
        <v>69</v>
      </c>
      <c r="AJ726" s="217" t="s">
        <v>69</v>
      </c>
      <c r="AK726" s="217" t="s">
        <v>69</v>
      </c>
      <c r="AL726" s="217" t="s">
        <v>69</v>
      </c>
      <c r="AM726" s="246"/>
      <c r="AN726" s="215"/>
      <c r="AO726" s="197"/>
      <c r="AP726" s="197"/>
      <c r="AQ726" s="197"/>
      <c r="AR726" s="197" t="s">
        <v>83</v>
      </c>
      <c r="AS726" s="219" t="s">
        <v>2622</v>
      </c>
      <c r="AT726" s="116" t="b">
        <f>IF(Table16[[#This Row],[PROPOSED
Form ID Name]]=Table16[[#This Row],[ADOPTED
Form ID Name]],TRUE,FALSE)</f>
        <v>1</v>
      </c>
      <c r="AU726" s="121" t="e">
        <v>#N/A</v>
      </c>
      <c r="AV726" s="220" t="e">
        <f>AND(Table16[[#This Row],[PROPOSED Adjustment Description]]=Table16[[#This Row],[ ADOPTED
Adjustment Description]],TRUE,FALSE)</f>
        <v>#N/A</v>
      </c>
      <c r="AW726" s="1" t="s">
        <v>4458</v>
      </c>
      <c r="AX726" s="1" t="b">
        <f>Table16[[#This Row],[Total Expenditures to CAP]]=Table16[[#This Row],[
Percent Related to CAP]]*Table16[[#This Row],[ADOPTED
Expenditures TOTAL]]</f>
        <v>1</v>
      </c>
      <c r="AY726" s="1" t="b">
        <f>Table16[[#This Row],[Total Revenue to CAP]]=Table16[[#This Row],[
Percent Related to CAP]]*Table16[[#This Row],[ADOPTED
Revenue TOTAL]]</f>
        <v>1</v>
      </c>
    </row>
    <row r="727" spans="1:51" s="214" customFormat="1" ht="35.25" customHeight="1" x14ac:dyDescent="0.15">
      <c r="A727" s="196">
        <v>700036</v>
      </c>
      <c r="B727" s="199" t="s">
        <v>503</v>
      </c>
      <c r="C727" s="198">
        <v>1611</v>
      </c>
      <c r="D727" s="199" t="s">
        <v>504</v>
      </c>
      <c r="E727" s="199" t="s">
        <v>103</v>
      </c>
      <c r="F727" s="199" t="s">
        <v>83</v>
      </c>
      <c r="G727" s="199" t="s">
        <v>89</v>
      </c>
      <c r="H727" s="199" t="s">
        <v>83</v>
      </c>
      <c r="I727" s="226">
        <v>57821</v>
      </c>
      <c r="J727" s="228" t="s">
        <v>2624</v>
      </c>
      <c r="K727" s="190"/>
      <c r="L727" s="191"/>
      <c r="M727" s="191"/>
      <c r="N727" s="191"/>
      <c r="O727" s="191">
        <f>SUM(Table16[[#This Row],[Salaries and Wages]:[Variable Fringe]])</f>
        <v>0</v>
      </c>
      <c r="P727" s="191"/>
      <c r="Q727" s="191"/>
      <c r="R727" s="191"/>
      <c r="S727" s="191"/>
      <c r="T727" s="191"/>
      <c r="U727" s="191"/>
      <c r="V727" s="191"/>
      <c r="W727" s="191"/>
      <c r="X727" s="191"/>
      <c r="Y727" s="191"/>
      <c r="Z727" s="191">
        <v>12493473</v>
      </c>
      <c r="AA727" s="223" t="s">
        <v>2625</v>
      </c>
      <c r="AB727" s="210" t="s">
        <v>2626</v>
      </c>
      <c r="AC727" s="210" t="s">
        <v>2627</v>
      </c>
      <c r="AD727" s="199" t="s">
        <v>94</v>
      </c>
      <c r="AE727" s="234" t="s">
        <v>69</v>
      </c>
      <c r="AF727" s="231">
        <v>0</v>
      </c>
      <c r="AG727" s="211">
        <f>Table16[[#This Row],[ADOPTED
Expenditures TOTAL]]*Table16[[#This Row],[
Percent Related to CAP]]</f>
        <v>0</v>
      </c>
      <c r="AH727" s="211">
        <f>Table16[[#This Row],[ADOPTED
Revenue TOTAL]]*Table16[[#This Row],[
Percent Related to CAP]]</f>
        <v>0</v>
      </c>
      <c r="AI727" s="217" t="s">
        <v>69</v>
      </c>
      <c r="AJ727" s="217" t="s">
        <v>69</v>
      </c>
      <c r="AK727" s="217" t="s">
        <v>69</v>
      </c>
      <c r="AL727" s="217" t="s">
        <v>69</v>
      </c>
      <c r="AM727" s="246"/>
      <c r="AN727" s="215"/>
      <c r="AO727" s="197"/>
      <c r="AP727" s="197" t="s">
        <v>83</v>
      </c>
      <c r="AQ727" s="197"/>
      <c r="AR727" s="197"/>
      <c r="AS727" s="219" t="s">
        <v>2624</v>
      </c>
      <c r="AT727" s="117" t="b">
        <f>IF(Table16[[#This Row],[PROPOSED
Form ID Name]]=Table16[[#This Row],[ADOPTED
Form ID Name]],TRUE,FALSE)</f>
        <v>1</v>
      </c>
      <c r="AU727" s="121" t="e">
        <v>#N/A</v>
      </c>
      <c r="AV727" s="220" t="e">
        <f>AND(Table16[[#This Row],[PROPOSED Adjustment Description]]=Table16[[#This Row],[ ADOPTED
Adjustment Description]],TRUE,FALSE)</f>
        <v>#N/A</v>
      </c>
      <c r="AW727" s="1" t="s">
        <v>4458</v>
      </c>
      <c r="AX727" s="1" t="b">
        <f>Table16[[#This Row],[Total Expenditures to CAP]]=Table16[[#This Row],[
Percent Related to CAP]]*Table16[[#This Row],[ADOPTED
Expenditures TOTAL]]</f>
        <v>1</v>
      </c>
      <c r="AY727" s="1" t="b">
        <f>Table16[[#This Row],[Total Revenue to CAP]]=Table16[[#This Row],[
Percent Related to CAP]]*Table16[[#This Row],[ADOPTED
Revenue TOTAL]]</f>
        <v>1</v>
      </c>
    </row>
    <row r="728" spans="1:51" s="214" customFormat="1" ht="35.25" customHeight="1" x14ac:dyDescent="0.15">
      <c r="A728" s="196">
        <v>700039</v>
      </c>
      <c r="B728" s="197" t="s">
        <v>907</v>
      </c>
      <c r="C728" s="198">
        <v>2115</v>
      </c>
      <c r="D728" s="197" t="s">
        <v>898</v>
      </c>
      <c r="E728" s="197" t="s">
        <v>238</v>
      </c>
      <c r="F728" s="197" t="s">
        <v>307</v>
      </c>
      <c r="G728" s="197" t="s">
        <v>89</v>
      </c>
      <c r="H728" s="197" t="s">
        <v>479</v>
      </c>
      <c r="I728" s="226">
        <v>57822</v>
      </c>
      <c r="J728" s="227" t="s">
        <v>2628</v>
      </c>
      <c r="K728" s="188"/>
      <c r="L728" s="189"/>
      <c r="M728" s="189"/>
      <c r="N728" s="189"/>
      <c r="O728" s="189">
        <f>SUM(Table16[[#This Row],[Salaries and Wages]:[Variable Fringe]])</f>
        <v>0</v>
      </c>
      <c r="P728" s="189"/>
      <c r="Q728" s="189"/>
      <c r="R728" s="189"/>
      <c r="S728" s="189"/>
      <c r="T728" s="189"/>
      <c r="U728" s="189"/>
      <c r="V728" s="189"/>
      <c r="W728" s="189"/>
      <c r="X728" s="189"/>
      <c r="Y728" s="189"/>
      <c r="Z728" s="189">
        <v>2308259</v>
      </c>
      <c r="AA728" s="221" t="s">
        <v>2629</v>
      </c>
      <c r="AB728" s="210" t="s">
        <v>2630</v>
      </c>
      <c r="AC728" s="209" t="s">
        <v>1116</v>
      </c>
      <c r="AD728" s="197" t="s">
        <v>67</v>
      </c>
      <c r="AE728" s="235" t="s">
        <v>1117</v>
      </c>
      <c r="AF728" s="231">
        <v>0</v>
      </c>
      <c r="AG728" s="211">
        <f>Table16[[#This Row],[ADOPTED
Expenditures TOTAL]]*Table16[[#This Row],[
Percent Related to CAP]]</f>
        <v>0</v>
      </c>
      <c r="AH728" s="211">
        <f>Table16[[#This Row],[ADOPTED
Revenue TOTAL]]*Table16[[#This Row],[
Percent Related to CAP]]</f>
        <v>0</v>
      </c>
      <c r="AI728" s="217" t="s">
        <v>69</v>
      </c>
      <c r="AJ728" s="217" t="s">
        <v>69</v>
      </c>
      <c r="AK728" s="217" t="s">
        <v>69</v>
      </c>
      <c r="AL728" s="217" t="s">
        <v>69</v>
      </c>
      <c r="AM728" s="290"/>
      <c r="AN728" s="215" t="s">
        <v>70</v>
      </c>
      <c r="AO728" s="197"/>
      <c r="AP728" s="197"/>
      <c r="AQ728" s="216"/>
      <c r="AR728" s="216"/>
      <c r="AS728" s="219" t="s">
        <v>2628</v>
      </c>
      <c r="AT728" s="117" t="b">
        <f>IF(Table16[[#This Row],[PROPOSED
Form ID Name]]=Table16[[#This Row],[ADOPTED
Form ID Name]],TRUE,FALSE)</f>
        <v>1</v>
      </c>
      <c r="AU728" s="121" t="e">
        <v>#N/A</v>
      </c>
      <c r="AV728" s="220" t="e">
        <f>AND(Table16[[#This Row],[PROPOSED Adjustment Description]]=Table16[[#This Row],[ ADOPTED
Adjustment Description]],TRUE,FALSE)</f>
        <v>#N/A</v>
      </c>
      <c r="AW728" s="1" t="s">
        <v>4458</v>
      </c>
      <c r="AX728" s="1" t="b">
        <f>Table16[[#This Row],[Total Expenditures to CAP]]=Table16[[#This Row],[
Percent Related to CAP]]*Table16[[#This Row],[ADOPTED
Expenditures TOTAL]]</f>
        <v>1</v>
      </c>
      <c r="AY728" s="1" t="b">
        <f>Table16[[#This Row],[Total Revenue to CAP]]=Table16[[#This Row],[
Percent Related to CAP]]*Table16[[#This Row],[ADOPTED
Revenue TOTAL]]</f>
        <v>1</v>
      </c>
    </row>
    <row r="729" spans="1:51" s="214" customFormat="1" ht="35.25" customHeight="1" x14ac:dyDescent="0.15">
      <c r="A729" s="196">
        <v>200205</v>
      </c>
      <c r="B729" s="197" t="s">
        <v>96</v>
      </c>
      <c r="C729" s="198">
        <v>1413</v>
      </c>
      <c r="D729" s="197" t="s">
        <v>1282</v>
      </c>
      <c r="E729" s="197" t="s">
        <v>238</v>
      </c>
      <c r="F729" s="197" t="s">
        <v>83</v>
      </c>
      <c r="G729" s="197" t="s">
        <v>61</v>
      </c>
      <c r="H729" s="197" t="s">
        <v>83</v>
      </c>
      <c r="I729" s="226">
        <v>57823</v>
      </c>
      <c r="J729" s="227" t="s">
        <v>2631</v>
      </c>
      <c r="K729" s="188">
        <v>1</v>
      </c>
      <c r="L729" s="189">
        <v>107806</v>
      </c>
      <c r="M729" s="189">
        <v>22594</v>
      </c>
      <c r="N729" s="189">
        <v>10511</v>
      </c>
      <c r="O729" s="189">
        <f>SUM(Table16[[#This Row],[Salaries and Wages]:[Variable Fringe]])</f>
        <v>140911</v>
      </c>
      <c r="P729" s="189"/>
      <c r="Q729" s="189"/>
      <c r="R729" s="189"/>
      <c r="S729" s="189"/>
      <c r="T729" s="189"/>
      <c r="U729" s="189"/>
      <c r="V729" s="189"/>
      <c r="W729" s="189"/>
      <c r="X729" s="189"/>
      <c r="Y729" s="189">
        <v>140911</v>
      </c>
      <c r="Z729" s="189"/>
      <c r="AA729" s="221" t="s">
        <v>2632</v>
      </c>
      <c r="AB729" s="210" t="s">
        <v>2633</v>
      </c>
      <c r="AC729" s="210" t="s">
        <v>2634</v>
      </c>
      <c r="AD729" s="197" t="s">
        <v>67</v>
      </c>
      <c r="AE729" s="235" t="s">
        <v>1330</v>
      </c>
      <c r="AF729" s="231">
        <v>0</v>
      </c>
      <c r="AG729" s="211">
        <f>Table16[[#This Row],[ADOPTED
Expenditures TOTAL]]*Table16[[#This Row],[
Percent Related to CAP]]</f>
        <v>0</v>
      </c>
      <c r="AH729" s="211">
        <f>Table16[[#This Row],[ADOPTED
Revenue TOTAL]]*Table16[[#This Row],[
Percent Related to CAP]]</f>
        <v>0</v>
      </c>
      <c r="AI729" s="217" t="s">
        <v>69</v>
      </c>
      <c r="AJ729" s="217" t="s">
        <v>69</v>
      </c>
      <c r="AK729" s="217" t="s">
        <v>69</v>
      </c>
      <c r="AL729" s="217" t="s">
        <v>69</v>
      </c>
      <c r="AM729" s="290"/>
      <c r="AN729" s="212"/>
      <c r="AO729" s="213"/>
      <c r="AP729" s="197" t="s">
        <v>70</v>
      </c>
      <c r="AQ729" s="197"/>
      <c r="AR729" s="197"/>
      <c r="AS729" s="219" t="s">
        <v>2631</v>
      </c>
      <c r="AT729" s="117" t="b">
        <f>IF(Table16[[#This Row],[PROPOSED
Form ID Name]]=Table16[[#This Row],[ADOPTED
Form ID Name]],TRUE,FALSE)</f>
        <v>1</v>
      </c>
      <c r="AU729" s="121" t="e">
        <v>#N/A</v>
      </c>
      <c r="AV729" s="220" t="e">
        <f>AND(Table16[[#This Row],[PROPOSED Adjustment Description]]=Table16[[#This Row],[ ADOPTED
Adjustment Description]],TRUE,FALSE)</f>
        <v>#N/A</v>
      </c>
      <c r="AW729" s="1" t="s">
        <v>4458</v>
      </c>
      <c r="AX729" s="1" t="b">
        <f>Table16[[#This Row],[Total Expenditures to CAP]]=Table16[[#This Row],[
Percent Related to CAP]]*Table16[[#This Row],[ADOPTED
Expenditures TOTAL]]</f>
        <v>1</v>
      </c>
      <c r="AY729" s="1" t="b">
        <f>Table16[[#This Row],[Total Revenue to CAP]]=Table16[[#This Row],[
Percent Related to CAP]]*Table16[[#This Row],[ADOPTED
Revenue TOTAL]]</f>
        <v>1</v>
      </c>
    </row>
    <row r="730" spans="1:51" s="214" customFormat="1" ht="35.25" customHeight="1" x14ac:dyDescent="0.15">
      <c r="A730" s="196">
        <v>100000</v>
      </c>
      <c r="B730" s="199" t="s">
        <v>57</v>
      </c>
      <c r="C730" s="198">
        <v>1101</v>
      </c>
      <c r="D730" s="199" t="s">
        <v>2108</v>
      </c>
      <c r="E730" s="199" t="s">
        <v>83</v>
      </c>
      <c r="F730" s="199" t="s">
        <v>83</v>
      </c>
      <c r="G730" s="199" t="s">
        <v>83</v>
      </c>
      <c r="H730" s="199" t="s">
        <v>83</v>
      </c>
      <c r="I730" s="226">
        <v>57824</v>
      </c>
      <c r="J730" s="228" t="s">
        <v>2635</v>
      </c>
      <c r="K730" s="190"/>
      <c r="L730" s="193">
        <v>-16599</v>
      </c>
      <c r="M730" s="191"/>
      <c r="N730" s="191"/>
      <c r="O730" s="191">
        <f>SUM(Table16[[#This Row],[Salaries and Wages]:[Variable Fringe]])</f>
        <v>-16599</v>
      </c>
      <c r="P730" s="191"/>
      <c r="Q730" s="191"/>
      <c r="R730" s="191"/>
      <c r="S730" s="191"/>
      <c r="T730" s="191"/>
      <c r="U730" s="191"/>
      <c r="V730" s="191"/>
      <c r="W730" s="191"/>
      <c r="X730" s="191"/>
      <c r="Y730" s="193">
        <v>-16599</v>
      </c>
      <c r="Z730" s="191"/>
      <c r="AA730" s="223" t="s">
        <v>2636</v>
      </c>
      <c r="AB730" s="210" t="s">
        <v>2133</v>
      </c>
      <c r="AC730" s="210"/>
      <c r="AD730" s="199" t="s">
        <v>67</v>
      </c>
      <c r="AE730" s="234"/>
      <c r="AF730" s="231">
        <v>0</v>
      </c>
      <c r="AG730" s="211">
        <f>Table16[[#This Row],[ADOPTED
Expenditures TOTAL]]*Table16[[#This Row],[
Percent Related to CAP]]</f>
        <v>0</v>
      </c>
      <c r="AH730" s="211">
        <f>Table16[[#This Row],[ADOPTED
Revenue TOTAL]]*Table16[[#This Row],[
Percent Related to CAP]]</f>
        <v>0</v>
      </c>
      <c r="AI730" s="217" t="s">
        <v>69</v>
      </c>
      <c r="AJ730" s="217" t="s">
        <v>69</v>
      </c>
      <c r="AK730" s="217" t="s">
        <v>69</v>
      </c>
      <c r="AL730" s="217" t="s">
        <v>69</v>
      </c>
      <c r="AM730" s="246"/>
      <c r="AN730" s="215"/>
      <c r="AO730" s="197"/>
      <c r="AP730" s="197"/>
      <c r="AQ730" s="197"/>
      <c r="AR730" s="197" t="s">
        <v>83</v>
      </c>
      <c r="AS730" s="219" t="s">
        <v>2635</v>
      </c>
      <c r="AT730" s="116" t="b">
        <f>IF(Table16[[#This Row],[PROPOSED
Form ID Name]]=Table16[[#This Row],[ADOPTED
Form ID Name]],TRUE,FALSE)</f>
        <v>1</v>
      </c>
      <c r="AU730" s="121" t="e">
        <v>#N/A</v>
      </c>
      <c r="AV730" s="220" t="e">
        <f>AND(Table16[[#This Row],[PROPOSED Adjustment Description]]=Table16[[#This Row],[ ADOPTED
Adjustment Description]],TRUE,FALSE)</f>
        <v>#N/A</v>
      </c>
      <c r="AW730" s="1" t="s">
        <v>4458</v>
      </c>
      <c r="AX730" s="1" t="b">
        <f>Table16[[#This Row],[Total Expenditures to CAP]]=Table16[[#This Row],[
Percent Related to CAP]]*Table16[[#This Row],[ADOPTED
Expenditures TOTAL]]</f>
        <v>1</v>
      </c>
      <c r="AY730" s="1" t="b">
        <f>Table16[[#This Row],[Total Revenue to CAP]]=Table16[[#This Row],[
Percent Related to CAP]]*Table16[[#This Row],[ADOPTED
Revenue TOTAL]]</f>
        <v>1</v>
      </c>
    </row>
    <row r="731" spans="1:51" s="214" customFormat="1" ht="35.25" customHeight="1" x14ac:dyDescent="0.15">
      <c r="A731" s="196">
        <v>100000</v>
      </c>
      <c r="B731" s="199" t="s">
        <v>57</v>
      </c>
      <c r="C731" s="198">
        <v>1102</v>
      </c>
      <c r="D731" s="199" t="s">
        <v>2113</v>
      </c>
      <c r="E731" s="199" t="s">
        <v>83</v>
      </c>
      <c r="F731" s="199" t="s">
        <v>83</v>
      </c>
      <c r="G731" s="199" t="s">
        <v>83</v>
      </c>
      <c r="H731" s="199" t="s">
        <v>83</v>
      </c>
      <c r="I731" s="226">
        <v>57825</v>
      </c>
      <c r="J731" s="228" t="s">
        <v>2637</v>
      </c>
      <c r="K731" s="190"/>
      <c r="L731" s="193">
        <v>-14484</v>
      </c>
      <c r="M731" s="191"/>
      <c r="N731" s="191"/>
      <c r="O731" s="191">
        <f>SUM(Table16[[#This Row],[Salaries and Wages]:[Variable Fringe]])</f>
        <v>-14484</v>
      </c>
      <c r="P731" s="191"/>
      <c r="Q731" s="191"/>
      <c r="R731" s="191"/>
      <c r="S731" s="191"/>
      <c r="T731" s="191"/>
      <c r="U731" s="191"/>
      <c r="V731" s="191"/>
      <c r="W731" s="191"/>
      <c r="X731" s="191"/>
      <c r="Y731" s="193">
        <v>-14484</v>
      </c>
      <c r="Z731" s="191"/>
      <c r="AA731" s="223" t="s">
        <v>2636</v>
      </c>
      <c r="AB731" s="210" t="s">
        <v>2133</v>
      </c>
      <c r="AC731" s="210"/>
      <c r="AD731" s="199" t="s">
        <v>67</v>
      </c>
      <c r="AE731" s="234"/>
      <c r="AF731" s="231">
        <v>0</v>
      </c>
      <c r="AG731" s="211">
        <f>Table16[[#This Row],[ADOPTED
Expenditures TOTAL]]*Table16[[#This Row],[
Percent Related to CAP]]</f>
        <v>0</v>
      </c>
      <c r="AH731" s="211">
        <f>Table16[[#This Row],[ADOPTED
Revenue TOTAL]]*Table16[[#This Row],[
Percent Related to CAP]]</f>
        <v>0</v>
      </c>
      <c r="AI731" s="217" t="s">
        <v>69</v>
      </c>
      <c r="AJ731" s="217" t="s">
        <v>69</v>
      </c>
      <c r="AK731" s="217" t="s">
        <v>69</v>
      </c>
      <c r="AL731" s="217" t="s">
        <v>69</v>
      </c>
      <c r="AM731" s="246"/>
      <c r="AN731" s="215"/>
      <c r="AO731" s="197"/>
      <c r="AP731" s="197"/>
      <c r="AQ731" s="197"/>
      <c r="AR731" s="197" t="s">
        <v>83</v>
      </c>
      <c r="AS731" s="219" t="s">
        <v>2637</v>
      </c>
      <c r="AT731" s="116" t="b">
        <f>IF(Table16[[#This Row],[PROPOSED
Form ID Name]]=Table16[[#This Row],[ADOPTED
Form ID Name]],TRUE,FALSE)</f>
        <v>1</v>
      </c>
      <c r="AU731" s="121" t="e">
        <v>#N/A</v>
      </c>
      <c r="AV731" s="220" t="e">
        <f>AND(Table16[[#This Row],[PROPOSED Adjustment Description]]=Table16[[#This Row],[ ADOPTED
Adjustment Description]],TRUE,FALSE)</f>
        <v>#N/A</v>
      </c>
      <c r="AW731" s="1" t="s">
        <v>4458</v>
      </c>
      <c r="AX731" s="1" t="b">
        <f>Table16[[#This Row],[Total Expenditures to CAP]]=Table16[[#This Row],[
Percent Related to CAP]]*Table16[[#This Row],[ADOPTED
Expenditures TOTAL]]</f>
        <v>1</v>
      </c>
      <c r="AY731" s="1" t="b">
        <f>Table16[[#This Row],[Total Revenue to CAP]]=Table16[[#This Row],[
Percent Related to CAP]]*Table16[[#This Row],[ADOPTED
Revenue TOTAL]]</f>
        <v>1</v>
      </c>
    </row>
    <row r="732" spans="1:51" s="214" customFormat="1" ht="35.25" customHeight="1" x14ac:dyDescent="0.15">
      <c r="A732" s="196">
        <v>100000</v>
      </c>
      <c r="B732" s="199" t="s">
        <v>57</v>
      </c>
      <c r="C732" s="198">
        <v>1103</v>
      </c>
      <c r="D732" s="199" t="s">
        <v>2115</v>
      </c>
      <c r="E732" s="199" t="s">
        <v>83</v>
      </c>
      <c r="F732" s="199" t="s">
        <v>83</v>
      </c>
      <c r="G732" s="199" t="s">
        <v>83</v>
      </c>
      <c r="H732" s="199" t="s">
        <v>83</v>
      </c>
      <c r="I732" s="226">
        <v>57826</v>
      </c>
      <c r="J732" s="228" t="s">
        <v>2638</v>
      </c>
      <c r="K732" s="190"/>
      <c r="L732" s="193">
        <v>-12313</v>
      </c>
      <c r="M732" s="191"/>
      <c r="N732" s="191"/>
      <c r="O732" s="191">
        <f>SUM(Table16[[#This Row],[Salaries and Wages]:[Variable Fringe]])</f>
        <v>-12313</v>
      </c>
      <c r="P732" s="191"/>
      <c r="Q732" s="191"/>
      <c r="R732" s="191"/>
      <c r="S732" s="191"/>
      <c r="T732" s="191"/>
      <c r="U732" s="191"/>
      <c r="V732" s="191"/>
      <c r="W732" s="191"/>
      <c r="X732" s="191"/>
      <c r="Y732" s="193">
        <v>-12313</v>
      </c>
      <c r="Z732" s="191"/>
      <c r="AA732" s="223" t="s">
        <v>2639</v>
      </c>
      <c r="AB732" s="210" t="s">
        <v>2133</v>
      </c>
      <c r="AC732" s="210"/>
      <c r="AD732" s="199" t="s">
        <v>67</v>
      </c>
      <c r="AE732" s="234"/>
      <c r="AF732" s="231">
        <v>0</v>
      </c>
      <c r="AG732" s="211">
        <f>Table16[[#This Row],[ADOPTED
Expenditures TOTAL]]*Table16[[#This Row],[
Percent Related to CAP]]</f>
        <v>0</v>
      </c>
      <c r="AH732" s="258">
        <f>Table16[[#This Row],[ADOPTED
Revenue TOTAL]]*Table16[[#This Row],[
Percent Related to CAP]]</f>
        <v>0</v>
      </c>
      <c r="AI732" s="217" t="s">
        <v>69</v>
      </c>
      <c r="AJ732" s="217" t="s">
        <v>69</v>
      </c>
      <c r="AK732" s="217" t="s">
        <v>69</v>
      </c>
      <c r="AL732" s="393" t="s">
        <v>69</v>
      </c>
      <c r="AM732" s="298"/>
      <c r="AN732" s="215"/>
      <c r="AO732" s="197"/>
      <c r="AP732" s="197"/>
      <c r="AQ732" s="197"/>
      <c r="AR732" s="197" t="s">
        <v>83</v>
      </c>
      <c r="AS732" s="219" t="s">
        <v>2638</v>
      </c>
      <c r="AT732" s="116" t="b">
        <f>IF(Table16[[#This Row],[PROPOSED
Form ID Name]]=Table16[[#This Row],[ADOPTED
Form ID Name]],TRUE,FALSE)</f>
        <v>1</v>
      </c>
      <c r="AU732" s="121" t="e">
        <v>#N/A</v>
      </c>
      <c r="AV732" s="220" t="e">
        <f>AND(Table16[[#This Row],[PROPOSED Adjustment Description]]=Table16[[#This Row],[ ADOPTED
Adjustment Description]],TRUE,FALSE)</f>
        <v>#N/A</v>
      </c>
      <c r="AW732" s="1" t="s">
        <v>4458</v>
      </c>
      <c r="AX732" s="1" t="b">
        <f>Table16[[#This Row],[Total Expenditures to CAP]]=Table16[[#This Row],[
Percent Related to CAP]]*Table16[[#This Row],[ADOPTED
Expenditures TOTAL]]</f>
        <v>1</v>
      </c>
      <c r="AY732" s="1" t="b">
        <f>Table16[[#This Row],[Total Revenue to CAP]]=Table16[[#This Row],[
Percent Related to CAP]]*Table16[[#This Row],[ADOPTED
Revenue TOTAL]]</f>
        <v>1</v>
      </c>
    </row>
    <row r="733" spans="1:51" s="214" customFormat="1" ht="35.25" customHeight="1" x14ac:dyDescent="0.15">
      <c r="A733" s="196">
        <v>100000</v>
      </c>
      <c r="B733" s="199" t="s">
        <v>57</v>
      </c>
      <c r="C733" s="198">
        <v>1104</v>
      </c>
      <c r="D733" s="199" t="s">
        <v>2118</v>
      </c>
      <c r="E733" s="199" t="s">
        <v>83</v>
      </c>
      <c r="F733" s="199" t="s">
        <v>83</v>
      </c>
      <c r="G733" s="199" t="s">
        <v>83</v>
      </c>
      <c r="H733" s="199" t="s">
        <v>83</v>
      </c>
      <c r="I733" s="226">
        <v>57827</v>
      </c>
      <c r="J733" s="228" t="s">
        <v>2640</v>
      </c>
      <c r="K733" s="190"/>
      <c r="L733" s="193">
        <v>-14238</v>
      </c>
      <c r="M733" s="191"/>
      <c r="N733" s="191"/>
      <c r="O733" s="191">
        <f>SUM(Table16[[#This Row],[Salaries and Wages]:[Variable Fringe]])</f>
        <v>-14238</v>
      </c>
      <c r="P733" s="191"/>
      <c r="Q733" s="191"/>
      <c r="R733" s="191"/>
      <c r="S733" s="191"/>
      <c r="T733" s="191"/>
      <c r="U733" s="191"/>
      <c r="V733" s="191"/>
      <c r="W733" s="191"/>
      <c r="X733" s="191"/>
      <c r="Y733" s="193">
        <v>-14238</v>
      </c>
      <c r="Z733" s="191"/>
      <c r="AA733" s="223" t="s">
        <v>2639</v>
      </c>
      <c r="AB733" s="210" t="s">
        <v>2133</v>
      </c>
      <c r="AC733" s="210"/>
      <c r="AD733" s="199" t="s">
        <v>67</v>
      </c>
      <c r="AE733" s="234"/>
      <c r="AF733" s="231">
        <v>0</v>
      </c>
      <c r="AG733" s="211">
        <f>Table16[[#This Row],[ADOPTED
Expenditures TOTAL]]*Table16[[#This Row],[
Percent Related to CAP]]</f>
        <v>0</v>
      </c>
      <c r="AH733" s="258">
        <f>Table16[[#This Row],[ADOPTED
Revenue TOTAL]]*Table16[[#This Row],[
Percent Related to CAP]]</f>
        <v>0</v>
      </c>
      <c r="AI733" s="251" t="s">
        <v>69</v>
      </c>
      <c r="AJ733" s="251" t="s">
        <v>69</v>
      </c>
      <c r="AK733" s="251" t="s">
        <v>69</v>
      </c>
      <c r="AL733" s="307" t="s">
        <v>69</v>
      </c>
      <c r="AM733" s="298"/>
      <c r="AN733" s="215"/>
      <c r="AO733" s="197"/>
      <c r="AP733" s="197"/>
      <c r="AQ733" s="197"/>
      <c r="AR733" s="197" t="s">
        <v>83</v>
      </c>
      <c r="AS733" s="219" t="s">
        <v>2640</v>
      </c>
      <c r="AT733" s="116" t="b">
        <f>IF(Table16[[#This Row],[PROPOSED
Form ID Name]]=Table16[[#This Row],[ADOPTED
Form ID Name]],TRUE,FALSE)</f>
        <v>1</v>
      </c>
      <c r="AU733" s="121" t="e">
        <v>#N/A</v>
      </c>
      <c r="AV733" s="220" t="e">
        <f>AND(Table16[[#This Row],[PROPOSED Adjustment Description]]=Table16[[#This Row],[ ADOPTED
Adjustment Description]],TRUE,FALSE)</f>
        <v>#N/A</v>
      </c>
      <c r="AW733" s="1" t="s">
        <v>4458</v>
      </c>
      <c r="AX733" s="1" t="b">
        <f>Table16[[#This Row],[Total Expenditures to CAP]]=Table16[[#This Row],[
Percent Related to CAP]]*Table16[[#This Row],[ADOPTED
Expenditures TOTAL]]</f>
        <v>1</v>
      </c>
      <c r="AY733" s="1" t="b">
        <f>Table16[[#This Row],[Total Revenue to CAP]]=Table16[[#This Row],[
Percent Related to CAP]]*Table16[[#This Row],[ADOPTED
Revenue TOTAL]]</f>
        <v>1</v>
      </c>
    </row>
    <row r="734" spans="1:51" s="214" customFormat="1" ht="35.25" customHeight="1" x14ac:dyDescent="0.15">
      <c r="A734" s="196">
        <v>100000</v>
      </c>
      <c r="B734" s="199" t="s">
        <v>57</v>
      </c>
      <c r="C734" s="198">
        <v>1105</v>
      </c>
      <c r="D734" s="199" t="s">
        <v>2120</v>
      </c>
      <c r="E734" s="199" t="s">
        <v>83</v>
      </c>
      <c r="F734" s="199" t="s">
        <v>83</v>
      </c>
      <c r="G734" s="199" t="s">
        <v>83</v>
      </c>
      <c r="H734" s="199" t="s">
        <v>83</v>
      </c>
      <c r="I734" s="226">
        <v>57828</v>
      </c>
      <c r="J734" s="228" t="s">
        <v>2641</v>
      </c>
      <c r="K734" s="190"/>
      <c r="L734" s="193">
        <v>-15536</v>
      </c>
      <c r="M734" s="191"/>
      <c r="N734" s="191"/>
      <c r="O734" s="191">
        <f>SUM(Table16[[#This Row],[Salaries and Wages]:[Variable Fringe]])</f>
        <v>-15536</v>
      </c>
      <c r="P734" s="191"/>
      <c r="Q734" s="191"/>
      <c r="R734" s="191"/>
      <c r="S734" s="191"/>
      <c r="T734" s="191"/>
      <c r="U734" s="191"/>
      <c r="V734" s="191"/>
      <c r="W734" s="191"/>
      <c r="X734" s="191"/>
      <c r="Y734" s="193">
        <v>-15536</v>
      </c>
      <c r="Z734" s="191"/>
      <c r="AA734" s="223" t="s">
        <v>2639</v>
      </c>
      <c r="AB734" s="210" t="s">
        <v>2133</v>
      </c>
      <c r="AC734" s="210"/>
      <c r="AD734" s="199" t="s">
        <v>67</v>
      </c>
      <c r="AE734" s="234"/>
      <c r="AF734" s="231">
        <v>0</v>
      </c>
      <c r="AG734" s="211">
        <f>Table16[[#This Row],[ADOPTED
Expenditures TOTAL]]*Table16[[#This Row],[
Percent Related to CAP]]</f>
        <v>0</v>
      </c>
      <c r="AH734" s="211">
        <f>Table16[[#This Row],[ADOPTED
Revenue TOTAL]]*Table16[[#This Row],[
Percent Related to CAP]]</f>
        <v>0</v>
      </c>
      <c r="AI734" s="251" t="s">
        <v>69</v>
      </c>
      <c r="AJ734" s="251" t="s">
        <v>69</v>
      </c>
      <c r="AK734" s="251" t="s">
        <v>69</v>
      </c>
      <c r="AL734" s="217" t="s">
        <v>69</v>
      </c>
      <c r="AM734" s="246"/>
      <c r="AN734" s="215"/>
      <c r="AO734" s="197"/>
      <c r="AP734" s="197"/>
      <c r="AQ734" s="197"/>
      <c r="AR734" s="197" t="s">
        <v>83</v>
      </c>
      <c r="AS734" s="219" t="s">
        <v>2641</v>
      </c>
      <c r="AT734" s="116" t="b">
        <f>IF(Table16[[#This Row],[PROPOSED
Form ID Name]]=Table16[[#This Row],[ADOPTED
Form ID Name]],TRUE,FALSE)</f>
        <v>1</v>
      </c>
      <c r="AU734" s="121" t="e">
        <v>#N/A</v>
      </c>
      <c r="AV734" s="220" t="e">
        <f>AND(Table16[[#This Row],[PROPOSED Adjustment Description]]=Table16[[#This Row],[ ADOPTED
Adjustment Description]],TRUE,FALSE)</f>
        <v>#N/A</v>
      </c>
      <c r="AW734" s="1" t="s">
        <v>4458</v>
      </c>
      <c r="AX734" s="1" t="b">
        <f>Table16[[#This Row],[Total Expenditures to CAP]]=Table16[[#This Row],[
Percent Related to CAP]]*Table16[[#This Row],[ADOPTED
Expenditures TOTAL]]</f>
        <v>1</v>
      </c>
      <c r="AY734" s="1" t="b">
        <f>Table16[[#This Row],[Total Revenue to CAP]]=Table16[[#This Row],[
Percent Related to CAP]]*Table16[[#This Row],[ADOPTED
Revenue TOTAL]]</f>
        <v>1</v>
      </c>
    </row>
    <row r="735" spans="1:51" s="214" customFormat="1" ht="35.25" customHeight="1" x14ac:dyDescent="0.15">
      <c r="A735" s="196">
        <v>100000</v>
      </c>
      <c r="B735" s="199" t="s">
        <v>57</v>
      </c>
      <c r="C735" s="198">
        <v>1106</v>
      </c>
      <c r="D735" s="199" t="s">
        <v>2123</v>
      </c>
      <c r="E735" s="199" t="s">
        <v>83</v>
      </c>
      <c r="F735" s="199" t="s">
        <v>83</v>
      </c>
      <c r="G735" s="199" t="s">
        <v>83</v>
      </c>
      <c r="H735" s="199" t="s">
        <v>83</v>
      </c>
      <c r="I735" s="226">
        <v>57829</v>
      </c>
      <c r="J735" s="228" t="s">
        <v>2642</v>
      </c>
      <c r="K735" s="190"/>
      <c r="L735" s="193">
        <v>-20516</v>
      </c>
      <c r="M735" s="191"/>
      <c r="N735" s="191"/>
      <c r="O735" s="191">
        <f>SUM(Table16[[#This Row],[Salaries and Wages]:[Variable Fringe]])</f>
        <v>-20516</v>
      </c>
      <c r="P735" s="191"/>
      <c r="Q735" s="191"/>
      <c r="R735" s="191"/>
      <c r="S735" s="191"/>
      <c r="T735" s="191"/>
      <c r="U735" s="191"/>
      <c r="V735" s="191"/>
      <c r="W735" s="191"/>
      <c r="X735" s="191"/>
      <c r="Y735" s="193">
        <v>-20516</v>
      </c>
      <c r="Z735" s="191"/>
      <c r="AA735" s="223" t="s">
        <v>2639</v>
      </c>
      <c r="AB735" s="210" t="s">
        <v>2133</v>
      </c>
      <c r="AC735" s="210"/>
      <c r="AD735" s="199" t="s">
        <v>67</v>
      </c>
      <c r="AE735" s="234"/>
      <c r="AF735" s="231">
        <v>0</v>
      </c>
      <c r="AG735" s="211">
        <f>Table16[[#This Row],[ADOPTED
Expenditures TOTAL]]*Table16[[#This Row],[
Percent Related to CAP]]</f>
        <v>0</v>
      </c>
      <c r="AH735" s="211">
        <f>Table16[[#This Row],[ADOPTED
Revenue TOTAL]]*Table16[[#This Row],[
Percent Related to CAP]]</f>
        <v>0</v>
      </c>
      <c r="AI735" s="217" t="s">
        <v>69</v>
      </c>
      <c r="AJ735" s="217" t="s">
        <v>69</v>
      </c>
      <c r="AK735" s="217" t="s">
        <v>69</v>
      </c>
      <c r="AL735" s="217" t="s">
        <v>69</v>
      </c>
      <c r="AM735" s="246"/>
      <c r="AN735" s="215"/>
      <c r="AO735" s="197"/>
      <c r="AP735" s="197"/>
      <c r="AQ735" s="197"/>
      <c r="AR735" s="197" t="s">
        <v>83</v>
      </c>
      <c r="AS735" s="219" t="s">
        <v>2642</v>
      </c>
      <c r="AT735" s="116" t="b">
        <f>IF(Table16[[#This Row],[PROPOSED
Form ID Name]]=Table16[[#This Row],[ADOPTED
Form ID Name]],TRUE,FALSE)</f>
        <v>1</v>
      </c>
      <c r="AU735" s="121" t="e">
        <v>#N/A</v>
      </c>
      <c r="AV735" s="220" t="e">
        <f>AND(Table16[[#This Row],[PROPOSED Adjustment Description]]=Table16[[#This Row],[ ADOPTED
Adjustment Description]],TRUE,FALSE)</f>
        <v>#N/A</v>
      </c>
      <c r="AW735" s="1" t="s">
        <v>4458</v>
      </c>
      <c r="AX735" s="1" t="b">
        <f>Table16[[#This Row],[Total Expenditures to CAP]]=Table16[[#This Row],[
Percent Related to CAP]]*Table16[[#This Row],[ADOPTED
Expenditures TOTAL]]</f>
        <v>1</v>
      </c>
      <c r="AY735" s="1" t="b">
        <f>Table16[[#This Row],[Total Revenue to CAP]]=Table16[[#This Row],[
Percent Related to CAP]]*Table16[[#This Row],[ADOPTED
Revenue TOTAL]]</f>
        <v>1</v>
      </c>
    </row>
    <row r="736" spans="1:51" s="214" customFormat="1" ht="35.25" customHeight="1" x14ac:dyDescent="0.15">
      <c r="A736" s="196">
        <v>100000</v>
      </c>
      <c r="B736" s="199" t="s">
        <v>57</v>
      </c>
      <c r="C736" s="198">
        <v>1107</v>
      </c>
      <c r="D736" s="199" t="s">
        <v>2125</v>
      </c>
      <c r="E736" s="199" t="s">
        <v>83</v>
      </c>
      <c r="F736" s="199" t="s">
        <v>83</v>
      </c>
      <c r="G736" s="199" t="s">
        <v>83</v>
      </c>
      <c r="H736" s="199" t="s">
        <v>83</v>
      </c>
      <c r="I736" s="226">
        <v>57830</v>
      </c>
      <c r="J736" s="228" t="s">
        <v>2643</v>
      </c>
      <c r="K736" s="190"/>
      <c r="L736" s="193">
        <v>-13145</v>
      </c>
      <c r="M736" s="191"/>
      <c r="N736" s="191"/>
      <c r="O736" s="191">
        <f>SUM(Table16[[#This Row],[Salaries and Wages]:[Variable Fringe]])</f>
        <v>-13145</v>
      </c>
      <c r="P736" s="191"/>
      <c r="Q736" s="191"/>
      <c r="R736" s="191"/>
      <c r="S736" s="191"/>
      <c r="T736" s="191"/>
      <c r="U736" s="191"/>
      <c r="V736" s="191"/>
      <c r="W736" s="191"/>
      <c r="X736" s="191"/>
      <c r="Y736" s="193">
        <v>-13145</v>
      </c>
      <c r="Z736" s="191"/>
      <c r="AA736" s="223" t="s">
        <v>2639</v>
      </c>
      <c r="AB736" s="210" t="s">
        <v>2133</v>
      </c>
      <c r="AC736" s="210"/>
      <c r="AD736" s="199" t="s">
        <v>67</v>
      </c>
      <c r="AE736" s="234"/>
      <c r="AF736" s="231">
        <v>0</v>
      </c>
      <c r="AG736" s="211">
        <f>Table16[[#This Row],[ADOPTED
Expenditures TOTAL]]*Table16[[#This Row],[
Percent Related to CAP]]</f>
        <v>0</v>
      </c>
      <c r="AH736" s="211">
        <f>Table16[[#This Row],[ADOPTED
Revenue TOTAL]]*Table16[[#This Row],[
Percent Related to CAP]]</f>
        <v>0</v>
      </c>
      <c r="AI736" s="217" t="s">
        <v>69</v>
      </c>
      <c r="AJ736" s="217" t="s">
        <v>69</v>
      </c>
      <c r="AK736" s="217" t="s">
        <v>69</v>
      </c>
      <c r="AL736" s="217" t="s">
        <v>69</v>
      </c>
      <c r="AM736" s="246"/>
      <c r="AN736" s="215"/>
      <c r="AO736" s="197"/>
      <c r="AP736" s="197"/>
      <c r="AQ736" s="197"/>
      <c r="AR736" s="197" t="s">
        <v>83</v>
      </c>
      <c r="AS736" s="219" t="s">
        <v>2643</v>
      </c>
      <c r="AT736" s="116" t="b">
        <f>IF(Table16[[#This Row],[PROPOSED
Form ID Name]]=Table16[[#This Row],[ADOPTED
Form ID Name]],TRUE,FALSE)</f>
        <v>1</v>
      </c>
      <c r="AU736" s="121" t="e">
        <v>#N/A</v>
      </c>
      <c r="AV736" s="220" t="e">
        <f>AND(Table16[[#This Row],[PROPOSED Adjustment Description]]=Table16[[#This Row],[ ADOPTED
Adjustment Description]],TRUE,FALSE)</f>
        <v>#N/A</v>
      </c>
      <c r="AW736" s="1" t="s">
        <v>4458</v>
      </c>
      <c r="AX736" s="1" t="b">
        <f>Table16[[#This Row],[Total Expenditures to CAP]]=Table16[[#This Row],[
Percent Related to CAP]]*Table16[[#This Row],[ADOPTED
Expenditures TOTAL]]</f>
        <v>1</v>
      </c>
      <c r="AY736" s="1" t="b">
        <f>Table16[[#This Row],[Total Revenue to CAP]]=Table16[[#This Row],[
Percent Related to CAP]]*Table16[[#This Row],[ADOPTED
Revenue TOTAL]]</f>
        <v>1</v>
      </c>
    </row>
    <row r="737" spans="1:51" s="214" customFormat="1" ht="35.25" customHeight="1" x14ac:dyDescent="0.15">
      <c r="A737" s="196">
        <v>100000</v>
      </c>
      <c r="B737" s="199" t="s">
        <v>57</v>
      </c>
      <c r="C737" s="198">
        <v>1108</v>
      </c>
      <c r="D737" s="199" t="s">
        <v>2127</v>
      </c>
      <c r="E737" s="199" t="s">
        <v>83</v>
      </c>
      <c r="F737" s="199" t="s">
        <v>83</v>
      </c>
      <c r="G737" s="199" t="s">
        <v>83</v>
      </c>
      <c r="H737" s="199" t="s">
        <v>83</v>
      </c>
      <c r="I737" s="226">
        <v>57831</v>
      </c>
      <c r="J737" s="228" t="s">
        <v>2644</v>
      </c>
      <c r="K737" s="190"/>
      <c r="L737" s="193">
        <v>-19402</v>
      </c>
      <c r="M737" s="191"/>
      <c r="N737" s="191"/>
      <c r="O737" s="191">
        <f>SUM(Table16[[#This Row],[Salaries and Wages]:[Variable Fringe]])</f>
        <v>-19402</v>
      </c>
      <c r="P737" s="191"/>
      <c r="Q737" s="191"/>
      <c r="R737" s="191"/>
      <c r="S737" s="191"/>
      <c r="T737" s="191"/>
      <c r="U737" s="191"/>
      <c r="V737" s="191"/>
      <c r="W737" s="191"/>
      <c r="X737" s="191"/>
      <c r="Y737" s="193">
        <v>-19402</v>
      </c>
      <c r="Z737" s="191"/>
      <c r="AA737" s="223" t="s">
        <v>2639</v>
      </c>
      <c r="AB737" s="210" t="s">
        <v>2133</v>
      </c>
      <c r="AC737" s="210"/>
      <c r="AD737" s="199" t="s">
        <v>67</v>
      </c>
      <c r="AE737" s="234"/>
      <c r="AF737" s="231">
        <v>0</v>
      </c>
      <c r="AG737" s="211">
        <f>Table16[[#This Row],[ADOPTED
Expenditures TOTAL]]*Table16[[#This Row],[
Percent Related to CAP]]</f>
        <v>0</v>
      </c>
      <c r="AH737" s="211">
        <f>Table16[[#This Row],[ADOPTED
Revenue TOTAL]]*Table16[[#This Row],[
Percent Related to CAP]]</f>
        <v>0</v>
      </c>
      <c r="AI737" s="217" t="s">
        <v>69</v>
      </c>
      <c r="AJ737" s="217" t="s">
        <v>69</v>
      </c>
      <c r="AK737" s="217" t="s">
        <v>69</v>
      </c>
      <c r="AL737" s="217" t="s">
        <v>69</v>
      </c>
      <c r="AM737" s="246"/>
      <c r="AN737" s="215"/>
      <c r="AO737" s="197"/>
      <c r="AP737" s="197"/>
      <c r="AQ737" s="197"/>
      <c r="AR737" s="197" t="s">
        <v>83</v>
      </c>
      <c r="AS737" s="219" t="s">
        <v>2644</v>
      </c>
      <c r="AT737" s="116" t="b">
        <f>IF(Table16[[#This Row],[PROPOSED
Form ID Name]]=Table16[[#This Row],[ADOPTED
Form ID Name]],TRUE,FALSE)</f>
        <v>1</v>
      </c>
      <c r="AU737" s="121" t="e">
        <v>#N/A</v>
      </c>
      <c r="AV737" s="220" t="e">
        <f>AND(Table16[[#This Row],[PROPOSED Adjustment Description]]=Table16[[#This Row],[ ADOPTED
Adjustment Description]],TRUE,FALSE)</f>
        <v>#N/A</v>
      </c>
      <c r="AW737" s="1" t="s">
        <v>4458</v>
      </c>
      <c r="AX737" s="1" t="b">
        <f>Table16[[#This Row],[Total Expenditures to CAP]]=Table16[[#This Row],[
Percent Related to CAP]]*Table16[[#This Row],[ADOPTED
Expenditures TOTAL]]</f>
        <v>1</v>
      </c>
      <c r="AY737" s="1" t="b">
        <f>Table16[[#This Row],[Total Revenue to CAP]]=Table16[[#This Row],[
Percent Related to CAP]]*Table16[[#This Row],[ADOPTED
Revenue TOTAL]]</f>
        <v>1</v>
      </c>
    </row>
    <row r="738" spans="1:51" s="214" customFormat="1" ht="35.25" customHeight="1" x14ac:dyDescent="0.15">
      <c r="A738" s="196">
        <v>100000</v>
      </c>
      <c r="B738" s="199" t="s">
        <v>57</v>
      </c>
      <c r="C738" s="198">
        <v>1109</v>
      </c>
      <c r="D738" s="199" t="s">
        <v>2129</v>
      </c>
      <c r="E738" s="199" t="s">
        <v>83</v>
      </c>
      <c r="F738" s="199" t="s">
        <v>83</v>
      </c>
      <c r="G738" s="199" t="s">
        <v>83</v>
      </c>
      <c r="H738" s="199" t="s">
        <v>83</v>
      </c>
      <c r="I738" s="226">
        <v>57832</v>
      </c>
      <c r="J738" s="228" t="s">
        <v>2645</v>
      </c>
      <c r="K738" s="190"/>
      <c r="L738" s="193">
        <v>-14056</v>
      </c>
      <c r="M738" s="191"/>
      <c r="N738" s="191"/>
      <c r="O738" s="191">
        <f>SUM(Table16[[#This Row],[Salaries and Wages]:[Variable Fringe]])</f>
        <v>-14056</v>
      </c>
      <c r="P738" s="191"/>
      <c r="Q738" s="191"/>
      <c r="R738" s="191"/>
      <c r="S738" s="191"/>
      <c r="T738" s="191"/>
      <c r="U738" s="191"/>
      <c r="V738" s="191"/>
      <c r="W738" s="191"/>
      <c r="X738" s="191"/>
      <c r="Y738" s="193">
        <v>-14056</v>
      </c>
      <c r="Z738" s="191"/>
      <c r="AA738" s="223" t="s">
        <v>2639</v>
      </c>
      <c r="AB738" s="210" t="s">
        <v>2133</v>
      </c>
      <c r="AC738" s="210"/>
      <c r="AD738" s="199" t="s">
        <v>67</v>
      </c>
      <c r="AE738" s="234"/>
      <c r="AF738" s="231">
        <v>0</v>
      </c>
      <c r="AG738" s="211">
        <f>Table16[[#This Row],[ADOPTED
Expenditures TOTAL]]*Table16[[#This Row],[
Percent Related to CAP]]</f>
        <v>0</v>
      </c>
      <c r="AH738" s="211">
        <f>Table16[[#This Row],[ADOPTED
Revenue TOTAL]]*Table16[[#This Row],[
Percent Related to CAP]]</f>
        <v>0</v>
      </c>
      <c r="AI738" s="217" t="s">
        <v>69</v>
      </c>
      <c r="AJ738" s="217" t="s">
        <v>69</v>
      </c>
      <c r="AK738" s="217" t="s">
        <v>69</v>
      </c>
      <c r="AL738" s="217" t="s">
        <v>69</v>
      </c>
      <c r="AM738" s="246"/>
      <c r="AN738" s="215"/>
      <c r="AO738" s="197"/>
      <c r="AP738" s="197"/>
      <c r="AQ738" s="197"/>
      <c r="AR738" s="197" t="s">
        <v>83</v>
      </c>
      <c r="AS738" s="219" t="s">
        <v>2645</v>
      </c>
      <c r="AT738" s="116" t="b">
        <f>IF(Table16[[#This Row],[PROPOSED
Form ID Name]]=Table16[[#This Row],[ADOPTED
Form ID Name]],TRUE,FALSE)</f>
        <v>1</v>
      </c>
      <c r="AU738" s="121" t="e">
        <v>#N/A</v>
      </c>
      <c r="AV738" s="220" t="e">
        <f>AND(Table16[[#This Row],[PROPOSED Adjustment Description]]=Table16[[#This Row],[ ADOPTED
Adjustment Description]],TRUE,FALSE)</f>
        <v>#N/A</v>
      </c>
      <c r="AW738" s="1" t="s">
        <v>4458</v>
      </c>
      <c r="AX738" s="1" t="b">
        <f>Table16[[#This Row],[Total Expenditures to CAP]]=Table16[[#This Row],[
Percent Related to CAP]]*Table16[[#This Row],[ADOPTED
Expenditures TOTAL]]</f>
        <v>1</v>
      </c>
      <c r="AY738" s="1" t="b">
        <f>Table16[[#This Row],[Total Revenue to CAP]]=Table16[[#This Row],[
Percent Related to CAP]]*Table16[[#This Row],[ADOPTED
Revenue TOTAL]]</f>
        <v>1</v>
      </c>
    </row>
    <row r="739" spans="1:51" s="214" customFormat="1" ht="35.25" customHeight="1" x14ac:dyDescent="0.15">
      <c r="A739" s="196">
        <v>200227</v>
      </c>
      <c r="B739" s="197" t="s">
        <v>398</v>
      </c>
      <c r="C739" s="198">
        <v>1913</v>
      </c>
      <c r="D739" s="197" t="s">
        <v>399</v>
      </c>
      <c r="E739" s="197" t="s">
        <v>83</v>
      </c>
      <c r="F739" s="197" t="s">
        <v>83</v>
      </c>
      <c r="G739" s="197" t="s">
        <v>104</v>
      </c>
      <c r="H739" s="197" t="s">
        <v>83</v>
      </c>
      <c r="I739" s="226">
        <v>57841</v>
      </c>
      <c r="J739" s="227" t="s">
        <v>2646</v>
      </c>
      <c r="K739" s="188"/>
      <c r="L739" s="189"/>
      <c r="M739" s="189"/>
      <c r="N739" s="189">
        <v>3900</v>
      </c>
      <c r="O739" s="189">
        <f>SUM(Table16[[#This Row],[Salaries and Wages]:[Variable Fringe]])</f>
        <v>3900</v>
      </c>
      <c r="P739" s="189"/>
      <c r="Q739" s="189"/>
      <c r="R739" s="189"/>
      <c r="S739" s="189"/>
      <c r="T739" s="189"/>
      <c r="U739" s="189"/>
      <c r="V739" s="189"/>
      <c r="W739" s="189"/>
      <c r="X739" s="189"/>
      <c r="Y739" s="189">
        <v>3900</v>
      </c>
      <c r="Z739" s="189"/>
      <c r="AA739" s="221" t="s">
        <v>2647</v>
      </c>
      <c r="AB739" s="210" t="s">
        <v>2648</v>
      </c>
      <c r="AC739" s="209" t="s">
        <v>2647</v>
      </c>
      <c r="AD739" s="197" t="s">
        <v>94</v>
      </c>
      <c r="AE739" s="234"/>
      <c r="AF739" s="231">
        <v>0</v>
      </c>
      <c r="AG739" s="211">
        <f>Table16[[#This Row],[ADOPTED
Expenditures TOTAL]]*Table16[[#This Row],[
Percent Related to CAP]]</f>
        <v>0</v>
      </c>
      <c r="AH739" s="211">
        <f>Table16[[#This Row],[ADOPTED
Revenue TOTAL]]*Table16[[#This Row],[
Percent Related to CAP]]</f>
        <v>0</v>
      </c>
      <c r="AI739" s="217" t="s">
        <v>69</v>
      </c>
      <c r="AJ739" s="217" t="s">
        <v>69</v>
      </c>
      <c r="AK739" s="217" t="s">
        <v>69</v>
      </c>
      <c r="AL739" s="217" t="s">
        <v>69</v>
      </c>
      <c r="AM739" s="246"/>
      <c r="AN739" s="215"/>
      <c r="AO739" s="197"/>
      <c r="AP739" s="197" t="s">
        <v>83</v>
      </c>
      <c r="AQ739" s="197"/>
      <c r="AR739" s="197"/>
      <c r="AS739" s="219" t="s">
        <v>2646</v>
      </c>
      <c r="AT739" s="117" t="b">
        <f>IF(Table16[[#This Row],[PROPOSED
Form ID Name]]=Table16[[#This Row],[ADOPTED
Form ID Name]],TRUE,FALSE)</f>
        <v>1</v>
      </c>
      <c r="AU739" s="121" t="e">
        <v>#N/A</v>
      </c>
      <c r="AV739" s="220" t="e">
        <f>AND(Table16[[#This Row],[PROPOSED Adjustment Description]]=Table16[[#This Row],[ ADOPTED
Adjustment Description]],TRUE,FALSE)</f>
        <v>#N/A</v>
      </c>
      <c r="AW739" s="1" t="s">
        <v>4458</v>
      </c>
      <c r="AX739" s="1" t="b">
        <f>Table16[[#This Row],[Total Expenditures to CAP]]=Table16[[#This Row],[
Percent Related to CAP]]*Table16[[#This Row],[ADOPTED
Expenditures TOTAL]]</f>
        <v>1</v>
      </c>
      <c r="AY739" s="1" t="b">
        <f>Table16[[#This Row],[Total Revenue to CAP]]=Table16[[#This Row],[
Percent Related to CAP]]*Table16[[#This Row],[ADOPTED
Revenue TOTAL]]</f>
        <v>1</v>
      </c>
    </row>
    <row r="740" spans="1:51" s="214" customFormat="1" ht="35.25" customHeight="1" x14ac:dyDescent="0.15">
      <c r="A740" s="196">
        <v>200111</v>
      </c>
      <c r="B740" s="199" t="s">
        <v>1434</v>
      </c>
      <c r="C740" s="198">
        <v>171415</v>
      </c>
      <c r="D740" s="199" t="s">
        <v>1271</v>
      </c>
      <c r="E740" s="199" t="s">
        <v>83</v>
      </c>
      <c r="F740" s="199" t="s">
        <v>83</v>
      </c>
      <c r="G740" s="199" t="s">
        <v>83</v>
      </c>
      <c r="H740" s="199" t="s">
        <v>83</v>
      </c>
      <c r="I740" s="226">
        <v>57842</v>
      </c>
      <c r="J740" s="228" t="s">
        <v>2649</v>
      </c>
      <c r="K740" s="190"/>
      <c r="L740" s="191"/>
      <c r="M740" s="191"/>
      <c r="N740" s="191"/>
      <c r="O740" s="191">
        <f>SUM(Table16[[#This Row],[Salaries and Wages]:[Variable Fringe]])</f>
        <v>0</v>
      </c>
      <c r="P740" s="191"/>
      <c r="Q740" s="191"/>
      <c r="R740" s="191"/>
      <c r="S740" s="191"/>
      <c r="T740" s="191"/>
      <c r="U740" s="191"/>
      <c r="V740" s="191"/>
      <c r="W740" s="193">
        <v>-570287</v>
      </c>
      <c r="X740" s="191"/>
      <c r="Y740" s="193">
        <v>-570287</v>
      </c>
      <c r="Z740" s="191"/>
      <c r="AA740" s="223" t="s">
        <v>2650</v>
      </c>
      <c r="AB740" s="210" t="s">
        <v>2651</v>
      </c>
      <c r="AC740" s="210" t="s">
        <v>2652</v>
      </c>
      <c r="AD740" s="199"/>
      <c r="AE740" s="236"/>
      <c r="AF740" s="231">
        <v>0</v>
      </c>
      <c r="AG740" s="211">
        <f>Table16[[#This Row],[ADOPTED
Expenditures TOTAL]]*Table16[[#This Row],[
Percent Related to CAP]]</f>
        <v>0</v>
      </c>
      <c r="AH740" s="211">
        <f>Table16[[#This Row],[ADOPTED
Revenue TOTAL]]*Table16[[#This Row],[
Percent Related to CAP]]</f>
        <v>0</v>
      </c>
      <c r="AI740" s="217" t="s">
        <v>69</v>
      </c>
      <c r="AJ740" s="217" t="s">
        <v>69</v>
      </c>
      <c r="AK740" s="217" t="s">
        <v>69</v>
      </c>
      <c r="AL740" s="217" t="s">
        <v>69</v>
      </c>
      <c r="AM740" s="291"/>
      <c r="AN740" s="215" t="s">
        <v>83</v>
      </c>
      <c r="AO740" s="197"/>
      <c r="AP740" s="197"/>
      <c r="AQ740" s="216"/>
      <c r="AR740" s="216"/>
      <c r="AS740" s="219" t="s">
        <v>2649</v>
      </c>
      <c r="AT740" s="117" t="b">
        <f>IF(Table16[[#This Row],[PROPOSED
Form ID Name]]=Table16[[#This Row],[ADOPTED
Form ID Name]],TRUE,FALSE)</f>
        <v>1</v>
      </c>
      <c r="AU740" s="121" t="e">
        <v>#N/A</v>
      </c>
      <c r="AV740" s="220" t="e">
        <f>AND(Table16[[#This Row],[PROPOSED Adjustment Description]]=Table16[[#This Row],[ ADOPTED
Adjustment Description]],TRUE,FALSE)</f>
        <v>#N/A</v>
      </c>
      <c r="AW740" s="1" t="s">
        <v>4458</v>
      </c>
      <c r="AX740" s="1" t="b">
        <f>Table16[[#This Row],[Total Expenditures to CAP]]=Table16[[#This Row],[
Percent Related to CAP]]*Table16[[#This Row],[ADOPTED
Expenditures TOTAL]]</f>
        <v>1</v>
      </c>
      <c r="AY740" s="1" t="b">
        <f>Table16[[#This Row],[Total Revenue to CAP]]=Table16[[#This Row],[
Percent Related to CAP]]*Table16[[#This Row],[ADOPTED
Revenue TOTAL]]</f>
        <v>1</v>
      </c>
    </row>
    <row r="741" spans="1:51" s="214" customFormat="1" ht="35.25" customHeight="1" x14ac:dyDescent="0.15">
      <c r="A741" s="196">
        <v>200111</v>
      </c>
      <c r="B741" s="199" t="s">
        <v>1434</v>
      </c>
      <c r="C741" s="198">
        <v>171417</v>
      </c>
      <c r="D741" s="199" t="s">
        <v>1435</v>
      </c>
      <c r="E741" s="199" t="s">
        <v>83</v>
      </c>
      <c r="F741" s="199" t="s">
        <v>83</v>
      </c>
      <c r="G741" s="199" t="s">
        <v>83</v>
      </c>
      <c r="H741" s="199" t="s">
        <v>83</v>
      </c>
      <c r="I741" s="226">
        <v>57843</v>
      </c>
      <c r="J741" s="228" t="s">
        <v>2649</v>
      </c>
      <c r="K741" s="190"/>
      <c r="L741" s="191"/>
      <c r="M741" s="191"/>
      <c r="N741" s="191"/>
      <c r="O741" s="191">
        <f>SUM(Table16[[#This Row],[Salaries and Wages]:[Variable Fringe]])</f>
        <v>0</v>
      </c>
      <c r="P741" s="191"/>
      <c r="Q741" s="191"/>
      <c r="R741" s="191"/>
      <c r="S741" s="191"/>
      <c r="T741" s="191"/>
      <c r="U741" s="191"/>
      <c r="V741" s="191"/>
      <c r="W741" s="191">
        <v>570287</v>
      </c>
      <c r="X741" s="191"/>
      <c r="Y741" s="191">
        <v>570287</v>
      </c>
      <c r="Z741" s="191"/>
      <c r="AA741" s="223"/>
      <c r="AB741" s="210" t="s">
        <v>2652</v>
      </c>
      <c r="AC741" s="210" t="s">
        <v>2650</v>
      </c>
      <c r="AD741" s="199"/>
      <c r="AE741" s="236"/>
      <c r="AF741" s="231">
        <v>0</v>
      </c>
      <c r="AG741" s="211">
        <f>Table16[[#This Row],[ADOPTED
Expenditures TOTAL]]*Table16[[#This Row],[
Percent Related to CAP]]</f>
        <v>0</v>
      </c>
      <c r="AH741" s="211">
        <f>Table16[[#This Row],[ADOPTED
Revenue TOTAL]]*Table16[[#This Row],[
Percent Related to CAP]]</f>
        <v>0</v>
      </c>
      <c r="AI741" s="217" t="s">
        <v>69</v>
      </c>
      <c r="AJ741" s="217" t="s">
        <v>69</v>
      </c>
      <c r="AK741" s="217" t="s">
        <v>69</v>
      </c>
      <c r="AL741" s="217" t="s">
        <v>69</v>
      </c>
      <c r="AM741" s="291"/>
      <c r="AN741" s="215" t="s">
        <v>83</v>
      </c>
      <c r="AO741" s="197"/>
      <c r="AP741" s="197"/>
      <c r="AQ741" s="216"/>
      <c r="AR741" s="216"/>
      <c r="AS741" s="219" t="s">
        <v>2649</v>
      </c>
      <c r="AT741" s="117" t="b">
        <f>IF(Table16[[#This Row],[PROPOSED
Form ID Name]]=Table16[[#This Row],[ADOPTED
Form ID Name]],TRUE,FALSE)</f>
        <v>1</v>
      </c>
      <c r="AU741" s="121" t="e">
        <v>#N/A</v>
      </c>
      <c r="AV741" s="220" t="e">
        <f>AND(Table16[[#This Row],[PROPOSED Adjustment Description]]=Table16[[#This Row],[ ADOPTED
Adjustment Description]],TRUE,FALSE)</f>
        <v>#N/A</v>
      </c>
      <c r="AW741" s="1" t="s">
        <v>4458</v>
      </c>
      <c r="AX741" s="1" t="b">
        <f>Table16[[#This Row],[Total Expenditures to CAP]]=Table16[[#This Row],[
Percent Related to CAP]]*Table16[[#This Row],[ADOPTED
Expenditures TOTAL]]</f>
        <v>1</v>
      </c>
      <c r="AY741" s="1" t="b">
        <f>Table16[[#This Row],[Total Revenue to CAP]]=Table16[[#This Row],[
Percent Related to CAP]]*Table16[[#This Row],[ADOPTED
Revenue TOTAL]]</f>
        <v>1</v>
      </c>
    </row>
    <row r="742" spans="1:51" s="214" customFormat="1" ht="35.25" customHeight="1" x14ac:dyDescent="0.15">
      <c r="A742" s="196">
        <v>700011</v>
      </c>
      <c r="B742" s="197" t="s">
        <v>392</v>
      </c>
      <c r="C742" s="198">
        <v>2000</v>
      </c>
      <c r="D742" s="197" t="s">
        <v>393</v>
      </c>
      <c r="E742" s="197" t="s">
        <v>103</v>
      </c>
      <c r="F742" s="197" t="s">
        <v>83</v>
      </c>
      <c r="G742" s="197" t="s">
        <v>142</v>
      </c>
      <c r="H742" s="197" t="s">
        <v>83</v>
      </c>
      <c r="I742" s="198">
        <v>57868</v>
      </c>
      <c r="J742" s="209" t="s">
        <v>2653</v>
      </c>
      <c r="K742" s="188"/>
      <c r="L742" s="189"/>
      <c r="M742" s="189"/>
      <c r="N742" s="189"/>
      <c r="O742" s="189">
        <f>SUM(Table16[[#This Row],[Salaries and Wages]:[Variable Fringe]])</f>
        <v>0</v>
      </c>
      <c r="P742" s="194">
        <v>-49524833</v>
      </c>
      <c r="Q742" s="189"/>
      <c r="R742" s="189"/>
      <c r="S742" s="189"/>
      <c r="T742" s="189"/>
      <c r="U742" s="189"/>
      <c r="V742" s="189"/>
      <c r="W742" s="189"/>
      <c r="X742" s="189"/>
      <c r="Y742" s="194">
        <v>-49524833</v>
      </c>
      <c r="Z742" s="189"/>
      <c r="AA742" s="209" t="s">
        <v>2654</v>
      </c>
      <c r="AB742" s="210" t="s">
        <v>2655</v>
      </c>
      <c r="AC742" s="210" t="s">
        <v>2656</v>
      </c>
      <c r="AD742" s="197" t="s">
        <v>94</v>
      </c>
      <c r="AE742" s="234" t="s">
        <v>69</v>
      </c>
      <c r="AF742" s="259">
        <v>0</v>
      </c>
      <c r="AG742" s="211">
        <f>Table16[[#This Row],[ADOPTED
Expenditures TOTAL]]*Table16[[#This Row],[
Percent Related to CAP]]</f>
        <v>0</v>
      </c>
      <c r="AH742" s="211">
        <f>Table16[[#This Row],[ADOPTED
Revenue TOTAL]]*Table16[[#This Row],[
Percent Related to CAP]]</f>
        <v>0</v>
      </c>
      <c r="AI742" s="251" t="s">
        <v>69</v>
      </c>
      <c r="AJ742" s="251" t="s">
        <v>69</v>
      </c>
      <c r="AK742" s="251" t="s">
        <v>69</v>
      </c>
      <c r="AL742" s="217" t="s">
        <v>69</v>
      </c>
      <c r="AM742" s="246"/>
      <c r="AN742" s="215" t="s">
        <v>70</v>
      </c>
      <c r="AO742" s="197"/>
      <c r="AP742" s="197"/>
      <c r="AQ742" s="216"/>
      <c r="AR742" s="216"/>
      <c r="AS742" s="243" t="e">
        <v>#N/A</v>
      </c>
      <c r="AT742" s="260" t="e">
        <f>IF(Table16[[#This Row],[PROPOSED
Form ID Name]]=Table16[[#This Row],[ADOPTED
Form ID Name]],TRUE,FALSE)</f>
        <v>#N/A</v>
      </c>
      <c r="AU742" s="253" t="e">
        <v>#N/A</v>
      </c>
      <c r="AV742" s="254" t="e">
        <f>AND(Table16[[#This Row],[PROPOSED Adjustment Description]]=Table16[[#This Row],[ ADOPTED
Adjustment Description]],TRUE,FALSE)</f>
        <v>#N/A</v>
      </c>
      <c r="AW742" s="1" t="s">
        <v>4458</v>
      </c>
      <c r="AX742" s="1" t="b">
        <f>Table16[[#This Row],[Total Expenditures to CAP]]=Table16[[#This Row],[
Percent Related to CAP]]*Table16[[#This Row],[ADOPTED
Expenditures TOTAL]]</f>
        <v>1</v>
      </c>
      <c r="AY742" s="1" t="b">
        <f>Table16[[#This Row],[Total Revenue to CAP]]=Table16[[#This Row],[
Percent Related to CAP]]*Table16[[#This Row],[ADOPTED
Revenue TOTAL]]</f>
        <v>1</v>
      </c>
    </row>
    <row r="743" spans="1:51" s="214" customFormat="1" ht="35.25" customHeight="1" x14ac:dyDescent="0.15">
      <c r="A743" s="196">
        <v>700039</v>
      </c>
      <c r="B743" s="199" t="s">
        <v>907</v>
      </c>
      <c r="C743" s="198">
        <v>2115</v>
      </c>
      <c r="D743" s="199" t="s">
        <v>898</v>
      </c>
      <c r="E743" s="199" t="s">
        <v>103</v>
      </c>
      <c r="F743" s="199" t="s">
        <v>83</v>
      </c>
      <c r="G743" s="199" t="s">
        <v>142</v>
      </c>
      <c r="H743" s="199" t="s">
        <v>83</v>
      </c>
      <c r="I743" s="198">
        <v>57870</v>
      </c>
      <c r="J743" s="209" t="s">
        <v>2657</v>
      </c>
      <c r="K743" s="190"/>
      <c r="L743" s="191"/>
      <c r="M743" s="191"/>
      <c r="N743" s="191"/>
      <c r="O743" s="191">
        <f>SUM(Table16[[#This Row],[Salaries and Wages]:[Variable Fringe]])</f>
        <v>0</v>
      </c>
      <c r="P743" s="191"/>
      <c r="Q743" s="191"/>
      <c r="R743" s="191"/>
      <c r="S743" s="191"/>
      <c r="T743" s="191"/>
      <c r="U743" s="191"/>
      <c r="V743" s="193">
        <v>-672000</v>
      </c>
      <c r="W743" s="191"/>
      <c r="X743" s="191"/>
      <c r="Y743" s="193">
        <v>-672000</v>
      </c>
      <c r="Z743" s="191"/>
      <c r="AA743" s="216" t="s">
        <v>2658</v>
      </c>
      <c r="AB743" s="210" t="s">
        <v>2659</v>
      </c>
      <c r="AC743" s="210" t="s">
        <v>2660</v>
      </c>
      <c r="AD743" s="199" t="s">
        <v>94</v>
      </c>
      <c r="AE743" s="236" t="s">
        <v>69</v>
      </c>
      <c r="AF743" s="259">
        <v>0</v>
      </c>
      <c r="AG743" s="211">
        <f>Table16[[#This Row],[ADOPTED
Expenditures TOTAL]]*Table16[[#This Row],[
Percent Related to CAP]]</f>
        <v>0</v>
      </c>
      <c r="AH743" s="211">
        <f>Table16[[#This Row],[ADOPTED
Revenue TOTAL]]*Table16[[#This Row],[
Percent Related to CAP]]</f>
        <v>0</v>
      </c>
      <c r="AI743" s="251" t="s">
        <v>69</v>
      </c>
      <c r="AJ743" s="251" t="s">
        <v>69</v>
      </c>
      <c r="AK743" s="251" t="s">
        <v>69</v>
      </c>
      <c r="AL743" s="217" t="s">
        <v>69</v>
      </c>
      <c r="AM743" s="291"/>
      <c r="AN743" s="215" t="s">
        <v>83</v>
      </c>
      <c r="AO743" s="197"/>
      <c r="AP743" s="197"/>
      <c r="AQ743" s="216"/>
      <c r="AR743" s="216"/>
      <c r="AS743" s="243" t="e">
        <v>#N/A</v>
      </c>
      <c r="AT743" s="260" t="e">
        <f>IF(Table16[[#This Row],[PROPOSED
Form ID Name]]=Table16[[#This Row],[ADOPTED
Form ID Name]],TRUE,FALSE)</f>
        <v>#N/A</v>
      </c>
      <c r="AU743" s="253" t="e">
        <v>#N/A</v>
      </c>
      <c r="AV743" s="254" t="e">
        <f>AND(Table16[[#This Row],[PROPOSED Adjustment Description]]=Table16[[#This Row],[ ADOPTED
Adjustment Description]],TRUE,FALSE)</f>
        <v>#N/A</v>
      </c>
      <c r="AW743" s="1" t="s">
        <v>4458</v>
      </c>
      <c r="AX743" s="1" t="b">
        <f>Table16[[#This Row],[Total Expenditures to CAP]]=Table16[[#This Row],[
Percent Related to CAP]]*Table16[[#This Row],[ADOPTED
Expenditures TOTAL]]</f>
        <v>1</v>
      </c>
      <c r="AY743" s="1" t="b">
        <f>Table16[[#This Row],[Total Revenue to CAP]]=Table16[[#This Row],[
Percent Related to CAP]]*Table16[[#This Row],[ADOPTED
Revenue TOTAL]]</f>
        <v>1</v>
      </c>
    </row>
    <row r="744" spans="1:51" s="214" customFormat="1" ht="35.25" customHeight="1" x14ac:dyDescent="0.15">
      <c r="A744" s="196">
        <v>700036</v>
      </c>
      <c r="B744" s="197" t="s">
        <v>503</v>
      </c>
      <c r="C744" s="198">
        <v>1611</v>
      </c>
      <c r="D744" s="197" t="s">
        <v>504</v>
      </c>
      <c r="E744" s="197" t="s">
        <v>103</v>
      </c>
      <c r="F744" s="197" t="s">
        <v>60</v>
      </c>
      <c r="G744" s="197" t="s">
        <v>61</v>
      </c>
      <c r="H744" s="197" t="s">
        <v>83</v>
      </c>
      <c r="I744" s="198">
        <v>57878</v>
      </c>
      <c r="J744" s="209" t="s">
        <v>2661</v>
      </c>
      <c r="K744" s="188">
        <v>40</v>
      </c>
      <c r="L744" s="189">
        <v>4115659</v>
      </c>
      <c r="M744" s="189">
        <v>875515</v>
      </c>
      <c r="N744" s="189">
        <v>415127</v>
      </c>
      <c r="O744" s="189">
        <f>SUM(Table16[[#This Row],[Salaries and Wages]:[Variable Fringe]])</f>
        <v>5406301</v>
      </c>
      <c r="P744" s="189">
        <v>1680</v>
      </c>
      <c r="Q744" s="189">
        <v>840</v>
      </c>
      <c r="R744" s="189">
        <v>84800</v>
      </c>
      <c r="S744" s="189">
        <v>2100</v>
      </c>
      <c r="T744" s="189"/>
      <c r="U744" s="189"/>
      <c r="V744" s="189"/>
      <c r="W744" s="189"/>
      <c r="X744" s="189"/>
      <c r="Y744" s="189">
        <v>5495721</v>
      </c>
      <c r="Z744" s="189"/>
      <c r="AA744" s="209" t="s">
        <v>2662</v>
      </c>
      <c r="AB744" s="210" t="s">
        <v>2663</v>
      </c>
      <c r="AC744" s="210" t="s">
        <v>2664</v>
      </c>
      <c r="AD744" s="197" t="s">
        <v>67</v>
      </c>
      <c r="AE744" s="234"/>
      <c r="AF744" s="259">
        <v>0</v>
      </c>
      <c r="AG744" s="211">
        <f>Table16[[#This Row],[ADOPTED
Expenditures TOTAL]]*Table16[[#This Row],[
Percent Related to CAP]]</f>
        <v>0</v>
      </c>
      <c r="AH744" s="211">
        <f>Table16[[#This Row],[ADOPTED
Revenue TOTAL]]*Table16[[#This Row],[
Percent Related to CAP]]</f>
        <v>0</v>
      </c>
      <c r="AI744" s="251" t="s">
        <v>69</v>
      </c>
      <c r="AJ744" s="251" t="s">
        <v>69</v>
      </c>
      <c r="AK744" s="251" t="s">
        <v>69</v>
      </c>
      <c r="AL744" s="217" t="s">
        <v>69</v>
      </c>
      <c r="AM744" s="246"/>
      <c r="AN744" s="215"/>
      <c r="AO744" s="197"/>
      <c r="AP744" s="197" t="s">
        <v>179</v>
      </c>
      <c r="AQ744" s="197"/>
      <c r="AR744" s="197"/>
      <c r="AS744" s="243" t="e">
        <v>#N/A</v>
      </c>
      <c r="AT744" s="260" t="e">
        <f>IF(Table16[[#This Row],[PROPOSED
Form ID Name]]=Table16[[#This Row],[ADOPTED
Form ID Name]],TRUE,FALSE)</f>
        <v>#N/A</v>
      </c>
      <c r="AU744" s="253" t="e">
        <v>#N/A</v>
      </c>
      <c r="AV744" s="254" t="e">
        <f>AND(Table16[[#This Row],[PROPOSED Adjustment Description]]=Table16[[#This Row],[ ADOPTED
Adjustment Description]],TRUE,FALSE)</f>
        <v>#N/A</v>
      </c>
      <c r="AW744" s="1" t="s">
        <v>4458</v>
      </c>
      <c r="AX744" s="1" t="b">
        <f>Table16[[#This Row],[Total Expenditures to CAP]]=Table16[[#This Row],[
Percent Related to CAP]]*Table16[[#This Row],[ADOPTED
Expenditures TOTAL]]</f>
        <v>1</v>
      </c>
      <c r="AY744" s="1" t="b">
        <f>Table16[[#This Row],[Total Revenue to CAP]]=Table16[[#This Row],[
Percent Related to CAP]]*Table16[[#This Row],[ADOPTED
Revenue TOTAL]]</f>
        <v>1</v>
      </c>
    </row>
    <row r="745" spans="1:51" s="214" customFormat="1" ht="35.25" customHeight="1" x14ac:dyDescent="0.15">
      <c r="A745" s="196">
        <v>720041</v>
      </c>
      <c r="B745" s="199" t="s">
        <v>2261</v>
      </c>
      <c r="C745" s="198">
        <v>1319</v>
      </c>
      <c r="D745" s="199" t="s">
        <v>2262</v>
      </c>
      <c r="E745" s="199" t="s">
        <v>103</v>
      </c>
      <c r="F745" s="199" t="s">
        <v>83</v>
      </c>
      <c r="G745" s="199" t="s">
        <v>83</v>
      </c>
      <c r="H745" s="199" t="s">
        <v>83</v>
      </c>
      <c r="I745" s="198">
        <v>57879</v>
      </c>
      <c r="J745" s="209" t="s">
        <v>2665</v>
      </c>
      <c r="K745" s="190"/>
      <c r="L745" s="191"/>
      <c r="M745" s="191"/>
      <c r="N745" s="191"/>
      <c r="O745" s="191">
        <f>SUM(Table16[[#This Row],[Salaries and Wages]:[Variable Fringe]])</f>
        <v>0</v>
      </c>
      <c r="P745" s="191"/>
      <c r="Q745" s="191">
        <v>252977</v>
      </c>
      <c r="R745" s="191"/>
      <c r="S745" s="191"/>
      <c r="T745" s="191"/>
      <c r="U745" s="191"/>
      <c r="V745" s="191"/>
      <c r="W745" s="191"/>
      <c r="X745" s="191"/>
      <c r="Y745" s="191">
        <v>252977</v>
      </c>
      <c r="Z745" s="191">
        <v>290923</v>
      </c>
      <c r="AA745" s="255" t="s">
        <v>2666</v>
      </c>
      <c r="AB745" s="210" t="s">
        <v>2667</v>
      </c>
      <c r="AC745" s="210" t="s">
        <v>2668</v>
      </c>
      <c r="AD745" s="199" t="s">
        <v>67</v>
      </c>
      <c r="AE745" s="235" t="s">
        <v>2669</v>
      </c>
      <c r="AF745" s="259">
        <v>0</v>
      </c>
      <c r="AG745" s="211">
        <f>Table16[[#This Row],[ADOPTED
Expenditures TOTAL]]*Table16[[#This Row],[
Percent Related to CAP]]</f>
        <v>0</v>
      </c>
      <c r="AH745" s="211">
        <f>Table16[[#This Row],[ADOPTED
Revenue TOTAL]]*Table16[[#This Row],[
Percent Related to CAP]]</f>
        <v>0</v>
      </c>
      <c r="AI745" s="217" t="s">
        <v>69</v>
      </c>
      <c r="AJ745" s="217" t="s">
        <v>69</v>
      </c>
      <c r="AK745" s="217" t="s">
        <v>69</v>
      </c>
      <c r="AL745" s="217" t="s">
        <v>69</v>
      </c>
      <c r="AM745" s="290"/>
      <c r="AN745" s="212"/>
      <c r="AO745" s="213"/>
      <c r="AP745" s="197" t="s">
        <v>179</v>
      </c>
      <c r="AQ745" s="197"/>
      <c r="AR745" s="197"/>
      <c r="AS745" s="243" t="e">
        <v>#N/A</v>
      </c>
      <c r="AT745" s="260" t="e">
        <f>IF(Table16[[#This Row],[PROPOSED
Form ID Name]]=Table16[[#This Row],[ADOPTED
Form ID Name]],TRUE,FALSE)</f>
        <v>#N/A</v>
      </c>
      <c r="AU745" s="253" t="e">
        <v>#N/A</v>
      </c>
      <c r="AV745" s="254" t="e">
        <f>AND(Table16[[#This Row],[PROPOSED Adjustment Description]]=Table16[[#This Row],[ ADOPTED
Adjustment Description]],TRUE,FALSE)</f>
        <v>#N/A</v>
      </c>
      <c r="AW745" s="1" t="s">
        <v>4458</v>
      </c>
      <c r="AX745" s="1" t="b">
        <f>Table16[[#This Row],[Total Expenditures to CAP]]=Table16[[#This Row],[
Percent Related to CAP]]*Table16[[#This Row],[ADOPTED
Expenditures TOTAL]]</f>
        <v>1</v>
      </c>
      <c r="AY745" s="1" t="b">
        <f>Table16[[#This Row],[Total Revenue to CAP]]=Table16[[#This Row],[
Percent Related to CAP]]*Table16[[#This Row],[ADOPTED
Revenue TOTAL]]</f>
        <v>1</v>
      </c>
    </row>
    <row r="746" spans="1:51" s="214" customFormat="1" ht="35.25" customHeight="1" x14ac:dyDescent="0.15">
      <c r="A746" s="196">
        <v>200226</v>
      </c>
      <c r="B746" s="199" t="s">
        <v>2189</v>
      </c>
      <c r="C746" s="198">
        <v>1611</v>
      </c>
      <c r="D746" s="199" t="s">
        <v>504</v>
      </c>
      <c r="E746" s="199" t="s">
        <v>103</v>
      </c>
      <c r="F746" s="199" t="s">
        <v>83</v>
      </c>
      <c r="G746" s="199" t="s">
        <v>61</v>
      </c>
      <c r="H746" s="199" t="s">
        <v>83</v>
      </c>
      <c r="I746" s="198">
        <v>57887</v>
      </c>
      <c r="J746" s="209" t="s">
        <v>2670</v>
      </c>
      <c r="K746" s="190"/>
      <c r="L746" s="143"/>
      <c r="M746" s="143"/>
      <c r="N746" s="143"/>
      <c r="O746" s="191">
        <f>SUM(Table16[[#This Row],[Salaries and Wages]:[Variable Fringe]])</f>
        <v>0</v>
      </c>
      <c r="P746" s="81"/>
      <c r="Q746" s="81">
        <v>3550</v>
      </c>
      <c r="R746" s="81"/>
      <c r="S746" s="81"/>
      <c r="T746" s="81"/>
      <c r="U746" s="81"/>
      <c r="V746" s="81"/>
      <c r="W746" s="143"/>
      <c r="X746" s="143"/>
      <c r="Y746" s="191">
        <v>3550</v>
      </c>
      <c r="Z746" s="191"/>
      <c r="AA746" s="255" t="s">
        <v>2671</v>
      </c>
      <c r="AB746" s="210" t="s">
        <v>2672</v>
      </c>
      <c r="AC746" s="210" t="s">
        <v>2672</v>
      </c>
      <c r="AD746" s="199" t="s">
        <v>94</v>
      </c>
      <c r="AE746" s="236" t="s">
        <v>69</v>
      </c>
      <c r="AF746" s="259">
        <v>0</v>
      </c>
      <c r="AG746" s="211">
        <f>Table16[[#This Row],[ADOPTED
Expenditures TOTAL]]*Table16[[#This Row],[
Percent Related to CAP]]</f>
        <v>0</v>
      </c>
      <c r="AH746" s="211">
        <f>Table16[[#This Row],[ADOPTED
Revenue TOTAL]]*Table16[[#This Row],[
Percent Related to CAP]]</f>
        <v>0</v>
      </c>
      <c r="AI746" s="251" t="s">
        <v>69</v>
      </c>
      <c r="AJ746" s="251" t="s">
        <v>69</v>
      </c>
      <c r="AK746" s="251" t="s">
        <v>69</v>
      </c>
      <c r="AL746" s="217" t="s">
        <v>69</v>
      </c>
      <c r="AM746" s="291"/>
      <c r="AN746" s="215" t="s">
        <v>70</v>
      </c>
      <c r="AO746" s="197"/>
      <c r="AP746" s="197"/>
      <c r="AQ746" s="216"/>
      <c r="AR746" s="216"/>
      <c r="AS746" s="243" t="e">
        <v>#N/A</v>
      </c>
      <c r="AT746" s="260" t="e">
        <f>IF(Table16[[#This Row],[PROPOSED
Form ID Name]]=Table16[[#This Row],[ADOPTED
Form ID Name]],TRUE,FALSE)</f>
        <v>#N/A</v>
      </c>
      <c r="AU746" s="253" t="e">
        <v>#N/A</v>
      </c>
      <c r="AV746" s="254" t="e">
        <f>AND(Table16[[#This Row],[PROPOSED Adjustment Description]]=Table16[[#This Row],[ ADOPTED
Adjustment Description]],TRUE,FALSE)</f>
        <v>#N/A</v>
      </c>
      <c r="AW746" s="1" t="s">
        <v>4458</v>
      </c>
      <c r="AX746" s="1" t="b">
        <f>Table16[[#This Row],[Total Expenditures to CAP]]=Table16[[#This Row],[
Percent Related to CAP]]*Table16[[#This Row],[ADOPTED
Expenditures TOTAL]]</f>
        <v>1</v>
      </c>
      <c r="AY746" s="1" t="b">
        <f>Table16[[#This Row],[Total Revenue to CAP]]=Table16[[#This Row],[
Percent Related to CAP]]*Table16[[#This Row],[ADOPTED
Revenue TOTAL]]</f>
        <v>1</v>
      </c>
    </row>
    <row r="747" spans="1:51" s="214" customFormat="1" ht="35.25" customHeight="1" x14ac:dyDescent="0.15">
      <c r="A747" s="196">
        <v>200226</v>
      </c>
      <c r="B747" s="199" t="s">
        <v>2189</v>
      </c>
      <c r="C747" s="198">
        <v>1611</v>
      </c>
      <c r="D747" s="199" t="s">
        <v>504</v>
      </c>
      <c r="E747" s="199" t="s">
        <v>103</v>
      </c>
      <c r="F747" s="199" t="s">
        <v>83</v>
      </c>
      <c r="G747" s="199" t="s">
        <v>61</v>
      </c>
      <c r="H747" s="199" t="s">
        <v>83</v>
      </c>
      <c r="I747" s="198">
        <v>57889</v>
      </c>
      <c r="J747" s="209" t="s">
        <v>2673</v>
      </c>
      <c r="K747" s="190"/>
      <c r="L747" s="143"/>
      <c r="M747" s="143"/>
      <c r="N747" s="143"/>
      <c r="O747" s="191">
        <f>SUM(Table16[[#This Row],[Salaries and Wages]:[Variable Fringe]])</f>
        <v>0</v>
      </c>
      <c r="P747" s="75"/>
      <c r="Q747" s="75">
        <v>15973</v>
      </c>
      <c r="R747" s="75"/>
      <c r="S747" s="75"/>
      <c r="T747" s="75"/>
      <c r="U747" s="75"/>
      <c r="V747" s="75"/>
      <c r="W747" s="143"/>
      <c r="X747" s="143"/>
      <c r="Y747" s="191">
        <v>15973</v>
      </c>
      <c r="Z747" s="191"/>
      <c r="AA747" s="255" t="s">
        <v>2674</v>
      </c>
      <c r="AB747" s="210" t="s">
        <v>2675</v>
      </c>
      <c r="AC747" s="210" t="s">
        <v>2676</v>
      </c>
      <c r="AD747" s="199" t="s">
        <v>94</v>
      </c>
      <c r="AE747" s="236" t="s">
        <v>69</v>
      </c>
      <c r="AF747" s="259">
        <v>0</v>
      </c>
      <c r="AG747" s="211">
        <f>Table16[[#This Row],[ADOPTED
Expenditures TOTAL]]*Table16[[#This Row],[
Percent Related to CAP]]</f>
        <v>0</v>
      </c>
      <c r="AH747" s="258">
        <f>Table16[[#This Row],[ADOPTED
Revenue TOTAL]]*Table16[[#This Row],[
Percent Related to CAP]]</f>
        <v>0</v>
      </c>
      <c r="AI747" s="394" t="s">
        <v>69</v>
      </c>
      <c r="AJ747" s="394" t="s">
        <v>69</v>
      </c>
      <c r="AK747" s="394" t="s">
        <v>69</v>
      </c>
      <c r="AL747" s="393" t="s">
        <v>69</v>
      </c>
      <c r="AM747" s="396"/>
      <c r="AN747" s="215" t="s">
        <v>70</v>
      </c>
      <c r="AO747" s="197"/>
      <c r="AP747" s="197"/>
      <c r="AQ747" s="216"/>
      <c r="AR747" s="216"/>
      <c r="AS747" s="243" t="e">
        <v>#N/A</v>
      </c>
      <c r="AT747" s="260" t="e">
        <f>IF(Table16[[#This Row],[PROPOSED
Form ID Name]]=Table16[[#This Row],[ADOPTED
Form ID Name]],TRUE,FALSE)</f>
        <v>#N/A</v>
      </c>
      <c r="AU747" s="253" t="e">
        <v>#N/A</v>
      </c>
      <c r="AV747" s="254" t="e">
        <f>AND(Table16[[#This Row],[PROPOSED Adjustment Description]]=Table16[[#This Row],[ ADOPTED
Adjustment Description]],TRUE,FALSE)</f>
        <v>#N/A</v>
      </c>
      <c r="AW747" s="1" t="s">
        <v>4458</v>
      </c>
      <c r="AX747" s="1" t="b">
        <f>Table16[[#This Row],[Total Expenditures to CAP]]=Table16[[#This Row],[
Percent Related to CAP]]*Table16[[#This Row],[ADOPTED
Expenditures TOTAL]]</f>
        <v>1</v>
      </c>
      <c r="AY747" s="1" t="b">
        <f>Table16[[#This Row],[Total Revenue to CAP]]=Table16[[#This Row],[
Percent Related to CAP]]*Table16[[#This Row],[ADOPTED
Revenue TOTAL]]</f>
        <v>1</v>
      </c>
    </row>
    <row r="748" spans="1:51" s="214" customFormat="1" ht="35.25" customHeight="1" x14ac:dyDescent="0.15">
      <c r="A748" s="196">
        <v>700036</v>
      </c>
      <c r="B748" s="199" t="s">
        <v>503</v>
      </c>
      <c r="C748" s="198">
        <v>1611</v>
      </c>
      <c r="D748" s="199" t="s">
        <v>504</v>
      </c>
      <c r="E748" s="199" t="s">
        <v>83</v>
      </c>
      <c r="F748" s="199" t="s">
        <v>83</v>
      </c>
      <c r="G748" s="199" t="s">
        <v>83</v>
      </c>
      <c r="H748" s="199" t="s">
        <v>83</v>
      </c>
      <c r="I748" s="198">
        <v>57890</v>
      </c>
      <c r="J748" s="209" t="s">
        <v>2677</v>
      </c>
      <c r="K748" s="190"/>
      <c r="L748" s="143"/>
      <c r="M748" s="143"/>
      <c r="N748" s="143"/>
      <c r="O748" s="191">
        <f>SUM(Table16[[#This Row],[Salaries and Wages]:[Variable Fringe]])</f>
        <v>0</v>
      </c>
      <c r="P748" s="81"/>
      <c r="Q748" s="81"/>
      <c r="R748" s="81"/>
      <c r="S748" s="81"/>
      <c r="T748" s="81"/>
      <c r="U748" s="81"/>
      <c r="V748" s="81"/>
      <c r="W748" s="143"/>
      <c r="X748" s="143"/>
      <c r="Y748" s="191"/>
      <c r="Z748" s="191">
        <v>7000000</v>
      </c>
      <c r="AA748" s="255" t="s">
        <v>2678</v>
      </c>
      <c r="AB748" s="210" t="s">
        <v>2679</v>
      </c>
      <c r="AC748" s="210" t="s">
        <v>2679</v>
      </c>
      <c r="AD748" s="199" t="s">
        <v>94</v>
      </c>
      <c r="AE748" s="234"/>
      <c r="AF748" s="259">
        <v>0</v>
      </c>
      <c r="AG748" s="211">
        <f>Table16[[#This Row],[ADOPTED
Expenditures TOTAL]]*Table16[[#This Row],[
Percent Related to CAP]]</f>
        <v>0</v>
      </c>
      <c r="AH748" s="211">
        <f>Table16[[#This Row],[ADOPTED
Revenue TOTAL]]*Table16[[#This Row],[
Percent Related to CAP]]</f>
        <v>0</v>
      </c>
      <c r="AI748" s="251" t="s">
        <v>69</v>
      </c>
      <c r="AJ748" s="251" t="s">
        <v>69</v>
      </c>
      <c r="AK748" s="251" t="s">
        <v>69</v>
      </c>
      <c r="AL748" s="217" t="s">
        <v>69</v>
      </c>
      <c r="AM748" s="246"/>
      <c r="AN748" s="215"/>
      <c r="AO748" s="197"/>
      <c r="AP748" s="197" t="s">
        <v>83</v>
      </c>
      <c r="AQ748" s="197"/>
      <c r="AR748" s="197"/>
      <c r="AS748" s="243" t="e">
        <v>#N/A</v>
      </c>
      <c r="AT748" s="260" t="e">
        <f>IF(Table16[[#This Row],[PROPOSED
Form ID Name]]=Table16[[#This Row],[ADOPTED
Form ID Name]],TRUE,FALSE)</f>
        <v>#N/A</v>
      </c>
      <c r="AU748" s="253" t="e">
        <v>#N/A</v>
      </c>
      <c r="AV748" s="254" t="e">
        <f>AND(Table16[[#This Row],[PROPOSED Adjustment Description]]=Table16[[#This Row],[ ADOPTED
Adjustment Description]],TRUE,FALSE)</f>
        <v>#N/A</v>
      </c>
      <c r="AW748" s="1" t="s">
        <v>4458</v>
      </c>
      <c r="AX748" s="1" t="b">
        <f>Table16[[#This Row],[Total Expenditures to CAP]]=Table16[[#This Row],[
Percent Related to CAP]]*Table16[[#This Row],[ADOPTED
Expenditures TOTAL]]</f>
        <v>1</v>
      </c>
      <c r="AY748" s="1" t="b">
        <f>Table16[[#This Row],[Total Revenue to CAP]]=Table16[[#This Row],[
Percent Related to CAP]]*Table16[[#This Row],[ADOPTED
Revenue TOTAL]]</f>
        <v>1</v>
      </c>
    </row>
    <row r="749" spans="1:51" s="214" customFormat="1" ht="35.25" customHeight="1" x14ac:dyDescent="0.15">
      <c r="A749" s="196">
        <v>700036</v>
      </c>
      <c r="B749" s="197" t="s">
        <v>503</v>
      </c>
      <c r="C749" s="198">
        <v>1611</v>
      </c>
      <c r="D749" s="197" t="s">
        <v>504</v>
      </c>
      <c r="E749" s="197" t="s">
        <v>103</v>
      </c>
      <c r="F749" s="197" t="s">
        <v>83</v>
      </c>
      <c r="G749" s="197" t="s">
        <v>61</v>
      </c>
      <c r="H749" s="197" t="s">
        <v>83</v>
      </c>
      <c r="I749" s="198">
        <v>57891</v>
      </c>
      <c r="J749" s="209" t="s">
        <v>2680</v>
      </c>
      <c r="K749" s="188"/>
      <c r="L749" s="141"/>
      <c r="M749" s="141"/>
      <c r="N749" s="141"/>
      <c r="O749" s="189">
        <f>SUM(Table16[[#This Row],[Salaries and Wages]:[Variable Fringe]])</f>
        <v>0</v>
      </c>
      <c r="P749" s="65"/>
      <c r="Q749" s="65">
        <v>3000000</v>
      </c>
      <c r="R749" s="65"/>
      <c r="S749" s="65"/>
      <c r="T749" s="65"/>
      <c r="U749" s="65"/>
      <c r="V749" s="65"/>
      <c r="W749" s="141"/>
      <c r="X749" s="141"/>
      <c r="Y749" s="189">
        <v>3000000</v>
      </c>
      <c r="Z749" s="189"/>
      <c r="AA749" s="209" t="s">
        <v>2681</v>
      </c>
      <c r="AB749" s="210" t="s">
        <v>2682</v>
      </c>
      <c r="AC749" s="209" t="s">
        <v>2683</v>
      </c>
      <c r="AD749" s="197" t="s">
        <v>67</v>
      </c>
      <c r="AE749" s="234" t="s">
        <v>2684</v>
      </c>
      <c r="AF749" s="259">
        <v>0.1</v>
      </c>
      <c r="AG749" s="211">
        <f>Table16[[#This Row],[ADOPTED
Expenditures TOTAL]]*Table16[[#This Row],[
Percent Related to CAP]]</f>
        <v>300000</v>
      </c>
      <c r="AH749" s="211">
        <f>Table16[[#This Row],[ADOPTED
Revenue TOTAL]]*Table16[[#This Row],[
Percent Related to CAP]]</f>
        <v>0</v>
      </c>
      <c r="AI749" s="251" t="s">
        <v>634</v>
      </c>
      <c r="AJ749" s="251">
        <v>1.1000000000000001</v>
      </c>
      <c r="AK749" s="251" t="s">
        <v>156</v>
      </c>
      <c r="AL749" s="217" t="s">
        <v>177</v>
      </c>
      <c r="AM749" s="291" t="s">
        <v>2686</v>
      </c>
      <c r="AN749" s="215"/>
      <c r="AO749" s="197"/>
      <c r="AP749" s="197" t="s">
        <v>83</v>
      </c>
      <c r="AQ749" s="197"/>
      <c r="AR749" s="197"/>
      <c r="AS749" s="243" t="e">
        <v>#N/A</v>
      </c>
      <c r="AT749" s="260" t="e">
        <f>IF(Table16[[#This Row],[PROPOSED
Form ID Name]]=Table16[[#This Row],[ADOPTED
Form ID Name]],TRUE,FALSE)</f>
        <v>#N/A</v>
      </c>
      <c r="AU749" s="253" t="e">
        <v>#N/A</v>
      </c>
      <c r="AV749" s="254" t="e">
        <f>AND(Table16[[#This Row],[PROPOSED Adjustment Description]]=Table16[[#This Row],[ ADOPTED
Adjustment Description]],TRUE,FALSE)</f>
        <v>#N/A</v>
      </c>
      <c r="AW749" s="1" t="s">
        <v>4458</v>
      </c>
      <c r="AX749" s="1" t="b">
        <f>Table16[[#This Row],[Total Expenditures to CAP]]=Table16[[#This Row],[
Percent Related to CAP]]*Table16[[#This Row],[ADOPTED
Expenditures TOTAL]]</f>
        <v>1</v>
      </c>
      <c r="AY749" s="1" t="b">
        <f>Table16[[#This Row],[Total Revenue to CAP]]=Table16[[#This Row],[
Percent Related to CAP]]*Table16[[#This Row],[ADOPTED
Revenue TOTAL]]</f>
        <v>1</v>
      </c>
    </row>
    <row r="750" spans="1:51" s="214" customFormat="1" ht="35.25" customHeight="1" x14ac:dyDescent="0.15">
      <c r="A750" s="196">
        <v>700036</v>
      </c>
      <c r="B750" s="199" t="s">
        <v>503</v>
      </c>
      <c r="C750" s="198">
        <v>1611</v>
      </c>
      <c r="D750" s="199" t="s">
        <v>504</v>
      </c>
      <c r="E750" s="199" t="s">
        <v>72</v>
      </c>
      <c r="F750" s="199" t="s">
        <v>83</v>
      </c>
      <c r="G750" s="199" t="s">
        <v>61</v>
      </c>
      <c r="H750" s="199" t="s">
        <v>83</v>
      </c>
      <c r="I750" s="198">
        <v>57892</v>
      </c>
      <c r="J750" s="209" t="s">
        <v>2687</v>
      </c>
      <c r="K750" s="190"/>
      <c r="L750" s="143"/>
      <c r="M750" s="143"/>
      <c r="N750" s="143"/>
      <c r="O750" s="191">
        <f>SUM(Table16[[#This Row],[Salaries and Wages]:[Variable Fringe]])</f>
        <v>0</v>
      </c>
      <c r="P750" s="81"/>
      <c r="Q750" s="81">
        <v>250000</v>
      </c>
      <c r="R750" s="81"/>
      <c r="S750" s="81"/>
      <c r="T750" s="81"/>
      <c r="U750" s="81"/>
      <c r="V750" s="81"/>
      <c r="W750" s="143"/>
      <c r="X750" s="143"/>
      <c r="Y750" s="191">
        <v>250000</v>
      </c>
      <c r="Z750" s="191"/>
      <c r="AA750" s="255" t="s">
        <v>2688</v>
      </c>
      <c r="AB750" s="210" t="s">
        <v>2689</v>
      </c>
      <c r="AC750" s="210" t="s">
        <v>2690</v>
      </c>
      <c r="AD750" s="199" t="s">
        <v>67</v>
      </c>
      <c r="AE750" s="235" t="s">
        <v>2691</v>
      </c>
      <c r="AF750" s="259">
        <v>0</v>
      </c>
      <c r="AG750" s="211">
        <f>Table16[[#This Row],[ADOPTED
Expenditures TOTAL]]*Table16[[#This Row],[
Percent Related to CAP]]</f>
        <v>0</v>
      </c>
      <c r="AH750" s="258">
        <f>Table16[[#This Row],[ADOPTED
Revenue TOTAL]]*Table16[[#This Row],[
Percent Related to CAP]]</f>
        <v>0</v>
      </c>
      <c r="AI750" s="394" t="s">
        <v>69</v>
      </c>
      <c r="AJ750" s="394" t="s">
        <v>69</v>
      </c>
      <c r="AK750" s="394" t="s">
        <v>69</v>
      </c>
      <c r="AL750" s="393" t="s">
        <v>69</v>
      </c>
      <c r="AM750" s="309"/>
      <c r="AN750" s="212"/>
      <c r="AO750" s="213"/>
      <c r="AP750" s="197" t="s">
        <v>70</v>
      </c>
      <c r="AQ750" s="197"/>
      <c r="AR750" s="197"/>
      <c r="AS750" s="243" t="e">
        <v>#N/A</v>
      </c>
      <c r="AT750" s="260" t="e">
        <f>IF(Table16[[#This Row],[PROPOSED
Form ID Name]]=Table16[[#This Row],[ADOPTED
Form ID Name]],TRUE,FALSE)</f>
        <v>#N/A</v>
      </c>
      <c r="AU750" s="253" t="e">
        <v>#N/A</v>
      </c>
      <c r="AV750" s="254" t="e">
        <f>AND(Table16[[#This Row],[PROPOSED Adjustment Description]]=Table16[[#This Row],[ ADOPTED
Adjustment Description]],TRUE,FALSE)</f>
        <v>#N/A</v>
      </c>
      <c r="AW750" s="1" t="s">
        <v>4458</v>
      </c>
      <c r="AX750" s="1" t="b">
        <f>Table16[[#This Row],[Total Expenditures to CAP]]=Table16[[#This Row],[
Percent Related to CAP]]*Table16[[#This Row],[ADOPTED
Expenditures TOTAL]]</f>
        <v>1</v>
      </c>
      <c r="AY750" s="1" t="b">
        <f>Table16[[#This Row],[Total Revenue to CAP]]=Table16[[#This Row],[
Percent Related to CAP]]*Table16[[#This Row],[ADOPTED
Revenue TOTAL]]</f>
        <v>1</v>
      </c>
    </row>
    <row r="751" spans="1:51" s="214" customFormat="1" ht="35.25" customHeight="1" x14ac:dyDescent="0.15">
      <c r="A751" s="196">
        <v>700036</v>
      </c>
      <c r="B751" s="199" t="s">
        <v>503</v>
      </c>
      <c r="C751" s="198">
        <v>1611</v>
      </c>
      <c r="D751" s="199" t="s">
        <v>504</v>
      </c>
      <c r="E751" s="199" t="s">
        <v>103</v>
      </c>
      <c r="F751" s="199" t="s">
        <v>83</v>
      </c>
      <c r="G751" s="199" t="s">
        <v>61</v>
      </c>
      <c r="H751" s="199" t="s">
        <v>83</v>
      </c>
      <c r="I751" s="198">
        <v>57893</v>
      </c>
      <c r="J751" s="209" t="s">
        <v>2692</v>
      </c>
      <c r="K751" s="190"/>
      <c r="L751" s="143"/>
      <c r="M751" s="143"/>
      <c r="N751" s="143"/>
      <c r="O751" s="191">
        <f>SUM(Table16[[#This Row],[Salaries and Wages]:[Variable Fringe]])</f>
        <v>0</v>
      </c>
      <c r="P751" s="75"/>
      <c r="Q751" s="75">
        <v>56825</v>
      </c>
      <c r="R751" s="75"/>
      <c r="S751" s="75"/>
      <c r="T751" s="75"/>
      <c r="U751" s="75"/>
      <c r="V751" s="75"/>
      <c r="W751" s="143"/>
      <c r="X751" s="143"/>
      <c r="Y751" s="191">
        <v>56825</v>
      </c>
      <c r="Z751" s="191"/>
      <c r="AA751" s="255" t="s">
        <v>2693</v>
      </c>
      <c r="AB751" s="210" t="s">
        <v>2672</v>
      </c>
      <c r="AC751" s="209" t="s">
        <v>2694</v>
      </c>
      <c r="AD751" s="199" t="s">
        <v>94</v>
      </c>
      <c r="AE751" s="234" t="s">
        <v>69</v>
      </c>
      <c r="AF751" s="259">
        <v>0</v>
      </c>
      <c r="AG751" s="211">
        <f>Table16[[#This Row],[ADOPTED
Expenditures TOTAL]]*Table16[[#This Row],[
Percent Related to CAP]]</f>
        <v>0</v>
      </c>
      <c r="AH751" s="258">
        <f>Table16[[#This Row],[ADOPTED
Revenue TOTAL]]*Table16[[#This Row],[
Percent Related to CAP]]</f>
        <v>0</v>
      </c>
      <c r="AI751" s="256" t="s">
        <v>69</v>
      </c>
      <c r="AJ751" s="256" t="s">
        <v>69</v>
      </c>
      <c r="AK751" s="256" t="s">
        <v>69</v>
      </c>
      <c r="AL751" s="307" t="s">
        <v>69</v>
      </c>
      <c r="AM751" s="298"/>
      <c r="AN751" s="215"/>
      <c r="AO751" s="197"/>
      <c r="AP751" s="197" t="s">
        <v>83</v>
      </c>
      <c r="AQ751" s="197"/>
      <c r="AR751" s="197"/>
      <c r="AS751" s="243" t="e">
        <v>#N/A</v>
      </c>
      <c r="AT751" s="260" t="e">
        <f>IF(Table16[[#This Row],[PROPOSED
Form ID Name]]=Table16[[#This Row],[ADOPTED
Form ID Name]],TRUE,FALSE)</f>
        <v>#N/A</v>
      </c>
      <c r="AU751" s="253" t="e">
        <v>#N/A</v>
      </c>
      <c r="AV751" s="254" t="e">
        <f>AND(Table16[[#This Row],[PROPOSED Adjustment Description]]=Table16[[#This Row],[ ADOPTED
Adjustment Description]],TRUE,FALSE)</f>
        <v>#N/A</v>
      </c>
      <c r="AW751" s="1" t="s">
        <v>4458</v>
      </c>
      <c r="AX751" s="1" t="b">
        <f>Table16[[#This Row],[Total Expenditures to CAP]]=Table16[[#This Row],[
Percent Related to CAP]]*Table16[[#This Row],[ADOPTED
Expenditures TOTAL]]</f>
        <v>1</v>
      </c>
      <c r="AY751" s="1" t="b">
        <f>Table16[[#This Row],[Total Revenue to CAP]]=Table16[[#This Row],[
Percent Related to CAP]]*Table16[[#This Row],[ADOPTED
Revenue TOTAL]]</f>
        <v>1</v>
      </c>
    </row>
    <row r="752" spans="1:51" s="214" customFormat="1" ht="35.25" customHeight="1" x14ac:dyDescent="0.15">
      <c r="A752" s="196">
        <v>100000</v>
      </c>
      <c r="B752" s="199" t="s">
        <v>57</v>
      </c>
      <c r="C752" s="198">
        <v>1611</v>
      </c>
      <c r="D752" s="199" t="s">
        <v>504</v>
      </c>
      <c r="E752" s="199" t="s">
        <v>103</v>
      </c>
      <c r="F752" s="199" t="s">
        <v>83</v>
      </c>
      <c r="G752" s="199" t="s">
        <v>61</v>
      </c>
      <c r="H752" s="199" t="s">
        <v>83</v>
      </c>
      <c r="I752" s="198">
        <v>57894</v>
      </c>
      <c r="J752" s="209" t="s">
        <v>2695</v>
      </c>
      <c r="K752" s="190"/>
      <c r="L752" s="143"/>
      <c r="M752" s="143"/>
      <c r="N752" s="143"/>
      <c r="O752" s="191">
        <f>SUM(Table16[[#This Row],[Salaries and Wages]:[Variable Fringe]])</f>
        <v>0</v>
      </c>
      <c r="P752" s="81"/>
      <c r="Q752" s="81">
        <v>64625</v>
      </c>
      <c r="R752" s="81"/>
      <c r="S752" s="81"/>
      <c r="T752" s="81"/>
      <c r="U752" s="81"/>
      <c r="V752" s="81"/>
      <c r="W752" s="143"/>
      <c r="X752" s="143"/>
      <c r="Y752" s="191">
        <v>64625</v>
      </c>
      <c r="Z752" s="191"/>
      <c r="AA752" s="255" t="s">
        <v>2696</v>
      </c>
      <c r="AB752" s="210" t="s">
        <v>2672</v>
      </c>
      <c r="AC752" s="210" t="s">
        <v>2697</v>
      </c>
      <c r="AD752" s="199" t="s">
        <v>94</v>
      </c>
      <c r="AE752" s="234" t="s">
        <v>69</v>
      </c>
      <c r="AF752" s="259">
        <v>0</v>
      </c>
      <c r="AG752" s="211">
        <f>Table16[[#This Row],[ADOPTED
Expenditures TOTAL]]*Table16[[#This Row],[
Percent Related to CAP]]</f>
        <v>0</v>
      </c>
      <c r="AH752" s="258">
        <f>Table16[[#This Row],[ADOPTED
Revenue TOTAL]]*Table16[[#This Row],[
Percent Related to CAP]]</f>
        <v>0</v>
      </c>
      <c r="AI752" s="256" t="s">
        <v>69</v>
      </c>
      <c r="AJ752" s="256" t="s">
        <v>69</v>
      </c>
      <c r="AK752" s="256" t="s">
        <v>69</v>
      </c>
      <c r="AL752" s="307" t="s">
        <v>69</v>
      </c>
      <c r="AM752" s="298"/>
      <c r="AN752" s="215"/>
      <c r="AO752" s="197"/>
      <c r="AP752" s="197"/>
      <c r="AQ752" s="197"/>
      <c r="AR752" s="197" t="s">
        <v>83</v>
      </c>
      <c r="AS752" s="243" t="e">
        <v>#N/A</v>
      </c>
      <c r="AT752" s="252" t="e">
        <f>IF(Table16[[#This Row],[PROPOSED
Form ID Name]]=Table16[[#This Row],[ADOPTED
Form ID Name]],TRUE,FALSE)</f>
        <v>#N/A</v>
      </c>
      <c r="AU752" s="253" t="e">
        <v>#N/A</v>
      </c>
      <c r="AV752" s="254" t="e">
        <f>AND(Table16[[#This Row],[PROPOSED Adjustment Description]]=Table16[[#This Row],[ ADOPTED
Adjustment Description]],TRUE,FALSE)</f>
        <v>#N/A</v>
      </c>
      <c r="AW752" s="1" t="s">
        <v>4458</v>
      </c>
      <c r="AX752" s="1" t="b">
        <f>Table16[[#This Row],[Total Expenditures to CAP]]=Table16[[#This Row],[
Percent Related to CAP]]*Table16[[#This Row],[ADOPTED
Expenditures TOTAL]]</f>
        <v>1</v>
      </c>
      <c r="AY752" s="1" t="b">
        <f>Table16[[#This Row],[Total Revenue to CAP]]=Table16[[#This Row],[
Percent Related to CAP]]*Table16[[#This Row],[ADOPTED
Revenue TOTAL]]</f>
        <v>1</v>
      </c>
    </row>
    <row r="753" spans="1:51" s="214" customFormat="1" ht="35.25" customHeight="1" x14ac:dyDescent="0.15">
      <c r="A753" s="196">
        <v>700036</v>
      </c>
      <c r="B753" s="199" t="s">
        <v>503</v>
      </c>
      <c r="C753" s="198">
        <v>1611</v>
      </c>
      <c r="D753" s="199" t="s">
        <v>504</v>
      </c>
      <c r="E753" s="199" t="s">
        <v>103</v>
      </c>
      <c r="F753" s="199" t="s">
        <v>83</v>
      </c>
      <c r="G753" s="199" t="s">
        <v>61</v>
      </c>
      <c r="H753" s="199" t="s">
        <v>83</v>
      </c>
      <c r="I753" s="198">
        <v>57895</v>
      </c>
      <c r="J753" s="209" t="s">
        <v>2698</v>
      </c>
      <c r="K753" s="190"/>
      <c r="L753" s="143"/>
      <c r="M753" s="143"/>
      <c r="N753" s="143"/>
      <c r="O753" s="191">
        <f>SUM(Table16[[#This Row],[Salaries and Wages]:[Variable Fringe]])</f>
        <v>0</v>
      </c>
      <c r="P753" s="81"/>
      <c r="Q753" s="81">
        <v>255633</v>
      </c>
      <c r="R753" s="81"/>
      <c r="S753" s="81"/>
      <c r="T753" s="81"/>
      <c r="U753" s="81"/>
      <c r="V753" s="81"/>
      <c r="W753" s="143"/>
      <c r="X753" s="143"/>
      <c r="Y753" s="191">
        <v>255633</v>
      </c>
      <c r="Z753" s="191"/>
      <c r="AA753" s="255" t="s">
        <v>2699</v>
      </c>
      <c r="AB753" s="210" t="s">
        <v>2700</v>
      </c>
      <c r="AC753" s="210" t="s">
        <v>2701</v>
      </c>
      <c r="AD753" s="199" t="s">
        <v>94</v>
      </c>
      <c r="AE753" s="234" t="s">
        <v>69</v>
      </c>
      <c r="AF753" s="259">
        <v>0</v>
      </c>
      <c r="AG753" s="211">
        <f>Table16[[#This Row],[ADOPTED
Expenditures TOTAL]]*Table16[[#This Row],[
Percent Related to CAP]]</f>
        <v>0</v>
      </c>
      <c r="AH753" s="258">
        <f>Table16[[#This Row],[ADOPTED
Revenue TOTAL]]*Table16[[#This Row],[
Percent Related to CAP]]</f>
        <v>0</v>
      </c>
      <c r="AI753" s="256" t="s">
        <v>69</v>
      </c>
      <c r="AJ753" s="256" t="s">
        <v>69</v>
      </c>
      <c r="AK753" s="256" t="s">
        <v>69</v>
      </c>
      <c r="AL753" s="307" t="s">
        <v>69</v>
      </c>
      <c r="AM753" s="298"/>
      <c r="AN753" s="215"/>
      <c r="AO753" s="197"/>
      <c r="AP753" s="197" t="s">
        <v>70</v>
      </c>
      <c r="AQ753" s="197"/>
      <c r="AR753" s="197"/>
      <c r="AS753" s="243" t="e">
        <v>#N/A</v>
      </c>
      <c r="AT753" s="260" t="e">
        <f>IF(Table16[[#This Row],[PROPOSED
Form ID Name]]=Table16[[#This Row],[ADOPTED
Form ID Name]],TRUE,FALSE)</f>
        <v>#N/A</v>
      </c>
      <c r="AU753" s="253" t="e">
        <v>#N/A</v>
      </c>
      <c r="AV753" s="254" t="e">
        <f>AND(Table16[[#This Row],[PROPOSED Adjustment Description]]=Table16[[#This Row],[ ADOPTED
Adjustment Description]],TRUE,FALSE)</f>
        <v>#N/A</v>
      </c>
      <c r="AW753" s="1" t="s">
        <v>4458</v>
      </c>
      <c r="AX753" s="1" t="b">
        <f>Table16[[#This Row],[Total Expenditures to CAP]]=Table16[[#This Row],[
Percent Related to CAP]]*Table16[[#This Row],[ADOPTED
Expenditures TOTAL]]</f>
        <v>1</v>
      </c>
      <c r="AY753" s="1" t="b">
        <f>Table16[[#This Row],[Total Revenue to CAP]]=Table16[[#This Row],[
Percent Related to CAP]]*Table16[[#This Row],[ADOPTED
Revenue TOTAL]]</f>
        <v>1</v>
      </c>
    </row>
    <row r="754" spans="1:51" s="214" customFormat="1" ht="35.25" customHeight="1" x14ac:dyDescent="0.15">
      <c r="A754" s="196">
        <v>100000</v>
      </c>
      <c r="B754" s="199" t="s">
        <v>57</v>
      </c>
      <c r="C754" s="198">
        <v>1611</v>
      </c>
      <c r="D754" s="199" t="s">
        <v>504</v>
      </c>
      <c r="E754" s="199" t="s">
        <v>103</v>
      </c>
      <c r="F754" s="199" t="s">
        <v>83</v>
      </c>
      <c r="G754" s="199" t="s">
        <v>61</v>
      </c>
      <c r="H754" s="199" t="s">
        <v>83</v>
      </c>
      <c r="I754" s="198">
        <v>57896</v>
      </c>
      <c r="J754" s="209" t="s">
        <v>2702</v>
      </c>
      <c r="K754" s="190"/>
      <c r="L754" s="143"/>
      <c r="M754" s="143"/>
      <c r="N754" s="143"/>
      <c r="O754" s="191">
        <f>SUM(Table16[[#This Row],[Salaries and Wages]:[Variable Fringe]])</f>
        <v>0</v>
      </c>
      <c r="P754" s="75"/>
      <c r="Q754" s="75">
        <v>135651</v>
      </c>
      <c r="R754" s="75"/>
      <c r="S754" s="75"/>
      <c r="T754" s="75"/>
      <c r="U754" s="75"/>
      <c r="V754" s="75"/>
      <c r="W754" s="143"/>
      <c r="X754" s="143"/>
      <c r="Y754" s="191">
        <v>135651</v>
      </c>
      <c r="Z754" s="191"/>
      <c r="AA754" s="255" t="s">
        <v>2703</v>
      </c>
      <c r="AB754" s="210" t="s">
        <v>2704</v>
      </c>
      <c r="AC754" s="210" t="s">
        <v>2705</v>
      </c>
      <c r="AD754" s="199" t="s">
        <v>94</v>
      </c>
      <c r="AE754" s="234" t="s">
        <v>69</v>
      </c>
      <c r="AF754" s="259">
        <v>0</v>
      </c>
      <c r="AG754" s="211">
        <f>Table16[[#This Row],[ADOPTED
Expenditures TOTAL]]*Table16[[#This Row],[
Percent Related to CAP]]</f>
        <v>0</v>
      </c>
      <c r="AH754" s="258">
        <f>Table16[[#This Row],[ADOPTED
Revenue TOTAL]]*Table16[[#This Row],[
Percent Related to CAP]]</f>
        <v>0</v>
      </c>
      <c r="AI754" s="256" t="s">
        <v>69</v>
      </c>
      <c r="AJ754" s="256" t="s">
        <v>69</v>
      </c>
      <c r="AK754" s="256" t="s">
        <v>69</v>
      </c>
      <c r="AL754" s="307" t="s">
        <v>69</v>
      </c>
      <c r="AM754" s="298"/>
      <c r="AN754" s="215"/>
      <c r="AO754" s="197"/>
      <c r="AP754" s="197"/>
      <c r="AQ754" s="197"/>
      <c r="AR754" s="197" t="s">
        <v>83</v>
      </c>
      <c r="AS754" s="243" t="e">
        <v>#N/A</v>
      </c>
      <c r="AT754" s="252" t="e">
        <f>IF(Table16[[#This Row],[PROPOSED
Form ID Name]]=Table16[[#This Row],[ADOPTED
Form ID Name]],TRUE,FALSE)</f>
        <v>#N/A</v>
      </c>
      <c r="AU754" s="253" t="e">
        <v>#N/A</v>
      </c>
      <c r="AV754" s="254" t="e">
        <f>AND(Table16[[#This Row],[PROPOSED Adjustment Description]]=Table16[[#This Row],[ ADOPTED
Adjustment Description]],TRUE,FALSE)</f>
        <v>#N/A</v>
      </c>
      <c r="AW754" s="1" t="s">
        <v>4458</v>
      </c>
      <c r="AX754" s="1" t="b">
        <f>Table16[[#This Row],[Total Expenditures to CAP]]=Table16[[#This Row],[
Percent Related to CAP]]*Table16[[#This Row],[ADOPTED
Expenditures TOTAL]]</f>
        <v>1</v>
      </c>
      <c r="AY754" s="1" t="b">
        <f>Table16[[#This Row],[Total Revenue to CAP]]=Table16[[#This Row],[
Percent Related to CAP]]*Table16[[#This Row],[ADOPTED
Revenue TOTAL]]</f>
        <v>1</v>
      </c>
    </row>
    <row r="755" spans="1:51" s="214" customFormat="1" ht="35.25" customHeight="1" x14ac:dyDescent="0.15">
      <c r="A755" s="196">
        <v>700036</v>
      </c>
      <c r="B755" s="199" t="s">
        <v>503</v>
      </c>
      <c r="C755" s="198">
        <v>1611</v>
      </c>
      <c r="D755" s="199" t="s">
        <v>504</v>
      </c>
      <c r="E755" s="199" t="s">
        <v>465</v>
      </c>
      <c r="F755" s="199" t="s">
        <v>60</v>
      </c>
      <c r="G755" s="199" t="s">
        <v>104</v>
      </c>
      <c r="H755" s="199" t="s">
        <v>284</v>
      </c>
      <c r="I755" s="198">
        <v>57897</v>
      </c>
      <c r="J755" s="209" t="s">
        <v>2706</v>
      </c>
      <c r="K755" s="190"/>
      <c r="L755" s="143"/>
      <c r="M755" s="143"/>
      <c r="N755" s="143"/>
      <c r="O755" s="191">
        <f>SUM(Table16[[#This Row],[Salaries and Wages]:[Variable Fringe]])</f>
        <v>0</v>
      </c>
      <c r="P755" s="75"/>
      <c r="Q755" s="75"/>
      <c r="R755" s="75">
        <v>20000</v>
      </c>
      <c r="S755" s="75"/>
      <c r="T755" s="75"/>
      <c r="U755" s="75"/>
      <c r="V755" s="75"/>
      <c r="W755" s="143"/>
      <c r="X755" s="143"/>
      <c r="Y755" s="191">
        <v>20000</v>
      </c>
      <c r="Z755" s="191"/>
      <c r="AA755" s="216" t="s">
        <v>2707</v>
      </c>
      <c r="AB755" s="210" t="s">
        <v>2708</v>
      </c>
      <c r="AC755" s="209" t="s">
        <v>2709</v>
      </c>
      <c r="AD755" s="199" t="s">
        <v>67</v>
      </c>
      <c r="AE755" s="235" t="s">
        <v>2710</v>
      </c>
      <c r="AF755" s="259">
        <v>0</v>
      </c>
      <c r="AG755" s="211">
        <f>Table16[[#This Row],[ADOPTED
Expenditures TOTAL]]*Table16[[#This Row],[
Percent Related to CAP]]</f>
        <v>0</v>
      </c>
      <c r="AH755" s="258">
        <f>Table16[[#This Row],[ADOPTED
Revenue TOTAL]]*Table16[[#This Row],[
Percent Related to CAP]]</f>
        <v>0</v>
      </c>
      <c r="AI755" s="256" t="s">
        <v>69</v>
      </c>
      <c r="AJ755" s="256" t="s">
        <v>69</v>
      </c>
      <c r="AK755" s="256" t="s">
        <v>69</v>
      </c>
      <c r="AL755" s="307" t="s">
        <v>69</v>
      </c>
      <c r="AM755" s="309"/>
      <c r="AN755" s="212"/>
      <c r="AO755" s="213"/>
      <c r="AP755" s="197" t="s">
        <v>179</v>
      </c>
      <c r="AQ755" s="197"/>
      <c r="AR755" s="197"/>
      <c r="AS755" s="243" t="e">
        <v>#N/A</v>
      </c>
      <c r="AT755" s="260" t="e">
        <f>IF(Table16[[#This Row],[PROPOSED
Form ID Name]]=Table16[[#This Row],[ADOPTED
Form ID Name]],TRUE,FALSE)</f>
        <v>#N/A</v>
      </c>
      <c r="AU755" s="253" t="e">
        <v>#N/A</v>
      </c>
      <c r="AV755" s="254" t="e">
        <f>AND(Table16[[#This Row],[PROPOSED Adjustment Description]]=Table16[[#This Row],[ ADOPTED
Adjustment Description]],TRUE,FALSE)</f>
        <v>#N/A</v>
      </c>
      <c r="AW755" s="1" t="s">
        <v>4458</v>
      </c>
      <c r="AX755" s="1" t="b">
        <f>Table16[[#This Row],[Total Expenditures to CAP]]=Table16[[#This Row],[
Percent Related to CAP]]*Table16[[#This Row],[ADOPTED
Expenditures TOTAL]]</f>
        <v>1</v>
      </c>
      <c r="AY755" s="1" t="b">
        <f>Table16[[#This Row],[Total Revenue to CAP]]=Table16[[#This Row],[
Percent Related to CAP]]*Table16[[#This Row],[ADOPTED
Revenue TOTAL]]</f>
        <v>1</v>
      </c>
    </row>
    <row r="756" spans="1:51" s="214" customFormat="1" ht="35.25" customHeight="1" x14ac:dyDescent="0.15">
      <c r="A756" s="196">
        <v>700036</v>
      </c>
      <c r="B756" s="197" t="s">
        <v>503</v>
      </c>
      <c r="C756" s="198">
        <v>1611</v>
      </c>
      <c r="D756" s="197" t="s">
        <v>504</v>
      </c>
      <c r="E756" s="197" t="s">
        <v>293</v>
      </c>
      <c r="F756" s="197" t="s">
        <v>60</v>
      </c>
      <c r="G756" s="197" t="s">
        <v>104</v>
      </c>
      <c r="H756" s="197" t="s">
        <v>284</v>
      </c>
      <c r="I756" s="198">
        <v>57898</v>
      </c>
      <c r="J756" s="209" t="s">
        <v>2711</v>
      </c>
      <c r="K756" s="188"/>
      <c r="L756" s="141"/>
      <c r="M756" s="141"/>
      <c r="N756" s="141"/>
      <c r="O756" s="189">
        <f>SUM(Table16[[#This Row],[Salaries and Wages]:[Variable Fringe]])</f>
        <v>0</v>
      </c>
      <c r="P756" s="71"/>
      <c r="Q756" s="71"/>
      <c r="R756" s="71">
        <v>20000</v>
      </c>
      <c r="S756" s="71"/>
      <c r="T756" s="71"/>
      <c r="U756" s="71"/>
      <c r="V756" s="71"/>
      <c r="W756" s="141"/>
      <c r="X756" s="141"/>
      <c r="Y756" s="189">
        <v>20000</v>
      </c>
      <c r="Z756" s="189"/>
      <c r="AA756" s="209" t="s">
        <v>2712</v>
      </c>
      <c r="AB756" s="210" t="s">
        <v>2713</v>
      </c>
      <c r="AC756" s="209" t="s">
        <v>2714</v>
      </c>
      <c r="AD756" s="197" t="s">
        <v>67</v>
      </c>
      <c r="AE756" s="234"/>
      <c r="AF756" s="259">
        <v>0</v>
      </c>
      <c r="AG756" s="211">
        <f>Table16[[#This Row],[ADOPTED
Expenditures TOTAL]]*Table16[[#This Row],[
Percent Related to CAP]]</f>
        <v>0</v>
      </c>
      <c r="AH756" s="211">
        <f>Table16[[#This Row],[ADOPTED
Revenue TOTAL]]*Table16[[#This Row],[
Percent Related to CAP]]</f>
        <v>0</v>
      </c>
      <c r="AI756" s="251" t="s">
        <v>69</v>
      </c>
      <c r="AJ756" s="251" t="s">
        <v>69</v>
      </c>
      <c r="AK756" s="251" t="s">
        <v>69</v>
      </c>
      <c r="AL756" s="217" t="s">
        <v>69</v>
      </c>
      <c r="AM756" s="246"/>
      <c r="AN756" s="215"/>
      <c r="AO756" s="197"/>
      <c r="AP756" s="197" t="s">
        <v>179</v>
      </c>
      <c r="AQ756" s="197"/>
      <c r="AR756" s="197"/>
      <c r="AS756" s="243" t="e">
        <v>#N/A</v>
      </c>
      <c r="AT756" s="260" t="e">
        <f>IF(Table16[[#This Row],[PROPOSED
Form ID Name]]=Table16[[#This Row],[ADOPTED
Form ID Name]],TRUE,FALSE)</f>
        <v>#N/A</v>
      </c>
      <c r="AU756" s="253" t="e">
        <v>#N/A</v>
      </c>
      <c r="AV756" s="254" t="e">
        <f>AND(Table16[[#This Row],[PROPOSED Adjustment Description]]=Table16[[#This Row],[ ADOPTED
Adjustment Description]],TRUE,FALSE)</f>
        <v>#N/A</v>
      </c>
      <c r="AW756" s="1" t="s">
        <v>4458</v>
      </c>
      <c r="AX756" s="1" t="b">
        <f>Table16[[#This Row],[Total Expenditures to CAP]]=Table16[[#This Row],[
Percent Related to CAP]]*Table16[[#This Row],[ADOPTED
Expenditures TOTAL]]</f>
        <v>1</v>
      </c>
      <c r="AY756" s="1" t="b">
        <f>Table16[[#This Row],[Total Revenue to CAP]]=Table16[[#This Row],[
Percent Related to CAP]]*Table16[[#This Row],[ADOPTED
Revenue TOTAL]]</f>
        <v>1</v>
      </c>
    </row>
    <row r="757" spans="1:51" s="214" customFormat="1" ht="35.25" customHeight="1" x14ac:dyDescent="0.15">
      <c r="A757" s="196">
        <v>700036</v>
      </c>
      <c r="B757" s="199" t="s">
        <v>503</v>
      </c>
      <c r="C757" s="198">
        <v>1611</v>
      </c>
      <c r="D757" s="199" t="s">
        <v>504</v>
      </c>
      <c r="E757" s="199" t="s">
        <v>302</v>
      </c>
      <c r="F757" s="199" t="s">
        <v>60</v>
      </c>
      <c r="G757" s="199" t="s">
        <v>104</v>
      </c>
      <c r="H757" s="199" t="s">
        <v>284</v>
      </c>
      <c r="I757" s="198">
        <v>57899</v>
      </c>
      <c r="J757" s="209" t="s">
        <v>2715</v>
      </c>
      <c r="K757" s="190"/>
      <c r="L757" s="143"/>
      <c r="M757" s="143"/>
      <c r="N757" s="143"/>
      <c r="O757" s="191">
        <f>SUM(Table16[[#This Row],[Salaries and Wages]:[Variable Fringe]])</f>
        <v>0</v>
      </c>
      <c r="P757" s="75"/>
      <c r="Q757" s="75"/>
      <c r="R757" s="75">
        <v>25000</v>
      </c>
      <c r="S757" s="75"/>
      <c r="T757" s="75"/>
      <c r="U757" s="75"/>
      <c r="V757" s="75"/>
      <c r="W757" s="143"/>
      <c r="X757" s="143"/>
      <c r="Y757" s="191">
        <v>25000</v>
      </c>
      <c r="Z757" s="191"/>
      <c r="AA757" s="255" t="s">
        <v>2716</v>
      </c>
      <c r="AB757" s="210" t="s">
        <v>2717</v>
      </c>
      <c r="AC757" s="209" t="s">
        <v>2718</v>
      </c>
      <c r="AD757" s="199" t="s">
        <v>67</v>
      </c>
      <c r="AE757" s="235" t="s">
        <v>2719</v>
      </c>
      <c r="AF757" s="259">
        <v>0</v>
      </c>
      <c r="AG757" s="211">
        <f>Table16[[#This Row],[ADOPTED
Expenditures TOTAL]]*Table16[[#This Row],[
Percent Related to CAP]]</f>
        <v>0</v>
      </c>
      <c r="AH757" s="211">
        <f>Table16[[#This Row],[ADOPTED
Revenue TOTAL]]*Table16[[#This Row],[
Percent Related to CAP]]</f>
        <v>0</v>
      </c>
      <c r="AI757" s="251" t="s">
        <v>69</v>
      </c>
      <c r="AJ757" s="251" t="s">
        <v>69</v>
      </c>
      <c r="AK757" s="251" t="s">
        <v>69</v>
      </c>
      <c r="AL757" s="217" t="s">
        <v>69</v>
      </c>
      <c r="AM757" s="290"/>
      <c r="AN757" s="212"/>
      <c r="AO757" s="213"/>
      <c r="AP757" s="197" t="s">
        <v>179</v>
      </c>
      <c r="AQ757" s="197"/>
      <c r="AR757" s="197"/>
      <c r="AS757" s="243" t="e">
        <v>#N/A</v>
      </c>
      <c r="AT757" s="260" t="e">
        <f>IF(Table16[[#This Row],[PROPOSED
Form ID Name]]=Table16[[#This Row],[ADOPTED
Form ID Name]],TRUE,FALSE)</f>
        <v>#N/A</v>
      </c>
      <c r="AU757" s="253" t="e">
        <v>#N/A</v>
      </c>
      <c r="AV757" s="254" t="e">
        <f>AND(Table16[[#This Row],[PROPOSED Adjustment Description]]=Table16[[#This Row],[ ADOPTED
Adjustment Description]],TRUE,FALSE)</f>
        <v>#N/A</v>
      </c>
      <c r="AW757" s="1" t="s">
        <v>4458</v>
      </c>
      <c r="AX757" s="1" t="b">
        <f>Table16[[#This Row],[Total Expenditures to CAP]]=Table16[[#This Row],[
Percent Related to CAP]]*Table16[[#This Row],[ADOPTED
Expenditures TOTAL]]</f>
        <v>1</v>
      </c>
      <c r="AY757" s="1" t="b">
        <f>Table16[[#This Row],[Total Revenue to CAP]]=Table16[[#This Row],[
Percent Related to CAP]]*Table16[[#This Row],[ADOPTED
Revenue TOTAL]]</f>
        <v>1</v>
      </c>
    </row>
    <row r="758" spans="1:51" s="214" customFormat="1" ht="35.25" customHeight="1" x14ac:dyDescent="0.15">
      <c r="A758" s="196">
        <v>700036</v>
      </c>
      <c r="B758" s="199" t="s">
        <v>503</v>
      </c>
      <c r="C758" s="198">
        <v>1611</v>
      </c>
      <c r="D758" s="199" t="s">
        <v>504</v>
      </c>
      <c r="E758" s="199" t="s">
        <v>302</v>
      </c>
      <c r="F758" s="199" t="s">
        <v>60</v>
      </c>
      <c r="G758" s="199" t="s">
        <v>104</v>
      </c>
      <c r="H758" s="199" t="s">
        <v>284</v>
      </c>
      <c r="I758" s="198">
        <v>57900</v>
      </c>
      <c r="J758" s="209" t="s">
        <v>2720</v>
      </c>
      <c r="K758" s="190"/>
      <c r="L758" s="143"/>
      <c r="M758" s="143"/>
      <c r="N758" s="143"/>
      <c r="O758" s="191">
        <f>SUM(Table16[[#This Row],[Salaries and Wages]:[Variable Fringe]])</f>
        <v>0</v>
      </c>
      <c r="P758" s="81"/>
      <c r="Q758" s="81"/>
      <c r="R758" s="81">
        <v>25000</v>
      </c>
      <c r="S758" s="81"/>
      <c r="T758" s="81"/>
      <c r="U758" s="81"/>
      <c r="V758" s="81"/>
      <c r="W758" s="143"/>
      <c r="X758" s="143"/>
      <c r="Y758" s="191">
        <v>25000</v>
      </c>
      <c r="Z758" s="191"/>
      <c r="AA758" s="216" t="s">
        <v>2721</v>
      </c>
      <c r="AB758" s="209" t="s">
        <v>2722</v>
      </c>
      <c r="AC758" s="209" t="s">
        <v>2723</v>
      </c>
      <c r="AD758" s="199" t="s">
        <v>67</v>
      </c>
      <c r="AE758" s="235" t="s">
        <v>2724</v>
      </c>
      <c r="AF758" s="259">
        <v>0</v>
      </c>
      <c r="AG758" s="211">
        <f>Table16[[#This Row],[ADOPTED
Expenditures TOTAL]]*Table16[[#This Row],[
Percent Related to CAP]]</f>
        <v>0</v>
      </c>
      <c r="AH758" s="211">
        <f>Table16[[#This Row],[ADOPTED
Revenue TOTAL]]*Table16[[#This Row],[
Percent Related to CAP]]</f>
        <v>0</v>
      </c>
      <c r="AI758" s="251" t="s">
        <v>69</v>
      </c>
      <c r="AJ758" s="251" t="s">
        <v>69</v>
      </c>
      <c r="AK758" s="251" t="s">
        <v>69</v>
      </c>
      <c r="AL758" s="217" t="s">
        <v>69</v>
      </c>
      <c r="AM758" s="290"/>
      <c r="AN758" s="212"/>
      <c r="AO758" s="213"/>
      <c r="AP758" s="197" t="s">
        <v>179</v>
      </c>
      <c r="AQ758" s="197"/>
      <c r="AR758" s="197"/>
      <c r="AS758" s="243" t="e">
        <v>#N/A</v>
      </c>
      <c r="AT758" s="260" t="e">
        <f>IF(Table16[[#This Row],[PROPOSED
Form ID Name]]=Table16[[#This Row],[ADOPTED
Form ID Name]],TRUE,FALSE)</f>
        <v>#N/A</v>
      </c>
      <c r="AU758" s="253" t="e">
        <v>#N/A</v>
      </c>
      <c r="AV758" s="254" t="e">
        <f>AND(Table16[[#This Row],[PROPOSED Adjustment Description]]=Table16[[#This Row],[ ADOPTED
Adjustment Description]],TRUE,FALSE)</f>
        <v>#N/A</v>
      </c>
      <c r="AW758" s="1" t="s">
        <v>4458</v>
      </c>
      <c r="AX758" s="1" t="b">
        <f>Table16[[#This Row],[Total Expenditures to CAP]]=Table16[[#This Row],[
Percent Related to CAP]]*Table16[[#This Row],[ADOPTED
Expenditures TOTAL]]</f>
        <v>1</v>
      </c>
      <c r="AY758" s="1" t="b">
        <f>Table16[[#This Row],[Total Revenue to CAP]]=Table16[[#This Row],[
Percent Related to CAP]]*Table16[[#This Row],[ADOPTED
Revenue TOTAL]]</f>
        <v>1</v>
      </c>
    </row>
    <row r="759" spans="1:51" s="214" customFormat="1" ht="35.25" customHeight="1" x14ac:dyDescent="0.15">
      <c r="A759" s="196">
        <v>720041</v>
      </c>
      <c r="B759" s="199" t="s">
        <v>2261</v>
      </c>
      <c r="C759" s="198">
        <v>1319</v>
      </c>
      <c r="D759" s="199" t="s">
        <v>2262</v>
      </c>
      <c r="E759" s="199" t="s">
        <v>238</v>
      </c>
      <c r="F759" s="199" t="s">
        <v>83</v>
      </c>
      <c r="G759" s="199" t="s">
        <v>83</v>
      </c>
      <c r="H759" s="199" t="s">
        <v>83</v>
      </c>
      <c r="I759" s="198">
        <v>57903</v>
      </c>
      <c r="J759" s="209" t="s">
        <v>2725</v>
      </c>
      <c r="K759" s="190"/>
      <c r="L759" s="191"/>
      <c r="M759" s="191"/>
      <c r="N759" s="191"/>
      <c r="O759" s="191">
        <f>SUM(Table16[[#This Row],[Salaries and Wages]:[Variable Fringe]])</f>
        <v>0</v>
      </c>
      <c r="P759" s="191">
        <v>21919</v>
      </c>
      <c r="Q759" s="191"/>
      <c r="R759" s="191"/>
      <c r="S759" s="191"/>
      <c r="T759" s="191"/>
      <c r="U759" s="191"/>
      <c r="V759" s="191"/>
      <c r="W759" s="191"/>
      <c r="X759" s="191"/>
      <c r="Y759" s="191">
        <v>21919</v>
      </c>
      <c r="Z759" s="191"/>
      <c r="AA759" s="255" t="s">
        <v>2726</v>
      </c>
      <c r="AB759" s="210" t="s">
        <v>2727</v>
      </c>
      <c r="AC759" s="210" t="s">
        <v>2728</v>
      </c>
      <c r="AD759" s="199" t="s">
        <v>67</v>
      </c>
      <c r="AE759" s="235" t="s">
        <v>2669</v>
      </c>
      <c r="AF759" s="259">
        <v>0</v>
      </c>
      <c r="AG759" s="211">
        <f>Table16[[#This Row],[ADOPTED
Expenditures TOTAL]]*Table16[[#This Row],[
Percent Related to CAP]]</f>
        <v>0</v>
      </c>
      <c r="AH759" s="211">
        <f>Table16[[#This Row],[ADOPTED
Revenue TOTAL]]*Table16[[#This Row],[
Percent Related to CAP]]</f>
        <v>0</v>
      </c>
      <c r="AI759" s="251" t="s">
        <v>69</v>
      </c>
      <c r="AJ759" s="251" t="s">
        <v>69</v>
      </c>
      <c r="AK759" s="251" t="s">
        <v>69</v>
      </c>
      <c r="AL759" s="217" t="s">
        <v>69</v>
      </c>
      <c r="AM759" s="290"/>
      <c r="AN759" s="212"/>
      <c r="AO759" s="213"/>
      <c r="AP759" s="197" t="s">
        <v>179</v>
      </c>
      <c r="AQ759" s="197"/>
      <c r="AR759" s="197"/>
      <c r="AS759" s="243" t="e">
        <v>#N/A</v>
      </c>
      <c r="AT759" s="260" t="e">
        <f>IF(Table16[[#This Row],[PROPOSED
Form ID Name]]=Table16[[#This Row],[ADOPTED
Form ID Name]],TRUE,FALSE)</f>
        <v>#N/A</v>
      </c>
      <c r="AU759" s="253" t="e">
        <v>#N/A</v>
      </c>
      <c r="AV759" s="254" t="e">
        <f>AND(Table16[[#This Row],[PROPOSED Adjustment Description]]=Table16[[#This Row],[ ADOPTED
Adjustment Description]],TRUE,FALSE)</f>
        <v>#N/A</v>
      </c>
      <c r="AW759" s="1" t="s">
        <v>4458</v>
      </c>
      <c r="AX759" s="1" t="b">
        <f>Table16[[#This Row],[Total Expenditures to CAP]]=Table16[[#This Row],[
Percent Related to CAP]]*Table16[[#This Row],[ADOPTED
Expenditures TOTAL]]</f>
        <v>1</v>
      </c>
      <c r="AY759" s="1" t="b">
        <f>Table16[[#This Row],[Total Revenue to CAP]]=Table16[[#This Row],[
Percent Related to CAP]]*Table16[[#This Row],[ADOPTED
Revenue TOTAL]]</f>
        <v>1</v>
      </c>
    </row>
    <row r="760" spans="1:51" s="214" customFormat="1" ht="35.25" customHeight="1" x14ac:dyDescent="0.15">
      <c r="A760" s="196">
        <v>200728</v>
      </c>
      <c r="B760" s="197" t="s">
        <v>364</v>
      </c>
      <c r="C760" s="198">
        <v>1619</v>
      </c>
      <c r="D760" s="197" t="s">
        <v>270</v>
      </c>
      <c r="E760" s="197" t="s">
        <v>103</v>
      </c>
      <c r="F760" s="197" t="s">
        <v>60</v>
      </c>
      <c r="G760" s="197" t="s">
        <v>61</v>
      </c>
      <c r="H760" s="197" t="s">
        <v>271</v>
      </c>
      <c r="I760" s="198">
        <v>57905</v>
      </c>
      <c r="J760" s="209" t="s">
        <v>2729</v>
      </c>
      <c r="K760" s="188"/>
      <c r="L760" s="189"/>
      <c r="M760" s="189"/>
      <c r="N760" s="189"/>
      <c r="O760" s="189">
        <f>SUM(Table16[[#This Row],[Salaries and Wages]:[Variable Fringe]])</f>
        <v>0</v>
      </c>
      <c r="P760" s="189"/>
      <c r="Q760" s="189">
        <v>350000</v>
      </c>
      <c r="R760" s="189"/>
      <c r="S760" s="189"/>
      <c r="T760" s="189"/>
      <c r="U760" s="189"/>
      <c r="V760" s="189"/>
      <c r="W760" s="189"/>
      <c r="X760" s="189"/>
      <c r="Y760" s="189">
        <v>350000</v>
      </c>
      <c r="Z760" s="189"/>
      <c r="AA760" s="209" t="s">
        <v>2730</v>
      </c>
      <c r="AB760" s="210" t="s">
        <v>2731</v>
      </c>
      <c r="AC760" s="210" t="s">
        <v>2732</v>
      </c>
      <c r="AD760" s="197" t="s">
        <v>67</v>
      </c>
      <c r="AE760" s="235" t="s">
        <v>374</v>
      </c>
      <c r="AF760" s="259">
        <v>0</v>
      </c>
      <c r="AG760" s="211">
        <f>Table16[[#This Row],[ADOPTED
Expenditures TOTAL]]*Table16[[#This Row],[
Percent Related to CAP]]</f>
        <v>0</v>
      </c>
      <c r="AH760" s="211">
        <f>Table16[[#This Row],[ADOPTED
Revenue TOTAL]]*Table16[[#This Row],[
Percent Related to CAP]]</f>
        <v>0</v>
      </c>
      <c r="AI760" s="251" t="s">
        <v>69</v>
      </c>
      <c r="AJ760" s="251" t="s">
        <v>69</v>
      </c>
      <c r="AK760" s="251" t="s">
        <v>69</v>
      </c>
      <c r="AL760" s="217" t="s">
        <v>69</v>
      </c>
      <c r="AM760" s="290"/>
      <c r="AN760" s="215" t="s">
        <v>179</v>
      </c>
      <c r="AO760" s="197"/>
      <c r="AP760" s="197"/>
      <c r="AQ760" s="216"/>
      <c r="AR760" s="216"/>
      <c r="AS760" s="243" t="e">
        <v>#N/A</v>
      </c>
      <c r="AT760" s="260" t="e">
        <f>IF(Table16[[#This Row],[PROPOSED
Form ID Name]]=Table16[[#This Row],[ADOPTED
Form ID Name]],TRUE,FALSE)</f>
        <v>#N/A</v>
      </c>
      <c r="AU760" s="253" t="e">
        <v>#N/A</v>
      </c>
      <c r="AV760" s="254" t="e">
        <f>AND(Table16[[#This Row],[PROPOSED Adjustment Description]]=Table16[[#This Row],[ ADOPTED
Adjustment Description]],TRUE,FALSE)</f>
        <v>#N/A</v>
      </c>
      <c r="AW760" s="1" t="s">
        <v>4458</v>
      </c>
      <c r="AX760" s="1" t="b">
        <f>Table16[[#This Row],[Total Expenditures to CAP]]=Table16[[#This Row],[
Percent Related to CAP]]*Table16[[#This Row],[ADOPTED
Expenditures TOTAL]]</f>
        <v>1</v>
      </c>
      <c r="AY760" s="1" t="b">
        <f>Table16[[#This Row],[Total Revenue to CAP]]=Table16[[#This Row],[
Percent Related to CAP]]*Table16[[#This Row],[ADOPTED
Revenue TOTAL]]</f>
        <v>1</v>
      </c>
    </row>
    <row r="761" spans="1:51" s="214" customFormat="1" ht="35.25" customHeight="1" x14ac:dyDescent="0.15">
      <c r="A761" s="196">
        <v>200728</v>
      </c>
      <c r="B761" s="197" t="s">
        <v>364</v>
      </c>
      <c r="C761" s="198">
        <v>1619</v>
      </c>
      <c r="D761" s="197" t="s">
        <v>270</v>
      </c>
      <c r="E761" s="197" t="s">
        <v>238</v>
      </c>
      <c r="F761" s="197" t="s">
        <v>60</v>
      </c>
      <c r="G761" s="197" t="s">
        <v>89</v>
      </c>
      <c r="H761" s="197" t="s">
        <v>271</v>
      </c>
      <c r="I761" s="198">
        <v>57906</v>
      </c>
      <c r="J761" s="209" t="s">
        <v>2733</v>
      </c>
      <c r="K761" s="188"/>
      <c r="L761" s="189"/>
      <c r="M761" s="189"/>
      <c r="N761" s="189"/>
      <c r="O761" s="189">
        <f>SUM(Table16[[#This Row],[Salaries and Wages]:[Variable Fringe]])</f>
        <v>0</v>
      </c>
      <c r="P761" s="189"/>
      <c r="Q761" s="189"/>
      <c r="R761" s="189"/>
      <c r="S761" s="189"/>
      <c r="T761" s="189"/>
      <c r="U761" s="189"/>
      <c r="V761" s="189"/>
      <c r="W761" s="189"/>
      <c r="X761" s="189"/>
      <c r="Y761" s="189"/>
      <c r="Z761" s="189">
        <v>289826</v>
      </c>
      <c r="AA761" s="209" t="s">
        <v>2734</v>
      </c>
      <c r="AB761" s="210" t="s">
        <v>2735</v>
      </c>
      <c r="AC761" s="210" t="s">
        <v>2736</v>
      </c>
      <c r="AD761" s="197" t="s">
        <v>67</v>
      </c>
      <c r="AE761" s="235" t="s">
        <v>369</v>
      </c>
      <c r="AF761" s="259">
        <v>0</v>
      </c>
      <c r="AG761" s="211">
        <f>Table16[[#This Row],[ADOPTED
Expenditures TOTAL]]*Table16[[#This Row],[
Percent Related to CAP]]</f>
        <v>0</v>
      </c>
      <c r="AH761" s="211">
        <f>Table16[[#This Row],[ADOPTED
Revenue TOTAL]]*Table16[[#This Row],[
Percent Related to CAP]]</f>
        <v>0</v>
      </c>
      <c r="AI761" s="251" t="s">
        <v>69</v>
      </c>
      <c r="AJ761" s="251" t="s">
        <v>69</v>
      </c>
      <c r="AK761" s="251" t="s">
        <v>69</v>
      </c>
      <c r="AL761" s="217" t="s">
        <v>69</v>
      </c>
      <c r="AM761" s="290"/>
      <c r="AN761" s="215" t="s">
        <v>179</v>
      </c>
      <c r="AO761" s="197"/>
      <c r="AP761" s="197"/>
      <c r="AQ761" s="216"/>
      <c r="AR761" s="216"/>
      <c r="AS761" s="243" t="e">
        <v>#N/A</v>
      </c>
      <c r="AT761" s="260" t="e">
        <f>IF(Table16[[#This Row],[PROPOSED
Form ID Name]]=Table16[[#This Row],[ADOPTED
Form ID Name]],TRUE,FALSE)</f>
        <v>#N/A</v>
      </c>
      <c r="AU761" s="253" t="e">
        <v>#N/A</v>
      </c>
      <c r="AV761" s="254" t="e">
        <f>AND(Table16[[#This Row],[PROPOSED Adjustment Description]]=Table16[[#This Row],[ ADOPTED
Adjustment Description]],TRUE,FALSE)</f>
        <v>#N/A</v>
      </c>
      <c r="AW761" s="1" t="s">
        <v>4458</v>
      </c>
      <c r="AX761" s="1" t="b">
        <f>Table16[[#This Row],[Total Expenditures to CAP]]=Table16[[#This Row],[
Percent Related to CAP]]*Table16[[#This Row],[ADOPTED
Expenditures TOTAL]]</f>
        <v>1</v>
      </c>
      <c r="AY761" s="1" t="b">
        <f>Table16[[#This Row],[Total Revenue to CAP]]=Table16[[#This Row],[
Percent Related to CAP]]*Table16[[#This Row],[ADOPTED
Revenue TOTAL]]</f>
        <v>1</v>
      </c>
    </row>
    <row r="762" spans="1:51" s="214" customFormat="1" ht="35.25" customHeight="1" x14ac:dyDescent="0.15">
      <c r="A762" s="196">
        <v>720000</v>
      </c>
      <c r="B762" s="199" t="s">
        <v>491</v>
      </c>
      <c r="C762" s="198">
        <v>1317</v>
      </c>
      <c r="D762" s="199" t="s">
        <v>492</v>
      </c>
      <c r="E762" s="199" t="s">
        <v>103</v>
      </c>
      <c r="F762" s="199" t="s">
        <v>83</v>
      </c>
      <c r="G762" s="199" t="s">
        <v>61</v>
      </c>
      <c r="H762" s="199" t="s">
        <v>83</v>
      </c>
      <c r="I762" s="198">
        <v>57914</v>
      </c>
      <c r="J762" s="209" t="s">
        <v>2737</v>
      </c>
      <c r="K762" s="190"/>
      <c r="L762" s="191"/>
      <c r="M762" s="191"/>
      <c r="N762" s="191"/>
      <c r="O762" s="191">
        <f>SUM(Table16[[#This Row],[Salaries and Wages]:[Variable Fringe]])</f>
        <v>0</v>
      </c>
      <c r="P762" s="191"/>
      <c r="Q762" s="191"/>
      <c r="R762" s="191"/>
      <c r="S762" s="191">
        <v>683283</v>
      </c>
      <c r="T762" s="191"/>
      <c r="U762" s="191"/>
      <c r="V762" s="191"/>
      <c r="W762" s="191"/>
      <c r="X762" s="191"/>
      <c r="Y762" s="191">
        <v>683283</v>
      </c>
      <c r="Z762" s="191">
        <v>683283</v>
      </c>
      <c r="AA762" s="216" t="s">
        <v>2738</v>
      </c>
      <c r="AB762" s="210" t="s">
        <v>2739</v>
      </c>
      <c r="AC762" s="210" t="s">
        <v>2740</v>
      </c>
      <c r="AD762" s="199" t="s">
        <v>94</v>
      </c>
      <c r="AE762" s="236" t="s">
        <v>352</v>
      </c>
      <c r="AF762" s="259">
        <v>0</v>
      </c>
      <c r="AG762" s="211">
        <f>Table16[[#This Row],[ADOPTED
Expenditures TOTAL]]*Table16[[#This Row],[
Percent Related to CAP]]</f>
        <v>0</v>
      </c>
      <c r="AH762" s="211">
        <f>Table16[[#This Row],[ADOPTED
Revenue TOTAL]]*Table16[[#This Row],[
Percent Related to CAP]]</f>
        <v>0</v>
      </c>
      <c r="AI762" s="251" t="s">
        <v>69</v>
      </c>
      <c r="AJ762" s="251" t="s">
        <v>69</v>
      </c>
      <c r="AK762" s="251" t="s">
        <v>69</v>
      </c>
      <c r="AL762" s="217" t="s">
        <v>69</v>
      </c>
      <c r="AM762" s="291"/>
      <c r="AN762" s="215" t="s">
        <v>83</v>
      </c>
      <c r="AO762" s="197"/>
      <c r="AP762" s="197"/>
      <c r="AQ762" s="216"/>
      <c r="AR762" s="216"/>
      <c r="AS762" s="243" t="e">
        <v>#N/A</v>
      </c>
      <c r="AT762" s="260" t="e">
        <f>IF(Table16[[#This Row],[PROPOSED
Form ID Name]]=Table16[[#This Row],[ADOPTED
Form ID Name]],TRUE,FALSE)</f>
        <v>#N/A</v>
      </c>
      <c r="AU762" s="253" t="e">
        <v>#N/A</v>
      </c>
      <c r="AV762" s="254" t="e">
        <f>AND(Table16[[#This Row],[PROPOSED Adjustment Description]]=Table16[[#This Row],[ ADOPTED
Adjustment Description]],TRUE,FALSE)</f>
        <v>#N/A</v>
      </c>
      <c r="AW762" s="1" t="s">
        <v>4458</v>
      </c>
      <c r="AX762" s="1" t="b">
        <f>Table16[[#This Row],[Total Expenditures to CAP]]=Table16[[#This Row],[
Percent Related to CAP]]*Table16[[#This Row],[ADOPTED
Expenditures TOTAL]]</f>
        <v>1</v>
      </c>
      <c r="AY762" s="1" t="b">
        <f>Table16[[#This Row],[Total Revenue to CAP]]=Table16[[#This Row],[
Percent Related to CAP]]*Table16[[#This Row],[ADOPTED
Revenue TOTAL]]</f>
        <v>1</v>
      </c>
    </row>
    <row r="763" spans="1:51" s="214" customFormat="1" ht="35.25" customHeight="1" x14ac:dyDescent="0.15">
      <c r="A763" s="196">
        <v>100000</v>
      </c>
      <c r="B763" s="197" t="s">
        <v>57</v>
      </c>
      <c r="C763" s="198">
        <v>1613</v>
      </c>
      <c r="D763" s="197" t="s">
        <v>546</v>
      </c>
      <c r="E763" s="197" t="s">
        <v>103</v>
      </c>
      <c r="F763" s="197" t="s">
        <v>127</v>
      </c>
      <c r="G763" s="197" t="s">
        <v>61</v>
      </c>
      <c r="H763" s="197" t="s">
        <v>83</v>
      </c>
      <c r="I763" s="198">
        <v>57918</v>
      </c>
      <c r="J763" s="209" t="s">
        <v>2741</v>
      </c>
      <c r="K763" s="188"/>
      <c r="L763" s="189"/>
      <c r="M763" s="189"/>
      <c r="N763" s="189"/>
      <c r="O763" s="189">
        <f>SUM(Table16[[#This Row],[Salaries and Wages]:[Variable Fringe]])</f>
        <v>0</v>
      </c>
      <c r="P763" s="189"/>
      <c r="Q763" s="189"/>
      <c r="R763" s="189">
        <v>375000</v>
      </c>
      <c r="S763" s="189"/>
      <c r="T763" s="189"/>
      <c r="U763" s="189"/>
      <c r="V763" s="189"/>
      <c r="W763" s="189"/>
      <c r="X763" s="189"/>
      <c r="Y763" s="189">
        <v>375000</v>
      </c>
      <c r="Z763" s="189"/>
      <c r="AA763" s="209" t="s">
        <v>2742</v>
      </c>
      <c r="AB763" s="210" t="s">
        <v>2743</v>
      </c>
      <c r="AC763" s="209" t="s">
        <v>2744</v>
      </c>
      <c r="AD763" s="197" t="s">
        <v>67</v>
      </c>
      <c r="AE763" s="234" t="s">
        <v>2745</v>
      </c>
      <c r="AF763" s="259">
        <v>0</v>
      </c>
      <c r="AG763" s="211">
        <f>Table16[[#This Row],[ADOPTED
Expenditures TOTAL]]*Table16[[#This Row],[
Percent Related to CAP]]</f>
        <v>0</v>
      </c>
      <c r="AH763" s="211">
        <f>Table16[[#This Row],[ADOPTED
Revenue TOTAL]]*Table16[[#This Row],[
Percent Related to CAP]]</f>
        <v>0</v>
      </c>
      <c r="AI763" s="251" t="s">
        <v>69</v>
      </c>
      <c r="AJ763" s="251" t="s">
        <v>69</v>
      </c>
      <c r="AK763" s="251" t="s">
        <v>69</v>
      </c>
      <c r="AL763" s="251" t="s">
        <v>69</v>
      </c>
      <c r="AM763" s="246"/>
      <c r="AN763" s="215"/>
      <c r="AO763" s="197"/>
      <c r="AP763" s="197"/>
      <c r="AQ763" s="197"/>
      <c r="AR763" s="197" t="s">
        <v>70</v>
      </c>
      <c r="AS763" s="243" t="e">
        <v>#N/A</v>
      </c>
      <c r="AT763" s="252" t="e">
        <f>IF(Table16[[#This Row],[PROPOSED
Form ID Name]]=Table16[[#This Row],[ADOPTED
Form ID Name]],TRUE,FALSE)</f>
        <v>#N/A</v>
      </c>
      <c r="AU763" s="253" t="e">
        <v>#N/A</v>
      </c>
      <c r="AV763" s="254" t="e">
        <f>AND(Table16[[#This Row],[PROPOSED Adjustment Description]]=Table16[[#This Row],[ ADOPTED
Adjustment Description]],TRUE,FALSE)</f>
        <v>#N/A</v>
      </c>
      <c r="AW763" s="1" t="s">
        <v>4458</v>
      </c>
      <c r="AX763" s="1" t="b">
        <f>Table16[[#This Row],[Total Expenditures to CAP]]=Table16[[#This Row],[
Percent Related to CAP]]*Table16[[#This Row],[ADOPTED
Expenditures TOTAL]]</f>
        <v>1</v>
      </c>
      <c r="AY763" s="1" t="b">
        <f>Table16[[#This Row],[Total Revenue to CAP]]=Table16[[#This Row],[
Percent Related to CAP]]*Table16[[#This Row],[ADOPTED
Revenue TOTAL]]</f>
        <v>1</v>
      </c>
    </row>
    <row r="764" spans="1:51" s="214" customFormat="1" ht="35.25" customHeight="1" x14ac:dyDescent="0.15">
      <c r="A764" s="196">
        <v>100000</v>
      </c>
      <c r="B764" s="197" t="s">
        <v>57</v>
      </c>
      <c r="C764" s="198">
        <v>1914</v>
      </c>
      <c r="D764" s="197" t="s">
        <v>318</v>
      </c>
      <c r="E764" s="197" t="s">
        <v>238</v>
      </c>
      <c r="F764" s="197" t="s">
        <v>60</v>
      </c>
      <c r="G764" s="197" t="s">
        <v>61</v>
      </c>
      <c r="H764" s="197" t="s">
        <v>83</v>
      </c>
      <c r="I764" s="198">
        <v>57922</v>
      </c>
      <c r="J764" s="209" t="s">
        <v>2746</v>
      </c>
      <c r="K764" s="188"/>
      <c r="L764" s="141"/>
      <c r="M764" s="141"/>
      <c r="N764" s="141"/>
      <c r="O764" s="189">
        <f>SUM(Table16[[#This Row],[Salaries and Wages]:[Variable Fringe]])</f>
        <v>0</v>
      </c>
      <c r="P764" s="65"/>
      <c r="Q764" s="65">
        <v>225000</v>
      </c>
      <c r="R764" s="65"/>
      <c r="S764" s="65"/>
      <c r="T764" s="65"/>
      <c r="U764" s="65"/>
      <c r="V764" s="65"/>
      <c r="W764" s="141"/>
      <c r="X764" s="141"/>
      <c r="Y764" s="189">
        <v>225000</v>
      </c>
      <c r="Z764" s="189"/>
      <c r="AA764" s="209" t="s">
        <v>2747</v>
      </c>
      <c r="AB764" s="210" t="s">
        <v>2748</v>
      </c>
      <c r="AC764" s="209" t="s">
        <v>2749</v>
      </c>
      <c r="AD764" s="197" t="s">
        <v>67</v>
      </c>
      <c r="AE764" s="235" t="s">
        <v>2750</v>
      </c>
      <c r="AF764" s="259">
        <v>0</v>
      </c>
      <c r="AG764" s="211">
        <f>Table16[[#This Row],[ADOPTED
Expenditures TOTAL]]*Table16[[#This Row],[
Percent Related to CAP]]</f>
        <v>0</v>
      </c>
      <c r="AH764" s="211">
        <f>Table16[[#This Row],[ADOPTED
Revenue TOTAL]]*Table16[[#This Row],[
Percent Related to CAP]]</f>
        <v>0</v>
      </c>
      <c r="AI764" s="217" t="s">
        <v>69</v>
      </c>
      <c r="AJ764" s="217" t="s">
        <v>69</v>
      </c>
      <c r="AK764" s="217" t="s">
        <v>69</v>
      </c>
      <c r="AL764" s="217" t="s">
        <v>69</v>
      </c>
      <c r="AM764" s="290"/>
      <c r="AN764" s="212"/>
      <c r="AO764" s="213"/>
      <c r="AP764" s="213"/>
      <c r="AQ764" s="213"/>
      <c r="AR764" s="197" t="s">
        <v>179</v>
      </c>
      <c r="AS764" s="243" t="e">
        <v>#N/A</v>
      </c>
      <c r="AT764" s="252" t="e">
        <f>IF(Table16[[#This Row],[PROPOSED
Form ID Name]]=Table16[[#This Row],[ADOPTED
Form ID Name]],TRUE,FALSE)</f>
        <v>#N/A</v>
      </c>
      <c r="AU764" s="253" t="e">
        <v>#N/A</v>
      </c>
      <c r="AV764" s="254" t="e">
        <f>AND(Table16[[#This Row],[PROPOSED Adjustment Description]]=Table16[[#This Row],[ ADOPTED
Adjustment Description]],TRUE,FALSE)</f>
        <v>#N/A</v>
      </c>
      <c r="AW764" s="1" t="s">
        <v>4458</v>
      </c>
      <c r="AX764" s="1" t="b">
        <f>Table16[[#This Row],[Total Expenditures to CAP]]=Table16[[#This Row],[
Percent Related to CAP]]*Table16[[#This Row],[ADOPTED
Expenditures TOTAL]]</f>
        <v>1</v>
      </c>
      <c r="AY764" s="1" t="b">
        <f>Table16[[#This Row],[Total Revenue to CAP]]=Table16[[#This Row],[
Percent Related to CAP]]*Table16[[#This Row],[ADOPTED
Revenue TOTAL]]</f>
        <v>1</v>
      </c>
    </row>
    <row r="765" spans="1:51" s="214" customFormat="1" ht="35.25" customHeight="1" x14ac:dyDescent="0.15">
      <c r="A765" s="196">
        <v>100000</v>
      </c>
      <c r="B765" s="197" t="s">
        <v>57</v>
      </c>
      <c r="C765" s="198">
        <v>1313</v>
      </c>
      <c r="D765" s="197" t="s">
        <v>1583</v>
      </c>
      <c r="E765" s="197" t="s">
        <v>103</v>
      </c>
      <c r="F765" s="197" t="s">
        <v>127</v>
      </c>
      <c r="G765" s="197" t="s">
        <v>61</v>
      </c>
      <c r="H765" s="197" t="s">
        <v>83</v>
      </c>
      <c r="I765" s="198">
        <v>57927</v>
      </c>
      <c r="J765" s="209" t="s">
        <v>2751</v>
      </c>
      <c r="K765" s="188"/>
      <c r="L765" s="141">
        <v>229248</v>
      </c>
      <c r="M765" s="141">
        <v>47789</v>
      </c>
      <c r="N765" s="142">
        <v>-16889</v>
      </c>
      <c r="O765" s="194">
        <f>SUM(Table16[[#This Row],[Salaries and Wages]:[Variable Fringe]])</f>
        <v>260148</v>
      </c>
      <c r="P765" s="71"/>
      <c r="Q765" s="71"/>
      <c r="R765" s="71"/>
      <c r="S765" s="71"/>
      <c r="T765" s="71"/>
      <c r="U765" s="71"/>
      <c r="V765" s="71"/>
      <c r="W765" s="141"/>
      <c r="X765" s="141"/>
      <c r="Y765" s="189">
        <v>260148</v>
      </c>
      <c r="Z765" s="189"/>
      <c r="AA765" s="209" t="s">
        <v>2752</v>
      </c>
      <c r="AB765" s="210" t="s">
        <v>2753</v>
      </c>
      <c r="AC765" s="210" t="s">
        <v>2754</v>
      </c>
      <c r="AD765" s="197" t="s">
        <v>67</v>
      </c>
      <c r="AE765" s="235" t="s">
        <v>2755</v>
      </c>
      <c r="AF765" s="259">
        <v>0</v>
      </c>
      <c r="AG765" s="211">
        <f>Table16[[#This Row],[ADOPTED
Expenditures TOTAL]]*Table16[[#This Row],[
Percent Related to CAP]]</f>
        <v>0</v>
      </c>
      <c r="AH765" s="211">
        <f>Table16[[#This Row],[ADOPTED
Revenue TOTAL]]*Table16[[#This Row],[
Percent Related to CAP]]</f>
        <v>0</v>
      </c>
      <c r="AI765" s="217" t="s">
        <v>69</v>
      </c>
      <c r="AJ765" s="217" t="s">
        <v>69</v>
      </c>
      <c r="AK765" s="217" t="s">
        <v>69</v>
      </c>
      <c r="AL765" s="217" t="s">
        <v>69</v>
      </c>
      <c r="AM765" s="290"/>
      <c r="AN765" s="212"/>
      <c r="AO765" s="213"/>
      <c r="AP765" s="213"/>
      <c r="AQ765" s="213"/>
      <c r="AR765" s="197" t="s">
        <v>277</v>
      </c>
      <c r="AS765" s="243" t="e">
        <v>#N/A</v>
      </c>
      <c r="AT765" s="252" t="e">
        <f>IF(Table16[[#This Row],[PROPOSED
Form ID Name]]=Table16[[#This Row],[ADOPTED
Form ID Name]],TRUE,FALSE)</f>
        <v>#N/A</v>
      </c>
      <c r="AU765" s="253" t="e">
        <v>#N/A</v>
      </c>
      <c r="AV765" s="254" t="e">
        <f>AND(Table16[[#This Row],[PROPOSED Adjustment Description]]=Table16[[#This Row],[ ADOPTED
Adjustment Description]],TRUE,FALSE)</f>
        <v>#N/A</v>
      </c>
      <c r="AW765" s="1" t="s">
        <v>4458</v>
      </c>
      <c r="AX765" s="1" t="b">
        <f>Table16[[#This Row],[Total Expenditures to CAP]]=Table16[[#This Row],[
Percent Related to CAP]]*Table16[[#This Row],[ADOPTED
Expenditures TOTAL]]</f>
        <v>1</v>
      </c>
      <c r="AY765" s="1" t="b">
        <f>Table16[[#This Row],[Total Revenue to CAP]]=Table16[[#This Row],[
Percent Related to CAP]]*Table16[[#This Row],[ADOPTED
Revenue TOTAL]]</f>
        <v>1</v>
      </c>
    </row>
    <row r="766" spans="1:51" s="214" customFormat="1" ht="35.25" customHeight="1" x14ac:dyDescent="0.15">
      <c r="A766" s="196">
        <v>700033</v>
      </c>
      <c r="B766" s="199" t="s">
        <v>798</v>
      </c>
      <c r="C766" s="198">
        <v>2111</v>
      </c>
      <c r="D766" s="199" t="s">
        <v>799</v>
      </c>
      <c r="E766" s="199" t="s">
        <v>103</v>
      </c>
      <c r="F766" s="199" t="s">
        <v>127</v>
      </c>
      <c r="G766" s="199" t="s">
        <v>128</v>
      </c>
      <c r="H766" s="199" t="s">
        <v>284</v>
      </c>
      <c r="I766" s="198">
        <v>57932</v>
      </c>
      <c r="J766" s="209" t="s">
        <v>2756</v>
      </c>
      <c r="K766" s="190"/>
      <c r="L766" s="191"/>
      <c r="M766" s="191"/>
      <c r="N766" s="191"/>
      <c r="O766" s="191">
        <f>SUM(Table16[[#This Row],[Salaries and Wages]:[Variable Fringe]])</f>
        <v>0</v>
      </c>
      <c r="P766" s="191"/>
      <c r="Q766" s="191"/>
      <c r="R766" s="191">
        <v>90000</v>
      </c>
      <c r="S766" s="191"/>
      <c r="T766" s="191"/>
      <c r="U766" s="191"/>
      <c r="V766" s="191"/>
      <c r="W766" s="191"/>
      <c r="X766" s="191"/>
      <c r="Y766" s="191">
        <v>90000</v>
      </c>
      <c r="Z766" s="191"/>
      <c r="AA766" s="216" t="s">
        <v>2757</v>
      </c>
      <c r="AB766" s="210" t="s">
        <v>2758</v>
      </c>
      <c r="AC766" s="210" t="s">
        <v>2759</v>
      </c>
      <c r="AD766" s="199" t="s">
        <v>94</v>
      </c>
      <c r="AE766" s="236" t="s">
        <v>69</v>
      </c>
      <c r="AF766" s="259">
        <v>0</v>
      </c>
      <c r="AG766" s="211">
        <f>Table16[[#This Row],[ADOPTED
Expenditures TOTAL]]*Table16[[#This Row],[
Percent Related to CAP]]</f>
        <v>0</v>
      </c>
      <c r="AH766" s="211">
        <f>Table16[[#This Row],[ADOPTED
Revenue TOTAL]]*Table16[[#This Row],[
Percent Related to CAP]]</f>
        <v>0</v>
      </c>
      <c r="AI766" s="217" t="s">
        <v>69</v>
      </c>
      <c r="AJ766" s="217" t="s">
        <v>69</v>
      </c>
      <c r="AK766" s="217" t="s">
        <v>69</v>
      </c>
      <c r="AL766" s="217" t="s">
        <v>69</v>
      </c>
      <c r="AM766" s="291"/>
      <c r="AN766" s="215" t="s">
        <v>70</v>
      </c>
      <c r="AO766" s="197"/>
      <c r="AP766" s="197"/>
      <c r="AQ766" s="216"/>
      <c r="AR766" s="216"/>
      <c r="AS766" s="243" t="e">
        <v>#N/A</v>
      </c>
      <c r="AT766" s="260" t="e">
        <f>IF(Table16[[#This Row],[PROPOSED
Form ID Name]]=Table16[[#This Row],[ADOPTED
Form ID Name]],TRUE,FALSE)</f>
        <v>#N/A</v>
      </c>
      <c r="AU766" s="253" t="e">
        <v>#N/A</v>
      </c>
      <c r="AV766" s="254" t="e">
        <f>AND(Table16[[#This Row],[PROPOSED Adjustment Description]]=Table16[[#This Row],[ ADOPTED
Adjustment Description]],TRUE,FALSE)</f>
        <v>#N/A</v>
      </c>
      <c r="AW766" s="1" t="s">
        <v>4458</v>
      </c>
      <c r="AX766" s="1" t="b">
        <f>Table16[[#This Row],[Total Expenditures to CAP]]=Table16[[#This Row],[
Percent Related to CAP]]*Table16[[#This Row],[ADOPTED
Expenditures TOTAL]]</f>
        <v>1</v>
      </c>
      <c r="AY766" s="1" t="b">
        <f>Table16[[#This Row],[Total Revenue to CAP]]=Table16[[#This Row],[
Percent Related to CAP]]*Table16[[#This Row],[ADOPTED
Revenue TOTAL]]</f>
        <v>1</v>
      </c>
    </row>
    <row r="767" spans="1:51" s="214" customFormat="1" ht="35.25" customHeight="1" x14ac:dyDescent="0.15">
      <c r="A767" s="196">
        <v>700033</v>
      </c>
      <c r="B767" s="197" t="s">
        <v>798</v>
      </c>
      <c r="C767" s="198">
        <v>2111</v>
      </c>
      <c r="D767" s="197" t="s">
        <v>799</v>
      </c>
      <c r="E767" s="197" t="s">
        <v>238</v>
      </c>
      <c r="F767" s="197" t="s">
        <v>127</v>
      </c>
      <c r="G767" s="197" t="s">
        <v>61</v>
      </c>
      <c r="H767" s="197" t="s">
        <v>62</v>
      </c>
      <c r="I767" s="198">
        <v>57933</v>
      </c>
      <c r="J767" s="209" t="s">
        <v>2760</v>
      </c>
      <c r="K767" s="188"/>
      <c r="L767" s="189"/>
      <c r="M767" s="189"/>
      <c r="N767" s="189"/>
      <c r="O767" s="189">
        <f>SUM(Table16[[#This Row],[Salaries and Wages]:[Variable Fringe]])</f>
        <v>0</v>
      </c>
      <c r="P767" s="189"/>
      <c r="Q767" s="189">
        <v>150000</v>
      </c>
      <c r="R767" s="189"/>
      <c r="S767" s="189"/>
      <c r="T767" s="189"/>
      <c r="U767" s="189"/>
      <c r="V767" s="189"/>
      <c r="W767" s="189"/>
      <c r="X767" s="189"/>
      <c r="Y767" s="189">
        <v>150000</v>
      </c>
      <c r="Z767" s="189"/>
      <c r="AA767" s="209" t="s">
        <v>2761</v>
      </c>
      <c r="AB767" s="210" t="s">
        <v>2762</v>
      </c>
      <c r="AC767" s="210" t="s">
        <v>2763</v>
      </c>
      <c r="AD767" s="197" t="s">
        <v>67</v>
      </c>
      <c r="AE767" s="234" t="s">
        <v>2764</v>
      </c>
      <c r="AF767" s="259">
        <v>0</v>
      </c>
      <c r="AG767" s="211">
        <f>Table16[[#This Row],[ADOPTED
Expenditures TOTAL]]*Table16[[#This Row],[
Percent Related to CAP]]</f>
        <v>0</v>
      </c>
      <c r="AH767" s="258">
        <f>Table16[[#This Row],[ADOPTED
Revenue TOTAL]]*Table16[[#This Row],[
Percent Related to CAP]]</f>
        <v>0</v>
      </c>
      <c r="AI767" s="393" t="s">
        <v>69</v>
      </c>
      <c r="AJ767" s="217" t="s">
        <v>69</v>
      </c>
      <c r="AK767" s="217" t="s">
        <v>69</v>
      </c>
      <c r="AL767" s="217" t="s">
        <v>69</v>
      </c>
      <c r="AM767" s="298"/>
      <c r="AN767" s="215" t="s">
        <v>70</v>
      </c>
      <c r="AO767" s="197"/>
      <c r="AP767" s="197"/>
      <c r="AQ767" s="216"/>
      <c r="AR767" s="216"/>
      <c r="AS767" s="243" t="e">
        <v>#N/A</v>
      </c>
      <c r="AT767" s="260" t="e">
        <f>IF(Table16[[#This Row],[PROPOSED
Form ID Name]]=Table16[[#This Row],[ADOPTED
Form ID Name]],TRUE,FALSE)</f>
        <v>#N/A</v>
      </c>
      <c r="AU767" s="253" t="e">
        <v>#N/A</v>
      </c>
      <c r="AV767" s="254" t="e">
        <f>AND(Table16[[#This Row],[PROPOSED Adjustment Description]]=Table16[[#This Row],[ ADOPTED
Adjustment Description]],TRUE,FALSE)</f>
        <v>#N/A</v>
      </c>
      <c r="AW767" s="1" t="s">
        <v>4458</v>
      </c>
      <c r="AX767" s="1" t="b">
        <f>Table16[[#This Row],[Total Expenditures to CAP]]=Table16[[#This Row],[
Percent Related to CAP]]*Table16[[#This Row],[ADOPTED
Expenditures TOTAL]]</f>
        <v>1</v>
      </c>
      <c r="AY767" s="1" t="b">
        <f>Table16[[#This Row],[Total Revenue to CAP]]=Table16[[#This Row],[
Percent Related to CAP]]*Table16[[#This Row],[ADOPTED
Revenue TOTAL]]</f>
        <v>1</v>
      </c>
    </row>
    <row r="768" spans="1:51" s="185" customFormat="1" ht="35.25" customHeight="1" x14ac:dyDescent="0.15">
      <c r="A768" s="196">
        <v>200448</v>
      </c>
      <c r="B768" s="197" t="s">
        <v>1144</v>
      </c>
      <c r="C768" s="198">
        <v>1314</v>
      </c>
      <c r="D768" s="197" t="s">
        <v>261</v>
      </c>
      <c r="E768" s="197" t="s">
        <v>238</v>
      </c>
      <c r="F768" s="197" t="s">
        <v>83</v>
      </c>
      <c r="G768" s="197" t="s">
        <v>61</v>
      </c>
      <c r="H768" s="197" t="s">
        <v>83</v>
      </c>
      <c r="I768" s="198">
        <v>57936</v>
      </c>
      <c r="J768" s="209" t="s">
        <v>2765</v>
      </c>
      <c r="K768" s="195">
        <v>-2</v>
      </c>
      <c r="L768" s="141">
        <v>237614</v>
      </c>
      <c r="M768" s="141">
        <v>41521</v>
      </c>
      <c r="N768" s="141">
        <v>14016</v>
      </c>
      <c r="O768" s="189">
        <f>SUM(Table16[[#This Row],[Salaries and Wages]:[Variable Fringe]])</f>
        <v>293151</v>
      </c>
      <c r="P768" s="71"/>
      <c r="Q768" s="71"/>
      <c r="R768" s="71"/>
      <c r="S768" s="71"/>
      <c r="T768" s="71"/>
      <c r="U768" s="71"/>
      <c r="V768" s="71"/>
      <c r="W768" s="141"/>
      <c r="X768" s="141"/>
      <c r="Y768" s="189">
        <v>293151</v>
      </c>
      <c r="Z768" s="189"/>
      <c r="AA768" s="209" t="s">
        <v>2766</v>
      </c>
      <c r="AB768" s="210" t="s">
        <v>2767</v>
      </c>
      <c r="AC768" s="209" t="s">
        <v>2768</v>
      </c>
      <c r="AD768" s="197" t="s">
        <v>94</v>
      </c>
      <c r="AE768" s="234" t="s">
        <v>69</v>
      </c>
      <c r="AF768" s="259">
        <v>0</v>
      </c>
      <c r="AG768" s="211">
        <f>Table16[[#This Row],[ADOPTED
Expenditures TOTAL]]*Table16[[#This Row],[
Percent Related to CAP]]</f>
        <v>0</v>
      </c>
      <c r="AH768" s="211">
        <f>Table16[[#This Row],[ADOPTED
Revenue TOTAL]]*Table16[[#This Row],[
Percent Related to CAP]]</f>
        <v>0</v>
      </c>
      <c r="AI768" s="251" t="s">
        <v>69</v>
      </c>
      <c r="AJ768" s="251" t="s">
        <v>69</v>
      </c>
      <c r="AK768" s="251" t="s">
        <v>69</v>
      </c>
      <c r="AL768" s="251" t="s">
        <v>69</v>
      </c>
      <c r="AM768" s="395"/>
      <c r="AN768" s="215" t="s">
        <v>83</v>
      </c>
      <c r="AO768" s="197"/>
      <c r="AP768" s="197"/>
      <c r="AQ768" s="216"/>
      <c r="AR768" s="216"/>
      <c r="AS768" s="243" t="e">
        <v>#N/A</v>
      </c>
      <c r="AT768" s="260" t="e">
        <f>IF(Table16[[#This Row],[PROPOSED
Form ID Name]]=Table16[[#This Row],[ADOPTED
Form ID Name]],TRUE,FALSE)</f>
        <v>#N/A</v>
      </c>
      <c r="AU768" s="253" t="e">
        <v>#N/A</v>
      </c>
      <c r="AV768" s="254" t="e">
        <f>AND(Table16[[#This Row],[PROPOSED Adjustment Description]]=Table16[[#This Row],[ ADOPTED
Adjustment Description]],TRUE,FALSE)</f>
        <v>#N/A</v>
      </c>
      <c r="AW768" s="1" t="s">
        <v>4458</v>
      </c>
      <c r="AX768" s="1" t="b">
        <f>Table16[[#This Row],[Total Expenditures to CAP]]=Table16[[#This Row],[
Percent Related to CAP]]*Table16[[#This Row],[ADOPTED
Expenditures TOTAL]]</f>
        <v>1</v>
      </c>
      <c r="AY768" s="1" t="b">
        <f>Table16[[#This Row],[Total Revenue to CAP]]=Table16[[#This Row],[
Percent Related to CAP]]*Table16[[#This Row],[ADOPTED
Revenue TOTAL]]</f>
        <v>1</v>
      </c>
    </row>
    <row r="769" spans="1:51" s="214" customFormat="1" ht="35.25" customHeight="1" x14ac:dyDescent="0.15">
      <c r="A769" s="196">
        <v>100000</v>
      </c>
      <c r="B769" s="197" t="s">
        <v>57</v>
      </c>
      <c r="C769" s="198">
        <v>110211</v>
      </c>
      <c r="D769" s="197" t="s">
        <v>2208</v>
      </c>
      <c r="E769" s="197" t="s">
        <v>103</v>
      </c>
      <c r="F769" s="197" t="s">
        <v>60</v>
      </c>
      <c r="G769" s="197" t="s">
        <v>104</v>
      </c>
      <c r="H769" s="197" t="s">
        <v>83</v>
      </c>
      <c r="I769" s="198">
        <v>57939</v>
      </c>
      <c r="J769" s="209" t="s">
        <v>2774</v>
      </c>
      <c r="K769" s="188"/>
      <c r="L769" s="141"/>
      <c r="M769" s="141"/>
      <c r="N769" s="141"/>
      <c r="O769" s="189">
        <f>SUM(Table16[[#This Row],[Salaries and Wages]:[Variable Fringe]])</f>
        <v>0</v>
      </c>
      <c r="P769" s="71"/>
      <c r="Q769" s="71">
        <v>18337</v>
      </c>
      <c r="R769" s="71"/>
      <c r="S769" s="71"/>
      <c r="T769" s="71"/>
      <c r="U769" s="71"/>
      <c r="V769" s="71"/>
      <c r="W769" s="141"/>
      <c r="X769" s="141"/>
      <c r="Y769" s="189">
        <v>18337</v>
      </c>
      <c r="Z769" s="189"/>
      <c r="AA769" s="209" t="s">
        <v>2775</v>
      </c>
      <c r="AB769" s="210" t="s">
        <v>2206</v>
      </c>
      <c r="AC769" s="209" t="s">
        <v>2776</v>
      </c>
      <c r="AD769" s="197" t="s">
        <v>94</v>
      </c>
      <c r="AE769" s="234" t="s">
        <v>69</v>
      </c>
      <c r="AF769" s="231">
        <v>0</v>
      </c>
      <c r="AG769" s="211">
        <f>Table16[[#This Row],[ADOPTED
Expenditures TOTAL]]*Table16[[#This Row],[
Percent Related to CAP]]</f>
        <v>0</v>
      </c>
      <c r="AH769" s="211">
        <f>Table16[[#This Row],[ADOPTED
Revenue TOTAL]]*Table16[[#This Row],[
Percent Related to CAP]]</f>
        <v>0</v>
      </c>
      <c r="AI769" s="251" t="s">
        <v>69</v>
      </c>
      <c r="AJ769" s="306" t="s">
        <v>69</v>
      </c>
      <c r="AK769" s="306" t="s">
        <v>69</v>
      </c>
      <c r="AL769" s="306" t="s">
        <v>69</v>
      </c>
      <c r="AM769" s="246"/>
      <c r="AN769" s="215"/>
      <c r="AO769" s="197"/>
      <c r="AP769" s="197"/>
      <c r="AQ769" s="197"/>
      <c r="AR769" s="197" t="s">
        <v>83</v>
      </c>
      <c r="AS769" s="243" t="e">
        <v>#N/A</v>
      </c>
      <c r="AT769" s="252" t="e">
        <f>IF(Table16[[#This Row],[PROPOSED
Form ID Name]]=Table16[[#This Row],[ADOPTED
Form ID Name]],TRUE,FALSE)</f>
        <v>#N/A</v>
      </c>
      <c r="AU769" s="253" t="e">
        <v>#N/A</v>
      </c>
      <c r="AV769" s="254" t="e">
        <f>AND(Table16[[#This Row],[PROPOSED Adjustment Description]]=Table16[[#This Row],[ ADOPTED
Adjustment Description]],TRUE,FALSE)</f>
        <v>#N/A</v>
      </c>
      <c r="AW769" s="1" t="s">
        <v>4458</v>
      </c>
      <c r="AX769" s="1" t="b">
        <f>Table16[[#This Row],[Total Expenditures to CAP]]=Table16[[#This Row],[
Percent Related to CAP]]*Table16[[#This Row],[ADOPTED
Expenditures TOTAL]]</f>
        <v>1</v>
      </c>
      <c r="AY769" s="1" t="b">
        <f>Table16[[#This Row],[Total Revenue to CAP]]=Table16[[#This Row],[
Percent Related to CAP]]*Table16[[#This Row],[ADOPTED
Revenue TOTAL]]</f>
        <v>1</v>
      </c>
    </row>
    <row r="770" spans="1:51" s="214" customFormat="1" ht="35.25" customHeight="1" x14ac:dyDescent="0.15">
      <c r="A770" s="196">
        <v>100000</v>
      </c>
      <c r="B770" s="197" t="s">
        <v>57</v>
      </c>
      <c r="C770" s="198">
        <v>110311</v>
      </c>
      <c r="D770" s="197" t="s">
        <v>2212</v>
      </c>
      <c r="E770" s="197" t="s">
        <v>103</v>
      </c>
      <c r="F770" s="197" t="s">
        <v>60</v>
      </c>
      <c r="G770" s="197" t="s">
        <v>104</v>
      </c>
      <c r="H770" s="197" t="s">
        <v>83</v>
      </c>
      <c r="I770" s="198">
        <v>57940</v>
      </c>
      <c r="J770" s="209" t="s">
        <v>2777</v>
      </c>
      <c r="K770" s="188"/>
      <c r="L770" s="141"/>
      <c r="M770" s="141"/>
      <c r="N770" s="141"/>
      <c r="O770" s="189">
        <f>SUM(Table16[[#This Row],[Salaries and Wages]:[Variable Fringe]])</f>
        <v>0</v>
      </c>
      <c r="P770" s="65"/>
      <c r="Q770" s="65">
        <v>206263</v>
      </c>
      <c r="R770" s="65"/>
      <c r="S770" s="65"/>
      <c r="T770" s="65"/>
      <c r="U770" s="65"/>
      <c r="V770" s="65"/>
      <c r="W770" s="141"/>
      <c r="X770" s="141"/>
      <c r="Y770" s="189">
        <v>206263</v>
      </c>
      <c r="Z770" s="189"/>
      <c r="AA770" s="209" t="s">
        <v>2775</v>
      </c>
      <c r="AB770" s="210" t="s">
        <v>2206</v>
      </c>
      <c r="AC770" s="209" t="s">
        <v>2776</v>
      </c>
      <c r="AD770" s="197" t="s">
        <v>94</v>
      </c>
      <c r="AE770" s="234" t="s">
        <v>69</v>
      </c>
      <c r="AF770" s="231">
        <v>0</v>
      </c>
      <c r="AG770" s="211">
        <f>Table16[[#This Row],[ADOPTED
Expenditures TOTAL]]*Table16[[#This Row],[
Percent Related to CAP]]</f>
        <v>0</v>
      </c>
      <c r="AH770" s="211">
        <f>Table16[[#This Row],[ADOPTED
Revenue TOTAL]]*Table16[[#This Row],[
Percent Related to CAP]]</f>
        <v>0</v>
      </c>
      <c r="AI770" s="251" t="s">
        <v>69</v>
      </c>
      <c r="AJ770" s="251" t="s">
        <v>69</v>
      </c>
      <c r="AK770" s="251" t="s">
        <v>69</v>
      </c>
      <c r="AL770" s="251" t="s">
        <v>69</v>
      </c>
      <c r="AM770" s="246"/>
      <c r="AN770" s="215"/>
      <c r="AO770" s="197"/>
      <c r="AP770" s="197"/>
      <c r="AQ770" s="197"/>
      <c r="AR770" s="197" t="s">
        <v>83</v>
      </c>
      <c r="AS770" s="243" t="e">
        <v>#N/A</v>
      </c>
      <c r="AT770" s="252" t="e">
        <f>IF(Table16[[#This Row],[PROPOSED
Form ID Name]]=Table16[[#This Row],[ADOPTED
Form ID Name]],TRUE,FALSE)</f>
        <v>#N/A</v>
      </c>
      <c r="AU770" s="253" t="e">
        <v>#N/A</v>
      </c>
      <c r="AV770" s="254" t="e">
        <f>AND(Table16[[#This Row],[PROPOSED Adjustment Description]]=Table16[[#This Row],[ ADOPTED
Adjustment Description]],TRUE,FALSE)</f>
        <v>#N/A</v>
      </c>
      <c r="AW770" s="1" t="s">
        <v>4458</v>
      </c>
      <c r="AX770" s="1" t="b">
        <f>Table16[[#This Row],[Total Expenditures to CAP]]=Table16[[#This Row],[
Percent Related to CAP]]*Table16[[#This Row],[ADOPTED
Expenditures TOTAL]]</f>
        <v>1</v>
      </c>
      <c r="AY770" s="1" t="b">
        <f>Table16[[#This Row],[Total Revenue to CAP]]=Table16[[#This Row],[
Percent Related to CAP]]*Table16[[#This Row],[ADOPTED
Revenue TOTAL]]</f>
        <v>1</v>
      </c>
    </row>
    <row r="771" spans="1:51" s="214" customFormat="1" ht="35.25" customHeight="1" x14ac:dyDescent="0.15">
      <c r="A771" s="196">
        <v>100000</v>
      </c>
      <c r="B771" s="197" t="s">
        <v>57</v>
      </c>
      <c r="C771" s="198">
        <v>1212</v>
      </c>
      <c r="D771" s="197" t="s">
        <v>1674</v>
      </c>
      <c r="E771" s="197" t="s">
        <v>103</v>
      </c>
      <c r="F771" s="197" t="s">
        <v>83</v>
      </c>
      <c r="G771" s="197" t="s">
        <v>61</v>
      </c>
      <c r="H771" s="197" t="s">
        <v>83</v>
      </c>
      <c r="I771" s="198">
        <v>57941</v>
      </c>
      <c r="J771" s="209" t="s">
        <v>2778</v>
      </c>
      <c r="K771" s="188">
        <v>1</v>
      </c>
      <c r="L771" s="189">
        <v>147576</v>
      </c>
      <c r="M771" s="189">
        <v>28355</v>
      </c>
      <c r="N771" s="189">
        <v>11585</v>
      </c>
      <c r="O771" s="189">
        <f>SUM(Table16[[#This Row],[Salaries and Wages]:[Variable Fringe]])</f>
        <v>187516</v>
      </c>
      <c r="P771" s="189">
        <v>500</v>
      </c>
      <c r="Q771" s="189">
        <v>1500</v>
      </c>
      <c r="R771" s="189">
        <v>500</v>
      </c>
      <c r="S771" s="189"/>
      <c r="T771" s="189"/>
      <c r="U771" s="189"/>
      <c r="V771" s="189"/>
      <c r="W771" s="189"/>
      <c r="X771" s="189"/>
      <c r="Y771" s="189">
        <v>190016</v>
      </c>
      <c r="Z771" s="189"/>
      <c r="AA771" s="209" t="s">
        <v>2779</v>
      </c>
      <c r="AB771" s="210" t="s">
        <v>2780</v>
      </c>
      <c r="AC771" s="209" t="s">
        <v>2781</v>
      </c>
      <c r="AD771" s="197" t="s">
        <v>94</v>
      </c>
      <c r="AE771" s="234" t="s">
        <v>255</v>
      </c>
      <c r="AF771" s="259">
        <v>0</v>
      </c>
      <c r="AG771" s="211">
        <f>Table16[[#This Row],[ADOPTED
Expenditures TOTAL]]*Table16[[#This Row],[
Percent Related to CAP]]</f>
        <v>0</v>
      </c>
      <c r="AH771" s="211">
        <f>Table16[[#This Row],[ADOPTED
Revenue TOTAL]]*Table16[[#This Row],[
Percent Related to CAP]]</f>
        <v>0</v>
      </c>
      <c r="AI771" s="251" t="s">
        <v>69</v>
      </c>
      <c r="AJ771" s="251" t="s">
        <v>69</v>
      </c>
      <c r="AK771" s="251" t="s">
        <v>69</v>
      </c>
      <c r="AL771" s="251" t="s">
        <v>69</v>
      </c>
      <c r="AM771" s="246"/>
      <c r="AN771" s="215"/>
      <c r="AO771" s="197"/>
      <c r="AP771" s="197"/>
      <c r="AQ771" s="197"/>
      <c r="AR771" s="197" t="s">
        <v>70</v>
      </c>
      <c r="AS771" s="243" t="e">
        <v>#N/A</v>
      </c>
      <c r="AT771" s="252" t="e">
        <f>IF(Table16[[#This Row],[PROPOSED
Form ID Name]]=Table16[[#This Row],[ADOPTED
Form ID Name]],TRUE,FALSE)</f>
        <v>#N/A</v>
      </c>
      <c r="AU771" s="253" t="e">
        <v>#N/A</v>
      </c>
      <c r="AV771" s="254" t="e">
        <f>AND(Table16[[#This Row],[PROPOSED Adjustment Description]]=Table16[[#This Row],[ ADOPTED
Adjustment Description]],TRUE,FALSE)</f>
        <v>#N/A</v>
      </c>
      <c r="AW771" s="1" t="s">
        <v>4458</v>
      </c>
      <c r="AX771" s="1" t="b">
        <f>Table16[[#This Row],[Total Expenditures to CAP]]=Table16[[#This Row],[
Percent Related to CAP]]*Table16[[#This Row],[ADOPTED
Expenditures TOTAL]]</f>
        <v>1</v>
      </c>
      <c r="AY771" s="1" t="b">
        <f>Table16[[#This Row],[Total Revenue to CAP]]=Table16[[#This Row],[
Percent Related to CAP]]*Table16[[#This Row],[ADOPTED
Revenue TOTAL]]</f>
        <v>1</v>
      </c>
    </row>
    <row r="772" spans="1:51" s="214" customFormat="1" ht="35.25" customHeight="1" x14ac:dyDescent="0.15">
      <c r="A772" s="196">
        <v>200227</v>
      </c>
      <c r="B772" s="197" t="s">
        <v>398</v>
      </c>
      <c r="C772" s="198">
        <v>1913</v>
      </c>
      <c r="D772" s="197" t="s">
        <v>399</v>
      </c>
      <c r="E772" s="197" t="s">
        <v>103</v>
      </c>
      <c r="F772" s="197" t="s">
        <v>83</v>
      </c>
      <c r="G772" s="197" t="s">
        <v>89</v>
      </c>
      <c r="H772" s="197" t="s">
        <v>83</v>
      </c>
      <c r="I772" s="198">
        <v>57942</v>
      </c>
      <c r="J772" s="209" t="s">
        <v>2782</v>
      </c>
      <c r="K772" s="188">
        <v>2</v>
      </c>
      <c r="L772" s="189">
        <v>91148</v>
      </c>
      <c r="M772" s="189">
        <v>30866</v>
      </c>
      <c r="N772" s="189">
        <v>17662</v>
      </c>
      <c r="O772" s="189">
        <f>SUM(Table16[[#This Row],[Salaries and Wages]:[Variable Fringe]])</f>
        <v>139676</v>
      </c>
      <c r="P772" s="189"/>
      <c r="Q772" s="189"/>
      <c r="R772" s="189"/>
      <c r="S772" s="189"/>
      <c r="T772" s="189"/>
      <c r="U772" s="189"/>
      <c r="V772" s="189"/>
      <c r="W772" s="189">
        <v>0</v>
      </c>
      <c r="X772" s="189"/>
      <c r="Y772" s="189">
        <v>139676</v>
      </c>
      <c r="Z772" s="194">
        <v>-1500000</v>
      </c>
      <c r="AA772" s="209" t="s">
        <v>2783</v>
      </c>
      <c r="AB772" s="210" t="s">
        <v>2784</v>
      </c>
      <c r="AC772" s="210" t="s">
        <v>2785</v>
      </c>
      <c r="AD772" s="197" t="s">
        <v>67</v>
      </c>
      <c r="AE772" s="234"/>
      <c r="AF772" s="259">
        <v>0</v>
      </c>
      <c r="AG772" s="211">
        <f>Table16[[#This Row],[ADOPTED
Expenditures TOTAL]]*Table16[[#This Row],[
Percent Related to CAP]]</f>
        <v>0</v>
      </c>
      <c r="AH772" s="211">
        <f>Table16[[#This Row],[ADOPTED
Revenue TOTAL]]*Table16[[#This Row],[
Percent Related to CAP]]</f>
        <v>0</v>
      </c>
      <c r="AI772" s="251" t="s">
        <v>69</v>
      </c>
      <c r="AJ772" s="251" t="s">
        <v>69</v>
      </c>
      <c r="AK772" s="251" t="s">
        <v>69</v>
      </c>
      <c r="AL772" s="251" t="s">
        <v>69</v>
      </c>
      <c r="AM772" s="246"/>
      <c r="AN772" s="215"/>
      <c r="AO772" s="197"/>
      <c r="AP772" s="197" t="s">
        <v>70</v>
      </c>
      <c r="AQ772" s="197"/>
      <c r="AR772" s="197"/>
      <c r="AS772" s="243" t="e">
        <v>#N/A</v>
      </c>
      <c r="AT772" s="260" t="e">
        <f>IF(Table16[[#This Row],[PROPOSED
Form ID Name]]=Table16[[#This Row],[ADOPTED
Form ID Name]],TRUE,FALSE)</f>
        <v>#N/A</v>
      </c>
      <c r="AU772" s="253" t="e">
        <v>#N/A</v>
      </c>
      <c r="AV772" s="254" t="e">
        <f>AND(Table16[[#This Row],[PROPOSED Adjustment Description]]=Table16[[#This Row],[ ADOPTED
Adjustment Description]],TRUE,FALSE)</f>
        <v>#N/A</v>
      </c>
      <c r="AW772" s="1" t="s">
        <v>4458</v>
      </c>
      <c r="AX772" s="1" t="b">
        <f>Table16[[#This Row],[Total Expenditures to CAP]]=Table16[[#This Row],[
Percent Related to CAP]]*Table16[[#This Row],[ADOPTED
Expenditures TOTAL]]</f>
        <v>1</v>
      </c>
      <c r="AY772" s="1" t="b">
        <f>Table16[[#This Row],[Total Revenue to CAP]]=Table16[[#This Row],[
Percent Related to CAP]]*Table16[[#This Row],[ADOPTED
Revenue TOTAL]]</f>
        <v>1</v>
      </c>
    </row>
    <row r="773" spans="1:51" s="214" customFormat="1" ht="35.25" customHeight="1" x14ac:dyDescent="0.15">
      <c r="A773" s="196">
        <v>100000</v>
      </c>
      <c r="B773" s="197" t="s">
        <v>57</v>
      </c>
      <c r="C773" s="198">
        <v>1621</v>
      </c>
      <c r="D773" s="197" t="s">
        <v>432</v>
      </c>
      <c r="E773" s="197" t="s">
        <v>238</v>
      </c>
      <c r="F773" s="197" t="s">
        <v>307</v>
      </c>
      <c r="G773" s="197" t="s">
        <v>104</v>
      </c>
      <c r="H773" s="197" t="s">
        <v>62</v>
      </c>
      <c r="I773" s="198">
        <v>57944</v>
      </c>
      <c r="J773" s="209" t="s">
        <v>2786</v>
      </c>
      <c r="K773" s="188"/>
      <c r="L773" s="141"/>
      <c r="M773" s="141"/>
      <c r="N773" s="141"/>
      <c r="O773" s="189">
        <f>SUM(Table16[[#This Row],[Salaries and Wages]:[Variable Fringe]])</f>
        <v>0</v>
      </c>
      <c r="P773" s="65"/>
      <c r="Q773" s="65">
        <v>150000</v>
      </c>
      <c r="R773" s="65"/>
      <c r="S773" s="65"/>
      <c r="T773" s="65"/>
      <c r="U773" s="65"/>
      <c r="V773" s="65"/>
      <c r="W773" s="141"/>
      <c r="X773" s="141"/>
      <c r="Y773" s="189">
        <v>150000</v>
      </c>
      <c r="Z773" s="189"/>
      <c r="AA773" s="209" t="s">
        <v>2787</v>
      </c>
      <c r="AB773" s="210" t="s">
        <v>435</v>
      </c>
      <c r="AC773" s="209" t="s">
        <v>2788</v>
      </c>
      <c r="AD773" s="197" t="s">
        <v>94</v>
      </c>
      <c r="AE773" s="234" t="s">
        <v>2789</v>
      </c>
      <c r="AF773" s="259">
        <v>1</v>
      </c>
      <c r="AG773" s="211">
        <f>Table16[[#This Row],[ADOPTED
Expenditures TOTAL]]*Table16[[#This Row],[
Percent Related to CAP]]</f>
        <v>150000</v>
      </c>
      <c r="AH773" s="211">
        <f>Table16[[#This Row],[ADOPTED
Revenue TOTAL]]*Table16[[#This Row],[
Percent Related to CAP]]</f>
        <v>0</v>
      </c>
      <c r="AI773" s="251" t="s">
        <v>382</v>
      </c>
      <c r="AJ773" s="251" t="s">
        <v>382</v>
      </c>
      <c r="AK773" s="251" t="s">
        <v>156</v>
      </c>
      <c r="AL773" s="217" t="s">
        <v>177</v>
      </c>
      <c r="AM773" s="246"/>
      <c r="AN773" s="215"/>
      <c r="AO773" s="197"/>
      <c r="AP773" s="197"/>
      <c r="AQ773" s="197"/>
      <c r="AR773" s="197" t="s">
        <v>133</v>
      </c>
      <c r="AS773" s="243" t="e">
        <v>#N/A</v>
      </c>
      <c r="AT773" s="252" t="e">
        <f>IF(Table16[[#This Row],[PROPOSED
Form ID Name]]=Table16[[#This Row],[ADOPTED
Form ID Name]],TRUE,FALSE)</f>
        <v>#N/A</v>
      </c>
      <c r="AU773" s="253" t="e">
        <v>#N/A</v>
      </c>
      <c r="AV773" s="254" t="e">
        <f>AND(Table16[[#This Row],[PROPOSED Adjustment Description]]=Table16[[#This Row],[ ADOPTED
Adjustment Description]],TRUE,FALSE)</f>
        <v>#N/A</v>
      </c>
      <c r="AW773" s="1" t="s">
        <v>4458</v>
      </c>
      <c r="AX773" s="1" t="b">
        <f>Table16[[#This Row],[Total Expenditures to CAP]]=Table16[[#This Row],[
Percent Related to CAP]]*Table16[[#This Row],[ADOPTED
Expenditures TOTAL]]</f>
        <v>1</v>
      </c>
      <c r="AY773" s="1" t="b">
        <f>Table16[[#This Row],[Total Revenue to CAP]]=Table16[[#This Row],[
Percent Related to CAP]]*Table16[[#This Row],[ADOPTED
Revenue TOTAL]]</f>
        <v>1</v>
      </c>
    </row>
    <row r="774" spans="1:51" s="214" customFormat="1" ht="35.25" customHeight="1" x14ac:dyDescent="0.15">
      <c r="A774" s="196">
        <v>100000</v>
      </c>
      <c r="B774" s="199" t="s">
        <v>57</v>
      </c>
      <c r="C774" s="198">
        <v>1912</v>
      </c>
      <c r="D774" s="199" t="s">
        <v>471</v>
      </c>
      <c r="E774" s="199" t="s">
        <v>245</v>
      </c>
      <c r="F774" s="199" t="s">
        <v>60</v>
      </c>
      <c r="G774" s="199" t="s">
        <v>89</v>
      </c>
      <c r="H774" s="199" t="s">
        <v>83</v>
      </c>
      <c r="I774" s="198">
        <v>57946</v>
      </c>
      <c r="J774" s="209" t="s">
        <v>2790</v>
      </c>
      <c r="K774" s="190"/>
      <c r="L774" s="191"/>
      <c r="M774" s="191"/>
      <c r="N774" s="191"/>
      <c r="O774" s="191">
        <f>SUM(Table16[[#This Row],[Salaries and Wages]:[Variable Fringe]])</f>
        <v>0</v>
      </c>
      <c r="P774" s="191"/>
      <c r="Q774" s="191"/>
      <c r="R774" s="191"/>
      <c r="S774" s="191"/>
      <c r="T774" s="191"/>
      <c r="U774" s="191"/>
      <c r="V774" s="191"/>
      <c r="W774" s="191"/>
      <c r="X774" s="191"/>
      <c r="Y774" s="191"/>
      <c r="Z774" s="193">
        <v>-464186</v>
      </c>
      <c r="AA774" s="216" t="s">
        <v>2791</v>
      </c>
      <c r="AB774" s="210" t="s">
        <v>2792</v>
      </c>
      <c r="AC774" s="210" t="s">
        <v>2793</v>
      </c>
      <c r="AD774" s="199" t="s">
        <v>94</v>
      </c>
      <c r="AE774" s="234"/>
      <c r="AF774" s="259">
        <v>0</v>
      </c>
      <c r="AG774" s="211">
        <f>Table16[[#This Row],[ADOPTED
Expenditures TOTAL]]*Table16[[#This Row],[
Percent Related to CAP]]</f>
        <v>0</v>
      </c>
      <c r="AH774" s="211">
        <f>Table16[[#This Row],[ADOPTED
Revenue TOTAL]]*Table16[[#This Row],[
Percent Related to CAP]]</f>
        <v>0</v>
      </c>
      <c r="AI774" s="251" t="s">
        <v>69</v>
      </c>
      <c r="AJ774" s="251" t="s">
        <v>69</v>
      </c>
      <c r="AK774" s="251" t="s">
        <v>69</v>
      </c>
      <c r="AL774" s="251" t="s">
        <v>69</v>
      </c>
      <c r="AM774" s="246"/>
      <c r="AN774" s="215"/>
      <c r="AO774" s="197"/>
      <c r="AP774" s="197"/>
      <c r="AQ774" s="197"/>
      <c r="AR774" s="197" t="s">
        <v>83</v>
      </c>
      <c r="AS774" s="243" t="e">
        <v>#N/A</v>
      </c>
      <c r="AT774" s="252" t="e">
        <f>IF(Table16[[#This Row],[PROPOSED
Form ID Name]]=Table16[[#This Row],[ADOPTED
Form ID Name]],TRUE,FALSE)</f>
        <v>#N/A</v>
      </c>
      <c r="AU774" s="253" t="e">
        <v>#N/A</v>
      </c>
      <c r="AV774" s="254" t="e">
        <f>AND(Table16[[#This Row],[PROPOSED Adjustment Description]]=Table16[[#This Row],[ ADOPTED
Adjustment Description]],TRUE,FALSE)</f>
        <v>#N/A</v>
      </c>
      <c r="AW774" s="1" t="s">
        <v>4458</v>
      </c>
      <c r="AX774" s="1" t="b">
        <f>Table16[[#This Row],[Total Expenditures to CAP]]=Table16[[#This Row],[
Percent Related to CAP]]*Table16[[#This Row],[ADOPTED
Expenditures TOTAL]]</f>
        <v>1</v>
      </c>
      <c r="AY774" s="1" t="b">
        <f>Table16[[#This Row],[Total Revenue to CAP]]=Table16[[#This Row],[
Percent Related to CAP]]*Table16[[#This Row],[ADOPTED
Revenue TOTAL]]</f>
        <v>1</v>
      </c>
    </row>
    <row r="775" spans="1:51" s="214" customFormat="1" ht="35.25" customHeight="1" x14ac:dyDescent="0.15">
      <c r="A775" s="196">
        <v>100000</v>
      </c>
      <c r="B775" s="197" t="s">
        <v>57</v>
      </c>
      <c r="C775" s="198">
        <v>171413</v>
      </c>
      <c r="D775" s="197" t="s">
        <v>1403</v>
      </c>
      <c r="E775" s="197" t="s">
        <v>83</v>
      </c>
      <c r="F775" s="197" t="s">
        <v>60</v>
      </c>
      <c r="G775" s="197" t="s">
        <v>61</v>
      </c>
      <c r="H775" s="197" t="s">
        <v>83</v>
      </c>
      <c r="I775" s="198">
        <v>57949</v>
      </c>
      <c r="J775" s="209" t="s">
        <v>2794</v>
      </c>
      <c r="K775" s="188"/>
      <c r="L775" s="189"/>
      <c r="M775" s="189"/>
      <c r="N775" s="189"/>
      <c r="O775" s="189">
        <f>SUM(Table16[[#This Row],[Salaries and Wages]:[Variable Fringe]])</f>
        <v>0</v>
      </c>
      <c r="P775" s="189"/>
      <c r="Q775" s="189">
        <v>365850</v>
      </c>
      <c r="R775" s="189"/>
      <c r="S775" s="189"/>
      <c r="T775" s="189"/>
      <c r="U775" s="189"/>
      <c r="V775" s="189"/>
      <c r="W775" s="189"/>
      <c r="X775" s="189"/>
      <c r="Y775" s="189">
        <v>365850</v>
      </c>
      <c r="Z775" s="189"/>
      <c r="AA775" s="209" t="s">
        <v>2795</v>
      </c>
      <c r="AB775" s="210" t="s">
        <v>1406</v>
      </c>
      <c r="AC775" s="210" t="s">
        <v>1406</v>
      </c>
      <c r="AD775" s="197" t="s">
        <v>67</v>
      </c>
      <c r="AE775" s="235" t="s">
        <v>2796</v>
      </c>
      <c r="AF775" s="259">
        <v>0</v>
      </c>
      <c r="AG775" s="211">
        <f>Table16[[#This Row],[ADOPTED
Expenditures TOTAL]]*Table16[[#This Row],[
Percent Related to CAP]]</f>
        <v>0</v>
      </c>
      <c r="AH775" s="211">
        <f>Table16[[#This Row],[ADOPTED
Revenue TOTAL]]*Table16[[#This Row],[
Percent Related to CAP]]</f>
        <v>0</v>
      </c>
      <c r="AI775" s="251" t="s">
        <v>69</v>
      </c>
      <c r="AJ775" s="251" t="s">
        <v>69</v>
      </c>
      <c r="AK775" s="251" t="s">
        <v>69</v>
      </c>
      <c r="AL775" s="217" t="s">
        <v>69</v>
      </c>
      <c r="AM775" s="290"/>
      <c r="AN775" s="212"/>
      <c r="AO775" s="213"/>
      <c r="AP775" s="213"/>
      <c r="AQ775" s="213"/>
      <c r="AR775" s="197" t="s">
        <v>70</v>
      </c>
      <c r="AS775" s="243" t="e">
        <v>#N/A</v>
      </c>
      <c r="AT775" s="252" t="e">
        <f>IF(Table16[[#This Row],[PROPOSED
Form ID Name]]=Table16[[#This Row],[ADOPTED
Form ID Name]],TRUE,FALSE)</f>
        <v>#N/A</v>
      </c>
      <c r="AU775" s="253" t="e">
        <v>#N/A</v>
      </c>
      <c r="AV775" s="254" t="e">
        <f>AND(Table16[[#This Row],[PROPOSED Adjustment Description]]=Table16[[#This Row],[ ADOPTED
Adjustment Description]],TRUE,FALSE)</f>
        <v>#N/A</v>
      </c>
      <c r="AW775" s="1" t="s">
        <v>4458</v>
      </c>
      <c r="AX775" s="1" t="b">
        <f>Table16[[#This Row],[Total Expenditures to CAP]]=Table16[[#This Row],[
Percent Related to CAP]]*Table16[[#This Row],[ADOPTED
Expenditures TOTAL]]</f>
        <v>1</v>
      </c>
      <c r="AY775" s="1" t="b">
        <f>Table16[[#This Row],[Total Revenue to CAP]]=Table16[[#This Row],[
Percent Related to CAP]]*Table16[[#This Row],[ADOPTED
Revenue TOTAL]]</f>
        <v>1</v>
      </c>
    </row>
    <row r="776" spans="1:51" s="214" customFormat="1" ht="35.25" customHeight="1" x14ac:dyDescent="0.15">
      <c r="A776" s="196">
        <v>200224</v>
      </c>
      <c r="B776" s="197" t="s">
        <v>628</v>
      </c>
      <c r="C776" s="198">
        <v>1621</v>
      </c>
      <c r="D776" s="197" t="s">
        <v>432</v>
      </c>
      <c r="E776" s="197" t="s">
        <v>126</v>
      </c>
      <c r="F776" s="197" t="s">
        <v>307</v>
      </c>
      <c r="G776" s="197" t="s">
        <v>239</v>
      </c>
      <c r="H776" s="197" t="s">
        <v>263</v>
      </c>
      <c r="I776" s="198">
        <v>57951</v>
      </c>
      <c r="J776" s="209" t="s">
        <v>2797</v>
      </c>
      <c r="K776" s="188">
        <v>1.86</v>
      </c>
      <c r="L776" s="141">
        <v>67869</v>
      </c>
      <c r="M776" s="141">
        <v>1335</v>
      </c>
      <c r="N776" s="141">
        <v>3528</v>
      </c>
      <c r="O776" s="189">
        <f>SUM(Table16[[#This Row],[Salaries and Wages]:[Variable Fringe]])</f>
        <v>72732</v>
      </c>
      <c r="P776" s="71"/>
      <c r="Q776" s="71"/>
      <c r="R776" s="71"/>
      <c r="S776" s="71"/>
      <c r="T776" s="71"/>
      <c r="U776" s="71"/>
      <c r="V776" s="71"/>
      <c r="W776" s="141"/>
      <c r="X776" s="141"/>
      <c r="Y776" s="189">
        <v>72732</v>
      </c>
      <c r="Z776" s="189"/>
      <c r="AA776" s="209" t="s">
        <v>2798</v>
      </c>
      <c r="AB776" s="210" t="s">
        <v>2799</v>
      </c>
      <c r="AC776" s="210" t="s">
        <v>660</v>
      </c>
      <c r="AD776" s="197" t="s">
        <v>94</v>
      </c>
      <c r="AE776" s="234" t="s">
        <v>661</v>
      </c>
      <c r="AF776" s="259">
        <v>1</v>
      </c>
      <c r="AG776" s="211">
        <f>Table16[[#This Row],[ADOPTED
Expenditures TOTAL]]*Table16[[#This Row],[
Percent Related to CAP]]</f>
        <v>72732</v>
      </c>
      <c r="AH776" s="211">
        <f>Table16[[#This Row],[ADOPTED
Revenue TOTAL]]*Table16[[#This Row],[
Percent Related to CAP]]</f>
        <v>0</v>
      </c>
      <c r="AI776" s="251" t="s">
        <v>382</v>
      </c>
      <c r="AJ776" s="251" t="s">
        <v>382</v>
      </c>
      <c r="AK776" s="256" t="s">
        <v>156</v>
      </c>
      <c r="AL776" s="307" t="s">
        <v>177</v>
      </c>
      <c r="AM776" s="246"/>
      <c r="AN776" s="215" t="s">
        <v>70</v>
      </c>
      <c r="AO776" s="197"/>
      <c r="AP776" s="197"/>
      <c r="AQ776" s="216"/>
      <c r="AR776" s="216"/>
      <c r="AS776" s="243" t="e">
        <v>#N/A</v>
      </c>
      <c r="AT776" s="260" t="e">
        <f>IF(Table16[[#This Row],[PROPOSED
Form ID Name]]=Table16[[#This Row],[ADOPTED
Form ID Name]],TRUE,FALSE)</f>
        <v>#N/A</v>
      </c>
      <c r="AU776" s="253" t="e">
        <v>#N/A</v>
      </c>
      <c r="AV776" s="254" t="e">
        <f>AND(Table16[[#This Row],[PROPOSED Adjustment Description]]=Table16[[#This Row],[ ADOPTED
Adjustment Description]],TRUE,FALSE)</f>
        <v>#N/A</v>
      </c>
      <c r="AW776" s="1" t="s">
        <v>4458</v>
      </c>
      <c r="AX776" s="1" t="b">
        <f>Table16[[#This Row],[Total Expenditures to CAP]]=Table16[[#This Row],[
Percent Related to CAP]]*Table16[[#This Row],[ADOPTED
Expenditures TOTAL]]</f>
        <v>1</v>
      </c>
      <c r="AY776" s="1" t="b">
        <f>Table16[[#This Row],[Total Revenue to CAP]]=Table16[[#This Row],[
Percent Related to CAP]]*Table16[[#This Row],[ADOPTED
Revenue TOTAL]]</f>
        <v>1</v>
      </c>
    </row>
    <row r="777" spans="1:51" s="214" customFormat="1" ht="35.25" customHeight="1" x14ac:dyDescent="0.15">
      <c r="A777" s="196">
        <v>200217</v>
      </c>
      <c r="B777" s="197" t="s">
        <v>1266</v>
      </c>
      <c r="C777" s="198">
        <v>211600</v>
      </c>
      <c r="D777" s="197" t="s">
        <v>58</v>
      </c>
      <c r="E777" s="197" t="s">
        <v>103</v>
      </c>
      <c r="F777" s="197" t="s">
        <v>60</v>
      </c>
      <c r="G777" s="197" t="s">
        <v>61</v>
      </c>
      <c r="H777" s="197" t="s">
        <v>62</v>
      </c>
      <c r="I777" s="198">
        <v>57952</v>
      </c>
      <c r="J777" s="209" t="s">
        <v>2800</v>
      </c>
      <c r="K777" s="188">
        <v>1</v>
      </c>
      <c r="L777" s="189">
        <v>47307</v>
      </c>
      <c r="M777" s="189">
        <v>18940</v>
      </c>
      <c r="N777" s="189">
        <v>9816</v>
      </c>
      <c r="O777" s="189">
        <f>SUM(Table16[[#This Row],[Salaries and Wages]:[Variable Fringe]])</f>
        <v>76063</v>
      </c>
      <c r="P777" s="189"/>
      <c r="Q777" s="189"/>
      <c r="R777" s="189">
        <v>2235</v>
      </c>
      <c r="S777" s="189"/>
      <c r="T777" s="189"/>
      <c r="U777" s="189"/>
      <c r="V777" s="189"/>
      <c r="W777" s="189"/>
      <c r="X777" s="189"/>
      <c r="Y777" s="189">
        <v>78298</v>
      </c>
      <c r="Z777" s="189"/>
      <c r="AA777" s="209" t="s">
        <v>2801</v>
      </c>
      <c r="AB777" s="210" t="s">
        <v>2802</v>
      </c>
      <c r="AC777" s="210" t="s">
        <v>2803</v>
      </c>
      <c r="AD777" s="197" t="s">
        <v>67</v>
      </c>
      <c r="AE777" s="235" t="s">
        <v>2804</v>
      </c>
      <c r="AF777" s="259">
        <v>1</v>
      </c>
      <c r="AG777" s="211">
        <f>Table16[[#This Row],[ADOPTED
Expenditures TOTAL]]*Table16[[#This Row],[
Percent Related to CAP]]</f>
        <v>78298</v>
      </c>
      <c r="AH777" s="211">
        <f>Table16[[#This Row],[ADOPTED
Revenue TOTAL]]*Table16[[#This Row],[
Percent Related to CAP]]</f>
        <v>0</v>
      </c>
      <c r="AI777" s="251" t="s">
        <v>895</v>
      </c>
      <c r="AJ777" s="251">
        <v>5.3</v>
      </c>
      <c r="AK777" s="251" t="s">
        <v>156</v>
      </c>
      <c r="AL777" s="217" t="s">
        <v>177</v>
      </c>
      <c r="AM777" s="290"/>
      <c r="AN777" s="215" t="s">
        <v>83</v>
      </c>
      <c r="AO777" s="197"/>
      <c r="AP777" s="197"/>
      <c r="AQ777" s="216"/>
      <c r="AR777" s="216"/>
      <c r="AS777" s="243" t="e">
        <v>#N/A</v>
      </c>
      <c r="AT777" s="260" t="e">
        <f>IF(Table16[[#This Row],[PROPOSED
Form ID Name]]=Table16[[#This Row],[ADOPTED
Form ID Name]],TRUE,FALSE)</f>
        <v>#N/A</v>
      </c>
      <c r="AU777" s="253" t="e">
        <v>#N/A</v>
      </c>
      <c r="AV777" s="254" t="e">
        <f>AND(Table16[[#This Row],[PROPOSED Adjustment Description]]=Table16[[#This Row],[ ADOPTED
Adjustment Description]],TRUE,FALSE)</f>
        <v>#N/A</v>
      </c>
      <c r="AW777" s="1" t="s">
        <v>4458</v>
      </c>
      <c r="AX777" s="1" t="b">
        <f>Table16[[#This Row],[Total Expenditures to CAP]]=Table16[[#This Row],[
Percent Related to CAP]]*Table16[[#This Row],[ADOPTED
Expenditures TOTAL]]</f>
        <v>1</v>
      </c>
      <c r="AY777" s="1" t="b">
        <f>Table16[[#This Row],[Total Revenue to CAP]]=Table16[[#This Row],[
Percent Related to CAP]]*Table16[[#This Row],[ADOPTED
Revenue TOTAL]]</f>
        <v>1</v>
      </c>
    </row>
    <row r="778" spans="1:51" s="214" customFormat="1" ht="35.25" customHeight="1" x14ac:dyDescent="0.15">
      <c r="A778" s="196">
        <v>200217</v>
      </c>
      <c r="B778" s="197" t="s">
        <v>1266</v>
      </c>
      <c r="C778" s="198">
        <v>211600</v>
      </c>
      <c r="D778" s="197" t="s">
        <v>58</v>
      </c>
      <c r="E778" s="197" t="s">
        <v>238</v>
      </c>
      <c r="F778" s="197" t="s">
        <v>83</v>
      </c>
      <c r="G778" s="197" t="s">
        <v>61</v>
      </c>
      <c r="H778" s="197" t="s">
        <v>62</v>
      </c>
      <c r="I778" s="198">
        <v>57961</v>
      </c>
      <c r="J778" s="209" t="s">
        <v>2805</v>
      </c>
      <c r="K778" s="188">
        <v>1</v>
      </c>
      <c r="L778" s="189">
        <v>74220</v>
      </c>
      <c r="M778" s="189">
        <v>25809</v>
      </c>
      <c r="N778" s="189">
        <v>11110</v>
      </c>
      <c r="O778" s="189">
        <f>SUM(Table16[[#This Row],[Salaries and Wages]:[Variable Fringe]])</f>
        <v>111139</v>
      </c>
      <c r="P778" s="189"/>
      <c r="Q778" s="189"/>
      <c r="R778" s="189">
        <v>2235</v>
      </c>
      <c r="S778" s="189"/>
      <c r="T778" s="189"/>
      <c r="U778" s="189"/>
      <c r="V778" s="189"/>
      <c r="W778" s="189"/>
      <c r="X778" s="189"/>
      <c r="Y778" s="189">
        <v>113374</v>
      </c>
      <c r="Z778" s="189"/>
      <c r="AA778" s="209" t="s">
        <v>2806</v>
      </c>
      <c r="AB778" s="210" t="s">
        <v>2807</v>
      </c>
      <c r="AC778" s="210" t="s">
        <v>2808</v>
      </c>
      <c r="AD778" s="197" t="s">
        <v>67</v>
      </c>
      <c r="AE778" s="235" t="s">
        <v>2809</v>
      </c>
      <c r="AF778" s="259">
        <v>1</v>
      </c>
      <c r="AG778" s="211">
        <f>Table16[[#This Row],[ADOPTED
Expenditures TOTAL]]*Table16[[#This Row],[
Percent Related to CAP]]</f>
        <v>113374</v>
      </c>
      <c r="AH778" s="211">
        <f>Table16[[#This Row],[ADOPTED
Revenue TOTAL]]*Table16[[#This Row],[
Percent Related to CAP]]</f>
        <v>0</v>
      </c>
      <c r="AI778" s="251" t="s">
        <v>895</v>
      </c>
      <c r="AJ778" s="251">
        <v>5.3</v>
      </c>
      <c r="AK778" s="251" t="s">
        <v>156</v>
      </c>
      <c r="AL778" s="217" t="s">
        <v>177</v>
      </c>
      <c r="AM778" s="290"/>
      <c r="AN778" s="215" t="s">
        <v>83</v>
      </c>
      <c r="AO778" s="197"/>
      <c r="AP778" s="197"/>
      <c r="AQ778" s="216"/>
      <c r="AR778" s="216"/>
      <c r="AS778" s="243" t="e">
        <v>#N/A</v>
      </c>
      <c r="AT778" s="260" t="e">
        <f>IF(Table16[[#This Row],[PROPOSED
Form ID Name]]=Table16[[#This Row],[ADOPTED
Form ID Name]],TRUE,FALSE)</f>
        <v>#N/A</v>
      </c>
      <c r="AU778" s="253" t="e">
        <v>#N/A</v>
      </c>
      <c r="AV778" s="254" t="e">
        <f>AND(Table16[[#This Row],[PROPOSED Adjustment Description]]=Table16[[#This Row],[ ADOPTED
Adjustment Description]],TRUE,FALSE)</f>
        <v>#N/A</v>
      </c>
      <c r="AW778" s="1" t="s">
        <v>4458</v>
      </c>
      <c r="AX778" s="1" t="b">
        <f>Table16[[#This Row],[Total Expenditures to CAP]]=Table16[[#This Row],[
Percent Related to CAP]]*Table16[[#This Row],[ADOPTED
Expenditures TOTAL]]</f>
        <v>1</v>
      </c>
      <c r="AY778" s="1" t="b">
        <f>Table16[[#This Row],[Total Revenue to CAP]]=Table16[[#This Row],[
Percent Related to CAP]]*Table16[[#This Row],[ADOPTED
Revenue TOTAL]]</f>
        <v>1</v>
      </c>
    </row>
    <row r="779" spans="1:51" s="214" customFormat="1" ht="35.25" customHeight="1" x14ac:dyDescent="0.15">
      <c r="A779" s="196">
        <v>200217</v>
      </c>
      <c r="B779" s="197" t="s">
        <v>1266</v>
      </c>
      <c r="C779" s="198">
        <v>211600</v>
      </c>
      <c r="D779" s="197" t="s">
        <v>58</v>
      </c>
      <c r="E779" s="197" t="s">
        <v>83</v>
      </c>
      <c r="F779" s="197" t="s">
        <v>83</v>
      </c>
      <c r="G779" s="197" t="s">
        <v>142</v>
      </c>
      <c r="H779" s="197" t="s">
        <v>83</v>
      </c>
      <c r="I779" s="198">
        <v>57962</v>
      </c>
      <c r="J779" s="209" t="s">
        <v>2810</v>
      </c>
      <c r="K779" s="188"/>
      <c r="L779" s="189"/>
      <c r="M779" s="189"/>
      <c r="N779" s="189"/>
      <c r="O779" s="189">
        <f>SUM(Table16[[#This Row],[Salaries and Wages]:[Variable Fringe]])</f>
        <v>0</v>
      </c>
      <c r="P779" s="189"/>
      <c r="Q779" s="194">
        <v>-33019302</v>
      </c>
      <c r="R779" s="189"/>
      <c r="S779" s="189"/>
      <c r="T779" s="189"/>
      <c r="U779" s="189"/>
      <c r="V779" s="189"/>
      <c r="W779" s="189"/>
      <c r="X779" s="189"/>
      <c r="Y779" s="194">
        <v>-33019302</v>
      </c>
      <c r="Z779" s="189"/>
      <c r="AA779" s="209" t="s">
        <v>2811</v>
      </c>
      <c r="AB779" s="210" t="s">
        <v>2812</v>
      </c>
      <c r="AC779" s="210" t="s">
        <v>2813</v>
      </c>
      <c r="AD779" s="197" t="s">
        <v>94</v>
      </c>
      <c r="AE779" s="234" t="s">
        <v>2814</v>
      </c>
      <c r="AF779" s="259">
        <v>1</v>
      </c>
      <c r="AG779" s="211">
        <f>Table16[[#This Row],[ADOPTED
Expenditures TOTAL]]*Table16[[#This Row],[
Percent Related to CAP]]</f>
        <v>-33019302</v>
      </c>
      <c r="AH779" s="211">
        <f>Table16[[#This Row],[ADOPTED
Revenue TOTAL]]*Table16[[#This Row],[
Percent Related to CAP]]</f>
        <v>0</v>
      </c>
      <c r="AI779" s="251" t="s">
        <v>895</v>
      </c>
      <c r="AJ779" s="251">
        <v>5.3</v>
      </c>
      <c r="AK779" s="251" t="s">
        <v>156</v>
      </c>
      <c r="AL779" s="217" t="s">
        <v>177</v>
      </c>
      <c r="AM779" s="246"/>
      <c r="AN779" s="215" t="s">
        <v>83</v>
      </c>
      <c r="AO779" s="197"/>
      <c r="AP779" s="197"/>
      <c r="AQ779" s="216"/>
      <c r="AR779" s="216"/>
      <c r="AS779" s="243" t="e">
        <v>#N/A</v>
      </c>
      <c r="AT779" s="260" t="e">
        <f>IF(Table16[[#This Row],[PROPOSED
Form ID Name]]=Table16[[#This Row],[ADOPTED
Form ID Name]],TRUE,FALSE)</f>
        <v>#N/A</v>
      </c>
      <c r="AU779" s="253" t="e">
        <v>#N/A</v>
      </c>
      <c r="AV779" s="254" t="e">
        <f>AND(Table16[[#This Row],[PROPOSED Adjustment Description]]=Table16[[#This Row],[ ADOPTED
Adjustment Description]],TRUE,FALSE)</f>
        <v>#N/A</v>
      </c>
      <c r="AW779" s="1" t="s">
        <v>4458</v>
      </c>
      <c r="AX779" s="1" t="b">
        <f>Table16[[#This Row],[Total Expenditures to CAP]]=Table16[[#This Row],[
Percent Related to CAP]]*Table16[[#This Row],[ADOPTED
Expenditures TOTAL]]</f>
        <v>1</v>
      </c>
      <c r="AY779" s="1" t="b">
        <f>Table16[[#This Row],[Total Revenue to CAP]]=Table16[[#This Row],[
Percent Related to CAP]]*Table16[[#This Row],[ADOPTED
Revenue TOTAL]]</f>
        <v>1</v>
      </c>
    </row>
    <row r="780" spans="1:51" s="214" customFormat="1" ht="35.25" customHeight="1" x14ac:dyDescent="0.15">
      <c r="A780" s="196">
        <v>200217</v>
      </c>
      <c r="B780" s="197" t="s">
        <v>1266</v>
      </c>
      <c r="C780" s="198">
        <v>211600</v>
      </c>
      <c r="D780" s="197" t="s">
        <v>58</v>
      </c>
      <c r="E780" s="197" t="s">
        <v>83</v>
      </c>
      <c r="F780" s="197" t="s">
        <v>83</v>
      </c>
      <c r="G780" s="197" t="s">
        <v>61</v>
      </c>
      <c r="H780" s="197" t="s">
        <v>83</v>
      </c>
      <c r="I780" s="198">
        <v>57963</v>
      </c>
      <c r="J780" s="209" t="s">
        <v>2815</v>
      </c>
      <c r="K780" s="188"/>
      <c r="L780" s="189"/>
      <c r="M780" s="189"/>
      <c r="N780" s="189"/>
      <c r="O780" s="189">
        <f>SUM(Table16[[#This Row],[Salaries and Wages]:[Variable Fringe]])</f>
        <v>0</v>
      </c>
      <c r="P780" s="189"/>
      <c r="Q780" s="189"/>
      <c r="R780" s="189"/>
      <c r="S780" s="189"/>
      <c r="T780" s="189">
        <v>10295400</v>
      </c>
      <c r="U780" s="189"/>
      <c r="V780" s="189"/>
      <c r="W780" s="189"/>
      <c r="X780" s="189"/>
      <c r="Y780" s="189">
        <v>10295400</v>
      </c>
      <c r="Z780" s="189"/>
      <c r="AA780" s="209" t="s">
        <v>2816</v>
      </c>
      <c r="AB780" s="210" t="s">
        <v>2817</v>
      </c>
      <c r="AC780" s="210" t="s">
        <v>2818</v>
      </c>
      <c r="AD780" s="197" t="s">
        <v>94</v>
      </c>
      <c r="AE780" s="234" t="s">
        <v>2814</v>
      </c>
      <c r="AF780" s="259">
        <v>1</v>
      </c>
      <c r="AG780" s="211">
        <f>Table16[[#This Row],[ADOPTED
Expenditures TOTAL]]*Table16[[#This Row],[
Percent Related to CAP]]</f>
        <v>10295400</v>
      </c>
      <c r="AH780" s="211">
        <f>Table16[[#This Row],[ADOPTED
Revenue TOTAL]]*Table16[[#This Row],[
Percent Related to CAP]]</f>
        <v>0</v>
      </c>
      <c r="AI780" s="251" t="s">
        <v>895</v>
      </c>
      <c r="AJ780" s="251">
        <v>5.3</v>
      </c>
      <c r="AK780" s="251" t="s">
        <v>156</v>
      </c>
      <c r="AL780" s="217" t="s">
        <v>177</v>
      </c>
      <c r="AM780" s="246"/>
      <c r="AN780" s="215" t="s">
        <v>83</v>
      </c>
      <c r="AO780" s="197"/>
      <c r="AP780" s="197"/>
      <c r="AQ780" s="216"/>
      <c r="AR780" s="216"/>
      <c r="AS780" s="243" t="e">
        <v>#N/A</v>
      </c>
      <c r="AT780" s="260" t="e">
        <f>IF(Table16[[#This Row],[PROPOSED
Form ID Name]]=Table16[[#This Row],[ADOPTED
Form ID Name]],TRUE,FALSE)</f>
        <v>#N/A</v>
      </c>
      <c r="AU780" s="253" t="e">
        <v>#N/A</v>
      </c>
      <c r="AV780" s="254" t="e">
        <f>AND(Table16[[#This Row],[PROPOSED Adjustment Description]]=Table16[[#This Row],[ ADOPTED
Adjustment Description]],TRUE,FALSE)</f>
        <v>#N/A</v>
      </c>
      <c r="AW780" s="1" t="s">
        <v>4458</v>
      </c>
      <c r="AX780" s="1" t="b">
        <f>Table16[[#This Row],[Total Expenditures to CAP]]=Table16[[#This Row],[
Percent Related to CAP]]*Table16[[#This Row],[ADOPTED
Expenditures TOTAL]]</f>
        <v>1</v>
      </c>
      <c r="AY780" s="1" t="b">
        <f>Table16[[#This Row],[Total Revenue to CAP]]=Table16[[#This Row],[
Percent Related to CAP]]*Table16[[#This Row],[ADOPTED
Revenue TOTAL]]</f>
        <v>1</v>
      </c>
    </row>
    <row r="781" spans="1:51" s="214" customFormat="1" ht="35.25" customHeight="1" x14ac:dyDescent="0.15">
      <c r="A781" s="196">
        <v>200448</v>
      </c>
      <c r="B781" s="197" t="s">
        <v>1144</v>
      </c>
      <c r="C781" s="198">
        <v>1314</v>
      </c>
      <c r="D781" s="197" t="s">
        <v>261</v>
      </c>
      <c r="E781" s="197" t="s">
        <v>103</v>
      </c>
      <c r="F781" s="197" t="s">
        <v>127</v>
      </c>
      <c r="G781" s="197" t="s">
        <v>61</v>
      </c>
      <c r="H781" s="197" t="s">
        <v>284</v>
      </c>
      <c r="I781" s="198">
        <v>57974</v>
      </c>
      <c r="J781" s="209" t="s">
        <v>2819</v>
      </c>
      <c r="K781" s="188"/>
      <c r="L781" s="141"/>
      <c r="M781" s="141"/>
      <c r="N781" s="141"/>
      <c r="O781" s="189">
        <f>SUM(Table16[[#This Row],[Salaries and Wages]:[Variable Fringe]])</f>
        <v>0</v>
      </c>
      <c r="P781" s="65"/>
      <c r="Q781" s="65"/>
      <c r="R781" s="65">
        <v>43467</v>
      </c>
      <c r="S781" s="65"/>
      <c r="T781" s="65"/>
      <c r="U781" s="65"/>
      <c r="V781" s="65"/>
      <c r="W781" s="141"/>
      <c r="X781" s="141"/>
      <c r="Y781" s="189">
        <v>43467</v>
      </c>
      <c r="Z781" s="189">
        <v>43467</v>
      </c>
      <c r="AA781" s="209" t="s">
        <v>2820</v>
      </c>
      <c r="AB781" s="210" t="s">
        <v>2821</v>
      </c>
      <c r="AC781" s="209" t="s">
        <v>2822</v>
      </c>
      <c r="AD781" s="197" t="s">
        <v>67</v>
      </c>
      <c r="AE781" s="235" t="s">
        <v>2823</v>
      </c>
      <c r="AF781" s="259">
        <v>0</v>
      </c>
      <c r="AG781" s="211">
        <f>Table16[[#This Row],[ADOPTED
Expenditures TOTAL]]*Table16[[#This Row],[
Percent Related to CAP]]</f>
        <v>0</v>
      </c>
      <c r="AH781" s="211">
        <f>Table16[[#This Row],[ADOPTED
Revenue TOTAL]]*Table16[[#This Row],[
Percent Related to CAP]]</f>
        <v>0</v>
      </c>
      <c r="AI781" s="251" t="s">
        <v>69</v>
      </c>
      <c r="AJ781" s="251" t="s">
        <v>69</v>
      </c>
      <c r="AK781" s="251" t="s">
        <v>69</v>
      </c>
      <c r="AL781" s="251" t="s">
        <v>69</v>
      </c>
      <c r="AM781" s="290"/>
      <c r="AN781" s="215" t="s">
        <v>179</v>
      </c>
      <c r="AO781" s="197"/>
      <c r="AP781" s="197"/>
      <c r="AQ781" s="216"/>
      <c r="AR781" s="216"/>
      <c r="AS781" s="243" t="e">
        <v>#N/A</v>
      </c>
      <c r="AT781" s="260" t="e">
        <f>IF(Table16[[#This Row],[PROPOSED
Form ID Name]]=Table16[[#This Row],[ADOPTED
Form ID Name]],TRUE,FALSE)</f>
        <v>#N/A</v>
      </c>
      <c r="AU781" s="253" t="e">
        <v>#N/A</v>
      </c>
      <c r="AV781" s="254" t="e">
        <f>AND(Table16[[#This Row],[PROPOSED Adjustment Description]]=Table16[[#This Row],[ ADOPTED
Adjustment Description]],TRUE,FALSE)</f>
        <v>#N/A</v>
      </c>
      <c r="AW781" s="1" t="s">
        <v>4458</v>
      </c>
      <c r="AX781" s="1" t="b">
        <f>Table16[[#This Row],[Total Expenditures to CAP]]=Table16[[#This Row],[
Percent Related to CAP]]*Table16[[#This Row],[ADOPTED
Expenditures TOTAL]]</f>
        <v>1</v>
      </c>
      <c r="AY781" s="1" t="b">
        <f>Table16[[#This Row],[Total Revenue to CAP]]=Table16[[#This Row],[
Percent Related to CAP]]*Table16[[#This Row],[ADOPTED
Revenue TOTAL]]</f>
        <v>1</v>
      </c>
    </row>
    <row r="782" spans="1:51" s="214" customFormat="1" ht="35.25" customHeight="1" x14ac:dyDescent="0.15">
      <c r="A782" s="196">
        <v>100000</v>
      </c>
      <c r="B782" s="197" t="s">
        <v>57</v>
      </c>
      <c r="C782" s="198">
        <v>110111</v>
      </c>
      <c r="D782" s="197" t="s">
        <v>2203</v>
      </c>
      <c r="E782" s="197" t="s">
        <v>103</v>
      </c>
      <c r="F782" s="197" t="s">
        <v>60</v>
      </c>
      <c r="G782" s="197" t="s">
        <v>104</v>
      </c>
      <c r="H782" s="197" t="s">
        <v>83</v>
      </c>
      <c r="I782" s="198">
        <v>57978</v>
      </c>
      <c r="J782" s="209" t="s">
        <v>2824</v>
      </c>
      <c r="K782" s="188"/>
      <c r="L782" s="141"/>
      <c r="M782" s="141"/>
      <c r="N782" s="141"/>
      <c r="O782" s="189">
        <f>SUM(Table16[[#This Row],[Salaries and Wages]:[Variable Fringe]])</f>
        <v>0</v>
      </c>
      <c r="P782" s="71"/>
      <c r="Q782" s="71">
        <v>41603</v>
      </c>
      <c r="R782" s="71"/>
      <c r="S782" s="71"/>
      <c r="T782" s="71"/>
      <c r="U782" s="71"/>
      <c r="V782" s="71"/>
      <c r="W782" s="141"/>
      <c r="X782" s="141"/>
      <c r="Y782" s="189">
        <v>41603</v>
      </c>
      <c r="Z782" s="189"/>
      <c r="AA782" s="209" t="s">
        <v>2825</v>
      </c>
      <c r="AB782" s="210" t="s">
        <v>2206</v>
      </c>
      <c r="AC782" s="209" t="s">
        <v>2776</v>
      </c>
      <c r="AD782" s="197" t="s">
        <v>94</v>
      </c>
      <c r="AE782" s="234"/>
      <c r="AF782" s="231">
        <v>0</v>
      </c>
      <c r="AG782" s="211">
        <f>Table16[[#This Row],[ADOPTED
Expenditures TOTAL]]*Table16[[#This Row],[
Percent Related to CAP]]</f>
        <v>0</v>
      </c>
      <c r="AH782" s="211">
        <f>Table16[[#This Row],[ADOPTED
Revenue TOTAL]]*Table16[[#This Row],[
Percent Related to CAP]]</f>
        <v>0</v>
      </c>
      <c r="AI782" s="251" t="s">
        <v>69</v>
      </c>
      <c r="AJ782" s="306" t="s">
        <v>69</v>
      </c>
      <c r="AK782" s="306" t="s">
        <v>69</v>
      </c>
      <c r="AL782" s="306" t="s">
        <v>69</v>
      </c>
      <c r="AM782" s="246"/>
      <c r="AN782" s="215"/>
      <c r="AO782" s="197"/>
      <c r="AP782" s="197"/>
      <c r="AQ782" s="197"/>
      <c r="AR782" s="197" t="s">
        <v>83</v>
      </c>
      <c r="AS782" s="243" t="e">
        <v>#N/A</v>
      </c>
      <c r="AT782" s="252" t="e">
        <f>IF(Table16[[#This Row],[PROPOSED
Form ID Name]]=Table16[[#This Row],[ADOPTED
Form ID Name]],TRUE,FALSE)</f>
        <v>#N/A</v>
      </c>
      <c r="AU782" s="253" t="e">
        <v>#N/A</v>
      </c>
      <c r="AV782" s="254" t="e">
        <f>AND(Table16[[#This Row],[PROPOSED Adjustment Description]]=Table16[[#This Row],[ ADOPTED
Adjustment Description]],TRUE,FALSE)</f>
        <v>#N/A</v>
      </c>
      <c r="AW782" s="1" t="s">
        <v>4458</v>
      </c>
      <c r="AX782" s="1" t="b">
        <f>Table16[[#This Row],[Total Expenditures to CAP]]=Table16[[#This Row],[
Percent Related to CAP]]*Table16[[#This Row],[ADOPTED
Expenditures TOTAL]]</f>
        <v>1</v>
      </c>
      <c r="AY782" s="1" t="b">
        <f>Table16[[#This Row],[Total Revenue to CAP]]=Table16[[#This Row],[
Percent Related to CAP]]*Table16[[#This Row],[ADOPTED
Revenue TOTAL]]</f>
        <v>1</v>
      </c>
    </row>
    <row r="783" spans="1:51" s="214" customFormat="1" ht="35.25" customHeight="1" x14ac:dyDescent="0.15">
      <c r="A783" s="196">
        <v>100000</v>
      </c>
      <c r="B783" s="197" t="s">
        <v>57</v>
      </c>
      <c r="C783" s="198">
        <v>2115</v>
      </c>
      <c r="D783" s="197" t="s">
        <v>898</v>
      </c>
      <c r="E783" s="197" t="s">
        <v>103</v>
      </c>
      <c r="F783" s="197" t="s">
        <v>60</v>
      </c>
      <c r="G783" s="197" t="s">
        <v>104</v>
      </c>
      <c r="H783" s="197" t="s">
        <v>284</v>
      </c>
      <c r="I783" s="198">
        <v>57979</v>
      </c>
      <c r="J783" s="209" t="s">
        <v>2826</v>
      </c>
      <c r="K783" s="188"/>
      <c r="L783" s="189"/>
      <c r="M783" s="189"/>
      <c r="N783" s="189"/>
      <c r="O783" s="189">
        <f>SUM(Table16[[#This Row],[Salaries and Wages]:[Variable Fringe]])</f>
        <v>0</v>
      </c>
      <c r="P783" s="189"/>
      <c r="Q783" s="189"/>
      <c r="R783" s="189">
        <v>500000</v>
      </c>
      <c r="S783" s="189"/>
      <c r="T783" s="189"/>
      <c r="U783" s="189"/>
      <c r="V783" s="189"/>
      <c r="W783" s="189"/>
      <c r="X783" s="189"/>
      <c r="Y783" s="189">
        <v>500000</v>
      </c>
      <c r="Z783" s="189"/>
      <c r="AA783" s="209" t="s">
        <v>2827</v>
      </c>
      <c r="AB783" s="210" t="s">
        <v>2828</v>
      </c>
      <c r="AC783" s="210" t="s">
        <v>2829</v>
      </c>
      <c r="AD783" s="197" t="s">
        <v>67</v>
      </c>
      <c r="AE783" s="235" t="s">
        <v>2830</v>
      </c>
      <c r="AF783" s="259">
        <v>0</v>
      </c>
      <c r="AG783" s="211">
        <f>Table16[[#This Row],[ADOPTED
Expenditures TOTAL]]*Table16[[#This Row],[
Percent Related to CAP]]</f>
        <v>0</v>
      </c>
      <c r="AH783" s="258">
        <f>Table16[[#This Row],[ADOPTED
Revenue TOTAL]]*Table16[[#This Row],[
Percent Related to CAP]]</f>
        <v>0</v>
      </c>
      <c r="AI783" s="256" t="s">
        <v>69</v>
      </c>
      <c r="AJ783" s="256" t="s">
        <v>69</v>
      </c>
      <c r="AK783" s="256" t="s">
        <v>69</v>
      </c>
      <c r="AL783" s="307" t="s">
        <v>69</v>
      </c>
      <c r="AM783" s="309"/>
      <c r="AN783" s="212"/>
      <c r="AO783" s="213"/>
      <c r="AP783" s="213"/>
      <c r="AQ783" s="213"/>
      <c r="AR783" s="197" t="s">
        <v>70</v>
      </c>
      <c r="AS783" s="243" t="e">
        <v>#N/A</v>
      </c>
      <c r="AT783" s="252" t="e">
        <f>IF(Table16[[#This Row],[PROPOSED
Form ID Name]]=Table16[[#This Row],[ADOPTED
Form ID Name]],TRUE,FALSE)</f>
        <v>#N/A</v>
      </c>
      <c r="AU783" s="253" t="e">
        <v>#N/A</v>
      </c>
      <c r="AV783" s="254" t="e">
        <f>AND(Table16[[#This Row],[PROPOSED Adjustment Description]]=Table16[[#This Row],[ ADOPTED
Adjustment Description]],TRUE,FALSE)</f>
        <v>#N/A</v>
      </c>
      <c r="AW783" s="1" t="s">
        <v>4458</v>
      </c>
      <c r="AX783" s="1" t="b">
        <f>Table16[[#This Row],[Total Expenditures to CAP]]=Table16[[#This Row],[
Percent Related to CAP]]*Table16[[#This Row],[ADOPTED
Expenditures TOTAL]]</f>
        <v>1</v>
      </c>
      <c r="AY783" s="1" t="b">
        <f>Table16[[#This Row],[Total Revenue to CAP]]=Table16[[#This Row],[
Percent Related to CAP]]*Table16[[#This Row],[ADOPTED
Revenue TOTAL]]</f>
        <v>1</v>
      </c>
    </row>
    <row r="784" spans="1:51" s="214" customFormat="1" ht="35.25" customHeight="1" x14ac:dyDescent="0.15">
      <c r="A784" s="196">
        <v>100000</v>
      </c>
      <c r="B784" s="197" t="s">
        <v>57</v>
      </c>
      <c r="C784" s="198">
        <v>110411</v>
      </c>
      <c r="D784" s="197" t="s">
        <v>2214</v>
      </c>
      <c r="E784" s="197" t="s">
        <v>103</v>
      </c>
      <c r="F784" s="197" t="s">
        <v>60</v>
      </c>
      <c r="G784" s="197" t="s">
        <v>104</v>
      </c>
      <c r="H784" s="197" t="s">
        <v>83</v>
      </c>
      <c r="I784" s="198">
        <v>57981</v>
      </c>
      <c r="J784" s="209" t="s">
        <v>2831</v>
      </c>
      <c r="K784" s="188"/>
      <c r="L784" s="141"/>
      <c r="M784" s="141"/>
      <c r="N784" s="141"/>
      <c r="O784" s="189">
        <f>SUM(Table16[[#This Row],[Salaries and Wages]:[Variable Fringe]])</f>
        <v>0</v>
      </c>
      <c r="P784" s="65"/>
      <c r="Q784" s="65">
        <v>134956</v>
      </c>
      <c r="R784" s="65"/>
      <c r="S784" s="65"/>
      <c r="T784" s="65"/>
      <c r="U784" s="65"/>
      <c r="V784" s="65"/>
      <c r="W784" s="141"/>
      <c r="X784" s="141"/>
      <c r="Y784" s="189">
        <v>134956</v>
      </c>
      <c r="Z784" s="189"/>
      <c r="AA784" s="209" t="s">
        <v>2775</v>
      </c>
      <c r="AB784" s="210" t="s">
        <v>2206</v>
      </c>
      <c r="AC784" s="209" t="s">
        <v>2776</v>
      </c>
      <c r="AD784" s="197" t="s">
        <v>94</v>
      </c>
      <c r="AE784" s="234" t="s">
        <v>69</v>
      </c>
      <c r="AF784" s="231">
        <v>0</v>
      </c>
      <c r="AG784" s="211">
        <f>Table16[[#This Row],[ADOPTED
Expenditures TOTAL]]*Table16[[#This Row],[
Percent Related to CAP]]</f>
        <v>0</v>
      </c>
      <c r="AH784" s="258">
        <f>Table16[[#This Row],[ADOPTED
Revenue TOTAL]]*Table16[[#This Row],[
Percent Related to CAP]]</f>
        <v>0</v>
      </c>
      <c r="AI784" s="256" t="s">
        <v>69</v>
      </c>
      <c r="AJ784" s="257" t="s">
        <v>69</v>
      </c>
      <c r="AK784" s="257" t="s">
        <v>69</v>
      </c>
      <c r="AL784" s="257" t="s">
        <v>69</v>
      </c>
      <c r="AM784" s="298"/>
      <c r="AN784" s="215"/>
      <c r="AO784" s="197"/>
      <c r="AP784" s="197"/>
      <c r="AQ784" s="197"/>
      <c r="AR784" s="197" t="s">
        <v>83</v>
      </c>
      <c r="AS784" s="243" t="e">
        <v>#N/A</v>
      </c>
      <c r="AT784" s="252" t="e">
        <f>IF(Table16[[#This Row],[PROPOSED
Form ID Name]]=Table16[[#This Row],[ADOPTED
Form ID Name]],TRUE,FALSE)</f>
        <v>#N/A</v>
      </c>
      <c r="AU784" s="253" t="e">
        <v>#N/A</v>
      </c>
      <c r="AV784" s="254" t="e">
        <f>AND(Table16[[#This Row],[PROPOSED Adjustment Description]]=Table16[[#This Row],[ ADOPTED
Adjustment Description]],TRUE,FALSE)</f>
        <v>#N/A</v>
      </c>
      <c r="AW784" s="1" t="s">
        <v>4458</v>
      </c>
      <c r="AX784" s="1" t="b">
        <f>Table16[[#This Row],[Total Expenditures to CAP]]=Table16[[#This Row],[
Percent Related to CAP]]*Table16[[#This Row],[ADOPTED
Expenditures TOTAL]]</f>
        <v>1</v>
      </c>
      <c r="AY784" s="1" t="b">
        <f>Table16[[#This Row],[Total Revenue to CAP]]=Table16[[#This Row],[
Percent Related to CAP]]*Table16[[#This Row],[ADOPTED
Revenue TOTAL]]</f>
        <v>1</v>
      </c>
    </row>
    <row r="785" spans="1:51" s="214" customFormat="1" ht="35.25" customHeight="1" x14ac:dyDescent="0.15">
      <c r="A785" s="196">
        <v>100000</v>
      </c>
      <c r="B785" s="197" t="s">
        <v>57</v>
      </c>
      <c r="C785" s="198">
        <v>110511</v>
      </c>
      <c r="D785" s="197" t="s">
        <v>2216</v>
      </c>
      <c r="E785" s="197" t="s">
        <v>103</v>
      </c>
      <c r="F785" s="197" t="s">
        <v>60</v>
      </c>
      <c r="G785" s="197" t="s">
        <v>104</v>
      </c>
      <c r="H785" s="197" t="s">
        <v>83</v>
      </c>
      <c r="I785" s="198">
        <v>57982</v>
      </c>
      <c r="J785" s="209" t="s">
        <v>2832</v>
      </c>
      <c r="K785" s="188"/>
      <c r="L785" s="141"/>
      <c r="M785" s="141"/>
      <c r="N785" s="141"/>
      <c r="O785" s="189">
        <f>SUM(Table16[[#This Row],[Salaries and Wages]:[Variable Fringe]])</f>
        <v>0</v>
      </c>
      <c r="P785" s="71"/>
      <c r="Q785" s="71">
        <v>100373</v>
      </c>
      <c r="R785" s="71"/>
      <c r="S785" s="71"/>
      <c r="T785" s="71"/>
      <c r="U785" s="71"/>
      <c r="V785" s="71"/>
      <c r="W785" s="141"/>
      <c r="X785" s="141"/>
      <c r="Y785" s="189">
        <v>100373</v>
      </c>
      <c r="Z785" s="189"/>
      <c r="AA785" s="209" t="s">
        <v>2775</v>
      </c>
      <c r="AB785" s="210" t="s">
        <v>2206</v>
      </c>
      <c r="AC785" s="209" t="s">
        <v>2776</v>
      </c>
      <c r="AD785" s="197" t="s">
        <v>94</v>
      </c>
      <c r="AE785" s="234" t="s">
        <v>69</v>
      </c>
      <c r="AF785" s="231">
        <v>0</v>
      </c>
      <c r="AG785" s="211">
        <f>Table16[[#This Row],[ADOPTED
Expenditures TOTAL]]*Table16[[#This Row],[
Percent Related to CAP]]</f>
        <v>0</v>
      </c>
      <c r="AH785" s="258">
        <f>Table16[[#This Row],[ADOPTED
Revenue TOTAL]]*Table16[[#This Row],[
Percent Related to CAP]]</f>
        <v>0</v>
      </c>
      <c r="AI785" s="256" t="s">
        <v>69</v>
      </c>
      <c r="AJ785" s="257" t="s">
        <v>69</v>
      </c>
      <c r="AK785" s="257" t="s">
        <v>69</v>
      </c>
      <c r="AL785" s="257" t="s">
        <v>69</v>
      </c>
      <c r="AM785" s="298"/>
      <c r="AN785" s="215"/>
      <c r="AO785" s="197"/>
      <c r="AP785" s="197"/>
      <c r="AQ785" s="197"/>
      <c r="AR785" s="197" t="s">
        <v>83</v>
      </c>
      <c r="AS785" s="243" t="e">
        <v>#N/A</v>
      </c>
      <c r="AT785" s="252" t="e">
        <f>IF(Table16[[#This Row],[PROPOSED
Form ID Name]]=Table16[[#This Row],[ADOPTED
Form ID Name]],TRUE,FALSE)</f>
        <v>#N/A</v>
      </c>
      <c r="AU785" s="253" t="e">
        <v>#N/A</v>
      </c>
      <c r="AV785" s="254" t="e">
        <f>AND(Table16[[#This Row],[PROPOSED Adjustment Description]]=Table16[[#This Row],[ ADOPTED
Adjustment Description]],TRUE,FALSE)</f>
        <v>#N/A</v>
      </c>
      <c r="AW785" s="1" t="s">
        <v>4458</v>
      </c>
      <c r="AX785" s="1" t="b">
        <f>Table16[[#This Row],[Total Expenditures to CAP]]=Table16[[#This Row],[
Percent Related to CAP]]*Table16[[#This Row],[ADOPTED
Expenditures TOTAL]]</f>
        <v>1</v>
      </c>
      <c r="AY785" s="1" t="b">
        <f>Table16[[#This Row],[Total Revenue to CAP]]=Table16[[#This Row],[
Percent Related to CAP]]*Table16[[#This Row],[ADOPTED
Revenue TOTAL]]</f>
        <v>1</v>
      </c>
    </row>
    <row r="786" spans="1:51" s="214" customFormat="1" ht="35.25" customHeight="1" x14ac:dyDescent="0.15">
      <c r="A786" s="196">
        <v>100000</v>
      </c>
      <c r="B786" s="197" t="s">
        <v>57</v>
      </c>
      <c r="C786" s="198">
        <v>110611</v>
      </c>
      <c r="D786" s="197" t="s">
        <v>2218</v>
      </c>
      <c r="E786" s="197" t="s">
        <v>103</v>
      </c>
      <c r="F786" s="197" t="s">
        <v>60</v>
      </c>
      <c r="G786" s="197" t="s">
        <v>104</v>
      </c>
      <c r="H786" s="197" t="s">
        <v>83</v>
      </c>
      <c r="I786" s="198">
        <v>57983</v>
      </c>
      <c r="J786" s="209" t="s">
        <v>2833</v>
      </c>
      <c r="K786" s="188"/>
      <c r="L786" s="141"/>
      <c r="M786" s="141"/>
      <c r="N786" s="141"/>
      <c r="O786" s="189">
        <f>SUM(Table16[[#This Row],[Salaries and Wages]:[Variable Fringe]])</f>
        <v>0</v>
      </c>
      <c r="P786" s="65"/>
      <c r="Q786" s="65">
        <v>273351</v>
      </c>
      <c r="R786" s="65"/>
      <c r="S786" s="65"/>
      <c r="T786" s="65"/>
      <c r="U786" s="65"/>
      <c r="V786" s="65"/>
      <c r="W786" s="141"/>
      <c r="X786" s="141"/>
      <c r="Y786" s="189">
        <v>273351</v>
      </c>
      <c r="Z786" s="189"/>
      <c r="AA786" s="209" t="s">
        <v>2775</v>
      </c>
      <c r="AB786" s="210" t="s">
        <v>2206</v>
      </c>
      <c r="AC786" s="209" t="s">
        <v>2776</v>
      </c>
      <c r="AD786" s="197" t="s">
        <v>94</v>
      </c>
      <c r="AE786" s="234" t="s">
        <v>69</v>
      </c>
      <c r="AF786" s="231">
        <v>0</v>
      </c>
      <c r="AG786" s="211">
        <f>Table16[[#This Row],[ADOPTED
Expenditures TOTAL]]*Table16[[#This Row],[
Percent Related to CAP]]</f>
        <v>0</v>
      </c>
      <c r="AH786" s="258">
        <f>Table16[[#This Row],[ADOPTED
Revenue TOTAL]]*Table16[[#This Row],[
Percent Related to CAP]]</f>
        <v>0</v>
      </c>
      <c r="AI786" s="256" t="s">
        <v>69</v>
      </c>
      <c r="AJ786" s="257" t="s">
        <v>69</v>
      </c>
      <c r="AK786" s="257" t="s">
        <v>69</v>
      </c>
      <c r="AL786" s="257" t="s">
        <v>69</v>
      </c>
      <c r="AM786" s="298"/>
      <c r="AN786" s="215"/>
      <c r="AO786" s="197"/>
      <c r="AP786" s="197"/>
      <c r="AQ786" s="197"/>
      <c r="AR786" s="197" t="s">
        <v>83</v>
      </c>
      <c r="AS786" s="243" t="e">
        <v>#N/A</v>
      </c>
      <c r="AT786" s="252" t="e">
        <f>IF(Table16[[#This Row],[PROPOSED
Form ID Name]]=Table16[[#This Row],[ADOPTED
Form ID Name]],TRUE,FALSE)</f>
        <v>#N/A</v>
      </c>
      <c r="AU786" s="253" t="e">
        <v>#N/A</v>
      </c>
      <c r="AV786" s="254" t="e">
        <f>AND(Table16[[#This Row],[PROPOSED Adjustment Description]]=Table16[[#This Row],[ ADOPTED
Adjustment Description]],TRUE,FALSE)</f>
        <v>#N/A</v>
      </c>
      <c r="AW786" s="1" t="s">
        <v>4458</v>
      </c>
      <c r="AX786" s="1" t="b">
        <f>Table16[[#This Row],[Total Expenditures to CAP]]=Table16[[#This Row],[
Percent Related to CAP]]*Table16[[#This Row],[ADOPTED
Expenditures TOTAL]]</f>
        <v>1</v>
      </c>
      <c r="AY786" s="1" t="b">
        <f>Table16[[#This Row],[Total Revenue to CAP]]=Table16[[#This Row],[
Percent Related to CAP]]*Table16[[#This Row],[ADOPTED
Revenue TOTAL]]</f>
        <v>1</v>
      </c>
    </row>
    <row r="787" spans="1:51" s="214" customFormat="1" ht="35.25" customHeight="1" x14ac:dyDescent="0.15">
      <c r="A787" s="196">
        <v>100000</v>
      </c>
      <c r="B787" s="197" t="s">
        <v>57</v>
      </c>
      <c r="C787" s="198">
        <v>110711</v>
      </c>
      <c r="D787" s="197" t="s">
        <v>2220</v>
      </c>
      <c r="E787" s="197" t="s">
        <v>103</v>
      </c>
      <c r="F787" s="197" t="s">
        <v>60</v>
      </c>
      <c r="G787" s="197" t="s">
        <v>104</v>
      </c>
      <c r="H787" s="197" t="s">
        <v>83</v>
      </c>
      <c r="I787" s="198">
        <v>57984</v>
      </c>
      <c r="J787" s="209" t="s">
        <v>2834</v>
      </c>
      <c r="K787" s="188"/>
      <c r="L787" s="141"/>
      <c r="M787" s="141"/>
      <c r="N787" s="141"/>
      <c r="O787" s="189">
        <f>SUM(Table16[[#This Row],[Salaries and Wages]:[Variable Fringe]])</f>
        <v>0</v>
      </c>
      <c r="P787" s="71"/>
      <c r="Q787" s="71">
        <v>49650</v>
      </c>
      <c r="R787" s="71"/>
      <c r="S787" s="71"/>
      <c r="T787" s="71"/>
      <c r="U787" s="71"/>
      <c r="V787" s="71"/>
      <c r="W787" s="141"/>
      <c r="X787" s="141"/>
      <c r="Y787" s="189">
        <v>49650</v>
      </c>
      <c r="Z787" s="189"/>
      <c r="AA787" s="209" t="s">
        <v>2775</v>
      </c>
      <c r="AB787" s="210" t="s">
        <v>2206</v>
      </c>
      <c r="AC787" s="209" t="s">
        <v>2776</v>
      </c>
      <c r="AD787" s="197" t="s">
        <v>94</v>
      </c>
      <c r="AE787" s="234" t="s">
        <v>69</v>
      </c>
      <c r="AF787" s="231">
        <v>0</v>
      </c>
      <c r="AG787" s="211">
        <f>Table16[[#This Row],[ADOPTED
Expenditures TOTAL]]*Table16[[#This Row],[
Percent Related to CAP]]</f>
        <v>0</v>
      </c>
      <c r="AH787" s="258">
        <f>Table16[[#This Row],[ADOPTED
Revenue TOTAL]]*Table16[[#This Row],[
Percent Related to CAP]]</f>
        <v>0</v>
      </c>
      <c r="AI787" s="256" t="s">
        <v>69</v>
      </c>
      <c r="AJ787" s="257" t="s">
        <v>69</v>
      </c>
      <c r="AK787" s="257" t="s">
        <v>69</v>
      </c>
      <c r="AL787" s="257" t="s">
        <v>69</v>
      </c>
      <c r="AM787" s="298"/>
      <c r="AN787" s="215"/>
      <c r="AO787" s="197"/>
      <c r="AP787" s="197"/>
      <c r="AQ787" s="197"/>
      <c r="AR787" s="197" t="s">
        <v>83</v>
      </c>
      <c r="AS787" s="243" t="e">
        <v>#N/A</v>
      </c>
      <c r="AT787" s="252" t="e">
        <f>IF(Table16[[#This Row],[PROPOSED
Form ID Name]]=Table16[[#This Row],[ADOPTED
Form ID Name]],TRUE,FALSE)</f>
        <v>#N/A</v>
      </c>
      <c r="AU787" s="253" t="e">
        <v>#N/A</v>
      </c>
      <c r="AV787" s="254" t="e">
        <f>AND(Table16[[#This Row],[PROPOSED Adjustment Description]]=Table16[[#This Row],[ ADOPTED
Adjustment Description]],TRUE,FALSE)</f>
        <v>#N/A</v>
      </c>
      <c r="AW787" s="1" t="s">
        <v>4458</v>
      </c>
      <c r="AX787" s="1" t="b">
        <f>Table16[[#This Row],[Total Expenditures to CAP]]=Table16[[#This Row],[
Percent Related to CAP]]*Table16[[#This Row],[ADOPTED
Expenditures TOTAL]]</f>
        <v>1</v>
      </c>
      <c r="AY787" s="1" t="b">
        <f>Table16[[#This Row],[Total Revenue to CAP]]=Table16[[#This Row],[
Percent Related to CAP]]*Table16[[#This Row],[ADOPTED
Revenue TOTAL]]</f>
        <v>1</v>
      </c>
    </row>
    <row r="788" spans="1:51" s="214" customFormat="1" ht="35.25" customHeight="1" x14ac:dyDescent="0.15">
      <c r="A788" s="196">
        <v>100000</v>
      </c>
      <c r="B788" s="197" t="s">
        <v>57</v>
      </c>
      <c r="C788" s="198">
        <v>110811</v>
      </c>
      <c r="D788" s="197" t="s">
        <v>2222</v>
      </c>
      <c r="E788" s="197" t="s">
        <v>103</v>
      </c>
      <c r="F788" s="197" t="s">
        <v>60</v>
      </c>
      <c r="G788" s="197" t="s">
        <v>104</v>
      </c>
      <c r="H788" s="197" t="s">
        <v>83</v>
      </c>
      <c r="I788" s="198">
        <v>57985</v>
      </c>
      <c r="J788" s="209" t="s">
        <v>2835</v>
      </c>
      <c r="K788" s="188"/>
      <c r="L788" s="141"/>
      <c r="M788" s="141"/>
      <c r="N788" s="141"/>
      <c r="O788" s="189">
        <f>SUM(Table16[[#This Row],[Salaries and Wages]:[Variable Fringe]])</f>
        <v>0</v>
      </c>
      <c r="P788" s="65"/>
      <c r="Q788" s="65">
        <v>44846</v>
      </c>
      <c r="R788" s="65"/>
      <c r="S788" s="65"/>
      <c r="T788" s="65"/>
      <c r="U788" s="65"/>
      <c r="V788" s="65"/>
      <c r="W788" s="141"/>
      <c r="X788" s="141"/>
      <c r="Y788" s="189">
        <v>44846</v>
      </c>
      <c r="Z788" s="189"/>
      <c r="AA788" s="209" t="s">
        <v>2775</v>
      </c>
      <c r="AB788" s="210" t="s">
        <v>2206</v>
      </c>
      <c r="AC788" s="209" t="s">
        <v>2776</v>
      </c>
      <c r="AD788" s="197" t="s">
        <v>94</v>
      </c>
      <c r="AE788" s="234" t="s">
        <v>69</v>
      </c>
      <c r="AF788" s="231">
        <v>0</v>
      </c>
      <c r="AG788" s="211">
        <f>Table16[[#This Row],[ADOPTED
Expenditures TOTAL]]*Table16[[#This Row],[
Percent Related to CAP]]</f>
        <v>0</v>
      </c>
      <c r="AH788" s="258">
        <f>Table16[[#This Row],[ADOPTED
Revenue TOTAL]]*Table16[[#This Row],[
Percent Related to CAP]]</f>
        <v>0</v>
      </c>
      <c r="AI788" s="256" t="s">
        <v>69</v>
      </c>
      <c r="AJ788" s="257" t="s">
        <v>69</v>
      </c>
      <c r="AK788" s="257" t="s">
        <v>69</v>
      </c>
      <c r="AL788" s="257" t="s">
        <v>69</v>
      </c>
      <c r="AM788" s="298"/>
      <c r="AN788" s="215"/>
      <c r="AO788" s="197"/>
      <c r="AP788" s="197"/>
      <c r="AQ788" s="197"/>
      <c r="AR788" s="197" t="s">
        <v>83</v>
      </c>
      <c r="AS788" s="243" t="e">
        <v>#N/A</v>
      </c>
      <c r="AT788" s="252" t="e">
        <f>IF(Table16[[#This Row],[PROPOSED
Form ID Name]]=Table16[[#This Row],[ADOPTED
Form ID Name]],TRUE,FALSE)</f>
        <v>#N/A</v>
      </c>
      <c r="AU788" s="253" t="e">
        <v>#N/A</v>
      </c>
      <c r="AV788" s="254" t="e">
        <f>AND(Table16[[#This Row],[PROPOSED Adjustment Description]]=Table16[[#This Row],[ ADOPTED
Adjustment Description]],TRUE,FALSE)</f>
        <v>#N/A</v>
      </c>
      <c r="AW788" s="1" t="s">
        <v>4458</v>
      </c>
      <c r="AX788" s="1" t="b">
        <f>Table16[[#This Row],[Total Expenditures to CAP]]=Table16[[#This Row],[
Percent Related to CAP]]*Table16[[#This Row],[ADOPTED
Expenditures TOTAL]]</f>
        <v>1</v>
      </c>
      <c r="AY788" s="1" t="b">
        <f>Table16[[#This Row],[Total Revenue to CAP]]=Table16[[#This Row],[
Percent Related to CAP]]*Table16[[#This Row],[ADOPTED
Revenue TOTAL]]</f>
        <v>1</v>
      </c>
    </row>
    <row r="789" spans="1:51" s="214" customFormat="1" ht="35.25" customHeight="1" x14ac:dyDescent="0.15">
      <c r="A789" s="196">
        <v>100000</v>
      </c>
      <c r="B789" s="197" t="s">
        <v>57</v>
      </c>
      <c r="C789" s="198">
        <v>110911</v>
      </c>
      <c r="D789" s="197" t="s">
        <v>2224</v>
      </c>
      <c r="E789" s="197" t="s">
        <v>103</v>
      </c>
      <c r="F789" s="197" t="s">
        <v>60</v>
      </c>
      <c r="G789" s="197" t="s">
        <v>104</v>
      </c>
      <c r="H789" s="197" t="s">
        <v>83</v>
      </c>
      <c r="I789" s="198">
        <v>57986</v>
      </c>
      <c r="J789" s="209" t="s">
        <v>2836</v>
      </c>
      <c r="K789" s="188"/>
      <c r="L789" s="141"/>
      <c r="M789" s="141"/>
      <c r="N789" s="141"/>
      <c r="O789" s="189">
        <f>SUM(Table16[[#This Row],[Salaries and Wages]:[Variable Fringe]])</f>
        <v>0</v>
      </c>
      <c r="P789" s="71"/>
      <c r="Q789" s="77">
        <v>-11953</v>
      </c>
      <c r="R789" s="71"/>
      <c r="S789" s="71"/>
      <c r="T789" s="71"/>
      <c r="U789" s="71"/>
      <c r="V789" s="71"/>
      <c r="W789" s="141"/>
      <c r="X789" s="141"/>
      <c r="Y789" s="194">
        <v>-11953</v>
      </c>
      <c r="Z789" s="189"/>
      <c r="AA789" s="209" t="s">
        <v>2775</v>
      </c>
      <c r="AB789" s="210" t="s">
        <v>2206</v>
      </c>
      <c r="AC789" s="209" t="s">
        <v>2776</v>
      </c>
      <c r="AD789" s="197" t="s">
        <v>94</v>
      </c>
      <c r="AE789" s="234" t="s">
        <v>69</v>
      </c>
      <c r="AF789" s="231">
        <v>0</v>
      </c>
      <c r="AG789" s="211">
        <f>Table16[[#This Row],[ADOPTED
Expenditures TOTAL]]*Table16[[#This Row],[
Percent Related to CAP]]</f>
        <v>0</v>
      </c>
      <c r="AH789" s="258">
        <f>Table16[[#This Row],[ADOPTED
Revenue TOTAL]]*Table16[[#This Row],[
Percent Related to CAP]]</f>
        <v>0</v>
      </c>
      <c r="AI789" s="256" t="s">
        <v>69</v>
      </c>
      <c r="AJ789" s="257" t="s">
        <v>69</v>
      </c>
      <c r="AK789" s="257" t="s">
        <v>69</v>
      </c>
      <c r="AL789" s="257" t="s">
        <v>69</v>
      </c>
      <c r="AM789" s="298"/>
      <c r="AN789" s="215"/>
      <c r="AO789" s="197"/>
      <c r="AP789" s="197"/>
      <c r="AQ789" s="197"/>
      <c r="AR789" s="197" t="s">
        <v>83</v>
      </c>
      <c r="AS789" s="243" t="e">
        <v>#N/A</v>
      </c>
      <c r="AT789" s="252" t="e">
        <f>IF(Table16[[#This Row],[PROPOSED
Form ID Name]]=Table16[[#This Row],[ADOPTED
Form ID Name]],TRUE,FALSE)</f>
        <v>#N/A</v>
      </c>
      <c r="AU789" s="253" t="e">
        <v>#N/A</v>
      </c>
      <c r="AV789" s="254" t="e">
        <f>AND(Table16[[#This Row],[PROPOSED Adjustment Description]]=Table16[[#This Row],[ ADOPTED
Adjustment Description]],TRUE,FALSE)</f>
        <v>#N/A</v>
      </c>
      <c r="AW789" s="1" t="s">
        <v>4458</v>
      </c>
      <c r="AX789" s="1" t="b">
        <f>Table16[[#This Row],[Total Expenditures to CAP]]=Table16[[#This Row],[
Percent Related to CAP]]*Table16[[#This Row],[ADOPTED
Expenditures TOTAL]]</f>
        <v>1</v>
      </c>
      <c r="AY789" s="1" t="b">
        <f>Table16[[#This Row],[Total Revenue to CAP]]=Table16[[#This Row],[
Percent Related to CAP]]*Table16[[#This Row],[ADOPTED
Revenue TOTAL]]</f>
        <v>1</v>
      </c>
    </row>
    <row r="790" spans="1:51" s="214" customFormat="1" ht="35.25" customHeight="1" x14ac:dyDescent="0.15">
      <c r="A790" s="196">
        <v>200205</v>
      </c>
      <c r="B790" s="197" t="s">
        <v>96</v>
      </c>
      <c r="C790" s="198">
        <v>9913</v>
      </c>
      <c r="D790" s="197" t="s">
        <v>1553</v>
      </c>
      <c r="E790" s="197" t="s">
        <v>83</v>
      </c>
      <c r="F790" s="197" t="s">
        <v>83</v>
      </c>
      <c r="G790" s="197" t="s">
        <v>89</v>
      </c>
      <c r="H790" s="197" t="s">
        <v>83</v>
      </c>
      <c r="I790" s="198">
        <v>58002</v>
      </c>
      <c r="J790" s="209" t="s">
        <v>2837</v>
      </c>
      <c r="K790" s="188"/>
      <c r="L790" s="189"/>
      <c r="M790" s="189"/>
      <c r="N790" s="189"/>
      <c r="O790" s="189">
        <f>SUM(Table16[[#This Row],[Salaries and Wages]:[Variable Fringe]])</f>
        <v>0</v>
      </c>
      <c r="P790" s="189"/>
      <c r="Q790" s="189"/>
      <c r="R790" s="189"/>
      <c r="S790" s="189"/>
      <c r="T790" s="189"/>
      <c r="U790" s="189"/>
      <c r="V790" s="189"/>
      <c r="W790" s="189"/>
      <c r="X790" s="189"/>
      <c r="Y790" s="189"/>
      <c r="Z790" s="189">
        <v>4763282</v>
      </c>
      <c r="AA790" s="209" t="s">
        <v>2838</v>
      </c>
      <c r="AB790" s="210" t="s">
        <v>207</v>
      </c>
      <c r="AC790" s="210" t="s">
        <v>2839</v>
      </c>
      <c r="AD790" s="197" t="s">
        <v>94</v>
      </c>
      <c r="AE790" s="234" t="s">
        <v>69</v>
      </c>
      <c r="AF790" s="259">
        <v>0</v>
      </c>
      <c r="AG790" s="211">
        <f>Table16[[#This Row],[ADOPTED
Expenditures TOTAL]]*Table16[[#This Row],[
Percent Related to CAP]]</f>
        <v>0</v>
      </c>
      <c r="AH790" s="258">
        <f>Table16[[#This Row],[ADOPTED
Revenue TOTAL]]*Table16[[#This Row],[
Percent Related to CAP]]</f>
        <v>0</v>
      </c>
      <c r="AI790" s="256" t="s">
        <v>69</v>
      </c>
      <c r="AJ790" s="257" t="s">
        <v>69</v>
      </c>
      <c r="AK790" s="257" t="s">
        <v>69</v>
      </c>
      <c r="AL790" s="257" t="s">
        <v>69</v>
      </c>
      <c r="AM790" s="298"/>
      <c r="AN790" s="215"/>
      <c r="AO790" s="197"/>
      <c r="AP790" s="197" t="s">
        <v>83</v>
      </c>
      <c r="AQ790" s="197"/>
      <c r="AR790" s="197"/>
      <c r="AS790" s="243" t="e">
        <v>#N/A</v>
      </c>
      <c r="AT790" s="260" t="e">
        <f>IF(Table16[[#This Row],[PROPOSED
Form ID Name]]=Table16[[#This Row],[ADOPTED
Form ID Name]],TRUE,FALSE)</f>
        <v>#N/A</v>
      </c>
      <c r="AU790" s="253" t="e">
        <v>#N/A</v>
      </c>
      <c r="AV790" s="254" t="e">
        <f>AND(Table16[[#This Row],[PROPOSED Adjustment Description]]=Table16[[#This Row],[ ADOPTED
Adjustment Description]],TRUE,FALSE)</f>
        <v>#N/A</v>
      </c>
      <c r="AW790" s="1" t="s">
        <v>4458</v>
      </c>
      <c r="AX790" s="1" t="b">
        <f>Table16[[#This Row],[Total Expenditures to CAP]]=Table16[[#This Row],[
Percent Related to CAP]]*Table16[[#This Row],[ADOPTED
Expenditures TOTAL]]</f>
        <v>1</v>
      </c>
      <c r="AY790" s="1" t="b">
        <f>Table16[[#This Row],[Total Revenue to CAP]]=Table16[[#This Row],[
Percent Related to CAP]]*Table16[[#This Row],[ADOPTED
Revenue TOTAL]]</f>
        <v>1</v>
      </c>
    </row>
    <row r="791" spans="1:51" s="214" customFormat="1" ht="35.25" customHeight="1" x14ac:dyDescent="0.15">
      <c r="A791" s="196">
        <v>100000</v>
      </c>
      <c r="B791" s="199" t="s">
        <v>57</v>
      </c>
      <c r="C791" s="198">
        <v>2000</v>
      </c>
      <c r="D791" s="199" t="s">
        <v>393</v>
      </c>
      <c r="E791" s="199" t="s">
        <v>83</v>
      </c>
      <c r="F791" s="199" t="s">
        <v>83</v>
      </c>
      <c r="G791" s="199" t="s">
        <v>61</v>
      </c>
      <c r="H791" s="199" t="s">
        <v>83</v>
      </c>
      <c r="I791" s="198">
        <v>58004</v>
      </c>
      <c r="J791" s="209" t="s">
        <v>2840</v>
      </c>
      <c r="K791" s="190"/>
      <c r="L791" s="191"/>
      <c r="M791" s="191"/>
      <c r="N791" s="191"/>
      <c r="O791" s="191">
        <f>SUM(Table16[[#This Row],[Salaries and Wages]:[Variable Fringe]])</f>
        <v>0</v>
      </c>
      <c r="P791" s="191"/>
      <c r="Q791" s="191">
        <v>137929</v>
      </c>
      <c r="R791" s="191"/>
      <c r="S791" s="191"/>
      <c r="T791" s="191"/>
      <c r="U791" s="191"/>
      <c r="V791" s="191"/>
      <c r="W791" s="191"/>
      <c r="X791" s="191"/>
      <c r="Y791" s="191">
        <v>137929</v>
      </c>
      <c r="Z791" s="191"/>
      <c r="AA791" s="255" t="s">
        <v>2841</v>
      </c>
      <c r="AB791" s="210" t="s">
        <v>2842</v>
      </c>
      <c r="AC791" s="210" t="s">
        <v>2843</v>
      </c>
      <c r="AD791" s="199" t="s">
        <v>94</v>
      </c>
      <c r="AE791" s="234"/>
      <c r="AF791" s="259">
        <v>0</v>
      </c>
      <c r="AG791" s="211">
        <f>Table16[[#This Row],[ADOPTED
Expenditures TOTAL]]*Table16[[#This Row],[
Percent Related to CAP]]</f>
        <v>0</v>
      </c>
      <c r="AH791" s="211">
        <f>Table16[[#This Row],[ADOPTED
Revenue TOTAL]]*Table16[[#This Row],[
Percent Related to CAP]]</f>
        <v>0</v>
      </c>
      <c r="AI791" s="251" t="s">
        <v>69</v>
      </c>
      <c r="AJ791" s="251" t="s">
        <v>69</v>
      </c>
      <c r="AK791" s="251" t="s">
        <v>69</v>
      </c>
      <c r="AL791" s="251" t="s">
        <v>69</v>
      </c>
      <c r="AM791" s="246"/>
      <c r="AN791" s="215"/>
      <c r="AO791" s="197"/>
      <c r="AP791" s="197"/>
      <c r="AQ791" s="197"/>
      <c r="AR791" s="197" t="s">
        <v>83</v>
      </c>
      <c r="AS791" s="243" t="e">
        <v>#N/A</v>
      </c>
      <c r="AT791" s="252" t="e">
        <f>IF(Table16[[#This Row],[PROPOSED
Form ID Name]]=Table16[[#This Row],[ADOPTED
Form ID Name]],TRUE,FALSE)</f>
        <v>#N/A</v>
      </c>
      <c r="AU791" s="253" t="e">
        <v>#N/A</v>
      </c>
      <c r="AV791" s="254" t="e">
        <f>AND(Table16[[#This Row],[PROPOSED Adjustment Description]]=Table16[[#This Row],[ ADOPTED
Adjustment Description]],TRUE,FALSE)</f>
        <v>#N/A</v>
      </c>
      <c r="AW791" s="1" t="s">
        <v>4458</v>
      </c>
      <c r="AX791" s="1" t="b">
        <f>Table16[[#This Row],[Total Expenditures to CAP]]=Table16[[#This Row],[
Percent Related to CAP]]*Table16[[#This Row],[ADOPTED
Expenditures TOTAL]]</f>
        <v>1</v>
      </c>
      <c r="AY791" s="1" t="b">
        <f>Table16[[#This Row],[Total Revenue to CAP]]=Table16[[#This Row],[
Percent Related to CAP]]*Table16[[#This Row],[ADOPTED
Revenue TOTAL]]</f>
        <v>1</v>
      </c>
    </row>
    <row r="792" spans="1:51" s="214" customFormat="1" ht="35.25" customHeight="1" x14ac:dyDescent="0.15">
      <c r="A792" s="196">
        <v>100000</v>
      </c>
      <c r="B792" s="197" t="s">
        <v>57</v>
      </c>
      <c r="C792" s="198">
        <v>1152</v>
      </c>
      <c r="D792" s="197" t="s">
        <v>1536</v>
      </c>
      <c r="E792" s="197" t="s">
        <v>103</v>
      </c>
      <c r="F792" s="197" t="s">
        <v>83</v>
      </c>
      <c r="G792" s="197" t="s">
        <v>89</v>
      </c>
      <c r="H792" s="197" t="s">
        <v>83</v>
      </c>
      <c r="I792" s="198">
        <v>58006</v>
      </c>
      <c r="J792" s="209" t="s">
        <v>2844</v>
      </c>
      <c r="K792" s="188"/>
      <c r="L792" s="189"/>
      <c r="M792" s="189"/>
      <c r="N792" s="189"/>
      <c r="O792" s="189">
        <f>SUM(Table16[[#This Row],[Salaries and Wages]:[Variable Fringe]])</f>
        <v>0</v>
      </c>
      <c r="P792" s="189"/>
      <c r="Q792" s="189"/>
      <c r="R792" s="189"/>
      <c r="S792" s="189"/>
      <c r="T792" s="189"/>
      <c r="U792" s="189"/>
      <c r="V792" s="189"/>
      <c r="W792" s="189"/>
      <c r="X792" s="189"/>
      <c r="Y792" s="189"/>
      <c r="Z792" s="189">
        <v>50000</v>
      </c>
      <c r="AA792" s="209" t="s">
        <v>2845</v>
      </c>
      <c r="AB792" s="210" t="s">
        <v>2846</v>
      </c>
      <c r="AC792" s="210" t="s">
        <v>2847</v>
      </c>
      <c r="AD792" s="197" t="s">
        <v>94</v>
      </c>
      <c r="AE792" s="235" t="s">
        <v>2845</v>
      </c>
      <c r="AF792" s="259">
        <v>0</v>
      </c>
      <c r="AG792" s="211">
        <f>Table16[[#This Row],[ADOPTED
Expenditures TOTAL]]*Table16[[#This Row],[
Percent Related to CAP]]</f>
        <v>0</v>
      </c>
      <c r="AH792" s="211">
        <f>Table16[[#This Row],[ADOPTED
Revenue TOTAL]]*Table16[[#This Row],[
Percent Related to CAP]]</f>
        <v>0</v>
      </c>
      <c r="AI792" s="251" t="s">
        <v>69</v>
      </c>
      <c r="AJ792" s="251" t="s">
        <v>69</v>
      </c>
      <c r="AK792" s="251" t="s">
        <v>69</v>
      </c>
      <c r="AL792" s="251" t="s">
        <v>69</v>
      </c>
      <c r="AM792" s="290"/>
      <c r="AN792" s="212"/>
      <c r="AO792" s="213"/>
      <c r="AP792" s="213"/>
      <c r="AQ792" s="213"/>
      <c r="AR792" s="197" t="s">
        <v>70</v>
      </c>
      <c r="AS792" s="243" t="e">
        <v>#N/A</v>
      </c>
      <c r="AT792" s="252" t="e">
        <f>IF(Table16[[#This Row],[PROPOSED
Form ID Name]]=Table16[[#This Row],[ADOPTED
Form ID Name]],TRUE,FALSE)</f>
        <v>#N/A</v>
      </c>
      <c r="AU792" s="253" t="e">
        <v>#N/A</v>
      </c>
      <c r="AV792" s="254" t="e">
        <f>AND(Table16[[#This Row],[PROPOSED Adjustment Description]]=Table16[[#This Row],[ ADOPTED
Adjustment Description]],TRUE,FALSE)</f>
        <v>#N/A</v>
      </c>
      <c r="AW792" s="1" t="s">
        <v>4458</v>
      </c>
      <c r="AX792" s="1" t="b">
        <f>Table16[[#This Row],[Total Expenditures to CAP]]=Table16[[#This Row],[
Percent Related to CAP]]*Table16[[#This Row],[ADOPTED
Expenditures TOTAL]]</f>
        <v>1</v>
      </c>
      <c r="AY792" s="1" t="b">
        <f>Table16[[#This Row],[Total Revenue to CAP]]=Table16[[#This Row],[
Percent Related to CAP]]*Table16[[#This Row],[ADOPTED
Revenue TOTAL]]</f>
        <v>1</v>
      </c>
    </row>
    <row r="793" spans="1:51" s="214" customFormat="1" ht="35.25" customHeight="1" x14ac:dyDescent="0.15">
      <c r="A793" s="196">
        <v>100000</v>
      </c>
      <c r="B793" s="199" t="s">
        <v>57</v>
      </c>
      <c r="C793" s="198">
        <v>1101</v>
      </c>
      <c r="D793" s="199" t="s">
        <v>2108</v>
      </c>
      <c r="E793" s="199" t="s">
        <v>83</v>
      </c>
      <c r="F793" s="199" t="s">
        <v>83</v>
      </c>
      <c r="G793" s="199" t="s">
        <v>83</v>
      </c>
      <c r="H793" s="199" t="s">
        <v>83</v>
      </c>
      <c r="I793" s="198">
        <v>58010</v>
      </c>
      <c r="J793" s="209" t="s">
        <v>2848</v>
      </c>
      <c r="K793" s="190"/>
      <c r="L793" s="193">
        <v>-7336</v>
      </c>
      <c r="M793" s="191"/>
      <c r="N793" s="191"/>
      <c r="O793" s="191">
        <f>SUM(Table16[[#This Row],[Salaries and Wages]:[Variable Fringe]])</f>
        <v>-7336</v>
      </c>
      <c r="P793" s="191"/>
      <c r="Q793" s="191"/>
      <c r="R793" s="191"/>
      <c r="S793" s="191"/>
      <c r="T793" s="191"/>
      <c r="U793" s="191"/>
      <c r="V793" s="191"/>
      <c r="W793" s="191"/>
      <c r="X793" s="191"/>
      <c r="Y793" s="193">
        <v>-7336</v>
      </c>
      <c r="Z793" s="191"/>
      <c r="AA793" s="255" t="s">
        <v>2636</v>
      </c>
      <c r="AB793" s="210" t="s">
        <v>2133</v>
      </c>
      <c r="AC793" s="210"/>
      <c r="AD793" s="199" t="s">
        <v>67</v>
      </c>
      <c r="AE793" s="234"/>
      <c r="AF793" s="231">
        <v>0</v>
      </c>
      <c r="AG793" s="211">
        <f>Table16[[#This Row],[ADOPTED
Expenditures TOTAL]]*Table16[[#This Row],[
Percent Related to CAP]]</f>
        <v>0</v>
      </c>
      <c r="AH793" s="211">
        <f>Table16[[#This Row],[ADOPTED
Revenue TOTAL]]*Table16[[#This Row],[
Percent Related to CAP]]</f>
        <v>0</v>
      </c>
      <c r="AI793" s="251" t="s">
        <v>69</v>
      </c>
      <c r="AJ793" s="306" t="s">
        <v>69</v>
      </c>
      <c r="AK793" s="306" t="s">
        <v>69</v>
      </c>
      <c r="AL793" s="251" t="s">
        <v>69</v>
      </c>
      <c r="AM793" s="246"/>
      <c r="AN793" s="215"/>
      <c r="AO793" s="197"/>
      <c r="AP793" s="197"/>
      <c r="AQ793" s="197"/>
      <c r="AR793" s="197" t="s">
        <v>83</v>
      </c>
      <c r="AS793" s="243" t="e">
        <v>#N/A</v>
      </c>
      <c r="AT793" s="252" t="e">
        <f>IF(Table16[[#This Row],[PROPOSED
Form ID Name]]=Table16[[#This Row],[ADOPTED
Form ID Name]],TRUE,FALSE)</f>
        <v>#N/A</v>
      </c>
      <c r="AU793" s="253" t="e">
        <v>#N/A</v>
      </c>
      <c r="AV793" s="254" t="e">
        <f>AND(Table16[[#This Row],[PROPOSED Adjustment Description]]=Table16[[#This Row],[ ADOPTED
Adjustment Description]],TRUE,FALSE)</f>
        <v>#N/A</v>
      </c>
      <c r="AW793" s="1" t="s">
        <v>4458</v>
      </c>
      <c r="AX793" s="1" t="b">
        <f>Table16[[#This Row],[Total Expenditures to CAP]]=Table16[[#This Row],[
Percent Related to CAP]]*Table16[[#This Row],[ADOPTED
Expenditures TOTAL]]</f>
        <v>1</v>
      </c>
      <c r="AY793" s="1" t="b">
        <f>Table16[[#This Row],[Total Revenue to CAP]]=Table16[[#This Row],[
Percent Related to CAP]]*Table16[[#This Row],[ADOPTED
Revenue TOTAL]]</f>
        <v>1</v>
      </c>
    </row>
    <row r="794" spans="1:51" s="214" customFormat="1" ht="35.25" customHeight="1" x14ac:dyDescent="0.15">
      <c r="A794" s="196">
        <v>100012</v>
      </c>
      <c r="B794" s="199" t="s">
        <v>2027</v>
      </c>
      <c r="C794" s="198">
        <v>9913</v>
      </c>
      <c r="D794" s="199" t="s">
        <v>1553</v>
      </c>
      <c r="E794" s="199" t="s">
        <v>83</v>
      </c>
      <c r="F794" s="199" t="s">
        <v>83</v>
      </c>
      <c r="G794" s="199" t="s">
        <v>89</v>
      </c>
      <c r="H794" s="199" t="s">
        <v>62</v>
      </c>
      <c r="I794" s="198">
        <v>58014</v>
      </c>
      <c r="J794" s="209" t="s">
        <v>2849</v>
      </c>
      <c r="K794" s="190"/>
      <c r="L794" s="191"/>
      <c r="M794" s="191"/>
      <c r="N794" s="191"/>
      <c r="O794" s="191">
        <f>SUM(Table16[[#This Row],[Salaries and Wages]:[Variable Fringe]])</f>
        <v>0</v>
      </c>
      <c r="P794" s="191"/>
      <c r="Q794" s="191"/>
      <c r="R794" s="191"/>
      <c r="S794" s="191"/>
      <c r="T794" s="191"/>
      <c r="U794" s="191"/>
      <c r="V794" s="191"/>
      <c r="W794" s="191"/>
      <c r="X794" s="191"/>
      <c r="Y794" s="191"/>
      <c r="Z794" s="191">
        <v>9416084</v>
      </c>
      <c r="AA794" s="216" t="s">
        <v>2850</v>
      </c>
      <c r="AB794" s="210" t="s">
        <v>2030</v>
      </c>
      <c r="AC794" s="210" t="s">
        <v>2851</v>
      </c>
      <c r="AD794" s="199" t="s">
        <v>94</v>
      </c>
      <c r="AE794" s="236"/>
      <c r="AF794" s="259">
        <v>0</v>
      </c>
      <c r="AG794" s="211">
        <f>Table16[[#This Row],[ADOPTED
Expenditures TOTAL]]*Table16[[#This Row],[
Percent Related to CAP]]</f>
        <v>0</v>
      </c>
      <c r="AH794" s="211">
        <f>Table16[[#This Row],[ADOPTED
Revenue TOTAL]]*Table16[[#This Row],[
Percent Related to CAP]]</f>
        <v>0</v>
      </c>
      <c r="AI794" s="251" t="s">
        <v>69</v>
      </c>
      <c r="AJ794" s="306" t="s">
        <v>69</v>
      </c>
      <c r="AK794" s="306" t="s">
        <v>69</v>
      </c>
      <c r="AL794" s="306" t="s">
        <v>69</v>
      </c>
      <c r="AM794" s="291"/>
      <c r="AN794" s="215" t="s">
        <v>83</v>
      </c>
      <c r="AO794" s="197"/>
      <c r="AP794" s="197"/>
      <c r="AQ794" s="216"/>
      <c r="AR794" s="216"/>
      <c r="AS794" s="243" t="e">
        <v>#N/A</v>
      </c>
      <c r="AT794" s="260" t="e">
        <f>IF(Table16[[#This Row],[PROPOSED
Form ID Name]]=Table16[[#This Row],[ADOPTED
Form ID Name]],TRUE,FALSE)</f>
        <v>#N/A</v>
      </c>
      <c r="AU794" s="253" t="e">
        <v>#N/A</v>
      </c>
      <c r="AV794" s="254" t="e">
        <f>AND(Table16[[#This Row],[PROPOSED Adjustment Description]]=Table16[[#This Row],[ ADOPTED
Adjustment Description]],TRUE,FALSE)</f>
        <v>#N/A</v>
      </c>
      <c r="AW794" s="1" t="s">
        <v>4458</v>
      </c>
      <c r="AX794" s="1" t="b">
        <f>Table16[[#This Row],[Total Expenditures to CAP]]=Table16[[#This Row],[
Percent Related to CAP]]*Table16[[#This Row],[ADOPTED
Expenditures TOTAL]]</f>
        <v>1</v>
      </c>
      <c r="AY794" s="1" t="b">
        <f>Table16[[#This Row],[Total Revenue to CAP]]=Table16[[#This Row],[
Percent Related to CAP]]*Table16[[#This Row],[ADOPTED
Revenue TOTAL]]</f>
        <v>1</v>
      </c>
    </row>
    <row r="795" spans="1:51" s="214" customFormat="1" ht="35.25" customHeight="1" x14ac:dyDescent="0.15">
      <c r="A795" s="196">
        <v>100015</v>
      </c>
      <c r="B795" s="197" t="s">
        <v>1857</v>
      </c>
      <c r="C795" s="198">
        <v>1621</v>
      </c>
      <c r="D795" s="197" t="s">
        <v>432</v>
      </c>
      <c r="E795" s="197" t="s">
        <v>103</v>
      </c>
      <c r="F795" s="197" t="s">
        <v>60</v>
      </c>
      <c r="G795" s="197" t="s">
        <v>262</v>
      </c>
      <c r="H795" s="197" t="s">
        <v>62</v>
      </c>
      <c r="I795" s="198">
        <v>58015</v>
      </c>
      <c r="J795" s="209" t="s">
        <v>2852</v>
      </c>
      <c r="K795" s="188"/>
      <c r="L795" s="141"/>
      <c r="M795" s="141"/>
      <c r="N795" s="141"/>
      <c r="O795" s="189">
        <f>SUM(Table16[[#This Row],[Salaries and Wages]:[Variable Fringe]])</f>
        <v>0</v>
      </c>
      <c r="P795" s="71"/>
      <c r="Q795" s="71">
        <v>1613500</v>
      </c>
      <c r="R795" s="71"/>
      <c r="S795" s="71"/>
      <c r="T795" s="71"/>
      <c r="U795" s="71"/>
      <c r="V795" s="71"/>
      <c r="W795" s="141"/>
      <c r="X795" s="141"/>
      <c r="Y795" s="189">
        <v>1613500</v>
      </c>
      <c r="Z795" s="189"/>
      <c r="AA795" s="241" t="s">
        <v>2853</v>
      </c>
      <c r="AB795" s="210" t="s">
        <v>2854</v>
      </c>
      <c r="AC795" s="209" t="s">
        <v>2855</v>
      </c>
      <c r="AD795" s="197" t="s">
        <v>67</v>
      </c>
      <c r="AE795" s="234"/>
      <c r="AF795" s="259">
        <v>1</v>
      </c>
      <c r="AG795" s="211">
        <f>Table16[[#This Row],[ADOPTED
Expenditures TOTAL]]*Table16[[#This Row],[
Percent Related to CAP]]</f>
        <v>1613500</v>
      </c>
      <c r="AH795" s="211">
        <f>Table16[[#This Row],[ADOPTED
Revenue TOTAL]]*Table16[[#This Row],[
Percent Related to CAP]]</f>
        <v>0</v>
      </c>
      <c r="AI795" s="217" t="s">
        <v>79</v>
      </c>
      <c r="AJ795" s="217">
        <v>3.5</v>
      </c>
      <c r="AK795" s="251" t="s">
        <v>81</v>
      </c>
      <c r="AL795" s="217" t="s">
        <v>177</v>
      </c>
      <c r="AM795" s="246"/>
      <c r="AN795" s="215" t="s">
        <v>179</v>
      </c>
      <c r="AO795" s="197"/>
      <c r="AP795" s="197"/>
      <c r="AQ795" s="197"/>
      <c r="AR795" s="216"/>
      <c r="AS795" s="243" t="e">
        <v>#N/A</v>
      </c>
      <c r="AT795" s="260" t="e">
        <f>IF(Table16[[#This Row],[PROPOSED
Form ID Name]]=Table16[[#This Row],[ADOPTED
Form ID Name]],TRUE,FALSE)</f>
        <v>#N/A</v>
      </c>
      <c r="AU795" s="253" t="e">
        <v>#N/A</v>
      </c>
      <c r="AV795" s="254" t="e">
        <f>AND(Table16[[#This Row],[PROPOSED Adjustment Description]]=Table16[[#This Row],[ ADOPTED
Adjustment Description]],TRUE,FALSE)</f>
        <v>#N/A</v>
      </c>
      <c r="AW795" s="1" t="s">
        <v>4458</v>
      </c>
      <c r="AX795" s="1" t="b">
        <f>Table16[[#This Row],[Total Expenditures to CAP]]=Table16[[#This Row],[
Percent Related to CAP]]*Table16[[#This Row],[ADOPTED
Expenditures TOTAL]]</f>
        <v>1</v>
      </c>
      <c r="AY795" s="1" t="b">
        <f>Table16[[#This Row],[Total Revenue to CAP]]=Table16[[#This Row],[
Percent Related to CAP]]*Table16[[#This Row],[ADOPTED
Revenue TOTAL]]</f>
        <v>1</v>
      </c>
    </row>
    <row r="796" spans="1:51" s="214" customFormat="1" ht="35.25" customHeight="1" x14ac:dyDescent="0.15">
      <c r="A796" s="196">
        <v>100000</v>
      </c>
      <c r="B796" s="197" t="s">
        <v>57</v>
      </c>
      <c r="C796" s="198">
        <v>171414</v>
      </c>
      <c r="D796" s="197" t="s">
        <v>1248</v>
      </c>
      <c r="E796" s="197" t="s">
        <v>335</v>
      </c>
      <c r="F796" s="197" t="s">
        <v>60</v>
      </c>
      <c r="G796" s="197" t="s">
        <v>61</v>
      </c>
      <c r="H796" s="197" t="s">
        <v>83</v>
      </c>
      <c r="I796" s="198">
        <v>58017</v>
      </c>
      <c r="J796" s="209" t="s">
        <v>2856</v>
      </c>
      <c r="K796" s="188">
        <v>3</v>
      </c>
      <c r="L796" s="189">
        <v>285162</v>
      </c>
      <c r="M796" s="189">
        <v>62781</v>
      </c>
      <c r="N796" s="189">
        <v>30501</v>
      </c>
      <c r="O796" s="189">
        <f>SUM(Table16[[#This Row],[Salaries and Wages]:[Variable Fringe]])</f>
        <v>378444</v>
      </c>
      <c r="P796" s="189">
        <v>14250</v>
      </c>
      <c r="Q796" s="189">
        <v>271500</v>
      </c>
      <c r="R796" s="189"/>
      <c r="S796" s="189">
        <v>2250</v>
      </c>
      <c r="T796" s="189"/>
      <c r="U796" s="189"/>
      <c r="V796" s="189">
        <v>18000</v>
      </c>
      <c r="W796" s="189"/>
      <c r="X796" s="189"/>
      <c r="Y796" s="189">
        <v>684444</v>
      </c>
      <c r="Z796" s="189"/>
      <c r="AA796" s="209" t="s">
        <v>2857</v>
      </c>
      <c r="AB796" s="210" t="s">
        <v>2858</v>
      </c>
      <c r="AC796" s="210" t="s">
        <v>2859</v>
      </c>
      <c r="AD796" s="197" t="s">
        <v>67</v>
      </c>
      <c r="AE796" s="235" t="s">
        <v>2860</v>
      </c>
      <c r="AF796" s="259">
        <v>0</v>
      </c>
      <c r="AG796" s="211">
        <f>Table16[[#This Row],[ADOPTED
Expenditures TOTAL]]*Table16[[#This Row],[
Percent Related to CAP]]</f>
        <v>0</v>
      </c>
      <c r="AH796" s="211">
        <f>Table16[[#This Row],[ADOPTED
Revenue TOTAL]]*Table16[[#This Row],[
Percent Related to CAP]]</f>
        <v>0</v>
      </c>
      <c r="AI796" s="251" t="s">
        <v>69</v>
      </c>
      <c r="AJ796" s="251" t="s">
        <v>69</v>
      </c>
      <c r="AK796" s="251" t="s">
        <v>69</v>
      </c>
      <c r="AL796" s="217" t="s">
        <v>69</v>
      </c>
      <c r="AM796" s="290"/>
      <c r="AN796" s="212"/>
      <c r="AO796" s="213"/>
      <c r="AP796" s="213"/>
      <c r="AQ796" s="213"/>
      <c r="AR796" s="197" t="s">
        <v>70</v>
      </c>
      <c r="AS796" s="243" t="e">
        <v>#N/A</v>
      </c>
      <c r="AT796" s="252" t="e">
        <f>IF(Table16[[#This Row],[PROPOSED
Form ID Name]]=Table16[[#This Row],[ADOPTED
Form ID Name]],TRUE,FALSE)</f>
        <v>#N/A</v>
      </c>
      <c r="AU796" s="253" t="e">
        <v>#N/A</v>
      </c>
      <c r="AV796" s="254" t="e">
        <f>AND(Table16[[#This Row],[PROPOSED Adjustment Description]]=Table16[[#This Row],[ ADOPTED
Adjustment Description]],TRUE,FALSE)</f>
        <v>#N/A</v>
      </c>
      <c r="AW796" s="1" t="s">
        <v>4458</v>
      </c>
      <c r="AX796" s="1" t="b">
        <f>Table16[[#This Row],[Total Expenditures to CAP]]=Table16[[#This Row],[
Percent Related to CAP]]*Table16[[#This Row],[ADOPTED
Expenditures TOTAL]]</f>
        <v>1</v>
      </c>
      <c r="AY796" s="1" t="b">
        <f>Table16[[#This Row],[Total Revenue to CAP]]=Table16[[#This Row],[
Percent Related to CAP]]*Table16[[#This Row],[ADOPTED
Revenue TOTAL]]</f>
        <v>1</v>
      </c>
    </row>
    <row r="797" spans="1:51" s="214" customFormat="1" ht="35.25" customHeight="1" x14ac:dyDescent="0.15">
      <c r="A797" s="196">
        <v>100000</v>
      </c>
      <c r="B797" s="197" t="s">
        <v>57</v>
      </c>
      <c r="C797" s="198">
        <v>171415</v>
      </c>
      <c r="D797" s="197" t="s">
        <v>1271</v>
      </c>
      <c r="E797" s="197" t="s">
        <v>335</v>
      </c>
      <c r="F797" s="197" t="s">
        <v>60</v>
      </c>
      <c r="G797" s="197" t="s">
        <v>61</v>
      </c>
      <c r="H797" s="197" t="s">
        <v>83</v>
      </c>
      <c r="I797" s="198">
        <v>58018</v>
      </c>
      <c r="J797" s="209" t="s">
        <v>2861</v>
      </c>
      <c r="K797" s="188">
        <v>1</v>
      </c>
      <c r="L797" s="189">
        <v>95054</v>
      </c>
      <c r="M797" s="189">
        <v>20927</v>
      </c>
      <c r="N797" s="189">
        <v>10167</v>
      </c>
      <c r="O797" s="189">
        <f>SUM(Table16[[#This Row],[Salaries and Wages]:[Variable Fringe]])</f>
        <v>126148</v>
      </c>
      <c r="P797" s="189">
        <v>32850</v>
      </c>
      <c r="Q797" s="189">
        <v>90000</v>
      </c>
      <c r="R797" s="189">
        <v>2500</v>
      </c>
      <c r="S797" s="189">
        <v>1050</v>
      </c>
      <c r="T797" s="189"/>
      <c r="U797" s="189"/>
      <c r="V797" s="189">
        <v>6000</v>
      </c>
      <c r="W797" s="189"/>
      <c r="X797" s="189"/>
      <c r="Y797" s="189">
        <v>258548</v>
      </c>
      <c r="Z797" s="189"/>
      <c r="AA797" s="209" t="s">
        <v>2862</v>
      </c>
      <c r="AB797" s="210" t="s">
        <v>2858</v>
      </c>
      <c r="AC797" s="210" t="s">
        <v>2863</v>
      </c>
      <c r="AD797" s="197" t="s">
        <v>67</v>
      </c>
      <c r="AE797" s="235" t="s">
        <v>2860</v>
      </c>
      <c r="AF797" s="259">
        <v>0</v>
      </c>
      <c r="AG797" s="211">
        <f>Table16[[#This Row],[ADOPTED
Expenditures TOTAL]]*Table16[[#This Row],[
Percent Related to CAP]]</f>
        <v>0</v>
      </c>
      <c r="AH797" s="211">
        <f>Table16[[#This Row],[ADOPTED
Revenue TOTAL]]*Table16[[#This Row],[
Percent Related to CAP]]</f>
        <v>0</v>
      </c>
      <c r="AI797" s="251" t="s">
        <v>69</v>
      </c>
      <c r="AJ797" s="251" t="s">
        <v>69</v>
      </c>
      <c r="AK797" s="251" t="s">
        <v>69</v>
      </c>
      <c r="AL797" s="217" t="s">
        <v>69</v>
      </c>
      <c r="AM797" s="290"/>
      <c r="AN797" s="212"/>
      <c r="AO797" s="213"/>
      <c r="AP797" s="213"/>
      <c r="AQ797" s="213"/>
      <c r="AR797" s="197" t="s">
        <v>70</v>
      </c>
      <c r="AS797" s="243" t="e">
        <v>#N/A</v>
      </c>
      <c r="AT797" s="252" t="e">
        <f>IF(Table16[[#This Row],[PROPOSED
Form ID Name]]=Table16[[#This Row],[ADOPTED
Form ID Name]],TRUE,FALSE)</f>
        <v>#N/A</v>
      </c>
      <c r="AU797" s="253" t="e">
        <v>#N/A</v>
      </c>
      <c r="AV797" s="254" t="e">
        <f>AND(Table16[[#This Row],[PROPOSED Adjustment Description]]=Table16[[#This Row],[ ADOPTED
Adjustment Description]],TRUE,FALSE)</f>
        <v>#N/A</v>
      </c>
      <c r="AW797" s="1" t="s">
        <v>4458</v>
      </c>
      <c r="AX797" s="1" t="b">
        <f>Table16[[#This Row],[Total Expenditures to CAP]]=Table16[[#This Row],[
Percent Related to CAP]]*Table16[[#This Row],[ADOPTED
Expenditures TOTAL]]</f>
        <v>1</v>
      </c>
      <c r="AY797" s="1" t="b">
        <f>Table16[[#This Row],[Total Revenue to CAP]]=Table16[[#This Row],[
Percent Related to CAP]]*Table16[[#This Row],[ADOPTED
Revenue TOTAL]]</f>
        <v>1</v>
      </c>
    </row>
    <row r="798" spans="1:51" s="214" customFormat="1" ht="35.25" customHeight="1" x14ac:dyDescent="0.15">
      <c r="A798" s="196">
        <v>100012</v>
      </c>
      <c r="B798" s="199" t="s">
        <v>2027</v>
      </c>
      <c r="C798" s="198">
        <v>9913</v>
      </c>
      <c r="D798" s="199" t="s">
        <v>1553</v>
      </c>
      <c r="E798" s="199" t="s">
        <v>103</v>
      </c>
      <c r="F798" s="199" t="s">
        <v>73</v>
      </c>
      <c r="G798" s="199" t="s">
        <v>262</v>
      </c>
      <c r="H798" s="199" t="s">
        <v>62</v>
      </c>
      <c r="I798" s="198">
        <v>58020</v>
      </c>
      <c r="J798" s="209" t="s">
        <v>2864</v>
      </c>
      <c r="K798" s="190"/>
      <c r="L798" s="191"/>
      <c r="M798" s="191"/>
      <c r="N798" s="191"/>
      <c r="O798" s="191">
        <f>SUM(Table16[[#This Row],[Salaries and Wages]:[Variable Fringe]])</f>
        <v>0</v>
      </c>
      <c r="P798" s="191"/>
      <c r="Q798" s="191">
        <v>2250000</v>
      </c>
      <c r="R798" s="191"/>
      <c r="S798" s="191"/>
      <c r="T798" s="191"/>
      <c r="U798" s="191"/>
      <c r="V798" s="191"/>
      <c r="W798" s="191"/>
      <c r="X798" s="191"/>
      <c r="Y798" s="191">
        <v>2250000</v>
      </c>
      <c r="Z798" s="191"/>
      <c r="AA798" s="216" t="s">
        <v>2865</v>
      </c>
      <c r="AB798" s="210" t="s">
        <v>2866</v>
      </c>
      <c r="AC798" s="210" t="s">
        <v>2866</v>
      </c>
      <c r="AD798" s="199" t="s">
        <v>67</v>
      </c>
      <c r="AE798" s="236"/>
      <c r="AF798" s="259">
        <v>0</v>
      </c>
      <c r="AG798" s="211">
        <f>Table16[[#This Row],[ADOPTED
Expenditures TOTAL]]*Table16[[#This Row],[
Percent Related to CAP]]</f>
        <v>0</v>
      </c>
      <c r="AH798" s="211">
        <f>Table16[[#This Row],[ADOPTED
Revenue TOTAL]]*Table16[[#This Row],[
Percent Related to CAP]]</f>
        <v>0</v>
      </c>
      <c r="AI798" s="251" t="s">
        <v>69</v>
      </c>
      <c r="AJ798" s="257" t="s">
        <v>69</v>
      </c>
      <c r="AK798" s="257" t="s">
        <v>69</v>
      </c>
      <c r="AL798" s="257" t="s">
        <v>69</v>
      </c>
      <c r="AM798" s="291"/>
      <c r="AN798" s="215" t="s">
        <v>70</v>
      </c>
      <c r="AO798" s="197"/>
      <c r="AP798" s="197"/>
      <c r="AQ798" s="216"/>
      <c r="AR798" s="216"/>
      <c r="AS798" s="243" t="e">
        <v>#N/A</v>
      </c>
      <c r="AT798" s="260" t="e">
        <f>IF(Table16[[#This Row],[PROPOSED
Form ID Name]]=Table16[[#This Row],[ADOPTED
Form ID Name]],TRUE,FALSE)</f>
        <v>#N/A</v>
      </c>
      <c r="AU798" s="253" t="e">
        <v>#N/A</v>
      </c>
      <c r="AV798" s="254" t="e">
        <f>AND(Table16[[#This Row],[PROPOSED Adjustment Description]]=Table16[[#This Row],[ ADOPTED
Adjustment Description]],TRUE,FALSE)</f>
        <v>#N/A</v>
      </c>
      <c r="AW798" s="1" t="s">
        <v>4458</v>
      </c>
      <c r="AX798" s="1" t="b">
        <f>Table16[[#This Row],[Total Expenditures to CAP]]=Table16[[#This Row],[
Percent Related to CAP]]*Table16[[#This Row],[ADOPTED
Expenditures TOTAL]]</f>
        <v>1</v>
      </c>
      <c r="AY798" s="1" t="b">
        <f>Table16[[#This Row],[Total Revenue to CAP]]=Table16[[#This Row],[
Percent Related to CAP]]*Table16[[#This Row],[ADOPTED
Revenue TOTAL]]</f>
        <v>1</v>
      </c>
    </row>
    <row r="799" spans="1:51" s="214" customFormat="1" ht="35.25" customHeight="1" x14ac:dyDescent="0.15">
      <c r="A799" s="196">
        <v>100000</v>
      </c>
      <c r="B799" s="199" t="s">
        <v>57</v>
      </c>
      <c r="C799" s="198">
        <v>171414</v>
      </c>
      <c r="D799" s="199" t="s">
        <v>1248</v>
      </c>
      <c r="E799" s="199" t="s">
        <v>83</v>
      </c>
      <c r="F799" s="199" t="s">
        <v>83</v>
      </c>
      <c r="G799" s="199" t="s">
        <v>89</v>
      </c>
      <c r="H799" s="199" t="s">
        <v>83</v>
      </c>
      <c r="I799" s="198">
        <v>58051</v>
      </c>
      <c r="J799" s="209" t="s">
        <v>2867</v>
      </c>
      <c r="K799" s="190"/>
      <c r="L799" s="191"/>
      <c r="M799" s="191"/>
      <c r="N799" s="191"/>
      <c r="O799" s="191">
        <f>SUM(Table16[[#This Row],[Salaries and Wages]:[Variable Fringe]])</f>
        <v>0</v>
      </c>
      <c r="P799" s="191"/>
      <c r="Q799" s="191"/>
      <c r="R799" s="191"/>
      <c r="S799" s="191"/>
      <c r="T799" s="191"/>
      <c r="U799" s="191"/>
      <c r="V799" s="191"/>
      <c r="W799" s="191"/>
      <c r="X799" s="191"/>
      <c r="Y799" s="191"/>
      <c r="Z799" s="191">
        <v>1642090</v>
      </c>
      <c r="AA799" s="255" t="s">
        <v>2868</v>
      </c>
      <c r="AB799" s="210" t="s">
        <v>2869</v>
      </c>
      <c r="AC799" s="210" t="s">
        <v>2868</v>
      </c>
      <c r="AD799" s="199" t="s">
        <v>94</v>
      </c>
      <c r="AE799" s="234" t="s">
        <v>69</v>
      </c>
      <c r="AF799" s="259">
        <v>0</v>
      </c>
      <c r="AG799" s="211">
        <f>Table16[[#This Row],[ADOPTED
Expenditures TOTAL]]*Table16[[#This Row],[
Percent Related to CAP]]</f>
        <v>0</v>
      </c>
      <c r="AH799" s="211">
        <f>Table16[[#This Row],[ADOPTED
Revenue TOTAL]]*Table16[[#This Row],[
Percent Related to CAP]]</f>
        <v>0</v>
      </c>
      <c r="AI799" s="251" t="s">
        <v>69</v>
      </c>
      <c r="AJ799" s="251" t="s">
        <v>69</v>
      </c>
      <c r="AK799" s="251" t="s">
        <v>69</v>
      </c>
      <c r="AL799" s="217" t="s">
        <v>69</v>
      </c>
      <c r="AM799" s="246"/>
      <c r="AN799" s="215"/>
      <c r="AO799" s="197"/>
      <c r="AP799" s="197"/>
      <c r="AQ799" s="197"/>
      <c r="AR799" s="197" t="s">
        <v>83</v>
      </c>
      <c r="AS799" s="243" t="e">
        <v>#N/A</v>
      </c>
      <c r="AT799" s="252" t="e">
        <f>IF(Table16[[#This Row],[PROPOSED
Form ID Name]]=Table16[[#This Row],[ADOPTED
Form ID Name]],TRUE,FALSE)</f>
        <v>#N/A</v>
      </c>
      <c r="AU799" s="253" t="e">
        <v>#N/A</v>
      </c>
      <c r="AV799" s="254" t="e">
        <f>AND(Table16[[#This Row],[PROPOSED Adjustment Description]]=Table16[[#This Row],[ ADOPTED
Adjustment Description]],TRUE,FALSE)</f>
        <v>#N/A</v>
      </c>
      <c r="AW799" s="1" t="s">
        <v>4458</v>
      </c>
      <c r="AX799" s="1" t="b">
        <f>Table16[[#This Row],[Total Expenditures to CAP]]=Table16[[#This Row],[
Percent Related to CAP]]*Table16[[#This Row],[ADOPTED
Expenditures TOTAL]]</f>
        <v>1</v>
      </c>
      <c r="AY799" s="1" t="b">
        <f>Table16[[#This Row],[Total Revenue to CAP]]=Table16[[#This Row],[
Percent Related to CAP]]*Table16[[#This Row],[ADOPTED
Revenue TOTAL]]</f>
        <v>1</v>
      </c>
    </row>
    <row r="800" spans="1:51" s="214" customFormat="1" ht="35.25" customHeight="1" x14ac:dyDescent="0.15">
      <c r="A800" s="196">
        <v>100000</v>
      </c>
      <c r="B800" s="199" t="s">
        <v>57</v>
      </c>
      <c r="C800" s="198">
        <v>1912</v>
      </c>
      <c r="D800" s="199" t="s">
        <v>471</v>
      </c>
      <c r="E800" s="199" t="s">
        <v>83</v>
      </c>
      <c r="F800" s="199" t="s">
        <v>60</v>
      </c>
      <c r="G800" s="199" t="s">
        <v>89</v>
      </c>
      <c r="H800" s="199" t="s">
        <v>83</v>
      </c>
      <c r="I800" s="198">
        <v>58052</v>
      </c>
      <c r="J800" s="209" t="s">
        <v>2870</v>
      </c>
      <c r="K800" s="190"/>
      <c r="L800" s="191"/>
      <c r="M800" s="191"/>
      <c r="N800" s="191"/>
      <c r="O800" s="191">
        <f>SUM(Table16[[#This Row],[Salaries and Wages]:[Variable Fringe]])</f>
        <v>0</v>
      </c>
      <c r="P800" s="191"/>
      <c r="Q800" s="191"/>
      <c r="R800" s="191"/>
      <c r="S800" s="191"/>
      <c r="T800" s="191"/>
      <c r="U800" s="191"/>
      <c r="V800" s="191"/>
      <c r="W800" s="191"/>
      <c r="X800" s="191"/>
      <c r="Y800" s="191"/>
      <c r="Z800" s="191">
        <v>5000000</v>
      </c>
      <c r="AA800" s="255" t="s">
        <v>2871</v>
      </c>
      <c r="AB800" s="210" t="s">
        <v>2869</v>
      </c>
      <c r="AC800" s="210" t="s">
        <v>2869</v>
      </c>
      <c r="AD800" s="199" t="s">
        <v>94</v>
      </c>
      <c r="AE800" s="234"/>
      <c r="AF800" s="259">
        <v>0</v>
      </c>
      <c r="AG800" s="211">
        <f>Table16[[#This Row],[ADOPTED
Expenditures TOTAL]]*Table16[[#This Row],[
Percent Related to CAP]]</f>
        <v>0</v>
      </c>
      <c r="AH800" s="211">
        <f>Table16[[#This Row],[ADOPTED
Revenue TOTAL]]*Table16[[#This Row],[
Percent Related to CAP]]</f>
        <v>0</v>
      </c>
      <c r="AI800" s="251" t="s">
        <v>69</v>
      </c>
      <c r="AJ800" s="251" t="s">
        <v>69</v>
      </c>
      <c r="AK800" s="251" t="s">
        <v>69</v>
      </c>
      <c r="AL800" s="251" t="s">
        <v>69</v>
      </c>
      <c r="AM800" s="246"/>
      <c r="AN800" s="215"/>
      <c r="AO800" s="197"/>
      <c r="AP800" s="197"/>
      <c r="AQ800" s="197"/>
      <c r="AR800" s="197" t="s">
        <v>83</v>
      </c>
      <c r="AS800" s="243" t="e">
        <v>#N/A</v>
      </c>
      <c r="AT800" s="252" t="e">
        <f>IF(Table16[[#This Row],[PROPOSED
Form ID Name]]=Table16[[#This Row],[ADOPTED
Form ID Name]],TRUE,FALSE)</f>
        <v>#N/A</v>
      </c>
      <c r="AU800" s="253" t="e">
        <v>#N/A</v>
      </c>
      <c r="AV800" s="254" t="e">
        <f>AND(Table16[[#This Row],[PROPOSED Adjustment Description]]=Table16[[#This Row],[ ADOPTED
Adjustment Description]],TRUE,FALSE)</f>
        <v>#N/A</v>
      </c>
      <c r="AW800" s="1" t="s">
        <v>4458</v>
      </c>
      <c r="AX800" s="1" t="b">
        <f>Table16[[#This Row],[Total Expenditures to CAP]]=Table16[[#This Row],[
Percent Related to CAP]]*Table16[[#This Row],[ADOPTED
Expenditures TOTAL]]</f>
        <v>1</v>
      </c>
      <c r="AY800" s="1" t="b">
        <f>Table16[[#This Row],[Total Revenue to CAP]]=Table16[[#This Row],[
Percent Related to CAP]]*Table16[[#This Row],[ADOPTED
Revenue TOTAL]]</f>
        <v>1</v>
      </c>
    </row>
    <row r="801" spans="1:51" s="214" customFormat="1" ht="35.25" customHeight="1" x14ac:dyDescent="0.15">
      <c r="A801" s="196">
        <v>100000</v>
      </c>
      <c r="B801" s="197" t="s">
        <v>57</v>
      </c>
      <c r="C801" s="198">
        <v>1216</v>
      </c>
      <c r="D801" s="197" t="s">
        <v>1277</v>
      </c>
      <c r="E801" s="197"/>
      <c r="F801" s="197"/>
      <c r="G801" s="197"/>
      <c r="H801" s="197"/>
      <c r="I801" s="198">
        <v>58055</v>
      </c>
      <c r="J801" s="209" t="s">
        <v>2872</v>
      </c>
      <c r="K801" s="188"/>
      <c r="L801" s="142">
        <v>-100000</v>
      </c>
      <c r="M801" s="141"/>
      <c r="N801" s="141"/>
      <c r="O801" s="189">
        <f>SUM(Table16[[#This Row],[Salaries and Wages]:[Variable Fringe]])</f>
        <v>-100000</v>
      </c>
      <c r="P801" s="71"/>
      <c r="Q801" s="71">
        <v>100000</v>
      </c>
      <c r="R801" s="71"/>
      <c r="S801" s="71"/>
      <c r="T801" s="71"/>
      <c r="U801" s="71"/>
      <c r="V801" s="71"/>
      <c r="W801" s="141"/>
      <c r="X801" s="141"/>
      <c r="Y801" s="189"/>
      <c r="Z801" s="189"/>
      <c r="AA801" s="209" t="s">
        <v>2873</v>
      </c>
      <c r="AB801" s="210" t="s">
        <v>2874</v>
      </c>
      <c r="AC801" s="209" t="s">
        <v>2875</v>
      </c>
      <c r="AD801" s="197"/>
      <c r="AE801" s="234"/>
      <c r="AF801" s="259">
        <v>0</v>
      </c>
      <c r="AG801" s="211">
        <f>Table16[[#This Row],[ADOPTED
Expenditures TOTAL]]*Table16[[#This Row],[
Percent Related to CAP]]</f>
        <v>0</v>
      </c>
      <c r="AH801" s="211">
        <f>Table16[[#This Row],[ADOPTED
Revenue TOTAL]]*Table16[[#This Row],[
Percent Related to CAP]]</f>
        <v>0</v>
      </c>
      <c r="AI801" s="251" t="s">
        <v>69</v>
      </c>
      <c r="AJ801" s="251" t="s">
        <v>69</v>
      </c>
      <c r="AK801" s="251" t="s">
        <v>69</v>
      </c>
      <c r="AL801" s="251" t="s">
        <v>69</v>
      </c>
      <c r="AM801" s="246"/>
      <c r="AN801" s="215"/>
      <c r="AO801" s="197"/>
      <c r="AP801" s="197"/>
      <c r="AQ801" s="197"/>
      <c r="AR801" s="197"/>
      <c r="AS801" s="243" t="e">
        <v>#N/A</v>
      </c>
      <c r="AT801" s="252" t="e">
        <f>IF(Table16[[#This Row],[PROPOSED
Form ID Name]]=Table16[[#This Row],[ADOPTED
Form ID Name]],TRUE,FALSE)</f>
        <v>#N/A</v>
      </c>
      <c r="AU801" s="253" t="e">
        <v>#N/A</v>
      </c>
      <c r="AV801" s="254" t="e">
        <f>AND(Table16[[#This Row],[PROPOSED Adjustment Description]]=Table16[[#This Row],[ ADOPTED
Adjustment Description]],TRUE,FALSE)</f>
        <v>#N/A</v>
      </c>
      <c r="AW801" s="1" t="s">
        <v>4458</v>
      </c>
      <c r="AX801" s="1" t="b">
        <f>Table16[[#This Row],[Total Expenditures to CAP]]=Table16[[#This Row],[
Percent Related to CAP]]*Table16[[#This Row],[ADOPTED
Expenditures TOTAL]]</f>
        <v>1</v>
      </c>
      <c r="AY801" s="1" t="b">
        <f>Table16[[#This Row],[Total Revenue to CAP]]=Table16[[#This Row],[
Percent Related to CAP]]*Table16[[#This Row],[ADOPTED
Revenue TOTAL]]</f>
        <v>1</v>
      </c>
    </row>
    <row r="802" spans="1:51" s="214" customFormat="1" ht="35.25" customHeight="1" x14ac:dyDescent="0.15">
      <c r="A802" s="196">
        <v>100000</v>
      </c>
      <c r="B802" s="199" t="s">
        <v>57</v>
      </c>
      <c r="C802" s="198">
        <v>1102</v>
      </c>
      <c r="D802" s="199" t="s">
        <v>2113</v>
      </c>
      <c r="E802" s="199" t="s">
        <v>83</v>
      </c>
      <c r="F802" s="199" t="s">
        <v>83</v>
      </c>
      <c r="G802" s="199" t="s">
        <v>83</v>
      </c>
      <c r="H802" s="199" t="s">
        <v>83</v>
      </c>
      <c r="I802" s="198">
        <v>58071</v>
      </c>
      <c r="J802" s="209" t="s">
        <v>2876</v>
      </c>
      <c r="K802" s="190"/>
      <c r="L802" s="144">
        <v>-6226</v>
      </c>
      <c r="M802" s="143"/>
      <c r="N802" s="143"/>
      <c r="O802" s="191">
        <f>SUM(Table16[[#This Row],[Salaries and Wages]:[Variable Fringe]])</f>
        <v>-6226</v>
      </c>
      <c r="P802" s="75"/>
      <c r="Q802" s="75"/>
      <c r="R802" s="75"/>
      <c r="S802" s="75"/>
      <c r="T802" s="75"/>
      <c r="U802" s="75"/>
      <c r="V802" s="75"/>
      <c r="W802" s="143"/>
      <c r="X802" s="143"/>
      <c r="Y802" s="193">
        <v>-6226</v>
      </c>
      <c r="Z802" s="191"/>
      <c r="AA802" s="255" t="s">
        <v>2636</v>
      </c>
      <c r="AB802" s="210" t="s">
        <v>2133</v>
      </c>
      <c r="AC802" s="210"/>
      <c r="AD802" s="199" t="s">
        <v>67</v>
      </c>
      <c r="AE802" s="234"/>
      <c r="AF802" s="231">
        <v>0</v>
      </c>
      <c r="AG802" s="211">
        <f>Table16[[#This Row],[ADOPTED
Expenditures TOTAL]]*Table16[[#This Row],[
Percent Related to CAP]]</f>
        <v>0</v>
      </c>
      <c r="AH802" s="211">
        <f>Table16[[#This Row],[ADOPTED
Revenue TOTAL]]*Table16[[#This Row],[
Percent Related to CAP]]</f>
        <v>0</v>
      </c>
      <c r="AI802" s="251" t="s">
        <v>69</v>
      </c>
      <c r="AJ802" s="306" t="s">
        <v>69</v>
      </c>
      <c r="AK802" s="306" t="s">
        <v>69</v>
      </c>
      <c r="AL802" s="306" t="s">
        <v>69</v>
      </c>
      <c r="AM802" s="246"/>
      <c r="AN802" s="215"/>
      <c r="AO802" s="197"/>
      <c r="AP802" s="197"/>
      <c r="AQ802" s="197"/>
      <c r="AR802" s="197" t="s">
        <v>83</v>
      </c>
      <c r="AS802" s="243" t="e">
        <v>#N/A</v>
      </c>
      <c r="AT802" s="252" t="e">
        <f>IF(Table16[[#This Row],[PROPOSED
Form ID Name]]=Table16[[#This Row],[ADOPTED
Form ID Name]],TRUE,FALSE)</f>
        <v>#N/A</v>
      </c>
      <c r="AU802" s="253" t="e">
        <v>#N/A</v>
      </c>
      <c r="AV802" s="254" t="e">
        <f>AND(Table16[[#This Row],[PROPOSED Adjustment Description]]=Table16[[#This Row],[ ADOPTED
Adjustment Description]],TRUE,FALSE)</f>
        <v>#N/A</v>
      </c>
      <c r="AW802" s="1" t="s">
        <v>4458</v>
      </c>
      <c r="AX802" s="1" t="b">
        <f>Table16[[#This Row],[Total Expenditures to CAP]]=Table16[[#This Row],[
Percent Related to CAP]]*Table16[[#This Row],[ADOPTED
Expenditures TOTAL]]</f>
        <v>1</v>
      </c>
      <c r="AY802" s="1" t="b">
        <f>Table16[[#This Row],[Total Revenue to CAP]]=Table16[[#This Row],[
Percent Related to CAP]]*Table16[[#This Row],[ADOPTED
Revenue TOTAL]]</f>
        <v>1</v>
      </c>
    </row>
    <row r="803" spans="1:51" s="214" customFormat="1" ht="35.25" customHeight="1" x14ac:dyDescent="0.15">
      <c r="A803" s="196">
        <v>100000</v>
      </c>
      <c r="B803" s="199" t="s">
        <v>57</v>
      </c>
      <c r="C803" s="198">
        <v>1103</v>
      </c>
      <c r="D803" s="199" t="s">
        <v>2115</v>
      </c>
      <c r="E803" s="199" t="s">
        <v>83</v>
      </c>
      <c r="F803" s="199" t="s">
        <v>83</v>
      </c>
      <c r="G803" s="199" t="s">
        <v>83</v>
      </c>
      <c r="H803" s="199" t="s">
        <v>83</v>
      </c>
      <c r="I803" s="198">
        <v>58072</v>
      </c>
      <c r="J803" s="209" t="s">
        <v>2877</v>
      </c>
      <c r="K803" s="190"/>
      <c r="L803" s="144">
        <v>-5087</v>
      </c>
      <c r="M803" s="143"/>
      <c r="N803" s="143"/>
      <c r="O803" s="191">
        <f>SUM(Table16[[#This Row],[Salaries and Wages]:[Variable Fringe]])</f>
        <v>-5087</v>
      </c>
      <c r="P803" s="81"/>
      <c r="Q803" s="81"/>
      <c r="R803" s="81"/>
      <c r="S803" s="81"/>
      <c r="T803" s="81"/>
      <c r="U803" s="81"/>
      <c r="V803" s="81"/>
      <c r="W803" s="143"/>
      <c r="X803" s="143"/>
      <c r="Y803" s="193">
        <v>-5087</v>
      </c>
      <c r="Z803" s="191"/>
      <c r="AA803" s="255" t="s">
        <v>2636</v>
      </c>
      <c r="AB803" s="210" t="s">
        <v>2133</v>
      </c>
      <c r="AC803" s="210"/>
      <c r="AD803" s="199" t="s">
        <v>67</v>
      </c>
      <c r="AE803" s="234"/>
      <c r="AF803" s="231">
        <v>0</v>
      </c>
      <c r="AG803" s="211">
        <f>Table16[[#This Row],[ADOPTED
Expenditures TOTAL]]*Table16[[#This Row],[
Percent Related to CAP]]</f>
        <v>0</v>
      </c>
      <c r="AH803" s="211">
        <f>Table16[[#This Row],[ADOPTED
Revenue TOTAL]]*Table16[[#This Row],[
Percent Related to CAP]]</f>
        <v>0</v>
      </c>
      <c r="AI803" s="251" t="s">
        <v>69</v>
      </c>
      <c r="AJ803" s="306" t="s">
        <v>69</v>
      </c>
      <c r="AK803" s="306" t="s">
        <v>69</v>
      </c>
      <c r="AL803" s="306" t="s">
        <v>69</v>
      </c>
      <c r="AM803" s="246"/>
      <c r="AN803" s="215"/>
      <c r="AO803" s="197"/>
      <c r="AP803" s="197"/>
      <c r="AQ803" s="197"/>
      <c r="AR803" s="197" t="s">
        <v>83</v>
      </c>
      <c r="AS803" s="243" t="e">
        <v>#N/A</v>
      </c>
      <c r="AT803" s="252" t="e">
        <f>IF(Table16[[#This Row],[PROPOSED
Form ID Name]]=Table16[[#This Row],[ADOPTED
Form ID Name]],TRUE,FALSE)</f>
        <v>#N/A</v>
      </c>
      <c r="AU803" s="253" t="e">
        <v>#N/A</v>
      </c>
      <c r="AV803" s="254" t="e">
        <f>AND(Table16[[#This Row],[PROPOSED Adjustment Description]]=Table16[[#This Row],[ ADOPTED
Adjustment Description]],TRUE,FALSE)</f>
        <v>#N/A</v>
      </c>
      <c r="AW803" s="1" t="s">
        <v>4458</v>
      </c>
      <c r="AX803" s="1" t="b">
        <f>Table16[[#This Row],[Total Expenditures to CAP]]=Table16[[#This Row],[
Percent Related to CAP]]*Table16[[#This Row],[ADOPTED
Expenditures TOTAL]]</f>
        <v>1</v>
      </c>
      <c r="AY803" s="1" t="b">
        <f>Table16[[#This Row],[Total Revenue to CAP]]=Table16[[#This Row],[
Percent Related to CAP]]*Table16[[#This Row],[ADOPTED
Revenue TOTAL]]</f>
        <v>1</v>
      </c>
    </row>
    <row r="804" spans="1:51" s="214" customFormat="1" ht="35.25" customHeight="1" x14ac:dyDescent="0.15">
      <c r="A804" s="196">
        <v>100000</v>
      </c>
      <c r="B804" s="199" t="s">
        <v>57</v>
      </c>
      <c r="C804" s="198">
        <v>1104</v>
      </c>
      <c r="D804" s="199" t="s">
        <v>2118</v>
      </c>
      <c r="E804" s="199" t="s">
        <v>83</v>
      </c>
      <c r="F804" s="199" t="s">
        <v>83</v>
      </c>
      <c r="G804" s="199" t="s">
        <v>83</v>
      </c>
      <c r="H804" s="199" t="s">
        <v>83</v>
      </c>
      <c r="I804" s="198">
        <v>58073</v>
      </c>
      <c r="J804" s="209" t="s">
        <v>2878</v>
      </c>
      <c r="K804" s="190"/>
      <c r="L804" s="144">
        <v>-6102</v>
      </c>
      <c r="M804" s="143"/>
      <c r="N804" s="143"/>
      <c r="O804" s="191">
        <f>SUM(Table16[[#This Row],[Salaries and Wages]:[Variable Fringe]])</f>
        <v>-6102</v>
      </c>
      <c r="P804" s="75"/>
      <c r="Q804" s="75"/>
      <c r="R804" s="75"/>
      <c r="S804" s="75"/>
      <c r="T804" s="75"/>
      <c r="U804" s="75"/>
      <c r="V804" s="75"/>
      <c r="W804" s="143"/>
      <c r="X804" s="143"/>
      <c r="Y804" s="193">
        <v>-6102</v>
      </c>
      <c r="Z804" s="191"/>
      <c r="AA804" s="255" t="s">
        <v>2636</v>
      </c>
      <c r="AB804" s="210" t="s">
        <v>2133</v>
      </c>
      <c r="AC804" s="210"/>
      <c r="AD804" s="199" t="s">
        <v>67</v>
      </c>
      <c r="AE804" s="234"/>
      <c r="AF804" s="231">
        <v>0</v>
      </c>
      <c r="AG804" s="211">
        <f>Table16[[#This Row],[ADOPTED
Expenditures TOTAL]]*Table16[[#This Row],[
Percent Related to CAP]]</f>
        <v>0</v>
      </c>
      <c r="AH804" s="211">
        <f>Table16[[#This Row],[ADOPTED
Revenue TOTAL]]*Table16[[#This Row],[
Percent Related to CAP]]</f>
        <v>0</v>
      </c>
      <c r="AI804" s="251" t="s">
        <v>69</v>
      </c>
      <c r="AJ804" s="306" t="s">
        <v>69</v>
      </c>
      <c r="AK804" s="306" t="s">
        <v>69</v>
      </c>
      <c r="AL804" s="306" t="s">
        <v>69</v>
      </c>
      <c r="AM804" s="246"/>
      <c r="AN804" s="215"/>
      <c r="AO804" s="197"/>
      <c r="AP804" s="197"/>
      <c r="AQ804" s="197"/>
      <c r="AR804" s="197" t="s">
        <v>83</v>
      </c>
      <c r="AS804" s="243" t="e">
        <v>#N/A</v>
      </c>
      <c r="AT804" s="252" t="e">
        <f>IF(Table16[[#This Row],[PROPOSED
Form ID Name]]=Table16[[#This Row],[ADOPTED
Form ID Name]],TRUE,FALSE)</f>
        <v>#N/A</v>
      </c>
      <c r="AU804" s="253" t="e">
        <v>#N/A</v>
      </c>
      <c r="AV804" s="254" t="e">
        <f>AND(Table16[[#This Row],[PROPOSED Adjustment Description]]=Table16[[#This Row],[ ADOPTED
Adjustment Description]],TRUE,FALSE)</f>
        <v>#N/A</v>
      </c>
      <c r="AW804" s="1" t="s">
        <v>4458</v>
      </c>
      <c r="AX804" s="1" t="b">
        <f>Table16[[#This Row],[Total Expenditures to CAP]]=Table16[[#This Row],[
Percent Related to CAP]]*Table16[[#This Row],[ADOPTED
Expenditures TOTAL]]</f>
        <v>1</v>
      </c>
      <c r="AY804" s="1" t="b">
        <f>Table16[[#This Row],[Total Revenue to CAP]]=Table16[[#This Row],[
Percent Related to CAP]]*Table16[[#This Row],[ADOPTED
Revenue TOTAL]]</f>
        <v>1</v>
      </c>
    </row>
    <row r="805" spans="1:51" s="214" customFormat="1" ht="35.25" customHeight="1" x14ac:dyDescent="0.15">
      <c r="A805" s="196">
        <v>100000</v>
      </c>
      <c r="B805" s="199" t="s">
        <v>57</v>
      </c>
      <c r="C805" s="198">
        <v>1105</v>
      </c>
      <c r="D805" s="199" t="s">
        <v>2120</v>
      </c>
      <c r="E805" s="199" t="s">
        <v>83</v>
      </c>
      <c r="F805" s="199" t="s">
        <v>83</v>
      </c>
      <c r="G805" s="199" t="s">
        <v>83</v>
      </c>
      <c r="H805" s="199" t="s">
        <v>83</v>
      </c>
      <c r="I805" s="198">
        <v>58074</v>
      </c>
      <c r="J805" s="209" t="s">
        <v>2879</v>
      </c>
      <c r="K805" s="190"/>
      <c r="L805" s="144">
        <v>-6779</v>
      </c>
      <c r="M805" s="143"/>
      <c r="N805" s="143"/>
      <c r="O805" s="191">
        <f>SUM(Table16[[#This Row],[Salaries and Wages]:[Variable Fringe]])</f>
        <v>-6779</v>
      </c>
      <c r="P805" s="81"/>
      <c r="Q805" s="81"/>
      <c r="R805" s="81"/>
      <c r="S805" s="81"/>
      <c r="T805" s="81"/>
      <c r="U805" s="81"/>
      <c r="V805" s="81"/>
      <c r="W805" s="143"/>
      <c r="X805" s="143"/>
      <c r="Y805" s="193">
        <v>-6779</v>
      </c>
      <c r="Z805" s="191"/>
      <c r="AA805" s="255" t="s">
        <v>2636</v>
      </c>
      <c r="AB805" s="210" t="s">
        <v>2133</v>
      </c>
      <c r="AC805" s="210"/>
      <c r="AD805" s="199" t="s">
        <v>67</v>
      </c>
      <c r="AE805" s="234"/>
      <c r="AF805" s="231">
        <v>0</v>
      </c>
      <c r="AG805" s="211">
        <f>Table16[[#This Row],[ADOPTED
Expenditures TOTAL]]*Table16[[#This Row],[
Percent Related to CAP]]</f>
        <v>0</v>
      </c>
      <c r="AH805" s="211">
        <f>Table16[[#This Row],[ADOPTED
Revenue TOTAL]]*Table16[[#This Row],[
Percent Related to CAP]]</f>
        <v>0</v>
      </c>
      <c r="AI805" s="251" t="s">
        <v>69</v>
      </c>
      <c r="AJ805" s="306" t="s">
        <v>69</v>
      </c>
      <c r="AK805" s="306" t="s">
        <v>69</v>
      </c>
      <c r="AL805" s="306" t="s">
        <v>69</v>
      </c>
      <c r="AM805" s="246"/>
      <c r="AN805" s="215"/>
      <c r="AO805" s="197"/>
      <c r="AP805" s="197"/>
      <c r="AQ805" s="197"/>
      <c r="AR805" s="197" t="s">
        <v>83</v>
      </c>
      <c r="AS805" s="243" t="e">
        <v>#N/A</v>
      </c>
      <c r="AT805" s="252" t="e">
        <f>IF(Table16[[#This Row],[PROPOSED
Form ID Name]]=Table16[[#This Row],[ADOPTED
Form ID Name]],TRUE,FALSE)</f>
        <v>#N/A</v>
      </c>
      <c r="AU805" s="253" t="e">
        <v>#N/A</v>
      </c>
      <c r="AV805" s="254" t="e">
        <f>AND(Table16[[#This Row],[PROPOSED Adjustment Description]]=Table16[[#This Row],[ ADOPTED
Adjustment Description]],TRUE,FALSE)</f>
        <v>#N/A</v>
      </c>
      <c r="AW805" s="1" t="s">
        <v>4458</v>
      </c>
      <c r="AX805" s="1" t="b">
        <f>Table16[[#This Row],[Total Expenditures to CAP]]=Table16[[#This Row],[
Percent Related to CAP]]*Table16[[#This Row],[ADOPTED
Expenditures TOTAL]]</f>
        <v>1</v>
      </c>
      <c r="AY805" s="1" t="b">
        <f>Table16[[#This Row],[Total Revenue to CAP]]=Table16[[#This Row],[
Percent Related to CAP]]*Table16[[#This Row],[ADOPTED
Revenue TOTAL]]</f>
        <v>1</v>
      </c>
    </row>
    <row r="806" spans="1:51" s="214" customFormat="1" ht="35.25" customHeight="1" x14ac:dyDescent="0.15">
      <c r="A806" s="196">
        <v>100000</v>
      </c>
      <c r="B806" s="199" t="s">
        <v>57</v>
      </c>
      <c r="C806" s="198">
        <v>1106</v>
      </c>
      <c r="D806" s="199" t="s">
        <v>2123</v>
      </c>
      <c r="E806" s="199" t="s">
        <v>83</v>
      </c>
      <c r="F806" s="199" t="s">
        <v>83</v>
      </c>
      <c r="G806" s="199" t="s">
        <v>83</v>
      </c>
      <c r="H806" s="199" t="s">
        <v>83</v>
      </c>
      <c r="I806" s="198">
        <v>58075</v>
      </c>
      <c r="J806" s="209" t="s">
        <v>2880</v>
      </c>
      <c r="K806" s="190"/>
      <c r="L806" s="144">
        <v>-9397</v>
      </c>
      <c r="M806" s="143"/>
      <c r="N806" s="143"/>
      <c r="O806" s="191">
        <f>SUM(Table16[[#This Row],[Salaries and Wages]:[Variable Fringe]])</f>
        <v>-9397</v>
      </c>
      <c r="P806" s="75"/>
      <c r="Q806" s="75"/>
      <c r="R806" s="75"/>
      <c r="S806" s="75"/>
      <c r="T806" s="75"/>
      <c r="U806" s="75"/>
      <c r="V806" s="75"/>
      <c r="W806" s="143"/>
      <c r="X806" s="143"/>
      <c r="Y806" s="193">
        <v>-9397</v>
      </c>
      <c r="Z806" s="191"/>
      <c r="AA806" s="255" t="s">
        <v>2636</v>
      </c>
      <c r="AB806" s="210" t="s">
        <v>2133</v>
      </c>
      <c r="AC806" s="210"/>
      <c r="AD806" s="199" t="s">
        <v>67</v>
      </c>
      <c r="AE806" s="234"/>
      <c r="AF806" s="231">
        <v>0</v>
      </c>
      <c r="AG806" s="211">
        <f>Table16[[#This Row],[ADOPTED
Expenditures TOTAL]]*Table16[[#This Row],[
Percent Related to CAP]]</f>
        <v>0</v>
      </c>
      <c r="AH806" s="211">
        <f>Table16[[#This Row],[ADOPTED
Revenue TOTAL]]*Table16[[#This Row],[
Percent Related to CAP]]</f>
        <v>0</v>
      </c>
      <c r="AI806" s="251" t="s">
        <v>69</v>
      </c>
      <c r="AJ806" s="306" t="s">
        <v>69</v>
      </c>
      <c r="AK806" s="306" t="s">
        <v>69</v>
      </c>
      <c r="AL806" s="306" t="s">
        <v>69</v>
      </c>
      <c r="AM806" s="246"/>
      <c r="AN806" s="215"/>
      <c r="AO806" s="197"/>
      <c r="AP806" s="197"/>
      <c r="AQ806" s="197"/>
      <c r="AR806" s="197" t="s">
        <v>83</v>
      </c>
      <c r="AS806" s="243" t="e">
        <v>#N/A</v>
      </c>
      <c r="AT806" s="252" t="e">
        <f>IF(Table16[[#This Row],[PROPOSED
Form ID Name]]=Table16[[#This Row],[ADOPTED
Form ID Name]],TRUE,FALSE)</f>
        <v>#N/A</v>
      </c>
      <c r="AU806" s="253" t="e">
        <v>#N/A</v>
      </c>
      <c r="AV806" s="254" t="e">
        <f>AND(Table16[[#This Row],[PROPOSED Adjustment Description]]=Table16[[#This Row],[ ADOPTED
Adjustment Description]],TRUE,FALSE)</f>
        <v>#N/A</v>
      </c>
      <c r="AW806" s="1" t="s">
        <v>4458</v>
      </c>
      <c r="AX806" s="1" t="b">
        <f>Table16[[#This Row],[Total Expenditures to CAP]]=Table16[[#This Row],[
Percent Related to CAP]]*Table16[[#This Row],[ADOPTED
Expenditures TOTAL]]</f>
        <v>1</v>
      </c>
      <c r="AY806" s="1" t="b">
        <f>Table16[[#This Row],[Total Revenue to CAP]]=Table16[[#This Row],[
Percent Related to CAP]]*Table16[[#This Row],[ADOPTED
Revenue TOTAL]]</f>
        <v>1</v>
      </c>
    </row>
    <row r="807" spans="1:51" s="214" customFormat="1" ht="35.25" customHeight="1" x14ac:dyDescent="0.15">
      <c r="A807" s="196">
        <v>100000</v>
      </c>
      <c r="B807" s="199" t="s">
        <v>57</v>
      </c>
      <c r="C807" s="198">
        <v>1107</v>
      </c>
      <c r="D807" s="199" t="s">
        <v>2125</v>
      </c>
      <c r="E807" s="199" t="s">
        <v>83</v>
      </c>
      <c r="F807" s="199" t="s">
        <v>83</v>
      </c>
      <c r="G807" s="199" t="s">
        <v>83</v>
      </c>
      <c r="H807" s="199" t="s">
        <v>83</v>
      </c>
      <c r="I807" s="198">
        <v>58076</v>
      </c>
      <c r="J807" s="209" t="s">
        <v>2881</v>
      </c>
      <c r="K807" s="190"/>
      <c r="L807" s="144">
        <v>-5525</v>
      </c>
      <c r="M807" s="143"/>
      <c r="N807" s="143"/>
      <c r="O807" s="191">
        <f>SUM(Table16[[#This Row],[Salaries and Wages]:[Variable Fringe]])</f>
        <v>-5525</v>
      </c>
      <c r="P807" s="81"/>
      <c r="Q807" s="81"/>
      <c r="R807" s="81"/>
      <c r="S807" s="81"/>
      <c r="T807" s="81"/>
      <c r="U807" s="81"/>
      <c r="V807" s="81"/>
      <c r="W807" s="143"/>
      <c r="X807" s="143"/>
      <c r="Y807" s="193">
        <v>-5525</v>
      </c>
      <c r="Z807" s="191"/>
      <c r="AA807" s="255" t="s">
        <v>2636</v>
      </c>
      <c r="AB807" s="210" t="s">
        <v>2133</v>
      </c>
      <c r="AC807" s="210"/>
      <c r="AD807" s="199" t="s">
        <v>67</v>
      </c>
      <c r="AE807" s="234"/>
      <c r="AF807" s="231">
        <v>0</v>
      </c>
      <c r="AG807" s="211">
        <f>Table16[[#This Row],[ADOPTED
Expenditures TOTAL]]*Table16[[#This Row],[
Percent Related to CAP]]</f>
        <v>0</v>
      </c>
      <c r="AH807" s="211">
        <f>Table16[[#This Row],[ADOPTED
Revenue TOTAL]]*Table16[[#This Row],[
Percent Related to CAP]]</f>
        <v>0</v>
      </c>
      <c r="AI807" s="251" t="s">
        <v>69</v>
      </c>
      <c r="AJ807" s="306" t="s">
        <v>69</v>
      </c>
      <c r="AK807" s="306" t="s">
        <v>69</v>
      </c>
      <c r="AL807" s="306" t="s">
        <v>69</v>
      </c>
      <c r="AM807" s="246"/>
      <c r="AN807" s="215"/>
      <c r="AO807" s="197"/>
      <c r="AP807" s="197"/>
      <c r="AQ807" s="197"/>
      <c r="AR807" s="197" t="s">
        <v>83</v>
      </c>
      <c r="AS807" s="243" t="e">
        <v>#N/A</v>
      </c>
      <c r="AT807" s="252" t="e">
        <f>IF(Table16[[#This Row],[PROPOSED
Form ID Name]]=Table16[[#This Row],[ADOPTED
Form ID Name]],TRUE,FALSE)</f>
        <v>#N/A</v>
      </c>
      <c r="AU807" s="253" t="e">
        <v>#N/A</v>
      </c>
      <c r="AV807" s="254" t="e">
        <f>AND(Table16[[#This Row],[PROPOSED Adjustment Description]]=Table16[[#This Row],[ ADOPTED
Adjustment Description]],TRUE,FALSE)</f>
        <v>#N/A</v>
      </c>
      <c r="AW807" s="1" t="s">
        <v>4458</v>
      </c>
      <c r="AX807" s="1" t="b">
        <f>Table16[[#This Row],[Total Expenditures to CAP]]=Table16[[#This Row],[
Percent Related to CAP]]*Table16[[#This Row],[ADOPTED
Expenditures TOTAL]]</f>
        <v>1</v>
      </c>
      <c r="AY807" s="1" t="b">
        <f>Table16[[#This Row],[Total Revenue to CAP]]=Table16[[#This Row],[
Percent Related to CAP]]*Table16[[#This Row],[ADOPTED
Revenue TOTAL]]</f>
        <v>1</v>
      </c>
    </row>
    <row r="808" spans="1:51" s="214" customFormat="1" ht="35.25" customHeight="1" x14ac:dyDescent="0.15">
      <c r="A808" s="196">
        <v>100000</v>
      </c>
      <c r="B808" s="199" t="s">
        <v>57</v>
      </c>
      <c r="C808" s="198">
        <v>1108</v>
      </c>
      <c r="D808" s="199" t="s">
        <v>2127</v>
      </c>
      <c r="E808" s="199" t="s">
        <v>83</v>
      </c>
      <c r="F808" s="199" t="s">
        <v>83</v>
      </c>
      <c r="G808" s="199" t="s">
        <v>83</v>
      </c>
      <c r="H808" s="199" t="s">
        <v>83</v>
      </c>
      <c r="I808" s="198">
        <v>58077</v>
      </c>
      <c r="J808" s="209" t="s">
        <v>2882</v>
      </c>
      <c r="K808" s="190"/>
      <c r="L808" s="144">
        <v>-8809</v>
      </c>
      <c r="M808" s="143"/>
      <c r="N808" s="143"/>
      <c r="O808" s="191">
        <f>SUM(Table16[[#This Row],[Salaries and Wages]:[Variable Fringe]])</f>
        <v>-8809</v>
      </c>
      <c r="P808" s="75"/>
      <c r="Q808" s="75"/>
      <c r="R808" s="75"/>
      <c r="S808" s="75"/>
      <c r="T808" s="75"/>
      <c r="U808" s="75"/>
      <c r="V808" s="75"/>
      <c r="W808" s="143"/>
      <c r="X808" s="143"/>
      <c r="Y808" s="193">
        <v>-8809</v>
      </c>
      <c r="Z808" s="191"/>
      <c r="AA808" s="255" t="s">
        <v>2636</v>
      </c>
      <c r="AB808" s="210" t="s">
        <v>2133</v>
      </c>
      <c r="AC808" s="210"/>
      <c r="AD808" s="199" t="s">
        <v>67</v>
      </c>
      <c r="AE808" s="234"/>
      <c r="AF808" s="231">
        <v>0</v>
      </c>
      <c r="AG808" s="211">
        <f>Table16[[#This Row],[ADOPTED
Expenditures TOTAL]]*Table16[[#This Row],[
Percent Related to CAP]]</f>
        <v>0</v>
      </c>
      <c r="AH808" s="211">
        <f>Table16[[#This Row],[ADOPTED
Revenue TOTAL]]*Table16[[#This Row],[
Percent Related to CAP]]</f>
        <v>0</v>
      </c>
      <c r="AI808" s="251" t="s">
        <v>69</v>
      </c>
      <c r="AJ808" s="306" t="s">
        <v>69</v>
      </c>
      <c r="AK808" s="306" t="s">
        <v>69</v>
      </c>
      <c r="AL808" s="306" t="s">
        <v>69</v>
      </c>
      <c r="AM808" s="246"/>
      <c r="AN808" s="215"/>
      <c r="AO808" s="197"/>
      <c r="AP808" s="197"/>
      <c r="AQ808" s="197"/>
      <c r="AR808" s="197" t="s">
        <v>83</v>
      </c>
      <c r="AS808" s="243" t="e">
        <v>#N/A</v>
      </c>
      <c r="AT808" s="252" t="e">
        <f>IF(Table16[[#This Row],[PROPOSED
Form ID Name]]=Table16[[#This Row],[ADOPTED
Form ID Name]],TRUE,FALSE)</f>
        <v>#N/A</v>
      </c>
      <c r="AU808" s="253" t="e">
        <v>#N/A</v>
      </c>
      <c r="AV808" s="254" t="e">
        <f>AND(Table16[[#This Row],[PROPOSED Adjustment Description]]=Table16[[#This Row],[ ADOPTED
Adjustment Description]],TRUE,FALSE)</f>
        <v>#N/A</v>
      </c>
      <c r="AW808" s="1" t="s">
        <v>4458</v>
      </c>
      <c r="AX808" s="1" t="b">
        <f>Table16[[#This Row],[Total Expenditures to CAP]]=Table16[[#This Row],[
Percent Related to CAP]]*Table16[[#This Row],[ADOPTED
Expenditures TOTAL]]</f>
        <v>1</v>
      </c>
      <c r="AY808" s="1" t="b">
        <f>Table16[[#This Row],[Total Revenue to CAP]]=Table16[[#This Row],[
Percent Related to CAP]]*Table16[[#This Row],[ADOPTED
Revenue TOTAL]]</f>
        <v>1</v>
      </c>
    </row>
    <row r="809" spans="1:51" s="214" customFormat="1" ht="35.25" customHeight="1" x14ac:dyDescent="0.15">
      <c r="A809" s="196">
        <v>100000</v>
      </c>
      <c r="B809" s="199" t="s">
        <v>57</v>
      </c>
      <c r="C809" s="198">
        <v>1109</v>
      </c>
      <c r="D809" s="199" t="s">
        <v>2129</v>
      </c>
      <c r="E809" s="199" t="s">
        <v>83</v>
      </c>
      <c r="F809" s="199" t="s">
        <v>83</v>
      </c>
      <c r="G809" s="199" t="s">
        <v>83</v>
      </c>
      <c r="H809" s="199" t="s">
        <v>83</v>
      </c>
      <c r="I809" s="198">
        <v>58078</v>
      </c>
      <c r="J809" s="209" t="s">
        <v>2883</v>
      </c>
      <c r="K809" s="190"/>
      <c r="L809" s="144">
        <v>-6004</v>
      </c>
      <c r="M809" s="143"/>
      <c r="N809" s="143"/>
      <c r="O809" s="191">
        <f>SUM(Table16[[#This Row],[Salaries and Wages]:[Variable Fringe]])</f>
        <v>-6004</v>
      </c>
      <c r="P809" s="81"/>
      <c r="Q809" s="81"/>
      <c r="R809" s="81"/>
      <c r="S809" s="81"/>
      <c r="T809" s="81"/>
      <c r="U809" s="81"/>
      <c r="V809" s="81"/>
      <c r="W809" s="143"/>
      <c r="X809" s="143"/>
      <c r="Y809" s="193">
        <v>-6004</v>
      </c>
      <c r="Z809" s="191"/>
      <c r="AA809" s="255" t="s">
        <v>2636</v>
      </c>
      <c r="AB809" s="210" t="s">
        <v>2133</v>
      </c>
      <c r="AC809" s="210"/>
      <c r="AD809" s="199" t="s">
        <v>67</v>
      </c>
      <c r="AE809" s="234"/>
      <c r="AF809" s="231">
        <v>0</v>
      </c>
      <c r="AG809" s="211">
        <f>Table16[[#This Row],[ADOPTED
Expenditures TOTAL]]*Table16[[#This Row],[
Percent Related to CAP]]</f>
        <v>0</v>
      </c>
      <c r="AH809" s="211">
        <f>Table16[[#This Row],[ADOPTED
Revenue TOTAL]]*Table16[[#This Row],[
Percent Related to CAP]]</f>
        <v>0</v>
      </c>
      <c r="AI809" s="251" t="s">
        <v>69</v>
      </c>
      <c r="AJ809" s="306" t="s">
        <v>69</v>
      </c>
      <c r="AK809" s="306" t="s">
        <v>69</v>
      </c>
      <c r="AL809" s="306" t="s">
        <v>69</v>
      </c>
      <c r="AM809" s="246"/>
      <c r="AN809" s="215"/>
      <c r="AO809" s="197"/>
      <c r="AP809" s="197"/>
      <c r="AQ809" s="197"/>
      <c r="AR809" s="197" t="s">
        <v>83</v>
      </c>
      <c r="AS809" s="243" t="e">
        <v>#N/A</v>
      </c>
      <c r="AT809" s="252" t="e">
        <f>IF(Table16[[#This Row],[PROPOSED
Form ID Name]]=Table16[[#This Row],[ADOPTED
Form ID Name]],TRUE,FALSE)</f>
        <v>#N/A</v>
      </c>
      <c r="AU809" s="253" t="e">
        <v>#N/A</v>
      </c>
      <c r="AV809" s="254" t="e">
        <f>AND(Table16[[#This Row],[PROPOSED Adjustment Description]]=Table16[[#This Row],[ ADOPTED
Adjustment Description]],TRUE,FALSE)</f>
        <v>#N/A</v>
      </c>
      <c r="AW809" s="1" t="s">
        <v>4458</v>
      </c>
      <c r="AX809" s="1" t="b">
        <f>Table16[[#This Row],[Total Expenditures to CAP]]=Table16[[#This Row],[
Percent Related to CAP]]*Table16[[#This Row],[ADOPTED
Expenditures TOTAL]]</f>
        <v>1</v>
      </c>
      <c r="AY809" s="1" t="b">
        <f>Table16[[#This Row],[Total Revenue to CAP]]=Table16[[#This Row],[
Percent Related to CAP]]*Table16[[#This Row],[ADOPTED
Revenue TOTAL]]</f>
        <v>1</v>
      </c>
    </row>
    <row r="810" spans="1:51" s="214" customFormat="1" ht="35.25" customHeight="1" x14ac:dyDescent="0.15">
      <c r="A810" s="196">
        <v>100000</v>
      </c>
      <c r="B810" s="197" t="s">
        <v>57</v>
      </c>
      <c r="C810" s="198">
        <v>1211</v>
      </c>
      <c r="D810" s="197" t="s">
        <v>428</v>
      </c>
      <c r="E810" s="197" t="s">
        <v>103</v>
      </c>
      <c r="F810" s="197" t="s">
        <v>307</v>
      </c>
      <c r="G810" s="197" t="s">
        <v>61</v>
      </c>
      <c r="H810" s="197" t="s">
        <v>284</v>
      </c>
      <c r="I810" s="198">
        <v>58079</v>
      </c>
      <c r="J810" s="209" t="s">
        <v>2884</v>
      </c>
      <c r="K810" s="188"/>
      <c r="L810" s="189"/>
      <c r="M810" s="189"/>
      <c r="N810" s="189"/>
      <c r="O810" s="189">
        <f>SUM(Table16[[#This Row],[Salaries and Wages]:[Variable Fringe]])</f>
        <v>0</v>
      </c>
      <c r="P810" s="189"/>
      <c r="Q810" s="189"/>
      <c r="R810" s="189">
        <v>155000</v>
      </c>
      <c r="S810" s="189"/>
      <c r="T810" s="189"/>
      <c r="U810" s="189"/>
      <c r="V810" s="189"/>
      <c r="W810" s="189"/>
      <c r="X810" s="189"/>
      <c r="Y810" s="189">
        <v>155000</v>
      </c>
      <c r="Z810" s="189"/>
      <c r="AA810" s="209" t="s">
        <v>2885</v>
      </c>
      <c r="AB810" s="210" t="s">
        <v>2886</v>
      </c>
      <c r="AC810" s="209" t="s">
        <v>2887</v>
      </c>
      <c r="AD810" s="197" t="s">
        <v>94</v>
      </c>
      <c r="AE810" s="234" t="s">
        <v>69</v>
      </c>
      <c r="AF810" s="259">
        <v>0</v>
      </c>
      <c r="AG810" s="211">
        <f>Table16[[#This Row],[ADOPTED
Expenditures TOTAL]]*Table16[[#This Row],[
Percent Related to CAP]]</f>
        <v>0</v>
      </c>
      <c r="AH810" s="211">
        <f>Table16[[#This Row],[ADOPTED
Revenue TOTAL]]*Table16[[#This Row],[
Percent Related to CAP]]</f>
        <v>0</v>
      </c>
      <c r="AI810" s="251" t="s">
        <v>69</v>
      </c>
      <c r="AJ810" s="251" t="s">
        <v>69</v>
      </c>
      <c r="AK810" s="251" t="s">
        <v>69</v>
      </c>
      <c r="AL810" s="251" t="s">
        <v>69</v>
      </c>
      <c r="AM810" s="246"/>
      <c r="AN810" s="215"/>
      <c r="AO810" s="197"/>
      <c r="AP810" s="197"/>
      <c r="AQ810" s="197"/>
      <c r="AR810" s="197" t="s">
        <v>83</v>
      </c>
      <c r="AS810" s="243" t="e">
        <v>#N/A</v>
      </c>
      <c r="AT810" s="252" t="e">
        <f>IF(Table16[[#This Row],[PROPOSED
Form ID Name]]=Table16[[#This Row],[ADOPTED
Form ID Name]],TRUE,FALSE)</f>
        <v>#N/A</v>
      </c>
      <c r="AU810" s="253" t="e">
        <v>#N/A</v>
      </c>
      <c r="AV810" s="254" t="e">
        <f>AND(Table16[[#This Row],[PROPOSED Adjustment Description]]=Table16[[#This Row],[ ADOPTED
Adjustment Description]],TRUE,FALSE)</f>
        <v>#N/A</v>
      </c>
      <c r="AW810" s="1" t="s">
        <v>4458</v>
      </c>
      <c r="AX810" s="1" t="b">
        <f>Table16[[#This Row],[Total Expenditures to CAP]]=Table16[[#This Row],[
Percent Related to CAP]]*Table16[[#This Row],[ADOPTED
Expenditures TOTAL]]</f>
        <v>1</v>
      </c>
      <c r="AY810" s="1" t="b">
        <f>Table16[[#This Row],[Total Revenue to CAP]]=Table16[[#This Row],[
Percent Related to CAP]]*Table16[[#This Row],[ADOPTED
Revenue TOTAL]]</f>
        <v>1</v>
      </c>
    </row>
    <row r="811" spans="1:51" s="214" customFormat="1" ht="35.25" customHeight="1" x14ac:dyDescent="0.15">
      <c r="A811" s="196">
        <v>100000</v>
      </c>
      <c r="B811" s="199" t="s">
        <v>57</v>
      </c>
      <c r="C811" s="198">
        <v>1713</v>
      </c>
      <c r="D811" s="199" t="s">
        <v>875</v>
      </c>
      <c r="E811" s="199" t="s">
        <v>83</v>
      </c>
      <c r="F811" s="199" t="s">
        <v>83</v>
      </c>
      <c r="G811" s="199" t="s">
        <v>83</v>
      </c>
      <c r="H811" s="199" t="s">
        <v>83</v>
      </c>
      <c r="I811" s="198">
        <v>58080</v>
      </c>
      <c r="J811" s="209" t="s">
        <v>2888</v>
      </c>
      <c r="K811" s="190"/>
      <c r="L811" s="191">
        <v>900000</v>
      </c>
      <c r="M811" s="191"/>
      <c r="N811" s="191"/>
      <c r="O811" s="191">
        <f>SUM(Table16[[#This Row],[Salaries and Wages]:[Variable Fringe]])</f>
        <v>900000</v>
      </c>
      <c r="P811" s="191"/>
      <c r="Q811" s="191"/>
      <c r="R811" s="191"/>
      <c r="S811" s="191"/>
      <c r="T811" s="191"/>
      <c r="U811" s="191"/>
      <c r="V811" s="191"/>
      <c r="W811" s="191"/>
      <c r="X811" s="191"/>
      <c r="Y811" s="191">
        <v>900000</v>
      </c>
      <c r="Z811" s="191"/>
      <c r="AA811" s="255" t="s">
        <v>2889</v>
      </c>
      <c r="AB811" s="210" t="s">
        <v>2890</v>
      </c>
      <c r="AC811" s="210" t="s">
        <v>2891</v>
      </c>
      <c r="AD811" s="199"/>
      <c r="AE811" s="234"/>
      <c r="AF811" s="259">
        <v>0</v>
      </c>
      <c r="AG811" s="211">
        <f>Table16[[#This Row],[ADOPTED
Expenditures TOTAL]]*Table16[[#This Row],[
Percent Related to CAP]]</f>
        <v>0</v>
      </c>
      <c r="AH811" s="258">
        <f>Table16[[#This Row],[ADOPTED
Revenue TOTAL]]*Table16[[#This Row],[
Percent Related to CAP]]</f>
        <v>0</v>
      </c>
      <c r="AI811" s="256" t="s">
        <v>69</v>
      </c>
      <c r="AJ811" s="256" t="s">
        <v>69</v>
      </c>
      <c r="AK811" s="256" t="s">
        <v>69</v>
      </c>
      <c r="AL811" s="256" t="s">
        <v>69</v>
      </c>
      <c r="AM811" s="298"/>
      <c r="AN811" s="215"/>
      <c r="AO811" s="197"/>
      <c r="AP811" s="197"/>
      <c r="AQ811" s="197"/>
      <c r="AR811" s="197" t="s">
        <v>83</v>
      </c>
      <c r="AS811" s="243" t="e">
        <v>#N/A</v>
      </c>
      <c r="AT811" s="252" t="e">
        <f>IF(Table16[[#This Row],[PROPOSED
Form ID Name]]=Table16[[#This Row],[ADOPTED
Form ID Name]],TRUE,FALSE)</f>
        <v>#N/A</v>
      </c>
      <c r="AU811" s="253" t="e">
        <v>#N/A</v>
      </c>
      <c r="AV811" s="254" t="e">
        <f>AND(Table16[[#This Row],[PROPOSED Adjustment Description]]=Table16[[#This Row],[ ADOPTED
Adjustment Description]],TRUE,FALSE)</f>
        <v>#N/A</v>
      </c>
      <c r="AW811" s="1" t="s">
        <v>4458</v>
      </c>
      <c r="AX811" s="1" t="b">
        <f>Table16[[#This Row],[Total Expenditures to CAP]]=Table16[[#This Row],[
Percent Related to CAP]]*Table16[[#This Row],[ADOPTED
Expenditures TOTAL]]</f>
        <v>1</v>
      </c>
      <c r="AY811" s="1" t="b">
        <f>Table16[[#This Row],[Total Revenue to CAP]]=Table16[[#This Row],[
Percent Related to CAP]]*Table16[[#This Row],[ADOPTED
Revenue TOTAL]]</f>
        <v>1</v>
      </c>
    </row>
    <row r="812" spans="1:51" s="214" customFormat="1" ht="35.25" customHeight="1" x14ac:dyDescent="0.15">
      <c r="A812" s="196">
        <v>700036</v>
      </c>
      <c r="B812" s="199" t="s">
        <v>503</v>
      </c>
      <c r="C812" s="198">
        <v>1611</v>
      </c>
      <c r="D812" s="199" t="s">
        <v>504</v>
      </c>
      <c r="E812" s="199" t="s">
        <v>83</v>
      </c>
      <c r="F812" s="199" t="s">
        <v>83</v>
      </c>
      <c r="G812" s="199" t="s">
        <v>83</v>
      </c>
      <c r="H812" s="199" t="s">
        <v>83</v>
      </c>
      <c r="I812" s="198">
        <v>58081</v>
      </c>
      <c r="J812" s="209" t="s">
        <v>2892</v>
      </c>
      <c r="K812" s="190"/>
      <c r="L812" s="144">
        <v>-500000</v>
      </c>
      <c r="M812" s="143"/>
      <c r="N812" s="143"/>
      <c r="O812" s="191">
        <f>SUM(Table16[[#This Row],[Salaries and Wages]:[Variable Fringe]])</f>
        <v>-500000</v>
      </c>
      <c r="P812" s="75"/>
      <c r="Q812" s="75"/>
      <c r="R812" s="75"/>
      <c r="S812" s="75"/>
      <c r="T812" s="75"/>
      <c r="U812" s="75"/>
      <c r="V812" s="75"/>
      <c r="W812" s="143"/>
      <c r="X812" s="143"/>
      <c r="Y812" s="193">
        <v>-500000</v>
      </c>
      <c r="Z812" s="191"/>
      <c r="AA812" s="255" t="s">
        <v>2893</v>
      </c>
      <c r="AB812" s="210" t="s">
        <v>2890</v>
      </c>
      <c r="AC812" s="210"/>
      <c r="AD812" s="199"/>
      <c r="AE812" s="234"/>
      <c r="AF812" s="259">
        <v>0</v>
      </c>
      <c r="AG812" s="211">
        <f>Table16[[#This Row],[ADOPTED
Expenditures TOTAL]]*Table16[[#This Row],[
Percent Related to CAP]]</f>
        <v>0</v>
      </c>
      <c r="AH812" s="258">
        <f>Table16[[#This Row],[ADOPTED
Revenue TOTAL]]*Table16[[#This Row],[
Percent Related to CAP]]</f>
        <v>0</v>
      </c>
      <c r="AI812" s="256" t="s">
        <v>69</v>
      </c>
      <c r="AJ812" s="256" t="s">
        <v>69</v>
      </c>
      <c r="AK812" s="256" t="s">
        <v>69</v>
      </c>
      <c r="AL812" s="256" t="s">
        <v>69</v>
      </c>
      <c r="AM812" s="298"/>
      <c r="AN812" s="215"/>
      <c r="AO812" s="197"/>
      <c r="AP812" s="197" t="s">
        <v>83</v>
      </c>
      <c r="AQ812" s="197"/>
      <c r="AR812" s="197"/>
      <c r="AS812" s="243" t="e">
        <v>#N/A</v>
      </c>
      <c r="AT812" s="260" t="e">
        <f>IF(Table16[[#This Row],[PROPOSED
Form ID Name]]=Table16[[#This Row],[ADOPTED
Form ID Name]],TRUE,FALSE)</f>
        <v>#N/A</v>
      </c>
      <c r="AU812" s="253" t="e">
        <v>#N/A</v>
      </c>
      <c r="AV812" s="254" t="e">
        <f>AND(Table16[[#This Row],[PROPOSED Adjustment Description]]=Table16[[#This Row],[ ADOPTED
Adjustment Description]],TRUE,FALSE)</f>
        <v>#N/A</v>
      </c>
      <c r="AW812" s="1" t="s">
        <v>4458</v>
      </c>
      <c r="AX812" s="1" t="b">
        <f>Table16[[#This Row],[Total Expenditures to CAP]]=Table16[[#This Row],[
Percent Related to CAP]]*Table16[[#This Row],[ADOPTED
Expenditures TOTAL]]</f>
        <v>1</v>
      </c>
      <c r="AY812" s="1" t="b">
        <f>Table16[[#This Row],[Total Revenue to CAP]]=Table16[[#This Row],[
Percent Related to CAP]]*Table16[[#This Row],[ADOPTED
Revenue TOTAL]]</f>
        <v>1</v>
      </c>
    </row>
    <row r="813" spans="1:51" s="214" customFormat="1" ht="35.25" customHeight="1" x14ac:dyDescent="0.15">
      <c r="A813" s="196">
        <v>100000</v>
      </c>
      <c r="B813" s="197" t="s">
        <v>57</v>
      </c>
      <c r="C813" s="198">
        <v>1215</v>
      </c>
      <c r="D813" s="197" t="s">
        <v>2154</v>
      </c>
      <c r="E813" s="197"/>
      <c r="F813" s="197"/>
      <c r="G813" s="197"/>
      <c r="H813" s="197"/>
      <c r="I813" s="198">
        <v>58092</v>
      </c>
      <c r="J813" s="209" t="s">
        <v>2894</v>
      </c>
      <c r="K813" s="188">
        <v>2</v>
      </c>
      <c r="L813" s="194">
        <v>-77377</v>
      </c>
      <c r="M813" s="189">
        <v>54566</v>
      </c>
      <c r="N813" s="189">
        <v>22811</v>
      </c>
      <c r="O813" s="189">
        <f>SUM(Table16[[#This Row],[Salaries and Wages]:[Variable Fringe]])</f>
        <v>0</v>
      </c>
      <c r="P813" s="189"/>
      <c r="Q813" s="189"/>
      <c r="R813" s="189"/>
      <c r="S813" s="189"/>
      <c r="T813" s="189"/>
      <c r="U813" s="189"/>
      <c r="V813" s="189"/>
      <c r="W813" s="189"/>
      <c r="X813" s="189"/>
      <c r="Y813" s="189"/>
      <c r="Z813" s="189"/>
      <c r="AA813" s="209" t="s">
        <v>2895</v>
      </c>
      <c r="AB813" s="210" t="s">
        <v>2896</v>
      </c>
      <c r="AC813" s="210" t="s">
        <v>2896</v>
      </c>
      <c r="AD813" s="197"/>
      <c r="AE813" s="234"/>
      <c r="AF813" s="259">
        <v>0</v>
      </c>
      <c r="AG813" s="211">
        <f>Table16[[#This Row],[ADOPTED
Expenditures TOTAL]]*Table16[[#This Row],[
Percent Related to CAP]]</f>
        <v>0</v>
      </c>
      <c r="AH813" s="211">
        <f>Table16[[#This Row],[ADOPTED
Revenue TOTAL]]*Table16[[#This Row],[
Percent Related to CAP]]</f>
        <v>0</v>
      </c>
      <c r="AI813" s="251" t="s">
        <v>69</v>
      </c>
      <c r="AJ813" s="251" t="s">
        <v>69</v>
      </c>
      <c r="AK813" s="251" t="s">
        <v>69</v>
      </c>
      <c r="AL813" s="251" t="s">
        <v>69</v>
      </c>
      <c r="AM813" s="246"/>
      <c r="AN813" s="215"/>
      <c r="AO813" s="197"/>
      <c r="AP813" s="197"/>
      <c r="AQ813" s="197"/>
      <c r="AR813" s="197"/>
      <c r="AS813" s="243" t="e">
        <v>#N/A</v>
      </c>
      <c r="AT813" s="252" t="e">
        <f>IF(Table16[[#This Row],[PROPOSED
Form ID Name]]=Table16[[#This Row],[ADOPTED
Form ID Name]],TRUE,FALSE)</f>
        <v>#N/A</v>
      </c>
      <c r="AU813" s="253" t="e">
        <v>#N/A</v>
      </c>
      <c r="AV813" s="254" t="e">
        <f>AND(Table16[[#This Row],[PROPOSED Adjustment Description]]=Table16[[#This Row],[ ADOPTED
Adjustment Description]],TRUE,FALSE)</f>
        <v>#N/A</v>
      </c>
      <c r="AW813" s="1" t="s">
        <v>4458</v>
      </c>
      <c r="AX813" s="1" t="b">
        <f>Table16[[#This Row],[Total Expenditures to CAP]]=Table16[[#This Row],[
Percent Related to CAP]]*Table16[[#This Row],[ADOPTED
Expenditures TOTAL]]</f>
        <v>1</v>
      </c>
      <c r="AY813" s="1" t="b">
        <f>Table16[[#This Row],[Total Revenue to CAP]]=Table16[[#This Row],[
Percent Related to CAP]]*Table16[[#This Row],[ADOPTED
Revenue TOTAL]]</f>
        <v>1</v>
      </c>
    </row>
    <row r="814" spans="1:51" s="214" customFormat="1" ht="35.25" customHeight="1" x14ac:dyDescent="0.15">
      <c r="A814" s="196">
        <v>100000</v>
      </c>
      <c r="B814" s="197" t="s">
        <v>57</v>
      </c>
      <c r="C814" s="198">
        <v>1621</v>
      </c>
      <c r="D814" s="197" t="s">
        <v>432</v>
      </c>
      <c r="E814" s="197"/>
      <c r="F814" s="197"/>
      <c r="G814" s="197"/>
      <c r="H814" s="197"/>
      <c r="I814" s="198">
        <v>58093</v>
      </c>
      <c r="J814" s="209" t="s">
        <v>2897</v>
      </c>
      <c r="K814" s="188">
        <v>1</v>
      </c>
      <c r="L814" s="141">
        <v>57272</v>
      </c>
      <c r="M814" s="141">
        <v>28672</v>
      </c>
      <c r="N814" s="141">
        <v>11784</v>
      </c>
      <c r="O814" s="189">
        <f>SUM(Table16[[#This Row],[Salaries and Wages]:[Variable Fringe]])</f>
        <v>97728</v>
      </c>
      <c r="P814" s="71"/>
      <c r="Q814" s="71"/>
      <c r="R814" s="71"/>
      <c r="S814" s="71"/>
      <c r="T814" s="71"/>
      <c r="U814" s="71"/>
      <c r="V814" s="71"/>
      <c r="W814" s="141"/>
      <c r="X814" s="141"/>
      <c r="Y814" s="189">
        <v>97728</v>
      </c>
      <c r="Z814" s="189"/>
      <c r="AA814" s="209" t="s">
        <v>2898</v>
      </c>
      <c r="AB814" s="210" t="s">
        <v>2899</v>
      </c>
      <c r="AC814" s="210" t="s">
        <v>2899</v>
      </c>
      <c r="AD814" s="197"/>
      <c r="AE814" s="234"/>
      <c r="AF814" s="259">
        <v>1</v>
      </c>
      <c r="AG814" s="211">
        <f>Table16[[#This Row],[ADOPTED
Expenditures TOTAL]]*Table16[[#This Row],[
Percent Related to CAP]]</f>
        <v>97728</v>
      </c>
      <c r="AH814" s="211">
        <f>Table16[[#This Row],[ADOPTED
Revenue TOTAL]]*Table16[[#This Row],[
Percent Related to CAP]]</f>
        <v>0</v>
      </c>
      <c r="AI814" s="251" t="s">
        <v>634</v>
      </c>
      <c r="AJ814" s="251" t="s">
        <v>2900</v>
      </c>
      <c r="AK814" s="251" t="s">
        <v>81</v>
      </c>
      <c r="AL814" s="217" t="s">
        <v>269</v>
      </c>
      <c r="AM814" s="246"/>
      <c r="AN814" s="215"/>
      <c r="AO814" s="197"/>
      <c r="AP814" s="197"/>
      <c r="AQ814" s="197"/>
      <c r="AR814" s="197"/>
      <c r="AS814" s="243" t="e">
        <v>#N/A</v>
      </c>
      <c r="AT814" s="252" t="e">
        <f>IF(Table16[[#This Row],[PROPOSED
Form ID Name]]=Table16[[#This Row],[ADOPTED
Form ID Name]],TRUE,FALSE)</f>
        <v>#N/A</v>
      </c>
      <c r="AU814" s="253" t="e">
        <v>#N/A</v>
      </c>
      <c r="AV814" s="254" t="e">
        <f>AND(Table16[[#This Row],[PROPOSED Adjustment Description]]=Table16[[#This Row],[ ADOPTED
Adjustment Description]],TRUE,FALSE)</f>
        <v>#N/A</v>
      </c>
      <c r="AW814" s="1" t="s">
        <v>4458</v>
      </c>
      <c r="AX814" s="1" t="b">
        <f>Table16[[#This Row],[Total Expenditures to CAP]]=Table16[[#This Row],[
Percent Related to CAP]]*Table16[[#This Row],[ADOPTED
Expenditures TOTAL]]</f>
        <v>1</v>
      </c>
      <c r="AY814" s="1" t="b">
        <f>Table16[[#This Row],[Total Revenue to CAP]]=Table16[[#This Row],[
Percent Related to CAP]]*Table16[[#This Row],[ADOPTED
Revenue TOTAL]]</f>
        <v>1</v>
      </c>
    </row>
    <row r="815" spans="1:51" s="214" customFormat="1" ht="35.25" customHeight="1" x14ac:dyDescent="0.15">
      <c r="A815" s="196">
        <v>100000</v>
      </c>
      <c r="B815" s="197" t="s">
        <v>57</v>
      </c>
      <c r="C815" s="198">
        <v>1914</v>
      </c>
      <c r="D815" s="197" t="s">
        <v>318</v>
      </c>
      <c r="E815" s="197" t="s">
        <v>335</v>
      </c>
      <c r="F815" s="197" t="s">
        <v>60</v>
      </c>
      <c r="G815" s="197" t="s">
        <v>61</v>
      </c>
      <c r="H815" s="197" t="s">
        <v>83</v>
      </c>
      <c r="I815" s="198">
        <v>58099</v>
      </c>
      <c r="J815" s="209" t="s">
        <v>2901</v>
      </c>
      <c r="K815" s="188"/>
      <c r="L815" s="141"/>
      <c r="M815" s="141"/>
      <c r="N815" s="141"/>
      <c r="O815" s="189">
        <f>SUM(Table16[[#This Row],[Salaries and Wages]:[Variable Fringe]])</f>
        <v>0</v>
      </c>
      <c r="P815" s="77">
        <v>-500000</v>
      </c>
      <c r="Q815" s="71"/>
      <c r="R815" s="71"/>
      <c r="S815" s="71"/>
      <c r="T815" s="71"/>
      <c r="U815" s="71"/>
      <c r="V815" s="71"/>
      <c r="W815" s="141"/>
      <c r="X815" s="141"/>
      <c r="Y815" s="194">
        <v>-500000</v>
      </c>
      <c r="Z815" s="189"/>
      <c r="AA815" s="209" t="s">
        <v>2902</v>
      </c>
      <c r="AB815" s="210" t="s">
        <v>338</v>
      </c>
      <c r="AC815" s="209" t="s">
        <v>339</v>
      </c>
      <c r="AD815" s="197" t="s">
        <v>67</v>
      </c>
      <c r="AE815" s="235" t="s">
        <v>340</v>
      </c>
      <c r="AF815" s="259">
        <v>0</v>
      </c>
      <c r="AG815" s="211">
        <f>Table16[[#This Row],[ADOPTED
Expenditures TOTAL]]*Table16[[#This Row],[
Percent Related to CAP]]</f>
        <v>0</v>
      </c>
      <c r="AH815" s="211">
        <f>Table16[[#This Row],[ADOPTED
Revenue TOTAL]]*Table16[[#This Row],[
Percent Related to CAP]]</f>
        <v>0</v>
      </c>
      <c r="AI815" s="217" t="s">
        <v>69</v>
      </c>
      <c r="AJ815" s="217" t="s">
        <v>69</v>
      </c>
      <c r="AK815" s="217" t="s">
        <v>69</v>
      </c>
      <c r="AL815" s="217" t="s">
        <v>69</v>
      </c>
      <c r="AM815" s="290"/>
      <c r="AN815" s="212"/>
      <c r="AO815" s="213"/>
      <c r="AP815" s="213"/>
      <c r="AQ815" s="213"/>
      <c r="AR815" s="197" t="s">
        <v>133</v>
      </c>
      <c r="AS815" s="243" t="e">
        <v>#N/A</v>
      </c>
      <c r="AT815" s="252" t="e">
        <f>IF(Table16[[#This Row],[PROPOSED
Form ID Name]]=Table16[[#This Row],[ADOPTED
Form ID Name]],TRUE,FALSE)</f>
        <v>#N/A</v>
      </c>
      <c r="AU815" s="253" t="e">
        <v>#N/A</v>
      </c>
      <c r="AV815" s="254" t="e">
        <f>AND(Table16[[#This Row],[PROPOSED Adjustment Description]]=Table16[[#This Row],[ ADOPTED
Adjustment Description]],TRUE,FALSE)</f>
        <v>#N/A</v>
      </c>
      <c r="AW815" s="1" t="s">
        <v>4458</v>
      </c>
      <c r="AX815" s="1" t="b">
        <f>Table16[[#This Row],[Total Expenditures to CAP]]=Table16[[#This Row],[
Percent Related to CAP]]*Table16[[#This Row],[ADOPTED
Expenditures TOTAL]]</f>
        <v>1</v>
      </c>
      <c r="AY815" s="1" t="b">
        <f>Table16[[#This Row],[Total Revenue to CAP]]=Table16[[#This Row],[
Percent Related to CAP]]*Table16[[#This Row],[ADOPTED
Revenue TOTAL]]</f>
        <v>1</v>
      </c>
    </row>
    <row r="816" spans="1:51" s="214" customFormat="1" ht="35.25" customHeight="1" x14ac:dyDescent="0.15">
      <c r="A816" s="196">
        <v>100000</v>
      </c>
      <c r="B816" s="199" t="s">
        <v>57</v>
      </c>
      <c r="C816" s="198">
        <v>1716</v>
      </c>
      <c r="D816" s="199" t="s">
        <v>1290</v>
      </c>
      <c r="E816" s="199" t="s">
        <v>83</v>
      </c>
      <c r="F816" s="199" t="s">
        <v>83</v>
      </c>
      <c r="G816" s="199" t="s">
        <v>89</v>
      </c>
      <c r="H816" s="199" t="s">
        <v>83</v>
      </c>
      <c r="I816" s="198">
        <v>58100</v>
      </c>
      <c r="J816" s="209" t="s">
        <v>2903</v>
      </c>
      <c r="K816" s="190"/>
      <c r="L816" s="191"/>
      <c r="M816" s="191"/>
      <c r="N816" s="191"/>
      <c r="O816" s="191">
        <f>SUM(Table16[[#This Row],[Salaries and Wages]:[Variable Fringe]])</f>
        <v>0</v>
      </c>
      <c r="P816" s="191"/>
      <c r="Q816" s="191"/>
      <c r="R816" s="191"/>
      <c r="S816" s="191"/>
      <c r="T816" s="191"/>
      <c r="U816" s="191"/>
      <c r="V816" s="191"/>
      <c r="W816" s="191"/>
      <c r="X816" s="191"/>
      <c r="Y816" s="191"/>
      <c r="Z816" s="191">
        <v>413383</v>
      </c>
      <c r="AA816" s="216" t="s">
        <v>2904</v>
      </c>
      <c r="AB816" s="210" t="s">
        <v>92</v>
      </c>
      <c r="AC816" s="210" t="s">
        <v>1911</v>
      </c>
      <c r="AD816" s="199" t="s">
        <v>94</v>
      </c>
      <c r="AE816" s="234" t="s">
        <v>69</v>
      </c>
      <c r="AF816" s="259">
        <v>0</v>
      </c>
      <c r="AG816" s="211">
        <f>Table16[[#This Row],[ADOPTED
Expenditures TOTAL]]*Table16[[#This Row],[
Percent Related to CAP]]</f>
        <v>0</v>
      </c>
      <c r="AH816" s="211">
        <f>Table16[[#This Row],[ADOPTED
Revenue TOTAL]]*Table16[[#This Row],[
Percent Related to CAP]]</f>
        <v>0</v>
      </c>
      <c r="AI816" s="251" t="s">
        <v>69</v>
      </c>
      <c r="AJ816" s="257" t="s">
        <v>69</v>
      </c>
      <c r="AK816" s="257" t="s">
        <v>69</v>
      </c>
      <c r="AL816" s="257" t="s">
        <v>69</v>
      </c>
      <c r="AM816" s="246"/>
      <c r="AN816" s="215"/>
      <c r="AO816" s="197"/>
      <c r="AP816" s="197"/>
      <c r="AQ816" s="197"/>
      <c r="AR816" s="197" t="s">
        <v>83</v>
      </c>
      <c r="AS816" s="243" t="e">
        <v>#N/A</v>
      </c>
      <c r="AT816" s="252" t="e">
        <f>IF(Table16[[#This Row],[PROPOSED
Form ID Name]]=Table16[[#This Row],[ADOPTED
Form ID Name]],TRUE,FALSE)</f>
        <v>#N/A</v>
      </c>
      <c r="AU816" s="253" t="e">
        <v>#N/A</v>
      </c>
      <c r="AV816" s="254" t="e">
        <f>AND(Table16[[#This Row],[PROPOSED Adjustment Description]]=Table16[[#This Row],[ ADOPTED
Adjustment Description]],TRUE,FALSE)</f>
        <v>#N/A</v>
      </c>
      <c r="AW816" s="1" t="s">
        <v>4458</v>
      </c>
      <c r="AX816" s="1" t="b">
        <f>Table16[[#This Row],[Total Expenditures to CAP]]=Table16[[#This Row],[
Percent Related to CAP]]*Table16[[#This Row],[ADOPTED
Expenditures TOTAL]]</f>
        <v>1</v>
      </c>
      <c r="AY816" s="1" t="b">
        <f>Table16[[#This Row],[Total Revenue to CAP]]=Table16[[#This Row],[
Percent Related to CAP]]*Table16[[#This Row],[ADOPTED
Revenue TOTAL]]</f>
        <v>1</v>
      </c>
    </row>
    <row r="817" spans="1:51" s="214" customFormat="1" ht="35.25" customHeight="1" x14ac:dyDescent="0.15">
      <c r="A817" s="196">
        <v>100000</v>
      </c>
      <c r="B817" s="197" t="s">
        <v>57</v>
      </c>
      <c r="C817" s="198">
        <v>1211</v>
      </c>
      <c r="D817" s="197" t="s">
        <v>428</v>
      </c>
      <c r="E817" s="197"/>
      <c r="F817" s="197" t="s">
        <v>83</v>
      </c>
      <c r="G817" s="197" t="s">
        <v>61</v>
      </c>
      <c r="H817" s="197" t="s">
        <v>83</v>
      </c>
      <c r="I817" s="198">
        <v>58102</v>
      </c>
      <c r="J817" s="209" t="s">
        <v>2905</v>
      </c>
      <c r="K817" s="188">
        <v>1</v>
      </c>
      <c r="L817" s="189">
        <v>22334</v>
      </c>
      <c r="M817" s="189">
        <v>25511</v>
      </c>
      <c r="N817" s="189">
        <v>9758</v>
      </c>
      <c r="O817" s="189">
        <f>SUM(Table16[[#This Row],[Salaries and Wages]:[Variable Fringe]])</f>
        <v>57603</v>
      </c>
      <c r="P817" s="189"/>
      <c r="Q817" s="189"/>
      <c r="R817" s="189"/>
      <c r="S817" s="189"/>
      <c r="T817" s="189"/>
      <c r="U817" s="189"/>
      <c r="V817" s="189"/>
      <c r="W817" s="189"/>
      <c r="X817" s="189"/>
      <c r="Y817" s="189">
        <v>57603</v>
      </c>
      <c r="Z817" s="189"/>
      <c r="AA817" s="209" t="s">
        <v>2906</v>
      </c>
      <c r="AB817" s="210" t="s">
        <v>2907</v>
      </c>
      <c r="AC817" s="210" t="s">
        <v>2908</v>
      </c>
      <c r="AD817" s="197"/>
      <c r="AE817" s="234"/>
      <c r="AF817" s="259">
        <v>0</v>
      </c>
      <c r="AG817" s="211">
        <f>Table16[[#This Row],[ADOPTED
Expenditures TOTAL]]*Table16[[#This Row],[
Percent Related to CAP]]</f>
        <v>0</v>
      </c>
      <c r="AH817" s="211">
        <f>Table16[[#This Row],[ADOPTED
Revenue TOTAL]]*Table16[[#This Row],[
Percent Related to CAP]]</f>
        <v>0</v>
      </c>
      <c r="AI817" s="251" t="s">
        <v>69</v>
      </c>
      <c r="AJ817" s="251" t="s">
        <v>69</v>
      </c>
      <c r="AK817" s="251" t="s">
        <v>69</v>
      </c>
      <c r="AL817" s="251" t="s">
        <v>69</v>
      </c>
      <c r="AM817" s="246"/>
      <c r="AN817" s="215"/>
      <c r="AO817" s="197"/>
      <c r="AP817" s="197"/>
      <c r="AQ817" s="197"/>
      <c r="AR817" s="197" t="s">
        <v>83</v>
      </c>
      <c r="AS817" s="243" t="e">
        <v>#N/A</v>
      </c>
      <c r="AT817" s="252" t="e">
        <f>IF(Table16[[#This Row],[PROPOSED
Form ID Name]]=Table16[[#This Row],[ADOPTED
Form ID Name]],TRUE,FALSE)</f>
        <v>#N/A</v>
      </c>
      <c r="AU817" s="253" t="e">
        <v>#N/A</v>
      </c>
      <c r="AV817" s="254" t="e">
        <f>AND(Table16[[#This Row],[PROPOSED Adjustment Description]]=Table16[[#This Row],[ ADOPTED
Adjustment Description]],TRUE,FALSE)</f>
        <v>#N/A</v>
      </c>
      <c r="AW817" s="1" t="s">
        <v>4458</v>
      </c>
      <c r="AX817" s="1" t="b">
        <f>Table16[[#This Row],[Total Expenditures to CAP]]=Table16[[#This Row],[
Percent Related to CAP]]*Table16[[#This Row],[ADOPTED
Expenditures TOTAL]]</f>
        <v>1</v>
      </c>
      <c r="AY817" s="1" t="b">
        <f>Table16[[#This Row],[Total Revenue to CAP]]=Table16[[#This Row],[
Percent Related to CAP]]*Table16[[#This Row],[ADOPTED
Revenue TOTAL]]</f>
        <v>1</v>
      </c>
    </row>
    <row r="818" spans="1:51" s="214" customFormat="1" ht="35.25" customHeight="1" x14ac:dyDescent="0.15">
      <c r="A818" s="196">
        <v>100000</v>
      </c>
      <c r="B818" s="199" t="s">
        <v>57</v>
      </c>
      <c r="C818" s="198">
        <v>2115</v>
      </c>
      <c r="D818" s="199" t="s">
        <v>898</v>
      </c>
      <c r="E818" s="199"/>
      <c r="F818" s="199" t="s">
        <v>83</v>
      </c>
      <c r="G818" s="199" t="s">
        <v>83</v>
      </c>
      <c r="H818" s="199" t="s">
        <v>83</v>
      </c>
      <c r="I818" s="198">
        <v>58111</v>
      </c>
      <c r="J818" s="209" t="s">
        <v>2909</v>
      </c>
      <c r="K818" s="192">
        <v>-11</v>
      </c>
      <c r="L818" s="193">
        <v>-597488</v>
      </c>
      <c r="M818" s="193">
        <v>-173823</v>
      </c>
      <c r="N818" s="193">
        <v>-99736</v>
      </c>
      <c r="O818" s="193">
        <f>SUM(Table16[[#This Row],[Salaries and Wages]:[Variable Fringe]])</f>
        <v>-871047</v>
      </c>
      <c r="P818" s="193">
        <v>-55800</v>
      </c>
      <c r="Q818" s="193">
        <v>-532913</v>
      </c>
      <c r="R818" s="191"/>
      <c r="S818" s="191"/>
      <c r="T818" s="191"/>
      <c r="U818" s="191"/>
      <c r="V818" s="191"/>
      <c r="W818" s="191"/>
      <c r="X818" s="191"/>
      <c r="Y818" s="193">
        <v>-1459760</v>
      </c>
      <c r="Z818" s="191"/>
      <c r="AA818" s="255" t="s">
        <v>2910</v>
      </c>
      <c r="AB818" s="210" t="s">
        <v>2910</v>
      </c>
      <c r="AC818" s="209" t="s">
        <v>2911</v>
      </c>
      <c r="AD818" s="199"/>
      <c r="AE818" s="234"/>
      <c r="AF818" s="259">
        <v>0</v>
      </c>
      <c r="AG818" s="211">
        <f>Table16[[#This Row],[ADOPTED
Expenditures TOTAL]]*Table16[[#This Row],[
Percent Related to CAP]]</f>
        <v>0</v>
      </c>
      <c r="AH818" s="211">
        <f>Table16[[#This Row],[ADOPTED
Revenue TOTAL]]*Table16[[#This Row],[
Percent Related to CAP]]</f>
        <v>0</v>
      </c>
      <c r="AI818" s="251" t="s">
        <v>69</v>
      </c>
      <c r="AJ818" s="251" t="s">
        <v>69</v>
      </c>
      <c r="AK818" s="251" t="s">
        <v>69</v>
      </c>
      <c r="AL818" s="217" t="s">
        <v>69</v>
      </c>
      <c r="AM818" s="246"/>
      <c r="AN818" s="215"/>
      <c r="AO818" s="197"/>
      <c r="AP818" s="197"/>
      <c r="AQ818" s="197"/>
      <c r="AR818" s="197" t="s">
        <v>83</v>
      </c>
      <c r="AS818" s="243" t="e">
        <v>#N/A</v>
      </c>
      <c r="AT818" s="252" t="e">
        <f>IF(Table16[[#This Row],[PROPOSED
Form ID Name]]=Table16[[#This Row],[ADOPTED
Form ID Name]],TRUE,FALSE)</f>
        <v>#N/A</v>
      </c>
      <c r="AU818" s="253" t="e">
        <v>#N/A</v>
      </c>
      <c r="AV818" s="254" t="e">
        <f>AND(Table16[[#This Row],[PROPOSED Adjustment Description]]=Table16[[#This Row],[ ADOPTED
Adjustment Description]],TRUE,FALSE)</f>
        <v>#N/A</v>
      </c>
      <c r="AW818" s="1" t="s">
        <v>4458</v>
      </c>
      <c r="AX818" s="1" t="b">
        <f>Table16[[#This Row],[Total Expenditures to CAP]]=Table16[[#This Row],[
Percent Related to CAP]]*Table16[[#This Row],[ADOPTED
Expenditures TOTAL]]</f>
        <v>1</v>
      </c>
      <c r="AY818" s="1" t="b">
        <f>Table16[[#This Row],[Total Revenue to CAP]]=Table16[[#This Row],[
Percent Related to CAP]]*Table16[[#This Row],[ADOPTED
Revenue TOTAL]]</f>
        <v>1</v>
      </c>
    </row>
    <row r="819" spans="1:51" s="214" customFormat="1" ht="35.25" customHeight="1" x14ac:dyDescent="0.15">
      <c r="A819" s="196">
        <v>100000</v>
      </c>
      <c r="B819" s="199" t="s">
        <v>57</v>
      </c>
      <c r="C819" s="198">
        <v>1713</v>
      </c>
      <c r="D819" s="199" t="s">
        <v>875</v>
      </c>
      <c r="E819" s="199" t="s">
        <v>103</v>
      </c>
      <c r="F819" s="199" t="s">
        <v>60</v>
      </c>
      <c r="G819" s="199" t="s">
        <v>61</v>
      </c>
      <c r="H819" s="199" t="s">
        <v>83</v>
      </c>
      <c r="I819" s="198">
        <v>58113</v>
      </c>
      <c r="J819" s="209" t="s">
        <v>2912</v>
      </c>
      <c r="K819" s="190"/>
      <c r="L819" s="191"/>
      <c r="M819" s="191"/>
      <c r="N819" s="191"/>
      <c r="O819" s="191">
        <f>SUM(Table16[[#This Row],[Salaries and Wages]:[Variable Fringe]])</f>
        <v>0</v>
      </c>
      <c r="P819" s="191">
        <v>250000</v>
      </c>
      <c r="Q819" s="191"/>
      <c r="R819" s="191"/>
      <c r="S819" s="191"/>
      <c r="T819" s="191"/>
      <c r="U819" s="191"/>
      <c r="V819" s="191"/>
      <c r="W819" s="191"/>
      <c r="X819" s="191"/>
      <c r="Y819" s="191">
        <v>250000</v>
      </c>
      <c r="Z819" s="191"/>
      <c r="AA819" s="216" t="s">
        <v>2913</v>
      </c>
      <c r="AB819" s="210" t="s">
        <v>2914</v>
      </c>
      <c r="AC819" s="210" t="s">
        <v>2915</v>
      </c>
      <c r="AD819" s="199" t="s">
        <v>67</v>
      </c>
      <c r="AE819" s="235" t="s">
        <v>2916</v>
      </c>
      <c r="AF819" s="259">
        <v>0</v>
      </c>
      <c r="AG819" s="211">
        <f>Table16[[#This Row],[ADOPTED
Expenditures TOTAL]]*Table16[[#This Row],[
Percent Related to CAP]]</f>
        <v>0</v>
      </c>
      <c r="AH819" s="211">
        <f>Table16[[#This Row],[ADOPTED
Revenue TOTAL]]*Table16[[#This Row],[
Percent Related to CAP]]</f>
        <v>0</v>
      </c>
      <c r="AI819" s="251" t="s">
        <v>69</v>
      </c>
      <c r="AJ819" s="251" t="s">
        <v>69</v>
      </c>
      <c r="AK819" s="251" t="s">
        <v>69</v>
      </c>
      <c r="AL819" s="217" t="s">
        <v>69</v>
      </c>
      <c r="AM819" s="290"/>
      <c r="AN819" s="212"/>
      <c r="AO819" s="213"/>
      <c r="AP819" s="213"/>
      <c r="AQ819" s="213"/>
      <c r="AR819" s="197" t="s">
        <v>83</v>
      </c>
      <c r="AS819" s="243" t="e">
        <v>#N/A</v>
      </c>
      <c r="AT819" s="252" t="e">
        <f>IF(Table16[[#This Row],[PROPOSED
Form ID Name]]=Table16[[#This Row],[ADOPTED
Form ID Name]],TRUE,FALSE)</f>
        <v>#N/A</v>
      </c>
      <c r="AU819" s="253" t="e">
        <v>#N/A</v>
      </c>
      <c r="AV819" s="254" t="e">
        <f>AND(Table16[[#This Row],[PROPOSED Adjustment Description]]=Table16[[#This Row],[ ADOPTED
Adjustment Description]],TRUE,FALSE)</f>
        <v>#N/A</v>
      </c>
      <c r="AW819" s="1" t="s">
        <v>4458</v>
      </c>
      <c r="AX819" s="1" t="b">
        <f>Table16[[#This Row],[Total Expenditures to CAP]]=Table16[[#This Row],[
Percent Related to CAP]]*Table16[[#This Row],[ADOPTED
Expenditures TOTAL]]</f>
        <v>1</v>
      </c>
      <c r="AY819" s="1" t="b">
        <f>Table16[[#This Row],[Total Revenue to CAP]]=Table16[[#This Row],[
Percent Related to CAP]]*Table16[[#This Row],[ADOPTED
Revenue TOTAL]]</f>
        <v>1</v>
      </c>
    </row>
    <row r="820" spans="1:51" s="214" customFormat="1" ht="35.25" customHeight="1" x14ac:dyDescent="0.15">
      <c r="A820" s="196">
        <v>100000</v>
      </c>
      <c r="B820" s="197" t="s">
        <v>57</v>
      </c>
      <c r="C820" s="198">
        <v>110211</v>
      </c>
      <c r="D820" s="197" t="s">
        <v>2208</v>
      </c>
      <c r="E820" s="197" t="s">
        <v>103</v>
      </c>
      <c r="F820" s="197" t="s">
        <v>60</v>
      </c>
      <c r="G820" s="197" t="s">
        <v>104</v>
      </c>
      <c r="H820" s="197" t="s">
        <v>83</v>
      </c>
      <c r="I820" s="198">
        <v>58114</v>
      </c>
      <c r="J820" s="209" t="s">
        <v>2917</v>
      </c>
      <c r="K820" s="188"/>
      <c r="L820" s="141"/>
      <c r="M820" s="141"/>
      <c r="N820" s="141"/>
      <c r="O820" s="189">
        <f>SUM(Table16[[#This Row],[Salaries and Wages]:[Variable Fringe]])</f>
        <v>0</v>
      </c>
      <c r="P820" s="71"/>
      <c r="Q820" s="71">
        <v>41791</v>
      </c>
      <c r="R820" s="71"/>
      <c r="S820" s="71"/>
      <c r="T820" s="71"/>
      <c r="U820" s="71"/>
      <c r="V820" s="71"/>
      <c r="W820" s="141"/>
      <c r="X820" s="141"/>
      <c r="Y820" s="189">
        <v>41791</v>
      </c>
      <c r="Z820" s="189"/>
      <c r="AA820" s="209" t="s">
        <v>2918</v>
      </c>
      <c r="AB820" s="210" t="s">
        <v>2919</v>
      </c>
      <c r="AC820" s="209" t="s">
        <v>2211</v>
      </c>
      <c r="AD820" s="197" t="s">
        <v>94</v>
      </c>
      <c r="AE820" s="234" t="s">
        <v>69</v>
      </c>
      <c r="AF820" s="231">
        <v>0</v>
      </c>
      <c r="AG820" s="211">
        <f>Table16[[#This Row],[ADOPTED
Expenditures TOTAL]]*Table16[[#This Row],[
Percent Related to CAP]]</f>
        <v>0</v>
      </c>
      <c r="AH820" s="211">
        <f>Table16[[#This Row],[ADOPTED
Revenue TOTAL]]*Table16[[#This Row],[
Percent Related to CAP]]</f>
        <v>0</v>
      </c>
      <c r="AI820" s="251" t="s">
        <v>69</v>
      </c>
      <c r="AJ820" s="306" t="s">
        <v>69</v>
      </c>
      <c r="AK820" s="306" t="s">
        <v>69</v>
      </c>
      <c r="AL820" s="306" t="s">
        <v>69</v>
      </c>
      <c r="AM820" s="246"/>
      <c r="AN820" s="215"/>
      <c r="AO820" s="197"/>
      <c r="AP820" s="197"/>
      <c r="AQ820" s="197"/>
      <c r="AR820" s="197" t="s">
        <v>83</v>
      </c>
      <c r="AS820" s="243" t="e">
        <v>#N/A</v>
      </c>
      <c r="AT820" s="252" t="e">
        <f>IF(Table16[[#This Row],[PROPOSED
Form ID Name]]=Table16[[#This Row],[ADOPTED
Form ID Name]],TRUE,FALSE)</f>
        <v>#N/A</v>
      </c>
      <c r="AU820" s="253" t="e">
        <v>#N/A</v>
      </c>
      <c r="AV820" s="254" t="e">
        <f>AND(Table16[[#This Row],[PROPOSED Adjustment Description]]=Table16[[#This Row],[ ADOPTED
Adjustment Description]],TRUE,FALSE)</f>
        <v>#N/A</v>
      </c>
      <c r="AW820" s="1" t="s">
        <v>4458</v>
      </c>
      <c r="AX820" s="1" t="b">
        <f>Table16[[#This Row],[Total Expenditures to CAP]]=Table16[[#This Row],[
Percent Related to CAP]]*Table16[[#This Row],[ADOPTED
Expenditures TOTAL]]</f>
        <v>1</v>
      </c>
      <c r="AY820" s="1" t="b">
        <f>Table16[[#This Row],[Total Revenue to CAP]]=Table16[[#This Row],[
Percent Related to CAP]]*Table16[[#This Row],[ADOPTED
Revenue TOTAL]]</f>
        <v>1</v>
      </c>
    </row>
    <row r="821" spans="1:51" s="214" customFormat="1" ht="35.25" customHeight="1" x14ac:dyDescent="0.15">
      <c r="A821" s="196">
        <v>100000</v>
      </c>
      <c r="B821" s="197" t="s">
        <v>57</v>
      </c>
      <c r="C821" s="198">
        <v>110911</v>
      </c>
      <c r="D821" s="197" t="s">
        <v>2224</v>
      </c>
      <c r="E821" s="197" t="s">
        <v>103</v>
      </c>
      <c r="F821" s="197" t="s">
        <v>60</v>
      </c>
      <c r="G821" s="197" t="s">
        <v>104</v>
      </c>
      <c r="H821" s="197" t="s">
        <v>83</v>
      </c>
      <c r="I821" s="198">
        <v>58115</v>
      </c>
      <c r="J821" s="209" t="s">
        <v>2920</v>
      </c>
      <c r="K821" s="188"/>
      <c r="L821" s="141"/>
      <c r="M821" s="141"/>
      <c r="N821" s="141"/>
      <c r="O821" s="189">
        <f>SUM(Table16[[#This Row],[Salaries and Wages]:[Variable Fringe]])</f>
        <v>0</v>
      </c>
      <c r="P821" s="65"/>
      <c r="Q821" s="65">
        <v>88633</v>
      </c>
      <c r="R821" s="65"/>
      <c r="S821" s="65"/>
      <c r="T821" s="65"/>
      <c r="U821" s="65"/>
      <c r="V821" s="65"/>
      <c r="W821" s="141"/>
      <c r="X821" s="141"/>
      <c r="Y821" s="189">
        <v>88633</v>
      </c>
      <c r="Z821" s="189"/>
      <c r="AA821" s="209" t="s">
        <v>2921</v>
      </c>
      <c r="AB821" s="210" t="s">
        <v>2919</v>
      </c>
      <c r="AC821" s="209" t="s">
        <v>2211</v>
      </c>
      <c r="AD821" s="197" t="s">
        <v>94</v>
      </c>
      <c r="AE821" s="234" t="s">
        <v>69</v>
      </c>
      <c r="AF821" s="231">
        <v>0</v>
      </c>
      <c r="AG821" s="211">
        <f>Table16[[#This Row],[ADOPTED
Expenditures TOTAL]]*Table16[[#This Row],[
Percent Related to CAP]]</f>
        <v>0</v>
      </c>
      <c r="AH821" s="211">
        <f>Table16[[#This Row],[ADOPTED
Revenue TOTAL]]*Table16[[#This Row],[
Percent Related to CAP]]</f>
        <v>0</v>
      </c>
      <c r="AI821" s="251" t="s">
        <v>69</v>
      </c>
      <c r="AJ821" s="306" t="s">
        <v>69</v>
      </c>
      <c r="AK821" s="306" t="s">
        <v>69</v>
      </c>
      <c r="AL821" s="306" t="s">
        <v>69</v>
      </c>
      <c r="AM821" s="246"/>
      <c r="AN821" s="215"/>
      <c r="AO821" s="197"/>
      <c r="AP821" s="197"/>
      <c r="AQ821" s="197"/>
      <c r="AR821" s="197" t="s">
        <v>83</v>
      </c>
      <c r="AS821" s="243" t="e">
        <v>#N/A</v>
      </c>
      <c r="AT821" s="252" t="e">
        <f>IF(Table16[[#This Row],[PROPOSED
Form ID Name]]=Table16[[#This Row],[ADOPTED
Form ID Name]],TRUE,FALSE)</f>
        <v>#N/A</v>
      </c>
      <c r="AU821" s="253" t="e">
        <v>#N/A</v>
      </c>
      <c r="AV821" s="254" t="e">
        <f>AND(Table16[[#This Row],[PROPOSED Adjustment Description]]=Table16[[#This Row],[ ADOPTED
Adjustment Description]],TRUE,FALSE)</f>
        <v>#N/A</v>
      </c>
      <c r="AW821" s="1" t="s">
        <v>4458</v>
      </c>
      <c r="AX821" s="1" t="b">
        <f>Table16[[#This Row],[Total Expenditures to CAP]]=Table16[[#This Row],[
Percent Related to CAP]]*Table16[[#This Row],[ADOPTED
Expenditures TOTAL]]</f>
        <v>1</v>
      </c>
      <c r="AY821" s="1" t="b">
        <f>Table16[[#This Row],[Total Revenue to CAP]]=Table16[[#This Row],[
Percent Related to CAP]]*Table16[[#This Row],[ADOPTED
Revenue TOTAL]]</f>
        <v>1</v>
      </c>
    </row>
    <row r="822" spans="1:51" s="214" customFormat="1" ht="35.25" customHeight="1" x14ac:dyDescent="0.15">
      <c r="A822" s="196">
        <v>100000</v>
      </c>
      <c r="B822" s="197" t="s">
        <v>57</v>
      </c>
      <c r="C822" s="198">
        <v>1611</v>
      </c>
      <c r="D822" s="197" t="s">
        <v>504</v>
      </c>
      <c r="E822" s="197"/>
      <c r="F822" s="197" t="s">
        <v>83</v>
      </c>
      <c r="G822" s="197" t="s">
        <v>61</v>
      </c>
      <c r="H822" s="197" t="s">
        <v>83</v>
      </c>
      <c r="I822" s="198">
        <v>58121</v>
      </c>
      <c r="J822" s="209" t="s">
        <v>2922</v>
      </c>
      <c r="K822" s="188">
        <v>3</v>
      </c>
      <c r="L822" s="141">
        <v>106877</v>
      </c>
      <c r="M822" s="141">
        <v>65682</v>
      </c>
      <c r="N822" s="141">
        <v>31187</v>
      </c>
      <c r="O822" s="189">
        <f>SUM(Table16[[#This Row],[Salaries and Wages]:[Variable Fringe]])</f>
        <v>203746</v>
      </c>
      <c r="P822" s="71"/>
      <c r="Q822" s="71">
        <v>600000</v>
      </c>
      <c r="R822" s="71"/>
      <c r="S822" s="71"/>
      <c r="T822" s="71"/>
      <c r="U822" s="71"/>
      <c r="V822" s="71"/>
      <c r="W822" s="141"/>
      <c r="X822" s="141"/>
      <c r="Y822" s="189">
        <v>803746</v>
      </c>
      <c r="Z822" s="189"/>
      <c r="AA822" s="209" t="s">
        <v>2923</v>
      </c>
      <c r="AB822" s="210" t="s">
        <v>2924</v>
      </c>
      <c r="AC822" s="210"/>
      <c r="AD822" s="197" t="s">
        <v>67</v>
      </c>
      <c r="AE822" s="234"/>
      <c r="AF822" s="259">
        <v>0</v>
      </c>
      <c r="AG822" s="211">
        <f>Table16[[#This Row],[ADOPTED
Expenditures TOTAL]]*Table16[[#This Row],[
Percent Related to CAP]]</f>
        <v>0</v>
      </c>
      <c r="AH822" s="211">
        <f>Table16[[#This Row],[ADOPTED
Revenue TOTAL]]*Table16[[#This Row],[
Percent Related to CAP]]</f>
        <v>0</v>
      </c>
      <c r="AI822" s="251" t="s">
        <v>69</v>
      </c>
      <c r="AJ822" s="251" t="s">
        <v>69</v>
      </c>
      <c r="AK822" s="251" t="s">
        <v>69</v>
      </c>
      <c r="AL822" s="217" t="s">
        <v>69</v>
      </c>
      <c r="AM822" s="246"/>
      <c r="AN822" s="215"/>
      <c r="AO822" s="197"/>
      <c r="AP822" s="197"/>
      <c r="AQ822" s="197"/>
      <c r="AR822" s="197" t="s">
        <v>179</v>
      </c>
      <c r="AS822" s="243" t="e">
        <v>#N/A</v>
      </c>
      <c r="AT822" s="252" t="e">
        <f>IF(Table16[[#This Row],[PROPOSED
Form ID Name]]=Table16[[#This Row],[ADOPTED
Form ID Name]],TRUE,FALSE)</f>
        <v>#N/A</v>
      </c>
      <c r="AU822" s="253" t="e">
        <v>#N/A</v>
      </c>
      <c r="AV822" s="254" t="e">
        <f>AND(Table16[[#This Row],[PROPOSED Adjustment Description]]=Table16[[#This Row],[ ADOPTED
Adjustment Description]],TRUE,FALSE)</f>
        <v>#N/A</v>
      </c>
      <c r="AW822" s="1" t="s">
        <v>4458</v>
      </c>
      <c r="AX822" s="1" t="b">
        <f>Table16[[#This Row],[Total Expenditures to CAP]]=Table16[[#This Row],[
Percent Related to CAP]]*Table16[[#This Row],[ADOPTED
Expenditures TOTAL]]</f>
        <v>1</v>
      </c>
      <c r="AY822" s="1" t="b">
        <f>Table16[[#This Row],[Total Revenue to CAP]]=Table16[[#This Row],[
Percent Related to CAP]]*Table16[[#This Row],[ADOPTED
Revenue TOTAL]]</f>
        <v>1</v>
      </c>
    </row>
    <row r="823" spans="1:51" s="214" customFormat="1" ht="35.25" customHeight="1" x14ac:dyDescent="0.15">
      <c r="A823" s="196">
        <v>200205</v>
      </c>
      <c r="B823" s="197" t="s">
        <v>96</v>
      </c>
      <c r="C823" s="198">
        <v>9913</v>
      </c>
      <c r="D823" s="197" t="s">
        <v>1553</v>
      </c>
      <c r="E823" s="197" t="s">
        <v>83</v>
      </c>
      <c r="F823" s="197" t="s">
        <v>83</v>
      </c>
      <c r="G823" s="197" t="s">
        <v>134</v>
      </c>
      <c r="H823" s="197" t="s">
        <v>83</v>
      </c>
      <c r="I823" s="198">
        <v>58124</v>
      </c>
      <c r="J823" s="209" t="s">
        <v>2925</v>
      </c>
      <c r="K823" s="188"/>
      <c r="L823" s="189"/>
      <c r="M823" s="189"/>
      <c r="N823" s="189"/>
      <c r="O823" s="189">
        <f>SUM(Table16[[#This Row],[Salaries and Wages]:[Variable Fringe]])</f>
        <v>0</v>
      </c>
      <c r="P823" s="189"/>
      <c r="Q823" s="189"/>
      <c r="R823" s="189"/>
      <c r="S823" s="189"/>
      <c r="T823" s="189"/>
      <c r="U823" s="189"/>
      <c r="V823" s="189"/>
      <c r="W823" s="189"/>
      <c r="X823" s="189"/>
      <c r="Y823" s="189"/>
      <c r="Z823" s="194">
        <v>-539688</v>
      </c>
      <c r="AA823" s="209" t="s">
        <v>2926</v>
      </c>
      <c r="AB823" s="210" t="s">
        <v>207</v>
      </c>
      <c r="AC823" s="210" t="s">
        <v>208</v>
      </c>
      <c r="AD823" s="197" t="s">
        <v>94</v>
      </c>
      <c r="AE823" s="234" t="s">
        <v>69</v>
      </c>
      <c r="AF823" s="259">
        <v>0</v>
      </c>
      <c r="AG823" s="211">
        <f>Table16[[#This Row],[ADOPTED
Expenditures TOTAL]]*Table16[[#This Row],[
Percent Related to CAP]]</f>
        <v>0</v>
      </c>
      <c r="AH823" s="211">
        <f>Table16[[#This Row],[ADOPTED
Revenue TOTAL]]*Table16[[#This Row],[
Percent Related to CAP]]</f>
        <v>0</v>
      </c>
      <c r="AI823" s="251" t="s">
        <v>69</v>
      </c>
      <c r="AJ823" s="306" t="s">
        <v>69</v>
      </c>
      <c r="AK823" s="306" t="s">
        <v>69</v>
      </c>
      <c r="AL823" s="306" t="s">
        <v>69</v>
      </c>
      <c r="AM823" s="246"/>
      <c r="AN823" s="215"/>
      <c r="AO823" s="197"/>
      <c r="AP823" s="197" t="s">
        <v>83</v>
      </c>
      <c r="AQ823" s="197"/>
      <c r="AR823" s="197"/>
      <c r="AS823" s="243" t="e">
        <v>#N/A</v>
      </c>
      <c r="AT823" s="260" t="e">
        <f>IF(Table16[[#This Row],[PROPOSED
Form ID Name]]=Table16[[#This Row],[ADOPTED
Form ID Name]],TRUE,FALSE)</f>
        <v>#N/A</v>
      </c>
      <c r="AU823" s="253" t="e">
        <v>#N/A</v>
      </c>
      <c r="AV823" s="254" t="e">
        <f>AND(Table16[[#This Row],[PROPOSED Adjustment Description]]=Table16[[#This Row],[ ADOPTED
Adjustment Description]],TRUE,FALSE)</f>
        <v>#N/A</v>
      </c>
      <c r="AW823" s="1" t="s">
        <v>4458</v>
      </c>
      <c r="AX823" s="1" t="b">
        <f>Table16[[#This Row],[Total Expenditures to CAP]]=Table16[[#This Row],[
Percent Related to CAP]]*Table16[[#This Row],[ADOPTED
Expenditures TOTAL]]</f>
        <v>1</v>
      </c>
      <c r="AY823" s="1" t="b">
        <f>Table16[[#This Row],[Total Revenue to CAP]]=Table16[[#This Row],[
Percent Related to CAP]]*Table16[[#This Row],[ADOPTED
Revenue TOTAL]]</f>
        <v>1</v>
      </c>
    </row>
    <row r="824" spans="1:51" s="214" customFormat="1" ht="35.25" customHeight="1" x14ac:dyDescent="0.15">
      <c r="A824" s="196">
        <v>100000</v>
      </c>
      <c r="B824" s="199" t="s">
        <v>57</v>
      </c>
      <c r="C824" s="198">
        <v>171415</v>
      </c>
      <c r="D824" s="199" t="s">
        <v>1271</v>
      </c>
      <c r="E824" s="199" t="s">
        <v>83</v>
      </c>
      <c r="F824" s="199" t="s">
        <v>83</v>
      </c>
      <c r="G824" s="199" t="s">
        <v>61</v>
      </c>
      <c r="H824" s="199" t="s">
        <v>83</v>
      </c>
      <c r="I824" s="198">
        <v>58125</v>
      </c>
      <c r="J824" s="209" t="s">
        <v>2927</v>
      </c>
      <c r="K824" s="190">
        <v>1</v>
      </c>
      <c r="L824" s="191">
        <v>23534</v>
      </c>
      <c r="M824" s="191">
        <v>17926</v>
      </c>
      <c r="N824" s="191">
        <v>9614</v>
      </c>
      <c r="O824" s="191">
        <f>SUM(Table16[[#This Row],[Salaries and Wages]:[Variable Fringe]])</f>
        <v>51074</v>
      </c>
      <c r="P824" s="191">
        <v>4700</v>
      </c>
      <c r="Q824" s="191">
        <v>784400</v>
      </c>
      <c r="R824" s="191"/>
      <c r="S824" s="191">
        <v>25900</v>
      </c>
      <c r="T824" s="191"/>
      <c r="U824" s="191"/>
      <c r="V824" s="191"/>
      <c r="W824" s="191"/>
      <c r="X824" s="191"/>
      <c r="Y824" s="191">
        <v>866074</v>
      </c>
      <c r="Z824" s="191"/>
      <c r="AA824" s="255" t="s">
        <v>2928</v>
      </c>
      <c r="AB824" s="210" t="s">
        <v>2929</v>
      </c>
      <c r="AC824" s="210" t="s">
        <v>2930</v>
      </c>
      <c r="AD824" s="199" t="s">
        <v>94</v>
      </c>
      <c r="AE824" s="234"/>
      <c r="AF824" s="259">
        <v>0</v>
      </c>
      <c r="AG824" s="211">
        <f>Table16[[#This Row],[ADOPTED
Expenditures TOTAL]]*Table16[[#This Row],[
Percent Related to CAP]]</f>
        <v>0</v>
      </c>
      <c r="AH824" s="211">
        <f>Table16[[#This Row],[ADOPTED
Revenue TOTAL]]*Table16[[#This Row],[
Percent Related to CAP]]</f>
        <v>0</v>
      </c>
      <c r="AI824" s="251" t="s">
        <v>69</v>
      </c>
      <c r="AJ824" s="251" t="s">
        <v>69</v>
      </c>
      <c r="AK824" s="251" t="s">
        <v>69</v>
      </c>
      <c r="AL824" s="217" t="s">
        <v>69</v>
      </c>
      <c r="AM824" s="246"/>
      <c r="AN824" s="215"/>
      <c r="AO824" s="197"/>
      <c r="AP824" s="197"/>
      <c r="AQ824" s="197"/>
      <c r="AR824" s="197" t="s">
        <v>83</v>
      </c>
      <c r="AS824" s="243" t="e">
        <v>#N/A</v>
      </c>
      <c r="AT824" s="252" t="e">
        <f>IF(Table16[[#This Row],[PROPOSED
Form ID Name]]=Table16[[#This Row],[ADOPTED
Form ID Name]],TRUE,FALSE)</f>
        <v>#N/A</v>
      </c>
      <c r="AU824" s="253" t="e">
        <v>#N/A</v>
      </c>
      <c r="AV824" s="254" t="e">
        <f>AND(Table16[[#This Row],[PROPOSED Adjustment Description]]=Table16[[#This Row],[ ADOPTED
Adjustment Description]],TRUE,FALSE)</f>
        <v>#N/A</v>
      </c>
      <c r="AW824" s="1" t="s">
        <v>4458</v>
      </c>
      <c r="AX824" s="1" t="b">
        <f>Table16[[#This Row],[Total Expenditures to CAP]]=Table16[[#This Row],[
Percent Related to CAP]]*Table16[[#This Row],[ADOPTED
Expenditures TOTAL]]</f>
        <v>1</v>
      </c>
      <c r="AY824" s="1" t="b">
        <f>Table16[[#This Row],[Total Revenue to CAP]]=Table16[[#This Row],[
Percent Related to CAP]]*Table16[[#This Row],[ADOPTED
Revenue TOTAL]]</f>
        <v>1</v>
      </c>
    </row>
    <row r="825" spans="1:51" s="214" customFormat="1" ht="35.25" customHeight="1" x14ac:dyDescent="0.15">
      <c r="A825" s="196">
        <v>100000</v>
      </c>
      <c r="B825" s="197" t="s">
        <v>57</v>
      </c>
      <c r="C825" s="198">
        <v>1912</v>
      </c>
      <c r="D825" s="197" t="s">
        <v>471</v>
      </c>
      <c r="E825" s="197" t="s">
        <v>83</v>
      </c>
      <c r="F825" s="197" t="s">
        <v>83</v>
      </c>
      <c r="G825" s="197" t="s">
        <v>61</v>
      </c>
      <c r="H825" s="197" t="s">
        <v>83</v>
      </c>
      <c r="I825" s="198">
        <v>58128</v>
      </c>
      <c r="J825" s="209" t="s">
        <v>2931</v>
      </c>
      <c r="K825" s="188"/>
      <c r="L825" s="189"/>
      <c r="M825" s="189"/>
      <c r="N825" s="189"/>
      <c r="O825" s="189">
        <f>SUM(Table16[[#This Row],[Salaries and Wages]:[Variable Fringe]])</f>
        <v>0</v>
      </c>
      <c r="P825" s="189">
        <v>200000</v>
      </c>
      <c r="Q825" s="189"/>
      <c r="R825" s="189"/>
      <c r="S825" s="189"/>
      <c r="T825" s="189"/>
      <c r="U825" s="189"/>
      <c r="V825" s="189"/>
      <c r="W825" s="189"/>
      <c r="X825" s="189"/>
      <c r="Y825" s="189">
        <v>200000</v>
      </c>
      <c r="Z825" s="189"/>
      <c r="AA825" s="210"/>
      <c r="AB825" s="210" t="s">
        <v>2932</v>
      </c>
      <c r="AC825" s="209" t="s">
        <v>2933</v>
      </c>
      <c r="AD825" s="197" t="s">
        <v>94</v>
      </c>
      <c r="AE825" s="234"/>
      <c r="AF825" s="259">
        <v>0</v>
      </c>
      <c r="AG825" s="211">
        <f>Table16[[#This Row],[ADOPTED
Expenditures TOTAL]]*Table16[[#This Row],[
Percent Related to CAP]]</f>
        <v>0</v>
      </c>
      <c r="AH825" s="211">
        <f>Table16[[#This Row],[ADOPTED
Revenue TOTAL]]*Table16[[#This Row],[
Percent Related to CAP]]</f>
        <v>0</v>
      </c>
      <c r="AI825" s="251" t="s">
        <v>69</v>
      </c>
      <c r="AJ825" s="251" t="s">
        <v>69</v>
      </c>
      <c r="AK825" s="251" t="s">
        <v>69</v>
      </c>
      <c r="AL825" s="251" t="s">
        <v>69</v>
      </c>
      <c r="AM825" s="246"/>
      <c r="AN825" s="215"/>
      <c r="AO825" s="197"/>
      <c r="AP825" s="197"/>
      <c r="AQ825" s="197"/>
      <c r="AR825" s="197" t="s">
        <v>83</v>
      </c>
      <c r="AS825" s="243" t="e">
        <v>#N/A</v>
      </c>
      <c r="AT825" s="252" t="e">
        <f>IF(Table16[[#This Row],[PROPOSED
Form ID Name]]=Table16[[#This Row],[ADOPTED
Form ID Name]],TRUE,FALSE)</f>
        <v>#N/A</v>
      </c>
      <c r="AU825" s="253" t="e">
        <v>#N/A</v>
      </c>
      <c r="AV825" s="254" t="e">
        <f>AND(Table16[[#This Row],[PROPOSED Adjustment Description]]=Table16[[#This Row],[ ADOPTED
Adjustment Description]],TRUE,FALSE)</f>
        <v>#N/A</v>
      </c>
      <c r="AW825" s="1" t="s">
        <v>4458</v>
      </c>
      <c r="AX825" s="1" t="b">
        <f>Table16[[#This Row],[Total Expenditures to CAP]]=Table16[[#This Row],[
Percent Related to CAP]]*Table16[[#This Row],[ADOPTED
Expenditures TOTAL]]</f>
        <v>1</v>
      </c>
      <c r="AY825" s="1" t="b">
        <f>Table16[[#This Row],[Total Revenue to CAP]]=Table16[[#This Row],[
Percent Related to CAP]]*Table16[[#This Row],[ADOPTED
Revenue TOTAL]]</f>
        <v>1</v>
      </c>
    </row>
    <row r="826" spans="1:51" s="214" customFormat="1" ht="35.25" customHeight="1" x14ac:dyDescent="0.15">
      <c r="A826" s="196">
        <v>100000</v>
      </c>
      <c r="B826" s="199" t="s">
        <v>57</v>
      </c>
      <c r="C826" s="198">
        <v>1912</v>
      </c>
      <c r="D826" s="199" t="s">
        <v>471</v>
      </c>
      <c r="E826" s="199" t="s">
        <v>83</v>
      </c>
      <c r="F826" s="199" t="s">
        <v>83</v>
      </c>
      <c r="G826" s="199" t="s">
        <v>61</v>
      </c>
      <c r="H826" s="199" t="s">
        <v>83</v>
      </c>
      <c r="I826" s="198">
        <v>58129</v>
      </c>
      <c r="J826" s="209" t="s">
        <v>2934</v>
      </c>
      <c r="K826" s="190"/>
      <c r="L826" s="191"/>
      <c r="M826" s="191"/>
      <c r="N826" s="191"/>
      <c r="O826" s="191">
        <f>SUM(Table16[[#This Row],[Salaries and Wages]:[Variable Fringe]])</f>
        <v>0</v>
      </c>
      <c r="P826" s="191"/>
      <c r="Q826" s="191">
        <v>155000</v>
      </c>
      <c r="R826" s="191"/>
      <c r="S826" s="191"/>
      <c r="T826" s="191"/>
      <c r="U826" s="191"/>
      <c r="V826" s="191"/>
      <c r="W826" s="191"/>
      <c r="X826" s="191"/>
      <c r="Y826" s="191">
        <v>155000</v>
      </c>
      <c r="Z826" s="191"/>
      <c r="AA826" s="255"/>
      <c r="AB826" s="210" t="s">
        <v>2935</v>
      </c>
      <c r="AC826" s="209" t="s">
        <v>2936</v>
      </c>
      <c r="AD826" s="199" t="s">
        <v>67</v>
      </c>
      <c r="AE826" s="234"/>
      <c r="AF826" s="259">
        <v>0</v>
      </c>
      <c r="AG826" s="211">
        <f>Table16[[#This Row],[ADOPTED
Expenditures TOTAL]]*Table16[[#This Row],[
Percent Related to CAP]]</f>
        <v>0</v>
      </c>
      <c r="AH826" s="211">
        <f>Table16[[#This Row],[ADOPTED
Revenue TOTAL]]*Table16[[#This Row],[
Percent Related to CAP]]</f>
        <v>0</v>
      </c>
      <c r="AI826" s="251" t="s">
        <v>69</v>
      </c>
      <c r="AJ826" s="251" t="s">
        <v>69</v>
      </c>
      <c r="AK826" s="251" t="s">
        <v>69</v>
      </c>
      <c r="AL826" s="251" t="s">
        <v>69</v>
      </c>
      <c r="AM826" s="246"/>
      <c r="AN826" s="215"/>
      <c r="AO826" s="197"/>
      <c r="AP826" s="197"/>
      <c r="AQ826" s="197"/>
      <c r="AR826" s="197" t="s">
        <v>83</v>
      </c>
      <c r="AS826" s="243" t="e">
        <v>#N/A</v>
      </c>
      <c r="AT826" s="252" t="e">
        <f>IF(Table16[[#This Row],[PROPOSED
Form ID Name]]=Table16[[#This Row],[ADOPTED
Form ID Name]],TRUE,FALSE)</f>
        <v>#N/A</v>
      </c>
      <c r="AU826" s="253" t="e">
        <v>#N/A</v>
      </c>
      <c r="AV826" s="254" t="e">
        <f>AND(Table16[[#This Row],[PROPOSED Adjustment Description]]=Table16[[#This Row],[ ADOPTED
Adjustment Description]],TRUE,FALSE)</f>
        <v>#N/A</v>
      </c>
      <c r="AW826" s="1" t="s">
        <v>4458</v>
      </c>
      <c r="AX826" s="1" t="b">
        <f>Table16[[#This Row],[Total Expenditures to CAP]]=Table16[[#This Row],[
Percent Related to CAP]]*Table16[[#This Row],[ADOPTED
Expenditures TOTAL]]</f>
        <v>1</v>
      </c>
      <c r="AY826" s="1" t="b">
        <f>Table16[[#This Row],[Total Revenue to CAP]]=Table16[[#This Row],[
Percent Related to CAP]]*Table16[[#This Row],[ADOPTED
Revenue TOTAL]]</f>
        <v>1</v>
      </c>
    </row>
    <row r="827" spans="1:51" s="214" customFormat="1" ht="35.25" customHeight="1" x14ac:dyDescent="0.15">
      <c r="A827" s="196">
        <v>100000</v>
      </c>
      <c r="B827" s="199" t="s">
        <v>57</v>
      </c>
      <c r="C827" s="198">
        <v>1912</v>
      </c>
      <c r="D827" s="199" t="s">
        <v>471</v>
      </c>
      <c r="E827" s="199" t="s">
        <v>83</v>
      </c>
      <c r="F827" s="199" t="s">
        <v>83</v>
      </c>
      <c r="G827" s="199" t="s">
        <v>89</v>
      </c>
      <c r="H827" s="199" t="s">
        <v>83</v>
      </c>
      <c r="I827" s="198">
        <v>58131</v>
      </c>
      <c r="J827" s="209" t="s">
        <v>2937</v>
      </c>
      <c r="K827" s="190"/>
      <c r="L827" s="191"/>
      <c r="M827" s="191"/>
      <c r="N827" s="191"/>
      <c r="O827" s="191">
        <f>SUM(Table16[[#This Row],[Salaries and Wages]:[Variable Fringe]])</f>
        <v>0</v>
      </c>
      <c r="P827" s="191"/>
      <c r="Q827" s="191"/>
      <c r="R827" s="191"/>
      <c r="S827" s="191"/>
      <c r="T827" s="191"/>
      <c r="U827" s="191"/>
      <c r="V827" s="191"/>
      <c r="W827" s="191"/>
      <c r="X827" s="191"/>
      <c r="Y827" s="191"/>
      <c r="Z827" s="191">
        <v>2963617</v>
      </c>
      <c r="AA827" s="255"/>
      <c r="AB827" s="210" t="s">
        <v>92</v>
      </c>
      <c r="AC827" s="210"/>
      <c r="AD827" s="199" t="s">
        <v>94</v>
      </c>
      <c r="AE827" s="234"/>
      <c r="AF827" s="259">
        <v>0</v>
      </c>
      <c r="AG827" s="211">
        <f>Table16[[#This Row],[ADOPTED
Expenditures TOTAL]]*Table16[[#This Row],[
Percent Related to CAP]]</f>
        <v>0</v>
      </c>
      <c r="AH827" s="211">
        <f>Table16[[#This Row],[ADOPTED
Revenue TOTAL]]*Table16[[#This Row],[
Percent Related to CAP]]</f>
        <v>0</v>
      </c>
      <c r="AI827" s="251" t="s">
        <v>69</v>
      </c>
      <c r="AJ827" s="251" t="s">
        <v>69</v>
      </c>
      <c r="AK827" s="251" t="s">
        <v>69</v>
      </c>
      <c r="AL827" s="251" t="s">
        <v>69</v>
      </c>
      <c r="AM827" s="246"/>
      <c r="AN827" s="215"/>
      <c r="AO827" s="197"/>
      <c r="AP827" s="197"/>
      <c r="AQ827" s="197"/>
      <c r="AR827" s="197" t="s">
        <v>83</v>
      </c>
      <c r="AS827" s="243" t="e">
        <v>#N/A</v>
      </c>
      <c r="AT827" s="252" t="e">
        <f>IF(Table16[[#This Row],[PROPOSED
Form ID Name]]=Table16[[#This Row],[ADOPTED
Form ID Name]],TRUE,FALSE)</f>
        <v>#N/A</v>
      </c>
      <c r="AU827" s="253" t="e">
        <v>#N/A</v>
      </c>
      <c r="AV827" s="254" t="e">
        <f>AND(Table16[[#This Row],[PROPOSED Adjustment Description]]=Table16[[#This Row],[ ADOPTED
Adjustment Description]],TRUE,FALSE)</f>
        <v>#N/A</v>
      </c>
      <c r="AW827" s="1" t="s">
        <v>4458</v>
      </c>
      <c r="AX827" s="1" t="b">
        <f>Table16[[#This Row],[Total Expenditures to CAP]]=Table16[[#This Row],[
Percent Related to CAP]]*Table16[[#This Row],[ADOPTED
Expenditures TOTAL]]</f>
        <v>1</v>
      </c>
      <c r="AY827" s="1" t="b">
        <f>Table16[[#This Row],[Total Revenue to CAP]]=Table16[[#This Row],[
Percent Related to CAP]]*Table16[[#This Row],[ADOPTED
Revenue TOTAL]]</f>
        <v>1</v>
      </c>
    </row>
    <row r="828" spans="1:51" s="214" customFormat="1" ht="35.25" customHeight="1" x14ac:dyDescent="0.15">
      <c r="A828" s="18">
        <v>100000</v>
      </c>
      <c r="B828" s="4" t="s">
        <v>57</v>
      </c>
      <c r="C828" s="18">
        <v>171421</v>
      </c>
      <c r="D828" s="4" t="s">
        <v>3658</v>
      </c>
      <c r="E828" s="4" t="s">
        <v>103</v>
      </c>
      <c r="F828" s="4" t="s">
        <v>60</v>
      </c>
      <c r="G828" s="4" t="s">
        <v>1249</v>
      </c>
      <c r="H828" s="4" t="s">
        <v>83</v>
      </c>
      <c r="I828" s="18">
        <v>57215</v>
      </c>
      <c r="J828" s="4" t="s">
        <v>4001</v>
      </c>
      <c r="K828" s="5">
        <v>1</v>
      </c>
      <c r="L828" s="6">
        <v>56195</v>
      </c>
      <c r="M828" s="6">
        <v>15167</v>
      </c>
      <c r="N828" s="6">
        <v>9117</v>
      </c>
      <c r="O828" s="6"/>
      <c r="P828" s="6"/>
      <c r="Q828" s="6"/>
      <c r="R828" s="6"/>
      <c r="S828" s="6"/>
      <c r="T828" s="6"/>
      <c r="U828" s="6"/>
      <c r="V828" s="6"/>
      <c r="W828" s="6"/>
      <c r="X828" s="216"/>
      <c r="Y828" s="331">
        <v>80479</v>
      </c>
      <c r="Z828" s="216"/>
      <c r="AA828" s="216" t="s">
        <v>4002</v>
      </c>
      <c r="AB828" s="197" t="s">
        <v>1348</v>
      </c>
      <c r="AC828" s="332" t="s">
        <v>1349</v>
      </c>
      <c r="AD828" s="333" t="s">
        <v>67</v>
      </c>
      <c r="AE828" s="332" t="s">
        <v>4003</v>
      </c>
      <c r="AF828" s="334">
        <v>1</v>
      </c>
      <c r="AG828" s="211">
        <f>Table16[[#This Row],[ADOPTED
Expenditures TOTAL]]*Table16[[#This Row],[
Percent Related to CAP]]</f>
        <v>80479</v>
      </c>
      <c r="AH828" s="335" t="s">
        <v>4463</v>
      </c>
      <c r="AI828" s="332" t="s">
        <v>79</v>
      </c>
      <c r="AJ828" s="335" t="s">
        <v>1255</v>
      </c>
      <c r="AK828" s="335" t="s">
        <v>81</v>
      </c>
      <c r="AL828" s="251" t="s">
        <v>177</v>
      </c>
      <c r="AM828" s="332"/>
      <c r="AN828" s="62"/>
      <c r="AO828" s="62"/>
      <c r="AP828" s="62"/>
      <c r="AQ828" s="330"/>
      <c r="AR828" s="28" t="s">
        <v>70</v>
      </c>
      <c r="AS828" s="87"/>
      <c r="AT828" s="260" t="b">
        <f>IF(Table16[[#This Row],[PROPOSED
Form ID Name]]=Table16[[#This Row],[ADOPTED
Form ID Name]],TRUE,FALSE)</f>
        <v>0</v>
      </c>
      <c r="AU828" s="320"/>
      <c r="AV828" s="321" t="b">
        <f>AND(Table16[[#This Row],[PROPOSED Adjustment Description]]=Table16[[#This Row],[ ADOPTED
Adjustment Description]],TRUE,FALSE)</f>
        <v>0</v>
      </c>
      <c r="AW828" s="1" t="s">
        <v>4458</v>
      </c>
      <c r="AX828" s="1" t="b">
        <f>Table16[[#This Row],[Total Expenditures to CAP]]=Table16[[#This Row],[
Percent Related to CAP]]*Table16[[#This Row],[ADOPTED
Expenditures TOTAL]]</f>
        <v>1</v>
      </c>
      <c r="AY828" s="1" t="b">
        <f>Table16[[#This Row],[Total Revenue to CAP]]=Table16[[#This Row],[
Percent Related to CAP]]*Table16[[#This Row],[ADOPTED
Revenue TOTAL]]</f>
        <v>0</v>
      </c>
    </row>
    <row r="829" spans="1:51" x14ac:dyDescent="0.15">
      <c r="A829" s="98"/>
      <c r="B829" s="88"/>
      <c r="C829" s="63"/>
      <c r="D829" s="88"/>
      <c r="E829" s="88"/>
      <c r="F829" s="88"/>
      <c r="G829" s="88"/>
      <c r="H829" s="88"/>
      <c r="I829" s="63"/>
      <c r="J829" s="446"/>
      <c r="K829" s="88"/>
      <c r="L829" s="88"/>
      <c r="M829" s="88"/>
      <c r="N829" s="88"/>
      <c r="O829" s="110"/>
      <c r="P829" s="88"/>
      <c r="Q829" s="88"/>
      <c r="R829" s="88"/>
      <c r="S829" s="88"/>
      <c r="T829" s="88"/>
      <c r="U829" s="88"/>
      <c r="V829" s="88"/>
      <c r="W829" s="88"/>
      <c r="X829" s="88"/>
      <c r="Y829" s="88"/>
      <c r="Z829" s="88"/>
      <c r="AA829" s="447"/>
      <c r="AB829" s="62"/>
      <c r="AC829" s="88"/>
      <c r="AD829" s="88"/>
      <c r="AE829" s="448"/>
      <c r="AF829" s="449"/>
      <c r="AG829" s="322">
        <f>SUBTOTAL(109,Table16[Total Expenditures to CAP])</f>
        <v>2361280.6000000015</v>
      </c>
      <c r="AH829" s="322">
        <f>SUBTOTAL(109,Table16[Total Revenue to CAP])</f>
        <v>10368103</v>
      </c>
      <c r="AI829" s="450"/>
      <c r="AJ829" s="450"/>
      <c r="AK829" s="450"/>
      <c r="AL829" s="450"/>
      <c r="AM829" s="451"/>
      <c r="AN829" s="62"/>
      <c r="AO829" s="62"/>
      <c r="AP829" s="62"/>
      <c r="AQ829" s="87"/>
      <c r="AR829" s="87"/>
      <c r="AS829" s="452"/>
      <c r="AT829" s="453"/>
      <c r="AU829" s="454"/>
      <c r="AV829" s="455"/>
      <c r="AW829" s="1"/>
      <c r="AX829" s="456"/>
      <c r="AY829" s="456"/>
    </row>
  </sheetData>
  <mergeCells count="1">
    <mergeCell ref="AG6:AH6"/>
  </mergeCells>
  <pageMargins left="0.7" right="0.7" top="0.75" bottom="0.75" header="0.3" footer="0.3"/>
  <pageSetup paperSize="4" orientation="landscape" r:id="rId1"/>
  <headerFooter alignWithMargins="0"/>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A2CB-D664-4149-A0C6-AF0ED667C8E8}">
  <dimension ref="A1:L363"/>
  <sheetViews>
    <sheetView zoomScale="110" zoomScaleNormal="110" workbookViewId="0">
      <selection sqref="A1:C3"/>
    </sheetView>
  </sheetViews>
  <sheetFormatPr baseColWidth="10" defaultColWidth="8.83203125" defaultRowHeight="13" x14ac:dyDescent="0.15"/>
  <cols>
    <col min="1" max="1" width="58.83203125" style="370" bestFit="1" customWidth="1"/>
    <col min="2" max="2" width="32.1640625" style="370" customWidth="1"/>
    <col min="3" max="4" width="9.33203125" style="370" customWidth="1"/>
    <col min="5" max="5" width="25" style="370" customWidth="1"/>
    <col min="6" max="6" width="13.5" style="371" customWidth="1"/>
    <col min="7" max="7" width="8.83203125" style="372"/>
    <col min="8" max="8" width="11.1640625" style="373" bestFit="1" customWidth="1"/>
    <col min="9" max="9" width="23.83203125" style="374" bestFit="1" customWidth="1"/>
    <col min="10" max="11" width="8.83203125" style="374"/>
    <col min="12" max="16384" width="8.83203125" style="370"/>
  </cols>
  <sheetData>
    <row r="1" spans="1:12" s="338" customFormat="1" ht="3.75" customHeight="1" x14ac:dyDescent="0.15">
      <c r="A1" s="337" t="s">
        <v>4465</v>
      </c>
      <c r="B1" s="337"/>
      <c r="C1" s="337"/>
      <c r="F1" s="339"/>
      <c r="G1" s="340"/>
      <c r="H1" s="341"/>
      <c r="I1" s="342"/>
      <c r="J1" s="342"/>
      <c r="K1" s="342"/>
    </row>
    <row r="2" spans="1:12" s="338" customFormat="1" ht="16" customHeight="1" x14ac:dyDescent="0.15">
      <c r="A2" s="337"/>
      <c r="B2" s="337"/>
      <c r="C2" s="337"/>
      <c r="D2" s="343" t="s">
        <v>4466</v>
      </c>
      <c r="E2" s="343"/>
      <c r="F2" s="343"/>
      <c r="G2" s="340"/>
      <c r="H2" s="341"/>
      <c r="I2" s="342"/>
      <c r="J2" s="342"/>
      <c r="K2" s="342"/>
    </row>
    <row r="3" spans="1:12" s="338" customFormat="1" ht="1.25" customHeight="1" x14ac:dyDescent="0.15">
      <c r="A3" s="337"/>
      <c r="B3" s="337"/>
      <c r="C3" s="337"/>
      <c r="F3" s="339"/>
      <c r="G3" s="340"/>
      <c r="H3" s="341"/>
      <c r="I3" s="342"/>
      <c r="J3" s="342"/>
      <c r="K3" s="342"/>
    </row>
    <row r="4" spans="1:12" s="338" customFormat="1" ht="16" customHeight="1" x14ac:dyDescent="0.15">
      <c r="A4" s="344" t="s">
        <v>4467</v>
      </c>
      <c r="F4" s="339"/>
      <c r="G4" s="340"/>
      <c r="H4" s="341"/>
      <c r="I4" s="342"/>
      <c r="J4" s="342"/>
      <c r="K4" s="342"/>
    </row>
    <row r="5" spans="1:12" s="338" customFormat="1" ht="7.5" customHeight="1" x14ac:dyDescent="0.15">
      <c r="F5" s="339"/>
      <c r="G5" s="340"/>
      <c r="H5" s="341"/>
      <c r="I5" s="342"/>
      <c r="J5" s="342"/>
      <c r="K5" s="342"/>
    </row>
    <row r="6" spans="1:12" s="338" customFormat="1" ht="24.5" customHeight="1" x14ac:dyDescent="0.15">
      <c r="A6" s="345" t="s">
        <v>10</v>
      </c>
      <c r="B6" s="345" t="s">
        <v>4468</v>
      </c>
      <c r="C6" s="346" t="s">
        <v>4469</v>
      </c>
      <c r="D6" s="346" t="s">
        <v>13</v>
      </c>
      <c r="E6" s="347" t="s">
        <v>4470</v>
      </c>
      <c r="F6" s="348" t="s">
        <v>4471</v>
      </c>
      <c r="G6" s="349" t="s">
        <v>40</v>
      </c>
      <c r="H6" s="350" t="s">
        <v>4472</v>
      </c>
      <c r="I6" s="351" t="s">
        <v>43</v>
      </c>
      <c r="J6" s="352" t="s">
        <v>44</v>
      </c>
      <c r="K6" s="352" t="s">
        <v>45</v>
      </c>
      <c r="L6" s="353" t="s">
        <v>47</v>
      </c>
    </row>
    <row r="7" spans="1:12" s="338" customFormat="1" ht="28" customHeight="1" x14ac:dyDescent="0.15">
      <c r="F7" s="339"/>
      <c r="G7" s="340" t="s">
        <v>4473</v>
      </c>
      <c r="H7" s="341"/>
      <c r="I7" s="342" t="s">
        <v>4473</v>
      </c>
      <c r="J7" s="342" t="s">
        <v>4473</v>
      </c>
      <c r="K7" s="342" t="s">
        <v>4473</v>
      </c>
    </row>
    <row r="8" spans="1:12" s="338" customFormat="1" ht="18.25" customHeight="1" thickBot="1" x14ac:dyDescent="0.25">
      <c r="A8" s="354" t="s">
        <v>4474</v>
      </c>
      <c r="B8" s="354"/>
      <c r="C8" s="354"/>
      <c r="D8" s="354"/>
      <c r="E8" s="354"/>
      <c r="F8" s="355"/>
      <c r="G8" s="356" t="s">
        <v>4473</v>
      </c>
      <c r="H8" s="341"/>
      <c r="I8" s="342" t="s">
        <v>4473</v>
      </c>
      <c r="J8" s="342" t="s">
        <v>4473</v>
      </c>
      <c r="K8" s="342" t="s">
        <v>4473</v>
      </c>
    </row>
    <row r="9" spans="1:12" s="338" customFormat="1" ht="2" customHeight="1" x14ac:dyDescent="0.15">
      <c r="F9" s="339"/>
      <c r="G9" s="340" t="s">
        <v>4473</v>
      </c>
      <c r="H9" s="341"/>
      <c r="I9" s="342" t="s">
        <v>4473</v>
      </c>
      <c r="J9" s="342" t="s">
        <v>4473</v>
      </c>
      <c r="K9" s="342" t="s">
        <v>4473</v>
      </c>
    </row>
    <row r="10" spans="1:12" s="338" customFormat="1" ht="18.25" customHeight="1" x14ac:dyDescent="0.2">
      <c r="A10" s="357" t="s">
        <v>4475</v>
      </c>
      <c r="B10" s="357"/>
      <c r="C10" s="357"/>
      <c r="D10" s="357"/>
      <c r="F10" s="339"/>
      <c r="G10" s="340" t="s">
        <v>4473</v>
      </c>
      <c r="H10" s="341"/>
      <c r="I10" s="342" t="s">
        <v>4473</v>
      </c>
      <c r="J10" s="342" t="s">
        <v>4473</v>
      </c>
      <c r="K10" s="342" t="s">
        <v>4473</v>
      </c>
    </row>
    <row r="11" spans="1:12" s="338" customFormat="1" ht="1.25" customHeight="1" x14ac:dyDescent="0.15">
      <c r="F11" s="339"/>
      <c r="G11" s="340" t="s">
        <v>4473</v>
      </c>
      <c r="H11" s="341"/>
      <c r="I11" s="342" t="s">
        <v>4473</v>
      </c>
      <c r="J11" s="342" t="s">
        <v>4473</v>
      </c>
      <c r="K11" s="342" t="s">
        <v>4473</v>
      </c>
    </row>
    <row r="12" spans="1:12" s="338" customFormat="1" ht="13.25" customHeight="1" x14ac:dyDescent="0.15">
      <c r="A12" s="358" t="s">
        <v>4348</v>
      </c>
      <c r="B12" s="358"/>
      <c r="C12" s="359" t="s">
        <v>4476</v>
      </c>
      <c r="D12" s="359" t="s">
        <v>4476</v>
      </c>
      <c r="E12" s="360" t="s">
        <v>799</v>
      </c>
      <c r="F12" s="361">
        <v>1500000</v>
      </c>
      <c r="G12" s="340">
        <v>0</v>
      </c>
      <c r="H12" s="341">
        <f t="shared" ref="H12" si="0">IF(ISBLANK(G12),"",F12*G12)</f>
        <v>0</v>
      </c>
      <c r="I12" s="342" t="s">
        <v>69</v>
      </c>
      <c r="J12" s="342" t="s">
        <v>69</v>
      </c>
      <c r="K12" s="342" t="s">
        <v>69</v>
      </c>
    </row>
    <row r="13" spans="1:12" s="338" customFormat="1" ht="18.25" customHeight="1" x14ac:dyDescent="0.2">
      <c r="A13" s="357" t="s">
        <v>4477</v>
      </c>
      <c r="B13" s="357"/>
      <c r="C13" s="357"/>
      <c r="D13" s="357"/>
      <c r="F13" s="339"/>
      <c r="G13" s="340" t="s">
        <v>4473</v>
      </c>
      <c r="H13" s="341"/>
      <c r="I13" s="342" t="s">
        <v>4473</v>
      </c>
      <c r="J13" s="342" t="s">
        <v>4473</v>
      </c>
      <c r="K13" s="342" t="s">
        <v>4473</v>
      </c>
    </row>
    <row r="14" spans="1:12" s="338" customFormat="1" ht="1.25" customHeight="1" x14ac:dyDescent="0.15">
      <c r="F14" s="339"/>
      <c r="G14" s="340" t="s">
        <v>4473</v>
      </c>
      <c r="H14" s="341"/>
      <c r="I14" s="342" t="s">
        <v>4473</v>
      </c>
      <c r="J14" s="342" t="s">
        <v>4473</v>
      </c>
      <c r="K14" s="342" t="s">
        <v>4473</v>
      </c>
    </row>
    <row r="15" spans="1:12" s="338" customFormat="1" ht="13.25" customHeight="1" x14ac:dyDescent="0.15">
      <c r="A15" s="358" t="s">
        <v>4403</v>
      </c>
      <c r="B15" s="358"/>
      <c r="C15" s="359" t="s">
        <v>4476</v>
      </c>
      <c r="D15" s="359" t="s">
        <v>4476</v>
      </c>
      <c r="E15" s="360" t="s">
        <v>799</v>
      </c>
      <c r="F15" s="361">
        <v>3114497</v>
      </c>
      <c r="G15" s="340">
        <v>0</v>
      </c>
      <c r="H15" s="341">
        <f>IF(ISBLANK(G15),"",F15*G15)</f>
        <v>0</v>
      </c>
      <c r="I15" s="342" t="s">
        <v>69</v>
      </c>
      <c r="J15" s="342" t="s">
        <v>69</v>
      </c>
      <c r="K15" s="342" t="s">
        <v>69</v>
      </c>
    </row>
    <row r="16" spans="1:12" s="338" customFormat="1" ht="2.75" customHeight="1" x14ac:dyDescent="0.15">
      <c r="F16" s="339"/>
      <c r="G16" s="340" t="s">
        <v>4473</v>
      </c>
      <c r="H16" s="341"/>
      <c r="I16" s="342" t="s">
        <v>4473</v>
      </c>
      <c r="J16" s="342" t="s">
        <v>4473</v>
      </c>
      <c r="K16" s="342" t="s">
        <v>4473</v>
      </c>
    </row>
    <row r="17" spans="1:11" s="338" customFormat="1" ht="14.75" customHeight="1" x14ac:dyDescent="0.15">
      <c r="A17" s="362" t="s">
        <v>4478</v>
      </c>
      <c r="B17" s="362"/>
      <c r="C17" s="362"/>
      <c r="D17" s="362"/>
      <c r="E17" s="362"/>
      <c r="F17" s="363">
        <v>4614497</v>
      </c>
      <c r="G17" s="340" t="s">
        <v>4473</v>
      </c>
      <c r="H17" s="341"/>
      <c r="I17" s="342" t="s">
        <v>4473</v>
      </c>
      <c r="J17" s="342" t="s">
        <v>4473</v>
      </c>
      <c r="K17" s="342" t="s">
        <v>4473</v>
      </c>
    </row>
    <row r="18" spans="1:11" s="338" customFormat="1" ht="18.25" customHeight="1" thickBot="1" x14ac:dyDescent="0.25">
      <c r="A18" s="354" t="s">
        <v>4479</v>
      </c>
      <c r="B18" s="354"/>
      <c r="C18" s="354"/>
      <c r="D18" s="354"/>
      <c r="E18" s="354"/>
      <c r="F18" s="355"/>
      <c r="G18" s="356" t="s">
        <v>4473</v>
      </c>
      <c r="H18" s="341"/>
      <c r="I18" s="342" t="s">
        <v>4473</v>
      </c>
      <c r="J18" s="342" t="s">
        <v>4473</v>
      </c>
      <c r="K18" s="342" t="s">
        <v>4473</v>
      </c>
    </row>
    <row r="19" spans="1:11" s="338" customFormat="1" ht="2" customHeight="1" x14ac:dyDescent="0.15">
      <c r="F19" s="339"/>
      <c r="G19" s="340" t="s">
        <v>4473</v>
      </c>
      <c r="H19" s="341"/>
      <c r="I19" s="342" t="s">
        <v>4473</v>
      </c>
      <c r="J19" s="342" t="s">
        <v>4473</v>
      </c>
      <c r="K19" s="342" t="s">
        <v>4473</v>
      </c>
    </row>
    <row r="20" spans="1:11" s="338" customFormat="1" ht="18.25" customHeight="1" x14ac:dyDescent="0.2">
      <c r="A20" s="357" t="s">
        <v>4480</v>
      </c>
      <c r="B20" s="357"/>
      <c r="C20" s="357"/>
      <c r="D20" s="357"/>
      <c r="F20" s="339"/>
      <c r="G20" s="340" t="s">
        <v>4473</v>
      </c>
      <c r="H20" s="341"/>
      <c r="I20" s="338" t="s">
        <v>4473</v>
      </c>
      <c r="J20" s="342" t="s">
        <v>4473</v>
      </c>
      <c r="K20" s="342" t="s">
        <v>4473</v>
      </c>
    </row>
    <row r="21" spans="1:11" s="338" customFormat="1" ht="1.25" customHeight="1" x14ac:dyDescent="0.15">
      <c r="F21" s="339"/>
      <c r="G21" s="340" t="s">
        <v>4473</v>
      </c>
      <c r="H21" s="341"/>
      <c r="I21" s="342" t="s">
        <v>4473</v>
      </c>
      <c r="J21" s="342" t="s">
        <v>4473</v>
      </c>
      <c r="K21" s="342" t="s">
        <v>4473</v>
      </c>
    </row>
    <row r="22" spans="1:11" s="338" customFormat="1" ht="13.25" customHeight="1" x14ac:dyDescent="0.15">
      <c r="A22" s="358" t="s">
        <v>4376</v>
      </c>
      <c r="B22" s="358"/>
      <c r="C22" s="359" t="s">
        <v>4476</v>
      </c>
      <c r="D22" s="359" t="s">
        <v>4476</v>
      </c>
      <c r="E22" s="360" t="s">
        <v>88</v>
      </c>
      <c r="F22" s="361">
        <v>20000000</v>
      </c>
      <c r="G22" s="340">
        <v>1</v>
      </c>
      <c r="H22" s="341">
        <f t="shared" ref="H22:H79" si="1">IF(ISBLANK(G22),"",F22*G22)</f>
        <v>20000000</v>
      </c>
      <c r="I22" s="342" t="s">
        <v>895</v>
      </c>
      <c r="J22" s="342">
        <v>5.3</v>
      </c>
      <c r="K22" s="342" t="s">
        <v>156</v>
      </c>
    </row>
    <row r="23" spans="1:11" s="338" customFormat="1" ht="13.25" customHeight="1" x14ac:dyDescent="0.15">
      <c r="A23" s="358" t="s">
        <v>4422</v>
      </c>
      <c r="B23" s="358"/>
      <c r="C23" s="359"/>
      <c r="D23" s="359" t="s">
        <v>4481</v>
      </c>
      <c r="E23" s="360" t="s">
        <v>88</v>
      </c>
      <c r="F23" s="361">
        <v>800000</v>
      </c>
      <c r="G23" s="340">
        <v>1</v>
      </c>
      <c r="H23" s="341">
        <f t="shared" si="1"/>
        <v>800000</v>
      </c>
      <c r="I23" s="342" t="s">
        <v>895</v>
      </c>
      <c r="J23" s="342">
        <v>5.3</v>
      </c>
      <c r="K23" s="342" t="s">
        <v>156</v>
      </c>
    </row>
    <row r="24" spans="1:11" s="338" customFormat="1" ht="13.25" customHeight="1" x14ac:dyDescent="0.15">
      <c r="A24" s="358" t="s">
        <v>4438</v>
      </c>
      <c r="B24" s="358"/>
      <c r="C24" s="359" t="s">
        <v>4476</v>
      </c>
      <c r="D24" s="359" t="s">
        <v>4476</v>
      </c>
      <c r="E24" s="360" t="s">
        <v>3115</v>
      </c>
      <c r="F24" s="361">
        <v>83381689</v>
      </c>
      <c r="G24" s="340">
        <v>0.1</v>
      </c>
      <c r="H24" s="341">
        <f t="shared" si="1"/>
        <v>8338168.9000000004</v>
      </c>
      <c r="I24" s="364" t="s">
        <v>79</v>
      </c>
      <c r="J24" s="342" t="s">
        <v>4455</v>
      </c>
      <c r="K24" s="342" t="s">
        <v>156</v>
      </c>
    </row>
    <row r="25" spans="1:11" s="338" customFormat="1" ht="13.25" customHeight="1" x14ac:dyDescent="0.15">
      <c r="A25" s="358" t="s">
        <v>4440</v>
      </c>
      <c r="B25" s="358"/>
      <c r="C25" s="359"/>
      <c r="D25" s="359" t="s">
        <v>4482</v>
      </c>
      <c r="E25" s="360" t="s">
        <v>88</v>
      </c>
      <c r="F25" s="361">
        <v>450000</v>
      </c>
      <c r="G25" s="340">
        <v>1</v>
      </c>
      <c r="H25" s="341">
        <f t="shared" si="1"/>
        <v>450000</v>
      </c>
      <c r="I25" s="342" t="s">
        <v>79</v>
      </c>
      <c r="J25" s="342">
        <v>3.5</v>
      </c>
      <c r="K25" s="342" t="s">
        <v>81</v>
      </c>
    </row>
    <row r="26" spans="1:11" s="338" customFormat="1" ht="18.25" customHeight="1" x14ac:dyDescent="0.2">
      <c r="A26" s="357" t="s">
        <v>4483</v>
      </c>
      <c r="B26" s="357"/>
      <c r="C26" s="357"/>
      <c r="D26" s="357"/>
      <c r="F26" s="339"/>
      <c r="G26" s="340" t="s">
        <v>4473</v>
      </c>
      <c r="H26" s="341"/>
      <c r="I26" s="342" t="s">
        <v>4473</v>
      </c>
      <c r="J26" s="342" t="s">
        <v>4473</v>
      </c>
      <c r="K26" s="342" t="s">
        <v>4473</v>
      </c>
    </row>
    <row r="27" spans="1:11" s="338" customFormat="1" ht="1.25" customHeight="1" x14ac:dyDescent="0.15">
      <c r="F27" s="339"/>
      <c r="G27" s="340" t="s">
        <v>4473</v>
      </c>
      <c r="H27" s="341"/>
      <c r="I27" s="342" t="s">
        <v>4473</v>
      </c>
      <c r="J27" s="342" t="s">
        <v>4473</v>
      </c>
      <c r="K27" s="342" t="s">
        <v>4473</v>
      </c>
    </row>
    <row r="28" spans="1:11" s="338" customFormat="1" ht="13.25" customHeight="1" x14ac:dyDescent="0.15">
      <c r="A28" s="358" t="s">
        <v>4409</v>
      </c>
      <c r="B28" s="358"/>
      <c r="C28" s="359" t="s">
        <v>4484</v>
      </c>
      <c r="D28" s="359" t="s">
        <v>4485</v>
      </c>
      <c r="E28" s="360" t="s">
        <v>4486</v>
      </c>
      <c r="F28" s="361">
        <v>136558</v>
      </c>
      <c r="G28" s="340">
        <v>1</v>
      </c>
      <c r="H28" s="341">
        <f t="shared" si="1"/>
        <v>136558</v>
      </c>
      <c r="I28" s="342" t="s">
        <v>79</v>
      </c>
      <c r="J28" s="342">
        <v>3.5</v>
      </c>
      <c r="K28" s="342" t="s">
        <v>81</v>
      </c>
    </row>
    <row r="29" spans="1:11" s="338" customFormat="1" ht="2.75" customHeight="1" x14ac:dyDescent="0.15">
      <c r="F29" s="339"/>
      <c r="G29" s="340" t="s">
        <v>4473</v>
      </c>
      <c r="H29" s="341"/>
      <c r="I29" s="342" t="s">
        <v>4473</v>
      </c>
      <c r="J29" s="342" t="s">
        <v>4473</v>
      </c>
      <c r="K29" s="342" t="s">
        <v>4473</v>
      </c>
    </row>
    <row r="30" spans="1:11" s="338" customFormat="1" ht="14.75" customHeight="1" x14ac:dyDescent="0.15">
      <c r="A30" s="362" t="s">
        <v>4487</v>
      </c>
      <c r="B30" s="362"/>
      <c r="C30" s="362"/>
      <c r="D30" s="362"/>
      <c r="E30" s="362"/>
      <c r="F30" s="363">
        <v>104768247</v>
      </c>
      <c r="G30" s="340" t="s">
        <v>4473</v>
      </c>
      <c r="H30" s="341"/>
      <c r="I30" s="342" t="s">
        <v>4473</v>
      </c>
      <c r="J30" s="342" t="s">
        <v>4473</v>
      </c>
      <c r="K30" s="342" t="s">
        <v>4473</v>
      </c>
    </row>
    <row r="31" spans="1:11" s="338" customFormat="1" ht="18.25" customHeight="1" thickBot="1" x14ac:dyDescent="0.25">
      <c r="A31" s="354" t="s">
        <v>1857</v>
      </c>
      <c r="B31" s="354"/>
      <c r="C31" s="354"/>
      <c r="D31" s="354"/>
      <c r="E31" s="354"/>
      <c r="F31" s="355"/>
      <c r="G31" s="356" t="s">
        <v>4473</v>
      </c>
      <c r="H31" s="341"/>
      <c r="I31" s="342" t="s">
        <v>4473</v>
      </c>
      <c r="J31" s="342" t="s">
        <v>4473</v>
      </c>
      <c r="K31" s="342" t="s">
        <v>4473</v>
      </c>
    </row>
    <row r="32" spans="1:11" s="338" customFormat="1" ht="2" customHeight="1" x14ac:dyDescent="0.15">
      <c r="F32" s="339"/>
      <c r="G32" s="340" t="s">
        <v>4473</v>
      </c>
      <c r="H32" s="341"/>
      <c r="I32" s="342" t="s">
        <v>4473</v>
      </c>
      <c r="J32" s="342" t="s">
        <v>4473</v>
      </c>
      <c r="K32" s="342" t="s">
        <v>4473</v>
      </c>
    </row>
    <row r="33" spans="1:12" s="338" customFormat="1" ht="18.25" customHeight="1" x14ac:dyDescent="0.2">
      <c r="A33" s="357" t="s">
        <v>4488</v>
      </c>
      <c r="B33" s="357"/>
      <c r="C33" s="357"/>
      <c r="D33" s="357"/>
      <c r="F33" s="339"/>
      <c r="G33" s="340" t="s">
        <v>4473</v>
      </c>
      <c r="H33" s="341"/>
      <c r="I33" s="342" t="s">
        <v>4473</v>
      </c>
      <c r="J33" s="342" t="s">
        <v>4473</v>
      </c>
      <c r="K33" s="342" t="s">
        <v>4473</v>
      </c>
    </row>
    <row r="34" spans="1:12" s="338" customFormat="1" ht="1.25" customHeight="1" x14ac:dyDescent="0.15">
      <c r="F34" s="339"/>
      <c r="G34" s="340" t="s">
        <v>4473</v>
      </c>
      <c r="H34" s="341"/>
      <c r="I34" s="342" t="s">
        <v>4473</v>
      </c>
      <c r="J34" s="342" t="s">
        <v>4473</v>
      </c>
      <c r="K34" s="342" t="s">
        <v>4473</v>
      </c>
    </row>
    <row r="35" spans="1:12" s="338" customFormat="1" ht="13.25" customHeight="1" x14ac:dyDescent="0.15">
      <c r="A35" s="358" t="s">
        <v>4347</v>
      </c>
      <c r="B35" s="358"/>
      <c r="C35" s="359" t="s">
        <v>4489</v>
      </c>
      <c r="D35" s="359" t="s">
        <v>4490</v>
      </c>
      <c r="E35" s="360" t="s">
        <v>4486</v>
      </c>
      <c r="F35" s="361">
        <v>1500000</v>
      </c>
      <c r="G35" s="340">
        <v>0</v>
      </c>
      <c r="H35" s="341">
        <f t="shared" si="1"/>
        <v>0</v>
      </c>
      <c r="I35" s="342" t="s">
        <v>69</v>
      </c>
      <c r="J35" s="342" t="s">
        <v>69</v>
      </c>
      <c r="K35" s="342" t="s">
        <v>69</v>
      </c>
      <c r="L35" s="338" t="s">
        <v>4464</v>
      </c>
    </row>
    <row r="36" spans="1:12" s="338" customFormat="1" ht="13.25" customHeight="1" x14ac:dyDescent="0.15">
      <c r="A36" s="358" t="s">
        <v>4355</v>
      </c>
      <c r="B36" s="358"/>
      <c r="C36" s="359" t="s">
        <v>4489</v>
      </c>
      <c r="D36" s="359" t="s">
        <v>4491</v>
      </c>
      <c r="E36" s="360" t="s">
        <v>4486</v>
      </c>
      <c r="F36" s="361">
        <v>2100000</v>
      </c>
      <c r="G36" s="340">
        <v>1</v>
      </c>
      <c r="H36" s="341">
        <f t="shared" si="1"/>
        <v>2100000</v>
      </c>
      <c r="I36" s="342" t="s">
        <v>79</v>
      </c>
      <c r="J36" s="342">
        <v>3.5</v>
      </c>
      <c r="K36" s="342" t="s">
        <v>81</v>
      </c>
    </row>
    <row r="37" spans="1:12" s="338" customFormat="1" ht="13.25" customHeight="1" x14ac:dyDescent="0.15">
      <c r="A37" s="358" t="s">
        <v>4364</v>
      </c>
      <c r="B37" s="358"/>
      <c r="C37" s="359" t="s">
        <v>4484</v>
      </c>
      <c r="D37" s="359" t="s">
        <v>4485</v>
      </c>
      <c r="E37" s="360" t="s">
        <v>3115</v>
      </c>
      <c r="F37" s="361">
        <v>2000000</v>
      </c>
      <c r="G37" s="340">
        <v>1</v>
      </c>
      <c r="H37" s="341">
        <f t="shared" si="1"/>
        <v>2000000</v>
      </c>
      <c r="I37" s="342" t="s">
        <v>79</v>
      </c>
      <c r="J37" s="342">
        <v>3.5</v>
      </c>
      <c r="K37" s="342" t="s">
        <v>81</v>
      </c>
    </row>
    <row r="38" spans="1:12" s="338" customFormat="1" ht="24.5" customHeight="1" x14ac:dyDescent="0.15">
      <c r="A38" s="358" t="s">
        <v>4373</v>
      </c>
      <c r="B38" s="358"/>
      <c r="C38" s="359" t="s">
        <v>69</v>
      </c>
      <c r="D38" s="359" t="s">
        <v>69</v>
      </c>
      <c r="E38" s="360" t="s">
        <v>3115</v>
      </c>
      <c r="F38" s="361">
        <v>1000000</v>
      </c>
      <c r="G38" s="340">
        <v>1</v>
      </c>
      <c r="H38" s="341">
        <f t="shared" si="1"/>
        <v>1000000</v>
      </c>
      <c r="I38" s="342" t="s">
        <v>79</v>
      </c>
      <c r="J38" s="342">
        <v>3.1</v>
      </c>
      <c r="K38" s="342" t="s">
        <v>81</v>
      </c>
    </row>
    <row r="39" spans="1:12" s="338" customFormat="1" ht="13.25" customHeight="1" x14ac:dyDescent="0.15">
      <c r="A39" s="358" t="s">
        <v>4380</v>
      </c>
      <c r="B39" s="358"/>
      <c r="C39" s="359" t="s">
        <v>4492</v>
      </c>
      <c r="D39" s="359" t="s">
        <v>4493</v>
      </c>
      <c r="E39" s="360" t="s">
        <v>4486</v>
      </c>
      <c r="F39" s="361">
        <v>550000</v>
      </c>
      <c r="G39" s="340">
        <v>1</v>
      </c>
      <c r="H39" s="341">
        <f t="shared" si="1"/>
        <v>550000</v>
      </c>
      <c r="I39" s="342" t="s">
        <v>79</v>
      </c>
      <c r="J39" s="342">
        <v>3.5</v>
      </c>
      <c r="K39" s="342" t="s">
        <v>81</v>
      </c>
    </row>
    <row r="40" spans="1:12" s="338" customFormat="1" ht="13.25" customHeight="1" x14ac:dyDescent="0.15">
      <c r="A40" s="358" t="s">
        <v>4383</v>
      </c>
      <c r="B40" s="358"/>
      <c r="C40" s="359" t="s">
        <v>4484</v>
      </c>
      <c r="D40" s="359" t="s">
        <v>4494</v>
      </c>
      <c r="E40" s="360" t="s">
        <v>4486</v>
      </c>
      <c r="F40" s="361">
        <v>1400000</v>
      </c>
      <c r="G40" s="340">
        <v>1</v>
      </c>
      <c r="H40" s="341">
        <f t="shared" si="1"/>
        <v>1400000</v>
      </c>
      <c r="I40" s="342" t="s">
        <v>79</v>
      </c>
      <c r="J40" s="342">
        <v>3.5</v>
      </c>
      <c r="K40" s="342" t="s">
        <v>81</v>
      </c>
    </row>
    <row r="41" spans="1:12" s="338" customFormat="1" ht="13.25" customHeight="1" x14ac:dyDescent="0.15">
      <c r="A41" s="358" t="s">
        <v>4419</v>
      </c>
      <c r="B41" s="358"/>
      <c r="C41" s="359" t="s">
        <v>4476</v>
      </c>
      <c r="D41" s="359" t="s">
        <v>4476</v>
      </c>
      <c r="E41" s="360" t="s">
        <v>4486</v>
      </c>
      <c r="F41" s="361">
        <v>650000</v>
      </c>
      <c r="G41" s="340">
        <v>1</v>
      </c>
      <c r="H41" s="341">
        <f t="shared" si="1"/>
        <v>650000</v>
      </c>
      <c r="I41" s="342" t="s">
        <v>79</v>
      </c>
      <c r="J41" s="342">
        <v>3.5</v>
      </c>
      <c r="K41" s="342" t="s">
        <v>81</v>
      </c>
    </row>
    <row r="42" spans="1:12" s="338" customFormat="1" ht="13.25" customHeight="1" x14ac:dyDescent="0.15">
      <c r="A42" s="358" t="s">
        <v>4444</v>
      </c>
      <c r="B42" s="358"/>
      <c r="C42" s="359" t="s">
        <v>4476</v>
      </c>
      <c r="D42" s="359" t="s">
        <v>4476</v>
      </c>
      <c r="E42" s="360" t="s">
        <v>3115</v>
      </c>
      <c r="F42" s="361">
        <v>250000</v>
      </c>
      <c r="G42" s="340">
        <v>1</v>
      </c>
      <c r="H42" s="341">
        <f t="shared" si="1"/>
        <v>250000</v>
      </c>
      <c r="I42" s="342" t="s">
        <v>79</v>
      </c>
      <c r="J42" s="342">
        <v>3.4</v>
      </c>
      <c r="K42" s="342" t="s">
        <v>81</v>
      </c>
    </row>
    <row r="43" spans="1:12" s="338" customFormat="1" ht="2.75" customHeight="1" x14ac:dyDescent="0.15">
      <c r="F43" s="339"/>
      <c r="G43" s="340" t="s">
        <v>4473</v>
      </c>
      <c r="H43" s="341"/>
      <c r="I43" s="342" t="s">
        <v>4473</v>
      </c>
      <c r="J43" s="342" t="s">
        <v>4473</v>
      </c>
      <c r="K43" s="342" t="s">
        <v>4473</v>
      </c>
    </row>
    <row r="44" spans="1:12" s="338" customFormat="1" ht="14.75" customHeight="1" x14ac:dyDescent="0.15">
      <c r="A44" s="362" t="s">
        <v>4495</v>
      </c>
      <c r="B44" s="362"/>
      <c r="C44" s="362"/>
      <c r="D44" s="362"/>
      <c r="E44" s="362"/>
      <c r="F44" s="363">
        <v>9450000</v>
      </c>
      <c r="G44" s="340" t="s">
        <v>4473</v>
      </c>
      <c r="H44" s="341"/>
      <c r="I44" s="342" t="s">
        <v>4473</v>
      </c>
      <c r="J44" s="342" t="s">
        <v>4473</v>
      </c>
      <c r="K44" s="342" t="s">
        <v>4473</v>
      </c>
    </row>
    <row r="45" spans="1:12" s="338" customFormat="1" ht="18.25" customHeight="1" thickBot="1" x14ac:dyDescent="0.25">
      <c r="A45" s="354" t="s">
        <v>4496</v>
      </c>
      <c r="B45" s="354"/>
      <c r="C45" s="354"/>
      <c r="D45" s="354"/>
      <c r="E45" s="354"/>
      <c r="F45" s="355"/>
      <c r="G45" s="356" t="s">
        <v>4473</v>
      </c>
      <c r="H45" s="341"/>
      <c r="I45" s="342" t="s">
        <v>4473</v>
      </c>
      <c r="J45" s="342" t="s">
        <v>4473</v>
      </c>
      <c r="K45" s="342" t="s">
        <v>4473</v>
      </c>
    </row>
    <row r="46" spans="1:12" s="338" customFormat="1" ht="2" customHeight="1" x14ac:dyDescent="0.15">
      <c r="F46" s="339"/>
      <c r="G46" s="340" t="s">
        <v>4473</v>
      </c>
      <c r="H46" s="341"/>
      <c r="I46" s="342" t="s">
        <v>4473</v>
      </c>
      <c r="J46" s="342" t="s">
        <v>4473</v>
      </c>
      <c r="K46" s="342" t="s">
        <v>4473</v>
      </c>
    </row>
    <row r="47" spans="1:12" s="338" customFormat="1" ht="18.25" customHeight="1" x14ac:dyDescent="0.2">
      <c r="A47" s="357" t="s">
        <v>4497</v>
      </c>
      <c r="B47" s="357"/>
      <c r="C47" s="357"/>
      <c r="D47" s="357"/>
      <c r="F47" s="339"/>
      <c r="G47" s="340" t="s">
        <v>4473</v>
      </c>
      <c r="H47" s="341"/>
      <c r="I47" s="342" t="s">
        <v>4473</v>
      </c>
      <c r="J47" s="342" t="s">
        <v>4473</v>
      </c>
      <c r="K47" s="342" t="s">
        <v>4473</v>
      </c>
    </row>
    <row r="48" spans="1:12" s="338" customFormat="1" ht="1.25" customHeight="1" x14ac:dyDescent="0.15">
      <c r="F48" s="339"/>
      <c r="G48" s="340" t="s">
        <v>4473</v>
      </c>
      <c r="H48" s="341"/>
      <c r="I48" s="342" t="s">
        <v>4473</v>
      </c>
      <c r="J48" s="342" t="s">
        <v>4473</v>
      </c>
      <c r="K48" s="342" t="s">
        <v>4473</v>
      </c>
    </row>
    <row r="49" spans="1:11" s="338" customFormat="1" ht="13.25" customHeight="1" x14ac:dyDescent="0.15">
      <c r="A49" s="365" t="s">
        <v>4351</v>
      </c>
      <c r="B49" s="358"/>
      <c r="C49" s="359" t="s">
        <v>4484</v>
      </c>
      <c r="D49" s="359" t="s">
        <v>4498</v>
      </c>
      <c r="E49" s="360" t="s">
        <v>88</v>
      </c>
      <c r="F49" s="361">
        <v>5015499</v>
      </c>
      <c r="G49" s="340">
        <v>1</v>
      </c>
      <c r="H49" s="341">
        <f t="shared" si="1"/>
        <v>5015499</v>
      </c>
      <c r="I49" s="364" t="s">
        <v>79</v>
      </c>
      <c r="J49" s="342">
        <v>3.1</v>
      </c>
      <c r="K49" s="342" t="s">
        <v>81</v>
      </c>
    </row>
    <row r="50" spans="1:11" s="338" customFormat="1" ht="24.5" customHeight="1" x14ac:dyDescent="0.15">
      <c r="A50" s="358" t="s">
        <v>4352</v>
      </c>
      <c r="B50" s="358"/>
      <c r="C50" s="359" t="s">
        <v>4492</v>
      </c>
      <c r="D50" s="359" t="s">
        <v>4499</v>
      </c>
      <c r="E50" s="360" t="s">
        <v>4486</v>
      </c>
      <c r="F50" s="361">
        <v>150000</v>
      </c>
      <c r="G50" s="340">
        <v>1</v>
      </c>
      <c r="H50" s="341">
        <f t="shared" si="1"/>
        <v>150000</v>
      </c>
      <c r="I50" s="342" t="s">
        <v>79</v>
      </c>
      <c r="J50" s="342">
        <v>3.5</v>
      </c>
      <c r="K50" s="342" t="s">
        <v>81</v>
      </c>
    </row>
    <row r="51" spans="1:11" s="338" customFormat="1" ht="24.5" customHeight="1" x14ac:dyDescent="0.15">
      <c r="A51" s="358" t="s">
        <v>4353</v>
      </c>
      <c r="B51" s="358"/>
      <c r="C51" s="359" t="s">
        <v>4492</v>
      </c>
      <c r="D51" s="359" t="s">
        <v>4499</v>
      </c>
      <c r="E51" s="360" t="s">
        <v>4486</v>
      </c>
      <c r="F51" s="361">
        <v>360000</v>
      </c>
      <c r="G51" s="340">
        <v>1</v>
      </c>
      <c r="H51" s="341">
        <f t="shared" si="1"/>
        <v>360000</v>
      </c>
      <c r="I51" s="342" t="s">
        <v>79</v>
      </c>
      <c r="J51" s="342">
        <v>3.5</v>
      </c>
      <c r="K51" s="342" t="s">
        <v>81</v>
      </c>
    </row>
    <row r="52" spans="1:11" s="338" customFormat="1" ht="24.5" customHeight="1" x14ac:dyDescent="0.15">
      <c r="A52" s="358" t="s">
        <v>4428</v>
      </c>
      <c r="B52" s="358"/>
      <c r="C52" s="359" t="s">
        <v>4484</v>
      </c>
      <c r="D52" s="359" t="s">
        <v>3847</v>
      </c>
      <c r="E52" s="360" t="s">
        <v>4486</v>
      </c>
      <c r="F52" s="361">
        <v>1400000</v>
      </c>
      <c r="G52" s="340">
        <v>1</v>
      </c>
      <c r="H52" s="341">
        <f t="shared" si="1"/>
        <v>1400000</v>
      </c>
      <c r="I52" s="342" t="s">
        <v>79</v>
      </c>
      <c r="J52" s="342">
        <v>3.5</v>
      </c>
      <c r="K52" s="342" t="s">
        <v>81</v>
      </c>
    </row>
    <row r="53" spans="1:11" s="338" customFormat="1" ht="24.5" customHeight="1" x14ac:dyDescent="0.15">
      <c r="A53" s="358" t="s">
        <v>4433</v>
      </c>
      <c r="B53" s="358"/>
      <c r="C53" s="359" t="s">
        <v>4492</v>
      </c>
      <c r="D53" s="359" t="s">
        <v>4499</v>
      </c>
      <c r="E53" s="360" t="s">
        <v>4486</v>
      </c>
      <c r="F53" s="361">
        <v>990000</v>
      </c>
      <c r="G53" s="340">
        <v>1</v>
      </c>
      <c r="H53" s="341">
        <f t="shared" si="1"/>
        <v>990000</v>
      </c>
      <c r="I53" s="342" t="s">
        <v>79</v>
      </c>
      <c r="J53" s="342">
        <v>3.5</v>
      </c>
      <c r="K53" s="342" t="s">
        <v>81</v>
      </c>
    </row>
    <row r="54" spans="1:11" s="338" customFormat="1" ht="18.25" customHeight="1" x14ac:dyDescent="0.2">
      <c r="A54" s="357" t="s">
        <v>4500</v>
      </c>
      <c r="B54" s="357"/>
      <c r="C54" s="357"/>
      <c r="D54" s="357"/>
      <c r="F54" s="339"/>
      <c r="G54" s="340" t="s">
        <v>4473</v>
      </c>
      <c r="H54" s="341"/>
      <c r="I54" s="342" t="s">
        <v>4473</v>
      </c>
      <c r="J54" s="342" t="s">
        <v>4473</v>
      </c>
      <c r="K54" s="342" t="s">
        <v>4473</v>
      </c>
    </row>
    <row r="55" spans="1:11" s="338" customFormat="1" ht="1.25" customHeight="1" x14ac:dyDescent="0.15">
      <c r="F55" s="339"/>
      <c r="G55" s="340" t="s">
        <v>4473</v>
      </c>
      <c r="H55" s="341"/>
      <c r="I55" s="342" t="s">
        <v>4473</v>
      </c>
      <c r="J55" s="342" t="s">
        <v>4473</v>
      </c>
      <c r="K55" s="342" t="s">
        <v>4473</v>
      </c>
    </row>
    <row r="56" spans="1:11" s="338" customFormat="1" ht="13.25" customHeight="1" x14ac:dyDescent="0.15">
      <c r="A56" s="358" t="s">
        <v>4366</v>
      </c>
      <c r="B56" s="358"/>
      <c r="C56" s="359" t="s">
        <v>4489</v>
      </c>
      <c r="D56" s="359" t="s">
        <v>4501</v>
      </c>
      <c r="E56" s="360" t="s">
        <v>4486</v>
      </c>
      <c r="F56" s="361">
        <v>3900000</v>
      </c>
      <c r="G56" s="340">
        <v>1</v>
      </c>
      <c r="H56" s="341">
        <f t="shared" ref="H56" si="2">IF(ISBLANK(G56),"",F56*G56)</f>
        <v>3900000</v>
      </c>
      <c r="I56" s="342" t="s">
        <v>79</v>
      </c>
      <c r="J56" s="342">
        <v>3.5</v>
      </c>
      <c r="K56" s="342" t="s">
        <v>81</v>
      </c>
    </row>
    <row r="57" spans="1:11" s="338" customFormat="1" ht="13.25" customHeight="1" x14ac:dyDescent="0.15">
      <c r="A57" s="365" t="s">
        <v>4418</v>
      </c>
      <c r="B57" s="358"/>
      <c r="C57" s="359" t="s">
        <v>4489</v>
      </c>
      <c r="D57" s="359" t="s">
        <v>4502</v>
      </c>
      <c r="E57" s="360" t="s">
        <v>3115</v>
      </c>
      <c r="F57" s="361">
        <v>500000</v>
      </c>
      <c r="G57" s="340">
        <v>1</v>
      </c>
      <c r="H57" s="341">
        <f t="shared" si="1"/>
        <v>500000</v>
      </c>
      <c r="I57" s="342" t="s">
        <v>79</v>
      </c>
      <c r="J57" s="342">
        <v>3.1</v>
      </c>
      <c r="K57" s="342" t="s">
        <v>81</v>
      </c>
    </row>
    <row r="58" spans="1:11" s="338" customFormat="1" ht="18.25" customHeight="1" x14ac:dyDescent="0.2">
      <c r="A58" s="357" t="s">
        <v>4503</v>
      </c>
      <c r="B58" s="357"/>
      <c r="C58" s="357"/>
      <c r="D58" s="357"/>
      <c r="F58" s="339"/>
      <c r="G58" s="340" t="s">
        <v>4473</v>
      </c>
      <c r="H58" s="341"/>
      <c r="I58" s="342" t="s">
        <v>4473</v>
      </c>
      <c r="J58" s="342" t="s">
        <v>4473</v>
      </c>
      <c r="K58" s="342" t="s">
        <v>4473</v>
      </c>
    </row>
    <row r="59" spans="1:11" s="338" customFormat="1" ht="1.25" customHeight="1" x14ac:dyDescent="0.15">
      <c r="F59" s="339"/>
      <c r="G59" s="340" t="s">
        <v>4473</v>
      </c>
      <c r="H59" s="341"/>
      <c r="I59" s="342" t="s">
        <v>4473</v>
      </c>
      <c r="J59" s="342" t="s">
        <v>4473</v>
      </c>
      <c r="K59" s="342" t="s">
        <v>4473</v>
      </c>
    </row>
    <row r="60" spans="1:11" s="338" customFormat="1" ht="24.5" customHeight="1" x14ac:dyDescent="0.15">
      <c r="A60" s="358" t="s">
        <v>4390</v>
      </c>
      <c r="B60" s="358"/>
      <c r="C60" s="359" t="s">
        <v>4489</v>
      </c>
      <c r="D60" s="359" t="s">
        <v>4504</v>
      </c>
      <c r="E60" s="360" t="s">
        <v>3115</v>
      </c>
      <c r="F60" s="361">
        <v>300000</v>
      </c>
      <c r="G60" s="340">
        <v>1</v>
      </c>
      <c r="H60" s="341">
        <f t="shared" si="1"/>
        <v>300000</v>
      </c>
      <c r="I60" s="342" t="s">
        <v>79</v>
      </c>
      <c r="J60" s="342" t="s">
        <v>4451</v>
      </c>
      <c r="K60" s="342" t="s">
        <v>81</v>
      </c>
    </row>
    <row r="61" spans="1:11" s="338" customFormat="1" ht="18.25" customHeight="1" x14ac:dyDescent="0.2">
      <c r="A61" s="357" t="s">
        <v>4505</v>
      </c>
      <c r="B61" s="357"/>
      <c r="C61" s="357"/>
      <c r="D61" s="357"/>
      <c r="F61" s="339"/>
      <c r="G61" s="340" t="s">
        <v>4473</v>
      </c>
      <c r="H61" s="341"/>
      <c r="I61" s="342" t="s">
        <v>4473</v>
      </c>
      <c r="J61" s="342" t="s">
        <v>4473</v>
      </c>
      <c r="K61" s="342" t="s">
        <v>4473</v>
      </c>
    </row>
    <row r="62" spans="1:11" s="338" customFormat="1" ht="1.25" customHeight="1" x14ac:dyDescent="0.15">
      <c r="F62" s="339"/>
      <c r="G62" s="340" t="s">
        <v>4473</v>
      </c>
      <c r="H62" s="341"/>
      <c r="I62" s="342" t="s">
        <v>4473</v>
      </c>
      <c r="J62" s="342" t="s">
        <v>4473</v>
      </c>
      <c r="K62" s="342" t="s">
        <v>4473</v>
      </c>
    </row>
    <row r="63" spans="1:11" s="338" customFormat="1" ht="13.25" customHeight="1" x14ac:dyDescent="0.15">
      <c r="A63" s="358" t="s">
        <v>4380</v>
      </c>
      <c r="B63" s="358"/>
      <c r="C63" s="359" t="s">
        <v>4492</v>
      </c>
      <c r="D63" s="359" t="s">
        <v>4493</v>
      </c>
      <c r="E63" s="360" t="s">
        <v>4486</v>
      </c>
      <c r="F63" s="361">
        <v>760000</v>
      </c>
      <c r="G63" s="340">
        <v>1</v>
      </c>
      <c r="H63" s="341">
        <f t="shared" si="1"/>
        <v>760000</v>
      </c>
      <c r="I63" s="342" t="s">
        <v>79</v>
      </c>
      <c r="J63" s="342">
        <v>3.5</v>
      </c>
      <c r="K63" s="342" t="s">
        <v>81</v>
      </c>
    </row>
    <row r="64" spans="1:11" s="338" customFormat="1" ht="18.25" customHeight="1" x14ac:dyDescent="0.2">
      <c r="A64" s="357" t="s">
        <v>4506</v>
      </c>
      <c r="B64" s="357"/>
      <c r="C64" s="357"/>
      <c r="D64" s="357"/>
      <c r="F64" s="339"/>
      <c r="G64" s="340" t="s">
        <v>4473</v>
      </c>
      <c r="H64" s="341"/>
      <c r="I64" s="342" t="s">
        <v>4473</v>
      </c>
      <c r="J64" s="342" t="s">
        <v>4473</v>
      </c>
      <c r="K64" s="342" t="s">
        <v>4473</v>
      </c>
    </row>
    <row r="65" spans="1:11" s="338" customFormat="1" ht="1.25" customHeight="1" x14ac:dyDescent="0.15">
      <c r="F65" s="339"/>
      <c r="G65" s="340" t="s">
        <v>4473</v>
      </c>
      <c r="H65" s="341"/>
      <c r="I65" s="342" t="s">
        <v>4473</v>
      </c>
      <c r="J65" s="342" t="s">
        <v>4473</v>
      </c>
      <c r="K65" s="342" t="s">
        <v>4473</v>
      </c>
    </row>
    <row r="66" spans="1:11" s="338" customFormat="1" ht="13.25" customHeight="1" x14ac:dyDescent="0.15">
      <c r="A66" s="358" t="s">
        <v>4376</v>
      </c>
      <c r="B66" s="358"/>
      <c r="C66" s="359" t="s">
        <v>4476</v>
      </c>
      <c r="D66" s="359" t="s">
        <v>4476</v>
      </c>
      <c r="E66" s="360" t="s">
        <v>88</v>
      </c>
      <c r="F66" s="361">
        <v>124400</v>
      </c>
      <c r="G66" s="340">
        <v>1</v>
      </c>
      <c r="H66" s="341">
        <f t="shared" si="1"/>
        <v>124400</v>
      </c>
      <c r="I66" s="342" t="s">
        <v>895</v>
      </c>
      <c r="J66" s="342">
        <v>5.3</v>
      </c>
      <c r="K66" s="342" t="s">
        <v>156</v>
      </c>
    </row>
    <row r="67" spans="1:11" s="338" customFormat="1" ht="18.25" customHeight="1" x14ac:dyDescent="0.2">
      <c r="A67" s="357" t="s">
        <v>4507</v>
      </c>
      <c r="B67" s="357"/>
      <c r="C67" s="357"/>
      <c r="D67" s="357"/>
      <c r="F67" s="339"/>
      <c r="G67" s="340" t="s">
        <v>4473</v>
      </c>
      <c r="H67" s="341"/>
      <c r="I67" s="342" t="s">
        <v>4473</v>
      </c>
      <c r="J67" s="342" t="s">
        <v>4473</v>
      </c>
      <c r="K67" s="342" t="s">
        <v>4473</v>
      </c>
    </row>
    <row r="68" spans="1:11" s="338" customFormat="1" ht="1.25" customHeight="1" x14ac:dyDescent="0.15">
      <c r="F68" s="339"/>
      <c r="G68" s="340" t="s">
        <v>4473</v>
      </c>
      <c r="H68" s="341"/>
      <c r="I68" s="342" t="s">
        <v>4473</v>
      </c>
      <c r="J68" s="342" t="s">
        <v>4473</v>
      </c>
      <c r="K68" s="342" t="s">
        <v>4473</v>
      </c>
    </row>
    <row r="69" spans="1:11" s="338" customFormat="1" ht="13.25" customHeight="1" x14ac:dyDescent="0.15">
      <c r="A69" s="358" t="s">
        <v>4396</v>
      </c>
      <c r="B69" s="358"/>
      <c r="C69" s="359" t="s">
        <v>4484</v>
      </c>
      <c r="D69" s="359" t="s">
        <v>4508</v>
      </c>
      <c r="E69" s="360" t="s">
        <v>4486</v>
      </c>
      <c r="F69" s="361">
        <v>400000</v>
      </c>
      <c r="G69" s="340">
        <v>1</v>
      </c>
      <c r="H69" s="341">
        <f t="shared" si="1"/>
        <v>400000</v>
      </c>
      <c r="I69" s="342" t="s">
        <v>79</v>
      </c>
      <c r="J69" s="342">
        <v>3.5</v>
      </c>
      <c r="K69" s="342" t="s">
        <v>81</v>
      </c>
    </row>
    <row r="70" spans="1:11" s="338" customFormat="1" ht="18.25" customHeight="1" x14ac:dyDescent="0.2">
      <c r="A70" s="357" t="s">
        <v>4509</v>
      </c>
      <c r="B70" s="357"/>
      <c r="C70" s="357"/>
      <c r="D70" s="357"/>
      <c r="F70" s="339"/>
      <c r="G70" s="340" t="s">
        <v>4473</v>
      </c>
      <c r="H70" s="341"/>
      <c r="I70" s="342" t="s">
        <v>4473</v>
      </c>
      <c r="J70" s="342" t="s">
        <v>4473</v>
      </c>
      <c r="K70" s="342" t="s">
        <v>4473</v>
      </c>
    </row>
    <row r="71" spans="1:11" s="338" customFormat="1" ht="1.25" customHeight="1" x14ac:dyDescent="0.15">
      <c r="F71" s="339"/>
      <c r="G71" s="340" t="s">
        <v>4473</v>
      </c>
      <c r="H71" s="341"/>
      <c r="I71" s="342" t="s">
        <v>4473</v>
      </c>
      <c r="J71" s="342" t="s">
        <v>4473</v>
      </c>
      <c r="K71" s="342" t="s">
        <v>4473</v>
      </c>
    </row>
    <row r="72" spans="1:11" s="338" customFormat="1" ht="13.25" customHeight="1" x14ac:dyDescent="0.15">
      <c r="A72" s="365" t="s">
        <v>4449</v>
      </c>
      <c r="B72" s="358"/>
      <c r="C72" s="359"/>
      <c r="D72" s="359" t="s">
        <v>4510</v>
      </c>
      <c r="E72" s="360" t="s">
        <v>3115</v>
      </c>
      <c r="F72" s="361">
        <v>2000000</v>
      </c>
      <c r="G72" s="340">
        <v>1</v>
      </c>
      <c r="H72" s="341">
        <f t="shared" si="1"/>
        <v>2000000</v>
      </c>
      <c r="I72" s="364" t="s">
        <v>79</v>
      </c>
      <c r="J72" s="342">
        <v>3.1</v>
      </c>
      <c r="K72" s="342" t="s">
        <v>81</v>
      </c>
    </row>
    <row r="73" spans="1:11" s="338" customFormat="1" ht="18.25" customHeight="1" x14ac:dyDescent="0.2">
      <c r="A73" s="357" t="s">
        <v>4511</v>
      </c>
      <c r="B73" s="357"/>
      <c r="C73" s="357"/>
      <c r="D73" s="357"/>
      <c r="F73" s="339"/>
      <c r="G73" s="340" t="s">
        <v>4473</v>
      </c>
      <c r="H73" s="341"/>
      <c r="I73" s="342" t="s">
        <v>4473</v>
      </c>
      <c r="J73" s="342" t="s">
        <v>4473</v>
      </c>
      <c r="K73" s="342" t="s">
        <v>4473</v>
      </c>
    </row>
    <row r="74" spans="1:11" s="338" customFormat="1" ht="1.25" customHeight="1" x14ac:dyDescent="0.15">
      <c r="F74" s="339"/>
      <c r="G74" s="340" t="s">
        <v>4473</v>
      </c>
      <c r="H74" s="341"/>
      <c r="I74" s="342" t="s">
        <v>4473</v>
      </c>
      <c r="J74" s="342" t="s">
        <v>4473</v>
      </c>
      <c r="K74" s="342" t="s">
        <v>4473</v>
      </c>
    </row>
    <row r="75" spans="1:11" s="338" customFormat="1" ht="13.25" customHeight="1" x14ac:dyDescent="0.15">
      <c r="A75" s="358" t="s">
        <v>4429</v>
      </c>
      <c r="B75" s="358"/>
      <c r="C75" s="359" t="s">
        <v>4484</v>
      </c>
      <c r="D75" s="359" t="s">
        <v>4508</v>
      </c>
      <c r="E75" s="360" t="s">
        <v>875</v>
      </c>
      <c r="F75" s="361">
        <v>5000000</v>
      </c>
      <c r="G75" s="340">
        <v>0.1</v>
      </c>
      <c r="H75" s="341">
        <f t="shared" si="1"/>
        <v>500000</v>
      </c>
      <c r="I75" s="342" t="s">
        <v>634</v>
      </c>
      <c r="J75" s="342">
        <v>1.3</v>
      </c>
      <c r="K75" s="342" t="s">
        <v>156</v>
      </c>
    </row>
    <row r="76" spans="1:11" s="338" customFormat="1" ht="18.25" customHeight="1" x14ac:dyDescent="0.2">
      <c r="A76" s="357" t="s">
        <v>4512</v>
      </c>
      <c r="B76" s="357"/>
      <c r="C76" s="357"/>
      <c r="D76" s="357"/>
      <c r="F76" s="339"/>
      <c r="G76" s="340" t="s">
        <v>4473</v>
      </c>
      <c r="H76" s="341"/>
      <c r="I76" s="342" t="s">
        <v>4473</v>
      </c>
      <c r="J76" s="342" t="s">
        <v>4473</v>
      </c>
      <c r="K76" s="342" t="s">
        <v>4473</v>
      </c>
    </row>
    <row r="77" spans="1:11" s="338" customFormat="1" ht="1.25" customHeight="1" x14ac:dyDescent="0.15">
      <c r="F77" s="339"/>
      <c r="G77" s="340" t="s">
        <v>4473</v>
      </c>
      <c r="H77" s="341"/>
      <c r="I77" s="342" t="s">
        <v>4473</v>
      </c>
      <c r="J77" s="342" t="s">
        <v>4473</v>
      </c>
      <c r="K77" s="342" t="s">
        <v>4473</v>
      </c>
    </row>
    <row r="78" spans="1:11" s="338" customFormat="1" ht="13.25" customHeight="1" x14ac:dyDescent="0.15">
      <c r="A78" s="358" t="s">
        <v>4409</v>
      </c>
      <c r="B78" s="358"/>
      <c r="C78" s="359" t="s">
        <v>4484</v>
      </c>
      <c r="D78" s="359" t="s">
        <v>4485</v>
      </c>
      <c r="E78" s="360" t="s">
        <v>4486</v>
      </c>
      <c r="F78" s="361">
        <v>30205</v>
      </c>
      <c r="G78" s="340">
        <v>1</v>
      </c>
      <c r="H78" s="341">
        <f t="shared" ref="H78" si="3">IF(ISBLANK(G78),"",F78*G78)</f>
        <v>30205</v>
      </c>
      <c r="I78" s="342" t="s">
        <v>79</v>
      </c>
      <c r="J78" s="342">
        <v>3.5</v>
      </c>
      <c r="K78" s="342" t="s">
        <v>81</v>
      </c>
    </row>
    <row r="79" spans="1:11" s="338" customFormat="1" ht="13.25" customHeight="1" x14ac:dyDescent="0.15">
      <c r="A79" s="358" t="s">
        <v>4445</v>
      </c>
      <c r="B79" s="358"/>
      <c r="C79" s="359" t="s">
        <v>4489</v>
      </c>
      <c r="D79" s="359" t="s">
        <v>4513</v>
      </c>
      <c r="E79" s="360" t="s">
        <v>3115</v>
      </c>
      <c r="F79" s="361">
        <v>910091</v>
      </c>
      <c r="G79" s="340">
        <v>1</v>
      </c>
      <c r="H79" s="341">
        <f t="shared" si="1"/>
        <v>910091</v>
      </c>
      <c r="I79" s="342" t="s">
        <v>79</v>
      </c>
      <c r="J79" s="342" t="s">
        <v>4451</v>
      </c>
      <c r="K79" s="342" t="s">
        <v>81</v>
      </c>
    </row>
    <row r="80" spans="1:11" s="338" customFormat="1" ht="18.25" customHeight="1" x14ac:dyDescent="0.2">
      <c r="A80" s="357" t="s">
        <v>4514</v>
      </c>
      <c r="B80" s="357"/>
      <c r="C80" s="357"/>
      <c r="D80" s="357"/>
      <c r="F80" s="339"/>
      <c r="G80" s="340" t="s">
        <v>4473</v>
      </c>
      <c r="H80" s="341"/>
      <c r="I80" s="342" t="s">
        <v>4473</v>
      </c>
      <c r="J80" s="342" t="s">
        <v>4473</v>
      </c>
      <c r="K80" s="342" t="s">
        <v>4473</v>
      </c>
    </row>
    <row r="81" spans="1:11" s="338" customFormat="1" ht="1.25" customHeight="1" x14ac:dyDescent="0.15">
      <c r="F81" s="339"/>
      <c r="G81" s="340" t="s">
        <v>4473</v>
      </c>
      <c r="H81" s="341"/>
      <c r="I81" s="342" t="s">
        <v>4473</v>
      </c>
      <c r="J81" s="342" t="s">
        <v>4473</v>
      </c>
      <c r="K81" s="342" t="s">
        <v>4473</v>
      </c>
    </row>
    <row r="82" spans="1:11" s="338" customFormat="1" ht="13.25" customHeight="1" x14ac:dyDescent="0.15">
      <c r="A82" s="358" t="s">
        <v>4398</v>
      </c>
      <c r="B82" s="358"/>
      <c r="C82" s="359" t="s">
        <v>4492</v>
      </c>
      <c r="D82" s="359" t="s">
        <v>4515</v>
      </c>
      <c r="E82" s="360" t="s">
        <v>3115</v>
      </c>
      <c r="F82" s="361">
        <v>2000000</v>
      </c>
      <c r="G82" s="340">
        <v>0</v>
      </c>
      <c r="H82" s="341">
        <f t="shared" ref="H82:H138" si="4">IF(ISBLANK(G82),"",F82*G82)</f>
        <v>0</v>
      </c>
      <c r="I82" s="342" t="s">
        <v>69</v>
      </c>
      <c r="J82" s="342" t="s">
        <v>69</v>
      </c>
      <c r="K82" s="342" t="s">
        <v>69</v>
      </c>
    </row>
    <row r="83" spans="1:11" s="338" customFormat="1" ht="18.25" customHeight="1" x14ac:dyDescent="0.2">
      <c r="A83" s="357" t="s">
        <v>4516</v>
      </c>
      <c r="B83" s="357"/>
      <c r="C83" s="357"/>
      <c r="D83" s="357"/>
      <c r="F83" s="339"/>
      <c r="G83" s="340" t="s">
        <v>4473</v>
      </c>
      <c r="H83" s="341"/>
      <c r="I83" s="342" t="s">
        <v>4473</v>
      </c>
      <c r="J83" s="342" t="s">
        <v>4473</v>
      </c>
      <c r="K83" s="342" t="s">
        <v>4473</v>
      </c>
    </row>
    <row r="84" spans="1:11" s="338" customFormat="1" ht="1.25" customHeight="1" x14ac:dyDescent="0.15">
      <c r="F84" s="339"/>
      <c r="G84" s="340" t="s">
        <v>4473</v>
      </c>
      <c r="H84" s="341"/>
      <c r="I84" s="342" t="s">
        <v>4473</v>
      </c>
      <c r="J84" s="342" t="s">
        <v>4473</v>
      </c>
      <c r="K84" s="342" t="s">
        <v>4473</v>
      </c>
    </row>
    <row r="85" spans="1:11" s="338" customFormat="1" ht="13.25" customHeight="1" x14ac:dyDescent="0.15">
      <c r="A85" s="358" t="s">
        <v>4376</v>
      </c>
      <c r="B85" s="358"/>
      <c r="C85" s="359" t="s">
        <v>4476</v>
      </c>
      <c r="D85" s="359" t="s">
        <v>4476</v>
      </c>
      <c r="E85" s="360" t="s">
        <v>88</v>
      </c>
      <c r="F85" s="361">
        <v>1801</v>
      </c>
      <c r="G85" s="340">
        <v>1</v>
      </c>
      <c r="H85" s="341">
        <f t="shared" si="4"/>
        <v>1801</v>
      </c>
      <c r="I85" s="342" t="s">
        <v>895</v>
      </c>
      <c r="J85" s="342">
        <v>5.3</v>
      </c>
      <c r="K85" s="342" t="s">
        <v>156</v>
      </c>
    </row>
    <row r="86" spans="1:11" s="338" customFormat="1" ht="18.25" customHeight="1" x14ac:dyDescent="0.2">
      <c r="A86" s="357" t="s">
        <v>4517</v>
      </c>
      <c r="B86" s="357"/>
      <c r="C86" s="357"/>
      <c r="D86" s="357"/>
      <c r="F86" s="339"/>
      <c r="G86" s="340" t="s">
        <v>4473</v>
      </c>
      <c r="H86" s="341"/>
      <c r="I86" s="342" t="s">
        <v>4473</v>
      </c>
      <c r="J86" s="342" t="s">
        <v>4473</v>
      </c>
      <c r="K86" s="342" t="s">
        <v>4473</v>
      </c>
    </row>
    <row r="87" spans="1:11" s="338" customFormat="1" ht="1.25" customHeight="1" x14ac:dyDescent="0.15">
      <c r="F87" s="339"/>
      <c r="G87" s="340" t="s">
        <v>4473</v>
      </c>
      <c r="H87" s="341"/>
      <c r="I87" s="342" t="s">
        <v>4473</v>
      </c>
      <c r="J87" s="342" t="s">
        <v>4473</v>
      </c>
      <c r="K87" s="342" t="s">
        <v>4473</v>
      </c>
    </row>
    <row r="88" spans="1:11" s="338" customFormat="1" ht="13.25" customHeight="1" x14ac:dyDescent="0.15">
      <c r="A88" s="358" t="s">
        <v>4350</v>
      </c>
      <c r="B88" s="358"/>
      <c r="C88" s="359" t="s">
        <v>4492</v>
      </c>
      <c r="D88" s="359" t="s">
        <v>4499</v>
      </c>
      <c r="E88" s="360" t="s">
        <v>4486</v>
      </c>
      <c r="F88" s="361">
        <v>92800</v>
      </c>
      <c r="G88" s="340">
        <v>1</v>
      </c>
      <c r="H88" s="341">
        <f t="shared" si="4"/>
        <v>92800</v>
      </c>
      <c r="I88" s="342" t="s">
        <v>79</v>
      </c>
      <c r="J88" s="342">
        <v>3.5</v>
      </c>
      <c r="K88" s="342" t="s">
        <v>81</v>
      </c>
    </row>
    <row r="89" spans="1:11" s="338" customFormat="1" ht="18.25" customHeight="1" x14ac:dyDescent="0.2">
      <c r="A89" s="357" t="s">
        <v>4518</v>
      </c>
      <c r="B89" s="357"/>
      <c r="C89" s="357"/>
      <c r="D89" s="357"/>
      <c r="F89" s="339"/>
      <c r="G89" s="340" t="s">
        <v>4473</v>
      </c>
      <c r="H89" s="341"/>
      <c r="I89" s="342" t="s">
        <v>4473</v>
      </c>
      <c r="J89" s="342" t="s">
        <v>4473</v>
      </c>
      <c r="K89" s="342" t="s">
        <v>4473</v>
      </c>
    </row>
    <row r="90" spans="1:11" s="338" customFormat="1" ht="1.25" customHeight="1" x14ac:dyDescent="0.15">
      <c r="F90" s="339"/>
      <c r="G90" s="340" t="s">
        <v>4473</v>
      </c>
      <c r="H90" s="341"/>
      <c r="I90" s="342" t="s">
        <v>4473</v>
      </c>
      <c r="J90" s="342" t="s">
        <v>4473</v>
      </c>
      <c r="K90" s="342" t="s">
        <v>4473</v>
      </c>
    </row>
    <row r="91" spans="1:11" s="338" customFormat="1" ht="24.5" customHeight="1" x14ac:dyDescent="0.15">
      <c r="A91" s="358" t="s">
        <v>4372</v>
      </c>
      <c r="B91" s="358"/>
      <c r="C91" s="359" t="s">
        <v>4492</v>
      </c>
      <c r="D91" s="359" t="s">
        <v>4499</v>
      </c>
      <c r="E91" s="360" t="s">
        <v>4486</v>
      </c>
      <c r="F91" s="361">
        <v>60000</v>
      </c>
      <c r="G91" s="340">
        <v>1</v>
      </c>
      <c r="H91" s="341">
        <f t="shared" si="4"/>
        <v>60000</v>
      </c>
      <c r="I91" s="342" t="s">
        <v>79</v>
      </c>
      <c r="J91" s="342">
        <v>3.5</v>
      </c>
      <c r="K91" s="342" t="s">
        <v>81</v>
      </c>
    </row>
    <row r="92" spans="1:11" s="338" customFormat="1" ht="13.25" customHeight="1" x14ac:dyDescent="0.15">
      <c r="A92" s="358" t="s">
        <v>4430</v>
      </c>
      <c r="B92" s="358"/>
      <c r="C92" s="359" t="s">
        <v>4484</v>
      </c>
      <c r="D92" s="359" t="s">
        <v>4493</v>
      </c>
      <c r="E92" s="360" t="s">
        <v>875</v>
      </c>
      <c r="F92" s="361">
        <v>850000</v>
      </c>
      <c r="G92" s="340">
        <v>0.1</v>
      </c>
      <c r="H92" s="341">
        <f t="shared" si="4"/>
        <v>85000</v>
      </c>
      <c r="I92" s="342" t="s">
        <v>438</v>
      </c>
      <c r="J92" s="342">
        <v>2.2999999999999998</v>
      </c>
      <c r="K92" s="342" t="s">
        <v>81</v>
      </c>
    </row>
    <row r="93" spans="1:11" s="338" customFormat="1" ht="2.75" customHeight="1" x14ac:dyDescent="0.15">
      <c r="F93" s="339"/>
      <c r="G93" s="340" t="s">
        <v>4473</v>
      </c>
      <c r="H93" s="341"/>
      <c r="I93" s="342" t="s">
        <v>4473</v>
      </c>
      <c r="J93" s="342" t="s">
        <v>4473</v>
      </c>
      <c r="K93" s="342" t="s">
        <v>4473</v>
      </c>
    </row>
    <row r="94" spans="1:11" s="338" customFormat="1" ht="14.75" customHeight="1" x14ac:dyDescent="0.15">
      <c r="A94" s="362" t="s">
        <v>4519</v>
      </c>
      <c r="B94" s="362"/>
      <c r="C94" s="362"/>
      <c r="D94" s="362"/>
      <c r="E94" s="362"/>
      <c r="F94" s="363">
        <v>24844796</v>
      </c>
      <c r="G94" s="340" t="s">
        <v>4473</v>
      </c>
      <c r="H94" s="341"/>
      <c r="I94" s="342" t="s">
        <v>4473</v>
      </c>
      <c r="J94" s="342" t="s">
        <v>4473</v>
      </c>
      <c r="K94" s="342" t="s">
        <v>4473</v>
      </c>
    </row>
    <row r="95" spans="1:11" s="338" customFormat="1" ht="18.25" customHeight="1" thickBot="1" x14ac:dyDescent="0.25">
      <c r="A95" s="354" t="s">
        <v>4520</v>
      </c>
      <c r="B95" s="354"/>
      <c r="C95" s="354"/>
      <c r="D95" s="354"/>
      <c r="E95" s="354"/>
      <c r="F95" s="355"/>
      <c r="G95" s="356" t="s">
        <v>4473</v>
      </c>
      <c r="H95" s="341"/>
      <c r="I95" s="342" t="s">
        <v>4473</v>
      </c>
      <c r="J95" s="342" t="s">
        <v>4473</v>
      </c>
      <c r="K95" s="342" t="s">
        <v>4473</v>
      </c>
    </row>
    <row r="96" spans="1:11" s="338" customFormat="1" ht="2" customHeight="1" x14ac:dyDescent="0.15">
      <c r="F96" s="339"/>
      <c r="G96" s="340" t="s">
        <v>4473</v>
      </c>
      <c r="H96" s="341"/>
      <c r="I96" s="342" t="s">
        <v>4473</v>
      </c>
      <c r="J96" s="342" t="s">
        <v>4473</v>
      </c>
      <c r="K96" s="342" t="s">
        <v>4473</v>
      </c>
    </row>
    <row r="97" spans="1:11" s="338" customFormat="1" ht="18.25" customHeight="1" x14ac:dyDescent="0.2">
      <c r="A97" s="357" t="s">
        <v>4521</v>
      </c>
      <c r="B97" s="357"/>
      <c r="C97" s="357"/>
      <c r="D97" s="357"/>
      <c r="F97" s="339"/>
      <c r="G97" s="340" t="s">
        <v>4473</v>
      </c>
      <c r="H97" s="341"/>
      <c r="I97" s="342" t="s">
        <v>4473</v>
      </c>
      <c r="J97" s="342" t="s">
        <v>4473</v>
      </c>
      <c r="K97" s="342" t="s">
        <v>4473</v>
      </c>
    </row>
    <row r="98" spans="1:11" s="338" customFormat="1" ht="1.25" customHeight="1" x14ac:dyDescent="0.15">
      <c r="F98" s="339"/>
      <c r="G98" s="340" t="s">
        <v>4473</v>
      </c>
      <c r="H98" s="341"/>
      <c r="I98" s="342" t="s">
        <v>4473</v>
      </c>
      <c r="J98" s="342" t="s">
        <v>4473</v>
      </c>
      <c r="K98" s="342" t="s">
        <v>4473</v>
      </c>
    </row>
    <row r="99" spans="1:11" s="338" customFormat="1" ht="13.25" customHeight="1" x14ac:dyDescent="0.15">
      <c r="A99" s="358" t="s">
        <v>4413</v>
      </c>
      <c r="B99" s="358"/>
      <c r="C99" s="359" t="s">
        <v>4492</v>
      </c>
      <c r="D99" s="359" t="s">
        <v>4522</v>
      </c>
      <c r="E99" s="360" t="s">
        <v>875</v>
      </c>
      <c r="F99" s="361">
        <v>325521</v>
      </c>
      <c r="G99" s="340">
        <v>0.1</v>
      </c>
      <c r="H99" s="341">
        <f t="shared" si="4"/>
        <v>32552.100000000002</v>
      </c>
      <c r="I99" s="342" t="s">
        <v>634</v>
      </c>
      <c r="J99" s="342">
        <v>1.3</v>
      </c>
      <c r="K99" s="342" t="s">
        <v>156</v>
      </c>
    </row>
    <row r="100" spans="1:11" s="338" customFormat="1" ht="2.75" customHeight="1" x14ac:dyDescent="0.15">
      <c r="F100" s="339"/>
      <c r="G100" s="340" t="s">
        <v>4473</v>
      </c>
      <c r="H100" s="341"/>
      <c r="I100" s="342" t="s">
        <v>4473</v>
      </c>
      <c r="J100" s="342" t="s">
        <v>4473</v>
      </c>
      <c r="K100" s="342" t="s">
        <v>4473</v>
      </c>
    </row>
    <row r="101" spans="1:11" s="338" customFormat="1" ht="14.75" customHeight="1" x14ac:dyDescent="0.15">
      <c r="A101" s="362" t="s">
        <v>4523</v>
      </c>
      <c r="B101" s="362"/>
      <c r="C101" s="362"/>
      <c r="D101" s="362"/>
      <c r="E101" s="362"/>
      <c r="F101" s="363">
        <v>325521</v>
      </c>
      <c r="G101" s="340" t="s">
        <v>4473</v>
      </c>
      <c r="H101" s="341"/>
      <c r="I101" s="342" t="s">
        <v>4473</v>
      </c>
      <c r="J101" s="342" t="s">
        <v>4473</v>
      </c>
      <c r="K101" s="342" t="s">
        <v>4473</v>
      </c>
    </row>
    <row r="102" spans="1:11" s="338" customFormat="1" ht="18.25" customHeight="1" thickBot="1" x14ac:dyDescent="0.25">
      <c r="A102" s="354" t="s">
        <v>4524</v>
      </c>
      <c r="B102" s="354"/>
      <c r="C102" s="354"/>
      <c r="D102" s="354"/>
      <c r="E102" s="354"/>
      <c r="F102" s="355"/>
      <c r="G102" s="356" t="s">
        <v>4473</v>
      </c>
      <c r="H102" s="341"/>
      <c r="I102" s="342" t="s">
        <v>4473</v>
      </c>
      <c r="J102" s="342" t="s">
        <v>4473</v>
      </c>
      <c r="K102" s="342" t="s">
        <v>4473</v>
      </c>
    </row>
    <row r="103" spans="1:11" s="338" customFormat="1" ht="2" customHeight="1" x14ac:dyDescent="0.15">
      <c r="F103" s="339"/>
      <c r="G103" s="340" t="s">
        <v>4473</v>
      </c>
      <c r="H103" s="341"/>
      <c r="I103" s="342" t="s">
        <v>4473</v>
      </c>
      <c r="J103" s="342" t="s">
        <v>4473</v>
      </c>
      <c r="K103" s="342" t="s">
        <v>4473</v>
      </c>
    </row>
    <row r="104" spans="1:11" s="338" customFormat="1" ht="18.25" customHeight="1" x14ac:dyDescent="0.2">
      <c r="A104" s="357" t="s">
        <v>4525</v>
      </c>
      <c r="B104" s="357"/>
      <c r="C104" s="357"/>
      <c r="D104" s="357"/>
      <c r="F104" s="339"/>
      <c r="G104" s="340" t="s">
        <v>4473</v>
      </c>
      <c r="H104" s="341"/>
      <c r="I104" s="342" t="s">
        <v>4473</v>
      </c>
      <c r="J104" s="342" t="s">
        <v>4473</v>
      </c>
      <c r="K104" s="342" t="s">
        <v>4473</v>
      </c>
    </row>
    <row r="105" spans="1:11" s="338" customFormat="1" ht="1.25" customHeight="1" x14ac:dyDescent="0.15">
      <c r="F105" s="339"/>
      <c r="G105" s="340" t="s">
        <v>4473</v>
      </c>
      <c r="H105" s="341"/>
      <c r="I105" s="342" t="s">
        <v>4473</v>
      </c>
      <c r="J105" s="342" t="s">
        <v>4473</v>
      </c>
      <c r="K105" s="342" t="s">
        <v>4473</v>
      </c>
    </row>
    <row r="106" spans="1:11" s="338" customFormat="1" ht="13.25" customHeight="1" x14ac:dyDescent="0.15">
      <c r="A106" s="358" t="s">
        <v>4381</v>
      </c>
      <c r="B106" s="358"/>
      <c r="C106" s="359" t="s">
        <v>4484</v>
      </c>
      <c r="D106" s="359" t="s">
        <v>4526</v>
      </c>
      <c r="E106" s="360" t="s">
        <v>4486</v>
      </c>
      <c r="F106" s="361">
        <v>1150000</v>
      </c>
      <c r="G106" s="340">
        <v>1</v>
      </c>
      <c r="H106" s="341">
        <f t="shared" si="4"/>
        <v>1150000</v>
      </c>
      <c r="I106" s="342" t="s">
        <v>79</v>
      </c>
      <c r="J106" s="342">
        <v>3.5</v>
      </c>
      <c r="K106" s="342" t="s">
        <v>81</v>
      </c>
    </row>
    <row r="107" spans="1:11" s="338" customFormat="1" ht="2.75" customHeight="1" x14ac:dyDescent="0.15">
      <c r="F107" s="339"/>
      <c r="G107" s="340" t="s">
        <v>4473</v>
      </c>
      <c r="H107" s="341"/>
      <c r="I107" s="342" t="s">
        <v>4473</v>
      </c>
      <c r="J107" s="342" t="s">
        <v>4473</v>
      </c>
      <c r="K107" s="342" t="s">
        <v>4473</v>
      </c>
    </row>
    <row r="108" spans="1:11" s="338" customFormat="1" ht="14.75" customHeight="1" x14ac:dyDescent="0.15">
      <c r="A108" s="362" t="s">
        <v>4527</v>
      </c>
      <c r="B108" s="362"/>
      <c r="C108" s="362"/>
      <c r="D108" s="362"/>
      <c r="E108" s="362"/>
      <c r="F108" s="363">
        <v>1150000</v>
      </c>
      <c r="G108" s="340" t="s">
        <v>4473</v>
      </c>
      <c r="H108" s="341"/>
      <c r="I108" s="342" t="s">
        <v>4473</v>
      </c>
      <c r="J108" s="342" t="s">
        <v>4473</v>
      </c>
      <c r="K108" s="342" t="s">
        <v>4473</v>
      </c>
    </row>
    <row r="109" spans="1:11" s="338" customFormat="1" ht="18.25" customHeight="1" thickBot="1" x14ac:dyDescent="0.25">
      <c r="A109" s="354" t="s">
        <v>4528</v>
      </c>
      <c r="B109" s="354"/>
      <c r="C109" s="354"/>
      <c r="D109" s="354"/>
      <c r="E109" s="354"/>
      <c r="F109" s="355"/>
      <c r="G109" s="356" t="s">
        <v>4473</v>
      </c>
      <c r="H109" s="341"/>
      <c r="I109" s="342" t="s">
        <v>4473</v>
      </c>
      <c r="J109" s="342" t="s">
        <v>4473</v>
      </c>
      <c r="K109" s="342" t="s">
        <v>4473</v>
      </c>
    </row>
    <row r="110" spans="1:11" s="338" customFormat="1" ht="2" customHeight="1" x14ac:dyDescent="0.15">
      <c r="F110" s="339"/>
      <c r="G110" s="340" t="s">
        <v>4473</v>
      </c>
      <c r="H110" s="341"/>
      <c r="I110" s="342" t="s">
        <v>4473</v>
      </c>
      <c r="J110" s="342" t="s">
        <v>4473</v>
      </c>
      <c r="K110" s="342" t="s">
        <v>4473</v>
      </c>
    </row>
    <row r="111" spans="1:11" s="338" customFormat="1" ht="18.25" customHeight="1" x14ac:dyDescent="0.2">
      <c r="A111" s="357" t="s">
        <v>4529</v>
      </c>
      <c r="B111" s="357"/>
      <c r="C111" s="357"/>
      <c r="D111" s="357"/>
      <c r="F111" s="339"/>
      <c r="G111" s="340" t="s">
        <v>4473</v>
      </c>
      <c r="H111" s="341"/>
      <c r="I111" s="342" t="s">
        <v>4473</v>
      </c>
      <c r="J111" s="342" t="s">
        <v>4473</v>
      </c>
      <c r="K111" s="342" t="s">
        <v>4473</v>
      </c>
    </row>
    <row r="112" spans="1:11" s="338" customFormat="1" ht="1.25" customHeight="1" x14ac:dyDescent="0.15">
      <c r="F112" s="339"/>
      <c r="G112" s="340" t="s">
        <v>4473</v>
      </c>
      <c r="H112" s="341"/>
      <c r="I112" s="342" t="s">
        <v>4473</v>
      </c>
      <c r="J112" s="342" t="s">
        <v>4473</v>
      </c>
      <c r="K112" s="342" t="s">
        <v>4473</v>
      </c>
    </row>
    <row r="113" spans="1:12" s="338" customFormat="1" ht="24.5" customHeight="1" x14ac:dyDescent="0.15">
      <c r="A113" s="358" t="s">
        <v>4428</v>
      </c>
      <c r="B113" s="358"/>
      <c r="C113" s="359" t="s">
        <v>4484</v>
      </c>
      <c r="D113" s="359" t="s">
        <v>3847</v>
      </c>
      <c r="E113" s="360" t="s">
        <v>4486</v>
      </c>
      <c r="F113" s="361">
        <v>2000000</v>
      </c>
      <c r="G113" s="340">
        <v>1</v>
      </c>
      <c r="H113" s="341">
        <f t="shared" si="4"/>
        <v>2000000</v>
      </c>
      <c r="I113" s="342" t="s">
        <v>79</v>
      </c>
      <c r="J113" s="342">
        <v>3.5</v>
      </c>
      <c r="K113" s="342" t="s">
        <v>81</v>
      </c>
    </row>
    <row r="114" spans="1:12" s="338" customFormat="1" ht="18.25" customHeight="1" x14ac:dyDescent="0.2">
      <c r="A114" s="357" t="s">
        <v>4530</v>
      </c>
      <c r="B114" s="357"/>
      <c r="C114" s="357"/>
      <c r="D114" s="357"/>
      <c r="F114" s="339"/>
      <c r="G114" s="340" t="s">
        <v>4473</v>
      </c>
      <c r="H114" s="341"/>
      <c r="I114" s="342" t="s">
        <v>4473</v>
      </c>
      <c r="J114" s="342" t="s">
        <v>4473</v>
      </c>
      <c r="K114" s="342" t="s">
        <v>4473</v>
      </c>
    </row>
    <row r="115" spans="1:12" s="338" customFormat="1" ht="1.25" customHeight="1" x14ac:dyDescent="0.15">
      <c r="F115" s="339"/>
      <c r="G115" s="340" t="s">
        <v>4473</v>
      </c>
      <c r="H115" s="341"/>
      <c r="I115" s="342" t="s">
        <v>4473</v>
      </c>
      <c r="J115" s="342" t="s">
        <v>4473</v>
      </c>
      <c r="K115" s="342" t="s">
        <v>4473</v>
      </c>
    </row>
    <row r="116" spans="1:12" s="338" customFormat="1" ht="13.25" customHeight="1" x14ac:dyDescent="0.15">
      <c r="A116" s="358" t="s">
        <v>4398</v>
      </c>
      <c r="B116" s="358"/>
      <c r="C116" s="359" t="s">
        <v>4492</v>
      </c>
      <c r="D116" s="359" t="s">
        <v>4515</v>
      </c>
      <c r="E116" s="360" t="s">
        <v>3115</v>
      </c>
      <c r="F116" s="361">
        <v>510857</v>
      </c>
      <c r="G116" s="340">
        <v>0</v>
      </c>
      <c r="H116" s="341">
        <f t="shared" si="4"/>
        <v>0</v>
      </c>
      <c r="I116" s="342" t="s">
        <v>69</v>
      </c>
      <c r="J116" s="342" t="s">
        <v>69</v>
      </c>
      <c r="K116" s="342" t="s">
        <v>69</v>
      </c>
    </row>
    <row r="117" spans="1:12" s="338" customFormat="1" ht="18.25" customHeight="1" x14ac:dyDescent="0.2">
      <c r="A117" s="357" t="s">
        <v>4531</v>
      </c>
      <c r="B117" s="357"/>
      <c r="C117" s="357"/>
      <c r="D117" s="357"/>
      <c r="F117" s="339"/>
      <c r="G117" s="340" t="s">
        <v>4473</v>
      </c>
      <c r="H117" s="341"/>
      <c r="I117" s="342" t="s">
        <v>4473</v>
      </c>
      <c r="J117" s="342" t="s">
        <v>4473</v>
      </c>
      <c r="K117" s="342" t="s">
        <v>4473</v>
      </c>
    </row>
    <row r="118" spans="1:12" s="338" customFormat="1" ht="1.25" customHeight="1" x14ac:dyDescent="0.15">
      <c r="F118" s="339"/>
      <c r="G118" s="340" t="s">
        <v>4473</v>
      </c>
      <c r="H118" s="341"/>
      <c r="I118" s="342" t="s">
        <v>4473</v>
      </c>
      <c r="J118" s="342" t="s">
        <v>4473</v>
      </c>
      <c r="K118" s="342" t="s">
        <v>4473</v>
      </c>
    </row>
    <row r="119" spans="1:12" s="338" customFormat="1" ht="13.25" customHeight="1" x14ac:dyDescent="0.15">
      <c r="A119" s="358" t="s">
        <v>4374</v>
      </c>
      <c r="B119" s="358"/>
      <c r="C119" s="359" t="s">
        <v>4492</v>
      </c>
      <c r="D119" s="359" t="s">
        <v>4532</v>
      </c>
      <c r="E119" s="360" t="s">
        <v>471</v>
      </c>
      <c r="F119" s="361">
        <v>250000</v>
      </c>
      <c r="G119" s="340">
        <v>0.1</v>
      </c>
      <c r="H119" s="341">
        <f t="shared" si="4"/>
        <v>25000</v>
      </c>
      <c r="I119" s="342" t="s">
        <v>634</v>
      </c>
      <c r="J119" s="342">
        <v>1.3</v>
      </c>
      <c r="K119" s="342" t="s">
        <v>156</v>
      </c>
    </row>
    <row r="120" spans="1:12" s="338" customFormat="1" ht="13.25" customHeight="1" x14ac:dyDescent="0.15">
      <c r="A120" s="358" t="s">
        <v>4381</v>
      </c>
      <c r="B120" s="358"/>
      <c r="C120" s="359" t="s">
        <v>4484</v>
      </c>
      <c r="D120" s="359" t="s">
        <v>4526</v>
      </c>
      <c r="E120" s="360" t="s">
        <v>4486</v>
      </c>
      <c r="F120" s="361">
        <v>6000000</v>
      </c>
      <c r="G120" s="366">
        <v>1</v>
      </c>
      <c r="H120" s="341">
        <f t="shared" si="4"/>
        <v>6000000</v>
      </c>
      <c r="I120" s="342" t="s">
        <v>79</v>
      </c>
      <c r="J120" s="342">
        <v>3.5</v>
      </c>
      <c r="K120" s="342" t="s">
        <v>81</v>
      </c>
    </row>
    <row r="121" spans="1:12" s="338" customFormat="1" ht="18.25" customHeight="1" x14ac:dyDescent="0.2">
      <c r="A121" s="357" t="s">
        <v>4533</v>
      </c>
      <c r="B121" s="357"/>
      <c r="C121" s="357"/>
      <c r="D121" s="357"/>
      <c r="F121" s="339"/>
      <c r="G121" s="340" t="s">
        <v>4473</v>
      </c>
      <c r="H121" s="341"/>
      <c r="I121" s="342" t="s">
        <v>4473</v>
      </c>
      <c r="J121" s="342" t="s">
        <v>4473</v>
      </c>
      <c r="K121" s="342" t="s">
        <v>4473</v>
      </c>
    </row>
    <row r="122" spans="1:12" s="338" customFormat="1" ht="1.25" customHeight="1" x14ac:dyDescent="0.15">
      <c r="F122" s="339"/>
      <c r="G122" s="340" t="s">
        <v>4473</v>
      </c>
      <c r="H122" s="341"/>
      <c r="I122" s="342" t="s">
        <v>4473</v>
      </c>
      <c r="J122" s="342" t="s">
        <v>4473</v>
      </c>
      <c r="K122" s="342" t="s">
        <v>4473</v>
      </c>
    </row>
    <row r="123" spans="1:12" s="338" customFormat="1" ht="24.5" customHeight="1" x14ac:dyDescent="0.15">
      <c r="A123" s="358" t="s">
        <v>4368</v>
      </c>
      <c r="B123" s="358"/>
      <c r="C123" s="359" t="s">
        <v>4489</v>
      </c>
      <c r="D123" s="359" t="s">
        <v>4513</v>
      </c>
      <c r="E123" s="360" t="s">
        <v>3115</v>
      </c>
      <c r="F123" s="361">
        <v>14997804</v>
      </c>
      <c r="G123" s="340">
        <v>0.1</v>
      </c>
      <c r="H123" s="341">
        <f t="shared" ref="H123:H124" si="5">IF(ISBLANK(G123),"",F123*G123)</f>
        <v>1499780.4000000001</v>
      </c>
      <c r="I123" s="342" t="s">
        <v>79</v>
      </c>
      <c r="J123" s="342">
        <v>3.1</v>
      </c>
      <c r="K123" s="342" t="s">
        <v>156</v>
      </c>
      <c r="L123" s="364" t="s">
        <v>4450</v>
      </c>
    </row>
    <row r="124" spans="1:12" s="338" customFormat="1" ht="13.25" customHeight="1" x14ac:dyDescent="0.15">
      <c r="A124" s="358" t="s">
        <v>4392</v>
      </c>
      <c r="B124" s="358"/>
      <c r="C124" s="359" t="s">
        <v>4492</v>
      </c>
      <c r="D124" s="359" t="s">
        <v>4534</v>
      </c>
      <c r="E124" s="360" t="s">
        <v>4486</v>
      </c>
      <c r="F124" s="361">
        <v>812554</v>
      </c>
      <c r="G124" s="366">
        <v>1</v>
      </c>
      <c r="H124" s="341">
        <f t="shared" si="5"/>
        <v>812554</v>
      </c>
      <c r="I124" s="342" t="s">
        <v>79</v>
      </c>
      <c r="J124" s="342">
        <v>3.5</v>
      </c>
      <c r="K124" s="342" t="s">
        <v>81</v>
      </c>
    </row>
    <row r="125" spans="1:12" s="338" customFormat="1" ht="18.25" customHeight="1" x14ac:dyDescent="0.2">
      <c r="A125" s="357" t="s">
        <v>4535</v>
      </c>
      <c r="B125" s="357"/>
      <c r="C125" s="357"/>
      <c r="D125" s="357"/>
      <c r="F125" s="339"/>
      <c r="G125" s="340" t="s">
        <v>4473</v>
      </c>
      <c r="H125" s="341"/>
      <c r="I125" s="342" t="s">
        <v>4473</v>
      </c>
      <c r="J125" s="342" t="s">
        <v>4473</v>
      </c>
      <c r="K125" s="342" t="s">
        <v>4473</v>
      </c>
    </row>
    <row r="126" spans="1:12" s="338" customFormat="1" ht="1.25" customHeight="1" x14ac:dyDescent="0.15">
      <c r="F126" s="339"/>
      <c r="G126" s="340" t="s">
        <v>4473</v>
      </c>
      <c r="H126" s="341"/>
      <c r="I126" s="342" t="s">
        <v>4473</v>
      </c>
      <c r="J126" s="342" t="s">
        <v>4473</v>
      </c>
      <c r="K126" s="342" t="s">
        <v>4473</v>
      </c>
    </row>
    <row r="127" spans="1:12" s="338" customFormat="1" ht="13.25" customHeight="1" x14ac:dyDescent="0.15">
      <c r="A127" s="358" t="s">
        <v>4349</v>
      </c>
      <c r="B127" s="358"/>
      <c r="C127" s="359" t="s">
        <v>4484</v>
      </c>
      <c r="D127" s="359" t="s">
        <v>4536</v>
      </c>
      <c r="E127" s="360" t="s">
        <v>3115</v>
      </c>
      <c r="F127" s="361">
        <v>1345161</v>
      </c>
      <c r="G127" s="340">
        <v>0</v>
      </c>
      <c r="H127" s="341">
        <f t="shared" ref="H127" si="6">IF(ISBLANK(G127),"",F127*G127)</f>
        <v>0</v>
      </c>
      <c r="I127" s="342" t="s">
        <v>69</v>
      </c>
      <c r="J127" s="342" t="s">
        <v>69</v>
      </c>
      <c r="K127" s="342" t="s">
        <v>69</v>
      </c>
    </row>
    <row r="128" spans="1:12" s="338" customFormat="1" ht="18.25" customHeight="1" x14ac:dyDescent="0.2">
      <c r="A128" s="357" t="s">
        <v>4537</v>
      </c>
      <c r="B128" s="357"/>
      <c r="C128" s="357"/>
      <c r="D128" s="357"/>
      <c r="F128" s="339"/>
      <c r="G128" s="340" t="s">
        <v>4473</v>
      </c>
      <c r="H128" s="341"/>
      <c r="I128" s="342" t="s">
        <v>4473</v>
      </c>
      <c r="J128" s="342" t="s">
        <v>4473</v>
      </c>
      <c r="K128" s="342" t="s">
        <v>4473</v>
      </c>
    </row>
    <row r="129" spans="1:11" s="338" customFormat="1" ht="1.25" customHeight="1" x14ac:dyDescent="0.15">
      <c r="F129" s="339"/>
      <c r="G129" s="340" t="s">
        <v>4473</v>
      </c>
      <c r="H129" s="341"/>
      <c r="I129" s="342" t="s">
        <v>4473</v>
      </c>
      <c r="J129" s="342" t="s">
        <v>4473</v>
      </c>
      <c r="K129" s="342" t="s">
        <v>4473</v>
      </c>
    </row>
    <row r="130" spans="1:11" s="338" customFormat="1" ht="13.25" customHeight="1" x14ac:dyDescent="0.15">
      <c r="A130" s="358" t="s">
        <v>4430</v>
      </c>
      <c r="B130" s="358"/>
      <c r="C130" s="359" t="s">
        <v>4484</v>
      </c>
      <c r="D130" s="359" t="s">
        <v>4493</v>
      </c>
      <c r="E130" s="360" t="s">
        <v>875</v>
      </c>
      <c r="F130" s="361">
        <v>876572</v>
      </c>
      <c r="G130" s="340">
        <v>0.1</v>
      </c>
      <c r="H130" s="341">
        <f t="shared" ref="H130" si="7">IF(ISBLANK(G130),"",F130*G130)</f>
        <v>87657.200000000012</v>
      </c>
      <c r="I130" s="342" t="s">
        <v>438</v>
      </c>
      <c r="J130" s="342">
        <v>2.2999999999999998</v>
      </c>
      <c r="K130" s="342" t="s">
        <v>81</v>
      </c>
    </row>
    <row r="131" spans="1:11" s="338" customFormat="1" ht="2.75" customHeight="1" x14ac:dyDescent="0.15">
      <c r="F131" s="339"/>
      <c r="G131" s="340" t="s">
        <v>4473</v>
      </c>
      <c r="H131" s="341"/>
      <c r="I131" s="342" t="s">
        <v>4473</v>
      </c>
      <c r="J131" s="342" t="s">
        <v>4473</v>
      </c>
      <c r="K131" s="342" t="s">
        <v>4473</v>
      </c>
    </row>
    <row r="132" spans="1:11" s="338" customFormat="1" ht="14.75" customHeight="1" x14ac:dyDescent="0.15">
      <c r="A132" s="362" t="s">
        <v>4538</v>
      </c>
      <c r="B132" s="362"/>
      <c r="C132" s="362"/>
      <c r="D132" s="362"/>
      <c r="E132" s="362"/>
      <c r="F132" s="363">
        <v>26792948</v>
      </c>
      <c r="G132" s="340" t="s">
        <v>4473</v>
      </c>
      <c r="H132" s="341"/>
      <c r="I132" s="342" t="s">
        <v>4473</v>
      </c>
      <c r="J132" s="342" t="s">
        <v>4473</v>
      </c>
      <c r="K132" s="342" t="s">
        <v>4473</v>
      </c>
    </row>
    <row r="133" spans="1:11" s="338" customFormat="1" ht="18.25" customHeight="1" thickBot="1" x14ac:dyDescent="0.25">
      <c r="A133" s="354" t="s">
        <v>4539</v>
      </c>
      <c r="B133" s="354"/>
      <c r="C133" s="354"/>
      <c r="D133" s="354"/>
      <c r="E133" s="354"/>
      <c r="F133" s="355"/>
      <c r="G133" s="356" t="s">
        <v>4473</v>
      </c>
      <c r="H133" s="341"/>
      <c r="I133" s="342" t="s">
        <v>4473</v>
      </c>
      <c r="J133" s="342" t="s">
        <v>4473</v>
      </c>
      <c r="K133" s="342" t="s">
        <v>4473</v>
      </c>
    </row>
    <row r="134" spans="1:11" s="338" customFormat="1" ht="2" customHeight="1" x14ac:dyDescent="0.15">
      <c r="F134" s="339"/>
      <c r="G134" s="340" t="s">
        <v>4473</v>
      </c>
      <c r="H134" s="341"/>
      <c r="I134" s="342" t="s">
        <v>4473</v>
      </c>
      <c r="J134" s="342" t="s">
        <v>4473</v>
      </c>
      <c r="K134" s="342" t="s">
        <v>4473</v>
      </c>
    </row>
    <row r="135" spans="1:11" s="338" customFormat="1" ht="18.25" customHeight="1" x14ac:dyDescent="0.2">
      <c r="A135" s="357" t="s">
        <v>4540</v>
      </c>
      <c r="B135" s="357"/>
      <c r="C135" s="357"/>
      <c r="D135" s="357"/>
      <c r="F135" s="339"/>
      <c r="G135" s="340" t="s">
        <v>4473</v>
      </c>
      <c r="H135" s="341"/>
      <c r="I135" s="342" t="s">
        <v>4473</v>
      </c>
      <c r="J135" s="342" t="s">
        <v>4473</v>
      </c>
      <c r="K135" s="342" t="s">
        <v>4473</v>
      </c>
    </row>
    <row r="136" spans="1:11" s="338" customFormat="1" ht="1.25" customHeight="1" x14ac:dyDescent="0.15">
      <c r="F136" s="339"/>
      <c r="G136" s="340" t="s">
        <v>4473</v>
      </c>
      <c r="H136" s="341"/>
      <c r="I136" s="342" t="s">
        <v>4473</v>
      </c>
      <c r="J136" s="342" t="s">
        <v>4473</v>
      </c>
      <c r="K136" s="342" t="s">
        <v>4473</v>
      </c>
    </row>
    <row r="137" spans="1:11" s="338" customFormat="1" ht="13.25" customHeight="1" x14ac:dyDescent="0.15">
      <c r="A137" s="358" t="s">
        <v>4375</v>
      </c>
      <c r="B137" s="358"/>
      <c r="C137" s="359" t="s">
        <v>4489</v>
      </c>
      <c r="D137" s="359" t="s">
        <v>4541</v>
      </c>
      <c r="E137" s="360" t="s">
        <v>492</v>
      </c>
      <c r="F137" s="361">
        <v>110000</v>
      </c>
      <c r="G137" s="340">
        <v>0.5</v>
      </c>
      <c r="H137" s="341">
        <f t="shared" si="4"/>
        <v>55000</v>
      </c>
      <c r="I137" s="342" t="s">
        <v>634</v>
      </c>
      <c r="J137" s="342">
        <v>1.3</v>
      </c>
      <c r="K137" s="342" t="s">
        <v>81</v>
      </c>
    </row>
    <row r="138" spans="1:11" s="338" customFormat="1" ht="13.25" customHeight="1" x14ac:dyDescent="0.15">
      <c r="A138" s="358" t="s">
        <v>4435</v>
      </c>
      <c r="B138" s="358"/>
      <c r="C138" s="359" t="s">
        <v>4476</v>
      </c>
      <c r="D138" s="359" t="s">
        <v>4476</v>
      </c>
      <c r="E138" s="360" t="s">
        <v>88</v>
      </c>
      <c r="F138" s="361">
        <v>1918631</v>
      </c>
      <c r="G138" s="340">
        <v>1</v>
      </c>
      <c r="H138" s="341">
        <f t="shared" si="4"/>
        <v>1918631</v>
      </c>
      <c r="I138" s="342" t="s">
        <v>895</v>
      </c>
      <c r="J138" s="342">
        <v>5.3</v>
      </c>
      <c r="K138" s="342" t="s">
        <v>81</v>
      </c>
    </row>
    <row r="139" spans="1:11" s="338" customFormat="1" ht="2.75" customHeight="1" x14ac:dyDescent="0.15">
      <c r="F139" s="339"/>
      <c r="G139" s="340" t="s">
        <v>4473</v>
      </c>
      <c r="H139" s="341"/>
      <c r="I139" s="342" t="s">
        <v>4473</v>
      </c>
      <c r="J139" s="342" t="s">
        <v>4473</v>
      </c>
      <c r="K139" s="342" t="s">
        <v>4473</v>
      </c>
    </row>
    <row r="140" spans="1:11" s="338" customFormat="1" ht="14.75" customHeight="1" x14ac:dyDescent="0.15">
      <c r="A140" s="362" t="s">
        <v>4542</v>
      </c>
      <c r="B140" s="362"/>
      <c r="C140" s="362"/>
      <c r="D140" s="362"/>
      <c r="E140" s="362"/>
      <c r="F140" s="363">
        <v>2028631</v>
      </c>
      <c r="G140" s="340" t="s">
        <v>4473</v>
      </c>
      <c r="H140" s="341"/>
      <c r="I140" s="342" t="s">
        <v>4473</v>
      </c>
      <c r="J140" s="342" t="s">
        <v>4473</v>
      </c>
      <c r="K140" s="342" t="s">
        <v>4473</v>
      </c>
    </row>
    <row r="141" spans="1:11" s="338" customFormat="1" ht="18.25" customHeight="1" thickBot="1" x14ac:dyDescent="0.25">
      <c r="A141" s="354" t="s">
        <v>1898</v>
      </c>
      <c r="B141" s="354"/>
      <c r="C141" s="354"/>
      <c r="D141" s="354"/>
      <c r="E141" s="354"/>
      <c r="F141" s="355"/>
      <c r="G141" s="356" t="s">
        <v>4473</v>
      </c>
      <c r="H141" s="341"/>
      <c r="I141" s="342" t="s">
        <v>4473</v>
      </c>
      <c r="J141" s="342" t="s">
        <v>4473</v>
      </c>
      <c r="K141" s="342" t="s">
        <v>4473</v>
      </c>
    </row>
    <row r="142" spans="1:11" s="338" customFormat="1" ht="2" customHeight="1" x14ac:dyDescent="0.15">
      <c r="F142" s="339"/>
      <c r="G142" s="340" t="s">
        <v>4473</v>
      </c>
      <c r="H142" s="341"/>
      <c r="I142" s="342" t="s">
        <v>4473</v>
      </c>
      <c r="J142" s="342" t="s">
        <v>4473</v>
      </c>
      <c r="K142" s="342" t="s">
        <v>4473</v>
      </c>
    </row>
    <row r="143" spans="1:11" s="338" customFormat="1" ht="18.25" customHeight="1" x14ac:dyDescent="0.2">
      <c r="A143" s="357" t="s">
        <v>4543</v>
      </c>
      <c r="B143" s="357"/>
      <c r="C143" s="357"/>
      <c r="D143" s="357"/>
      <c r="F143" s="339"/>
      <c r="G143" s="340" t="s">
        <v>4473</v>
      </c>
      <c r="H143" s="341"/>
      <c r="I143" s="342" t="s">
        <v>4473</v>
      </c>
      <c r="J143" s="342" t="s">
        <v>4473</v>
      </c>
      <c r="K143" s="342" t="s">
        <v>4473</v>
      </c>
    </row>
    <row r="144" spans="1:11" s="338" customFormat="1" ht="1.25" customHeight="1" x14ac:dyDescent="0.15">
      <c r="F144" s="339"/>
      <c r="G144" s="340" t="s">
        <v>4473</v>
      </c>
      <c r="H144" s="341"/>
      <c r="I144" s="342" t="s">
        <v>4473</v>
      </c>
      <c r="J144" s="342" t="s">
        <v>4473</v>
      </c>
      <c r="K144" s="342" t="s">
        <v>4473</v>
      </c>
    </row>
    <row r="145" spans="1:12" s="338" customFormat="1" ht="13.25" customHeight="1" x14ac:dyDescent="0.15">
      <c r="A145" s="358" t="s">
        <v>4438</v>
      </c>
      <c r="B145" s="358"/>
      <c r="C145" s="359" t="s">
        <v>4476</v>
      </c>
      <c r="D145" s="359" t="s">
        <v>4476</v>
      </c>
      <c r="E145" s="360" t="s">
        <v>3115</v>
      </c>
      <c r="F145" s="361">
        <v>4742656</v>
      </c>
      <c r="G145" s="340">
        <v>0.1</v>
      </c>
      <c r="H145" s="341">
        <f t="shared" ref="H145:H205" si="8">IF(ISBLANK(G145),"",F145*G145)</f>
        <v>474265.60000000003</v>
      </c>
      <c r="I145" s="342" t="s">
        <v>79</v>
      </c>
      <c r="J145" s="342" t="s">
        <v>4455</v>
      </c>
      <c r="K145" s="342" t="s">
        <v>156</v>
      </c>
    </row>
    <row r="146" spans="1:12" s="338" customFormat="1" ht="2.75" customHeight="1" x14ac:dyDescent="0.15">
      <c r="F146" s="339"/>
      <c r="G146" s="340" t="s">
        <v>4473</v>
      </c>
      <c r="H146" s="341"/>
      <c r="I146" s="342" t="s">
        <v>4473</v>
      </c>
      <c r="J146" s="342" t="s">
        <v>4473</v>
      </c>
      <c r="K146" s="342" t="s">
        <v>4473</v>
      </c>
    </row>
    <row r="147" spans="1:12" s="338" customFormat="1" ht="14.75" customHeight="1" x14ac:dyDescent="0.15">
      <c r="A147" s="362" t="s">
        <v>4544</v>
      </c>
      <c r="B147" s="362"/>
      <c r="C147" s="362"/>
      <c r="D147" s="362"/>
      <c r="E147" s="362"/>
      <c r="F147" s="363">
        <v>4742656</v>
      </c>
      <c r="G147" s="340" t="s">
        <v>4473</v>
      </c>
      <c r="H147" s="341"/>
      <c r="I147" s="342" t="s">
        <v>4473</v>
      </c>
      <c r="J147" s="342" t="s">
        <v>4473</v>
      </c>
      <c r="K147" s="342" t="s">
        <v>4473</v>
      </c>
    </row>
    <row r="148" spans="1:12" s="338" customFormat="1" ht="18.25" customHeight="1" thickBot="1" x14ac:dyDescent="0.25">
      <c r="A148" s="354" t="s">
        <v>57</v>
      </c>
      <c r="B148" s="354"/>
      <c r="C148" s="354"/>
      <c r="D148" s="354"/>
      <c r="E148" s="354"/>
      <c r="F148" s="355"/>
      <c r="G148" s="356" t="s">
        <v>4473</v>
      </c>
      <c r="H148" s="341"/>
      <c r="I148" s="342" t="s">
        <v>4473</v>
      </c>
      <c r="J148" s="342" t="s">
        <v>4473</v>
      </c>
      <c r="K148" s="342" t="s">
        <v>4473</v>
      </c>
    </row>
    <row r="149" spans="1:12" s="338" customFormat="1" ht="2" customHeight="1" x14ac:dyDescent="0.15">
      <c r="F149" s="339"/>
      <c r="G149" s="340" t="s">
        <v>4473</v>
      </c>
      <c r="H149" s="341"/>
      <c r="I149" s="342" t="s">
        <v>4473</v>
      </c>
      <c r="J149" s="342" t="s">
        <v>4473</v>
      </c>
      <c r="K149" s="342" t="s">
        <v>4473</v>
      </c>
    </row>
    <row r="150" spans="1:12" s="338" customFormat="1" ht="18.25" customHeight="1" x14ac:dyDescent="0.2">
      <c r="A150" s="357" t="s">
        <v>4545</v>
      </c>
      <c r="B150" s="357"/>
      <c r="C150" s="357"/>
      <c r="D150" s="357"/>
      <c r="F150" s="339"/>
      <c r="G150" s="340" t="s">
        <v>4473</v>
      </c>
      <c r="H150" s="341"/>
      <c r="I150" s="342" t="s">
        <v>4473</v>
      </c>
      <c r="J150" s="342" t="s">
        <v>4473</v>
      </c>
      <c r="K150" s="342" t="s">
        <v>4473</v>
      </c>
    </row>
    <row r="151" spans="1:12" s="338" customFormat="1" ht="1.25" customHeight="1" x14ac:dyDescent="0.15">
      <c r="F151" s="339"/>
      <c r="G151" s="340" t="s">
        <v>4473</v>
      </c>
      <c r="H151" s="341"/>
      <c r="I151" s="342" t="s">
        <v>4473</v>
      </c>
      <c r="J151" s="342" t="s">
        <v>4473</v>
      </c>
      <c r="K151" s="342" t="s">
        <v>4473</v>
      </c>
    </row>
    <row r="152" spans="1:12" s="338" customFormat="1" ht="13.25" customHeight="1" x14ac:dyDescent="0.15">
      <c r="A152" s="358" t="s">
        <v>4344</v>
      </c>
      <c r="B152" s="358"/>
      <c r="C152" s="359" t="s">
        <v>4492</v>
      </c>
      <c r="D152" s="359" t="s">
        <v>4546</v>
      </c>
      <c r="E152" s="360" t="s">
        <v>3115</v>
      </c>
      <c r="F152" s="361">
        <v>1200000</v>
      </c>
      <c r="G152" s="340">
        <v>0</v>
      </c>
      <c r="H152" s="341">
        <f t="shared" si="8"/>
        <v>0</v>
      </c>
      <c r="I152" s="342" t="s">
        <v>69</v>
      </c>
      <c r="J152" s="342" t="s">
        <v>69</v>
      </c>
      <c r="K152" s="342" t="s">
        <v>69</v>
      </c>
      <c r="L152" s="338" t="s">
        <v>4464</v>
      </c>
    </row>
    <row r="153" spans="1:12" s="338" customFormat="1" ht="13.25" customHeight="1" x14ac:dyDescent="0.15">
      <c r="A153" s="358" t="s">
        <v>4357</v>
      </c>
      <c r="B153" s="358"/>
      <c r="C153" s="359" t="s">
        <v>4476</v>
      </c>
      <c r="D153" s="359" t="s">
        <v>4476</v>
      </c>
      <c r="E153" s="360" t="s">
        <v>492</v>
      </c>
      <c r="F153" s="361">
        <v>50000</v>
      </c>
      <c r="G153" s="340">
        <v>1</v>
      </c>
      <c r="H153" s="341">
        <f t="shared" si="8"/>
        <v>50000</v>
      </c>
      <c r="I153" s="342" t="s">
        <v>634</v>
      </c>
      <c r="J153" s="342">
        <v>1.3</v>
      </c>
      <c r="K153" s="342" t="s">
        <v>81</v>
      </c>
    </row>
    <row r="154" spans="1:12" s="338" customFormat="1" ht="13.25" customHeight="1" x14ac:dyDescent="0.15">
      <c r="A154" s="358" t="s">
        <v>4359</v>
      </c>
      <c r="B154" s="358"/>
      <c r="C154" s="359"/>
      <c r="D154" s="359" t="s">
        <v>4493</v>
      </c>
      <c r="E154" s="360" t="s">
        <v>4486</v>
      </c>
      <c r="F154" s="361">
        <v>750000</v>
      </c>
      <c r="G154" s="366">
        <v>0</v>
      </c>
      <c r="H154" s="341">
        <f t="shared" si="8"/>
        <v>0</v>
      </c>
      <c r="I154" s="342" t="s">
        <v>69</v>
      </c>
      <c r="J154" s="342" t="s">
        <v>69</v>
      </c>
      <c r="K154" s="342" t="s">
        <v>69</v>
      </c>
      <c r="L154" s="338" t="s">
        <v>4464</v>
      </c>
    </row>
    <row r="155" spans="1:12" s="338" customFormat="1" ht="13.25" customHeight="1" x14ac:dyDescent="0.15">
      <c r="A155" s="358" t="s">
        <v>4363</v>
      </c>
      <c r="B155" s="358"/>
      <c r="C155" s="359" t="s">
        <v>69</v>
      </c>
      <c r="D155" s="359" t="s">
        <v>69</v>
      </c>
      <c r="E155" s="360" t="s">
        <v>4547</v>
      </c>
      <c r="F155" s="361">
        <v>500000</v>
      </c>
      <c r="G155" s="340">
        <v>0</v>
      </c>
      <c r="H155" s="341">
        <f t="shared" si="8"/>
        <v>0</v>
      </c>
      <c r="I155" s="342" t="s">
        <v>69</v>
      </c>
      <c r="J155" s="342" t="s">
        <v>69</v>
      </c>
      <c r="K155" s="342" t="s">
        <v>69</v>
      </c>
    </row>
    <row r="156" spans="1:12" s="338" customFormat="1" ht="14" customHeight="1" x14ac:dyDescent="0.15">
      <c r="A156" s="358" t="s">
        <v>4393</v>
      </c>
      <c r="B156" s="358"/>
      <c r="C156" s="359" t="s">
        <v>4476</v>
      </c>
      <c r="D156" s="359" t="s">
        <v>4476</v>
      </c>
      <c r="E156" s="360" t="s">
        <v>3115</v>
      </c>
      <c r="F156" s="361">
        <v>500000</v>
      </c>
      <c r="G156" s="340">
        <v>1</v>
      </c>
      <c r="H156" s="341">
        <f t="shared" si="8"/>
        <v>500000</v>
      </c>
      <c r="I156" s="342" t="s">
        <v>79</v>
      </c>
      <c r="J156" s="342">
        <v>3.4</v>
      </c>
      <c r="K156" s="342" t="s">
        <v>81</v>
      </c>
    </row>
    <row r="157" spans="1:12" s="338" customFormat="1" ht="13.25" customHeight="1" x14ac:dyDescent="0.15">
      <c r="A157" s="358" t="s">
        <v>4400</v>
      </c>
      <c r="B157" s="358"/>
      <c r="C157" s="359"/>
      <c r="D157" s="359" t="s">
        <v>4499</v>
      </c>
      <c r="E157" s="360" t="s">
        <v>4486</v>
      </c>
      <c r="F157" s="361">
        <v>750000</v>
      </c>
      <c r="G157" s="340">
        <v>0</v>
      </c>
      <c r="H157" s="341">
        <f t="shared" si="8"/>
        <v>0</v>
      </c>
      <c r="I157" s="342" t="s">
        <v>69</v>
      </c>
      <c r="J157" s="342" t="s">
        <v>69</v>
      </c>
      <c r="K157" s="342" t="s">
        <v>69</v>
      </c>
      <c r="L157" s="338" t="s">
        <v>4464</v>
      </c>
    </row>
    <row r="158" spans="1:12" s="338" customFormat="1" ht="13.25" customHeight="1" x14ac:dyDescent="0.15">
      <c r="A158" s="358" t="s">
        <v>4407</v>
      </c>
      <c r="B158" s="358"/>
      <c r="C158" s="359" t="s">
        <v>4476</v>
      </c>
      <c r="D158" s="359" t="s">
        <v>4476</v>
      </c>
      <c r="E158" s="360" t="s">
        <v>3115</v>
      </c>
      <c r="F158" s="361">
        <v>1500000</v>
      </c>
      <c r="G158" s="340">
        <v>1</v>
      </c>
      <c r="H158" s="341">
        <f t="shared" si="8"/>
        <v>1500000</v>
      </c>
      <c r="I158" s="342" t="s">
        <v>79</v>
      </c>
      <c r="J158" s="342">
        <v>3.1</v>
      </c>
      <c r="K158" s="342" t="s">
        <v>81</v>
      </c>
    </row>
    <row r="159" spans="1:12" s="338" customFormat="1" ht="13.25" customHeight="1" x14ac:dyDescent="0.15">
      <c r="A159" s="358" t="s">
        <v>4410</v>
      </c>
      <c r="B159" s="358"/>
      <c r="C159" s="359"/>
      <c r="D159" s="359" t="s">
        <v>4508</v>
      </c>
      <c r="E159" s="360" t="s">
        <v>4486</v>
      </c>
      <c r="F159" s="361">
        <v>750000</v>
      </c>
      <c r="G159" s="340">
        <v>0</v>
      </c>
      <c r="H159" s="341">
        <f t="shared" si="8"/>
        <v>0</v>
      </c>
      <c r="I159" s="342" t="s">
        <v>69</v>
      </c>
      <c r="J159" s="342" t="s">
        <v>69</v>
      </c>
      <c r="K159" s="342" t="s">
        <v>69</v>
      </c>
      <c r="L159" s="338" t="s">
        <v>4464</v>
      </c>
    </row>
    <row r="160" spans="1:12" s="338" customFormat="1" ht="13.25" customHeight="1" x14ac:dyDescent="0.15">
      <c r="A160" s="358" t="s">
        <v>4417</v>
      </c>
      <c r="B160" s="358"/>
      <c r="C160" s="359"/>
      <c r="D160" s="359" t="s">
        <v>4493</v>
      </c>
      <c r="E160" s="360" t="s">
        <v>4486</v>
      </c>
      <c r="F160" s="361">
        <v>750000</v>
      </c>
      <c r="G160" s="366">
        <v>0</v>
      </c>
      <c r="H160" s="341">
        <f t="shared" si="8"/>
        <v>0</v>
      </c>
      <c r="I160" s="342" t="s">
        <v>69</v>
      </c>
      <c r="J160" s="342" t="s">
        <v>69</v>
      </c>
      <c r="K160" s="342" t="s">
        <v>69</v>
      </c>
      <c r="L160" s="338" t="s">
        <v>4464</v>
      </c>
    </row>
    <row r="161" spans="1:11" s="338" customFormat="1" ht="13.25" customHeight="1" x14ac:dyDescent="0.15">
      <c r="A161" s="358" t="s">
        <v>4438</v>
      </c>
      <c r="B161" s="358"/>
      <c r="C161" s="359" t="s">
        <v>4476</v>
      </c>
      <c r="D161" s="359" t="s">
        <v>4476</v>
      </c>
      <c r="E161" s="360" t="s">
        <v>3115</v>
      </c>
      <c r="F161" s="361">
        <v>300000</v>
      </c>
      <c r="G161" s="340">
        <v>0.1</v>
      </c>
      <c r="H161" s="341">
        <f t="shared" si="8"/>
        <v>30000</v>
      </c>
      <c r="I161" s="342" t="s">
        <v>79</v>
      </c>
      <c r="J161" s="342" t="s">
        <v>4455</v>
      </c>
      <c r="K161" s="342" t="s">
        <v>156</v>
      </c>
    </row>
    <row r="162" spans="1:11" s="338" customFormat="1" ht="13.25" customHeight="1" x14ac:dyDescent="0.15">
      <c r="A162" s="358" t="s">
        <v>4443</v>
      </c>
      <c r="B162" s="358"/>
      <c r="C162" s="359" t="s">
        <v>4476</v>
      </c>
      <c r="D162" s="359" t="s">
        <v>4476</v>
      </c>
      <c r="E162" s="360" t="s">
        <v>3115</v>
      </c>
      <c r="F162" s="361">
        <v>600000</v>
      </c>
      <c r="G162" s="340">
        <v>1</v>
      </c>
      <c r="H162" s="341">
        <f t="shared" si="8"/>
        <v>600000</v>
      </c>
      <c r="I162" s="342" t="s">
        <v>79</v>
      </c>
      <c r="J162" s="342">
        <v>3.4</v>
      </c>
      <c r="K162" s="342" t="s">
        <v>81</v>
      </c>
    </row>
    <row r="163" spans="1:11" s="338" customFormat="1" ht="13.25" customHeight="1" x14ac:dyDescent="0.15">
      <c r="A163" s="358" t="s">
        <v>4444</v>
      </c>
      <c r="B163" s="358"/>
      <c r="C163" s="359" t="s">
        <v>4476</v>
      </c>
      <c r="D163" s="359" t="s">
        <v>4476</v>
      </c>
      <c r="E163" s="360" t="s">
        <v>3115</v>
      </c>
      <c r="F163" s="361">
        <v>400000</v>
      </c>
      <c r="G163" s="340">
        <v>1</v>
      </c>
      <c r="H163" s="341">
        <f t="shared" si="8"/>
        <v>400000</v>
      </c>
      <c r="I163" s="342" t="s">
        <v>79</v>
      </c>
      <c r="J163" s="342">
        <v>3.4</v>
      </c>
      <c r="K163" s="342" t="s">
        <v>81</v>
      </c>
    </row>
    <row r="164" spans="1:11" s="338" customFormat="1" ht="2.75" customHeight="1" x14ac:dyDescent="0.15">
      <c r="F164" s="339"/>
      <c r="G164" s="340" t="s">
        <v>4473</v>
      </c>
      <c r="H164" s="341"/>
      <c r="I164" s="342" t="s">
        <v>4473</v>
      </c>
      <c r="J164" s="342" t="s">
        <v>4473</v>
      </c>
      <c r="K164" s="342" t="s">
        <v>4473</v>
      </c>
    </row>
    <row r="165" spans="1:11" s="338" customFormat="1" ht="14.75" customHeight="1" x14ac:dyDescent="0.15">
      <c r="A165" s="362" t="s">
        <v>4548</v>
      </c>
      <c r="B165" s="362"/>
      <c r="C165" s="362"/>
      <c r="D165" s="362"/>
      <c r="E165" s="362"/>
      <c r="F165" s="363">
        <v>8050000</v>
      </c>
      <c r="G165" s="340" t="s">
        <v>4473</v>
      </c>
      <c r="H165" s="341"/>
      <c r="I165" s="342" t="s">
        <v>4473</v>
      </c>
      <c r="J165" s="342" t="s">
        <v>4473</v>
      </c>
      <c r="K165" s="342" t="s">
        <v>4473</v>
      </c>
    </row>
    <row r="166" spans="1:11" s="338" customFormat="1" ht="18.25" customHeight="1" thickBot="1" x14ac:dyDescent="0.25">
      <c r="A166" s="354" t="s">
        <v>4549</v>
      </c>
      <c r="B166" s="354"/>
      <c r="C166" s="354"/>
      <c r="D166" s="354"/>
      <c r="E166" s="354"/>
      <c r="F166" s="355"/>
      <c r="G166" s="356" t="s">
        <v>4473</v>
      </c>
      <c r="H166" s="341"/>
      <c r="I166" s="342" t="s">
        <v>4473</v>
      </c>
      <c r="J166" s="342" t="s">
        <v>4473</v>
      </c>
      <c r="K166" s="342" t="s">
        <v>4473</v>
      </c>
    </row>
    <row r="167" spans="1:11" s="338" customFormat="1" ht="2" customHeight="1" x14ac:dyDescent="0.15">
      <c r="F167" s="339"/>
      <c r="G167" s="340" t="s">
        <v>4473</v>
      </c>
      <c r="H167" s="341"/>
      <c r="I167" s="342" t="s">
        <v>4473</v>
      </c>
      <c r="J167" s="342" t="s">
        <v>4473</v>
      </c>
      <c r="K167" s="342" t="s">
        <v>4473</v>
      </c>
    </row>
    <row r="168" spans="1:11" s="338" customFormat="1" ht="18.25" customHeight="1" x14ac:dyDescent="0.2">
      <c r="A168" s="357" t="s">
        <v>4550</v>
      </c>
      <c r="B168" s="357"/>
      <c r="C168" s="357"/>
      <c r="D168" s="357"/>
      <c r="F168" s="339"/>
      <c r="G168" s="340" t="s">
        <v>4473</v>
      </c>
      <c r="H168" s="341"/>
      <c r="I168" s="342" t="s">
        <v>4473</v>
      </c>
      <c r="J168" s="342" t="s">
        <v>4473</v>
      </c>
      <c r="K168" s="342" t="s">
        <v>4473</v>
      </c>
    </row>
    <row r="169" spans="1:11" s="338" customFormat="1" ht="1.25" customHeight="1" x14ac:dyDescent="0.15">
      <c r="F169" s="339"/>
      <c r="G169" s="340" t="s">
        <v>4473</v>
      </c>
      <c r="H169" s="341"/>
      <c r="I169" s="342" t="s">
        <v>4473</v>
      </c>
      <c r="J169" s="342" t="s">
        <v>4473</v>
      </c>
      <c r="K169" s="342" t="s">
        <v>4473</v>
      </c>
    </row>
    <row r="170" spans="1:11" s="338" customFormat="1" ht="13.25" customHeight="1" x14ac:dyDescent="0.15">
      <c r="A170" s="358" t="s">
        <v>4342</v>
      </c>
      <c r="B170" s="358"/>
      <c r="C170" s="359" t="s">
        <v>4476</v>
      </c>
      <c r="D170" s="359" t="s">
        <v>4476</v>
      </c>
      <c r="E170" s="360" t="s">
        <v>4486</v>
      </c>
      <c r="F170" s="361">
        <v>4000000</v>
      </c>
      <c r="G170" s="340">
        <v>0</v>
      </c>
      <c r="H170" s="341">
        <f t="shared" si="8"/>
        <v>0</v>
      </c>
      <c r="I170" s="341" t="s">
        <v>69</v>
      </c>
      <c r="J170" s="341" t="s">
        <v>69</v>
      </c>
      <c r="K170" s="341" t="s">
        <v>69</v>
      </c>
    </row>
    <row r="171" spans="1:11" s="338" customFormat="1" ht="2.75" customHeight="1" x14ac:dyDescent="0.15">
      <c r="F171" s="339"/>
      <c r="G171" s="340" t="s">
        <v>4473</v>
      </c>
      <c r="H171" s="341"/>
      <c r="I171" s="342" t="s">
        <v>4473</v>
      </c>
      <c r="J171" s="342" t="s">
        <v>4473</v>
      </c>
      <c r="K171" s="342" t="s">
        <v>4473</v>
      </c>
    </row>
    <row r="172" spans="1:11" s="338" customFormat="1" ht="14.75" customHeight="1" x14ac:dyDescent="0.15">
      <c r="A172" s="362" t="s">
        <v>4551</v>
      </c>
      <c r="B172" s="362"/>
      <c r="C172" s="362"/>
      <c r="D172" s="362"/>
      <c r="E172" s="362"/>
      <c r="F172" s="363">
        <v>4000000</v>
      </c>
      <c r="G172" s="340" t="s">
        <v>4473</v>
      </c>
      <c r="H172" s="341"/>
      <c r="I172" s="342" t="s">
        <v>4473</v>
      </c>
      <c r="J172" s="342" t="s">
        <v>4473</v>
      </c>
      <c r="K172" s="342" t="s">
        <v>4473</v>
      </c>
    </row>
    <row r="173" spans="1:11" s="338" customFormat="1" ht="18.25" customHeight="1" thickBot="1" x14ac:dyDescent="0.25">
      <c r="A173" s="354" t="s">
        <v>2027</v>
      </c>
      <c r="B173" s="354"/>
      <c r="C173" s="354"/>
      <c r="D173" s="354"/>
      <c r="E173" s="354"/>
      <c r="F173" s="355"/>
      <c r="G173" s="356" t="s">
        <v>4473</v>
      </c>
      <c r="H173" s="341"/>
      <c r="I173" s="342" t="s">
        <v>4473</v>
      </c>
      <c r="J173" s="342" t="s">
        <v>4473</v>
      </c>
      <c r="K173" s="342" t="s">
        <v>4473</v>
      </c>
    </row>
    <row r="174" spans="1:11" s="338" customFormat="1" ht="2" customHeight="1" x14ac:dyDescent="0.15">
      <c r="F174" s="339"/>
      <c r="G174" s="340" t="s">
        <v>4473</v>
      </c>
      <c r="H174" s="341"/>
      <c r="I174" s="342" t="s">
        <v>4473</v>
      </c>
      <c r="J174" s="342" t="s">
        <v>4473</v>
      </c>
      <c r="K174" s="342" t="s">
        <v>4473</v>
      </c>
    </row>
    <row r="175" spans="1:11" s="338" customFormat="1" ht="18.25" customHeight="1" x14ac:dyDescent="0.2">
      <c r="A175" s="357" t="s">
        <v>4552</v>
      </c>
      <c r="B175" s="357"/>
      <c r="C175" s="357"/>
      <c r="D175" s="357"/>
      <c r="F175" s="339"/>
      <c r="G175" s="340" t="s">
        <v>4473</v>
      </c>
      <c r="H175" s="341"/>
      <c r="I175" s="342" t="s">
        <v>4473</v>
      </c>
      <c r="J175" s="342" t="s">
        <v>4473</v>
      </c>
      <c r="K175" s="342" t="s">
        <v>4473</v>
      </c>
    </row>
    <row r="176" spans="1:11" s="338" customFormat="1" ht="1.25" customHeight="1" x14ac:dyDescent="0.15">
      <c r="F176" s="339"/>
      <c r="G176" s="340" t="s">
        <v>4473</v>
      </c>
      <c r="H176" s="341"/>
      <c r="I176" s="342" t="s">
        <v>4473</v>
      </c>
      <c r="J176" s="342" t="s">
        <v>4473</v>
      </c>
      <c r="K176" s="342" t="s">
        <v>4473</v>
      </c>
    </row>
    <row r="177" spans="1:11" s="338" customFormat="1" ht="13.25" customHeight="1" x14ac:dyDescent="0.15">
      <c r="A177" s="358" t="s">
        <v>4346</v>
      </c>
      <c r="B177" s="358"/>
      <c r="C177" s="359" t="s">
        <v>4476</v>
      </c>
      <c r="D177" s="359" t="s">
        <v>4476</v>
      </c>
      <c r="E177" s="360" t="s">
        <v>3115</v>
      </c>
      <c r="F177" s="361">
        <v>692000</v>
      </c>
      <c r="G177" s="340">
        <v>1</v>
      </c>
      <c r="H177" s="341">
        <f t="shared" si="8"/>
        <v>692000</v>
      </c>
      <c r="I177" s="342" t="s">
        <v>79</v>
      </c>
      <c r="J177" s="342">
        <v>3.1</v>
      </c>
      <c r="K177" s="342" t="s">
        <v>81</v>
      </c>
    </row>
    <row r="178" spans="1:11" s="338" customFormat="1" ht="13.25" customHeight="1" x14ac:dyDescent="0.15">
      <c r="A178" s="358" t="s">
        <v>4357</v>
      </c>
      <c r="B178" s="358"/>
      <c r="C178" s="359" t="s">
        <v>4476</v>
      </c>
      <c r="D178" s="359" t="s">
        <v>4476</v>
      </c>
      <c r="E178" s="360" t="s">
        <v>492</v>
      </c>
      <c r="F178" s="361">
        <v>5402800</v>
      </c>
      <c r="G178" s="340">
        <v>0.1</v>
      </c>
      <c r="H178" s="341">
        <f t="shared" si="8"/>
        <v>540280</v>
      </c>
      <c r="I178" s="342" t="s">
        <v>634</v>
      </c>
      <c r="J178" s="342">
        <v>1.3</v>
      </c>
      <c r="K178" s="342" t="s">
        <v>81</v>
      </c>
    </row>
    <row r="179" spans="1:11" s="338" customFormat="1" ht="13.25" customHeight="1" x14ac:dyDescent="0.15">
      <c r="A179" s="358" t="s">
        <v>4358</v>
      </c>
      <c r="B179" s="358"/>
      <c r="C179" s="359" t="s">
        <v>4489</v>
      </c>
      <c r="D179" s="359" t="s">
        <v>4553</v>
      </c>
      <c r="E179" s="360" t="s">
        <v>3115</v>
      </c>
      <c r="F179" s="361">
        <v>2500000</v>
      </c>
      <c r="G179" s="340">
        <v>1</v>
      </c>
      <c r="H179" s="341">
        <f t="shared" si="8"/>
        <v>2500000</v>
      </c>
      <c r="I179" s="342" t="s">
        <v>79</v>
      </c>
      <c r="J179" s="342">
        <v>3.1</v>
      </c>
      <c r="K179" s="342" t="s">
        <v>81</v>
      </c>
    </row>
    <row r="180" spans="1:11" s="338" customFormat="1" ht="13.25" customHeight="1" x14ac:dyDescent="0.15">
      <c r="A180" s="358" t="s">
        <v>4360</v>
      </c>
      <c r="B180" s="358"/>
      <c r="C180" s="359"/>
      <c r="D180" s="359" t="s">
        <v>4534</v>
      </c>
      <c r="E180" s="360" t="s">
        <v>875</v>
      </c>
      <c r="F180" s="361">
        <v>655319</v>
      </c>
      <c r="G180" s="340">
        <v>0.1</v>
      </c>
      <c r="H180" s="341">
        <f t="shared" si="8"/>
        <v>65531.9</v>
      </c>
      <c r="I180" s="342" t="s">
        <v>634</v>
      </c>
      <c r="J180" s="342">
        <v>1.3</v>
      </c>
      <c r="K180" s="342" t="s">
        <v>156</v>
      </c>
    </row>
    <row r="181" spans="1:11" s="338" customFormat="1" ht="13.25" customHeight="1" x14ac:dyDescent="0.15">
      <c r="A181" s="358" t="s">
        <v>4376</v>
      </c>
      <c r="B181" s="358"/>
      <c r="C181" s="359" t="s">
        <v>4476</v>
      </c>
      <c r="D181" s="359" t="s">
        <v>4476</v>
      </c>
      <c r="E181" s="360" t="s">
        <v>88</v>
      </c>
      <c r="F181" s="361">
        <v>3928963</v>
      </c>
      <c r="G181" s="340">
        <v>1</v>
      </c>
      <c r="H181" s="341">
        <f t="shared" si="8"/>
        <v>3928963</v>
      </c>
      <c r="I181" s="342" t="s">
        <v>895</v>
      </c>
      <c r="J181" s="342">
        <v>5.3</v>
      </c>
      <c r="K181" s="342" t="s">
        <v>156</v>
      </c>
    </row>
    <row r="182" spans="1:11" s="338" customFormat="1" ht="13.25" customHeight="1" x14ac:dyDescent="0.15">
      <c r="A182" s="358" t="s">
        <v>4377</v>
      </c>
      <c r="B182" s="358"/>
      <c r="C182" s="359" t="s">
        <v>4484</v>
      </c>
      <c r="D182" s="359" t="s">
        <v>4536</v>
      </c>
      <c r="E182" s="360" t="s">
        <v>4486</v>
      </c>
      <c r="F182" s="361">
        <v>709172</v>
      </c>
      <c r="G182" s="340">
        <v>1</v>
      </c>
      <c r="H182" s="341">
        <f t="shared" si="8"/>
        <v>709172</v>
      </c>
      <c r="I182" s="342" t="s">
        <v>79</v>
      </c>
      <c r="J182" s="342">
        <v>3.1</v>
      </c>
      <c r="K182" s="342" t="s">
        <v>81</v>
      </c>
    </row>
    <row r="183" spans="1:11" s="338" customFormat="1" ht="13.25" customHeight="1" x14ac:dyDescent="0.15">
      <c r="A183" s="358" t="s">
        <v>4378</v>
      </c>
      <c r="B183" s="358"/>
      <c r="C183" s="359" t="s">
        <v>4476</v>
      </c>
      <c r="D183" s="359" t="s">
        <v>4476</v>
      </c>
      <c r="E183" s="360" t="s">
        <v>3115</v>
      </c>
      <c r="F183" s="361">
        <v>250000</v>
      </c>
      <c r="G183" s="340">
        <v>0</v>
      </c>
      <c r="H183" s="341">
        <f t="shared" si="8"/>
        <v>0</v>
      </c>
      <c r="I183" s="342" t="s">
        <v>69</v>
      </c>
      <c r="J183" s="342" t="s">
        <v>69</v>
      </c>
      <c r="K183" s="342" t="s">
        <v>69</v>
      </c>
    </row>
    <row r="184" spans="1:11" s="338" customFormat="1" ht="24.5" customHeight="1" x14ac:dyDescent="0.15">
      <c r="A184" s="358" t="s">
        <v>4414</v>
      </c>
      <c r="B184" s="358"/>
      <c r="C184" s="359" t="s">
        <v>4492</v>
      </c>
      <c r="D184" s="359" t="s">
        <v>4554</v>
      </c>
      <c r="E184" s="360" t="s">
        <v>4486</v>
      </c>
      <c r="F184" s="361">
        <v>532897</v>
      </c>
      <c r="G184" s="366">
        <v>1</v>
      </c>
      <c r="H184" s="341">
        <f t="shared" si="8"/>
        <v>532897</v>
      </c>
      <c r="I184" s="342" t="s">
        <v>79</v>
      </c>
      <c r="J184" s="342">
        <v>3.5</v>
      </c>
      <c r="K184" s="342" t="s">
        <v>81</v>
      </c>
    </row>
    <row r="185" spans="1:11" s="338" customFormat="1" ht="13.25" customHeight="1" x14ac:dyDescent="0.15">
      <c r="A185" s="358" t="s">
        <v>4419</v>
      </c>
      <c r="B185" s="358"/>
      <c r="C185" s="359" t="s">
        <v>4476</v>
      </c>
      <c r="D185" s="359" t="s">
        <v>4476</v>
      </c>
      <c r="E185" s="360" t="s">
        <v>4486</v>
      </c>
      <c r="F185" s="361">
        <v>3595416</v>
      </c>
      <c r="G185" s="366">
        <v>1</v>
      </c>
      <c r="H185" s="341">
        <f t="shared" si="8"/>
        <v>3595416</v>
      </c>
      <c r="I185" s="342" t="s">
        <v>79</v>
      </c>
      <c r="J185" s="342">
        <v>3.5</v>
      </c>
      <c r="K185" s="342" t="s">
        <v>81</v>
      </c>
    </row>
    <row r="186" spans="1:11" s="338" customFormat="1" ht="13.25" customHeight="1" x14ac:dyDescent="0.15">
      <c r="A186" s="358" t="s">
        <v>4432</v>
      </c>
      <c r="B186" s="358"/>
      <c r="C186" s="359" t="s">
        <v>4476</v>
      </c>
      <c r="D186" s="359" t="s">
        <v>4476</v>
      </c>
      <c r="E186" s="360" t="s">
        <v>3115</v>
      </c>
      <c r="F186" s="361">
        <v>2000000</v>
      </c>
      <c r="G186" s="340">
        <v>1</v>
      </c>
      <c r="H186" s="341">
        <f t="shared" si="8"/>
        <v>2000000</v>
      </c>
      <c r="I186" s="342" t="s">
        <v>79</v>
      </c>
      <c r="J186" s="342">
        <v>3.1</v>
      </c>
      <c r="K186" s="342" t="s">
        <v>81</v>
      </c>
    </row>
    <row r="187" spans="1:11" s="338" customFormat="1" ht="13.25" customHeight="1" x14ac:dyDescent="0.15">
      <c r="A187" s="358" t="s">
        <v>4436</v>
      </c>
      <c r="B187" s="358"/>
      <c r="C187" s="359" t="s">
        <v>4489</v>
      </c>
      <c r="D187" s="359" t="s">
        <v>4532</v>
      </c>
      <c r="E187" s="360" t="s">
        <v>3115</v>
      </c>
      <c r="F187" s="361">
        <v>2000000</v>
      </c>
      <c r="G187" s="340">
        <v>1</v>
      </c>
      <c r="H187" s="341">
        <f t="shared" si="8"/>
        <v>2000000</v>
      </c>
      <c r="I187" s="342" t="s">
        <v>79</v>
      </c>
      <c r="J187" s="342" t="s">
        <v>4455</v>
      </c>
      <c r="K187" s="342" t="s">
        <v>81</v>
      </c>
    </row>
    <row r="188" spans="1:11" s="338" customFormat="1" ht="13.25" customHeight="1" x14ac:dyDescent="0.15">
      <c r="A188" s="365" t="s">
        <v>4437</v>
      </c>
      <c r="B188" s="358"/>
      <c r="C188" s="359" t="s">
        <v>4476</v>
      </c>
      <c r="D188" s="359" t="s">
        <v>4476</v>
      </c>
      <c r="E188" s="360" t="s">
        <v>3115</v>
      </c>
      <c r="F188" s="361">
        <v>555000</v>
      </c>
      <c r="G188" s="340">
        <v>1</v>
      </c>
      <c r="H188" s="341">
        <f t="shared" si="8"/>
        <v>555000</v>
      </c>
      <c r="I188" s="364" t="s">
        <v>634</v>
      </c>
      <c r="J188" s="342">
        <v>1.3</v>
      </c>
      <c r="K188" s="342" t="s">
        <v>81</v>
      </c>
    </row>
    <row r="189" spans="1:11" s="338" customFormat="1" ht="13.25" customHeight="1" x14ac:dyDescent="0.15">
      <c r="A189" s="358" t="s">
        <v>4438</v>
      </c>
      <c r="B189" s="358"/>
      <c r="C189" s="359" t="s">
        <v>4476</v>
      </c>
      <c r="D189" s="359" t="s">
        <v>4476</v>
      </c>
      <c r="E189" s="360" t="s">
        <v>3115</v>
      </c>
      <c r="F189" s="361">
        <v>4064805</v>
      </c>
      <c r="G189" s="340">
        <v>0.1</v>
      </c>
      <c r="H189" s="341">
        <f t="shared" si="8"/>
        <v>406480.5</v>
      </c>
      <c r="I189" s="342" t="s">
        <v>79</v>
      </c>
      <c r="J189" s="342" t="s">
        <v>4455</v>
      </c>
      <c r="K189" s="342" t="s">
        <v>156</v>
      </c>
    </row>
    <row r="190" spans="1:11" s="338" customFormat="1" ht="13.25" customHeight="1" x14ac:dyDescent="0.15">
      <c r="A190" s="358" t="s">
        <v>4442</v>
      </c>
      <c r="B190" s="358"/>
      <c r="C190" s="359" t="s">
        <v>4476</v>
      </c>
      <c r="D190" s="359" t="s">
        <v>4476</v>
      </c>
      <c r="E190" s="360" t="s">
        <v>3115</v>
      </c>
      <c r="F190" s="361">
        <v>270000</v>
      </c>
      <c r="G190" s="340">
        <v>1</v>
      </c>
      <c r="H190" s="341">
        <f t="shared" si="8"/>
        <v>270000</v>
      </c>
      <c r="I190" s="342" t="s">
        <v>79</v>
      </c>
      <c r="J190" s="342">
        <v>3.1</v>
      </c>
      <c r="K190" s="342" t="s">
        <v>156</v>
      </c>
    </row>
    <row r="191" spans="1:11" s="338" customFormat="1" ht="2.75" customHeight="1" x14ac:dyDescent="0.15">
      <c r="F191" s="339"/>
      <c r="G191" s="340" t="s">
        <v>4473</v>
      </c>
      <c r="H191" s="341"/>
      <c r="I191" s="342" t="s">
        <v>4473</v>
      </c>
      <c r="J191" s="342" t="s">
        <v>4473</v>
      </c>
      <c r="K191" s="342" t="s">
        <v>4473</v>
      </c>
    </row>
    <row r="192" spans="1:11" s="338" customFormat="1" ht="14.75" customHeight="1" x14ac:dyDescent="0.15">
      <c r="A192" s="362" t="s">
        <v>4555</v>
      </c>
      <c r="B192" s="362"/>
      <c r="C192" s="362"/>
      <c r="D192" s="362"/>
      <c r="E192" s="362"/>
      <c r="F192" s="363">
        <v>27156372</v>
      </c>
      <c r="G192" s="340" t="s">
        <v>4473</v>
      </c>
      <c r="H192" s="341"/>
      <c r="I192" s="342" t="s">
        <v>4473</v>
      </c>
      <c r="J192" s="342" t="s">
        <v>4473</v>
      </c>
      <c r="K192" s="342" t="s">
        <v>4473</v>
      </c>
    </row>
    <row r="193" spans="1:12" s="338" customFormat="1" ht="18.25" customHeight="1" thickBot="1" x14ac:dyDescent="0.25">
      <c r="A193" s="354" t="s">
        <v>4556</v>
      </c>
      <c r="B193" s="354"/>
      <c r="C193" s="354"/>
      <c r="D193" s="354"/>
      <c r="E193" s="354"/>
      <c r="F193" s="355"/>
      <c r="G193" s="356" t="s">
        <v>4473</v>
      </c>
      <c r="H193" s="341"/>
      <c r="I193" s="342" t="s">
        <v>4473</v>
      </c>
      <c r="J193" s="342" t="s">
        <v>4473</v>
      </c>
      <c r="K193" s="342" t="s">
        <v>4473</v>
      </c>
    </row>
    <row r="194" spans="1:12" s="338" customFormat="1" ht="2" customHeight="1" x14ac:dyDescent="0.15">
      <c r="F194" s="339"/>
      <c r="G194" s="340" t="s">
        <v>4473</v>
      </c>
      <c r="H194" s="341"/>
      <c r="I194" s="342" t="s">
        <v>4473</v>
      </c>
      <c r="J194" s="342" t="s">
        <v>4473</v>
      </c>
      <c r="K194" s="342" t="s">
        <v>4473</v>
      </c>
    </row>
    <row r="195" spans="1:12" s="338" customFormat="1" ht="18.25" customHeight="1" x14ac:dyDescent="0.2">
      <c r="A195" s="357" t="s">
        <v>4557</v>
      </c>
      <c r="B195" s="357"/>
      <c r="C195" s="357"/>
      <c r="D195" s="357"/>
      <c r="F195" s="339"/>
      <c r="G195" s="340" t="s">
        <v>4473</v>
      </c>
      <c r="H195" s="341"/>
      <c r="I195" s="342" t="s">
        <v>4473</v>
      </c>
      <c r="J195" s="342" t="s">
        <v>4473</v>
      </c>
      <c r="K195" s="342" t="s">
        <v>4473</v>
      </c>
    </row>
    <row r="196" spans="1:12" s="338" customFormat="1" ht="1.25" customHeight="1" x14ac:dyDescent="0.15">
      <c r="F196" s="339"/>
      <c r="G196" s="340" t="s">
        <v>4473</v>
      </c>
      <c r="H196" s="341"/>
      <c r="I196" s="342" t="s">
        <v>4473</v>
      </c>
      <c r="J196" s="342" t="s">
        <v>4473</v>
      </c>
      <c r="K196" s="342" t="s">
        <v>4473</v>
      </c>
    </row>
    <row r="197" spans="1:12" s="338" customFormat="1" ht="13.25" customHeight="1" x14ac:dyDescent="0.15">
      <c r="A197" s="358" t="s">
        <v>4412</v>
      </c>
      <c r="B197" s="358"/>
      <c r="C197" s="359" t="s">
        <v>4484</v>
      </c>
      <c r="D197" s="359" t="s">
        <v>4558</v>
      </c>
      <c r="E197" s="360" t="s">
        <v>875</v>
      </c>
      <c r="F197" s="361">
        <v>300000</v>
      </c>
      <c r="G197" s="340">
        <v>0.1</v>
      </c>
      <c r="H197" s="341">
        <f t="shared" si="8"/>
        <v>30000</v>
      </c>
      <c r="I197" s="342" t="s">
        <v>634</v>
      </c>
      <c r="J197" s="342">
        <v>1.3</v>
      </c>
      <c r="K197" s="342" t="s">
        <v>156</v>
      </c>
      <c r="L197" s="338" t="s">
        <v>4453</v>
      </c>
    </row>
    <row r="198" spans="1:12" s="338" customFormat="1" ht="2.75" customHeight="1" x14ac:dyDescent="0.15">
      <c r="F198" s="339"/>
      <c r="G198" s="340" t="s">
        <v>4473</v>
      </c>
      <c r="H198" s="341"/>
      <c r="I198" s="342" t="s">
        <v>4473</v>
      </c>
      <c r="J198" s="342" t="s">
        <v>4473</v>
      </c>
      <c r="K198" s="342" t="s">
        <v>4473</v>
      </c>
    </row>
    <row r="199" spans="1:12" s="338" customFormat="1" ht="14.75" customHeight="1" x14ac:dyDescent="0.15">
      <c r="A199" s="362" t="s">
        <v>4559</v>
      </c>
      <c r="B199" s="362"/>
      <c r="C199" s="362"/>
      <c r="D199" s="362"/>
      <c r="E199" s="362"/>
      <c r="F199" s="363">
        <v>300000</v>
      </c>
      <c r="G199" s="340" t="s">
        <v>4473</v>
      </c>
      <c r="H199" s="341"/>
      <c r="I199" s="342" t="s">
        <v>4473</v>
      </c>
      <c r="J199" s="342" t="s">
        <v>4473</v>
      </c>
      <c r="K199" s="342" t="s">
        <v>4473</v>
      </c>
    </row>
    <row r="200" spans="1:12" s="338" customFormat="1" ht="18.25" customHeight="1" thickBot="1" x14ac:dyDescent="0.25">
      <c r="A200" s="354" t="s">
        <v>4560</v>
      </c>
      <c r="B200" s="354"/>
      <c r="C200" s="354"/>
      <c r="D200" s="354"/>
      <c r="E200" s="354"/>
      <c r="F200" s="355"/>
      <c r="G200" s="356" t="s">
        <v>4473</v>
      </c>
      <c r="H200" s="341"/>
      <c r="I200" s="342" t="s">
        <v>4473</v>
      </c>
      <c r="J200" s="342" t="s">
        <v>4473</v>
      </c>
      <c r="K200" s="342" t="s">
        <v>4473</v>
      </c>
    </row>
    <row r="201" spans="1:12" s="338" customFormat="1" ht="2" customHeight="1" x14ac:dyDescent="0.15">
      <c r="F201" s="339"/>
      <c r="G201" s="340" t="s">
        <v>4473</v>
      </c>
      <c r="H201" s="341"/>
      <c r="I201" s="342" t="s">
        <v>4473</v>
      </c>
      <c r="J201" s="342" t="s">
        <v>4473</v>
      </c>
      <c r="K201" s="342" t="s">
        <v>4473</v>
      </c>
    </row>
    <row r="202" spans="1:12" s="338" customFormat="1" ht="18.25" customHeight="1" x14ac:dyDescent="0.2">
      <c r="A202" s="357" t="s">
        <v>4561</v>
      </c>
      <c r="B202" s="357"/>
      <c r="C202" s="357"/>
      <c r="D202" s="357"/>
      <c r="F202" s="339"/>
      <c r="G202" s="340" t="s">
        <v>4473</v>
      </c>
      <c r="H202" s="341"/>
      <c r="I202" s="342" t="s">
        <v>4473</v>
      </c>
      <c r="J202" s="342" t="s">
        <v>4473</v>
      </c>
      <c r="K202" s="342" t="s">
        <v>4473</v>
      </c>
    </row>
    <row r="203" spans="1:12" s="338" customFormat="1" ht="1.25" customHeight="1" x14ac:dyDescent="0.15">
      <c r="F203" s="339"/>
      <c r="G203" s="340" t="s">
        <v>4473</v>
      </c>
      <c r="H203" s="341"/>
      <c r="I203" s="342" t="s">
        <v>4473</v>
      </c>
      <c r="J203" s="342" t="s">
        <v>4473</v>
      </c>
      <c r="K203" s="342" t="s">
        <v>4473</v>
      </c>
    </row>
    <row r="204" spans="1:12" s="338" customFormat="1" ht="13.25" customHeight="1" x14ac:dyDescent="0.15">
      <c r="A204" s="358" t="s">
        <v>4422</v>
      </c>
      <c r="B204" s="358"/>
      <c r="C204" s="359"/>
      <c r="D204" s="359" t="s">
        <v>4481</v>
      </c>
      <c r="E204" s="360" t="s">
        <v>88</v>
      </c>
      <c r="F204" s="361">
        <v>3200000</v>
      </c>
      <c r="G204" s="340">
        <v>1</v>
      </c>
      <c r="H204" s="341">
        <f t="shared" si="8"/>
        <v>3200000</v>
      </c>
      <c r="I204" s="342" t="s">
        <v>895</v>
      </c>
      <c r="J204" s="342">
        <v>5.3</v>
      </c>
      <c r="K204" s="342" t="s">
        <v>156</v>
      </c>
    </row>
    <row r="205" spans="1:12" s="338" customFormat="1" ht="13.25" customHeight="1" x14ac:dyDescent="0.15">
      <c r="A205" s="358" t="s">
        <v>4440</v>
      </c>
      <c r="B205" s="358"/>
      <c r="C205" s="359"/>
      <c r="D205" s="359" t="s">
        <v>4482</v>
      </c>
      <c r="E205" s="360" t="s">
        <v>88</v>
      </c>
      <c r="F205" s="361">
        <v>3630094</v>
      </c>
      <c r="G205" s="340">
        <v>1</v>
      </c>
      <c r="H205" s="341">
        <f t="shared" si="8"/>
        <v>3630094</v>
      </c>
      <c r="I205" s="342" t="s">
        <v>79</v>
      </c>
      <c r="J205" s="342">
        <v>3.5</v>
      </c>
      <c r="K205" s="342" t="s">
        <v>81</v>
      </c>
    </row>
    <row r="206" spans="1:12" s="338" customFormat="1" ht="2.75" customHeight="1" x14ac:dyDescent="0.15">
      <c r="F206" s="339"/>
      <c r="G206" s="340" t="s">
        <v>4473</v>
      </c>
      <c r="H206" s="341"/>
      <c r="I206" s="342" t="s">
        <v>4473</v>
      </c>
      <c r="J206" s="342" t="s">
        <v>4473</v>
      </c>
      <c r="K206" s="342" t="s">
        <v>4473</v>
      </c>
    </row>
    <row r="207" spans="1:12" s="338" customFormat="1" ht="14.75" customHeight="1" x14ac:dyDescent="0.15">
      <c r="A207" s="362" t="s">
        <v>4562</v>
      </c>
      <c r="B207" s="362"/>
      <c r="C207" s="362"/>
      <c r="D207" s="362"/>
      <c r="E207" s="362"/>
      <c r="F207" s="363">
        <v>6830094</v>
      </c>
      <c r="G207" s="340" t="s">
        <v>4473</v>
      </c>
      <c r="H207" s="341"/>
      <c r="I207" s="342" t="s">
        <v>4473</v>
      </c>
      <c r="J207" s="342" t="s">
        <v>4473</v>
      </c>
      <c r="K207" s="342" t="s">
        <v>4473</v>
      </c>
    </row>
    <row r="208" spans="1:12" s="338" customFormat="1" ht="18.25" customHeight="1" thickBot="1" x14ac:dyDescent="0.25">
      <c r="A208" s="354" t="s">
        <v>1912</v>
      </c>
      <c r="B208" s="354"/>
      <c r="C208" s="354"/>
      <c r="D208" s="354"/>
      <c r="E208" s="354"/>
      <c r="F208" s="355"/>
      <c r="G208" s="356" t="s">
        <v>4473</v>
      </c>
      <c r="H208" s="341"/>
      <c r="I208" s="342" t="s">
        <v>4473</v>
      </c>
      <c r="J208" s="342" t="s">
        <v>4473</v>
      </c>
      <c r="K208" s="342" t="s">
        <v>4473</v>
      </c>
    </row>
    <row r="209" spans="1:12" s="338" customFormat="1" ht="2" customHeight="1" x14ac:dyDescent="0.15">
      <c r="F209" s="339"/>
      <c r="G209" s="340" t="s">
        <v>4473</v>
      </c>
      <c r="H209" s="341"/>
      <c r="I209" s="342" t="s">
        <v>4473</v>
      </c>
      <c r="J209" s="342" t="s">
        <v>4473</v>
      </c>
      <c r="K209" s="342" t="s">
        <v>4473</v>
      </c>
    </row>
    <row r="210" spans="1:12" s="338" customFormat="1" ht="18.25" customHeight="1" x14ac:dyDescent="0.2">
      <c r="A210" s="357" t="s">
        <v>4563</v>
      </c>
      <c r="B210" s="357"/>
      <c r="C210" s="357"/>
      <c r="D210" s="357"/>
      <c r="F210" s="339"/>
      <c r="G210" s="340" t="s">
        <v>4473</v>
      </c>
      <c r="H210" s="341"/>
      <c r="I210" s="342" t="s">
        <v>4473</v>
      </c>
      <c r="J210" s="342" t="s">
        <v>4473</v>
      </c>
      <c r="K210" s="342" t="s">
        <v>4473</v>
      </c>
    </row>
    <row r="211" spans="1:12" s="338" customFormat="1" ht="1.25" customHeight="1" x14ac:dyDescent="0.15">
      <c r="F211" s="339"/>
      <c r="G211" s="340" t="s">
        <v>4473</v>
      </c>
      <c r="H211" s="341"/>
      <c r="I211" s="342" t="s">
        <v>4473</v>
      </c>
      <c r="J211" s="342" t="s">
        <v>4473</v>
      </c>
      <c r="K211" s="342" t="s">
        <v>4473</v>
      </c>
    </row>
    <row r="212" spans="1:12" s="338" customFormat="1" ht="13.25" customHeight="1" x14ac:dyDescent="0.15">
      <c r="A212" s="358" t="s">
        <v>4399</v>
      </c>
      <c r="B212" s="358"/>
      <c r="C212" s="359" t="s">
        <v>4476</v>
      </c>
      <c r="D212" s="359" t="s">
        <v>4476</v>
      </c>
      <c r="E212" s="360" t="s">
        <v>4486</v>
      </c>
      <c r="F212" s="361">
        <v>12869721</v>
      </c>
      <c r="G212" s="340">
        <v>1</v>
      </c>
      <c r="H212" s="341">
        <f t="shared" ref="H212:H275" si="9">IF(ISBLANK(G212),"",F212*G212)</f>
        <v>12869721</v>
      </c>
      <c r="I212" s="342" t="s">
        <v>79</v>
      </c>
      <c r="J212" s="342">
        <v>3.5</v>
      </c>
      <c r="K212" s="342" t="s">
        <v>156</v>
      </c>
      <c r="L212" s="338" t="s">
        <v>4452</v>
      </c>
    </row>
    <row r="213" spans="1:12" s="338" customFormat="1" ht="2.75" customHeight="1" x14ac:dyDescent="0.15">
      <c r="F213" s="339"/>
      <c r="G213" s="340" t="s">
        <v>4473</v>
      </c>
      <c r="H213" s="341"/>
      <c r="I213" s="342" t="s">
        <v>4473</v>
      </c>
      <c r="J213" s="342" t="s">
        <v>4473</v>
      </c>
      <c r="K213" s="342" t="s">
        <v>4473</v>
      </c>
    </row>
    <row r="214" spans="1:12" s="338" customFormat="1" ht="14.75" customHeight="1" x14ac:dyDescent="0.15">
      <c r="A214" s="362" t="s">
        <v>4564</v>
      </c>
      <c r="B214" s="362"/>
      <c r="C214" s="362"/>
      <c r="D214" s="362"/>
      <c r="E214" s="362"/>
      <c r="F214" s="363">
        <v>12869721</v>
      </c>
      <c r="G214" s="340" t="s">
        <v>4473</v>
      </c>
      <c r="H214" s="341"/>
      <c r="I214" s="342" t="s">
        <v>4473</v>
      </c>
      <c r="J214" s="342" t="s">
        <v>4473</v>
      </c>
      <c r="K214" s="342" t="s">
        <v>4473</v>
      </c>
    </row>
    <row r="215" spans="1:12" s="338" customFormat="1" ht="18.25" customHeight="1" thickBot="1" x14ac:dyDescent="0.25">
      <c r="A215" s="354" t="s">
        <v>4565</v>
      </c>
      <c r="B215" s="354"/>
      <c r="C215" s="354"/>
      <c r="D215" s="354"/>
      <c r="E215" s="354"/>
      <c r="F215" s="355"/>
      <c r="G215" s="356" t="s">
        <v>4473</v>
      </c>
      <c r="H215" s="341"/>
      <c r="I215" s="342" t="s">
        <v>4473</v>
      </c>
      <c r="J215" s="342" t="s">
        <v>4473</v>
      </c>
      <c r="K215" s="342" t="s">
        <v>4473</v>
      </c>
    </row>
    <row r="216" spans="1:12" s="338" customFormat="1" ht="2" customHeight="1" x14ac:dyDescent="0.15">
      <c r="F216" s="339"/>
      <c r="G216" s="340" t="s">
        <v>4473</v>
      </c>
      <c r="H216" s="341"/>
      <c r="I216" s="342" t="s">
        <v>4473</v>
      </c>
      <c r="J216" s="342" t="s">
        <v>4473</v>
      </c>
      <c r="K216" s="342" t="s">
        <v>4473</v>
      </c>
    </row>
    <row r="217" spans="1:12" s="338" customFormat="1" ht="18.25" customHeight="1" x14ac:dyDescent="0.2">
      <c r="A217" s="357" t="s">
        <v>4566</v>
      </c>
      <c r="B217" s="357"/>
      <c r="C217" s="357"/>
      <c r="D217" s="357"/>
      <c r="F217" s="339"/>
      <c r="G217" s="340" t="s">
        <v>4473</v>
      </c>
      <c r="H217" s="341"/>
      <c r="I217" s="342" t="s">
        <v>4473</v>
      </c>
      <c r="J217" s="342" t="s">
        <v>4473</v>
      </c>
      <c r="K217" s="342" t="s">
        <v>4473</v>
      </c>
    </row>
    <row r="218" spans="1:12" s="338" customFormat="1" ht="1.25" customHeight="1" x14ac:dyDescent="0.15">
      <c r="F218" s="339"/>
      <c r="G218" s="340" t="s">
        <v>4473</v>
      </c>
      <c r="H218" s="341"/>
      <c r="I218" s="342" t="s">
        <v>4473</v>
      </c>
      <c r="J218" s="342" t="s">
        <v>4473</v>
      </c>
      <c r="K218" s="342" t="s">
        <v>4473</v>
      </c>
    </row>
    <row r="219" spans="1:12" s="338" customFormat="1" ht="13.25" customHeight="1" x14ac:dyDescent="0.15">
      <c r="A219" s="358" t="s">
        <v>4354</v>
      </c>
      <c r="B219" s="358"/>
      <c r="C219" s="359" t="s">
        <v>4489</v>
      </c>
      <c r="D219" s="359" t="s">
        <v>4501</v>
      </c>
      <c r="E219" s="360" t="s">
        <v>4486</v>
      </c>
      <c r="F219" s="361">
        <v>500000</v>
      </c>
      <c r="G219" s="366">
        <v>1</v>
      </c>
      <c r="H219" s="341">
        <f t="shared" si="9"/>
        <v>500000</v>
      </c>
      <c r="I219" s="342" t="s">
        <v>79</v>
      </c>
      <c r="J219" s="342">
        <v>3.5</v>
      </c>
      <c r="K219" s="342" t="s">
        <v>81</v>
      </c>
    </row>
    <row r="220" spans="1:12" s="338" customFormat="1" ht="13.25" customHeight="1" x14ac:dyDescent="0.15">
      <c r="A220" s="358" t="s">
        <v>4366</v>
      </c>
      <c r="B220" s="358"/>
      <c r="C220" s="359" t="s">
        <v>4489</v>
      </c>
      <c r="D220" s="359" t="s">
        <v>4501</v>
      </c>
      <c r="E220" s="360" t="s">
        <v>4486</v>
      </c>
      <c r="F220" s="361">
        <v>775291</v>
      </c>
      <c r="G220" s="340">
        <v>1</v>
      </c>
      <c r="H220" s="341">
        <f t="shared" si="9"/>
        <v>775291</v>
      </c>
      <c r="I220" s="342" t="s">
        <v>79</v>
      </c>
      <c r="J220" s="342">
        <v>3.5</v>
      </c>
      <c r="K220" s="342" t="s">
        <v>81</v>
      </c>
    </row>
    <row r="221" spans="1:12" s="338" customFormat="1" ht="18.25" customHeight="1" x14ac:dyDescent="0.2">
      <c r="A221" s="357" t="s">
        <v>4567</v>
      </c>
      <c r="B221" s="357"/>
      <c r="C221" s="357"/>
      <c r="D221" s="357"/>
      <c r="F221" s="339"/>
      <c r="G221" s="340" t="s">
        <v>4473</v>
      </c>
      <c r="H221" s="341"/>
      <c r="I221" s="342" t="s">
        <v>4473</v>
      </c>
      <c r="J221" s="342" t="s">
        <v>4473</v>
      </c>
      <c r="K221" s="342" t="s">
        <v>4473</v>
      </c>
    </row>
    <row r="222" spans="1:12" s="338" customFormat="1" ht="1.25" customHeight="1" x14ac:dyDescent="0.15">
      <c r="F222" s="339"/>
      <c r="G222" s="340" t="s">
        <v>4473</v>
      </c>
      <c r="H222" s="341"/>
      <c r="I222" s="342" t="s">
        <v>4473</v>
      </c>
      <c r="J222" s="342" t="s">
        <v>4473</v>
      </c>
      <c r="K222" s="342" t="s">
        <v>4473</v>
      </c>
    </row>
    <row r="223" spans="1:12" s="338" customFormat="1" ht="13.25" customHeight="1" x14ac:dyDescent="0.15">
      <c r="A223" s="358" t="s">
        <v>4430</v>
      </c>
      <c r="B223" s="358"/>
      <c r="C223" s="359" t="s">
        <v>4484</v>
      </c>
      <c r="D223" s="359" t="s">
        <v>4493</v>
      </c>
      <c r="E223" s="360" t="s">
        <v>875</v>
      </c>
      <c r="F223" s="361">
        <v>923428</v>
      </c>
      <c r="G223" s="340">
        <v>0.1</v>
      </c>
      <c r="H223" s="341">
        <f t="shared" si="9"/>
        <v>92342.8</v>
      </c>
      <c r="I223" s="342" t="s">
        <v>438</v>
      </c>
      <c r="J223" s="342">
        <v>2.2999999999999998</v>
      </c>
      <c r="K223" s="342" t="s">
        <v>81</v>
      </c>
    </row>
    <row r="224" spans="1:12" s="338" customFormat="1" ht="18.25" customHeight="1" x14ac:dyDescent="0.2">
      <c r="A224" s="357" t="s">
        <v>4568</v>
      </c>
      <c r="B224" s="357"/>
      <c r="C224" s="357"/>
      <c r="D224" s="357"/>
      <c r="F224" s="339"/>
      <c r="G224" s="340" t="s">
        <v>4473</v>
      </c>
      <c r="H224" s="341"/>
      <c r="I224" s="342" t="s">
        <v>4473</v>
      </c>
      <c r="J224" s="342" t="s">
        <v>4473</v>
      </c>
      <c r="K224" s="342" t="s">
        <v>4473</v>
      </c>
    </row>
    <row r="225" spans="1:11" s="338" customFormat="1" ht="1.25" customHeight="1" x14ac:dyDescent="0.15">
      <c r="F225" s="339"/>
      <c r="G225" s="340" t="s">
        <v>4473</v>
      </c>
      <c r="H225" s="341"/>
      <c r="I225" s="342" t="s">
        <v>4473</v>
      </c>
      <c r="J225" s="342" t="s">
        <v>4473</v>
      </c>
      <c r="K225" s="342" t="s">
        <v>4473</v>
      </c>
    </row>
    <row r="226" spans="1:11" s="338" customFormat="1" ht="13.25" customHeight="1" x14ac:dyDescent="0.15">
      <c r="A226" s="358" t="s">
        <v>4409</v>
      </c>
      <c r="B226" s="358"/>
      <c r="C226" s="359" t="s">
        <v>4484</v>
      </c>
      <c r="D226" s="359" t="s">
        <v>4485</v>
      </c>
      <c r="E226" s="360" t="s">
        <v>4486</v>
      </c>
      <c r="F226" s="361">
        <v>1011</v>
      </c>
      <c r="G226" s="366">
        <v>1</v>
      </c>
      <c r="H226" s="341">
        <f t="shared" ref="H226" si="10">IF(ISBLANK(G226),"",F226*G226)</f>
        <v>1011</v>
      </c>
      <c r="I226" s="342" t="s">
        <v>79</v>
      </c>
      <c r="J226" s="342">
        <v>3.5</v>
      </c>
      <c r="K226" s="342" t="s">
        <v>81</v>
      </c>
    </row>
    <row r="227" spans="1:11" s="338" customFormat="1" ht="18.25" customHeight="1" x14ac:dyDescent="0.2">
      <c r="A227" s="357" t="s">
        <v>4569</v>
      </c>
      <c r="B227" s="357"/>
      <c r="C227" s="357"/>
      <c r="D227" s="357"/>
      <c r="F227" s="339"/>
      <c r="G227" s="340" t="s">
        <v>4473</v>
      </c>
      <c r="H227" s="341"/>
      <c r="I227" s="342" t="s">
        <v>4473</v>
      </c>
      <c r="J227" s="342" t="s">
        <v>4473</v>
      </c>
      <c r="K227" s="342" t="s">
        <v>4473</v>
      </c>
    </row>
    <row r="228" spans="1:11" s="338" customFormat="1" ht="1.25" customHeight="1" x14ac:dyDescent="0.15">
      <c r="F228" s="339"/>
      <c r="G228" s="340" t="s">
        <v>4473</v>
      </c>
      <c r="H228" s="341"/>
      <c r="I228" s="342" t="s">
        <v>4473</v>
      </c>
      <c r="J228" s="342" t="s">
        <v>4473</v>
      </c>
      <c r="K228" s="342" t="s">
        <v>4473</v>
      </c>
    </row>
    <row r="229" spans="1:11" s="338" customFormat="1" ht="13.25" customHeight="1" x14ac:dyDescent="0.15">
      <c r="A229" s="358" t="s">
        <v>4409</v>
      </c>
      <c r="B229" s="358"/>
      <c r="C229" s="359" t="s">
        <v>4484</v>
      </c>
      <c r="D229" s="359" t="s">
        <v>4485</v>
      </c>
      <c r="E229" s="360" t="s">
        <v>4486</v>
      </c>
      <c r="F229" s="361">
        <v>10227</v>
      </c>
      <c r="G229" s="366">
        <v>1</v>
      </c>
      <c r="H229" s="341">
        <f t="shared" ref="H229" si="11">IF(ISBLANK(G229),"",F229*G229)</f>
        <v>10227</v>
      </c>
      <c r="I229" s="342" t="s">
        <v>79</v>
      </c>
      <c r="J229" s="342">
        <v>3.5</v>
      </c>
      <c r="K229" s="342" t="s">
        <v>81</v>
      </c>
    </row>
    <row r="230" spans="1:11" s="338" customFormat="1" ht="2.75" customHeight="1" x14ac:dyDescent="0.15">
      <c r="F230" s="339"/>
      <c r="G230" s="340" t="s">
        <v>4473</v>
      </c>
      <c r="H230" s="341"/>
      <c r="I230" s="342" t="s">
        <v>4473</v>
      </c>
      <c r="J230" s="342" t="s">
        <v>4473</v>
      </c>
      <c r="K230" s="342" t="s">
        <v>4473</v>
      </c>
    </row>
    <row r="231" spans="1:11" s="338" customFormat="1" ht="14.75" customHeight="1" x14ac:dyDescent="0.15">
      <c r="A231" s="362" t="s">
        <v>4570</v>
      </c>
      <c r="B231" s="362"/>
      <c r="C231" s="362"/>
      <c r="D231" s="362"/>
      <c r="E231" s="362"/>
      <c r="F231" s="363">
        <v>2209957</v>
      </c>
      <c r="G231" s="340" t="s">
        <v>4473</v>
      </c>
      <c r="H231" s="341"/>
      <c r="I231" s="342" t="s">
        <v>4473</v>
      </c>
      <c r="J231" s="342" t="s">
        <v>4473</v>
      </c>
      <c r="K231" s="342" t="s">
        <v>4473</v>
      </c>
    </row>
    <row r="232" spans="1:11" s="338" customFormat="1" ht="18.25" customHeight="1" thickBot="1" x14ac:dyDescent="0.25">
      <c r="A232" s="354" t="s">
        <v>897</v>
      </c>
      <c r="B232" s="354"/>
      <c r="C232" s="354"/>
      <c r="D232" s="354"/>
      <c r="E232" s="354"/>
      <c r="F232" s="355"/>
      <c r="G232" s="356" t="s">
        <v>4473</v>
      </c>
      <c r="H232" s="341"/>
      <c r="I232" s="342" t="s">
        <v>4473</v>
      </c>
      <c r="J232" s="342" t="s">
        <v>4473</v>
      </c>
      <c r="K232" s="342" t="s">
        <v>4473</v>
      </c>
    </row>
    <row r="233" spans="1:11" s="338" customFormat="1" ht="2" customHeight="1" x14ac:dyDescent="0.15">
      <c r="F233" s="339"/>
      <c r="G233" s="340" t="s">
        <v>4473</v>
      </c>
      <c r="H233" s="341"/>
      <c r="I233" s="342" t="s">
        <v>4473</v>
      </c>
      <c r="J233" s="342" t="s">
        <v>4473</v>
      </c>
      <c r="K233" s="342" t="s">
        <v>4473</v>
      </c>
    </row>
    <row r="234" spans="1:11" s="338" customFormat="1" ht="18.25" customHeight="1" x14ac:dyDescent="0.2">
      <c r="A234" s="357" t="s">
        <v>4571</v>
      </c>
      <c r="B234" s="357"/>
      <c r="C234" s="357"/>
      <c r="D234" s="357"/>
      <c r="F234" s="339"/>
      <c r="G234" s="340" t="s">
        <v>4473</v>
      </c>
      <c r="H234" s="341"/>
      <c r="I234" s="342" t="s">
        <v>4473</v>
      </c>
      <c r="J234" s="342" t="s">
        <v>4473</v>
      </c>
      <c r="K234" s="342" t="s">
        <v>4473</v>
      </c>
    </row>
    <row r="235" spans="1:11" s="338" customFormat="1" ht="1.25" customHeight="1" x14ac:dyDescent="0.15">
      <c r="F235" s="339"/>
      <c r="G235" s="340" t="s">
        <v>4473</v>
      </c>
      <c r="H235" s="341"/>
      <c r="I235" s="342" t="s">
        <v>4473</v>
      </c>
      <c r="J235" s="342" t="s">
        <v>4473</v>
      </c>
      <c r="K235" s="342" t="s">
        <v>4473</v>
      </c>
    </row>
    <row r="236" spans="1:11" s="338" customFormat="1" ht="13.25" customHeight="1" x14ac:dyDescent="0.15">
      <c r="A236" s="358" t="s">
        <v>4397</v>
      </c>
      <c r="B236" s="358"/>
      <c r="C236" s="359" t="s">
        <v>4492</v>
      </c>
      <c r="D236" s="359" t="s">
        <v>4572</v>
      </c>
      <c r="E236" s="360" t="s">
        <v>898</v>
      </c>
      <c r="F236" s="361">
        <v>10000000</v>
      </c>
      <c r="G236" s="340">
        <v>0.5</v>
      </c>
      <c r="H236" s="341">
        <f t="shared" si="9"/>
        <v>5000000</v>
      </c>
      <c r="I236" s="342" t="s">
        <v>904</v>
      </c>
      <c r="J236" s="342">
        <v>4.4000000000000004</v>
      </c>
      <c r="K236" s="342" t="s">
        <v>156</v>
      </c>
    </row>
    <row r="237" spans="1:11" s="338" customFormat="1" ht="2.75" customHeight="1" x14ac:dyDescent="0.15">
      <c r="F237" s="339"/>
      <c r="G237" s="340" t="s">
        <v>4473</v>
      </c>
      <c r="H237" s="341"/>
      <c r="I237" s="342" t="s">
        <v>4473</v>
      </c>
      <c r="J237" s="342" t="s">
        <v>4473</v>
      </c>
      <c r="K237" s="342" t="s">
        <v>4473</v>
      </c>
    </row>
    <row r="238" spans="1:11" s="338" customFormat="1" ht="14.75" customHeight="1" x14ac:dyDescent="0.15">
      <c r="A238" s="362" t="s">
        <v>4573</v>
      </c>
      <c r="B238" s="362"/>
      <c r="C238" s="362"/>
      <c r="D238" s="362"/>
      <c r="E238" s="362"/>
      <c r="F238" s="363">
        <v>10000000</v>
      </c>
      <c r="G238" s="340" t="s">
        <v>4473</v>
      </c>
      <c r="H238" s="341"/>
      <c r="I238" s="342" t="s">
        <v>4473</v>
      </c>
      <c r="J238" s="342" t="s">
        <v>4473</v>
      </c>
      <c r="K238" s="342" t="s">
        <v>4473</v>
      </c>
    </row>
    <row r="239" spans="1:11" s="338" customFormat="1" ht="18.25" customHeight="1" thickBot="1" x14ac:dyDescent="0.25">
      <c r="A239" s="354" t="s">
        <v>4574</v>
      </c>
      <c r="B239" s="354"/>
      <c r="C239" s="354"/>
      <c r="D239" s="354"/>
      <c r="E239" s="354"/>
      <c r="F239" s="355"/>
      <c r="G239" s="356" t="s">
        <v>4473</v>
      </c>
      <c r="H239" s="341"/>
      <c r="I239" s="342" t="s">
        <v>4473</v>
      </c>
      <c r="J239" s="342" t="s">
        <v>4473</v>
      </c>
      <c r="K239" s="342" t="s">
        <v>4473</v>
      </c>
    </row>
    <row r="240" spans="1:11" s="338" customFormat="1" ht="2" customHeight="1" x14ac:dyDescent="0.15">
      <c r="F240" s="339"/>
      <c r="G240" s="340" t="s">
        <v>4473</v>
      </c>
      <c r="H240" s="341"/>
      <c r="I240" s="342" t="s">
        <v>4473</v>
      </c>
      <c r="J240" s="342" t="s">
        <v>4473</v>
      </c>
      <c r="K240" s="342" t="s">
        <v>4473</v>
      </c>
    </row>
    <row r="241" spans="1:12" s="338" customFormat="1" ht="18.25" customHeight="1" x14ac:dyDescent="0.2">
      <c r="A241" s="357" t="s">
        <v>4575</v>
      </c>
      <c r="B241" s="357"/>
      <c r="C241" s="357"/>
      <c r="D241" s="357"/>
      <c r="F241" s="339"/>
      <c r="G241" s="340" t="s">
        <v>4473</v>
      </c>
      <c r="H241" s="341"/>
      <c r="I241" s="342" t="s">
        <v>4473</v>
      </c>
      <c r="J241" s="342" t="s">
        <v>4473</v>
      </c>
      <c r="K241" s="342" t="s">
        <v>4473</v>
      </c>
    </row>
    <row r="242" spans="1:12" s="338" customFormat="1" ht="1.25" customHeight="1" x14ac:dyDescent="0.15">
      <c r="F242" s="339"/>
      <c r="G242" s="340" t="s">
        <v>4473</v>
      </c>
      <c r="H242" s="341"/>
      <c r="I242" s="342" t="s">
        <v>4473</v>
      </c>
      <c r="J242" s="342" t="s">
        <v>4473</v>
      </c>
      <c r="K242" s="342" t="s">
        <v>4473</v>
      </c>
    </row>
    <row r="243" spans="1:12" s="338" customFormat="1" ht="13.25" customHeight="1" x14ac:dyDescent="0.15">
      <c r="A243" s="358" t="s">
        <v>4412</v>
      </c>
      <c r="B243" s="358"/>
      <c r="C243" s="359" t="s">
        <v>4484</v>
      </c>
      <c r="D243" s="359" t="s">
        <v>4558</v>
      </c>
      <c r="E243" s="360" t="s">
        <v>875</v>
      </c>
      <c r="F243" s="361">
        <v>461883</v>
      </c>
      <c r="G243" s="340">
        <v>0.1</v>
      </c>
      <c r="H243" s="341">
        <f t="shared" si="9"/>
        <v>46188.3</v>
      </c>
      <c r="I243" s="342" t="s">
        <v>634</v>
      </c>
      <c r="J243" s="342">
        <v>1.3</v>
      </c>
      <c r="K243" s="342" t="s">
        <v>156</v>
      </c>
      <c r="L243" s="338" t="s">
        <v>4454</v>
      </c>
    </row>
    <row r="244" spans="1:12" s="338" customFormat="1" ht="18.25" customHeight="1" x14ac:dyDescent="0.2">
      <c r="A244" s="357" t="s">
        <v>4576</v>
      </c>
      <c r="B244" s="357"/>
      <c r="C244" s="357"/>
      <c r="D244" s="357"/>
      <c r="F244" s="339"/>
      <c r="G244" s="340" t="s">
        <v>4473</v>
      </c>
      <c r="H244" s="341"/>
      <c r="I244" s="342" t="s">
        <v>4473</v>
      </c>
      <c r="J244" s="342" t="s">
        <v>4473</v>
      </c>
      <c r="K244" s="342" t="s">
        <v>4473</v>
      </c>
    </row>
    <row r="245" spans="1:12" s="338" customFormat="1" ht="1.25" customHeight="1" x14ac:dyDescent="0.15">
      <c r="F245" s="339"/>
      <c r="G245" s="340" t="s">
        <v>4473</v>
      </c>
      <c r="H245" s="341"/>
      <c r="I245" s="342" t="s">
        <v>4473</v>
      </c>
      <c r="J245" s="342" t="s">
        <v>4473</v>
      </c>
      <c r="K245" s="342" t="s">
        <v>4473</v>
      </c>
    </row>
    <row r="246" spans="1:12" s="338" customFormat="1" ht="13.25" customHeight="1" x14ac:dyDescent="0.15">
      <c r="A246" s="358" t="s">
        <v>4345</v>
      </c>
      <c r="B246" s="358"/>
      <c r="C246" s="359" t="s">
        <v>4489</v>
      </c>
      <c r="D246" s="359" t="s">
        <v>4558</v>
      </c>
      <c r="E246" s="360" t="s">
        <v>4486</v>
      </c>
      <c r="F246" s="361">
        <v>198929</v>
      </c>
      <c r="G246" s="340">
        <v>1</v>
      </c>
      <c r="H246" s="341">
        <f t="shared" si="9"/>
        <v>198929</v>
      </c>
      <c r="I246" s="342" t="s">
        <v>79</v>
      </c>
      <c r="J246" s="342">
        <v>3.5</v>
      </c>
      <c r="K246" s="342" t="s">
        <v>81</v>
      </c>
    </row>
    <row r="247" spans="1:12" s="338" customFormat="1" ht="18.25" customHeight="1" x14ac:dyDescent="0.2">
      <c r="A247" s="357" t="s">
        <v>4577</v>
      </c>
      <c r="B247" s="357"/>
      <c r="C247" s="357"/>
      <c r="D247" s="357"/>
      <c r="F247" s="339"/>
      <c r="G247" s="340" t="s">
        <v>4473</v>
      </c>
      <c r="H247" s="341"/>
      <c r="I247" s="342" t="s">
        <v>4473</v>
      </c>
      <c r="J247" s="342" t="s">
        <v>4473</v>
      </c>
      <c r="K247" s="342" t="s">
        <v>4473</v>
      </c>
    </row>
    <row r="248" spans="1:12" s="338" customFormat="1" ht="1.25" customHeight="1" x14ac:dyDescent="0.15">
      <c r="F248" s="339"/>
      <c r="G248" s="340" t="s">
        <v>4473</v>
      </c>
      <c r="H248" s="341"/>
      <c r="I248" s="342" t="s">
        <v>4473</v>
      </c>
      <c r="J248" s="342" t="s">
        <v>4473</v>
      </c>
      <c r="K248" s="342" t="s">
        <v>4473</v>
      </c>
    </row>
    <row r="249" spans="1:12" s="338" customFormat="1" ht="13.25" customHeight="1" x14ac:dyDescent="0.15">
      <c r="A249" s="358" t="s">
        <v>4435</v>
      </c>
      <c r="B249" s="358"/>
      <c r="C249" s="359" t="s">
        <v>4476</v>
      </c>
      <c r="D249" s="359" t="s">
        <v>4476</v>
      </c>
      <c r="E249" s="360" t="s">
        <v>88</v>
      </c>
      <c r="F249" s="361">
        <v>52359</v>
      </c>
      <c r="G249" s="340">
        <v>1</v>
      </c>
      <c r="H249" s="341">
        <f t="shared" si="9"/>
        <v>52359</v>
      </c>
      <c r="I249" s="342" t="s">
        <v>895</v>
      </c>
      <c r="J249" s="342">
        <v>5.3</v>
      </c>
      <c r="K249" s="342" t="s">
        <v>81</v>
      </c>
    </row>
    <row r="250" spans="1:12" s="338" customFormat="1" ht="2.75" customHeight="1" x14ac:dyDescent="0.15">
      <c r="F250" s="339"/>
      <c r="G250" s="340" t="s">
        <v>4473</v>
      </c>
      <c r="H250" s="341"/>
      <c r="I250" s="342" t="s">
        <v>4473</v>
      </c>
      <c r="J250" s="342" t="s">
        <v>4473</v>
      </c>
      <c r="K250" s="342" t="s">
        <v>4473</v>
      </c>
    </row>
    <row r="251" spans="1:12" s="338" customFormat="1" ht="14.75" customHeight="1" x14ac:dyDescent="0.15">
      <c r="A251" s="362" t="s">
        <v>4578</v>
      </c>
      <c r="B251" s="362"/>
      <c r="C251" s="362"/>
      <c r="D251" s="362"/>
      <c r="E251" s="362"/>
      <c r="F251" s="363">
        <v>713171</v>
      </c>
      <c r="G251" s="340" t="s">
        <v>4473</v>
      </c>
      <c r="H251" s="341"/>
      <c r="I251" s="342" t="s">
        <v>4473</v>
      </c>
      <c r="J251" s="342" t="s">
        <v>4473</v>
      </c>
      <c r="K251" s="342" t="s">
        <v>4473</v>
      </c>
    </row>
    <row r="252" spans="1:12" s="338" customFormat="1" ht="18.25" customHeight="1" thickBot="1" x14ac:dyDescent="0.25">
      <c r="A252" s="354" t="s">
        <v>907</v>
      </c>
      <c r="B252" s="354"/>
      <c r="C252" s="354"/>
      <c r="D252" s="354"/>
      <c r="E252" s="354"/>
      <c r="F252" s="355"/>
      <c r="G252" s="356" t="s">
        <v>4473</v>
      </c>
      <c r="H252" s="341"/>
      <c r="I252" s="342" t="s">
        <v>4473</v>
      </c>
      <c r="J252" s="342" t="s">
        <v>4473</v>
      </c>
      <c r="K252" s="342" t="s">
        <v>4473</v>
      </c>
    </row>
    <row r="253" spans="1:12" s="338" customFormat="1" ht="2" customHeight="1" x14ac:dyDescent="0.15">
      <c r="F253" s="339"/>
      <c r="G253" s="340" t="s">
        <v>4473</v>
      </c>
      <c r="H253" s="341"/>
      <c r="I253" s="342" t="s">
        <v>4473</v>
      </c>
      <c r="J253" s="342" t="s">
        <v>4473</v>
      </c>
      <c r="K253" s="342" t="s">
        <v>4473</v>
      </c>
    </row>
    <row r="254" spans="1:12" s="338" customFormat="1" ht="18.25" customHeight="1" x14ac:dyDescent="0.2">
      <c r="A254" s="357" t="s">
        <v>4579</v>
      </c>
      <c r="B254" s="357"/>
      <c r="C254" s="357"/>
      <c r="D254" s="357"/>
      <c r="F254" s="339"/>
      <c r="G254" s="340" t="s">
        <v>4473</v>
      </c>
      <c r="H254" s="341"/>
      <c r="I254" s="342" t="s">
        <v>4473</v>
      </c>
      <c r="J254" s="342" t="s">
        <v>4473</v>
      </c>
      <c r="K254" s="342" t="s">
        <v>4473</v>
      </c>
    </row>
    <row r="255" spans="1:12" s="338" customFormat="1" ht="1.25" customHeight="1" x14ac:dyDescent="0.15">
      <c r="F255" s="339"/>
      <c r="G255" s="340" t="s">
        <v>4473</v>
      </c>
      <c r="H255" s="341"/>
      <c r="I255" s="342" t="s">
        <v>4473</v>
      </c>
      <c r="J255" s="342" t="s">
        <v>4473</v>
      </c>
      <c r="K255" s="342" t="s">
        <v>4473</v>
      </c>
    </row>
    <row r="256" spans="1:12" s="338" customFormat="1" ht="13.25" customHeight="1" x14ac:dyDescent="0.15">
      <c r="A256" s="358" t="s">
        <v>4387</v>
      </c>
      <c r="B256" s="358"/>
      <c r="C256" s="359" t="s">
        <v>4476</v>
      </c>
      <c r="D256" s="359" t="s">
        <v>4476</v>
      </c>
      <c r="E256" s="360" t="s">
        <v>898</v>
      </c>
      <c r="F256" s="361">
        <v>400000</v>
      </c>
      <c r="G256" s="340">
        <v>0.5</v>
      </c>
      <c r="H256" s="341">
        <f t="shared" ref="H256" si="12">IF(ISBLANK(G256),"",F256*G256)</f>
        <v>200000</v>
      </c>
      <c r="I256" s="342" t="s">
        <v>904</v>
      </c>
      <c r="J256" s="342">
        <v>4.4000000000000004</v>
      </c>
      <c r="K256" s="342" t="s">
        <v>156</v>
      </c>
    </row>
    <row r="257" spans="1:11" s="338" customFormat="1" ht="2.75" customHeight="1" x14ac:dyDescent="0.15">
      <c r="F257" s="339"/>
      <c r="G257" s="340" t="s">
        <v>4473</v>
      </c>
      <c r="H257" s="341"/>
      <c r="I257" s="342" t="s">
        <v>4473</v>
      </c>
      <c r="J257" s="342" t="s">
        <v>4473</v>
      </c>
      <c r="K257" s="342" t="s">
        <v>4473</v>
      </c>
    </row>
    <row r="258" spans="1:11" s="338" customFormat="1" ht="14.75" customHeight="1" x14ac:dyDescent="0.15">
      <c r="A258" s="362" t="s">
        <v>4580</v>
      </c>
      <c r="B258" s="362"/>
      <c r="C258" s="362"/>
      <c r="D258" s="362"/>
      <c r="E258" s="362"/>
      <c r="F258" s="363">
        <v>400000</v>
      </c>
      <c r="G258" s="340" t="s">
        <v>4473</v>
      </c>
      <c r="H258" s="341"/>
      <c r="I258" s="342" t="s">
        <v>4473</v>
      </c>
      <c r="J258" s="342" t="s">
        <v>4473</v>
      </c>
      <c r="K258" s="342" t="s">
        <v>4473</v>
      </c>
    </row>
    <row r="259" spans="1:11" s="338" customFormat="1" ht="18.25" customHeight="1" thickBot="1" x14ac:dyDescent="0.25">
      <c r="A259" s="354" t="s">
        <v>4581</v>
      </c>
      <c r="B259" s="354"/>
      <c r="C259" s="354"/>
      <c r="D259" s="354"/>
      <c r="E259" s="354"/>
      <c r="F259" s="355"/>
      <c r="G259" s="356" t="s">
        <v>4473</v>
      </c>
      <c r="H259" s="341"/>
      <c r="I259" s="342" t="s">
        <v>4473</v>
      </c>
      <c r="J259" s="342" t="s">
        <v>4473</v>
      </c>
      <c r="K259" s="342" t="s">
        <v>4473</v>
      </c>
    </row>
    <row r="260" spans="1:11" s="338" customFormat="1" ht="2" customHeight="1" x14ac:dyDescent="0.15">
      <c r="F260" s="339"/>
      <c r="G260" s="340" t="s">
        <v>4473</v>
      </c>
      <c r="H260" s="341"/>
      <c r="I260" s="342" t="s">
        <v>4473</v>
      </c>
      <c r="J260" s="342" t="s">
        <v>4473</v>
      </c>
      <c r="K260" s="342" t="s">
        <v>4473</v>
      </c>
    </row>
    <row r="261" spans="1:11" s="338" customFormat="1" ht="18.25" customHeight="1" x14ac:dyDescent="0.2">
      <c r="A261" s="357" t="s">
        <v>4582</v>
      </c>
      <c r="B261" s="357"/>
      <c r="C261" s="357"/>
      <c r="D261" s="357"/>
      <c r="F261" s="339"/>
      <c r="G261" s="340" t="s">
        <v>4473</v>
      </c>
      <c r="H261" s="341"/>
      <c r="I261" s="342" t="s">
        <v>4473</v>
      </c>
      <c r="J261" s="342" t="s">
        <v>4473</v>
      </c>
      <c r="K261" s="342" t="s">
        <v>4473</v>
      </c>
    </row>
    <row r="262" spans="1:11" s="338" customFormat="1" ht="1.25" customHeight="1" x14ac:dyDescent="0.15">
      <c r="F262" s="339"/>
      <c r="G262" s="340" t="s">
        <v>4473</v>
      </c>
      <c r="H262" s="341"/>
      <c r="I262" s="342" t="s">
        <v>4473</v>
      </c>
      <c r="J262" s="342" t="s">
        <v>4473</v>
      </c>
      <c r="K262" s="342" t="s">
        <v>4473</v>
      </c>
    </row>
    <row r="263" spans="1:11" s="338" customFormat="1" ht="13.25" customHeight="1" x14ac:dyDescent="0.15">
      <c r="A263" s="358" t="s">
        <v>4378</v>
      </c>
      <c r="B263" s="358"/>
      <c r="C263" s="359" t="s">
        <v>4476</v>
      </c>
      <c r="D263" s="359" t="s">
        <v>4476</v>
      </c>
      <c r="E263" s="360" t="s">
        <v>3115</v>
      </c>
      <c r="F263" s="361">
        <v>50000</v>
      </c>
      <c r="G263" s="340">
        <v>0</v>
      </c>
      <c r="H263" s="341">
        <f t="shared" ref="H263" si="13">IF(ISBLANK(G263),"",F263*G263)</f>
        <v>0</v>
      </c>
      <c r="I263" s="342" t="s">
        <v>69</v>
      </c>
      <c r="J263" s="342" t="s">
        <v>69</v>
      </c>
      <c r="K263" s="342" t="s">
        <v>69</v>
      </c>
    </row>
    <row r="264" spans="1:11" s="338" customFormat="1" ht="2.75" customHeight="1" x14ac:dyDescent="0.15">
      <c r="F264" s="339"/>
      <c r="G264" s="340" t="s">
        <v>4473</v>
      </c>
      <c r="H264" s="341"/>
      <c r="I264" s="342" t="s">
        <v>4473</v>
      </c>
      <c r="J264" s="342" t="s">
        <v>4473</v>
      </c>
      <c r="K264" s="342" t="s">
        <v>4473</v>
      </c>
    </row>
    <row r="265" spans="1:11" s="338" customFormat="1" ht="14.75" customHeight="1" x14ac:dyDescent="0.15">
      <c r="A265" s="362" t="s">
        <v>4583</v>
      </c>
      <c r="B265" s="362"/>
      <c r="C265" s="362"/>
      <c r="D265" s="362"/>
      <c r="E265" s="362"/>
      <c r="F265" s="363">
        <v>50000</v>
      </c>
      <c r="G265" s="340" t="s">
        <v>4473</v>
      </c>
      <c r="H265" s="341"/>
      <c r="I265" s="342" t="s">
        <v>4473</v>
      </c>
      <c r="J265" s="342" t="s">
        <v>4473</v>
      </c>
      <c r="K265" s="342" t="s">
        <v>4473</v>
      </c>
    </row>
    <row r="266" spans="1:11" s="338" customFormat="1" ht="18.25" customHeight="1" thickBot="1" x14ac:dyDescent="0.25">
      <c r="A266" s="354" t="s">
        <v>1976</v>
      </c>
      <c r="B266" s="354"/>
      <c r="C266" s="354"/>
      <c r="D266" s="354"/>
      <c r="E266" s="354"/>
      <c r="F266" s="355"/>
      <c r="G266" s="356" t="s">
        <v>4473</v>
      </c>
      <c r="H266" s="341"/>
      <c r="I266" s="342" t="s">
        <v>4473</v>
      </c>
      <c r="J266" s="342" t="s">
        <v>4473</v>
      </c>
      <c r="K266" s="342" t="s">
        <v>4473</v>
      </c>
    </row>
    <row r="267" spans="1:11" s="338" customFormat="1" ht="2" customHeight="1" x14ac:dyDescent="0.15">
      <c r="F267" s="339"/>
      <c r="G267" s="340" t="s">
        <v>4473</v>
      </c>
      <c r="H267" s="341"/>
      <c r="I267" s="342" t="s">
        <v>4473</v>
      </c>
      <c r="J267" s="342" t="s">
        <v>4473</v>
      </c>
      <c r="K267" s="342" t="s">
        <v>4473</v>
      </c>
    </row>
    <row r="268" spans="1:11" s="338" customFormat="1" ht="18.25" customHeight="1" x14ac:dyDescent="0.2">
      <c r="A268" s="357" t="s">
        <v>4584</v>
      </c>
      <c r="B268" s="357"/>
      <c r="C268" s="357"/>
      <c r="D268" s="357"/>
      <c r="F268" s="339"/>
      <c r="G268" s="340" t="s">
        <v>4473</v>
      </c>
      <c r="H268" s="341"/>
      <c r="I268" s="342" t="s">
        <v>4473</v>
      </c>
      <c r="J268" s="342" t="s">
        <v>4473</v>
      </c>
      <c r="K268" s="342" t="s">
        <v>4473</v>
      </c>
    </row>
    <row r="269" spans="1:11" s="338" customFormat="1" ht="1.25" customHeight="1" x14ac:dyDescent="0.15">
      <c r="F269" s="339"/>
      <c r="G269" s="340" t="s">
        <v>4473</v>
      </c>
      <c r="H269" s="341"/>
      <c r="I269" s="342" t="s">
        <v>4473</v>
      </c>
      <c r="J269" s="342" t="s">
        <v>4473</v>
      </c>
      <c r="K269" s="342" t="s">
        <v>4473</v>
      </c>
    </row>
    <row r="270" spans="1:11" s="338" customFormat="1" ht="13.25" customHeight="1" x14ac:dyDescent="0.15">
      <c r="A270" s="358" t="s">
        <v>4341</v>
      </c>
      <c r="B270" s="358"/>
      <c r="C270" s="359" t="s">
        <v>4484</v>
      </c>
      <c r="D270" s="359" t="s">
        <v>4585</v>
      </c>
      <c r="E270" s="360" t="s">
        <v>4486</v>
      </c>
      <c r="F270" s="361">
        <v>3000000</v>
      </c>
      <c r="G270" s="340">
        <v>0</v>
      </c>
      <c r="H270" s="341">
        <f t="shared" si="9"/>
        <v>0</v>
      </c>
      <c r="I270" s="342" t="s">
        <v>69</v>
      </c>
      <c r="J270" s="342" t="s">
        <v>69</v>
      </c>
      <c r="K270" s="342" t="s">
        <v>69</v>
      </c>
    </row>
    <row r="271" spans="1:11" s="338" customFormat="1" ht="13.25" customHeight="1" x14ac:dyDescent="0.15">
      <c r="A271" s="358" t="s">
        <v>4361</v>
      </c>
      <c r="B271" s="358"/>
      <c r="C271" s="359" t="s">
        <v>4476</v>
      </c>
      <c r="D271" s="359" t="s">
        <v>4476</v>
      </c>
      <c r="E271" s="360" t="s">
        <v>4486</v>
      </c>
      <c r="F271" s="361">
        <v>700000</v>
      </c>
      <c r="G271" s="340">
        <v>0.5</v>
      </c>
      <c r="H271" s="341">
        <f t="shared" si="9"/>
        <v>350000</v>
      </c>
      <c r="I271" s="342" t="s">
        <v>895</v>
      </c>
      <c r="J271" s="342" t="s">
        <v>4617</v>
      </c>
      <c r="K271" s="342" t="s">
        <v>156</v>
      </c>
    </row>
    <row r="272" spans="1:11" s="338" customFormat="1" ht="24.5" customHeight="1" x14ac:dyDescent="0.15">
      <c r="A272" s="358" t="s">
        <v>4384</v>
      </c>
      <c r="B272" s="358"/>
      <c r="C272" s="359" t="s">
        <v>4484</v>
      </c>
      <c r="D272" s="359" t="s">
        <v>4586</v>
      </c>
      <c r="E272" s="360" t="s">
        <v>4486</v>
      </c>
      <c r="F272" s="361">
        <v>479850</v>
      </c>
      <c r="G272" s="340">
        <v>1</v>
      </c>
      <c r="H272" s="341">
        <f t="shared" si="9"/>
        <v>479850</v>
      </c>
      <c r="I272" s="342" t="s">
        <v>79</v>
      </c>
      <c r="J272" s="342">
        <v>3.1</v>
      </c>
      <c r="K272" s="342" t="s">
        <v>81</v>
      </c>
    </row>
    <row r="273" spans="1:11" s="338" customFormat="1" ht="13.25" customHeight="1" x14ac:dyDescent="0.15">
      <c r="A273" s="358" t="s">
        <v>4401</v>
      </c>
      <c r="B273" s="358"/>
      <c r="C273" s="359" t="s">
        <v>4492</v>
      </c>
      <c r="D273" s="359" t="s">
        <v>4587</v>
      </c>
      <c r="E273" s="360" t="s">
        <v>4486</v>
      </c>
      <c r="F273" s="361">
        <v>908973</v>
      </c>
      <c r="G273" s="340">
        <v>0</v>
      </c>
      <c r="H273" s="341">
        <f t="shared" si="9"/>
        <v>0</v>
      </c>
      <c r="I273" s="342" t="s">
        <v>69</v>
      </c>
      <c r="J273" s="342" t="s">
        <v>69</v>
      </c>
      <c r="K273" s="342" t="s">
        <v>69</v>
      </c>
    </row>
    <row r="274" spans="1:11" s="338" customFormat="1" ht="13.25" customHeight="1" x14ac:dyDescent="0.15">
      <c r="A274" s="358" t="s">
        <v>4427</v>
      </c>
      <c r="B274" s="358"/>
      <c r="C274" s="359" t="s">
        <v>4476</v>
      </c>
      <c r="D274" s="359" t="s">
        <v>4476</v>
      </c>
      <c r="E274" s="360" t="s">
        <v>4486</v>
      </c>
      <c r="F274" s="361">
        <v>100000</v>
      </c>
      <c r="G274" s="366">
        <v>1</v>
      </c>
      <c r="H274" s="341">
        <f t="shared" si="9"/>
        <v>100000</v>
      </c>
      <c r="I274" s="342" t="s">
        <v>79</v>
      </c>
      <c r="J274" s="342">
        <v>3.5</v>
      </c>
      <c r="K274" s="342" t="s">
        <v>81</v>
      </c>
    </row>
    <row r="275" spans="1:11" s="338" customFormat="1" ht="24.5" customHeight="1" x14ac:dyDescent="0.15">
      <c r="A275" s="358" t="s">
        <v>4439</v>
      </c>
      <c r="B275" s="358"/>
      <c r="C275" s="359" t="s">
        <v>4484</v>
      </c>
      <c r="D275" s="359" t="s">
        <v>4588</v>
      </c>
      <c r="E275" s="360" t="s">
        <v>4486</v>
      </c>
      <c r="F275" s="361">
        <v>1141027</v>
      </c>
      <c r="G275" s="340">
        <v>1</v>
      </c>
      <c r="H275" s="341">
        <f t="shared" si="9"/>
        <v>1141027</v>
      </c>
      <c r="I275" s="342" t="s">
        <v>895</v>
      </c>
      <c r="J275" s="342">
        <v>5.3</v>
      </c>
      <c r="K275" s="342" t="s">
        <v>156</v>
      </c>
    </row>
    <row r="276" spans="1:11" s="338" customFormat="1" ht="2.75" customHeight="1" x14ac:dyDescent="0.15">
      <c r="F276" s="339"/>
      <c r="G276" s="340" t="s">
        <v>4473</v>
      </c>
      <c r="H276" s="341"/>
      <c r="I276" s="342" t="s">
        <v>4473</v>
      </c>
      <c r="J276" s="342" t="s">
        <v>4473</v>
      </c>
      <c r="K276" s="342" t="s">
        <v>4473</v>
      </c>
    </row>
    <row r="277" spans="1:11" s="338" customFormat="1" ht="14.75" customHeight="1" x14ac:dyDescent="0.15">
      <c r="A277" s="362" t="s">
        <v>4589</v>
      </c>
      <c r="B277" s="362"/>
      <c r="C277" s="362"/>
      <c r="D277" s="362"/>
      <c r="E277" s="362"/>
      <c r="F277" s="363">
        <v>6329850</v>
      </c>
      <c r="G277" s="340" t="s">
        <v>4473</v>
      </c>
      <c r="H277" s="341"/>
      <c r="I277" s="342" t="s">
        <v>4473</v>
      </c>
      <c r="J277" s="342" t="s">
        <v>4473</v>
      </c>
      <c r="K277" s="342" t="s">
        <v>4473</v>
      </c>
    </row>
    <row r="278" spans="1:11" s="338" customFormat="1" ht="18.25" customHeight="1" thickBot="1" x14ac:dyDescent="0.25">
      <c r="A278" s="354" t="s">
        <v>4590</v>
      </c>
      <c r="B278" s="354"/>
      <c r="C278" s="354"/>
      <c r="D278" s="354"/>
      <c r="E278" s="354"/>
      <c r="F278" s="355"/>
      <c r="G278" s="356" t="s">
        <v>4473</v>
      </c>
      <c r="H278" s="341"/>
      <c r="I278" s="342" t="s">
        <v>4473</v>
      </c>
      <c r="J278" s="342" t="s">
        <v>4473</v>
      </c>
      <c r="K278" s="342" t="s">
        <v>4473</v>
      </c>
    </row>
    <row r="279" spans="1:11" s="338" customFormat="1" ht="2" customHeight="1" x14ac:dyDescent="0.15">
      <c r="F279" s="339"/>
      <c r="G279" s="340" t="s">
        <v>4473</v>
      </c>
      <c r="H279" s="341"/>
      <c r="I279" s="342" t="s">
        <v>4473</v>
      </c>
      <c r="J279" s="342" t="s">
        <v>4473</v>
      </c>
      <c r="K279" s="342" t="s">
        <v>4473</v>
      </c>
    </row>
    <row r="280" spans="1:11" s="338" customFormat="1" ht="18.25" customHeight="1" x14ac:dyDescent="0.2">
      <c r="A280" s="357" t="s">
        <v>4591</v>
      </c>
      <c r="B280" s="357"/>
      <c r="C280" s="357"/>
      <c r="D280" s="357"/>
      <c r="F280" s="339"/>
      <c r="G280" s="340" t="s">
        <v>4473</v>
      </c>
      <c r="H280" s="341"/>
      <c r="I280" s="342" t="s">
        <v>4473</v>
      </c>
      <c r="J280" s="342" t="s">
        <v>4473</v>
      </c>
      <c r="K280" s="342" t="s">
        <v>4473</v>
      </c>
    </row>
    <row r="281" spans="1:11" s="338" customFormat="1" ht="1.25" customHeight="1" x14ac:dyDescent="0.15">
      <c r="F281" s="339"/>
      <c r="G281" s="340" t="s">
        <v>4473</v>
      </c>
      <c r="H281" s="341"/>
      <c r="I281" s="342" t="s">
        <v>4473</v>
      </c>
      <c r="J281" s="342" t="s">
        <v>4473</v>
      </c>
      <c r="K281" s="342" t="s">
        <v>4473</v>
      </c>
    </row>
    <row r="282" spans="1:11" s="338" customFormat="1" ht="13.25" customHeight="1" x14ac:dyDescent="0.15">
      <c r="A282" s="358" t="s">
        <v>4339</v>
      </c>
      <c r="B282" s="358"/>
      <c r="C282" s="359" t="s">
        <v>4489</v>
      </c>
      <c r="D282" s="359" t="s">
        <v>4491</v>
      </c>
      <c r="E282" s="360" t="s">
        <v>393</v>
      </c>
      <c r="F282" s="361">
        <v>2978000</v>
      </c>
      <c r="G282" s="340">
        <v>0.1</v>
      </c>
      <c r="H282" s="341">
        <f t="shared" ref="H282:H345" si="14">IF(ISBLANK(G282),"",F282*G282)</f>
        <v>297800</v>
      </c>
      <c r="I282" s="342" t="s">
        <v>634</v>
      </c>
      <c r="J282" s="342">
        <v>1.3</v>
      </c>
      <c r="K282" s="342" t="s">
        <v>81</v>
      </c>
    </row>
    <row r="283" spans="1:11" s="338" customFormat="1" ht="13.25" customHeight="1" x14ac:dyDescent="0.15">
      <c r="A283" s="358" t="s">
        <v>4357</v>
      </c>
      <c r="B283" s="358"/>
      <c r="C283" s="359" t="s">
        <v>4476</v>
      </c>
      <c r="D283" s="359" t="s">
        <v>4476</v>
      </c>
      <c r="E283" s="360" t="s">
        <v>492</v>
      </c>
      <c r="F283" s="361">
        <v>35000</v>
      </c>
      <c r="G283" s="340">
        <v>0.1</v>
      </c>
      <c r="H283" s="341">
        <f t="shared" si="14"/>
        <v>3500</v>
      </c>
      <c r="I283" s="342" t="s">
        <v>634</v>
      </c>
      <c r="J283" s="342">
        <v>1.3</v>
      </c>
      <c r="K283" s="342" t="s">
        <v>81</v>
      </c>
    </row>
    <row r="284" spans="1:11" s="338" customFormat="1" ht="13.25" customHeight="1" x14ac:dyDescent="0.15">
      <c r="A284" s="365" t="s">
        <v>4370</v>
      </c>
      <c r="B284" s="358"/>
      <c r="C284" s="359" t="s">
        <v>4476</v>
      </c>
      <c r="D284" s="359" t="s">
        <v>4476</v>
      </c>
      <c r="E284" s="360" t="s">
        <v>261</v>
      </c>
      <c r="F284" s="361">
        <v>4993313</v>
      </c>
      <c r="G284" s="340">
        <v>0</v>
      </c>
      <c r="H284" s="341">
        <f t="shared" si="14"/>
        <v>0</v>
      </c>
      <c r="I284" s="364" t="s">
        <v>69</v>
      </c>
      <c r="J284" s="342" t="s">
        <v>69</v>
      </c>
      <c r="K284" s="342" t="s">
        <v>69</v>
      </c>
    </row>
    <row r="285" spans="1:11" s="338" customFormat="1" ht="24.5" customHeight="1" x14ac:dyDescent="0.15">
      <c r="A285" s="365" t="s">
        <v>4371</v>
      </c>
      <c r="B285" s="358"/>
      <c r="C285" s="359" t="s">
        <v>4484</v>
      </c>
      <c r="D285" s="359" t="s">
        <v>4554</v>
      </c>
      <c r="E285" s="360" t="s">
        <v>393</v>
      </c>
      <c r="F285" s="361">
        <v>400000</v>
      </c>
      <c r="G285" s="340">
        <v>0.1</v>
      </c>
      <c r="H285" s="341">
        <f t="shared" si="14"/>
        <v>40000</v>
      </c>
      <c r="I285" s="342" t="s">
        <v>634</v>
      </c>
      <c r="J285" s="342">
        <v>1.3</v>
      </c>
      <c r="K285" s="342" t="s">
        <v>81</v>
      </c>
    </row>
    <row r="286" spans="1:11" s="338" customFormat="1" ht="13.25" customHeight="1" x14ac:dyDescent="0.15">
      <c r="A286" s="358" t="s">
        <v>4391</v>
      </c>
      <c r="B286" s="358"/>
      <c r="C286" s="359" t="s">
        <v>4489</v>
      </c>
      <c r="D286" s="359" t="s">
        <v>4592</v>
      </c>
      <c r="E286" s="360" t="s">
        <v>393</v>
      </c>
      <c r="F286" s="361">
        <v>1989150</v>
      </c>
      <c r="G286" s="340">
        <v>1</v>
      </c>
      <c r="H286" s="341">
        <f t="shared" si="14"/>
        <v>1989150</v>
      </c>
      <c r="I286" s="342" t="s">
        <v>904</v>
      </c>
      <c r="J286" s="342">
        <v>4.5</v>
      </c>
      <c r="K286" s="342" t="s">
        <v>81</v>
      </c>
    </row>
    <row r="287" spans="1:11" s="338" customFormat="1" ht="13.25" customHeight="1" x14ac:dyDescent="0.15">
      <c r="A287" s="358" t="s">
        <v>4395</v>
      </c>
      <c r="B287" s="358"/>
      <c r="C287" s="359" t="s">
        <v>4476</v>
      </c>
      <c r="D287" s="359" t="s">
        <v>4476</v>
      </c>
      <c r="E287" s="360" t="s">
        <v>393</v>
      </c>
      <c r="F287" s="361">
        <v>2538000</v>
      </c>
      <c r="G287" s="340">
        <v>1</v>
      </c>
      <c r="H287" s="341">
        <f t="shared" si="14"/>
        <v>2538000</v>
      </c>
      <c r="I287" s="342" t="s">
        <v>895</v>
      </c>
      <c r="J287" s="342">
        <v>5.3</v>
      </c>
      <c r="K287" s="342" t="s">
        <v>156</v>
      </c>
    </row>
    <row r="288" spans="1:11" s="338" customFormat="1" ht="13.25" customHeight="1" x14ac:dyDescent="0.15">
      <c r="A288" s="358" t="s">
        <v>4394</v>
      </c>
      <c r="B288" s="358"/>
      <c r="C288" s="359" t="s">
        <v>4476</v>
      </c>
      <c r="D288" s="359" t="s">
        <v>4476</v>
      </c>
      <c r="E288" s="360" t="s">
        <v>393</v>
      </c>
      <c r="F288" s="361">
        <v>6138127</v>
      </c>
      <c r="G288" s="340">
        <v>1</v>
      </c>
      <c r="H288" s="341">
        <f t="shared" si="14"/>
        <v>6138127</v>
      </c>
      <c r="I288" s="342" t="s">
        <v>904</v>
      </c>
      <c r="J288" s="342">
        <v>4.5</v>
      </c>
      <c r="K288" s="342" t="s">
        <v>156</v>
      </c>
    </row>
    <row r="289" spans="1:12" s="338" customFormat="1" ht="13.25" customHeight="1" x14ac:dyDescent="0.15">
      <c r="A289" s="358" t="s">
        <v>4406</v>
      </c>
      <c r="B289" s="358"/>
      <c r="C289" s="359" t="s">
        <v>4489</v>
      </c>
      <c r="D289" s="359" t="s">
        <v>4592</v>
      </c>
      <c r="E289" s="360" t="s">
        <v>393</v>
      </c>
      <c r="F289" s="361">
        <v>1184265</v>
      </c>
      <c r="G289" s="340">
        <v>1</v>
      </c>
      <c r="H289" s="341">
        <f t="shared" si="14"/>
        <v>1184265</v>
      </c>
      <c r="I289" s="342" t="s">
        <v>904</v>
      </c>
      <c r="J289" s="342">
        <v>4.5</v>
      </c>
      <c r="K289" s="342" t="s">
        <v>81</v>
      </c>
    </row>
    <row r="290" spans="1:12" s="338" customFormat="1" ht="24.5" customHeight="1" x14ac:dyDescent="0.15">
      <c r="A290" s="358" t="s">
        <v>4411</v>
      </c>
      <c r="B290" s="358"/>
      <c r="C290" s="359" t="s">
        <v>4492</v>
      </c>
      <c r="D290" s="359" t="s">
        <v>4593</v>
      </c>
      <c r="E290" s="360" t="s">
        <v>393</v>
      </c>
      <c r="F290" s="361">
        <v>3000000</v>
      </c>
      <c r="G290" s="340">
        <v>1</v>
      </c>
      <c r="H290" s="341">
        <f t="shared" si="14"/>
        <v>3000000</v>
      </c>
      <c r="I290" s="342" t="s">
        <v>895</v>
      </c>
      <c r="J290" s="342">
        <v>5.3</v>
      </c>
      <c r="K290" s="342" t="s">
        <v>156</v>
      </c>
    </row>
    <row r="291" spans="1:12" s="338" customFormat="1" ht="13.25" customHeight="1" x14ac:dyDescent="0.15">
      <c r="A291" s="358" t="s">
        <v>4424</v>
      </c>
      <c r="B291" s="358"/>
      <c r="C291" s="359" t="s">
        <v>4476</v>
      </c>
      <c r="D291" s="359" t="s">
        <v>4476</v>
      </c>
      <c r="E291" s="360" t="s">
        <v>393</v>
      </c>
      <c r="F291" s="361">
        <v>4000000</v>
      </c>
      <c r="G291" s="340">
        <v>1</v>
      </c>
      <c r="H291" s="341">
        <f t="shared" si="14"/>
        <v>4000000</v>
      </c>
      <c r="I291" s="342" t="s">
        <v>895</v>
      </c>
      <c r="J291" s="342">
        <v>5.3</v>
      </c>
      <c r="K291" s="342" t="s">
        <v>81</v>
      </c>
    </row>
    <row r="292" spans="1:12" s="338" customFormat="1" ht="13.25" customHeight="1" x14ac:dyDescent="0.15">
      <c r="A292" s="358" t="s">
        <v>4425</v>
      </c>
      <c r="B292" s="358"/>
      <c r="C292" s="359" t="s">
        <v>4489</v>
      </c>
      <c r="D292" s="359" t="s">
        <v>4491</v>
      </c>
      <c r="E292" s="360" t="s">
        <v>393</v>
      </c>
      <c r="F292" s="361">
        <v>9100349</v>
      </c>
      <c r="G292" s="340">
        <v>0</v>
      </c>
      <c r="H292" s="341">
        <f t="shared" si="14"/>
        <v>0</v>
      </c>
      <c r="I292" s="342" t="s">
        <v>69</v>
      </c>
      <c r="J292" s="342" t="s">
        <v>69</v>
      </c>
      <c r="K292" s="342" t="s">
        <v>69</v>
      </c>
      <c r="L292" s="338" t="s">
        <v>4464</v>
      </c>
    </row>
    <row r="293" spans="1:12" s="338" customFormat="1" ht="13.25" customHeight="1" x14ac:dyDescent="0.15">
      <c r="A293" s="358" t="s">
        <v>4426</v>
      </c>
      <c r="B293" s="358"/>
      <c r="C293" s="359" t="s">
        <v>4476</v>
      </c>
      <c r="D293" s="359" t="s">
        <v>4476</v>
      </c>
      <c r="E293" s="360" t="s">
        <v>393</v>
      </c>
      <c r="F293" s="361">
        <v>10000000</v>
      </c>
      <c r="G293" s="340">
        <v>1</v>
      </c>
      <c r="H293" s="341">
        <f t="shared" si="14"/>
        <v>10000000</v>
      </c>
      <c r="I293" s="342" t="s">
        <v>895</v>
      </c>
      <c r="J293" s="342">
        <v>5.3</v>
      </c>
      <c r="K293" s="342" t="s">
        <v>81</v>
      </c>
    </row>
    <row r="294" spans="1:12" s="338" customFormat="1" ht="18.25" customHeight="1" x14ac:dyDescent="0.2">
      <c r="A294" s="357" t="s">
        <v>4594</v>
      </c>
      <c r="B294" s="357"/>
      <c r="C294" s="357"/>
      <c r="D294" s="357"/>
      <c r="F294" s="339"/>
      <c r="G294" s="340" t="s">
        <v>4473</v>
      </c>
      <c r="H294" s="341"/>
      <c r="I294" s="342" t="s">
        <v>4473</v>
      </c>
      <c r="J294" s="342" t="s">
        <v>4473</v>
      </c>
      <c r="K294" s="342" t="s">
        <v>4473</v>
      </c>
    </row>
    <row r="295" spans="1:12" s="338" customFormat="1" ht="1.25" customHeight="1" x14ac:dyDescent="0.15">
      <c r="F295" s="339"/>
      <c r="G295" s="340" t="s">
        <v>4473</v>
      </c>
      <c r="H295" s="341"/>
      <c r="I295" s="342" t="s">
        <v>4473</v>
      </c>
      <c r="J295" s="342" t="s">
        <v>4473</v>
      </c>
      <c r="K295" s="342" t="s">
        <v>4473</v>
      </c>
    </row>
    <row r="296" spans="1:12" s="338" customFormat="1" ht="13.25" customHeight="1" x14ac:dyDescent="0.15">
      <c r="A296" s="358" t="s">
        <v>4339</v>
      </c>
      <c r="B296" s="358"/>
      <c r="C296" s="359" t="s">
        <v>4489</v>
      </c>
      <c r="D296" s="359" t="s">
        <v>4491</v>
      </c>
      <c r="E296" s="360" t="s">
        <v>393</v>
      </c>
      <c r="F296" s="361">
        <v>1768000</v>
      </c>
      <c r="G296" s="340">
        <v>0.1</v>
      </c>
      <c r="H296" s="341">
        <f t="shared" si="14"/>
        <v>176800</v>
      </c>
      <c r="I296" s="342" t="s">
        <v>634</v>
      </c>
      <c r="J296" s="342">
        <v>1.3</v>
      </c>
      <c r="K296" s="342" t="s">
        <v>81</v>
      </c>
    </row>
    <row r="297" spans="1:12" s="338" customFormat="1" ht="13.25" customHeight="1" x14ac:dyDescent="0.15">
      <c r="A297" s="358" t="s">
        <v>4357</v>
      </c>
      <c r="B297" s="358"/>
      <c r="C297" s="359" t="s">
        <v>4476</v>
      </c>
      <c r="D297" s="359" t="s">
        <v>4476</v>
      </c>
      <c r="E297" s="360" t="s">
        <v>492</v>
      </c>
      <c r="F297" s="361">
        <v>115000</v>
      </c>
      <c r="G297" s="340">
        <v>0.1</v>
      </c>
      <c r="H297" s="341">
        <f t="shared" si="14"/>
        <v>11500</v>
      </c>
      <c r="I297" s="342" t="s">
        <v>634</v>
      </c>
      <c r="J297" s="342">
        <v>1.3</v>
      </c>
      <c r="K297" s="342" t="s">
        <v>81</v>
      </c>
    </row>
    <row r="298" spans="1:12" s="338" customFormat="1" ht="13.25" customHeight="1" x14ac:dyDescent="0.15">
      <c r="A298" s="365" t="s">
        <v>4369</v>
      </c>
      <c r="B298" s="358"/>
      <c r="C298" s="359" t="s">
        <v>69</v>
      </c>
      <c r="D298" s="359" t="s">
        <v>69</v>
      </c>
      <c r="E298" s="360" t="s">
        <v>261</v>
      </c>
      <c r="F298" s="361">
        <v>25000</v>
      </c>
      <c r="G298" s="340">
        <v>0.1</v>
      </c>
      <c r="H298" s="341">
        <f t="shared" si="14"/>
        <v>2500</v>
      </c>
      <c r="I298" s="364" t="s">
        <v>895</v>
      </c>
      <c r="J298" s="364">
        <v>5.3</v>
      </c>
      <c r="K298" s="364" t="s">
        <v>156</v>
      </c>
    </row>
    <row r="299" spans="1:12" s="338" customFormat="1" ht="13.25" customHeight="1" x14ac:dyDescent="0.15">
      <c r="A299" s="365" t="s">
        <v>4370</v>
      </c>
      <c r="B299" s="358"/>
      <c r="C299" s="359" t="s">
        <v>4476</v>
      </c>
      <c r="D299" s="359" t="s">
        <v>4476</v>
      </c>
      <c r="E299" s="360" t="s">
        <v>261</v>
      </c>
      <c r="F299" s="361">
        <v>352431</v>
      </c>
      <c r="G299" s="340">
        <v>0</v>
      </c>
      <c r="H299" s="341">
        <f t="shared" si="14"/>
        <v>0</v>
      </c>
      <c r="I299" s="364" t="s">
        <v>69</v>
      </c>
      <c r="J299" s="342" t="s">
        <v>69</v>
      </c>
      <c r="K299" s="342" t="s">
        <v>69</v>
      </c>
    </row>
    <row r="300" spans="1:12" s="338" customFormat="1" ht="13.25" customHeight="1" x14ac:dyDescent="0.15">
      <c r="A300" s="358" t="s">
        <v>4379</v>
      </c>
      <c r="B300" s="358"/>
      <c r="C300" s="359" t="s">
        <v>4492</v>
      </c>
      <c r="D300" s="359" t="s">
        <v>4593</v>
      </c>
      <c r="E300" s="360" t="s">
        <v>393</v>
      </c>
      <c r="F300" s="361">
        <v>17700000</v>
      </c>
      <c r="G300" s="340">
        <v>1</v>
      </c>
      <c r="H300" s="341">
        <f t="shared" si="14"/>
        <v>17700000</v>
      </c>
      <c r="I300" s="342" t="s">
        <v>895</v>
      </c>
      <c r="J300" s="342">
        <v>5.3</v>
      </c>
      <c r="K300" s="342" t="s">
        <v>156</v>
      </c>
    </row>
    <row r="301" spans="1:12" s="338" customFormat="1" ht="13.25" customHeight="1" x14ac:dyDescent="0.15">
      <c r="A301" s="358" t="s">
        <v>4385</v>
      </c>
      <c r="B301" s="358"/>
      <c r="C301" s="359" t="s">
        <v>4484</v>
      </c>
      <c r="D301" s="359" t="s">
        <v>4572</v>
      </c>
      <c r="E301" s="360" t="s">
        <v>393</v>
      </c>
      <c r="F301" s="361">
        <v>350000</v>
      </c>
      <c r="G301" s="340">
        <v>1</v>
      </c>
      <c r="H301" s="341">
        <f t="shared" si="14"/>
        <v>350000</v>
      </c>
      <c r="I301" s="342" t="s">
        <v>895</v>
      </c>
      <c r="J301" s="342">
        <v>5.3</v>
      </c>
      <c r="K301" s="342" t="s">
        <v>156</v>
      </c>
    </row>
    <row r="302" spans="1:12" s="338" customFormat="1" ht="24.5" customHeight="1" x14ac:dyDescent="0.15">
      <c r="A302" s="358" t="s">
        <v>4405</v>
      </c>
      <c r="B302" s="358"/>
      <c r="C302" s="359" t="s">
        <v>4492</v>
      </c>
      <c r="D302" s="359" t="s">
        <v>4513</v>
      </c>
      <c r="E302" s="360" t="s">
        <v>393</v>
      </c>
      <c r="F302" s="361">
        <v>10000000</v>
      </c>
      <c r="G302" s="340">
        <v>1</v>
      </c>
      <c r="H302" s="341">
        <f t="shared" si="14"/>
        <v>10000000</v>
      </c>
      <c r="I302" s="342" t="s">
        <v>895</v>
      </c>
      <c r="J302" s="342">
        <v>5.3</v>
      </c>
      <c r="K302" s="342" t="s">
        <v>156</v>
      </c>
    </row>
    <row r="303" spans="1:12" s="338" customFormat="1" ht="13.25" customHeight="1" x14ac:dyDescent="0.15">
      <c r="A303" s="358" t="s">
        <v>4420</v>
      </c>
      <c r="B303" s="358"/>
      <c r="C303" s="359" t="s">
        <v>4476</v>
      </c>
      <c r="D303" s="359" t="s">
        <v>4476</v>
      </c>
      <c r="E303" s="360" t="s">
        <v>393</v>
      </c>
      <c r="F303" s="361">
        <v>2569352</v>
      </c>
      <c r="G303" s="340">
        <v>1</v>
      </c>
      <c r="H303" s="341">
        <f t="shared" si="14"/>
        <v>2569352</v>
      </c>
      <c r="I303" s="342" t="s">
        <v>895</v>
      </c>
      <c r="J303" s="342">
        <v>5.3</v>
      </c>
      <c r="K303" s="342" t="s">
        <v>156</v>
      </c>
    </row>
    <row r="304" spans="1:12" s="338" customFormat="1" ht="13.25" customHeight="1" x14ac:dyDescent="0.15">
      <c r="A304" s="358" t="s">
        <v>4422</v>
      </c>
      <c r="B304" s="358"/>
      <c r="C304" s="359"/>
      <c r="D304" s="359" t="s">
        <v>4481</v>
      </c>
      <c r="E304" s="360" t="s">
        <v>88</v>
      </c>
      <c r="F304" s="361">
        <v>2000000</v>
      </c>
      <c r="G304" s="340">
        <v>1</v>
      </c>
      <c r="H304" s="341">
        <f t="shared" si="14"/>
        <v>2000000</v>
      </c>
      <c r="I304" s="342" t="s">
        <v>895</v>
      </c>
      <c r="J304" s="342">
        <v>5.3</v>
      </c>
      <c r="K304" s="342" t="s">
        <v>156</v>
      </c>
    </row>
    <row r="305" spans="1:11" s="338" customFormat="1" ht="13.25" customHeight="1" x14ac:dyDescent="0.15">
      <c r="A305" s="358" t="s">
        <v>4423</v>
      </c>
      <c r="B305" s="358"/>
      <c r="C305" s="359" t="s">
        <v>4476</v>
      </c>
      <c r="D305" s="359" t="s">
        <v>4476</v>
      </c>
      <c r="E305" s="360" t="s">
        <v>393</v>
      </c>
      <c r="F305" s="361">
        <v>500000</v>
      </c>
      <c r="G305" s="340">
        <v>1</v>
      </c>
      <c r="H305" s="341">
        <f t="shared" si="14"/>
        <v>500000</v>
      </c>
      <c r="I305" s="342" t="s">
        <v>895</v>
      </c>
      <c r="J305" s="342">
        <v>5.3</v>
      </c>
      <c r="K305" s="342" t="s">
        <v>156</v>
      </c>
    </row>
    <row r="306" spans="1:11" s="338" customFormat="1" ht="13.25" customHeight="1" x14ac:dyDescent="0.15">
      <c r="A306" s="358" t="s">
        <v>4431</v>
      </c>
      <c r="B306" s="358"/>
      <c r="C306" s="359" t="s">
        <v>4476</v>
      </c>
      <c r="D306" s="359" t="s">
        <v>4476</v>
      </c>
      <c r="E306" s="360" t="s">
        <v>393</v>
      </c>
      <c r="F306" s="361">
        <v>48675107</v>
      </c>
      <c r="G306" s="340">
        <v>1</v>
      </c>
      <c r="H306" s="341">
        <f t="shared" si="14"/>
        <v>48675107</v>
      </c>
      <c r="I306" s="342" t="s">
        <v>895</v>
      </c>
      <c r="J306" s="342">
        <v>5.3</v>
      </c>
      <c r="K306" s="342" t="s">
        <v>156</v>
      </c>
    </row>
    <row r="307" spans="1:11" s="338" customFormat="1" ht="24.5" customHeight="1" x14ac:dyDescent="0.15">
      <c r="A307" s="358" t="s">
        <v>4441</v>
      </c>
      <c r="B307" s="358"/>
      <c r="C307" s="359" t="s">
        <v>4484</v>
      </c>
      <c r="D307" s="359" t="s">
        <v>4595</v>
      </c>
      <c r="E307" s="360" t="s">
        <v>393</v>
      </c>
      <c r="F307" s="361">
        <v>6000000</v>
      </c>
      <c r="G307" s="340">
        <v>1</v>
      </c>
      <c r="H307" s="341">
        <f t="shared" si="14"/>
        <v>6000000</v>
      </c>
      <c r="I307" s="342" t="s">
        <v>895</v>
      </c>
      <c r="J307" s="342">
        <v>5.3</v>
      </c>
      <c r="K307" s="342" t="s">
        <v>156</v>
      </c>
    </row>
    <row r="308" spans="1:11" s="338" customFormat="1" ht="2.75" customHeight="1" x14ac:dyDescent="0.15">
      <c r="F308" s="339"/>
      <c r="G308" s="340" t="s">
        <v>4473</v>
      </c>
      <c r="H308" s="341"/>
      <c r="I308" s="342" t="s">
        <v>4473</v>
      </c>
      <c r="J308" s="342" t="s">
        <v>4473</v>
      </c>
      <c r="K308" s="342" t="s">
        <v>4473</v>
      </c>
    </row>
    <row r="309" spans="1:11" s="338" customFormat="1" ht="14.75" customHeight="1" x14ac:dyDescent="0.15">
      <c r="A309" s="362" t="s">
        <v>4596</v>
      </c>
      <c r="B309" s="362"/>
      <c r="C309" s="362"/>
      <c r="D309" s="362"/>
      <c r="E309" s="362"/>
      <c r="F309" s="363">
        <v>136411094</v>
      </c>
      <c r="G309" s="340" t="s">
        <v>4473</v>
      </c>
      <c r="H309" s="341"/>
      <c r="I309" s="342" t="s">
        <v>4473</v>
      </c>
      <c r="J309" s="342" t="s">
        <v>4473</v>
      </c>
      <c r="K309" s="342" t="s">
        <v>4473</v>
      </c>
    </row>
    <row r="310" spans="1:11" s="338" customFormat="1" ht="18.25" customHeight="1" thickBot="1" x14ac:dyDescent="0.25">
      <c r="A310" s="354" t="s">
        <v>4597</v>
      </c>
      <c r="B310" s="354"/>
      <c r="C310" s="354"/>
      <c r="D310" s="354"/>
      <c r="E310" s="354"/>
      <c r="F310" s="355"/>
      <c r="G310" s="356" t="s">
        <v>4473</v>
      </c>
      <c r="H310" s="341"/>
      <c r="I310" s="342" t="s">
        <v>4473</v>
      </c>
      <c r="J310" s="342" t="s">
        <v>4473</v>
      </c>
      <c r="K310" s="342" t="s">
        <v>4473</v>
      </c>
    </row>
    <row r="311" spans="1:11" s="338" customFormat="1" ht="2" customHeight="1" x14ac:dyDescent="0.15">
      <c r="F311" s="339"/>
      <c r="G311" s="340" t="s">
        <v>4473</v>
      </c>
      <c r="H311" s="341"/>
      <c r="I311" s="342" t="s">
        <v>4473</v>
      </c>
      <c r="J311" s="342" t="s">
        <v>4473</v>
      </c>
      <c r="K311" s="342" t="s">
        <v>4473</v>
      </c>
    </row>
    <row r="312" spans="1:11" s="338" customFormat="1" ht="18.25" customHeight="1" x14ac:dyDescent="0.2">
      <c r="A312" s="357" t="s">
        <v>4598</v>
      </c>
      <c r="B312" s="357"/>
      <c r="C312" s="357"/>
      <c r="D312" s="357"/>
      <c r="F312" s="339"/>
      <c r="G312" s="340" t="s">
        <v>4473</v>
      </c>
      <c r="H312" s="341"/>
      <c r="I312" s="342" t="s">
        <v>4473</v>
      </c>
      <c r="J312" s="342" t="s">
        <v>4473</v>
      </c>
      <c r="K312" s="342" t="s">
        <v>4473</v>
      </c>
    </row>
    <row r="313" spans="1:11" s="338" customFormat="1" ht="1.25" customHeight="1" x14ac:dyDescent="0.15">
      <c r="F313" s="339"/>
      <c r="G313" s="340" t="s">
        <v>4473</v>
      </c>
      <c r="H313" s="341"/>
      <c r="I313" s="342" t="s">
        <v>4473</v>
      </c>
      <c r="J313" s="342" t="s">
        <v>4473</v>
      </c>
      <c r="K313" s="342" t="s">
        <v>4473</v>
      </c>
    </row>
    <row r="314" spans="1:11" s="338" customFormat="1" ht="13.25" customHeight="1" x14ac:dyDescent="0.15">
      <c r="A314" s="358" t="s">
        <v>4362</v>
      </c>
      <c r="B314" s="358"/>
      <c r="C314" s="359" t="s">
        <v>4489</v>
      </c>
      <c r="D314" s="359" t="s">
        <v>4513</v>
      </c>
      <c r="E314" s="360" t="s">
        <v>3115</v>
      </c>
      <c r="F314" s="361">
        <v>9700000</v>
      </c>
      <c r="G314" s="340">
        <v>1</v>
      </c>
      <c r="H314" s="341">
        <f t="shared" si="14"/>
        <v>9700000</v>
      </c>
      <c r="I314" s="342" t="s">
        <v>79</v>
      </c>
      <c r="J314" s="342" t="s">
        <v>4455</v>
      </c>
      <c r="K314" s="342" t="s">
        <v>81</v>
      </c>
    </row>
    <row r="315" spans="1:11" s="338" customFormat="1" ht="13.25" customHeight="1" x14ac:dyDescent="0.15">
      <c r="A315" s="365" t="s">
        <v>4382</v>
      </c>
      <c r="B315" s="358"/>
      <c r="C315" s="359" t="s">
        <v>4476</v>
      </c>
      <c r="D315" s="359" t="s">
        <v>4476</v>
      </c>
      <c r="E315" s="360" t="s">
        <v>3115</v>
      </c>
      <c r="F315" s="361">
        <v>846000</v>
      </c>
      <c r="G315" s="340">
        <v>1</v>
      </c>
      <c r="H315" s="341">
        <f t="shared" si="14"/>
        <v>846000</v>
      </c>
      <c r="I315" s="364" t="s">
        <v>79</v>
      </c>
      <c r="J315" s="342">
        <v>3.4</v>
      </c>
      <c r="K315" s="342" t="s">
        <v>81</v>
      </c>
    </row>
    <row r="316" spans="1:11" s="338" customFormat="1" ht="13.25" customHeight="1" x14ac:dyDescent="0.15">
      <c r="A316" s="358" t="s">
        <v>4407</v>
      </c>
      <c r="B316" s="358"/>
      <c r="C316" s="359" t="s">
        <v>4476</v>
      </c>
      <c r="D316" s="359" t="s">
        <v>4476</v>
      </c>
      <c r="E316" s="360" t="s">
        <v>3115</v>
      </c>
      <c r="F316" s="361">
        <v>583000</v>
      </c>
      <c r="G316" s="340">
        <v>1</v>
      </c>
      <c r="H316" s="341">
        <f t="shared" si="14"/>
        <v>583000</v>
      </c>
      <c r="I316" s="342" t="s">
        <v>79</v>
      </c>
      <c r="J316" s="342">
        <v>3.1</v>
      </c>
      <c r="K316" s="342" t="s">
        <v>81</v>
      </c>
    </row>
    <row r="317" spans="1:11" s="338" customFormat="1" ht="13.25" customHeight="1" x14ac:dyDescent="0.15">
      <c r="A317" s="358" t="s">
        <v>4408</v>
      </c>
      <c r="B317" s="358"/>
      <c r="C317" s="359" t="s">
        <v>4489</v>
      </c>
      <c r="D317" s="359" t="s">
        <v>4599</v>
      </c>
      <c r="E317" s="360" t="s">
        <v>3115</v>
      </c>
      <c r="F317" s="361">
        <v>2455000</v>
      </c>
      <c r="G317" s="340">
        <v>1</v>
      </c>
      <c r="H317" s="341">
        <f t="shared" si="14"/>
        <v>2455000</v>
      </c>
      <c r="I317" s="342" t="s">
        <v>79</v>
      </c>
      <c r="J317" s="342" t="s">
        <v>4455</v>
      </c>
      <c r="K317" s="342" t="s">
        <v>81</v>
      </c>
    </row>
    <row r="318" spans="1:11" s="338" customFormat="1" ht="13.25" customHeight="1" x14ac:dyDescent="0.15">
      <c r="A318" s="358" t="s">
        <v>4438</v>
      </c>
      <c r="B318" s="358"/>
      <c r="C318" s="359" t="s">
        <v>4476</v>
      </c>
      <c r="D318" s="359" t="s">
        <v>4476</v>
      </c>
      <c r="E318" s="360" t="s">
        <v>3115</v>
      </c>
      <c r="F318" s="361">
        <v>10110851</v>
      </c>
      <c r="G318" s="340">
        <v>0.1</v>
      </c>
      <c r="H318" s="341">
        <f t="shared" si="14"/>
        <v>1011085.1000000001</v>
      </c>
      <c r="I318" s="342" t="s">
        <v>79</v>
      </c>
      <c r="J318" s="342" t="s">
        <v>4455</v>
      </c>
      <c r="K318" s="342" t="s">
        <v>156</v>
      </c>
    </row>
    <row r="319" spans="1:11" s="338" customFormat="1" ht="13.25" customHeight="1" x14ac:dyDescent="0.15">
      <c r="A319" s="358" t="s">
        <v>4442</v>
      </c>
      <c r="B319" s="358"/>
      <c r="C319" s="359" t="s">
        <v>4476</v>
      </c>
      <c r="D319" s="359" t="s">
        <v>4476</v>
      </c>
      <c r="E319" s="360" t="s">
        <v>3115</v>
      </c>
      <c r="F319" s="361">
        <v>216000</v>
      </c>
      <c r="G319" s="340">
        <v>1</v>
      </c>
      <c r="H319" s="341">
        <f t="shared" si="14"/>
        <v>216000</v>
      </c>
      <c r="I319" s="342" t="s">
        <v>79</v>
      </c>
      <c r="J319" s="342">
        <v>3.1</v>
      </c>
      <c r="K319" s="342" t="s">
        <v>156</v>
      </c>
    </row>
    <row r="320" spans="1:11" s="338" customFormat="1" ht="13.25" customHeight="1" x14ac:dyDescent="0.15">
      <c r="A320" s="358" t="s">
        <v>4443</v>
      </c>
      <c r="B320" s="358"/>
      <c r="C320" s="359" t="s">
        <v>4476</v>
      </c>
      <c r="D320" s="359" t="s">
        <v>4476</v>
      </c>
      <c r="E320" s="360" t="s">
        <v>3115</v>
      </c>
      <c r="F320" s="361">
        <v>2926400</v>
      </c>
      <c r="G320" s="340">
        <v>1</v>
      </c>
      <c r="H320" s="341">
        <f t="shared" si="14"/>
        <v>2926400</v>
      </c>
      <c r="I320" s="342" t="s">
        <v>79</v>
      </c>
      <c r="J320" s="342">
        <v>3.4</v>
      </c>
      <c r="K320" s="342" t="s">
        <v>81</v>
      </c>
    </row>
    <row r="321" spans="1:11" s="338" customFormat="1" ht="13.25" customHeight="1" x14ac:dyDescent="0.15">
      <c r="A321" s="358" t="s">
        <v>4444</v>
      </c>
      <c r="B321" s="358"/>
      <c r="C321" s="359" t="s">
        <v>4476</v>
      </c>
      <c r="D321" s="359" t="s">
        <v>4476</v>
      </c>
      <c r="E321" s="360" t="s">
        <v>3115</v>
      </c>
      <c r="F321" s="361">
        <v>487374</v>
      </c>
      <c r="G321" s="340">
        <v>1</v>
      </c>
      <c r="H321" s="341">
        <f t="shared" si="14"/>
        <v>487374</v>
      </c>
      <c r="I321" s="342" t="s">
        <v>79</v>
      </c>
      <c r="J321" s="342">
        <v>3.4</v>
      </c>
      <c r="K321" s="342" t="s">
        <v>81</v>
      </c>
    </row>
    <row r="322" spans="1:11" s="338" customFormat="1" ht="2.75" customHeight="1" x14ac:dyDescent="0.15">
      <c r="F322" s="339"/>
      <c r="G322" s="340" t="s">
        <v>4473</v>
      </c>
      <c r="H322" s="341"/>
      <c r="I322" s="342" t="s">
        <v>4473</v>
      </c>
      <c r="J322" s="342" t="s">
        <v>4473</v>
      </c>
      <c r="K322" s="342" t="s">
        <v>4473</v>
      </c>
    </row>
    <row r="323" spans="1:11" s="338" customFormat="1" ht="14.75" customHeight="1" x14ac:dyDescent="0.15">
      <c r="A323" s="362" t="s">
        <v>4600</v>
      </c>
      <c r="B323" s="362"/>
      <c r="C323" s="362"/>
      <c r="D323" s="362"/>
      <c r="E323" s="362"/>
      <c r="F323" s="363">
        <v>27324625</v>
      </c>
      <c r="G323" s="340" t="s">
        <v>4473</v>
      </c>
      <c r="H323" s="341"/>
      <c r="I323" s="342" t="s">
        <v>4473</v>
      </c>
      <c r="J323" s="342" t="s">
        <v>4473</v>
      </c>
      <c r="K323" s="342" t="s">
        <v>4473</v>
      </c>
    </row>
    <row r="324" spans="1:11" s="338" customFormat="1" ht="18.25" customHeight="1" thickBot="1" x14ac:dyDescent="0.25">
      <c r="A324" s="354" t="s">
        <v>4601</v>
      </c>
      <c r="B324" s="354"/>
      <c r="C324" s="354"/>
      <c r="D324" s="354"/>
      <c r="E324" s="354"/>
      <c r="F324" s="355"/>
      <c r="G324" s="356" t="s">
        <v>4473</v>
      </c>
      <c r="H324" s="341"/>
      <c r="I324" s="342" t="s">
        <v>4473</v>
      </c>
      <c r="J324" s="342" t="s">
        <v>4473</v>
      </c>
      <c r="K324" s="342" t="s">
        <v>4473</v>
      </c>
    </row>
    <row r="325" spans="1:11" s="338" customFormat="1" ht="2" customHeight="1" x14ac:dyDescent="0.15">
      <c r="F325" s="339"/>
      <c r="G325" s="340" t="s">
        <v>4473</v>
      </c>
      <c r="H325" s="341"/>
      <c r="I325" s="342" t="s">
        <v>4473</v>
      </c>
      <c r="J325" s="342" t="s">
        <v>4473</v>
      </c>
      <c r="K325" s="342" t="s">
        <v>4473</v>
      </c>
    </row>
    <row r="326" spans="1:11" s="338" customFormat="1" ht="18.25" customHeight="1" x14ac:dyDescent="0.2">
      <c r="A326" s="357" t="s">
        <v>4602</v>
      </c>
      <c r="B326" s="357"/>
      <c r="C326" s="357"/>
      <c r="D326" s="357"/>
      <c r="F326" s="339"/>
      <c r="G326" s="340" t="s">
        <v>4473</v>
      </c>
      <c r="H326" s="341"/>
      <c r="I326" s="342" t="s">
        <v>4473</v>
      </c>
      <c r="J326" s="342" t="s">
        <v>4473</v>
      </c>
      <c r="K326" s="342" t="s">
        <v>4473</v>
      </c>
    </row>
    <row r="327" spans="1:11" s="338" customFormat="1" ht="1.25" customHeight="1" x14ac:dyDescent="0.15">
      <c r="F327" s="339"/>
      <c r="G327" s="340" t="s">
        <v>4473</v>
      </c>
      <c r="H327" s="341"/>
      <c r="I327" s="342" t="s">
        <v>4473</v>
      </c>
      <c r="J327" s="342" t="s">
        <v>4473</v>
      </c>
      <c r="K327" s="342" t="s">
        <v>4473</v>
      </c>
    </row>
    <row r="328" spans="1:11" s="338" customFormat="1" ht="13.25" customHeight="1" x14ac:dyDescent="0.15">
      <c r="A328" s="358" t="s">
        <v>4438</v>
      </c>
      <c r="B328" s="358"/>
      <c r="C328" s="359" t="s">
        <v>4476</v>
      </c>
      <c r="D328" s="359" t="s">
        <v>4476</v>
      </c>
      <c r="E328" s="360" t="s">
        <v>3115</v>
      </c>
      <c r="F328" s="361">
        <v>2000000</v>
      </c>
      <c r="G328" s="340">
        <v>0.1</v>
      </c>
      <c r="H328" s="341">
        <f t="shared" si="14"/>
        <v>200000</v>
      </c>
      <c r="I328" s="342" t="s">
        <v>79</v>
      </c>
      <c r="J328" s="342" t="s">
        <v>4455</v>
      </c>
      <c r="K328" s="342" t="s">
        <v>156</v>
      </c>
    </row>
    <row r="329" spans="1:11" s="338" customFormat="1" ht="2.75" customHeight="1" x14ac:dyDescent="0.15">
      <c r="F329" s="339"/>
      <c r="G329" s="340" t="s">
        <v>4473</v>
      </c>
      <c r="H329" s="341"/>
      <c r="I329" s="342" t="s">
        <v>4473</v>
      </c>
      <c r="J329" s="342" t="s">
        <v>4473</v>
      </c>
      <c r="K329" s="342" t="s">
        <v>4473</v>
      </c>
    </row>
    <row r="330" spans="1:11" s="338" customFormat="1" ht="14.75" customHeight="1" x14ac:dyDescent="0.15">
      <c r="A330" s="362" t="s">
        <v>4603</v>
      </c>
      <c r="B330" s="362"/>
      <c r="C330" s="362"/>
      <c r="D330" s="362"/>
      <c r="E330" s="362"/>
      <c r="F330" s="363">
        <v>2000000</v>
      </c>
      <c r="G330" s="340" t="s">
        <v>4473</v>
      </c>
      <c r="H330" s="341"/>
      <c r="I330" s="342" t="s">
        <v>4473</v>
      </c>
      <c r="J330" s="342" t="s">
        <v>4473</v>
      </c>
      <c r="K330" s="342" t="s">
        <v>4473</v>
      </c>
    </row>
    <row r="331" spans="1:11" s="338" customFormat="1" ht="18.25" customHeight="1" thickBot="1" x14ac:dyDescent="0.25">
      <c r="A331" s="354" t="s">
        <v>4604</v>
      </c>
      <c r="B331" s="354"/>
      <c r="C331" s="354"/>
      <c r="D331" s="354"/>
      <c r="E331" s="354"/>
      <c r="F331" s="355"/>
      <c r="G331" s="356" t="s">
        <v>4473</v>
      </c>
      <c r="H331" s="341"/>
      <c r="I331" s="342" t="s">
        <v>4473</v>
      </c>
      <c r="J331" s="342" t="s">
        <v>4473</v>
      </c>
      <c r="K331" s="342" t="s">
        <v>4473</v>
      </c>
    </row>
    <row r="332" spans="1:11" s="338" customFormat="1" ht="2" customHeight="1" x14ac:dyDescent="0.15">
      <c r="F332" s="339"/>
      <c r="G332" s="340" t="s">
        <v>4473</v>
      </c>
      <c r="H332" s="341"/>
      <c r="I332" s="342" t="s">
        <v>4473</v>
      </c>
      <c r="J332" s="342" t="s">
        <v>4473</v>
      </c>
      <c r="K332" s="342" t="s">
        <v>4473</v>
      </c>
    </row>
    <row r="333" spans="1:11" s="338" customFormat="1" ht="18.25" customHeight="1" x14ac:dyDescent="0.2">
      <c r="A333" s="357" t="s">
        <v>4605</v>
      </c>
      <c r="B333" s="357"/>
      <c r="C333" s="357"/>
      <c r="D333" s="357"/>
      <c r="F333" s="339"/>
      <c r="G333" s="340" t="s">
        <v>4473</v>
      </c>
      <c r="H333" s="341"/>
      <c r="I333" s="342" t="s">
        <v>4473</v>
      </c>
      <c r="J333" s="342" t="s">
        <v>4473</v>
      </c>
      <c r="K333" s="342" t="s">
        <v>4473</v>
      </c>
    </row>
    <row r="334" spans="1:11" s="338" customFormat="1" ht="1.25" customHeight="1" x14ac:dyDescent="0.15">
      <c r="F334" s="339"/>
      <c r="G334" s="340" t="s">
        <v>4473</v>
      </c>
      <c r="H334" s="341" t="e">
        <f t="shared" si="14"/>
        <v>#VALUE!</v>
      </c>
      <c r="I334" s="342" t="s">
        <v>4473</v>
      </c>
      <c r="J334" s="342" t="s">
        <v>4473</v>
      </c>
      <c r="K334" s="342" t="s">
        <v>4473</v>
      </c>
    </row>
    <row r="335" spans="1:11" s="338" customFormat="1" ht="13.25" customHeight="1" x14ac:dyDescent="0.15">
      <c r="A335" s="358" t="s">
        <v>4338</v>
      </c>
      <c r="B335" s="358"/>
      <c r="C335" s="359" t="s">
        <v>4484</v>
      </c>
      <c r="D335" s="359" t="s">
        <v>4595</v>
      </c>
      <c r="E335" s="360" t="s">
        <v>393</v>
      </c>
      <c r="F335" s="361">
        <v>18000000</v>
      </c>
      <c r="G335" s="340">
        <v>1</v>
      </c>
      <c r="H335" s="341">
        <f t="shared" si="14"/>
        <v>18000000</v>
      </c>
      <c r="I335" s="342" t="s">
        <v>895</v>
      </c>
      <c r="J335" s="342">
        <v>5.3</v>
      </c>
      <c r="K335" s="342" t="s">
        <v>156</v>
      </c>
    </row>
    <row r="336" spans="1:11" s="338" customFormat="1" ht="13.25" customHeight="1" x14ac:dyDescent="0.15">
      <c r="A336" s="358" t="s">
        <v>4339</v>
      </c>
      <c r="B336" s="358"/>
      <c r="C336" s="359" t="s">
        <v>4489</v>
      </c>
      <c r="D336" s="359" t="s">
        <v>4491</v>
      </c>
      <c r="E336" s="360" t="s">
        <v>393</v>
      </c>
      <c r="F336" s="361">
        <v>2390000</v>
      </c>
      <c r="G336" s="340">
        <v>0.1</v>
      </c>
      <c r="H336" s="341">
        <f t="shared" si="14"/>
        <v>239000</v>
      </c>
      <c r="I336" s="342" t="s">
        <v>634</v>
      </c>
      <c r="J336" s="342">
        <v>1.3</v>
      </c>
      <c r="K336" s="342" t="s">
        <v>81</v>
      </c>
    </row>
    <row r="337" spans="1:11" s="338" customFormat="1" ht="13.25" customHeight="1" x14ac:dyDescent="0.15">
      <c r="A337" s="358" t="s">
        <v>4340</v>
      </c>
      <c r="B337" s="358"/>
      <c r="C337" s="359" t="s">
        <v>4492</v>
      </c>
      <c r="D337" s="359" t="s">
        <v>4606</v>
      </c>
      <c r="E337" s="360" t="s">
        <v>393</v>
      </c>
      <c r="F337" s="361">
        <v>500000</v>
      </c>
      <c r="G337" s="340">
        <v>1</v>
      </c>
      <c r="H337" s="341">
        <f t="shared" si="14"/>
        <v>500000</v>
      </c>
      <c r="I337" s="342" t="s">
        <v>895</v>
      </c>
      <c r="J337" s="342">
        <v>5.3</v>
      </c>
      <c r="K337" s="342" t="s">
        <v>156</v>
      </c>
    </row>
    <row r="338" spans="1:11" s="338" customFormat="1" ht="24.5" customHeight="1" x14ac:dyDescent="0.15">
      <c r="A338" s="358" t="s">
        <v>4343</v>
      </c>
      <c r="B338" s="358"/>
      <c r="C338" s="359" t="s">
        <v>4492</v>
      </c>
      <c r="D338" s="359" t="s">
        <v>4482</v>
      </c>
      <c r="E338" s="360" t="s">
        <v>393</v>
      </c>
      <c r="F338" s="361">
        <v>2000000</v>
      </c>
      <c r="G338" s="340">
        <v>1</v>
      </c>
      <c r="H338" s="341">
        <f t="shared" si="14"/>
        <v>2000000</v>
      </c>
      <c r="I338" s="342" t="s">
        <v>895</v>
      </c>
      <c r="J338" s="342">
        <v>5.3</v>
      </c>
      <c r="K338" s="342" t="s">
        <v>156</v>
      </c>
    </row>
    <row r="339" spans="1:11" s="338" customFormat="1" ht="13.25" customHeight="1" x14ac:dyDescent="0.15">
      <c r="A339" s="358" t="s">
        <v>4356</v>
      </c>
      <c r="B339" s="358"/>
      <c r="C339" s="359" t="s">
        <v>4492</v>
      </c>
      <c r="D339" s="359" t="s">
        <v>4606</v>
      </c>
      <c r="E339" s="360" t="s">
        <v>393</v>
      </c>
      <c r="F339" s="361">
        <v>1000000</v>
      </c>
      <c r="G339" s="340">
        <v>1</v>
      </c>
      <c r="H339" s="341">
        <f t="shared" si="14"/>
        <v>1000000</v>
      </c>
      <c r="I339" s="342" t="s">
        <v>895</v>
      </c>
      <c r="J339" s="342">
        <v>5.3</v>
      </c>
      <c r="K339" s="342" t="s">
        <v>156</v>
      </c>
    </row>
    <row r="340" spans="1:11" s="338" customFormat="1" ht="24.5" customHeight="1" x14ac:dyDescent="0.15">
      <c r="A340" s="358" t="s">
        <v>4365</v>
      </c>
      <c r="B340" s="358"/>
      <c r="C340" s="359" t="s">
        <v>4492</v>
      </c>
      <c r="D340" s="359" t="s">
        <v>4522</v>
      </c>
      <c r="E340" s="360" t="s">
        <v>393</v>
      </c>
      <c r="F340" s="361">
        <v>7560000</v>
      </c>
      <c r="G340" s="340">
        <v>1</v>
      </c>
      <c r="H340" s="341">
        <f t="shared" si="14"/>
        <v>7560000</v>
      </c>
      <c r="I340" s="342" t="s">
        <v>895</v>
      </c>
      <c r="J340" s="342">
        <v>5.3</v>
      </c>
      <c r="K340" s="342" t="s">
        <v>156</v>
      </c>
    </row>
    <row r="341" spans="1:11" s="338" customFormat="1" ht="13.25" customHeight="1" x14ac:dyDescent="0.15">
      <c r="A341" s="358" t="s">
        <v>4367</v>
      </c>
      <c r="B341" s="358"/>
      <c r="C341" s="359" t="s">
        <v>4492</v>
      </c>
      <c r="D341" s="359" t="s">
        <v>4592</v>
      </c>
      <c r="E341" s="360" t="s">
        <v>393</v>
      </c>
      <c r="F341" s="361">
        <v>950000</v>
      </c>
      <c r="G341" s="340">
        <v>1</v>
      </c>
      <c r="H341" s="341">
        <f t="shared" si="14"/>
        <v>950000</v>
      </c>
      <c r="I341" s="342" t="s">
        <v>895</v>
      </c>
      <c r="J341" s="342">
        <v>5.3</v>
      </c>
      <c r="K341" s="342" t="s">
        <v>156</v>
      </c>
    </row>
    <row r="342" spans="1:11" s="338" customFormat="1" ht="13.25" customHeight="1" x14ac:dyDescent="0.15">
      <c r="A342" s="365" t="s">
        <v>4369</v>
      </c>
      <c r="B342" s="358"/>
      <c r="C342" s="359" t="s">
        <v>69</v>
      </c>
      <c r="D342" s="359" t="s">
        <v>69</v>
      </c>
      <c r="E342" s="360" t="s">
        <v>261</v>
      </c>
      <c r="F342" s="361">
        <v>190000</v>
      </c>
      <c r="G342" s="340">
        <v>0.1</v>
      </c>
      <c r="H342" s="341">
        <f t="shared" si="14"/>
        <v>19000</v>
      </c>
      <c r="I342" s="364" t="s">
        <v>895</v>
      </c>
      <c r="J342" s="364">
        <v>5.3</v>
      </c>
      <c r="K342" s="364" t="s">
        <v>156</v>
      </c>
    </row>
    <row r="343" spans="1:11" s="338" customFormat="1" ht="13.25" customHeight="1" x14ac:dyDescent="0.15">
      <c r="A343" s="365" t="s">
        <v>4370</v>
      </c>
      <c r="B343" s="358"/>
      <c r="C343" s="359" t="s">
        <v>4476</v>
      </c>
      <c r="D343" s="359" t="s">
        <v>4476</v>
      </c>
      <c r="E343" s="360" t="s">
        <v>261</v>
      </c>
      <c r="F343" s="361">
        <v>1270819</v>
      </c>
      <c r="G343" s="340">
        <v>0</v>
      </c>
      <c r="H343" s="341">
        <f t="shared" si="14"/>
        <v>0</v>
      </c>
      <c r="I343" s="364" t="s">
        <v>69</v>
      </c>
      <c r="J343" s="342" t="s">
        <v>69</v>
      </c>
      <c r="K343" s="342" t="s">
        <v>69</v>
      </c>
    </row>
    <row r="344" spans="1:11" s="338" customFormat="1" ht="13.25" customHeight="1" x14ac:dyDescent="0.15">
      <c r="A344" s="358" t="s">
        <v>4386</v>
      </c>
      <c r="B344" s="358"/>
      <c r="C344" s="359" t="s">
        <v>4489</v>
      </c>
      <c r="D344" s="359" t="s">
        <v>4592</v>
      </c>
      <c r="E344" s="360" t="s">
        <v>393</v>
      </c>
      <c r="F344" s="361">
        <v>5000000</v>
      </c>
      <c r="G344" s="340">
        <v>1</v>
      </c>
      <c r="H344" s="341">
        <f t="shared" si="14"/>
        <v>5000000</v>
      </c>
      <c r="I344" s="342" t="s">
        <v>895</v>
      </c>
      <c r="J344" s="342">
        <v>5.3</v>
      </c>
      <c r="K344" s="342" t="s">
        <v>156</v>
      </c>
    </row>
    <row r="345" spans="1:11" s="338" customFormat="1" ht="24.5" customHeight="1" x14ac:dyDescent="0.15">
      <c r="A345" s="358" t="s">
        <v>4388</v>
      </c>
      <c r="B345" s="358"/>
      <c r="C345" s="359" t="s">
        <v>4476</v>
      </c>
      <c r="D345" s="359" t="s">
        <v>4476</v>
      </c>
      <c r="E345" s="360" t="s">
        <v>393</v>
      </c>
      <c r="F345" s="361">
        <v>11678160</v>
      </c>
      <c r="G345" s="340">
        <v>1</v>
      </c>
      <c r="H345" s="341">
        <f t="shared" si="14"/>
        <v>11678160</v>
      </c>
      <c r="I345" s="342" t="s">
        <v>895</v>
      </c>
      <c r="J345" s="342">
        <v>5.3</v>
      </c>
      <c r="K345" s="342" t="s">
        <v>156</v>
      </c>
    </row>
    <row r="346" spans="1:11" s="338" customFormat="1" ht="13.25" customHeight="1" x14ac:dyDescent="0.15">
      <c r="A346" s="358" t="s">
        <v>4389</v>
      </c>
      <c r="B346" s="358"/>
      <c r="C346" s="359" t="s">
        <v>4492</v>
      </c>
      <c r="D346" s="359" t="s">
        <v>4599</v>
      </c>
      <c r="E346" s="360" t="s">
        <v>393</v>
      </c>
      <c r="F346" s="361">
        <v>2000000</v>
      </c>
      <c r="G346" s="340">
        <v>1</v>
      </c>
      <c r="H346" s="341">
        <f t="shared" ref="H346:H368" si="15">IF(ISBLANK(G346),"",F346*G346)</f>
        <v>2000000</v>
      </c>
      <c r="I346" s="342" t="s">
        <v>895</v>
      </c>
      <c r="J346" s="342">
        <v>5.3</v>
      </c>
      <c r="K346" s="342" t="s">
        <v>156</v>
      </c>
    </row>
    <row r="347" spans="1:11" s="338" customFormat="1" ht="13.25" customHeight="1" x14ac:dyDescent="0.15">
      <c r="A347" s="358" t="s">
        <v>4402</v>
      </c>
      <c r="B347" s="358"/>
      <c r="C347" s="359" t="s">
        <v>4484</v>
      </c>
      <c r="D347" s="359" t="s">
        <v>4513</v>
      </c>
      <c r="E347" s="360" t="s">
        <v>393</v>
      </c>
      <c r="F347" s="361">
        <v>20000000</v>
      </c>
      <c r="G347" s="340">
        <v>1</v>
      </c>
      <c r="H347" s="341">
        <f t="shared" si="15"/>
        <v>20000000</v>
      </c>
      <c r="I347" s="342" t="s">
        <v>895</v>
      </c>
      <c r="J347" s="342">
        <v>5.3</v>
      </c>
      <c r="K347" s="342" t="s">
        <v>156</v>
      </c>
    </row>
    <row r="348" spans="1:11" s="338" customFormat="1" ht="24.5" customHeight="1" x14ac:dyDescent="0.15">
      <c r="A348" s="358" t="s">
        <v>4404</v>
      </c>
      <c r="B348" s="358"/>
      <c r="C348" s="359" t="s">
        <v>4492</v>
      </c>
      <c r="D348" s="359" t="s">
        <v>4606</v>
      </c>
      <c r="E348" s="360" t="s">
        <v>393</v>
      </c>
      <c r="F348" s="361">
        <v>2500000</v>
      </c>
      <c r="G348" s="340">
        <v>1</v>
      </c>
      <c r="H348" s="341">
        <f t="shared" si="15"/>
        <v>2500000</v>
      </c>
      <c r="I348" s="342" t="s">
        <v>895</v>
      </c>
      <c r="J348" s="342">
        <v>5.3</v>
      </c>
      <c r="K348" s="342" t="s">
        <v>156</v>
      </c>
    </row>
    <row r="349" spans="1:11" s="338" customFormat="1" ht="24.5" customHeight="1" x14ac:dyDescent="0.15">
      <c r="A349" s="358" t="s">
        <v>4415</v>
      </c>
      <c r="B349" s="358"/>
      <c r="C349" s="359" t="s">
        <v>4489</v>
      </c>
      <c r="D349" s="359" t="s">
        <v>4504</v>
      </c>
      <c r="E349" s="360" t="s">
        <v>393</v>
      </c>
      <c r="F349" s="361">
        <v>1000000</v>
      </c>
      <c r="G349" s="340">
        <v>1</v>
      </c>
      <c r="H349" s="341">
        <f t="shared" si="15"/>
        <v>1000000</v>
      </c>
      <c r="I349" s="342" t="s">
        <v>895</v>
      </c>
      <c r="J349" s="342">
        <v>5.3</v>
      </c>
      <c r="K349" s="342" t="s">
        <v>156</v>
      </c>
    </row>
    <row r="350" spans="1:11" s="338" customFormat="1" ht="13.25" customHeight="1" x14ac:dyDescent="0.15">
      <c r="A350" s="358" t="s">
        <v>4416</v>
      </c>
      <c r="B350" s="358"/>
      <c r="C350" s="359" t="s">
        <v>4484</v>
      </c>
      <c r="D350" s="359" t="s">
        <v>4522</v>
      </c>
      <c r="E350" s="360" t="s">
        <v>393</v>
      </c>
      <c r="F350" s="361">
        <v>6000000</v>
      </c>
      <c r="G350" s="340">
        <v>1</v>
      </c>
      <c r="H350" s="341">
        <f t="shared" si="15"/>
        <v>6000000</v>
      </c>
      <c r="I350" s="342" t="s">
        <v>895</v>
      </c>
      <c r="J350" s="342">
        <v>5.3</v>
      </c>
      <c r="K350" s="342" t="s">
        <v>156</v>
      </c>
    </row>
    <row r="351" spans="1:11" s="338" customFormat="1" ht="13.25" customHeight="1" x14ac:dyDescent="0.15">
      <c r="A351" s="358" t="s">
        <v>4421</v>
      </c>
      <c r="B351" s="358"/>
      <c r="C351" s="359" t="s">
        <v>4476</v>
      </c>
      <c r="D351" s="359" t="s">
        <v>4476</v>
      </c>
      <c r="E351" s="360" t="s">
        <v>393</v>
      </c>
      <c r="F351" s="361">
        <v>3319877</v>
      </c>
      <c r="G351" s="340">
        <v>1</v>
      </c>
      <c r="H351" s="341">
        <f t="shared" si="15"/>
        <v>3319877</v>
      </c>
      <c r="I351" s="342" t="s">
        <v>895</v>
      </c>
      <c r="J351" s="342">
        <v>5.3</v>
      </c>
      <c r="K351" s="342" t="s">
        <v>156</v>
      </c>
    </row>
    <row r="352" spans="1:11" s="338" customFormat="1" ht="13.25" customHeight="1" x14ac:dyDescent="0.15">
      <c r="A352" s="358" t="s">
        <v>4424</v>
      </c>
      <c r="B352" s="358"/>
      <c r="C352" s="359" t="s">
        <v>4476</v>
      </c>
      <c r="D352" s="359" t="s">
        <v>4476</v>
      </c>
      <c r="E352" s="360" t="s">
        <v>393</v>
      </c>
      <c r="F352" s="361">
        <v>7000000</v>
      </c>
      <c r="G352" s="340">
        <v>1</v>
      </c>
      <c r="H352" s="341">
        <f t="shared" si="15"/>
        <v>7000000</v>
      </c>
      <c r="I352" s="342" t="s">
        <v>895</v>
      </c>
      <c r="J352" s="342">
        <v>5.3</v>
      </c>
      <c r="K352" s="342" t="s">
        <v>81</v>
      </c>
    </row>
    <row r="353" spans="1:12" s="338" customFormat="1" ht="13.25" customHeight="1" x14ac:dyDescent="0.15">
      <c r="A353" s="358" t="s">
        <v>4425</v>
      </c>
      <c r="B353" s="358"/>
      <c r="C353" s="359" t="s">
        <v>4489</v>
      </c>
      <c r="D353" s="359" t="s">
        <v>4491</v>
      </c>
      <c r="E353" s="360" t="s">
        <v>393</v>
      </c>
      <c r="F353" s="361">
        <v>14847939</v>
      </c>
      <c r="G353" s="340">
        <v>0</v>
      </c>
      <c r="H353" s="341">
        <f t="shared" si="15"/>
        <v>0</v>
      </c>
      <c r="I353" s="342" t="s">
        <v>69</v>
      </c>
      <c r="J353" s="342" t="s">
        <v>69</v>
      </c>
      <c r="K353" s="342" t="s">
        <v>69</v>
      </c>
      <c r="L353" s="338" t="s">
        <v>4464</v>
      </c>
    </row>
    <row r="354" spans="1:12" s="338" customFormat="1" ht="13.25" customHeight="1" x14ac:dyDescent="0.15">
      <c r="A354" s="358" t="s">
        <v>4426</v>
      </c>
      <c r="B354" s="358"/>
      <c r="C354" s="359" t="s">
        <v>4476</v>
      </c>
      <c r="D354" s="359" t="s">
        <v>4476</v>
      </c>
      <c r="E354" s="360" t="s">
        <v>393</v>
      </c>
      <c r="F354" s="361">
        <v>66510000</v>
      </c>
      <c r="G354" s="340">
        <v>1</v>
      </c>
      <c r="H354" s="341">
        <f t="shared" si="15"/>
        <v>66510000</v>
      </c>
      <c r="I354" s="342" t="s">
        <v>895</v>
      </c>
      <c r="J354" s="342">
        <v>5.3</v>
      </c>
      <c r="K354" s="342" t="s">
        <v>81</v>
      </c>
    </row>
    <row r="355" spans="1:12" s="338" customFormat="1" ht="24.5" customHeight="1" x14ac:dyDescent="0.15">
      <c r="A355" s="358" t="s">
        <v>4434</v>
      </c>
      <c r="B355" s="358"/>
      <c r="C355" s="359" t="s">
        <v>4476</v>
      </c>
      <c r="D355" s="359" t="s">
        <v>4476</v>
      </c>
      <c r="E355" s="360" t="s">
        <v>393</v>
      </c>
      <c r="F355" s="361">
        <v>1847407</v>
      </c>
      <c r="G355" s="340">
        <v>1</v>
      </c>
      <c r="H355" s="341">
        <f t="shared" si="15"/>
        <v>1847407</v>
      </c>
      <c r="I355" s="342" t="s">
        <v>895</v>
      </c>
      <c r="J355" s="342">
        <v>5.3</v>
      </c>
      <c r="K355" s="342" t="s">
        <v>156</v>
      </c>
    </row>
    <row r="356" spans="1:12" s="338" customFormat="1" ht="13.25" customHeight="1" x14ac:dyDescent="0.15">
      <c r="A356" s="358" t="s">
        <v>4446</v>
      </c>
      <c r="B356" s="358"/>
      <c r="C356" s="359" t="s">
        <v>4476</v>
      </c>
      <c r="D356" s="359" t="s">
        <v>4476</v>
      </c>
      <c r="E356" s="360" t="s">
        <v>393</v>
      </c>
      <c r="F356" s="361">
        <v>99388939</v>
      </c>
      <c r="G356" s="340">
        <v>1</v>
      </c>
      <c r="H356" s="341">
        <f t="shared" si="15"/>
        <v>99388939</v>
      </c>
      <c r="I356" s="342" t="s">
        <v>895</v>
      </c>
      <c r="J356" s="342">
        <v>5.3</v>
      </c>
      <c r="K356" s="342" t="s">
        <v>156</v>
      </c>
    </row>
    <row r="357" spans="1:12" s="338" customFormat="1" ht="13.25" customHeight="1" x14ac:dyDescent="0.15">
      <c r="A357" s="358" t="s">
        <v>4447</v>
      </c>
      <c r="B357" s="358"/>
      <c r="C357" s="359" t="s">
        <v>69</v>
      </c>
      <c r="D357" s="359" t="s">
        <v>69</v>
      </c>
      <c r="E357" s="360" t="s">
        <v>393</v>
      </c>
      <c r="F357" s="361">
        <v>3500000</v>
      </c>
      <c r="G357" s="340">
        <v>1</v>
      </c>
      <c r="H357" s="341">
        <f t="shared" si="15"/>
        <v>3500000</v>
      </c>
      <c r="I357" s="342" t="s">
        <v>895</v>
      </c>
      <c r="J357" s="342">
        <v>5.3</v>
      </c>
      <c r="K357" s="342" t="s">
        <v>156</v>
      </c>
    </row>
    <row r="358" spans="1:12" s="338" customFormat="1" ht="13.25" customHeight="1" x14ac:dyDescent="0.15">
      <c r="A358" s="358" t="s">
        <v>4448</v>
      </c>
      <c r="B358" s="358"/>
      <c r="C358" s="359" t="s">
        <v>4476</v>
      </c>
      <c r="D358" s="359" t="s">
        <v>4476</v>
      </c>
      <c r="E358" s="360" t="s">
        <v>393</v>
      </c>
      <c r="F358" s="361">
        <v>2300000</v>
      </c>
      <c r="G358" s="340">
        <v>1</v>
      </c>
      <c r="H358" s="341">
        <f t="shared" si="15"/>
        <v>2300000</v>
      </c>
      <c r="I358" s="342" t="s">
        <v>895</v>
      </c>
      <c r="J358" s="342">
        <v>5.3</v>
      </c>
      <c r="K358" s="342" t="s">
        <v>156</v>
      </c>
    </row>
    <row r="359" spans="1:12" s="338" customFormat="1" ht="2.75" customHeight="1" x14ac:dyDescent="0.15">
      <c r="F359" s="339"/>
      <c r="G359" s="340"/>
      <c r="H359" s="341"/>
      <c r="I359" s="342"/>
      <c r="J359" s="342"/>
      <c r="K359" s="342"/>
    </row>
    <row r="360" spans="1:12" s="338" customFormat="1" ht="14.75" customHeight="1" x14ac:dyDescent="0.15">
      <c r="A360" s="367" t="s">
        <v>4607</v>
      </c>
      <c r="B360" s="367"/>
      <c r="C360" s="367"/>
      <c r="D360" s="367"/>
      <c r="E360" s="367"/>
      <c r="F360" s="363">
        <v>280753141</v>
      </c>
      <c r="G360" s="340"/>
      <c r="H360" s="341"/>
      <c r="I360" s="342"/>
      <c r="J360" s="342"/>
      <c r="K360" s="342"/>
    </row>
    <row r="361" spans="1:12" s="338" customFormat="1" ht="3.75" customHeight="1" x14ac:dyDescent="0.15">
      <c r="F361" s="339"/>
      <c r="G361" s="340"/>
      <c r="H361" s="341"/>
      <c r="I361" s="342"/>
      <c r="J361" s="342"/>
      <c r="K361" s="342"/>
    </row>
    <row r="362" spans="1:12" s="338" customFormat="1" ht="20.25" customHeight="1" x14ac:dyDescent="0.2">
      <c r="A362" s="368" t="s">
        <v>4608</v>
      </c>
      <c r="B362" s="368"/>
      <c r="C362" s="368"/>
      <c r="D362" s="368"/>
      <c r="E362" s="368"/>
      <c r="F362" s="369">
        <v>704115321</v>
      </c>
      <c r="G362" s="340"/>
      <c r="H362" s="341"/>
      <c r="I362" s="342"/>
      <c r="J362" s="342"/>
      <c r="K362" s="342"/>
    </row>
    <row r="363" spans="1:12" s="338" customFormat="1" ht="28.75" customHeight="1" x14ac:dyDescent="0.15">
      <c r="F363" s="339"/>
      <c r="G363" s="340"/>
      <c r="H363" s="341"/>
      <c r="I363" s="342"/>
      <c r="J363" s="342"/>
      <c r="K363" s="342"/>
    </row>
  </sheetData>
  <autoFilter ref="A6:L358" xr:uid="{00000000-0001-0000-0000-000000000000}"/>
  <mergeCells count="4">
    <mergeCell ref="A1:C3"/>
    <mergeCell ref="D2:F2"/>
    <mergeCell ref="A360:E360"/>
    <mergeCell ref="A362:E362"/>
  </mergeCells>
  <pageMargins left="0.7" right="0.7" top="0.75" bottom="0.75" header="0.3" footer="0.3"/>
  <pageSetup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4F6F-1501-4746-854F-1D1B8A9C82B3}">
  <dimension ref="A1:O154"/>
  <sheetViews>
    <sheetView zoomScale="120" zoomScaleNormal="120" workbookViewId="0">
      <selection activeCell="J145" sqref="J145"/>
    </sheetView>
  </sheetViews>
  <sheetFormatPr baseColWidth="10" defaultColWidth="8.83203125" defaultRowHeight="13" x14ac:dyDescent="0.15"/>
  <cols>
    <col min="1" max="1" width="58.6640625" style="370" customWidth="1"/>
    <col min="2" max="2" width="32.1640625" style="370" customWidth="1"/>
    <col min="3" max="4" width="9.33203125" style="370" customWidth="1"/>
    <col min="5" max="5" width="25" style="370" customWidth="1"/>
    <col min="6" max="6" width="13.5" style="370" customWidth="1"/>
    <col min="7" max="7" width="8.83203125" style="372"/>
    <col min="8" max="8" width="11.1640625" style="373" bestFit="1" customWidth="1"/>
    <col min="9" max="9" width="23.83203125" style="374" bestFit="1" customWidth="1"/>
    <col min="10" max="11" width="8.83203125" style="374"/>
    <col min="12" max="16384" width="8.83203125" style="370"/>
  </cols>
  <sheetData>
    <row r="1" spans="1:15" s="338" customFormat="1" ht="12" customHeight="1" x14ac:dyDescent="0.15">
      <c r="A1" s="375" t="s">
        <v>10</v>
      </c>
      <c r="B1" s="375" t="s">
        <v>4468</v>
      </c>
      <c r="C1" s="376" t="s">
        <v>4469</v>
      </c>
      <c r="D1" s="376" t="s">
        <v>13</v>
      </c>
      <c r="E1" s="377" t="s">
        <v>4470</v>
      </c>
      <c r="F1" s="378" t="s">
        <v>4471</v>
      </c>
      <c r="G1" s="379" t="s">
        <v>40</v>
      </c>
      <c r="H1" s="380" t="s">
        <v>4472</v>
      </c>
      <c r="I1" s="381" t="s">
        <v>43</v>
      </c>
      <c r="J1" s="382" t="s">
        <v>44</v>
      </c>
      <c r="K1" s="382" t="s">
        <v>45</v>
      </c>
      <c r="L1" s="381" t="s">
        <v>46</v>
      </c>
      <c r="M1" s="383" t="s">
        <v>47</v>
      </c>
      <c r="N1" s="384"/>
      <c r="O1" s="384"/>
    </row>
    <row r="2" spans="1:15" s="338" customFormat="1" ht="12" customHeight="1" x14ac:dyDescent="0.15">
      <c r="A2" s="365" t="s">
        <v>4338</v>
      </c>
      <c r="B2" s="365"/>
      <c r="C2" s="385" t="s">
        <v>4484</v>
      </c>
      <c r="D2" s="385" t="s">
        <v>4595</v>
      </c>
      <c r="E2" s="386" t="s">
        <v>393</v>
      </c>
      <c r="F2" s="387">
        <v>18000000</v>
      </c>
      <c r="G2" s="388">
        <v>1</v>
      </c>
      <c r="H2" s="389">
        <f>IF(ISBLANK(G2),"",F2*G2)</f>
        <v>18000000</v>
      </c>
      <c r="I2" s="364" t="s">
        <v>895</v>
      </c>
      <c r="J2" s="364">
        <v>5.3</v>
      </c>
      <c r="K2" s="364" t="s">
        <v>156</v>
      </c>
      <c r="L2" s="384"/>
      <c r="M2" s="384"/>
      <c r="N2" s="384"/>
      <c r="O2" s="384"/>
    </row>
    <row r="3" spans="1:15" s="338" customFormat="1" ht="12" customHeight="1" x14ac:dyDescent="0.15">
      <c r="A3" s="365" t="s">
        <v>4339</v>
      </c>
      <c r="B3" s="365"/>
      <c r="C3" s="385" t="s">
        <v>4489</v>
      </c>
      <c r="D3" s="385" t="s">
        <v>4491</v>
      </c>
      <c r="E3" s="386" t="s">
        <v>393</v>
      </c>
      <c r="F3" s="387">
        <v>2978000</v>
      </c>
      <c r="G3" s="388">
        <v>0.1</v>
      </c>
      <c r="H3" s="389">
        <f t="shared" ref="H3:H66" si="0">IF(ISBLANK(G3),"",F3*G3)</f>
        <v>297800</v>
      </c>
      <c r="I3" s="364" t="s">
        <v>634</v>
      </c>
      <c r="J3" s="364">
        <v>1.3</v>
      </c>
      <c r="K3" s="364" t="s">
        <v>81</v>
      </c>
      <c r="L3" s="384"/>
      <c r="M3" s="384"/>
      <c r="N3" s="384"/>
      <c r="O3" s="384"/>
    </row>
    <row r="4" spans="1:15" s="338" customFormat="1" ht="12" customHeight="1" x14ac:dyDescent="0.15">
      <c r="A4" s="365" t="s">
        <v>4339</v>
      </c>
      <c r="B4" s="365"/>
      <c r="C4" s="385" t="s">
        <v>4489</v>
      </c>
      <c r="D4" s="385" t="s">
        <v>4491</v>
      </c>
      <c r="E4" s="386" t="s">
        <v>393</v>
      </c>
      <c r="F4" s="387">
        <v>1768000</v>
      </c>
      <c r="G4" s="388">
        <v>0.1</v>
      </c>
      <c r="H4" s="389">
        <f t="shared" si="0"/>
        <v>176800</v>
      </c>
      <c r="I4" s="364" t="s">
        <v>634</v>
      </c>
      <c r="J4" s="364">
        <v>1.3</v>
      </c>
      <c r="K4" s="364" t="s">
        <v>81</v>
      </c>
      <c r="L4" s="384"/>
      <c r="M4" s="384"/>
      <c r="N4" s="384"/>
      <c r="O4" s="384"/>
    </row>
    <row r="5" spans="1:15" s="338" customFormat="1" ht="12" customHeight="1" x14ac:dyDescent="0.15">
      <c r="A5" s="365" t="s">
        <v>4339</v>
      </c>
      <c r="B5" s="365"/>
      <c r="C5" s="385" t="s">
        <v>4489</v>
      </c>
      <c r="D5" s="385" t="s">
        <v>4491</v>
      </c>
      <c r="E5" s="386" t="s">
        <v>393</v>
      </c>
      <c r="F5" s="387">
        <v>2390000</v>
      </c>
      <c r="G5" s="388">
        <v>0.1</v>
      </c>
      <c r="H5" s="389">
        <f t="shared" si="0"/>
        <v>239000</v>
      </c>
      <c r="I5" s="364" t="s">
        <v>634</v>
      </c>
      <c r="J5" s="364">
        <v>1.3</v>
      </c>
      <c r="K5" s="364" t="s">
        <v>81</v>
      </c>
      <c r="L5" s="384"/>
      <c r="M5" s="384"/>
      <c r="N5" s="384"/>
      <c r="O5" s="384"/>
    </row>
    <row r="6" spans="1:15" s="338" customFormat="1" ht="12" customHeight="1" x14ac:dyDescent="0.15">
      <c r="A6" s="365" t="s">
        <v>4340</v>
      </c>
      <c r="B6" s="365"/>
      <c r="C6" s="385" t="s">
        <v>4492</v>
      </c>
      <c r="D6" s="385" t="s">
        <v>4606</v>
      </c>
      <c r="E6" s="386" t="s">
        <v>393</v>
      </c>
      <c r="F6" s="387">
        <v>500000</v>
      </c>
      <c r="G6" s="390">
        <v>1</v>
      </c>
      <c r="H6" s="389">
        <f t="shared" si="0"/>
        <v>500000</v>
      </c>
      <c r="I6" s="364" t="s">
        <v>895</v>
      </c>
      <c r="J6" s="364">
        <v>5.3</v>
      </c>
      <c r="K6" s="364" t="s">
        <v>156</v>
      </c>
      <c r="L6" s="384"/>
      <c r="M6" s="384"/>
      <c r="N6" s="384"/>
      <c r="O6" s="384"/>
    </row>
    <row r="7" spans="1:15" s="338" customFormat="1" ht="12" customHeight="1" x14ac:dyDescent="0.15">
      <c r="A7" s="365" t="s">
        <v>4341</v>
      </c>
      <c r="B7" s="365"/>
      <c r="C7" s="385" t="s">
        <v>4484</v>
      </c>
      <c r="D7" s="385" t="s">
        <v>4585</v>
      </c>
      <c r="E7" s="386" t="s">
        <v>4486</v>
      </c>
      <c r="F7" s="387">
        <v>3000000</v>
      </c>
      <c r="G7" s="388">
        <v>0</v>
      </c>
      <c r="H7" s="389">
        <f t="shared" si="0"/>
        <v>0</v>
      </c>
      <c r="I7" s="364" t="s">
        <v>69</v>
      </c>
      <c r="J7" s="364" t="s">
        <v>69</v>
      </c>
      <c r="K7" s="364" t="s">
        <v>69</v>
      </c>
      <c r="L7" s="384"/>
      <c r="M7" s="384"/>
      <c r="N7" s="384"/>
      <c r="O7" s="384"/>
    </row>
    <row r="8" spans="1:15" s="338" customFormat="1" ht="12" customHeight="1" x14ac:dyDescent="0.15">
      <c r="A8" s="365" t="s">
        <v>4342</v>
      </c>
      <c r="B8" s="365"/>
      <c r="C8" s="385" t="s">
        <v>4476</v>
      </c>
      <c r="D8" s="385" t="s">
        <v>4476</v>
      </c>
      <c r="E8" s="386" t="s">
        <v>4486</v>
      </c>
      <c r="F8" s="387">
        <v>4000000</v>
      </c>
      <c r="G8" s="388">
        <v>0</v>
      </c>
      <c r="H8" s="389">
        <f t="shared" si="0"/>
        <v>0</v>
      </c>
      <c r="I8" s="389" t="s">
        <v>69</v>
      </c>
      <c r="J8" s="389" t="s">
        <v>69</v>
      </c>
      <c r="K8" s="389" t="s">
        <v>69</v>
      </c>
      <c r="L8" s="384"/>
      <c r="M8" s="384"/>
      <c r="N8" s="384"/>
      <c r="O8" s="384"/>
    </row>
    <row r="9" spans="1:15" s="338" customFormat="1" ht="12" customHeight="1" x14ac:dyDescent="0.15">
      <c r="A9" s="365" t="s">
        <v>4343</v>
      </c>
      <c r="B9" s="365"/>
      <c r="C9" s="385" t="s">
        <v>4492</v>
      </c>
      <c r="D9" s="385" t="s">
        <v>4482</v>
      </c>
      <c r="E9" s="386" t="s">
        <v>393</v>
      </c>
      <c r="F9" s="387">
        <v>2000000</v>
      </c>
      <c r="G9" s="390">
        <v>1</v>
      </c>
      <c r="H9" s="389">
        <f t="shared" si="0"/>
        <v>2000000</v>
      </c>
      <c r="I9" s="364" t="s">
        <v>895</v>
      </c>
      <c r="J9" s="364">
        <v>5.3</v>
      </c>
      <c r="K9" s="364" t="s">
        <v>156</v>
      </c>
      <c r="L9" s="384"/>
      <c r="M9" s="384"/>
      <c r="N9" s="384"/>
      <c r="O9" s="384"/>
    </row>
    <row r="10" spans="1:15" s="338" customFormat="1" ht="12" customHeight="1" x14ac:dyDescent="0.15">
      <c r="A10" s="365" t="s">
        <v>4344</v>
      </c>
      <c r="B10" s="365"/>
      <c r="C10" s="385" t="s">
        <v>4492</v>
      </c>
      <c r="D10" s="385" t="s">
        <v>4546</v>
      </c>
      <c r="E10" s="386" t="s">
        <v>3115</v>
      </c>
      <c r="F10" s="387">
        <v>1200000</v>
      </c>
      <c r="G10" s="388">
        <v>0</v>
      </c>
      <c r="H10" s="389">
        <f t="shared" si="0"/>
        <v>0</v>
      </c>
      <c r="I10" s="364" t="s">
        <v>69</v>
      </c>
      <c r="J10" s="364" t="s">
        <v>69</v>
      </c>
      <c r="K10" s="364" t="s">
        <v>69</v>
      </c>
      <c r="L10" s="384"/>
      <c r="M10" s="384"/>
      <c r="N10" s="384"/>
      <c r="O10" s="384"/>
    </row>
    <row r="11" spans="1:15" s="338" customFormat="1" ht="12" customHeight="1" x14ac:dyDescent="0.15">
      <c r="A11" s="365" t="s">
        <v>4345</v>
      </c>
      <c r="B11" s="365"/>
      <c r="C11" s="385" t="s">
        <v>4489</v>
      </c>
      <c r="D11" s="385" t="s">
        <v>4558</v>
      </c>
      <c r="E11" s="386" t="s">
        <v>4486</v>
      </c>
      <c r="F11" s="387">
        <v>198929</v>
      </c>
      <c r="G11" s="388">
        <v>1</v>
      </c>
      <c r="H11" s="389">
        <f t="shared" si="0"/>
        <v>198929</v>
      </c>
      <c r="I11" s="364" t="s">
        <v>79</v>
      </c>
      <c r="J11" s="364">
        <v>3.5</v>
      </c>
      <c r="K11" s="364" t="s">
        <v>81</v>
      </c>
      <c r="L11" s="384"/>
      <c r="M11" s="384"/>
      <c r="N11" s="384"/>
      <c r="O11" s="384"/>
    </row>
    <row r="12" spans="1:15" s="338" customFormat="1" ht="12" customHeight="1" x14ac:dyDescent="0.15">
      <c r="A12" s="365" t="s">
        <v>4346</v>
      </c>
      <c r="B12" s="365"/>
      <c r="C12" s="385" t="s">
        <v>4476</v>
      </c>
      <c r="D12" s="385" t="s">
        <v>4476</v>
      </c>
      <c r="E12" s="386" t="s">
        <v>3115</v>
      </c>
      <c r="F12" s="387">
        <v>692000</v>
      </c>
      <c r="G12" s="388">
        <v>1</v>
      </c>
      <c r="H12" s="389">
        <f t="shared" si="0"/>
        <v>692000</v>
      </c>
      <c r="I12" s="364" t="s">
        <v>79</v>
      </c>
      <c r="J12" s="364">
        <v>3.1</v>
      </c>
      <c r="K12" s="364" t="s">
        <v>81</v>
      </c>
      <c r="L12" s="384"/>
      <c r="M12" s="384"/>
      <c r="N12" s="384"/>
      <c r="O12" s="384"/>
    </row>
    <row r="13" spans="1:15" s="338" customFormat="1" ht="12" customHeight="1" x14ac:dyDescent="0.15">
      <c r="A13" s="365" t="s">
        <v>4347</v>
      </c>
      <c r="B13" s="365"/>
      <c r="C13" s="385" t="s">
        <v>4489</v>
      </c>
      <c r="D13" s="385" t="s">
        <v>4490</v>
      </c>
      <c r="E13" s="386" t="s">
        <v>4486</v>
      </c>
      <c r="F13" s="387">
        <v>1500000</v>
      </c>
      <c r="G13" s="388">
        <v>0</v>
      </c>
      <c r="H13" s="389">
        <f t="shared" si="0"/>
        <v>0</v>
      </c>
      <c r="I13" s="364" t="s">
        <v>69</v>
      </c>
      <c r="J13" s="364" t="s">
        <v>69</v>
      </c>
      <c r="K13" s="364" t="s">
        <v>69</v>
      </c>
      <c r="L13" s="384"/>
      <c r="M13" s="384"/>
      <c r="N13" s="384"/>
      <c r="O13" s="384"/>
    </row>
    <row r="14" spans="1:15" s="338" customFormat="1" ht="12" customHeight="1" x14ac:dyDescent="0.15">
      <c r="A14" s="365" t="s">
        <v>4348</v>
      </c>
      <c r="B14" s="365"/>
      <c r="C14" s="385" t="s">
        <v>4476</v>
      </c>
      <c r="D14" s="385" t="s">
        <v>4476</v>
      </c>
      <c r="E14" s="386" t="s">
        <v>799</v>
      </c>
      <c r="F14" s="387">
        <v>1500000</v>
      </c>
      <c r="G14" s="388">
        <v>0</v>
      </c>
      <c r="H14" s="389">
        <f t="shared" si="0"/>
        <v>0</v>
      </c>
      <c r="I14" s="364" t="s">
        <v>69</v>
      </c>
      <c r="J14" s="364" t="s">
        <v>69</v>
      </c>
      <c r="K14" s="364" t="s">
        <v>69</v>
      </c>
      <c r="L14" s="384"/>
      <c r="M14" s="384"/>
      <c r="N14" s="384"/>
      <c r="O14" s="384"/>
    </row>
    <row r="15" spans="1:15" s="338" customFormat="1" ht="12" customHeight="1" x14ac:dyDescent="0.15">
      <c r="A15" s="365" t="s">
        <v>4349</v>
      </c>
      <c r="B15" s="365"/>
      <c r="C15" s="385" t="s">
        <v>4484</v>
      </c>
      <c r="D15" s="385" t="s">
        <v>4536</v>
      </c>
      <c r="E15" s="386" t="s">
        <v>3115</v>
      </c>
      <c r="F15" s="387">
        <v>1345161</v>
      </c>
      <c r="G15" s="388">
        <v>0</v>
      </c>
      <c r="H15" s="389">
        <f t="shared" si="0"/>
        <v>0</v>
      </c>
      <c r="I15" s="364" t="s">
        <v>69</v>
      </c>
      <c r="J15" s="364" t="s">
        <v>69</v>
      </c>
      <c r="K15" s="364"/>
      <c r="L15" s="384"/>
      <c r="M15" s="384"/>
      <c r="N15" s="384"/>
      <c r="O15" s="384"/>
    </row>
    <row r="16" spans="1:15" s="338" customFormat="1" ht="12" customHeight="1" x14ac:dyDescent="0.15">
      <c r="A16" s="365" t="s">
        <v>4350</v>
      </c>
      <c r="B16" s="365"/>
      <c r="C16" s="385" t="s">
        <v>4492</v>
      </c>
      <c r="D16" s="385" t="s">
        <v>4499</v>
      </c>
      <c r="E16" s="386" t="s">
        <v>4486</v>
      </c>
      <c r="F16" s="387">
        <v>92800</v>
      </c>
      <c r="G16" s="388">
        <v>1</v>
      </c>
      <c r="H16" s="389">
        <f t="shared" si="0"/>
        <v>92800</v>
      </c>
      <c r="I16" s="364" t="s">
        <v>79</v>
      </c>
      <c r="J16" s="364">
        <v>3.5</v>
      </c>
      <c r="K16" s="364" t="s">
        <v>81</v>
      </c>
      <c r="L16" s="384"/>
      <c r="M16" s="384"/>
      <c r="N16" s="384"/>
      <c r="O16" s="384"/>
    </row>
    <row r="17" spans="1:15" s="338" customFormat="1" ht="12" customHeight="1" x14ac:dyDescent="0.15">
      <c r="A17" s="365" t="s">
        <v>4351</v>
      </c>
      <c r="B17" s="365"/>
      <c r="C17" s="385" t="s">
        <v>4484</v>
      </c>
      <c r="D17" s="385" t="s">
        <v>4498</v>
      </c>
      <c r="E17" s="386" t="s">
        <v>88</v>
      </c>
      <c r="F17" s="387">
        <v>5015499</v>
      </c>
      <c r="G17" s="388">
        <v>1</v>
      </c>
      <c r="H17" s="389">
        <f t="shared" si="0"/>
        <v>5015499</v>
      </c>
      <c r="I17" s="364" t="s">
        <v>79</v>
      </c>
      <c r="J17" s="364">
        <v>3.1</v>
      </c>
      <c r="K17" s="364" t="s">
        <v>81</v>
      </c>
      <c r="L17" s="384"/>
      <c r="M17" s="384"/>
      <c r="N17" s="384"/>
      <c r="O17" s="384"/>
    </row>
    <row r="18" spans="1:15" s="338" customFormat="1" ht="12" customHeight="1" x14ac:dyDescent="0.15">
      <c r="A18" s="365" t="s">
        <v>4352</v>
      </c>
      <c r="B18" s="365"/>
      <c r="C18" s="385" t="s">
        <v>4492</v>
      </c>
      <c r="D18" s="385" t="s">
        <v>4499</v>
      </c>
      <c r="E18" s="386" t="s">
        <v>4486</v>
      </c>
      <c r="F18" s="387">
        <v>150000</v>
      </c>
      <c r="G18" s="388">
        <v>1</v>
      </c>
      <c r="H18" s="389">
        <f t="shared" si="0"/>
        <v>150000</v>
      </c>
      <c r="I18" s="364" t="s">
        <v>79</v>
      </c>
      <c r="J18" s="364">
        <v>3.5</v>
      </c>
      <c r="K18" s="364" t="s">
        <v>81</v>
      </c>
      <c r="L18" s="384"/>
      <c r="M18" s="384"/>
      <c r="N18" s="384"/>
      <c r="O18" s="384"/>
    </row>
    <row r="19" spans="1:15" s="338" customFormat="1" ht="12" customHeight="1" x14ac:dyDescent="0.15">
      <c r="A19" s="365" t="s">
        <v>4353</v>
      </c>
      <c r="B19" s="365"/>
      <c r="C19" s="385" t="s">
        <v>4492</v>
      </c>
      <c r="D19" s="385" t="s">
        <v>4499</v>
      </c>
      <c r="E19" s="386" t="s">
        <v>4486</v>
      </c>
      <c r="F19" s="387">
        <v>360000</v>
      </c>
      <c r="G19" s="388">
        <v>1</v>
      </c>
      <c r="H19" s="389">
        <f t="shared" si="0"/>
        <v>360000</v>
      </c>
      <c r="I19" s="364" t="s">
        <v>79</v>
      </c>
      <c r="J19" s="364">
        <v>3.5</v>
      </c>
      <c r="K19" s="364" t="s">
        <v>81</v>
      </c>
      <c r="L19" s="384"/>
      <c r="M19" s="384"/>
      <c r="N19" s="384"/>
      <c r="O19" s="384"/>
    </row>
    <row r="20" spans="1:15" s="338" customFormat="1" ht="12" customHeight="1" x14ac:dyDescent="0.15">
      <c r="A20" s="365" t="s">
        <v>4354</v>
      </c>
      <c r="B20" s="365"/>
      <c r="C20" s="385" t="s">
        <v>4489</v>
      </c>
      <c r="D20" s="385" t="s">
        <v>4501</v>
      </c>
      <c r="E20" s="386" t="s">
        <v>4486</v>
      </c>
      <c r="F20" s="387">
        <v>500000</v>
      </c>
      <c r="G20" s="390">
        <v>1</v>
      </c>
      <c r="H20" s="389">
        <f t="shared" si="0"/>
        <v>500000</v>
      </c>
      <c r="I20" s="364" t="s">
        <v>79</v>
      </c>
      <c r="J20" s="364">
        <v>3.5</v>
      </c>
      <c r="K20" s="364" t="s">
        <v>81</v>
      </c>
      <c r="L20" s="384"/>
      <c r="M20" s="384"/>
      <c r="N20" s="384"/>
      <c r="O20" s="384"/>
    </row>
    <row r="21" spans="1:15" s="338" customFormat="1" ht="12" customHeight="1" x14ac:dyDescent="0.15">
      <c r="A21" s="365" t="s">
        <v>4355</v>
      </c>
      <c r="B21" s="365"/>
      <c r="C21" s="385" t="s">
        <v>4489</v>
      </c>
      <c r="D21" s="385" t="s">
        <v>4491</v>
      </c>
      <c r="E21" s="386" t="s">
        <v>4486</v>
      </c>
      <c r="F21" s="387">
        <v>2100000</v>
      </c>
      <c r="G21" s="388">
        <v>1</v>
      </c>
      <c r="H21" s="389">
        <f t="shared" si="0"/>
        <v>2100000</v>
      </c>
      <c r="I21" s="364" t="s">
        <v>79</v>
      </c>
      <c r="J21" s="364">
        <v>3.5</v>
      </c>
      <c r="K21" s="364" t="s">
        <v>81</v>
      </c>
      <c r="L21" s="384"/>
      <c r="M21" s="384"/>
      <c r="N21" s="384"/>
      <c r="O21" s="384"/>
    </row>
    <row r="22" spans="1:15" s="338" customFormat="1" ht="12" customHeight="1" x14ac:dyDescent="0.15">
      <c r="A22" s="365" t="s">
        <v>4356</v>
      </c>
      <c r="B22" s="365"/>
      <c r="C22" s="385" t="s">
        <v>4492</v>
      </c>
      <c r="D22" s="385" t="s">
        <v>4606</v>
      </c>
      <c r="E22" s="386" t="s">
        <v>393</v>
      </c>
      <c r="F22" s="387">
        <v>1000000</v>
      </c>
      <c r="G22" s="390">
        <v>1</v>
      </c>
      <c r="H22" s="389">
        <f t="shared" si="0"/>
        <v>1000000</v>
      </c>
      <c r="I22" s="364" t="s">
        <v>895</v>
      </c>
      <c r="J22" s="364">
        <v>5.3</v>
      </c>
      <c r="K22" s="364" t="s">
        <v>156</v>
      </c>
      <c r="L22" s="384"/>
      <c r="M22" s="384"/>
      <c r="N22" s="384"/>
      <c r="O22" s="384"/>
    </row>
    <row r="23" spans="1:15" s="338" customFormat="1" ht="12" customHeight="1" x14ac:dyDescent="0.15">
      <c r="A23" s="365" t="s">
        <v>4357</v>
      </c>
      <c r="B23" s="365"/>
      <c r="C23" s="385" t="s">
        <v>4476</v>
      </c>
      <c r="D23" s="385" t="s">
        <v>4476</v>
      </c>
      <c r="E23" s="386" t="s">
        <v>492</v>
      </c>
      <c r="F23" s="387">
        <v>50000</v>
      </c>
      <c r="G23" s="388">
        <v>0.1</v>
      </c>
      <c r="H23" s="389">
        <f t="shared" si="0"/>
        <v>5000</v>
      </c>
      <c r="I23" s="364" t="s">
        <v>634</v>
      </c>
      <c r="J23" s="364">
        <v>1.3</v>
      </c>
      <c r="K23" s="364" t="s">
        <v>81</v>
      </c>
      <c r="L23" s="384"/>
      <c r="M23" s="384"/>
      <c r="N23" s="384"/>
      <c r="O23" s="384"/>
    </row>
    <row r="24" spans="1:15" s="338" customFormat="1" ht="12" customHeight="1" x14ac:dyDescent="0.15">
      <c r="A24" s="365" t="s">
        <v>4357</v>
      </c>
      <c r="B24" s="365"/>
      <c r="C24" s="385" t="s">
        <v>4476</v>
      </c>
      <c r="D24" s="385" t="s">
        <v>4476</v>
      </c>
      <c r="E24" s="386" t="s">
        <v>492</v>
      </c>
      <c r="F24" s="387">
        <v>5402800</v>
      </c>
      <c r="G24" s="388">
        <v>0.1</v>
      </c>
      <c r="H24" s="389">
        <f t="shared" si="0"/>
        <v>540280</v>
      </c>
      <c r="I24" s="364" t="s">
        <v>634</v>
      </c>
      <c r="J24" s="364">
        <v>1.3</v>
      </c>
      <c r="K24" s="364" t="s">
        <v>81</v>
      </c>
      <c r="L24" s="384"/>
      <c r="M24" s="384"/>
      <c r="N24" s="384"/>
      <c r="O24" s="384"/>
    </row>
    <row r="25" spans="1:15" s="338" customFormat="1" ht="12" customHeight="1" x14ac:dyDescent="0.15">
      <c r="A25" s="365" t="s">
        <v>4357</v>
      </c>
      <c r="B25" s="365"/>
      <c r="C25" s="385" t="s">
        <v>4476</v>
      </c>
      <c r="D25" s="385" t="s">
        <v>4476</v>
      </c>
      <c r="E25" s="386" t="s">
        <v>492</v>
      </c>
      <c r="F25" s="387">
        <v>35000</v>
      </c>
      <c r="G25" s="388">
        <v>0.1</v>
      </c>
      <c r="H25" s="389">
        <f t="shared" si="0"/>
        <v>3500</v>
      </c>
      <c r="I25" s="364" t="s">
        <v>634</v>
      </c>
      <c r="J25" s="364">
        <v>1.3</v>
      </c>
      <c r="K25" s="364" t="s">
        <v>81</v>
      </c>
      <c r="L25" s="384"/>
      <c r="M25" s="384"/>
      <c r="N25" s="384"/>
      <c r="O25" s="384"/>
    </row>
    <row r="26" spans="1:15" s="338" customFormat="1" ht="12" customHeight="1" x14ac:dyDescent="0.15">
      <c r="A26" s="365" t="s">
        <v>4357</v>
      </c>
      <c r="B26" s="365"/>
      <c r="C26" s="385" t="s">
        <v>4476</v>
      </c>
      <c r="D26" s="385" t="s">
        <v>4476</v>
      </c>
      <c r="E26" s="386" t="s">
        <v>492</v>
      </c>
      <c r="F26" s="387">
        <v>115000</v>
      </c>
      <c r="G26" s="388">
        <v>0.1</v>
      </c>
      <c r="H26" s="389">
        <f t="shared" si="0"/>
        <v>11500</v>
      </c>
      <c r="I26" s="364" t="s">
        <v>634</v>
      </c>
      <c r="J26" s="364">
        <v>1.3</v>
      </c>
      <c r="K26" s="364" t="s">
        <v>81</v>
      </c>
      <c r="L26" s="384"/>
      <c r="M26" s="384"/>
      <c r="N26" s="384"/>
      <c r="O26" s="384"/>
    </row>
    <row r="27" spans="1:15" s="338" customFormat="1" ht="12" customHeight="1" x14ac:dyDescent="0.15">
      <c r="A27" s="365" t="s">
        <v>4358</v>
      </c>
      <c r="B27" s="365"/>
      <c r="C27" s="385" t="s">
        <v>4489</v>
      </c>
      <c r="D27" s="385" t="s">
        <v>4553</v>
      </c>
      <c r="E27" s="386" t="s">
        <v>3115</v>
      </c>
      <c r="F27" s="387">
        <v>2500000</v>
      </c>
      <c r="G27" s="388">
        <v>1</v>
      </c>
      <c r="H27" s="389">
        <f t="shared" si="0"/>
        <v>2500000</v>
      </c>
      <c r="I27" s="364" t="s">
        <v>79</v>
      </c>
      <c r="J27" s="364">
        <v>3.1</v>
      </c>
      <c r="K27" s="364" t="s">
        <v>81</v>
      </c>
      <c r="L27" s="384"/>
      <c r="M27" s="384"/>
      <c r="N27" s="384"/>
      <c r="O27" s="384"/>
    </row>
    <row r="28" spans="1:15" s="338" customFormat="1" ht="12" customHeight="1" x14ac:dyDescent="0.15">
      <c r="A28" s="365" t="s">
        <v>4359</v>
      </c>
      <c r="B28" s="365"/>
      <c r="C28" s="385"/>
      <c r="D28" s="385" t="s">
        <v>4493</v>
      </c>
      <c r="E28" s="386" t="s">
        <v>4486</v>
      </c>
      <c r="F28" s="387">
        <v>750000</v>
      </c>
      <c r="G28" s="390">
        <v>0</v>
      </c>
      <c r="H28" s="389">
        <f t="shared" si="0"/>
        <v>0</v>
      </c>
      <c r="I28" s="364" t="s">
        <v>69</v>
      </c>
      <c r="J28" s="364" t="s">
        <v>69</v>
      </c>
      <c r="K28" s="364" t="s">
        <v>69</v>
      </c>
      <c r="L28" s="384"/>
      <c r="M28" s="384"/>
      <c r="N28" s="384"/>
      <c r="O28" s="384"/>
    </row>
    <row r="29" spans="1:15" s="338" customFormat="1" ht="12" customHeight="1" x14ac:dyDescent="0.15">
      <c r="A29" s="365" t="s">
        <v>4360</v>
      </c>
      <c r="B29" s="365"/>
      <c r="C29" s="385"/>
      <c r="D29" s="385" t="s">
        <v>4534</v>
      </c>
      <c r="E29" s="386" t="s">
        <v>875</v>
      </c>
      <c r="F29" s="387">
        <v>655319</v>
      </c>
      <c r="G29" s="388">
        <v>0.1</v>
      </c>
      <c r="H29" s="389">
        <f t="shared" si="0"/>
        <v>65531.9</v>
      </c>
      <c r="I29" s="364" t="s">
        <v>634</v>
      </c>
      <c r="J29" s="364">
        <v>1.3</v>
      </c>
      <c r="K29" s="364" t="s">
        <v>156</v>
      </c>
      <c r="L29" s="384"/>
      <c r="M29" s="384"/>
      <c r="N29" s="384"/>
      <c r="O29" s="384"/>
    </row>
    <row r="30" spans="1:15" s="338" customFormat="1" ht="12" customHeight="1" x14ac:dyDescent="0.15">
      <c r="A30" s="365" t="s">
        <v>4361</v>
      </c>
      <c r="B30" s="365"/>
      <c r="C30" s="385" t="s">
        <v>4476</v>
      </c>
      <c r="D30" s="385" t="s">
        <v>4476</v>
      </c>
      <c r="E30" s="386" t="s">
        <v>4486</v>
      </c>
      <c r="F30" s="387">
        <v>700000</v>
      </c>
      <c r="G30" s="388">
        <v>0.5</v>
      </c>
      <c r="H30" s="389">
        <f t="shared" si="0"/>
        <v>350000</v>
      </c>
      <c r="I30" s="364" t="s">
        <v>895</v>
      </c>
      <c r="J30" s="364" t="s">
        <v>4617</v>
      </c>
      <c r="K30" s="364" t="s">
        <v>156</v>
      </c>
      <c r="L30" s="384"/>
      <c r="M30" s="384"/>
      <c r="N30" s="384"/>
      <c r="O30" s="384"/>
    </row>
    <row r="31" spans="1:15" s="338" customFormat="1" ht="12" customHeight="1" x14ac:dyDescent="0.15">
      <c r="A31" s="365" t="s">
        <v>4362</v>
      </c>
      <c r="B31" s="365"/>
      <c r="C31" s="385" t="s">
        <v>4489</v>
      </c>
      <c r="D31" s="385" t="s">
        <v>4513</v>
      </c>
      <c r="E31" s="386" t="s">
        <v>3115</v>
      </c>
      <c r="F31" s="387">
        <v>9700000</v>
      </c>
      <c r="G31" s="388">
        <v>1</v>
      </c>
      <c r="H31" s="389">
        <f t="shared" si="0"/>
        <v>9700000</v>
      </c>
      <c r="I31" s="364" t="s">
        <v>79</v>
      </c>
      <c r="J31" s="364">
        <v>3.1</v>
      </c>
      <c r="K31" s="364" t="s">
        <v>81</v>
      </c>
      <c r="L31" s="384"/>
      <c r="M31" s="384"/>
      <c r="N31" s="384"/>
      <c r="O31" s="384"/>
    </row>
    <row r="32" spans="1:15" s="338" customFormat="1" ht="12" customHeight="1" x14ac:dyDescent="0.15">
      <c r="A32" s="365" t="s">
        <v>4363</v>
      </c>
      <c r="B32" s="365"/>
      <c r="C32" s="385" t="s">
        <v>69</v>
      </c>
      <c r="D32" s="385" t="s">
        <v>69</v>
      </c>
      <c r="E32" s="386" t="s">
        <v>4547</v>
      </c>
      <c r="F32" s="387">
        <v>500000</v>
      </c>
      <c r="G32" s="388">
        <v>0</v>
      </c>
      <c r="H32" s="389">
        <f t="shared" si="0"/>
        <v>0</v>
      </c>
      <c r="I32" s="364" t="s">
        <v>69</v>
      </c>
      <c r="J32" s="364" t="s">
        <v>69</v>
      </c>
      <c r="K32" s="364" t="s">
        <v>69</v>
      </c>
      <c r="L32" s="384"/>
      <c r="M32" s="384"/>
      <c r="N32" s="384"/>
      <c r="O32" s="384"/>
    </row>
    <row r="33" spans="1:15" s="338" customFormat="1" ht="12" customHeight="1" x14ac:dyDescent="0.15">
      <c r="A33" s="365" t="s">
        <v>4364</v>
      </c>
      <c r="B33" s="365"/>
      <c r="C33" s="385" t="s">
        <v>4484</v>
      </c>
      <c r="D33" s="385" t="s">
        <v>4485</v>
      </c>
      <c r="E33" s="386" t="s">
        <v>3115</v>
      </c>
      <c r="F33" s="387">
        <v>2000000</v>
      </c>
      <c r="G33" s="388">
        <v>1</v>
      </c>
      <c r="H33" s="389">
        <f t="shared" si="0"/>
        <v>2000000</v>
      </c>
      <c r="I33" s="364" t="s">
        <v>79</v>
      </c>
      <c r="J33" s="364">
        <v>3.5</v>
      </c>
      <c r="K33" s="364" t="s">
        <v>81</v>
      </c>
      <c r="L33" s="384"/>
      <c r="M33" s="384"/>
      <c r="N33" s="384"/>
      <c r="O33" s="384"/>
    </row>
    <row r="34" spans="1:15" s="338" customFormat="1" ht="12" customHeight="1" x14ac:dyDescent="0.15">
      <c r="A34" s="365" t="s">
        <v>4365</v>
      </c>
      <c r="B34" s="365"/>
      <c r="C34" s="385" t="s">
        <v>4492</v>
      </c>
      <c r="D34" s="385" t="s">
        <v>4522</v>
      </c>
      <c r="E34" s="386" t="s">
        <v>393</v>
      </c>
      <c r="F34" s="387">
        <v>7560000</v>
      </c>
      <c r="G34" s="390">
        <v>1</v>
      </c>
      <c r="H34" s="389">
        <f t="shared" si="0"/>
        <v>7560000</v>
      </c>
      <c r="I34" s="364" t="s">
        <v>895</v>
      </c>
      <c r="J34" s="364">
        <v>5.3</v>
      </c>
      <c r="K34" s="364" t="s">
        <v>156</v>
      </c>
      <c r="L34" s="384"/>
      <c r="M34" s="384"/>
      <c r="N34" s="384"/>
      <c r="O34" s="384"/>
    </row>
    <row r="35" spans="1:15" s="338" customFormat="1" ht="12" customHeight="1" x14ac:dyDescent="0.15">
      <c r="A35" s="365" t="s">
        <v>4366</v>
      </c>
      <c r="B35" s="365"/>
      <c r="C35" s="385" t="s">
        <v>4489</v>
      </c>
      <c r="D35" s="385" t="s">
        <v>4501</v>
      </c>
      <c r="E35" s="386" t="s">
        <v>4486</v>
      </c>
      <c r="F35" s="387">
        <v>3900000</v>
      </c>
      <c r="G35" s="388">
        <v>1</v>
      </c>
      <c r="H35" s="389">
        <f t="shared" si="0"/>
        <v>3900000</v>
      </c>
      <c r="I35" s="364" t="s">
        <v>79</v>
      </c>
      <c r="J35" s="364">
        <v>3.5</v>
      </c>
      <c r="K35" s="364" t="s">
        <v>81</v>
      </c>
      <c r="L35" s="384"/>
      <c r="M35" s="384"/>
      <c r="N35" s="384"/>
      <c r="O35" s="384"/>
    </row>
    <row r="36" spans="1:15" s="338" customFormat="1" ht="12" customHeight="1" x14ac:dyDescent="0.15">
      <c r="A36" s="365" t="s">
        <v>4366</v>
      </c>
      <c r="B36" s="365"/>
      <c r="C36" s="385" t="s">
        <v>4489</v>
      </c>
      <c r="D36" s="385" t="s">
        <v>4501</v>
      </c>
      <c r="E36" s="386" t="s">
        <v>4486</v>
      </c>
      <c r="F36" s="387">
        <v>775291</v>
      </c>
      <c r="G36" s="388">
        <v>1</v>
      </c>
      <c r="H36" s="389">
        <f t="shared" si="0"/>
        <v>775291</v>
      </c>
      <c r="I36" s="364" t="s">
        <v>79</v>
      </c>
      <c r="J36" s="364">
        <v>3.5</v>
      </c>
      <c r="K36" s="364" t="s">
        <v>81</v>
      </c>
      <c r="L36" s="384"/>
      <c r="M36" s="384"/>
      <c r="N36" s="384"/>
      <c r="O36" s="384"/>
    </row>
    <row r="37" spans="1:15" s="338" customFormat="1" ht="12" customHeight="1" x14ac:dyDescent="0.15">
      <c r="A37" s="365" t="s">
        <v>4367</v>
      </c>
      <c r="B37" s="365"/>
      <c r="C37" s="385" t="s">
        <v>4492</v>
      </c>
      <c r="D37" s="385" t="s">
        <v>4592</v>
      </c>
      <c r="E37" s="386" t="s">
        <v>393</v>
      </c>
      <c r="F37" s="387">
        <v>950000</v>
      </c>
      <c r="G37" s="390">
        <v>1</v>
      </c>
      <c r="H37" s="389">
        <f t="shared" si="0"/>
        <v>950000</v>
      </c>
      <c r="I37" s="364" t="s">
        <v>895</v>
      </c>
      <c r="J37" s="364">
        <v>5.3</v>
      </c>
      <c r="K37" s="364" t="s">
        <v>156</v>
      </c>
      <c r="L37" s="384"/>
      <c r="M37" s="384"/>
      <c r="N37" s="384"/>
      <c r="O37" s="384"/>
    </row>
    <row r="38" spans="1:15" s="338" customFormat="1" ht="12" customHeight="1" x14ac:dyDescent="0.15">
      <c r="A38" s="365" t="s">
        <v>4368</v>
      </c>
      <c r="B38" s="365"/>
      <c r="C38" s="385" t="s">
        <v>4489</v>
      </c>
      <c r="D38" s="385" t="s">
        <v>4513</v>
      </c>
      <c r="E38" s="386" t="s">
        <v>3115</v>
      </c>
      <c r="F38" s="387">
        <v>14997804</v>
      </c>
      <c r="G38" s="388">
        <v>0.1</v>
      </c>
      <c r="H38" s="389">
        <f t="shared" si="0"/>
        <v>1499780.4000000001</v>
      </c>
      <c r="I38" s="364" t="s">
        <v>79</v>
      </c>
      <c r="J38" s="364">
        <v>3.1</v>
      </c>
      <c r="K38" s="364" t="s">
        <v>156</v>
      </c>
      <c r="L38" s="384"/>
      <c r="M38" s="384" t="s">
        <v>4450</v>
      </c>
      <c r="N38" s="384"/>
      <c r="O38" s="384"/>
    </row>
    <row r="39" spans="1:15" s="338" customFormat="1" ht="12" customHeight="1" x14ac:dyDescent="0.15">
      <c r="A39" s="365" t="s">
        <v>4369</v>
      </c>
      <c r="B39" s="365"/>
      <c r="C39" s="385" t="s">
        <v>69</v>
      </c>
      <c r="D39" s="385" t="s">
        <v>69</v>
      </c>
      <c r="E39" s="386" t="s">
        <v>261</v>
      </c>
      <c r="F39" s="387">
        <v>25000</v>
      </c>
      <c r="G39" s="388">
        <v>0.1</v>
      </c>
      <c r="H39" s="389">
        <f t="shared" si="0"/>
        <v>2500</v>
      </c>
      <c r="I39" s="364" t="s">
        <v>895</v>
      </c>
      <c r="J39" s="364">
        <v>5.3</v>
      </c>
      <c r="K39" s="364" t="s">
        <v>156</v>
      </c>
      <c r="L39" s="384"/>
      <c r="M39" s="384"/>
      <c r="N39" s="384"/>
      <c r="O39" s="384"/>
    </row>
    <row r="40" spans="1:15" s="338" customFormat="1" ht="12" customHeight="1" x14ac:dyDescent="0.15">
      <c r="A40" s="365" t="s">
        <v>4369</v>
      </c>
      <c r="B40" s="365"/>
      <c r="C40" s="385" t="s">
        <v>69</v>
      </c>
      <c r="D40" s="385" t="s">
        <v>69</v>
      </c>
      <c r="E40" s="386" t="s">
        <v>261</v>
      </c>
      <c r="F40" s="387">
        <v>190000</v>
      </c>
      <c r="G40" s="388">
        <v>0.1</v>
      </c>
      <c r="H40" s="389">
        <f t="shared" si="0"/>
        <v>19000</v>
      </c>
      <c r="I40" s="364" t="s">
        <v>895</v>
      </c>
      <c r="J40" s="364">
        <v>5.3</v>
      </c>
      <c r="K40" s="364" t="s">
        <v>156</v>
      </c>
      <c r="L40" s="384"/>
      <c r="M40" s="384"/>
      <c r="N40" s="384"/>
      <c r="O40" s="384"/>
    </row>
    <row r="41" spans="1:15" s="338" customFormat="1" ht="12" customHeight="1" x14ac:dyDescent="0.15">
      <c r="A41" s="365" t="s">
        <v>4370</v>
      </c>
      <c r="B41" s="365"/>
      <c r="C41" s="385" t="s">
        <v>4476</v>
      </c>
      <c r="D41" s="385" t="s">
        <v>4476</v>
      </c>
      <c r="E41" s="386" t="s">
        <v>261</v>
      </c>
      <c r="F41" s="387">
        <v>4993313</v>
      </c>
      <c r="G41" s="388">
        <v>0</v>
      </c>
      <c r="H41" s="389">
        <f t="shared" si="0"/>
        <v>0</v>
      </c>
      <c r="I41" s="364" t="s">
        <v>69</v>
      </c>
      <c r="J41" s="364" t="s">
        <v>69</v>
      </c>
      <c r="K41" s="364" t="s">
        <v>69</v>
      </c>
      <c r="L41" s="384"/>
      <c r="M41" s="384"/>
      <c r="N41" s="384"/>
      <c r="O41" s="384"/>
    </row>
    <row r="42" spans="1:15" s="338" customFormat="1" ht="12" customHeight="1" x14ac:dyDescent="0.15">
      <c r="A42" s="365" t="s">
        <v>4370</v>
      </c>
      <c r="B42" s="365"/>
      <c r="C42" s="385" t="s">
        <v>4476</v>
      </c>
      <c r="D42" s="385" t="s">
        <v>4476</v>
      </c>
      <c r="E42" s="386" t="s">
        <v>261</v>
      </c>
      <c r="F42" s="387">
        <v>352431</v>
      </c>
      <c r="G42" s="388">
        <v>0</v>
      </c>
      <c r="H42" s="389">
        <f t="shared" si="0"/>
        <v>0</v>
      </c>
      <c r="I42" s="364" t="s">
        <v>69</v>
      </c>
      <c r="J42" s="364" t="s">
        <v>69</v>
      </c>
      <c r="K42" s="364" t="s">
        <v>69</v>
      </c>
      <c r="L42" s="384"/>
      <c r="M42" s="384"/>
      <c r="N42" s="384"/>
      <c r="O42" s="384"/>
    </row>
    <row r="43" spans="1:15" s="338" customFormat="1" ht="12" customHeight="1" x14ac:dyDescent="0.15">
      <c r="A43" s="365" t="s">
        <v>4370</v>
      </c>
      <c r="B43" s="365"/>
      <c r="C43" s="385" t="s">
        <v>4476</v>
      </c>
      <c r="D43" s="385" t="s">
        <v>4476</v>
      </c>
      <c r="E43" s="386" t="s">
        <v>261</v>
      </c>
      <c r="F43" s="387">
        <v>1270819</v>
      </c>
      <c r="G43" s="388">
        <v>0</v>
      </c>
      <c r="H43" s="389">
        <f t="shared" si="0"/>
        <v>0</v>
      </c>
      <c r="I43" s="364" t="s">
        <v>69</v>
      </c>
      <c r="J43" s="364" t="s">
        <v>69</v>
      </c>
      <c r="K43" s="364" t="s">
        <v>69</v>
      </c>
      <c r="L43" s="384"/>
      <c r="M43" s="384"/>
      <c r="N43" s="384"/>
      <c r="O43" s="384"/>
    </row>
    <row r="44" spans="1:15" s="338" customFormat="1" ht="12" customHeight="1" x14ac:dyDescent="0.15">
      <c r="A44" s="365" t="s">
        <v>4371</v>
      </c>
      <c r="B44" s="365"/>
      <c r="C44" s="385" t="s">
        <v>4484</v>
      </c>
      <c r="D44" s="385" t="s">
        <v>4554</v>
      </c>
      <c r="E44" s="386" t="s">
        <v>393</v>
      </c>
      <c r="F44" s="387">
        <v>400000</v>
      </c>
      <c r="G44" s="388">
        <v>0.1</v>
      </c>
      <c r="H44" s="389">
        <f t="shared" si="0"/>
        <v>40000</v>
      </c>
      <c r="I44" s="364" t="s">
        <v>634</v>
      </c>
      <c r="J44" s="364">
        <v>1.3</v>
      </c>
      <c r="K44" s="364" t="s">
        <v>81</v>
      </c>
      <c r="L44" s="384"/>
      <c r="M44" s="384"/>
      <c r="N44" s="384"/>
      <c r="O44" s="384"/>
    </row>
    <row r="45" spans="1:15" s="338" customFormat="1" ht="12" customHeight="1" x14ac:dyDescent="0.15">
      <c r="A45" s="365" t="s">
        <v>4372</v>
      </c>
      <c r="B45" s="365"/>
      <c r="C45" s="385" t="s">
        <v>4492</v>
      </c>
      <c r="D45" s="385" t="s">
        <v>4499</v>
      </c>
      <c r="E45" s="386" t="s">
        <v>4486</v>
      </c>
      <c r="F45" s="387">
        <v>60000</v>
      </c>
      <c r="G45" s="388">
        <v>1</v>
      </c>
      <c r="H45" s="389">
        <f t="shared" si="0"/>
        <v>60000</v>
      </c>
      <c r="I45" s="364" t="s">
        <v>79</v>
      </c>
      <c r="J45" s="364">
        <v>3.5</v>
      </c>
      <c r="K45" s="364" t="s">
        <v>81</v>
      </c>
      <c r="L45" s="384"/>
      <c r="M45" s="384"/>
      <c r="N45" s="384"/>
      <c r="O45" s="384"/>
    </row>
    <row r="46" spans="1:15" s="338" customFormat="1" ht="12" customHeight="1" x14ac:dyDescent="0.15">
      <c r="A46" s="365" t="s">
        <v>4373</v>
      </c>
      <c r="B46" s="365"/>
      <c r="C46" s="385" t="s">
        <v>69</v>
      </c>
      <c r="D46" s="385" t="s">
        <v>69</v>
      </c>
      <c r="E46" s="386" t="s">
        <v>3115</v>
      </c>
      <c r="F46" s="387">
        <v>1000000</v>
      </c>
      <c r="G46" s="388">
        <v>1</v>
      </c>
      <c r="H46" s="389">
        <f t="shared" si="0"/>
        <v>1000000</v>
      </c>
      <c r="I46" s="364" t="s">
        <v>79</v>
      </c>
      <c r="J46" s="364">
        <v>3.1</v>
      </c>
      <c r="K46" s="364" t="s">
        <v>81</v>
      </c>
      <c r="L46" s="384"/>
      <c r="M46" s="384"/>
      <c r="N46" s="384"/>
      <c r="O46" s="384"/>
    </row>
    <row r="47" spans="1:15" s="338" customFormat="1" ht="12" customHeight="1" x14ac:dyDescent="0.15">
      <c r="A47" s="365" t="s">
        <v>4374</v>
      </c>
      <c r="B47" s="365"/>
      <c r="C47" s="385" t="s">
        <v>4492</v>
      </c>
      <c r="D47" s="385" t="s">
        <v>4532</v>
      </c>
      <c r="E47" s="386" t="s">
        <v>471</v>
      </c>
      <c r="F47" s="387">
        <v>250000</v>
      </c>
      <c r="G47" s="388">
        <v>0.1</v>
      </c>
      <c r="H47" s="389">
        <f t="shared" si="0"/>
        <v>25000</v>
      </c>
      <c r="I47" s="364" t="s">
        <v>634</v>
      </c>
      <c r="J47" s="364">
        <v>1.3</v>
      </c>
      <c r="K47" s="364" t="s">
        <v>156</v>
      </c>
      <c r="L47" s="384"/>
      <c r="M47" s="384"/>
      <c r="N47" s="384"/>
      <c r="O47" s="384"/>
    </row>
    <row r="48" spans="1:15" s="338" customFormat="1" ht="12" customHeight="1" x14ac:dyDescent="0.15">
      <c r="A48" s="365" t="s">
        <v>4375</v>
      </c>
      <c r="B48" s="365"/>
      <c r="C48" s="385" t="s">
        <v>4489</v>
      </c>
      <c r="D48" s="385" t="s">
        <v>4541</v>
      </c>
      <c r="E48" s="386" t="s">
        <v>492</v>
      </c>
      <c r="F48" s="387">
        <v>110000</v>
      </c>
      <c r="G48" s="388">
        <v>0.5</v>
      </c>
      <c r="H48" s="389">
        <f t="shared" si="0"/>
        <v>55000</v>
      </c>
      <c r="I48" s="384" t="s">
        <v>634</v>
      </c>
      <c r="J48" s="364">
        <v>1.3</v>
      </c>
      <c r="K48" s="364" t="s">
        <v>81</v>
      </c>
      <c r="L48" s="384"/>
      <c r="M48" s="384"/>
      <c r="N48" s="384"/>
      <c r="O48" s="384"/>
    </row>
    <row r="49" spans="1:15" s="338" customFormat="1" ht="12" customHeight="1" x14ac:dyDescent="0.15">
      <c r="A49" s="365" t="s">
        <v>4376</v>
      </c>
      <c r="B49" s="365"/>
      <c r="C49" s="385" t="s">
        <v>4476</v>
      </c>
      <c r="D49" s="385" t="s">
        <v>4476</v>
      </c>
      <c r="E49" s="386" t="s">
        <v>88</v>
      </c>
      <c r="F49" s="387">
        <v>20000000</v>
      </c>
      <c r="G49" s="388">
        <v>1</v>
      </c>
      <c r="H49" s="389">
        <f t="shared" si="0"/>
        <v>20000000</v>
      </c>
      <c r="I49" s="364" t="s">
        <v>895</v>
      </c>
      <c r="J49" s="364">
        <v>5.3</v>
      </c>
      <c r="K49" s="364" t="s">
        <v>156</v>
      </c>
      <c r="L49" s="384"/>
      <c r="M49" s="384"/>
      <c r="N49" s="384"/>
      <c r="O49" s="384"/>
    </row>
    <row r="50" spans="1:15" s="338" customFormat="1" ht="12" customHeight="1" x14ac:dyDescent="0.15">
      <c r="A50" s="365" t="s">
        <v>4376</v>
      </c>
      <c r="B50" s="365"/>
      <c r="C50" s="385" t="s">
        <v>4476</v>
      </c>
      <c r="D50" s="385" t="s">
        <v>4476</v>
      </c>
      <c r="E50" s="386" t="s">
        <v>88</v>
      </c>
      <c r="F50" s="387">
        <v>124400</v>
      </c>
      <c r="G50" s="388">
        <v>1</v>
      </c>
      <c r="H50" s="389">
        <f t="shared" si="0"/>
        <v>124400</v>
      </c>
      <c r="I50" s="364" t="s">
        <v>895</v>
      </c>
      <c r="J50" s="364">
        <v>5.3</v>
      </c>
      <c r="K50" s="364" t="s">
        <v>156</v>
      </c>
      <c r="L50" s="384"/>
      <c r="M50" s="384"/>
      <c r="N50" s="384"/>
      <c r="O50" s="384"/>
    </row>
    <row r="51" spans="1:15" s="338" customFormat="1" ht="12" customHeight="1" x14ac:dyDescent="0.15">
      <c r="A51" s="365" t="s">
        <v>4376</v>
      </c>
      <c r="B51" s="365"/>
      <c r="C51" s="385" t="s">
        <v>4476</v>
      </c>
      <c r="D51" s="385" t="s">
        <v>4476</v>
      </c>
      <c r="E51" s="386" t="s">
        <v>88</v>
      </c>
      <c r="F51" s="387">
        <v>1801</v>
      </c>
      <c r="G51" s="388">
        <v>1</v>
      </c>
      <c r="H51" s="389">
        <f t="shared" si="0"/>
        <v>1801</v>
      </c>
      <c r="I51" s="364" t="s">
        <v>895</v>
      </c>
      <c r="J51" s="364">
        <v>5.3</v>
      </c>
      <c r="K51" s="364" t="s">
        <v>156</v>
      </c>
      <c r="L51" s="384"/>
      <c r="M51" s="384"/>
      <c r="N51" s="384"/>
      <c r="O51" s="384"/>
    </row>
    <row r="52" spans="1:15" s="338" customFormat="1" ht="12" customHeight="1" x14ac:dyDescent="0.15">
      <c r="A52" s="365" t="s">
        <v>4376</v>
      </c>
      <c r="B52" s="365"/>
      <c r="C52" s="385" t="s">
        <v>4476</v>
      </c>
      <c r="D52" s="385" t="s">
        <v>4476</v>
      </c>
      <c r="E52" s="386" t="s">
        <v>88</v>
      </c>
      <c r="F52" s="387">
        <v>3928963</v>
      </c>
      <c r="G52" s="388">
        <v>1</v>
      </c>
      <c r="H52" s="389">
        <f t="shared" si="0"/>
        <v>3928963</v>
      </c>
      <c r="I52" s="364" t="s">
        <v>895</v>
      </c>
      <c r="J52" s="364">
        <v>5.3</v>
      </c>
      <c r="K52" s="364" t="s">
        <v>156</v>
      </c>
      <c r="L52" s="384"/>
      <c r="M52" s="384"/>
      <c r="N52" s="384"/>
      <c r="O52" s="384"/>
    </row>
    <row r="53" spans="1:15" s="338" customFormat="1" ht="12" customHeight="1" x14ac:dyDescent="0.15">
      <c r="A53" s="365" t="s">
        <v>4377</v>
      </c>
      <c r="B53" s="365"/>
      <c r="C53" s="385" t="s">
        <v>4484</v>
      </c>
      <c r="D53" s="385" t="s">
        <v>4536</v>
      </c>
      <c r="E53" s="386" t="s">
        <v>4486</v>
      </c>
      <c r="F53" s="387">
        <v>709172</v>
      </c>
      <c r="G53" s="388">
        <v>1</v>
      </c>
      <c r="H53" s="389">
        <f t="shared" si="0"/>
        <v>709172</v>
      </c>
      <c r="I53" s="364" t="s">
        <v>79</v>
      </c>
      <c r="J53" s="364">
        <v>3.1</v>
      </c>
      <c r="K53" s="364" t="s">
        <v>81</v>
      </c>
      <c r="L53" s="384"/>
      <c r="M53" s="384"/>
      <c r="N53" s="384"/>
      <c r="O53" s="384"/>
    </row>
    <row r="54" spans="1:15" s="338" customFormat="1" ht="12" customHeight="1" x14ac:dyDescent="0.15">
      <c r="A54" s="365" t="s">
        <v>4378</v>
      </c>
      <c r="B54" s="365"/>
      <c r="C54" s="385" t="s">
        <v>4476</v>
      </c>
      <c r="D54" s="385" t="s">
        <v>4476</v>
      </c>
      <c r="E54" s="386" t="s">
        <v>3115</v>
      </c>
      <c r="F54" s="387">
        <v>250000</v>
      </c>
      <c r="G54" s="388">
        <v>0</v>
      </c>
      <c r="H54" s="389">
        <f t="shared" si="0"/>
        <v>0</v>
      </c>
      <c r="I54" s="364" t="s">
        <v>69</v>
      </c>
      <c r="J54" s="364" t="s">
        <v>69</v>
      </c>
      <c r="K54" s="364" t="s">
        <v>69</v>
      </c>
      <c r="L54" s="384"/>
      <c r="M54" s="384"/>
      <c r="N54" s="384"/>
      <c r="O54" s="384"/>
    </row>
    <row r="55" spans="1:15" s="338" customFormat="1" ht="12" customHeight="1" x14ac:dyDescent="0.15">
      <c r="A55" s="365" t="s">
        <v>4378</v>
      </c>
      <c r="B55" s="365"/>
      <c r="C55" s="385" t="s">
        <v>4476</v>
      </c>
      <c r="D55" s="385" t="s">
        <v>4476</v>
      </c>
      <c r="E55" s="386" t="s">
        <v>3115</v>
      </c>
      <c r="F55" s="387">
        <v>50000</v>
      </c>
      <c r="G55" s="388">
        <v>0</v>
      </c>
      <c r="H55" s="389">
        <f t="shared" si="0"/>
        <v>0</v>
      </c>
      <c r="I55" s="364" t="s">
        <v>69</v>
      </c>
      <c r="J55" s="364" t="s">
        <v>69</v>
      </c>
      <c r="K55" s="364" t="s">
        <v>69</v>
      </c>
      <c r="L55" s="384"/>
      <c r="M55" s="384"/>
      <c r="N55" s="384"/>
      <c r="O55" s="384"/>
    </row>
    <row r="56" spans="1:15" s="338" customFormat="1" ht="12" customHeight="1" x14ac:dyDescent="0.15">
      <c r="A56" s="365" t="s">
        <v>4379</v>
      </c>
      <c r="B56" s="365"/>
      <c r="C56" s="385" t="s">
        <v>4492</v>
      </c>
      <c r="D56" s="385" t="s">
        <v>4593</v>
      </c>
      <c r="E56" s="386" t="s">
        <v>393</v>
      </c>
      <c r="F56" s="387">
        <v>17700000</v>
      </c>
      <c r="G56" s="390">
        <v>1</v>
      </c>
      <c r="H56" s="389">
        <f t="shared" si="0"/>
        <v>17700000</v>
      </c>
      <c r="I56" s="364" t="s">
        <v>895</v>
      </c>
      <c r="J56" s="364">
        <v>5.3</v>
      </c>
      <c r="K56" s="364" t="s">
        <v>156</v>
      </c>
      <c r="L56" s="384"/>
      <c r="M56" s="384"/>
      <c r="N56" s="384"/>
      <c r="O56" s="384"/>
    </row>
    <row r="57" spans="1:15" s="338" customFormat="1" ht="12" customHeight="1" x14ac:dyDescent="0.15">
      <c r="A57" s="365" t="s">
        <v>4380</v>
      </c>
      <c r="B57" s="365"/>
      <c r="C57" s="385" t="s">
        <v>4492</v>
      </c>
      <c r="D57" s="385" t="s">
        <v>4493</v>
      </c>
      <c r="E57" s="386" t="s">
        <v>4486</v>
      </c>
      <c r="F57" s="387">
        <v>550000</v>
      </c>
      <c r="G57" s="388">
        <v>1</v>
      </c>
      <c r="H57" s="389">
        <f t="shared" si="0"/>
        <v>550000</v>
      </c>
      <c r="I57" s="364" t="s">
        <v>79</v>
      </c>
      <c r="J57" s="364">
        <v>3.5</v>
      </c>
      <c r="K57" s="364" t="s">
        <v>81</v>
      </c>
      <c r="L57" s="384"/>
      <c r="M57" s="384"/>
      <c r="N57" s="384"/>
      <c r="O57" s="384"/>
    </row>
    <row r="58" spans="1:15" s="338" customFormat="1" ht="12" customHeight="1" x14ac:dyDescent="0.15">
      <c r="A58" s="365" t="s">
        <v>4380</v>
      </c>
      <c r="B58" s="365"/>
      <c r="C58" s="385" t="s">
        <v>4492</v>
      </c>
      <c r="D58" s="385" t="s">
        <v>4493</v>
      </c>
      <c r="E58" s="386" t="s">
        <v>4486</v>
      </c>
      <c r="F58" s="387">
        <v>760000</v>
      </c>
      <c r="G58" s="388">
        <v>1</v>
      </c>
      <c r="H58" s="389">
        <f t="shared" si="0"/>
        <v>760000</v>
      </c>
      <c r="I58" s="364" t="s">
        <v>79</v>
      </c>
      <c r="J58" s="364">
        <v>3.5</v>
      </c>
      <c r="K58" s="364" t="s">
        <v>81</v>
      </c>
      <c r="L58" s="384"/>
      <c r="M58" s="384"/>
      <c r="N58" s="384"/>
      <c r="O58" s="384"/>
    </row>
    <row r="59" spans="1:15" s="338" customFormat="1" ht="12" customHeight="1" x14ac:dyDescent="0.15">
      <c r="A59" s="365" t="s">
        <v>4381</v>
      </c>
      <c r="B59" s="365"/>
      <c r="C59" s="385" t="s">
        <v>4484</v>
      </c>
      <c r="D59" s="385" t="s">
        <v>4526</v>
      </c>
      <c r="E59" s="386" t="s">
        <v>4486</v>
      </c>
      <c r="F59" s="387">
        <v>1150000</v>
      </c>
      <c r="G59" s="388">
        <v>1</v>
      </c>
      <c r="H59" s="389">
        <f t="shared" si="0"/>
        <v>1150000</v>
      </c>
      <c r="I59" s="364" t="s">
        <v>79</v>
      </c>
      <c r="J59" s="364">
        <v>3.5</v>
      </c>
      <c r="K59" s="364" t="s">
        <v>81</v>
      </c>
      <c r="L59" s="384"/>
      <c r="M59" s="384"/>
      <c r="N59" s="384"/>
      <c r="O59" s="384"/>
    </row>
    <row r="60" spans="1:15" s="338" customFormat="1" ht="12" customHeight="1" x14ac:dyDescent="0.15">
      <c r="A60" s="365" t="s">
        <v>4381</v>
      </c>
      <c r="B60" s="365"/>
      <c r="C60" s="385" t="s">
        <v>4484</v>
      </c>
      <c r="D60" s="385" t="s">
        <v>4526</v>
      </c>
      <c r="E60" s="386" t="s">
        <v>4486</v>
      </c>
      <c r="F60" s="387">
        <v>6000000</v>
      </c>
      <c r="G60" s="390">
        <v>1</v>
      </c>
      <c r="H60" s="389">
        <f t="shared" si="0"/>
        <v>6000000</v>
      </c>
      <c r="I60" s="364" t="s">
        <v>79</v>
      </c>
      <c r="J60" s="364">
        <v>3.5</v>
      </c>
      <c r="K60" s="364" t="s">
        <v>81</v>
      </c>
      <c r="L60" s="384"/>
      <c r="M60" s="384"/>
      <c r="N60" s="384"/>
      <c r="O60" s="384"/>
    </row>
    <row r="61" spans="1:15" s="338" customFormat="1" ht="12" customHeight="1" x14ac:dyDescent="0.15">
      <c r="A61" s="365" t="s">
        <v>4382</v>
      </c>
      <c r="B61" s="365"/>
      <c r="C61" s="385" t="s">
        <v>4476</v>
      </c>
      <c r="D61" s="385" t="s">
        <v>4476</v>
      </c>
      <c r="E61" s="386" t="s">
        <v>3115</v>
      </c>
      <c r="F61" s="387">
        <v>846000</v>
      </c>
      <c r="G61" s="388">
        <v>1</v>
      </c>
      <c r="H61" s="389">
        <f t="shared" si="0"/>
        <v>846000</v>
      </c>
      <c r="I61" s="364" t="s">
        <v>79</v>
      </c>
      <c r="J61" s="364">
        <v>3.4</v>
      </c>
      <c r="K61" s="364" t="s">
        <v>81</v>
      </c>
      <c r="L61" s="384"/>
      <c r="M61" s="384"/>
      <c r="N61" s="384"/>
      <c r="O61" s="384"/>
    </row>
    <row r="62" spans="1:15" s="338" customFormat="1" ht="12" customHeight="1" x14ac:dyDescent="0.15">
      <c r="A62" s="365" t="s">
        <v>4383</v>
      </c>
      <c r="B62" s="365"/>
      <c r="C62" s="385" t="s">
        <v>4484</v>
      </c>
      <c r="D62" s="385" t="s">
        <v>4494</v>
      </c>
      <c r="E62" s="386" t="s">
        <v>4486</v>
      </c>
      <c r="F62" s="387">
        <v>1400000</v>
      </c>
      <c r="G62" s="388">
        <v>1</v>
      </c>
      <c r="H62" s="389">
        <f t="shared" si="0"/>
        <v>1400000</v>
      </c>
      <c r="I62" s="364" t="s">
        <v>79</v>
      </c>
      <c r="J62" s="364">
        <v>3.5</v>
      </c>
      <c r="K62" s="364" t="s">
        <v>81</v>
      </c>
      <c r="L62" s="384"/>
      <c r="M62" s="384"/>
      <c r="N62" s="384"/>
      <c r="O62" s="384"/>
    </row>
    <row r="63" spans="1:15" s="338" customFormat="1" ht="12" customHeight="1" x14ac:dyDescent="0.15">
      <c r="A63" s="365" t="s">
        <v>4384</v>
      </c>
      <c r="B63" s="365"/>
      <c r="C63" s="385" t="s">
        <v>4484</v>
      </c>
      <c r="D63" s="385" t="s">
        <v>4586</v>
      </c>
      <c r="E63" s="386" t="s">
        <v>4486</v>
      </c>
      <c r="F63" s="387">
        <v>479850</v>
      </c>
      <c r="G63" s="388">
        <v>1</v>
      </c>
      <c r="H63" s="389">
        <f t="shared" si="0"/>
        <v>479850</v>
      </c>
      <c r="I63" s="364" t="s">
        <v>79</v>
      </c>
      <c r="J63" s="364">
        <v>3.1</v>
      </c>
      <c r="K63" s="364" t="s">
        <v>81</v>
      </c>
      <c r="L63" s="384"/>
      <c r="M63" s="384"/>
      <c r="N63" s="384"/>
      <c r="O63" s="384"/>
    </row>
    <row r="64" spans="1:15" s="338" customFormat="1" ht="12" customHeight="1" x14ac:dyDescent="0.15">
      <c r="A64" s="365" t="s">
        <v>4385</v>
      </c>
      <c r="B64" s="365"/>
      <c r="C64" s="385" t="s">
        <v>4484</v>
      </c>
      <c r="D64" s="385" t="s">
        <v>4572</v>
      </c>
      <c r="E64" s="386" t="s">
        <v>393</v>
      </c>
      <c r="F64" s="387">
        <v>350000</v>
      </c>
      <c r="G64" s="390">
        <v>1</v>
      </c>
      <c r="H64" s="389">
        <f t="shared" si="0"/>
        <v>350000</v>
      </c>
      <c r="I64" s="364" t="s">
        <v>895</v>
      </c>
      <c r="J64" s="364">
        <v>5.3</v>
      </c>
      <c r="K64" s="364" t="s">
        <v>156</v>
      </c>
      <c r="L64" s="384"/>
      <c r="M64" s="384"/>
      <c r="N64" s="384"/>
      <c r="O64" s="384"/>
    </row>
    <row r="65" spans="1:15" s="338" customFormat="1" ht="12" customHeight="1" x14ac:dyDescent="0.15">
      <c r="A65" s="365" t="s">
        <v>4386</v>
      </c>
      <c r="B65" s="365"/>
      <c r="C65" s="385" t="s">
        <v>4489</v>
      </c>
      <c r="D65" s="385" t="s">
        <v>4592</v>
      </c>
      <c r="E65" s="386" t="s">
        <v>393</v>
      </c>
      <c r="F65" s="387">
        <v>5000000</v>
      </c>
      <c r="G65" s="388">
        <v>1</v>
      </c>
      <c r="H65" s="389">
        <f t="shared" si="0"/>
        <v>5000000</v>
      </c>
      <c r="I65" s="364" t="s">
        <v>895</v>
      </c>
      <c r="J65" s="364">
        <v>5.3</v>
      </c>
      <c r="K65" s="364" t="s">
        <v>156</v>
      </c>
      <c r="L65" s="384"/>
      <c r="M65" s="384"/>
      <c r="N65" s="384"/>
      <c r="O65" s="384"/>
    </row>
    <row r="66" spans="1:15" s="338" customFormat="1" ht="12" customHeight="1" x14ac:dyDescent="0.15">
      <c r="A66" s="365" t="s">
        <v>4387</v>
      </c>
      <c r="B66" s="365"/>
      <c r="C66" s="385" t="s">
        <v>4476</v>
      </c>
      <c r="D66" s="385" t="s">
        <v>4476</v>
      </c>
      <c r="E66" s="386" t="s">
        <v>898</v>
      </c>
      <c r="F66" s="387">
        <v>400000</v>
      </c>
      <c r="G66" s="388">
        <v>0.5</v>
      </c>
      <c r="H66" s="389">
        <f t="shared" si="0"/>
        <v>200000</v>
      </c>
      <c r="I66" s="364" t="s">
        <v>904</v>
      </c>
      <c r="J66" s="364">
        <v>4.4000000000000004</v>
      </c>
      <c r="K66" s="364" t="s">
        <v>156</v>
      </c>
      <c r="L66" s="384"/>
      <c r="M66" s="384"/>
      <c r="N66" s="384"/>
      <c r="O66" s="384"/>
    </row>
    <row r="67" spans="1:15" s="338" customFormat="1" ht="12" customHeight="1" x14ac:dyDescent="0.15">
      <c r="A67" s="365" t="s">
        <v>4388</v>
      </c>
      <c r="B67" s="365"/>
      <c r="C67" s="385" t="s">
        <v>4476</v>
      </c>
      <c r="D67" s="385" t="s">
        <v>4476</v>
      </c>
      <c r="E67" s="386" t="s">
        <v>393</v>
      </c>
      <c r="F67" s="387">
        <v>11678160</v>
      </c>
      <c r="G67" s="390">
        <v>1</v>
      </c>
      <c r="H67" s="389">
        <f t="shared" ref="H67:H130" si="1">IF(ISBLANK(G67),"",F67*G67)</f>
        <v>11678160</v>
      </c>
      <c r="I67" s="364" t="s">
        <v>895</v>
      </c>
      <c r="J67" s="364">
        <v>5.3</v>
      </c>
      <c r="K67" s="364" t="s">
        <v>156</v>
      </c>
      <c r="L67" s="384"/>
      <c r="M67" s="384"/>
      <c r="N67" s="384"/>
      <c r="O67" s="384"/>
    </row>
    <row r="68" spans="1:15" s="338" customFormat="1" ht="12" customHeight="1" x14ac:dyDescent="0.15">
      <c r="A68" s="365" t="s">
        <v>4389</v>
      </c>
      <c r="B68" s="365"/>
      <c r="C68" s="385" t="s">
        <v>4492</v>
      </c>
      <c r="D68" s="385" t="s">
        <v>4599</v>
      </c>
      <c r="E68" s="386" t="s">
        <v>393</v>
      </c>
      <c r="F68" s="387">
        <v>2000000</v>
      </c>
      <c r="G68" s="390">
        <v>1</v>
      </c>
      <c r="H68" s="389">
        <f t="shared" si="1"/>
        <v>2000000</v>
      </c>
      <c r="I68" s="364" t="s">
        <v>895</v>
      </c>
      <c r="J68" s="364">
        <v>5.3</v>
      </c>
      <c r="K68" s="364" t="s">
        <v>156</v>
      </c>
      <c r="L68" s="384"/>
      <c r="M68" s="384"/>
      <c r="N68" s="384"/>
      <c r="O68" s="384"/>
    </row>
    <row r="69" spans="1:15" s="338" customFormat="1" ht="12" customHeight="1" x14ac:dyDescent="0.15">
      <c r="A69" s="365" t="s">
        <v>4390</v>
      </c>
      <c r="B69" s="365"/>
      <c r="C69" s="385" t="s">
        <v>4489</v>
      </c>
      <c r="D69" s="385" t="s">
        <v>4504</v>
      </c>
      <c r="E69" s="386" t="s">
        <v>3115</v>
      </c>
      <c r="F69" s="387">
        <v>300000</v>
      </c>
      <c r="G69" s="388">
        <v>1</v>
      </c>
      <c r="H69" s="389">
        <f t="shared" si="1"/>
        <v>300000</v>
      </c>
      <c r="I69" s="364" t="s">
        <v>79</v>
      </c>
      <c r="J69" s="364" t="s">
        <v>4451</v>
      </c>
      <c r="K69" s="364" t="s">
        <v>81</v>
      </c>
      <c r="L69" s="384"/>
      <c r="M69" s="384"/>
      <c r="N69" s="384"/>
      <c r="O69" s="384"/>
    </row>
    <row r="70" spans="1:15" s="338" customFormat="1" ht="12" customHeight="1" x14ac:dyDescent="0.15">
      <c r="A70" s="365" t="s">
        <v>4391</v>
      </c>
      <c r="B70" s="365"/>
      <c r="C70" s="385" t="s">
        <v>4489</v>
      </c>
      <c r="D70" s="385" t="s">
        <v>4592</v>
      </c>
      <c r="E70" s="386" t="s">
        <v>393</v>
      </c>
      <c r="F70" s="387">
        <v>1989150</v>
      </c>
      <c r="G70" s="388">
        <v>1</v>
      </c>
      <c r="H70" s="389">
        <f t="shared" si="1"/>
        <v>1989150</v>
      </c>
      <c r="I70" s="364" t="s">
        <v>904</v>
      </c>
      <c r="J70" s="364">
        <v>4.5</v>
      </c>
      <c r="K70" s="364" t="s">
        <v>81</v>
      </c>
      <c r="L70" s="384"/>
      <c r="M70" s="384"/>
      <c r="N70" s="384"/>
      <c r="O70" s="384"/>
    </row>
    <row r="71" spans="1:15" s="338" customFormat="1" ht="12" customHeight="1" x14ac:dyDescent="0.15">
      <c r="A71" s="365" t="s">
        <v>4392</v>
      </c>
      <c r="B71" s="365"/>
      <c r="C71" s="385" t="s">
        <v>4492</v>
      </c>
      <c r="D71" s="385" t="s">
        <v>4534</v>
      </c>
      <c r="E71" s="386" t="s">
        <v>4486</v>
      </c>
      <c r="F71" s="387">
        <v>812554</v>
      </c>
      <c r="G71" s="390">
        <v>1</v>
      </c>
      <c r="H71" s="389">
        <f t="shared" si="1"/>
        <v>812554</v>
      </c>
      <c r="I71" s="364" t="s">
        <v>79</v>
      </c>
      <c r="J71" s="364">
        <v>3.5</v>
      </c>
      <c r="K71" s="364" t="s">
        <v>81</v>
      </c>
      <c r="L71" s="384"/>
      <c r="M71" s="384"/>
      <c r="N71" s="384"/>
      <c r="O71" s="384"/>
    </row>
    <row r="72" spans="1:15" s="338" customFormat="1" ht="12" customHeight="1" x14ac:dyDescent="0.15">
      <c r="A72" s="365" t="s">
        <v>4393</v>
      </c>
      <c r="B72" s="365"/>
      <c r="C72" s="385" t="s">
        <v>4476</v>
      </c>
      <c r="D72" s="385" t="s">
        <v>4476</v>
      </c>
      <c r="E72" s="386" t="s">
        <v>3115</v>
      </c>
      <c r="F72" s="387">
        <v>500000</v>
      </c>
      <c r="G72" s="388">
        <v>1</v>
      </c>
      <c r="H72" s="389">
        <f t="shared" si="1"/>
        <v>500000</v>
      </c>
      <c r="I72" s="364" t="s">
        <v>79</v>
      </c>
      <c r="J72" s="364">
        <v>3.4</v>
      </c>
      <c r="K72" s="364" t="s">
        <v>81</v>
      </c>
      <c r="L72" s="384"/>
      <c r="M72" s="384"/>
      <c r="N72" s="384"/>
      <c r="O72" s="384"/>
    </row>
    <row r="73" spans="1:15" s="338" customFormat="1" ht="12" customHeight="1" x14ac:dyDescent="0.15">
      <c r="A73" s="365" t="s">
        <v>4394</v>
      </c>
      <c r="B73" s="365"/>
      <c r="C73" s="385" t="s">
        <v>4476</v>
      </c>
      <c r="D73" s="385" t="s">
        <v>4476</v>
      </c>
      <c r="E73" s="386" t="s">
        <v>393</v>
      </c>
      <c r="F73" s="387">
        <v>6138127</v>
      </c>
      <c r="G73" s="388">
        <v>1</v>
      </c>
      <c r="H73" s="389">
        <f t="shared" si="1"/>
        <v>6138127</v>
      </c>
      <c r="I73" s="364" t="s">
        <v>904</v>
      </c>
      <c r="J73" s="364">
        <v>5.4</v>
      </c>
      <c r="K73" s="364" t="s">
        <v>156</v>
      </c>
      <c r="L73" s="384"/>
      <c r="M73" s="384"/>
      <c r="N73" s="384"/>
      <c r="O73" s="384"/>
    </row>
    <row r="74" spans="1:15" s="338" customFormat="1" ht="12" customHeight="1" x14ac:dyDescent="0.15">
      <c r="A74" s="365" t="s">
        <v>4395</v>
      </c>
      <c r="B74" s="365"/>
      <c r="C74" s="385" t="s">
        <v>4476</v>
      </c>
      <c r="D74" s="385" t="s">
        <v>4476</v>
      </c>
      <c r="E74" s="386" t="s">
        <v>393</v>
      </c>
      <c r="F74" s="387">
        <v>2538000</v>
      </c>
      <c r="G74" s="390">
        <v>1</v>
      </c>
      <c r="H74" s="389">
        <f t="shared" si="1"/>
        <v>2538000</v>
      </c>
      <c r="I74" s="364" t="s">
        <v>895</v>
      </c>
      <c r="J74" s="364">
        <v>5.3</v>
      </c>
      <c r="K74" s="364" t="s">
        <v>156</v>
      </c>
      <c r="L74" s="384"/>
      <c r="M74" s="384"/>
      <c r="N74" s="384"/>
      <c r="O74" s="384"/>
    </row>
    <row r="75" spans="1:15" s="338" customFormat="1" ht="12" customHeight="1" x14ac:dyDescent="0.15">
      <c r="A75" s="365" t="s">
        <v>4396</v>
      </c>
      <c r="B75" s="365"/>
      <c r="C75" s="385" t="s">
        <v>4484</v>
      </c>
      <c r="D75" s="385" t="s">
        <v>4508</v>
      </c>
      <c r="E75" s="386" t="s">
        <v>4486</v>
      </c>
      <c r="F75" s="387">
        <v>400000</v>
      </c>
      <c r="G75" s="388">
        <v>1</v>
      </c>
      <c r="H75" s="389">
        <f t="shared" si="1"/>
        <v>400000</v>
      </c>
      <c r="I75" s="364" t="s">
        <v>79</v>
      </c>
      <c r="J75" s="364">
        <v>3.5</v>
      </c>
      <c r="K75" s="364" t="s">
        <v>81</v>
      </c>
      <c r="L75" s="384"/>
      <c r="M75" s="384"/>
      <c r="N75" s="384"/>
      <c r="O75" s="384"/>
    </row>
    <row r="76" spans="1:15" s="338" customFormat="1" ht="12" customHeight="1" x14ac:dyDescent="0.15">
      <c r="A76" s="365" t="s">
        <v>4397</v>
      </c>
      <c r="B76" s="365"/>
      <c r="C76" s="385" t="s">
        <v>4492</v>
      </c>
      <c r="D76" s="385" t="s">
        <v>4572</v>
      </c>
      <c r="E76" s="386" t="s">
        <v>898</v>
      </c>
      <c r="F76" s="387">
        <v>10000000</v>
      </c>
      <c r="G76" s="388">
        <v>0.5</v>
      </c>
      <c r="H76" s="389">
        <f t="shared" si="1"/>
        <v>5000000</v>
      </c>
      <c r="I76" s="364" t="s">
        <v>904</v>
      </c>
      <c r="J76" s="364">
        <v>4.4000000000000004</v>
      </c>
      <c r="K76" s="364" t="s">
        <v>156</v>
      </c>
      <c r="L76" s="384"/>
      <c r="M76" s="384"/>
      <c r="N76" s="384"/>
      <c r="O76" s="384"/>
    </row>
    <row r="77" spans="1:15" s="338" customFormat="1" ht="12" customHeight="1" x14ac:dyDescent="0.15">
      <c r="A77" s="365" t="s">
        <v>4398</v>
      </c>
      <c r="B77" s="365"/>
      <c r="C77" s="385" t="s">
        <v>4492</v>
      </c>
      <c r="D77" s="385" t="s">
        <v>4515</v>
      </c>
      <c r="E77" s="386" t="s">
        <v>3115</v>
      </c>
      <c r="F77" s="387">
        <v>2000000</v>
      </c>
      <c r="G77" s="388">
        <v>0</v>
      </c>
      <c r="H77" s="389">
        <f t="shared" si="1"/>
        <v>0</v>
      </c>
      <c r="I77" s="364" t="s">
        <v>69</v>
      </c>
      <c r="J77" s="364" t="s">
        <v>69</v>
      </c>
      <c r="K77" s="364" t="s">
        <v>69</v>
      </c>
      <c r="L77" s="384"/>
      <c r="M77" s="384"/>
      <c r="N77" s="384"/>
      <c r="O77" s="384"/>
    </row>
    <row r="78" spans="1:15" s="338" customFormat="1" ht="12" customHeight="1" x14ac:dyDescent="0.15">
      <c r="A78" s="365" t="s">
        <v>4398</v>
      </c>
      <c r="B78" s="365"/>
      <c r="C78" s="385" t="s">
        <v>4492</v>
      </c>
      <c r="D78" s="385" t="s">
        <v>4515</v>
      </c>
      <c r="E78" s="386" t="s">
        <v>3115</v>
      </c>
      <c r="F78" s="387">
        <v>510857</v>
      </c>
      <c r="G78" s="388">
        <v>0</v>
      </c>
      <c r="H78" s="389">
        <f t="shared" si="1"/>
        <v>0</v>
      </c>
      <c r="I78" s="364" t="s">
        <v>69</v>
      </c>
      <c r="J78" s="364" t="s">
        <v>69</v>
      </c>
      <c r="K78" s="364" t="s">
        <v>69</v>
      </c>
      <c r="L78" s="384"/>
      <c r="M78" s="384"/>
      <c r="N78" s="384"/>
      <c r="O78" s="384"/>
    </row>
    <row r="79" spans="1:15" s="338" customFormat="1" ht="12" customHeight="1" x14ac:dyDescent="0.15">
      <c r="A79" s="365" t="s">
        <v>4399</v>
      </c>
      <c r="B79" s="365"/>
      <c r="C79" s="385" t="s">
        <v>4476</v>
      </c>
      <c r="D79" s="385" t="s">
        <v>4476</v>
      </c>
      <c r="E79" s="386" t="s">
        <v>4486</v>
      </c>
      <c r="F79" s="387">
        <v>12869721</v>
      </c>
      <c r="G79" s="388">
        <v>1</v>
      </c>
      <c r="H79" s="389">
        <f t="shared" si="1"/>
        <v>12869721</v>
      </c>
      <c r="I79" s="364" t="s">
        <v>79</v>
      </c>
      <c r="J79" s="364">
        <v>3.5</v>
      </c>
      <c r="K79" s="364" t="s">
        <v>156</v>
      </c>
      <c r="L79" s="384"/>
      <c r="M79" s="384" t="s">
        <v>4452</v>
      </c>
      <c r="N79" s="384"/>
      <c r="O79" s="384"/>
    </row>
    <row r="80" spans="1:15" s="338" customFormat="1" ht="12" customHeight="1" x14ac:dyDescent="0.15">
      <c r="A80" s="365" t="s">
        <v>4400</v>
      </c>
      <c r="B80" s="365"/>
      <c r="C80" s="385"/>
      <c r="D80" s="385" t="s">
        <v>4499</v>
      </c>
      <c r="E80" s="386" t="s">
        <v>4486</v>
      </c>
      <c r="F80" s="387">
        <v>750000</v>
      </c>
      <c r="G80" s="388">
        <v>0</v>
      </c>
      <c r="H80" s="389">
        <f t="shared" si="1"/>
        <v>0</v>
      </c>
      <c r="I80" s="364" t="s">
        <v>69</v>
      </c>
      <c r="J80" s="364" t="s">
        <v>69</v>
      </c>
      <c r="K80" s="364" t="s">
        <v>69</v>
      </c>
      <c r="L80" s="384"/>
      <c r="M80" s="384"/>
      <c r="N80" s="384"/>
      <c r="O80" s="384"/>
    </row>
    <row r="81" spans="1:15" s="338" customFormat="1" ht="12" customHeight="1" x14ac:dyDescent="0.15">
      <c r="A81" s="365" t="s">
        <v>4401</v>
      </c>
      <c r="B81" s="365"/>
      <c r="C81" s="385" t="s">
        <v>4492</v>
      </c>
      <c r="D81" s="385" t="s">
        <v>4587</v>
      </c>
      <c r="E81" s="386" t="s">
        <v>4486</v>
      </c>
      <c r="F81" s="387">
        <v>908973</v>
      </c>
      <c r="G81" s="388">
        <v>0</v>
      </c>
      <c r="H81" s="389">
        <f t="shared" si="1"/>
        <v>0</v>
      </c>
      <c r="I81" s="364" t="s">
        <v>69</v>
      </c>
      <c r="J81" s="364" t="s">
        <v>69</v>
      </c>
      <c r="K81" s="364" t="s">
        <v>69</v>
      </c>
      <c r="L81" s="384"/>
      <c r="M81" s="384"/>
      <c r="N81" s="384"/>
      <c r="O81" s="384"/>
    </row>
    <row r="82" spans="1:15" s="338" customFormat="1" ht="12" customHeight="1" x14ac:dyDescent="0.15">
      <c r="A82" s="365" t="s">
        <v>4402</v>
      </c>
      <c r="B82" s="365"/>
      <c r="C82" s="385" t="s">
        <v>4484</v>
      </c>
      <c r="D82" s="385" t="s">
        <v>4513</v>
      </c>
      <c r="E82" s="386" t="s">
        <v>393</v>
      </c>
      <c r="F82" s="387">
        <v>20000000</v>
      </c>
      <c r="G82" s="390">
        <v>1</v>
      </c>
      <c r="H82" s="389">
        <f t="shared" si="1"/>
        <v>20000000</v>
      </c>
      <c r="I82" s="364" t="s">
        <v>895</v>
      </c>
      <c r="J82" s="364">
        <v>5.3</v>
      </c>
      <c r="K82" s="364" t="s">
        <v>156</v>
      </c>
      <c r="L82" s="384"/>
      <c r="M82" s="384"/>
      <c r="N82" s="384"/>
      <c r="O82" s="384"/>
    </row>
    <row r="83" spans="1:15" s="338" customFormat="1" ht="12" customHeight="1" x14ac:dyDescent="0.15">
      <c r="A83" s="365" t="s">
        <v>4403</v>
      </c>
      <c r="B83" s="365"/>
      <c r="C83" s="385" t="s">
        <v>4476</v>
      </c>
      <c r="D83" s="385" t="s">
        <v>4476</v>
      </c>
      <c r="E83" s="386" t="s">
        <v>799</v>
      </c>
      <c r="F83" s="387">
        <v>3114497</v>
      </c>
      <c r="G83" s="388">
        <v>0</v>
      </c>
      <c r="H83" s="389">
        <f t="shared" si="1"/>
        <v>0</v>
      </c>
      <c r="I83" s="364" t="s">
        <v>69</v>
      </c>
      <c r="J83" s="364" t="s">
        <v>69</v>
      </c>
      <c r="K83" s="364" t="s">
        <v>69</v>
      </c>
      <c r="L83" s="384"/>
      <c r="M83" s="384"/>
      <c r="N83" s="384"/>
      <c r="O83" s="384"/>
    </row>
    <row r="84" spans="1:15" s="338" customFormat="1" ht="12" customHeight="1" x14ac:dyDescent="0.15">
      <c r="A84" s="365" t="s">
        <v>4404</v>
      </c>
      <c r="B84" s="365"/>
      <c r="C84" s="385" t="s">
        <v>4492</v>
      </c>
      <c r="D84" s="385" t="s">
        <v>4606</v>
      </c>
      <c r="E84" s="386" t="s">
        <v>393</v>
      </c>
      <c r="F84" s="387">
        <v>2500000</v>
      </c>
      <c r="G84" s="390">
        <v>1</v>
      </c>
      <c r="H84" s="389">
        <f t="shared" si="1"/>
        <v>2500000</v>
      </c>
      <c r="I84" s="364" t="s">
        <v>895</v>
      </c>
      <c r="J84" s="364">
        <v>5.3</v>
      </c>
      <c r="K84" s="364" t="s">
        <v>156</v>
      </c>
      <c r="L84" s="384"/>
      <c r="M84" s="384"/>
      <c r="N84" s="384"/>
      <c r="O84" s="384"/>
    </row>
    <row r="85" spans="1:15" s="338" customFormat="1" ht="12" customHeight="1" x14ac:dyDescent="0.15">
      <c r="A85" s="365" t="s">
        <v>4405</v>
      </c>
      <c r="B85" s="365"/>
      <c r="C85" s="385" t="s">
        <v>4492</v>
      </c>
      <c r="D85" s="385" t="s">
        <v>4513</v>
      </c>
      <c r="E85" s="386" t="s">
        <v>393</v>
      </c>
      <c r="F85" s="387">
        <v>10000000</v>
      </c>
      <c r="G85" s="390">
        <v>1</v>
      </c>
      <c r="H85" s="389">
        <f t="shared" si="1"/>
        <v>10000000</v>
      </c>
      <c r="I85" s="364" t="s">
        <v>895</v>
      </c>
      <c r="J85" s="364">
        <v>5.3</v>
      </c>
      <c r="K85" s="364" t="s">
        <v>156</v>
      </c>
      <c r="L85" s="384"/>
      <c r="M85" s="384"/>
      <c r="N85" s="384"/>
      <c r="O85" s="384"/>
    </row>
    <row r="86" spans="1:15" s="338" customFormat="1" ht="12" customHeight="1" x14ac:dyDescent="0.15">
      <c r="A86" s="365" t="s">
        <v>4406</v>
      </c>
      <c r="B86" s="365"/>
      <c r="C86" s="385" t="s">
        <v>4489</v>
      </c>
      <c r="D86" s="385" t="s">
        <v>4592</v>
      </c>
      <c r="E86" s="386" t="s">
        <v>393</v>
      </c>
      <c r="F86" s="387">
        <v>1184265</v>
      </c>
      <c r="G86" s="388">
        <v>1</v>
      </c>
      <c r="H86" s="389">
        <f t="shared" si="1"/>
        <v>1184265</v>
      </c>
      <c r="I86" s="364" t="s">
        <v>904</v>
      </c>
      <c r="J86" s="364">
        <v>4.5</v>
      </c>
      <c r="K86" s="364" t="s">
        <v>81</v>
      </c>
      <c r="L86" s="384"/>
      <c r="M86" s="384"/>
      <c r="N86" s="384"/>
      <c r="O86" s="384"/>
    </row>
    <row r="87" spans="1:15" s="338" customFormat="1" ht="12" customHeight="1" x14ac:dyDescent="0.15">
      <c r="A87" s="365" t="s">
        <v>4407</v>
      </c>
      <c r="B87" s="365"/>
      <c r="C87" s="385" t="s">
        <v>4476</v>
      </c>
      <c r="D87" s="385" t="s">
        <v>4476</v>
      </c>
      <c r="E87" s="386" t="s">
        <v>3115</v>
      </c>
      <c r="F87" s="387">
        <v>1500000</v>
      </c>
      <c r="G87" s="388">
        <v>1</v>
      </c>
      <c r="H87" s="389">
        <f t="shared" si="1"/>
        <v>1500000</v>
      </c>
      <c r="I87" s="364" t="s">
        <v>79</v>
      </c>
      <c r="J87" s="364">
        <v>3.1</v>
      </c>
      <c r="K87" s="364" t="s">
        <v>81</v>
      </c>
      <c r="L87" s="384"/>
      <c r="M87" s="384"/>
      <c r="N87" s="384"/>
      <c r="O87" s="384"/>
    </row>
    <row r="88" spans="1:15" s="338" customFormat="1" ht="12" customHeight="1" x14ac:dyDescent="0.15">
      <c r="A88" s="365" t="s">
        <v>4407</v>
      </c>
      <c r="B88" s="365"/>
      <c r="C88" s="385" t="s">
        <v>4476</v>
      </c>
      <c r="D88" s="385" t="s">
        <v>4476</v>
      </c>
      <c r="E88" s="386" t="s">
        <v>3115</v>
      </c>
      <c r="F88" s="387">
        <v>583000</v>
      </c>
      <c r="G88" s="388">
        <v>1</v>
      </c>
      <c r="H88" s="389">
        <f t="shared" si="1"/>
        <v>583000</v>
      </c>
      <c r="I88" s="364" t="s">
        <v>79</v>
      </c>
      <c r="J88" s="364">
        <v>3.1</v>
      </c>
      <c r="K88" s="364" t="s">
        <v>81</v>
      </c>
      <c r="L88" s="384"/>
      <c r="M88" s="384"/>
      <c r="N88" s="384"/>
      <c r="O88" s="384"/>
    </row>
    <row r="89" spans="1:15" s="338" customFormat="1" ht="12" customHeight="1" x14ac:dyDescent="0.15">
      <c r="A89" s="365" t="s">
        <v>4408</v>
      </c>
      <c r="B89" s="365"/>
      <c r="C89" s="385" t="s">
        <v>4489</v>
      </c>
      <c r="D89" s="385" t="s">
        <v>4599</v>
      </c>
      <c r="E89" s="386" t="s">
        <v>3115</v>
      </c>
      <c r="F89" s="387">
        <v>2455000</v>
      </c>
      <c r="G89" s="388">
        <v>1</v>
      </c>
      <c r="H89" s="389">
        <f t="shared" si="1"/>
        <v>2455000</v>
      </c>
      <c r="I89" s="364" t="s">
        <v>79</v>
      </c>
      <c r="J89" s="364">
        <v>3.1</v>
      </c>
      <c r="K89" s="364" t="s">
        <v>81</v>
      </c>
      <c r="L89" s="384"/>
      <c r="M89" s="384"/>
      <c r="N89" s="384"/>
      <c r="O89" s="384"/>
    </row>
    <row r="90" spans="1:15" s="338" customFormat="1" ht="12" customHeight="1" x14ac:dyDescent="0.15">
      <c r="A90" s="365" t="s">
        <v>4409</v>
      </c>
      <c r="B90" s="365"/>
      <c r="C90" s="385" t="s">
        <v>4484</v>
      </c>
      <c r="D90" s="385" t="s">
        <v>4485</v>
      </c>
      <c r="E90" s="386" t="s">
        <v>4486</v>
      </c>
      <c r="F90" s="387">
        <v>136558</v>
      </c>
      <c r="G90" s="388">
        <v>1</v>
      </c>
      <c r="H90" s="389">
        <f t="shared" si="1"/>
        <v>136558</v>
      </c>
      <c r="I90" s="364" t="s">
        <v>79</v>
      </c>
      <c r="J90" s="364">
        <v>3.5</v>
      </c>
      <c r="K90" s="364" t="s">
        <v>81</v>
      </c>
      <c r="L90" s="384"/>
      <c r="M90" s="384"/>
      <c r="N90" s="384"/>
      <c r="O90" s="384"/>
    </row>
    <row r="91" spans="1:15" s="338" customFormat="1" ht="12" customHeight="1" x14ac:dyDescent="0.15">
      <c r="A91" s="365" t="s">
        <v>4409</v>
      </c>
      <c r="B91" s="365"/>
      <c r="C91" s="385" t="s">
        <v>4484</v>
      </c>
      <c r="D91" s="385" t="s">
        <v>4485</v>
      </c>
      <c r="E91" s="386" t="s">
        <v>4486</v>
      </c>
      <c r="F91" s="387">
        <v>30205</v>
      </c>
      <c r="G91" s="388">
        <v>1</v>
      </c>
      <c r="H91" s="389">
        <f t="shared" si="1"/>
        <v>30205</v>
      </c>
      <c r="I91" s="364" t="s">
        <v>79</v>
      </c>
      <c r="J91" s="364">
        <v>3.5</v>
      </c>
      <c r="K91" s="364" t="s">
        <v>81</v>
      </c>
      <c r="L91" s="384"/>
      <c r="M91" s="384"/>
      <c r="N91" s="384"/>
      <c r="O91" s="384"/>
    </row>
    <row r="92" spans="1:15" s="338" customFormat="1" ht="12" customHeight="1" x14ac:dyDescent="0.15">
      <c r="A92" s="365" t="s">
        <v>4409</v>
      </c>
      <c r="B92" s="365"/>
      <c r="C92" s="385" t="s">
        <v>4484</v>
      </c>
      <c r="D92" s="385" t="s">
        <v>4485</v>
      </c>
      <c r="E92" s="386" t="s">
        <v>4486</v>
      </c>
      <c r="F92" s="387">
        <v>1011</v>
      </c>
      <c r="G92" s="390">
        <v>1</v>
      </c>
      <c r="H92" s="389">
        <f t="shared" si="1"/>
        <v>1011</v>
      </c>
      <c r="I92" s="364" t="s">
        <v>79</v>
      </c>
      <c r="J92" s="364">
        <v>3.5</v>
      </c>
      <c r="K92" s="364" t="s">
        <v>81</v>
      </c>
      <c r="L92" s="384"/>
      <c r="M92" s="384"/>
      <c r="N92" s="384"/>
      <c r="O92" s="384"/>
    </row>
    <row r="93" spans="1:15" s="338" customFormat="1" ht="12" customHeight="1" x14ac:dyDescent="0.15">
      <c r="A93" s="365" t="s">
        <v>4409</v>
      </c>
      <c r="B93" s="365"/>
      <c r="C93" s="385" t="s">
        <v>4484</v>
      </c>
      <c r="D93" s="385" t="s">
        <v>4485</v>
      </c>
      <c r="E93" s="386" t="s">
        <v>4486</v>
      </c>
      <c r="F93" s="387">
        <v>10227</v>
      </c>
      <c r="G93" s="390">
        <v>1</v>
      </c>
      <c r="H93" s="389">
        <f t="shared" si="1"/>
        <v>10227</v>
      </c>
      <c r="I93" s="364" t="s">
        <v>79</v>
      </c>
      <c r="J93" s="364">
        <v>3.5</v>
      </c>
      <c r="K93" s="364" t="s">
        <v>81</v>
      </c>
      <c r="L93" s="384"/>
      <c r="M93" s="384"/>
      <c r="N93" s="384"/>
      <c r="O93" s="384"/>
    </row>
    <row r="94" spans="1:15" s="338" customFormat="1" ht="12" customHeight="1" x14ac:dyDescent="0.15">
      <c r="A94" s="365" t="s">
        <v>4410</v>
      </c>
      <c r="B94" s="365"/>
      <c r="C94" s="385"/>
      <c r="D94" s="385" t="s">
        <v>4508</v>
      </c>
      <c r="E94" s="386" t="s">
        <v>4486</v>
      </c>
      <c r="F94" s="387">
        <v>750000</v>
      </c>
      <c r="G94" s="388">
        <v>0</v>
      </c>
      <c r="H94" s="389">
        <f t="shared" si="1"/>
        <v>0</v>
      </c>
      <c r="I94" s="364" t="s">
        <v>69</v>
      </c>
      <c r="J94" s="364" t="s">
        <v>69</v>
      </c>
      <c r="K94" s="364" t="s">
        <v>69</v>
      </c>
      <c r="L94" s="384"/>
      <c r="M94" s="384"/>
      <c r="N94" s="384"/>
      <c r="O94" s="384"/>
    </row>
    <row r="95" spans="1:15" s="338" customFormat="1" ht="12" customHeight="1" x14ac:dyDescent="0.15">
      <c r="A95" s="365" t="s">
        <v>4411</v>
      </c>
      <c r="B95" s="365"/>
      <c r="C95" s="385" t="s">
        <v>4492</v>
      </c>
      <c r="D95" s="385" t="s">
        <v>4593</v>
      </c>
      <c r="E95" s="386" t="s">
        <v>393</v>
      </c>
      <c r="F95" s="387">
        <v>3000000</v>
      </c>
      <c r="G95" s="390">
        <v>1</v>
      </c>
      <c r="H95" s="389">
        <f t="shared" si="1"/>
        <v>3000000</v>
      </c>
      <c r="I95" s="364" t="s">
        <v>895</v>
      </c>
      <c r="J95" s="364">
        <v>5.3</v>
      </c>
      <c r="K95" s="364" t="s">
        <v>156</v>
      </c>
      <c r="L95" s="384"/>
      <c r="M95" s="384"/>
      <c r="N95" s="384"/>
      <c r="O95" s="384"/>
    </row>
    <row r="96" spans="1:15" s="338" customFormat="1" ht="12" customHeight="1" x14ac:dyDescent="0.15">
      <c r="A96" s="365" t="s">
        <v>4412</v>
      </c>
      <c r="B96" s="365"/>
      <c r="C96" s="385" t="s">
        <v>4484</v>
      </c>
      <c r="D96" s="385" t="s">
        <v>4558</v>
      </c>
      <c r="E96" s="386" t="s">
        <v>875</v>
      </c>
      <c r="F96" s="387">
        <v>300000</v>
      </c>
      <c r="G96" s="388">
        <v>0.1</v>
      </c>
      <c r="H96" s="389">
        <f t="shared" si="1"/>
        <v>30000</v>
      </c>
      <c r="I96" s="364" t="s">
        <v>634</v>
      </c>
      <c r="J96" s="364">
        <v>1.3</v>
      </c>
      <c r="K96" s="364" t="s">
        <v>156</v>
      </c>
      <c r="L96" s="384"/>
      <c r="M96" s="384" t="s">
        <v>4453</v>
      </c>
      <c r="N96" s="384"/>
      <c r="O96" s="384"/>
    </row>
    <row r="97" spans="1:15" s="338" customFormat="1" ht="12" customHeight="1" x14ac:dyDescent="0.15">
      <c r="A97" s="365" t="s">
        <v>4412</v>
      </c>
      <c r="B97" s="365"/>
      <c r="C97" s="385" t="s">
        <v>4484</v>
      </c>
      <c r="D97" s="385" t="s">
        <v>4558</v>
      </c>
      <c r="E97" s="386" t="s">
        <v>875</v>
      </c>
      <c r="F97" s="387">
        <v>461883</v>
      </c>
      <c r="G97" s="388">
        <v>0.1</v>
      </c>
      <c r="H97" s="389">
        <f t="shared" si="1"/>
        <v>46188.3</v>
      </c>
      <c r="I97" s="364" t="s">
        <v>634</v>
      </c>
      <c r="J97" s="364">
        <v>1.3</v>
      </c>
      <c r="K97" s="364" t="s">
        <v>156</v>
      </c>
      <c r="L97" s="384"/>
      <c r="M97" s="384" t="s">
        <v>4454</v>
      </c>
      <c r="N97" s="384"/>
      <c r="O97" s="384"/>
    </row>
    <row r="98" spans="1:15" s="338" customFormat="1" ht="12" customHeight="1" x14ac:dyDescent="0.15">
      <c r="A98" s="365" t="s">
        <v>4413</v>
      </c>
      <c r="B98" s="365"/>
      <c r="C98" s="385" t="s">
        <v>4492</v>
      </c>
      <c r="D98" s="385" t="s">
        <v>4522</v>
      </c>
      <c r="E98" s="386" t="s">
        <v>875</v>
      </c>
      <c r="F98" s="387">
        <v>325521</v>
      </c>
      <c r="G98" s="388">
        <v>0.1</v>
      </c>
      <c r="H98" s="389">
        <f t="shared" si="1"/>
        <v>32552.100000000002</v>
      </c>
      <c r="I98" s="364" t="s">
        <v>634</v>
      </c>
      <c r="J98" s="364">
        <v>1.3</v>
      </c>
      <c r="K98" s="364" t="s">
        <v>156</v>
      </c>
      <c r="L98" s="384"/>
      <c r="M98" s="384"/>
      <c r="N98" s="384"/>
      <c r="O98" s="384"/>
    </row>
    <row r="99" spans="1:15" s="338" customFormat="1" ht="12" customHeight="1" x14ac:dyDescent="0.15">
      <c r="A99" s="365" t="s">
        <v>4414</v>
      </c>
      <c r="B99" s="365"/>
      <c r="C99" s="385" t="s">
        <v>4492</v>
      </c>
      <c r="D99" s="385" t="s">
        <v>4554</v>
      </c>
      <c r="E99" s="386" t="s">
        <v>4486</v>
      </c>
      <c r="F99" s="387">
        <v>532897</v>
      </c>
      <c r="G99" s="390">
        <v>1</v>
      </c>
      <c r="H99" s="389">
        <f t="shared" si="1"/>
        <v>532897</v>
      </c>
      <c r="I99" s="364" t="s">
        <v>79</v>
      </c>
      <c r="J99" s="364">
        <v>3.5</v>
      </c>
      <c r="K99" s="364" t="s">
        <v>81</v>
      </c>
      <c r="L99" s="384"/>
      <c r="M99" s="384"/>
      <c r="N99" s="384"/>
      <c r="O99" s="384"/>
    </row>
    <row r="100" spans="1:15" s="338" customFormat="1" ht="12" customHeight="1" x14ac:dyDescent="0.15">
      <c r="A100" s="365" t="s">
        <v>4415</v>
      </c>
      <c r="B100" s="365"/>
      <c r="C100" s="385" t="s">
        <v>4489</v>
      </c>
      <c r="D100" s="385" t="s">
        <v>4504</v>
      </c>
      <c r="E100" s="386" t="s">
        <v>393</v>
      </c>
      <c r="F100" s="387">
        <v>1000000</v>
      </c>
      <c r="G100" s="390">
        <v>1</v>
      </c>
      <c r="H100" s="389">
        <f t="shared" si="1"/>
        <v>1000000</v>
      </c>
      <c r="I100" s="364" t="s">
        <v>895</v>
      </c>
      <c r="J100" s="364">
        <v>5.3</v>
      </c>
      <c r="K100" s="364" t="s">
        <v>156</v>
      </c>
      <c r="L100" s="384"/>
      <c r="M100" s="384"/>
      <c r="N100" s="384"/>
      <c r="O100" s="384"/>
    </row>
    <row r="101" spans="1:15" s="338" customFormat="1" ht="12" customHeight="1" x14ac:dyDescent="0.15">
      <c r="A101" s="365" t="s">
        <v>4416</v>
      </c>
      <c r="B101" s="365"/>
      <c r="C101" s="385" t="s">
        <v>4484</v>
      </c>
      <c r="D101" s="385" t="s">
        <v>4522</v>
      </c>
      <c r="E101" s="386" t="s">
        <v>393</v>
      </c>
      <c r="F101" s="387">
        <v>6000000</v>
      </c>
      <c r="G101" s="390">
        <v>1</v>
      </c>
      <c r="H101" s="389">
        <f t="shared" si="1"/>
        <v>6000000</v>
      </c>
      <c r="I101" s="364" t="s">
        <v>895</v>
      </c>
      <c r="J101" s="364">
        <v>5.3</v>
      </c>
      <c r="K101" s="364" t="s">
        <v>156</v>
      </c>
      <c r="L101" s="384"/>
      <c r="M101" s="384"/>
      <c r="N101" s="384"/>
      <c r="O101" s="384"/>
    </row>
    <row r="102" spans="1:15" s="338" customFormat="1" ht="12" customHeight="1" x14ac:dyDescent="0.15">
      <c r="A102" s="365" t="s">
        <v>4417</v>
      </c>
      <c r="B102" s="365"/>
      <c r="C102" s="385"/>
      <c r="D102" s="385" t="s">
        <v>4493</v>
      </c>
      <c r="E102" s="386" t="s">
        <v>4486</v>
      </c>
      <c r="F102" s="387">
        <v>750000</v>
      </c>
      <c r="G102" s="390">
        <v>0</v>
      </c>
      <c r="H102" s="389">
        <f t="shared" si="1"/>
        <v>0</v>
      </c>
      <c r="I102" s="364" t="s">
        <v>69</v>
      </c>
      <c r="J102" s="364" t="s">
        <v>69</v>
      </c>
      <c r="K102" s="364" t="s">
        <v>69</v>
      </c>
      <c r="L102" s="384"/>
      <c r="M102" s="384"/>
      <c r="N102" s="384"/>
      <c r="O102" s="384"/>
    </row>
    <row r="103" spans="1:15" s="338" customFormat="1" ht="12" customHeight="1" x14ac:dyDescent="0.15">
      <c r="A103" s="365" t="s">
        <v>4418</v>
      </c>
      <c r="B103" s="365"/>
      <c r="C103" s="385" t="s">
        <v>4489</v>
      </c>
      <c r="D103" s="385" t="s">
        <v>4502</v>
      </c>
      <c r="E103" s="386" t="s">
        <v>3115</v>
      </c>
      <c r="F103" s="387">
        <v>500000</v>
      </c>
      <c r="G103" s="388">
        <v>1</v>
      </c>
      <c r="H103" s="389">
        <f t="shared" si="1"/>
        <v>500000</v>
      </c>
      <c r="I103" s="364" t="s">
        <v>79</v>
      </c>
      <c r="J103" s="364">
        <v>3.1</v>
      </c>
      <c r="K103" s="364" t="s">
        <v>81</v>
      </c>
      <c r="L103" s="384"/>
      <c r="M103" s="384"/>
      <c r="N103" s="384"/>
      <c r="O103" s="384"/>
    </row>
    <row r="104" spans="1:15" s="338" customFormat="1" ht="12" customHeight="1" x14ac:dyDescent="0.15">
      <c r="A104" s="365" t="s">
        <v>4419</v>
      </c>
      <c r="B104" s="365"/>
      <c r="C104" s="385" t="s">
        <v>4476</v>
      </c>
      <c r="D104" s="385" t="s">
        <v>4476</v>
      </c>
      <c r="E104" s="386" t="s">
        <v>4486</v>
      </c>
      <c r="F104" s="387">
        <v>650000</v>
      </c>
      <c r="G104" s="388">
        <v>1</v>
      </c>
      <c r="H104" s="389">
        <f t="shared" si="1"/>
        <v>650000</v>
      </c>
      <c r="I104" s="364" t="s">
        <v>79</v>
      </c>
      <c r="J104" s="364">
        <v>3.5</v>
      </c>
      <c r="K104" s="364" t="s">
        <v>81</v>
      </c>
      <c r="L104" s="384"/>
      <c r="M104" s="384"/>
      <c r="N104" s="384"/>
      <c r="O104" s="384"/>
    </row>
    <row r="105" spans="1:15" s="338" customFormat="1" ht="12" customHeight="1" x14ac:dyDescent="0.15">
      <c r="A105" s="365" t="s">
        <v>4419</v>
      </c>
      <c r="B105" s="365"/>
      <c r="C105" s="385" t="s">
        <v>4476</v>
      </c>
      <c r="D105" s="385" t="s">
        <v>4476</v>
      </c>
      <c r="E105" s="386" t="s">
        <v>4486</v>
      </c>
      <c r="F105" s="387">
        <v>3595416</v>
      </c>
      <c r="G105" s="390">
        <v>1</v>
      </c>
      <c r="H105" s="389">
        <f t="shared" si="1"/>
        <v>3595416</v>
      </c>
      <c r="I105" s="364" t="s">
        <v>79</v>
      </c>
      <c r="J105" s="364">
        <v>3.5</v>
      </c>
      <c r="K105" s="364" t="s">
        <v>81</v>
      </c>
      <c r="L105" s="384"/>
      <c r="M105" s="384"/>
      <c r="N105" s="384"/>
      <c r="O105" s="384"/>
    </row>
    <row r="106" spans="1:15" s="338" customFormat="1" ht="12" customHeight="1" x14ac:dyDescent="0.15">
      <c r="A106" s="365" t="s">
        <v>4420</v>
      </c>
      <c r="B106" s="365"/>
      <c r="C106" s="385" t="s">
        <v>4476</v>
      </c>
      <c r="D106" s="385" t="s">
        <v>4476</v>
      </c>
      <c r="E106" s="386" t="s">
        <v>393</v>
      </c>
      <c r="F106" s="387">
        <v>2569352</v>
      </c>
      <c r="G106" s="388">
        <v>1</v>
      </c>
      <c r="H106" s="389">
        <f t="shared" si="1"/>
        <v>2569352</v>
      </c>
      <c r="I106" s="364" t="s">
        <v>895</v>
      </c>
      <c r="J106" s="364">
        <v>5.3</v>
      </c>
      <c r="K106" s="364" t="s">
        <v>156</v>
      </c>
      <c r="L106" s="384"/>
      <c r="M106" s="384"/>
      <c r="N106" s="384"/>
      <c r="O106" s="384"/>
    </row>
    <row r="107" spans="1:15" s="338" customFormat="1" ht="12" customHeight="1" x14ac:dyDescent="0.15">
      <c r="A107" s="365" t="s">
        <v>4421</v>
      </c>
      <c r="B107" s="365"/>
      <c r="C107" s="385" t="s">
        <v>4476</v>
      </c>
      <c r="D107" s="385" t="s">
        <v>4476</v>
      </c>
      <c r="E107" s="386" t="s">
        <v>393</v>
      </c>
      <c r="F107" s="387">
        <v>3319877</v>
      </c>
      <c r="G107" s="388">
        <v>1</v>
      </c>
      <c r="H107" s="389">
        <f t="shared" si="1"/>
        <v>3319877</v>
      </c>
      <c r="I107" s="364" t="s">
        <v>895</v>
      </c>
      <c r="J107" s="364">
        <v>5.3</v>
      </c>
      <c r="K107" s="364" t="s">
        <v>156</v>
      </c>
      <c r="L107" s="384"/>
      <c r="M107" s="384"/>
      <c r="N107" s="384"/>
      <c r="O107" s="384"/>
    </row>
    <row r="108" spans="1:15" s="338" customFormat="1" ht="12" customHeight="1" x14ac:dyDescent="0.15">
      <c r="A108" s="365" t="s">
        <v>4422</v>
      </c>
      <c r="B108" s="365"/>
      <c r="C108" s="385"/>
      <c r="D108" s="385" t="s">
        <v>4481</v>
      </c>
      <c r="E108" s="386" t="s">
        <v>88</v>
      </c>
      <c r="F108" s="387">
        <v>800000</v>
      </c>
      <c r="G108" s="388">
        <v>1</v>
      </c>
      <c r="H108" s="389">
        <f t="shared" si="1"/>
        <v>800000</v>
      </c>
      <c r="I108" s="364" t="s">
        <v>895</v>
      </c>
      <c r="J108" s="364">
        <v>5.3</v>
      </c>
      <c r="K108" s="364" t="s">
        <v>156</v>
      </c>
      <c r="L108" s="384"/>
      <c r="M108" s="384"/>
      <c r="N108" s="384"/>
      <c r="O108" s="384"/>
    </row>
    <row r="109" spans="1:15" s="338" customFormat="1" ht="12" customHeight="1" x14ac:dyDescent="0.15">
      <c r="A109" s="365" t="s">
        <v>4422</v>
      </c>
      <c r="B109" s="365"/>
      <c r="C109" s="385"/>
      <c r="D109" s="385" t="s">
        <v>4481</v>
      </c>
      <c r="E109" s="386" t="s">
        <v>88</v>
      </c>
      <c r="F109" s="387">
        <v>3200000</v>
      </c>
      <c r="G109" s="388">
        <v>1</v>
      </c>
      <c r="H109" s="389">
        <f t="shared" si="1"/>
        <v>3200000</v>
      </c>
      <c r="I109" s="364" t="s">
        <v>895</v>
      </c>
      <c r="J109" s="364">
        <v>5.3</v>
      </c>
      <c r="K109" s="364" t="s">
        <v>156</v>
      </c>
      <c r="L109" s="384"/>
      <c r="M109" s="384"/>
      <c r="N109" s="384"/>
      <c r="O109" s="384"/>
    </row>
    <row r="110" spans="1:15" s="338" customFormat="1" ht="12" customHeight="1" x14ac:dyDescent="0.15">
      <c r="A110" s="365" t="s">
        <v>4422</v>
      </c>
      <c r="B110" s="365"/>
      <c r="C110" s="385"/>
      <c r="D110" s="385" t="s">
        <v>4481</v>
      </c>
      <c r="E110" s="386" t="s">
        <v>88</v>
      </c>
      <c r="F110" s="387">
        <v>2000000</v>
      </c>
      <c r="G110" s="388">
        <v>1</v>
      </c>
      <c r="H110" s="389">
        <f t="shared" si="1"/>
        <v>2000000</v>
      </c>
      <c r="I110" s="364" t="s">
        <v>895</v>
      </c>
      <c r="J110" s="364">
        <v>5.3</v>
      </c>
      <c r="K110" s="364" t="s">
        <v>156</v>
      </c>
      <c r="L110" s="384"/>
      <c r="M110" s="384"/>
      <c r="N110" s="384"/>
      <c r="O110" s="384"/>
    </row>
    <row r="111" spans="1:15" s="338" customFormat="1" ht="12" customHeight="1" x14ac:dyDescent="0.15">
      <c r="A111" s="365" t="s">
        <v>4423</v>
      </c>
      <c r="B111" s="365"/>
      <c r="C111" s="385" t="s">
        <v>4476</v>
      </c>
      <c r="D111" s="385" t="s">
        <v>4476</v>
      </c>
      <c r="E111" s="386" t="s">
        <v>393</v>
      </c>
      <c r="F111" s="387">
        <v>500000</v>
      </c>
      <c r="G111" s="388">
        <v>1</v>
      </c>
      <c r="H111" s="389">
        <f t="shared" si="1"/>
        <v>500000</v>
      </c>
      <c r="I111" s="364" t="s">
        <v>895</v>
      </c>
      <c r="J111" s="364">
        <v>5.3</v>
      </c>
      <c r="K111" s="364" t="s">
        <v>156</v>
      </c>
      <c r="L111" s="384"/>
      <c r="M111" s="384"/>
      <c r="N111" s="384"/>
      <c r="O111" s="384"/>
    </row>
    <row r="112" spans="1:15" s="338" customFormat="1" ht="12" customHeight="1" x14ac:dyDescent="0.15">
      <c r="A112" s="365" t="s">
        <v>4424</v>
      </c>
      <c r="B112" s="365"/>
      <c r="C112" s="385" t="s">
        <v>4476</v>
      </c>
      <c r="D112" s="385" t="s">
        <v>4476</v>
      </c>
      <c r="E112" s="386" t="s">
        <v>393</v>
      </c>
      <c r="F112" s="387">
        <v>4000000</v>
      </c>
      <c r="G112" s="388">
        <v>1</v>
      </c>
      <c r="H112" s="389">
        <f t="shared" si="1"/>
        <v>4000000</v>
      </c>
      <c r="I112" s="364" t="s">
        <v>895</v>
      </c>
      <c r="J112" s="364">
        <v>5.3</v>
      </c>
      <c r="K112" s="364" t="s">
        <v>81</v>
      </c>
      <c r="L112" s="384"/>
      <c r="M112" s="384"/>
      <c r="N112" s="384"/>
      <c r="O112" s="384"/>
    </row>
    <row r="113" spans="1:15" s="338" customFormat="1" ht="12" customHeight="1" x14ac:dyDescent="0.15">
      <c r="A113" s="365" t="s">
        <v>4424</v>
      </c>
      <c r="B113" s="365"/>
      <c r="C113" s="385" t="s">
        <v>4476</v>
      </c>
      <c r="D113" s="385" t="s">
        <v>4476</v>
      </c>
      <c r="E113" s="386" t="s">
        <v>393</v>
      </c>
      <c r="F113" s="387">
        <v>7000000</v>
      </c>
      <c r="G113" s="388">
        <v>1</v>
      </c>
      <c r="H113" s="389">
        <f t="shared" si="1"/>
        <v>7000000</v>
      </c>
      <c r="I113" s="364" t="s">
        <v>895</v>
      </c>
      <c r="J113" s="364">
        <v>5.3</v>
      </c>
      <c r="K113" s="364" t="s">
        <v>81</v>
      </c>
      <c r="L113" s="384"/>
      <c r="M113" s="384"/>
      <c r="N113" s="384"/>
      <c r="O113" s="384"/>
    </row>
    <row r="114" spans="1:15" s="338" customFormat="1" ht="12" customHeight="1" x14ac:dyDescent="0.15">
      <c r="A114" s="365" t="s">
        <v>4425</v>
      </c>
      <c r="B114" s="365"/>
      <c r="C114" s="385" t="s">
        <v>4489</v>
      </c>
      <c r="D114" s="385" t="s">
        <v>4491</v>
      </c>
      <c r="E114" s="386" t="s">
        <v>393</v>
      </c>
      <c r="F114" s="387">
        <v>9100349</v>
      </c>
      <c r="G114" s="388">
        <v>0</v>
      </c>
      <c r="H114" s="389">
        <f t="shared" si="1"/>
        <v>0</v>
      </c>
      <c r="I114" s="364" t="s">
        <v>69</v>
      </c>
      <c r="J114" s="364" t="s">
        <v>69</v>
      </c>
      <c r="K114" s="364" t="s">
        <v>69</v>
      </c>
      <c r="L114" s="384"/>
      <c r="M114" s="384"/>
      <c r="N114" s="384"/>
      <c r="O114" s="384"/>
    </row>
    <row r="115" spans="1:15" s="338" customFormat="1" ht="12" customHeight="1" x14ac:dyDescent="0.15">
      <c r="A115" s="365" t="s">
        <v>4425</v>
      </c>
      <c r="B115" s="365"/>
      <c r="C115" s="385" t="s">
        <v>4489</v>
      </c>
      <c r="D115" s="385" t="s">
        <v>4491</v>
      </c>
      <c r="E115" s="386" t="s">
        <v>393</v>
      </c>
      <c r="F115" s="387">
        <v>14847939</v>
      </c>
      <c r="G115" s="388">
        <v>0</v>
      </c>
      <c r="H115" s="389">
        <f t="shared" si="1"/>
        <v>0</v>
      </c>
      <c r="I115" s="364" t="s">
        <v>69</v>
      </c>
      <c r="J115" s="364" t="s">
        <v>69</v>
      </c>
      <c r="K115" s="364" t="s">
        <v>69</v>
      </c>
      <c r="L115" s="384"/>
      <c r="M115" s="384"/>
      <c r="N115" s="384"/>
      <c r="O115" s="384"/>
    </row>
    <row r="116" spans="1:15" s="338" customFormat="1" ht="12" customHeight="1" x14ac:dyDescent="0.15">
      <c r="A116" s="365" t="s">
        <v>4426</v>
      </c>
      <c r="B116" s="365"/>
      <c r="C116" s="385" t="s">
        <v>4476</v>
      </c>
      <c r="D116" s="385" t="s">
        <v>4476</v>
      </c>
      <c r="E116" s="386" t="s">
        <v>393</v>
      </c>
      <c r="F116" s="387">
        <v>10000000</v>
      </c>
      <c r="G116" s="388">
        <v>1</v>
      </c>
      <c r="H116" s="389">
        <f t="shared" si="1"/>
        <v>10000000</v>
      </c>
      <c r="I116" s="364" t="s">
        <v>895</v>
      </c>
      <c r="J116" s="364">
        <v>5.3</v>
      </c>
      <c r="K116" s="364" t="s">
        <v>81</v>
      </c>
      <c r="L116" s="384"/>
      <c r="M116" s="384"/>
      <c r="N116" s="384"/>
      <c r="O116" s="384"/>
    </row>
    <row r="117" spans="1:15" s="338" customFormat="1" ht="12" customHeight="1" x14ac:dyDescent="0.15">
      <c r="A117" s="365" t="s">
        <v>4426</v>
      </c>
      <c r="B117" s="365"/>
      <c r="C117" s="385" t="s">
        <v>4476</v>
      </c>
      <c r="D117" s="385" t="s">
        <v>4476</v>
      </c>
      <c r="E117" s="386" t="s">
        <v>393</v>
      </c>
      <c r="F117" s="387">
        <v>66510000</v>
      </c>
      <c r="G117" s="388">
        <v>1</v>
      </c>
      <c r="H117" s="389">
        <f t="shared" si="1"/>
        <v>66510000</v>
      </c>
      <c r="I117" s="364" t="s">
        <v>895</v>
      </c>
      <c r="J117" s="364">
        <v>5.3</v>
      </c>
      <c r="K117" s="364" t="s">
        <v>81</v>
      </c>
      <c r="L117" s="384"/>
      <c r="M117" s="384"/>
      <c r="N117" s="384"/>
      <c r="O117" s="384"/>
    </row>
    <row r="118" spans="1:15" s="338" customFormat="1" ht="12" customHeight="1" x14ac:dyDescent="0.15">
      <c r="A118" s="365" t="s">
        <v>4427</v>
      </c>
      <c r="B118" s="365"/>
      <c r="C118" s="385" t="s">
        <v>4476</v>
      </c>
      <c r="D118" s="385" t="s">
        <v>4476</v>
      </c>
      <c r="E118" s="386" t="s">
        <v>4486</v>
      </c>
      <c r="F118" s="387">
        <v>100000</v>
      </c>
      <c r="G118" s="390">
        <v>1</v>
      </c>
      <c r="H118" s="389">
        <f t="shared" si="1"/>
        <v>100000</v>
      </c>
      <c r="I118" s="364" t="s">
        <v>79</v>
      </c>
      <c r="J118" s="364">
        <v>3.5</v>
      </c>
      <c r="K118" s="364" t="s">
        <v>81</v>
      </c>
      <c r="L118" s="384"/>
      <c r="M118" s="384"/>
      <c r="N118" s="384"/>
      <c r="O118" s="384"/>
    </row>
    <row r="119" spans="1:15" s="338" customFormat="1" ht="12" customHeight="1" x14ac:dyDescent="0.15">
      <c r="A119" s="365" t="s">
        <v>4428</v>
      </c>
      <c r="B119" s="365"/>
      <c r="C119" s="385" t="s">
        <v>4484</v>
      </c>
      <c r="D119" s="385" t="s">
        <v>3847</v>
      </c>
      <c r="E119" s="386" t="s">
        <v>4486</v>
      </c>
      <c r="F119" s="387">
        <v>1400000</v>
      </c>
      <c r="G119" s="388">
        <v>1</v>
      </c>
      <c r="H119" s="389">
        <f t="shared" si="1"/>
        <v>1400000</v>
      </c>
      <c r="I119" s="364" t="s">
        <v>79</v>
      </c>
      <c r="J119" s="364">
        <v>3.5</v>
      </c>
      <c r="K119" s="364" t="s">
        <v>81</v>
      </c>
      <c r="L119" s="384"/>
      <c r="M119" s="384"/>
      <c r="N119" s="384"/>
      <c r="O119" s="384"/>
    </row>
    <row r="120" spans="1:15" s="338" customFormat="1" ht="12" customHeight="1" x14ac:dyDescent="0.15">
      <c r="A120" s="365" t="s">
        <v>4428</v>
      </c>
      <c r="B120" s="365"/>
      <c r="C120" s="385" t="s">
        <v>4484</v>
      </c>
      <c r="D120" s="385" t="s">
        <v>3847</v>
      </c>
      <c r="E120" s="386" t="s">
        <v>4486</v>
      </c>
      <c r="F120" s="387">
        <v>2000000</v>
      </c>
      <c r="G120" s="388">
        <v>1</v>
      </c>
      <c r="H120" s="389">
        <f t="shared" si="1"/>
        <v>2000000</v>
      </c>
      <c r="I120" s="364" t="s">
        <v>79</v>
      </c>
      <c r="J120" s="364">
        <v>3.5</v>
      </c>
      <c r="K120" s="364" t="s">
        <v>81</v>
      </c>
      <c r="L120" s="384"/>
      <c r="M120" s="384"/>
      <c r="N120" s="384"/>
      <c r="O120" s="384"/>
    </row>
    <row r="121" spans="1:15" s="338" customFormat="1" ht="12" customHeight="1" x14ac:dyDescent="0.15">
      <c r="A121" s="365" t="s">
        <v>4429</v>
      </c>
      <c r="B121" s="365"/>
      <c r="C121" s="385" t="s">
        <v>4484</v>
      </c>
      <c r="D121" s="385" t="s">
        <v>4508</v>
      </c>
      <c r="E121" s="386" t="s">
        <v>875</v>
      </c>
      <c r="F121" s="387">
        <v>5000000</v>
      </c>
      <c r="G121" s="388">
        <v>0.1</v>
      </c>
      <c r="H121" s="389">
        <f t="shared" si="1"/>
        <v>500000</v>
      </c>
      <c r="I121" s="364" t="s">
        <v>634</v>
      </c>
      <c r="J121" s="364">
        <v>3.1</v>
      </c>
      <c r="K121" s="364" t="s">
        <v>156</v>
      </c>
      <c r="L121" s="384"/>
      <c r="M121" s="384"/>
      <c r="N121" s="384"/>
      <c r="O121" s="384"/>
    </row>
    <row r="122" spans="1:15" s="338" customFormat="1" ht="12" customHeight="1" x14ac:dyDescent="0.15">
      <c r="A122" s="365" t="s">
        <v>4430</v>
      </c>
      <c r="B122" s="365"/>
      <c r="C122" s="385" t="s">
        <v>4484</v>
      </c>
      <c r="D122" s="385" t="s">
        <v>4493</v>
      </c>
      <c r="E122" s="386" t="s">
        <v>875</v>
      </c>
      <c r="F122" s="387">
        <v>850000</v>
      </c>
      <c r="G122" s="388">
        <v>0.1</v>
      </c>
      <c r="H122" s="389">
        <f t="shared" si="1"/>
        <v>85000</v>
      </c>
      <c r="I122" s="364" t="s">
        <v>438</v>
      </c>
      <c r="J122" s="364">
        <v>2.2999999999999998</v>
      </c>
      <c r="K122" s="364" t="s">
        <v>81</v>
      </c>
      <c r="L122" s="384"/>
      <c r="M122" s="384"/>
      <c r="N122" s="384"/>
      <c r="O122" s="384"/>
    </row>
    <row r="123" spans="1:15" s="338" customFormat="1" ht="12" customHeight="1" x14ac:dyDescent="0.15">
      <c r="A123" s="365" t="s">
        <v>4430</v>
      </c>
      <c r="B123" s="365"/>
      <c r="C123" s="385" t="s">
        <v>4484</v>
      </c>
      <c r="D123" s="385" t="s">
        <v>4493</v>
      </c>
      <c r="E123" s="386" t="s">
        <v>875</v>
      </c>
      <c r="F123" s="387">
        <v>876572</v>
      </c>
      <c r="G123" s="388">
        <v>0.1</v>
      </c>
      <c r="H123" s="389">
        <f t="shared" si="1"/>
        <v>87657.200000000012</v>
      </c>
      <c r="I123" s="364" t="s">
        <v>438</v>
      </c>
      <c r="J123" s="364">
        <v>2.2999999999999998</v>
      </c>
      <c r="K123" s="364" t="s">
        <v>81</v>
      </c>
      <c r="L123" s="384"/>
      <c r="M123" s="384"/>
      <c r="N123" s="384"/>
      <c r="O123" s="384"/>
    </row>
    <row r="124" spans="1:15" s="338" customFormat="1" ht="12" customHeight="1" x14ac:dyDescent="0.15">
      <c r="A124" s="365" t="s">
        <v>4430</v>
      </c>
      <c r="B124" s="365"/>
      <c r="C124" s="385" t="s">
        <v>4484</v>
      </c>
      <c r="D124" s="385" t="s">
        <v>4493</v>
      </c>
      <c r="E124" s="386" t="s">
        <v>875</v>
      </c>
      <c r="F124" s="387">
        <v>923428</v>
      </c>
      <c r="G124" s="388">
        <v>0.1</v>
      </c>
      <c r="H124" s="389">
        <f t="shared" si="1"/>
        <v>92342.8</v>
      </c>
      <c r="I124" s="364" t="s">
        <v>438</v>
      </c>
      <c r="J124" s="364">
        <v>2.2999999999999998</v>
      </c>
      <c r="K124" s="364" t="s">
        <v>81</v>
      </c>
      <c r="L124" s="384"/>
      <c r="M124" s="384"/>
      <c r="N124" s="384"/>
      <c r="O124" s="384"/>
    </row>
    <row r="125" spans="1:15" s="338" customFormat="1" ht="12" customHeight="1" x14ac:dyDescent="0.15">
      <c r="A125" s="365" t="s">
        <v>4431</v>
      </c>
      <c r="B125" s="365"/>
      <c r="C125" s="385" t="s">
        <v>4476</v>
      </c>
      <c r="D125" s="385" t="s">
        <v>4476</v>
      </c>
      <c r="E125" s="386" t="s">
        <v>393</v>
      </c>
      <c r="F125" s="387">
        <v>48675107</v>
      </c>
      <c r="G125" s="390">
        <v>1</v>
      </c>
      <c r="H125" s="389">
        <f t="shared" si="1"/>
        <v>48675107</v>
      </c>
      <c r="I125" s="364" t="s">
        <v>895</v>
      </c>
      <c r="J125" s="364">
        <v>5.3</v>
      </c>
      <c r="K125" s="364" t="s">
        <v>156</v>
      </c>
      <c r="L125" s="384"/>
      <c r="M125" s="384"/>
      <c r="N125" s="384"/>
      <c r="O125" s="384"/>
    </row>
    <row r="126" spans="1:15" s="338" customFormat="1" ht="12" customHeight="1" x14ac:dyDescent="0.15">
      <c r="A126" s="365" t="s">
        <v>4432</v>
      </c>
      <c r="B126" s="365"/>
      <c r="C126" s="385" t="s">
        <v>4476</v>
      </c>
      <c r="D126" s="385" t="s">
        <v>4476</v>
      </c>
      <c r="E126" s="386" t="s">
        <v>3115</v>
      </c>
      <c r="F126" s="387">
        <v>2000000</v>
      </c>
      <c r="G126" s="388">
        <v>1</v>
      </c>
      <c r="H126" s="389">
        <f t="shared" si="1"/>
        <v>2000000</v>
      </c>
      <c r="I126" s="364" t="s">
        <v>79</v>
      </c>
      <c r="J126" s="364">
        <v>3.1</v>
      </c>
      <c r="K126" s="364" t="s">
        <v>81</v>
      </c>
      <c r="L126" s="384"/>
      <c r="M126" s="384"/>
      <c r="N126" s="384"/>
      <c r="O126" s="384"/>
    </row>
    <row r="127" spans="1:15" s="338" customFormat="1" ht="12" customHeight="1" x14ac:dyDescent="0.15">
      <c r="A127" s="365" t="s">
        <v>4433</v>
      </c>
      <c r="B127" s="365"/>
      <c r="C127" s="385" t="s">
        <v>4492</v>
      </c>
      <c r="D127" s="385" t="s">
        <v>4499</v>
      </c>
      <c r="E127" s="386" t="s">
        <v>4486</v>
      </c>
      <c r="F127" s="387">
        <v>990000</v>
      </c>
      <c r="G127" s="388">
        <v>1</v>
      </c>
      <c r="H127" s="389">
        <f t="shared" si="1"/>
        <v>990000</v>
      </c>
      <c r="I127" s="364" t="s">
        <v>79</v>
      </c>
      <c r="J127" s="364">
        <v>3.5</v>
      </c>
      <c r="K127" s="364" t="s">
        <v>81</v>
      </c>
      <c r="L127" s="384"/>
      <c r="M127" s="384"/>
      <c r="N127" s="384"/>
      <c r="O127" s="384"/>
    </row>
    <row r="128" spans="1:15" s="338" customFormat="1" ht="12" customHeight="1" x14ac:dyDescent="0.15">
      <c r="A128" s="365" t="s">
        <v>4434</v>
      </c>
      <c r="B128" s="365"/>
      <c r="C128" s="385" t="s">
        <v>4476</v>
      </c>
      <c r="D128" s="385" t="s">
        <v>4476</v>
      </c>
      <c r="E128" s="386" t="s">
        <v>393</v>
      </c>
      <c r="F128" s="387">
        <v>1847407</v>
      </c>
      <c r="G128" s="388">
        <v>1</v>
      </c>
      <c r="H128" s="389">
        <f t="shared" si="1"/>
        <v>1847407</v>
      </c>
      <c r="I128" s="364" t="s">
        <v>895</v>
      </c>
      <c r="J128" s="364">
        <v>5.3</v>
      </c>
      <c r="K128" s="364" t="s">
        <v>156</v>
      </c>
      <c r="L128" s="384"/>
      <c r="M128" s="384"/>
      <c r="N128" s="384"/>
      <c r="O128" s="384"/>
    </row>
    <row r="129" spans="1:15" s="338" customFormat="1" ht="12" customHeight="1" x14ac:dyDescent="0.15">
      <c r="A129" s="365" t="s">
        <v>4435</v>
      </c>
      <c r="B129" s="365"/>
      <c r="C129" s="385" t="s">
        <v>4476</v>
      </c>
      <c r="D129" s="385" t="s">
        <v>4476</v>
      </c>
      <c r="E129" s="386" t="s">
        <v>88</v>
      </c>
      <c r="F129" s="387">
        <v>1918631</v>
      </c>
      <c r="G129" s="388">
        <v>1</v>
      </c>
      <c r="H129" s="389">
        <f t="shared" si="1"/>
        <v>1918631</v>
      </c>
      <c r="I129" s="364" t="s">
        <v>895</v>
      </c>
      <c r="J129" s="364">
        <v>5.3</v>
      </c>
      <c r="K129" s="364" t="s">
        <v>81</v>
      </c>
      <c r="L129" s="384"/>
      <c r="M129" s="384"/>
      <c r="N129" s="384"/>
      <c r="O129" s="384"/>
    </row>
    <row r="130" spans="1:15" s="338" customFormat="1" ht="12" customHeight="1" x14ac:dyDescent="0.15">
      <c r="A130" s="365" t="s">
        <v>4435</v>
      </c>
      <c r="B130" s="365"/>
      <c r="C130" s="385" t="s">
        <v>4476</v>
      </c>
      <c r="D130" s="385" t="s">
        <v>4476</v>
      </c>
      <c r="E130" s="386" t="s">
        <v>88</v>
      </c>
      <c r="F130" s="387">
        <v>52359</v>
      </c>
      <c r="G130" s="388">
        <v>1</v>
      </c>
      <c r="H130" s="389">
        <f t="shared" si="1"/>
        <v>52359</v>
      </c>
      <c r="I130" s="364" t="s">
        <v>895</v>
      </c>
      <c r="J130" s="364">
        <v>5.3</v>
      </c>
      <c r="K130" s="364" t="s">
        <v>81</v>
      </c>
      <c r="L130" s="384"/>
      <c r="M130" s="384"/>
      <c r="N130" s="384"/>
      <c r="O130" s="384"/>
    </row>
    <row r="131" spans="1:15" s="338" customFormat="1" ht="12" customHeight="1" x14ac:dyDescent="0.15">
      <c r="A131" s="365" t="s">
        <v>4436</v>
      </c>
      <c r="B131" s="365"/>
      <c r="C131" s="385" t="s">
        <v>4489</v>
      </c>
      <c r="D131" s="385" t="s">
        <v>4532</v>
      </c>
      <c r="E131" s="386" t="s">
        <v>3115</v>
      </c>
      <c r="F131" s="387">
        <v>2000000</v>
      </c>
      <c r="G131" s="388">
        <v>1</v>
      </c>
      <c r="H131" s="389">
        <f t="shared" ref="H131:H154" si="2">IF(ISBLANK(G131),"",F131*G131)</f>
        <v>2000000</v>
      </c>
      <c r="I131" s="364" t="s">
        <v>79</v>
      </c>
      <c r="J131" s="364" t="s">
        <v>4455</v>
      </c>
      <c r="K131" s="364" t="s">
        <v>81</v>
      </c>
      <c r="L131" s="384"/>
      <c r="M131" s="384"/>
      <c r="N131" s="384"/>
      <c r="O131" s="384"/>
    </row>
    <row r="132" spans="1:15" s="338" customFormat="1" ht="12" customHeight="1" x14ac:dyDescent="0.15">
      <c r="A132" s="365" t="s">
        <v>4437</v>
      </c>
      <c r="B132" s="365"/>
      <c r="C132" s="385" t="s">
        <v>4476</v>
      </c>
      <c r="D132" s="385" t="s">
        <v>4476</v>
      </c>
      <c r="E132" s="386" t="s">
        <v>3115</v>
      </c>
      <c r="F132" s="387">
        <v>555000</v>
      </c>
      <c r="G132" s="388">
        <v>1</v>
      </c>
      <c r="H132" s="389">
        <f t="shared" si="2"/>
        <v>555000</v>
      </c>
      <c r="I132" s="364" t="s">
        <v>634</v>
      </c>
      <c r="J132" s="364">
        <v>1.3</v>
      </c>
      <c r="K132" s="364" t="s">
        <v>81</v>
      </c>
      <c r="L132" s="384"/>
      <c r="M132" s="384"/>
      <c r="N132" s="384"/>
      <c r="O132" s="384"/>
    </row>
    <row r="133" spans="1:15" s="338" customFormat="1" ht="12" customHeight="1" x14ac:dyDescent="0.15">
      <c r="A133" s="365" t="s">
        <v>4438</v>
      </c>
      <c r="B133" s="365"/>
      <c r="C133" s="385" t="s">
        <v>4476</v>
      </c>
      <c r="D133" s="385" t="s">
        <v>4476</v>
      </c>
      <c r="E133" s="386" t="s">
        <v>3115</v>
      </c>
      <c r="F133" s="387">
        <v>83381689</v>
      </c>
      <c r="G133" s="388">
        <v>0.1</v>
      </c>
      <c r="H133" s="389">
        <f t="shared" si="2"/>
        <v>8338168.9000000004</v>
      </c>
      <c r="I133" s="364" t="s">
        <v>79</v>
      </c>
      <c r="J133" s="364" t="s">
        <v>4455</v>
      </c>
      <c r="K133" s="364" t="s">
        <v>156</v>
      </c>
      <c r="L133" s="384"/>
      <c r="M133" s="384"/>
      <c r="N133" s="384"/>
      <c r="O133" s="384"/>
    </row>
    <row r="134" spans="1:15" s="338" customFormat="1" ht="12" customHeight="1" x14ac:dyDescent="0.15">
      <c r="A134" s="365" t="s">
        <v>4438</v>
      </c>
      <c r="B134" s="365"/>
      <c r="C134" s="385" t="s">
        <v>4476</v>
      </c>
      <c r="D134" s="385" t="s">
        <v>4476</v>
      </c>
      <c r="E134" s="386" t="s">
        <v>3115</v>
      </c>
      <c r="F134" s="387">
        <v>4742656</v>
      </c>
      <c r="G134" s="388">
        <v>0.1</v>
      </c>
      <c r="H134" s="389">
        <f t="shared" si="2"/>
        <v>474265.60000000003</v>
      </c>
      <c r="I134" s="364" t="s">
        <v>79</v>
      </c>
      <c r="J134" s="364" t="s">
        <v>4455</v>
      </c>
      <c r="K134" s="364" t="s">
        <v>156</v>
      </c>
      <c r="L134" s="384"/>
      <c r="M134" s="384"/>
      <c r="N134" s="384"/>
      <c r="O134" s="384"/>
    </row>
    <row r="135" spans="1:15" s="338" customFormat="1" ht="12" customHeight="1" x14ac:dyDescent="0.15">
      <c r="A135" s="365" t="s">
        <v>4438</v>
      </c>
      <c r="B135" s="365"/>
      <c r="C135" s="385" t="s">
        <v>4476</v>
      </c>
      <c r="D135" s="385" t="s">
        <v>4476</v>
      </c>
      <c r="E135" s="386" t="s">
        <v>3115</v>
      </c>
      <c r="F135" s="387">
        <v>300000</v>
      </c>
      <c r="G135" s="388">
        <v>0.1</v>
      </c>
      <c r="H135" s="389">
        <f t="shared" si="2"/>
        <v>30000</v>
      </c>
      <c r="I135" s="364" t="s">
        <v>79</v>
      </c>
      <c r="J135" s="364" t="s">
        <v>4455</v>
      </c>
      <c r="K135" s="364" t="s">
        <v>156</v>
      </c>
      <c r="L135" s="384"/>
      <c r="M135" s="384"/>
      <c r="N135" s="384"/>
      <c r="O135" s="384"/>
    </row>
    <row r="136" spans="1:15" s="338" customFormat="1" ht="12" customHeight="1" x14ac:dyDescent="0.15">
      <c r="A136" s="365" t="s">
        <v>4438</v>
      </c>
      <c r="B136" s="365"/>
      <c r="C136" s="385" t="s">
        <v>4476</v>
      </c>
      <c r="D136" s="385" t="s">
        <v>4476</v>
      </c>
      <c r="E136" s="386" t="s">
        <v>3115</v>
      </c>
      <c r="F136" s="387">
        <v>4064805</v>
      </c>
      <c r="G136" s="388">
        <v>0.1</v>
      </c>
      <c r="H136" s="389">
        <f t="shared" si="2"/>
        <v>406480.5</v>
      </c>
      <c r="I136" s="364" t="s">
        <v>79</v>
      </c>
      <c r="J136" s="364" t="s">
        <v>4455</v>
      </c>
      <c r="K136" s="364" t="s">
        <v>156</v>
      </c>
      <c r="L136" s="384"/>
      <c r="M136" s="384"/>
      <c r="N136" s="384"/>
      <c r="O136" s="384"/>
    </row>
    <row r="137" spans="1:15" s="338" customFormat="1" ht="12" customHeight="1" x14ac:dyDescent="0.15">
      <c r="A137" s="365" t="s">
        <v>4438</v>
      </c>
      <c r="B137" s="365"/>
      <c r="C137" s="385" t="s">
        <v>4476</v>
      </c>
      <c r="D137" s="385" t="s">
        <v>4476</v>
      </c>
      <c r="E137" s="386" t="s">
        <v>3115</v>
      </c>
      <c r="F137" s="387">
        <v>10110851</v>
      </c>
      <c r="G137" s="388">
        <v>0.1</v>
      </c>
      <c r="H137" s="389">
        <f t="shared" si="2"/>
        <v>1011085.1000000001</v>
      </c>
      <c r="I137" s="364" t="s">
        <v>79</v>
      </c>
      <c r="J137" s="364" t="s">
        <v>4455</v>
      </c>
      <c r="K137" s="364" t="s">
        <v>156</v>
      </c>
      <c r="L137" s="384"/>
      <c r="M137" s="384"/>
      <c r="N137" s="384"/>
      <c r="O137" s="384"/>
    </row>
    <row r="138" spans="1:15" s="338" customFormat="1" ht="12" customHeight="1" x14ac:dyDescent="0.15">
      <c r="A138" s="365" t="s">
        <v>4438</v>
      </c>
      <c r="B138" s="365"/>
      <c r="C138" s="385" t="s">
        <v>4476</v>
      </c>
      <c r="D138" s="385" t="s">
        <v>4476</v>
      </c>
      <c r="E138" s="386" t="s">
        <v>3115</v>
      </c>
      <c r="F138" s="387">
        <v>2000000</v>
      </c>
      <c r="G138" s="388">
        <v>0.1</v>
      </c>
      <c r="H138" s="389">
        <f t="shared" si="2"/>
        <v>200000</v>
      </c>
      <c r="I138" s="364" t="s">
        <v>79</v>
      </c>
      <c r="J138" s="364" t="s">
        <v>4455</v>
      </c>
      <c r="K138" s="364" t="s">
        <v>156</v>
      </c>
      <c r="L138" s="384"/>
      <c r="M138" s="384"/>
      <c r="N138" s="384"/>
      <c r="O138" s="384"/>
    </row>
    <row r="139" spans="1:15" s="338" customFormat="1" ht="12" customHeight="1" x14ac:dyDescent="0.15">
      <c r="A139" s="365" t="s">
        <v>4439</v>
      </c>
      <c r="B139" s="365"/>
      <c r="C139" s="385" t="s">
        <v>4484</v>
      </c>
      <c r="D139" s="385" t="s">
        <v>4588</v>
      </c>
      <c r="E139" s="386" t="s">
        <v>4486</v>
      </c>
      <c r="F139" s="387">
        <v>1141027</v>
      </c>
      <c r="G139" s="388">
        <v>1</v>
      </c>
      <c r="H139" s="389">
        <f t="shared" si="2"/>
        <v>1141027</v>
      </c>
      <c r="I139" s="364" t="s">
        <v>895</v>
      </c>
      <c r="J139" s="364">
        <v>5.3</v>
      </c>
      <c r="K139" s="364" t="s">
        <v>156</v>
      </c>
      <c r="L139" s="384"/>
      <c r="M139" s="384"/>
      <c r="N139" s="384"/>
      <c r="O139" s="384"/>
    </row>
    <row r="140" spans="1:15" s="338" customFormat="1" ht="12" customHeight="1" x14ac:dyDescent="0.15">
      <c r="A140" s="365" t="s">
        <v>4440</v>
      </c>
      <c r="B140" s="365"/>
      <c r="C140" s="385"/>
      <c r="D140" s="385" t="s">
        <v>4482</v>
      </c>
      <c r="E140" s="386" t="s">
        <v>88</v>
      </c>
      <c r="F140" s="387">
        <v>450000</v>
      </c>
      <c r="G140" s="388">
        <v>1</v>
      </c>
      <c r="H140" s="389">
        <f t="shared" si="2"/>
        <v>450000</v>
      </c>
      <c r="I140" s="364" t="s">
        <v>79</v>
      </c>
      <c r="J140" s="364">
        <v>3.5</v>
      </c>
      <c r="K140" s="364" t="s">
        <v>81</v>
      </c>
      <c r="L140" s="384"/>
      <c r="M140" s="384"/>
      <c r="N140" s="384"/>
      <c r="O140" s="384"/>
    </row>
    <row r="141" spans="1:15" s="338" customFormat="1" ht="12" customHeight="1" x14ac:dyDescent="0.15">
      <c r="A141" s="365" t="s">
        <v>4440</v>
      </c>
      <c r="B141" s="365"/>
      <c r="C141" s="385"/>
      <c r="D141" s="385" t="s">
        <v>4482</v>
      </c>
      <c r="E141" s="386" t="s">
        <v>88</v>
      </c>
      <c r="F141" s="387">
        <v>3630094</v>
      </c>
      <c r="G141" s="388">
        <v>1</v>
      </c>
      <c r="H141" s="389">
        <f t="shared" si="2"/>
        <v>3630094</v>
      </c>
      <c r="I141" s="364" t="s">
        <v>79</v>
      </c>
      <c r="J141" s="364">
        <v>3.5</v>
      </c>
      <c r="K141" s="364" t="s">
        <v>81</v>
      </c>
      <c r="L141" s="384"/>
      <c r="M141" s="384"/>
      <c r="N141" s="384"/>
      <c r="O141" s="384"/>
    </row>
    <row r="142" spans="1:15" s="338" customFormat="1" ht="12" customHeight="1" x14ac:dyDescent="0.15">
      <c r="A142" s="365" t="s">
        <v>4441</v>
      </c>
      <c r="B142" s="365"/>
      <c r="C142" s="385" t="s">
        <v>4484</v>
      </c>
      <c r="D142" s="385" t="s">
        <v>4595</v>
      </c>
      <c r="E142" s="386" t="s">
        <v>393</v>
      </c>
      <c r="F142" s="387">
        <v>6000000</v>
      </c>
      <c r="G142" s="390">
        <v>1</v>
      </c>
      <c r="H142" s="389">
        <f t="shared" si="2"/>
        <v>6000000</v>
      </c>
      <c r="I142" s="364" t="s">
        <v>895</v>
      </c>
      <c r="J142" s="364">
        <v>5.3</v>
      </c>
      <c r="K142" s="364" t="s">
        <v>156</v>
      </c>
      <c r="L142" s="384"/>
      <c r="M142" s="384"/>
      <c r="N142" s="384"/>
      <c r="O142" s="384"/>
    </row>
    <row r="143" spans="1:15" s="338" customFormat="1" ht="12" customHeight="1" x14ac:dyDescent="0.15">
      <c r="A143" s="365" t="s">
        <v>4442</v>
      </c>
      <c r="B143" s="365"/>
      <c r="C143" s="385" t="s">
        <v>4476</v>
      </c>
      <c r="D143" s="385" t="s">
        <v>4476</v>
      </c>
      <c r="E143" s="386" t="s">
        <v>3115</v>
      </c>
      <c r="F143" s="387">
        <v>270000</v>
      </c>
      <c r="G143" s="388">
        <v>1</v>
      </c>
      <c r="H143" s="389">
        <f t="shared" si="2"/>
        <v>270000</v>
      </c>
      <c r="I143" s="364" t="s">
        <v>79</v>
      </c>
      <c r="J143" s="364">
        <v>3.1</v>
      </c>
      <c r="K143" s="364" t="s">
        <v>156</v>
      </c>
      <c r="L143" s="384"/>
      <c r="M143" s="384"/>
      <c r="N143" s="384"/>
      <c r="O143" s="384"/>
    </row>
    <row r="144" spans="1:15" s="338" customFormat="1" ht="12" customHeight="1" x14ac:dyDescent="0.15">
      <c r="A144" s="365" t="s">
        <v>4442</v>
      </c>
      <c r="B144" s="365"/>
      <c r="C144" s="385" t="s">
        <v>4476</v>
      </c>
      <c r="D144" s="385" t="s">
        <v>4476</v>
      </c>
      <c r="E144" s="386" t="s">
        <v>3115</v>
      </c>
      <c r="F144" s="387">
        <v>216000</v>
      </c>
      <c r="G144" s="388">
        <v>1</v>
      </c>
      <c r="H144" s="389">
        <f t="shared" si="2"/>
        <v>216000</v>
      </c>
      <c r="I144" s="364" t="s">
        <v>79</v>
      </c>
      <c r="J144" s="364">
        <v>3.1</v>
      </c>
      <c r="K144" s="364" t="s">
        <v>156</v>
      </c>
      <c r="L144" s="384"/>
      <c r="M144" s="384"/>
      <c r="N144" s="384"/>
      <c r="O144" s="384"/>
    </row>
    <row r="145" spans="1:15" s="338" customFormat="1" ht="12" customHeight="1" x14ac:dyDescent="0.15">
      <c r="A145" s="365" t="s">
        <v>4443</v>
      </c>
      <c r="B145" s="365"/>
      <c r="C145" s="385" t="s">
        <v>4476</v>
      </c>
      <c r="D145" s="385" t="s">
        <v>4476</v>
      </c>
      <c r="E145" s="386" t="s">
        <v>3115</v>
      </c>
      <c r="F145" s="387">
        <v>600000</v>
      </c>
      <c r="G145" s="388">
        <v>1</v>
      </c>
      <c r="H145" s="389">
        <f t="shared" si="2"/>
        <v>600000</v>
      </c>
      <c r="I145" s="364" t="s">
        <v>79</v>
      </c>
      <c r="J145" s="364">
        <v>3.4</v>
      </c>
      <c r="K145" s="364" t="s">
        <v>81</v>
      </c>
      <c r="L145" s="384"/>
      <c r="M145" s="384"/>
      <c r="N145" s="384"/>
      <c r="O145" s="384"/>
    </row>
    <row r="146" spans="1:15" s="338" customFormat="1" ht="12" customHeight="1" x14ac:dyDescent="0.15">
      <c r="A146" s="365" t="s">
        <v>4443</v>
      </c>
      <c r="B146" s="365"/>
      <c r="C146" s="385" t="s">
        <v>4476</v>
      </c>
      <c r="D146" s="385" t="s">
        <v>4476</v>
      </c>
      <c r="E146" s="386" t="s">
        <v>3115</v>
      </c>
      <c r="F146" s="387">
        <v>2926400</v>
      </c>
      <c r="G146" s="388">
        <v>1</v>
      </c>
      <c r="H146" s="389">
        <f t="shared" si="2"/>
        <v>2926400</v>
      </c>
      <c r="I146" s="364" t="s">
        <v>79</v>
      </c>
      <c r="J146" s="364">
        <v>3.4</v>
      </c>
      <c r="K146" s="364" t="s">
        <v>81</v>
      </c>
      <c r="L146" s="384"/>
      <c r="M146" s="384"/>
      <c r="N146" s="384"/>
      <c r="O146" s="384"/>
    </row>
    <row r="147" spans="1:15" s="338" customFormat="1" ht="12" customHeight="1" x14ac:dyDescent="0.15">
      <c r="A147" s="365" t="s">
        <v>4444</v>
      </c>
      <c r="B147" s="365"/>
      <c r="C147" s="385" t="s">
        <v>4476</v>
      </c>
      <c r="D147" s="385" t="s">
        <v>4476</v>
      </c>
      <c r="E147" s="386" t="s">
        <v>3115</v>
      </c>
      <c r="F147" s="387">
        <v>250000</v>
      </c>
      <c r="G147" s="388">
        <v>1</v>
      </c>
      <c r="H147" s="389">
        <f t="shared" si="2"/>
        <v>250000</v>
      </c>
      <c r="I147" s="364" t="s">
        <v>79</v>
      </c>
      <c r="J147" s="364">
        <v>3.4</v>
      </c>
      <c r="K147" s="364" t="s">
        <v>81</v>
      </c>
      <c r="L147" s="384"/>
      <c r="M147" s="384"/>
      <c r="N147" s="384"/>
      <c r="O147" s="384"/>
    </row>
    <row r="148" spans="1:15" s="338" customFormat="1" ht="12" customHeight="1" x14ac:dyDescent="0.15">
      <c r="A148" s="365" t="s">
        <v>4444</v>
      </c>
      <c r="B148" s="365"/>
      <c r="C148" s="385" t="s">
        <v>4476</v>
      </c>
      <c r="D148" s="385" t="s">
        <v>4476</v>
      </c>
      <c r="E148" s="386" t="s">
        <v>3115</v>
      </c>
      <c r="F148" s="387">
        <v>400000</v>
      </c>
      <c r="G148" s="388">
        <v>1</v>
      </c>
      <c r="H148" s="389">
        <f t="shared" si="2"/>
        <v>400000</v>
      </c>
      <c r="I148" s="364" t="s">
        <v>79</v>
      </c>
      <c r="J148" s="364">
        <v>3.4</v>
      </c>
      <c r="K148" s="364" t="s">
        <v>81</v>
      </c>
      <c r="L148" s="384"/>
      <c r="M148" s="384"/>
      <c r="N148" s="384"/>
      <c r="O148" s="384"/>
    </row>
    <row r="149" spans="1:15" s="338" customFormat="1" ht="12" customHeight="1" x14ac:dyDescent="0.15">
      <c r="A149" s="365" t="s">
        <v>4444</v>
      </c>
      <c r="B149" s="365"/>
      <c r="C149" s="385" t="s">
        <v>4476</v>
      </c>
      <c r="D149" s="385" t="s">
        <v>4476</v>
      </c>
      <c r="E149" s="386" t="s">
        <v>3115</v>
      </c>
      <c r="F149" s="387">
        <v>487374</v>
      </c>
      <c r="G149" s="388">
        <v>1</v>
      </c>
      <c r="H149" s="389">
        <f t="shared" si="2"/>
        <v>487374</v>
      </c>
      <c r="I149" s="364" t="s">
        <v>79</v>
      </c>
      <c r="J149" s="364">
        <v>3.4</v>
      </c>
      <c r="K149" s="364" t="s">
        <v>81</v>
      </c>
      <c r="L149" s="384"/>
      <c r="M149" s="384"/>
      <c r="N149" s="384"/>
      <c r="O149" s="384"/>
    </row>
    <row r="150" spans="1:15" s="338" customFormat="1" ht="12" customHeight="1" x14ac:dyDescent="0.15">
      <c r="A150" s="365" t="s">
        <v>4445</v>
      </c>
      <c r="B150" s="365"/>
      <c r="C150" s="385" t="s">
        <v>4489</v>
      </c>
      <c r="D150" s="385" t="s">
        <v>4513</v>
      </c>
      <c r="E150" s="386" t="s">
        <v>3115</v>
      </c>
      <c r="F150" s="387">
        <v>910091</v>
      </c>
      <c r="G150" s="388">
        <v>1</v>
      </c>
      <c r="H150" s="389">
        <f t="shared" si="2"/>
        <v>910091</v>
      </c>
      <c r="I150" s="364" t="s">
        <v>79</v>
      </c>
      <c r="J150" s="364" t="s">
        <v>4451</v>
      </c>
      <c r="K150" s="364" t="s">
        <v>81</v>
      </c>
      <c r="L150" s="384"/>
      <c r="M150" s="384"/>
      <c r="N150" s="384"/>
      <c r="O150" s="384"/>
    </row>
    <row r="151" spans="1:15" s="338" customFormat="1" ht="12" customHeight="1" x14ac:dyDescent="0.15">
      <c r="A151" s="365" t="s">
        <v>4446</v>
      </c>
      <c r="B151" s="365"/>
      <c r="C151" s="385" t="s">
        <v>4476</v>
      </c>
      <c r="D151" s="385" t="s">
        <v>4476</v>
      </c>
      <c r="E151" s="386" t="s">
        <v>393</v>
      </c>
      <c r="F151" s="387">
        <v>99388939</v>
      </c>
      <c r="G151" s="388">
        <v>1</v>
      </c>
      <c r="H151" s="389">
        <f t="shared" si="2"/>
        <v>99388939</v>
      </c>
      <c r="I151" s="364" t="s">
        <v>895</v>
      </c>
      <c r="J151" s="364">
        <v>5.3</v>
      </c>
      <c r="K151" s="364" t="s">
        <v>156</v>
      </c>
      <c r="L151" s="384"/>
      <c r="M151" s="384"/>
      <c r="N151" s="384"/>
      <c r="O151" s="384"/>
    </row>
    <row r="152" spans="1:15" s="338" customFormat="1" ht="12" customHeight="1" x14ac:dyDescent="0.15">
      <c r="A152" s="365" t="s">
        <v>4447</v>
      </c>
      <c r="B152" s="365"/>
      <c r="C152" s="385" t="s">
        <v>69</v>
      </c>
      <c r="D152" s="385" t="s">
        <v>69</v>
      </c>
      <c r="E152" s="386" t="s">
        <v>393</v>
      </c>
      <c r="F152" s="387">
        <v>3500000</v>
      </c>
      <c r="G152" s="388">
        <v>1</v>
      </c>
      <c r="H152" s="389">
        <f t="shared" si="2"/>
        <v>3500000</v>
      </c>
      <c r="I152" s="364" t="s">
        <v>895</v>
      </c>
      <c r="J152" s="364">
        <v>5.3</v>
      </c>
      <c r="K152" s="364" t="s">
        <v>156</v>
      </c>
      <c r="L152" s="384"/>
      <c r="M152" s="384"/>
      <c r="N152" s="384"/>
      <c r="O152" s="384"/>
    </row>
    <row r="153" spans="1:15" s="338" customFormat="1" ht="12" customHeight="1" x14ac:dyDescent="0.15">
      <c r="A153" s="365" t="s">
        <v>4448</v>
      </c>
      <c r="B153" s="365"/>
      <c r="C153" s="385" t="s">
        <v>4476</v>
      </c>
      <c r="D153" s="385" t="s">
        <v>4476</v>
      </c>
      <c r="E153" s="386" t="s">
        <v>393</v>
      </c>
      <c r="F153" s="387">
        <v>2300000</v>
      </c>
      <c r="G153" s="388">
        <v>1</v>
      </c>
      <c r="H153" s="389">
        <f t="shared" si="2"/>
        <v>2300000</v>
      </c>
      <c r="I153" s="364" t="s">
        <v>895</v>
      </c>
      <c r="J153" s="364">
        <v>5.3</v>
      </c>
      <c r="K153" s="364" t="s">
        <v>156</v>
      </c>
      <c r="L153" s="384"/>
      <c r="M153" s="384"/>
      <c r="N153" s="384"/>
      <c r="O153" s="384"/>
    </row>
    <row r="154" spans="1:15" s="338" customFormat="1" ht="18" customHeight="1" x14ac:dyDescent="0.15">
      <c r="A154" s="365" t="s">
        <v>4449</v>
      </c>
      <c r="B154" s="365"/>
      <c r="C154" s="385"/>
      <c r="D154" s="385" t="s">
        <v>4510</v>
      </c>
      <c r="E154" s="386" t="s">
        <v>3115</v>
      </c>
      <c r="F154" s="387">
        <v>2000000</v>
      </c>
      <c r="G154" s="388">
        <v>1</v>
      </c>
      <c r="H154" s="389">
        <f t="shared" si="2"/>
        <v>2000000</v>
      </c>
      <c r="I154" s="364" t="s">
        <v>79</v>
      </c>
      <c r="J154" s="364">
        <v>3.1</v>
      </c>
      <c r="K154" s="364" t="s">
        <v>81</v>
      </c>
      <c r="L154" s="384"/>
      <c r="M154" s="384"/>
      <c r="N154" s="384"/>
      <c r="O154" s="384"/>
    </row>
  </sheetData>
  <autoFilter ref="A1:M154" xr:uid="{6C8CF56C-C168-EE4F-B2D2-4FD95F7C3DD1}"/>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87F1-1C56-4CBA-9C15-C81F82941D9A}">
  <dimension ref="A1:G54"/>
  <sheetViews>
    <sheetView topLeftCell="A19" workbookViewId="0">
      <selection activeCell="D44" sqref="D44"/>
    </sheetView>
  </sheetViews>
  <sheetFormatPr baseColWidth="10" defaultColWidth="8.83203125" defaultRowHeight="12.75" customHeight="1" x14ac:dyDescent="0.15"/>
  <cols>
    <col min="1" max="1" width="48.1640625" customWidth="1"/>
    <col min="2" max="2" width="12.5" customWidth="1"/>
    <col min="3" max="3" width="10.83203125" customWidth="1"/>
    <col min="4" max="4" width="13.83203125" style="50" customWidth="1"/>
    <col min="5" max="5" width="5.33203125" style="50" customWidth="1"/>
    <col min="6" max="6" width="10.83203125" customWidth="1"/>
  </cols>
  <sheetData>
    <row r="1" spans="1:7" ht="15" x14ac:dyDescent="0.2">
      <c r="A1" s="96" t="s">
        <v>2939</v>
      </c>
      <c r="B1" s="96" t="s">
        <v>2940</v>
      </c>
      <c r="C1" s="96" t="s">
        <v>2941</v>
      </c>
      <c r="D1" s="156" t="s">
        <v>2942</v>
      </c>
      <c r="E1" s="158"/>
      <c r="F1" t="s">
        <v>2943</v>
      </c>
      <c r="G1" t="s">
        <v>2944</v>
      </c>
    </row>
    <row r="2" spans="1:7" ht="13" x14ac:dyDescent="0.15">
      <c r="A2" s="97" t="s">
        <v>799</v>
      </c>
      <c r="B2" s="97" t="s">
        <v>2945</v>
      </c>
      <c r="C2" s="97">
        <v>11</v>
      </c>
      <c r="D2" s="157" t="s">
        <v>2946</v>
      </c>
      <c r="E2" s="157"/>
      <c r="F2" t="s">
        <v>2945</v>
      </c>
      <c r="G2">
        <v>410</v>
      </c>
    </row>
    <row r="3" spans="1:7" ht="13" x14ac:dyDescent="0.15">
      <c r="A3" s="97" t="s">
        <v>2947</v>
      </c>
      <c r="B3" s="97" t="s">
        <v>2945</v>
      </c>
      <c r="C3" s="97">
        <v>0</v>
      </c>
      <c r="D3" s="157" t="s">
        <v>2946</v>
      </c>
      <c r="E3" s="157"/>
      <c r="F3" t="s">
        <v>2948</v>
      </c>
      <c r="G3">
        <v>409</v>
      </c>
    </row>
    <row r="4" spans="1:7" ht="13" x14ac:dyDescent="0.15">
      <c r="A4" s="97" t="s">
        <v>2949</v>
      </c>
      <c r="B4" s="97" t="s">
        <v>2945</v>
      </c>
      <c r="C4" s="97">
        <v>48</v>
      </c>
      <c r="D4" s="157" t="s">
        <v>2946</v>
      </c>
      <c r="E4" s="157"/>
    </row>
    <row r="5" spans="1:7" ht="13" x14ac:dyDescent="0.15">
      <c r="A5" s="97" t="s">
        <v>2950</v>
      </c>
      <c r="B5" s="97" t="s">
        <v>2945</v>
      </c>
      <c r="C5" s="97">
        <v>30</v>
      </c>
      <c r="D5" s="157" t="s">
        <v>2946</v>
      </c>
      <c r="E5" s="157"/>
    </row>
    <row r="6" spans="1:7" ht="13" x14ac:dyDescent="0.15">
      <c r="A6" s="103" t="s">
        <v>2951</v>
      </c>
      <c r="B6" s="103" t="s">
        <v>2945</v>
      </c>
      <c r="C6" s="103">
        <v>14</v>
      </c>
      <c r="D6" s="157" t="s">
        <v>2946</v>
      </c>
      <c r="E6" s="157"/>
    </row>
    <row r="7" spans="1:7" ht="13" x14ac:dyDescent="0.15">
      <c r="A7" s="97" t="s">
        <v>2952</v>
      </c>
      <c r="B7" s="97" t="s">
        <v>2945</v>
      </c>
      <c r="C7" s="97">
        <v>1</v>
      </c>
      <c r="D7" s="157" t="s">
        <v>2946</v>
      </c>
      <c r="E7" s="157"/>
    </row>
    <row r="8" spans="1:7" ht="13" x14ac:dyDescent="0.15">
      <c r="A8" s="97" t="s">
        <v>2953</v>
      </c>
      <c r="B8" s="97" t="s">
        <v>2945</v>
      </c>
      <c r="C8" s="97">
        <v>16</v>
      </c>
      <c r="D8" s="157" t="s">
        <v>2946</v>
      </c>
      <c r="E8" s="157"/>
    </row>
    <row r="9" spans="1:7" ht="13" x14ac:dyDescent="0.15">
      <c r="A9" s="97" t="s">
        <v>2954</v>
      </c>
      <c r="B9" s="97" t="s">
        <v>2945</v>
      </c>
      <c r="C9" s="97">
        <v>9</v>
      </c>
      <c r="D9" s="157" t="s">
        <v>2946</v>
      </c>
      <c r="E9" s="157"/>
    </row>
    <row r="10" spans="1:7" ht="13" x14ac:dyDescent="0.15">
      <c r="A10" s="97" t="s">
        <v>2955</v>
      </c>
      <c r="B10" s="97" t="s">
        <v>2945</v>
      </c>
      <c r="C10" s="97">
        <v>10</v>
      </c>
      <c r="D10" s="157" t="s">
        <v>2946</v>
      </c>
      <c r="E10" s="157"/>
    </row>
    <row r="11" spans="1:7" ht="13" x14ac:dyDescent="0.15">
      <c r="A11" s="97" t="s">
        <v>2956</v>
      </c>
      <c r="B11" s="97" t="s">
        <v>2945</v>
      </c>
      <c r="C11" s="97">
        <v>3</v>
      </c>
      <c r="D11" s="157" t="s">
        <v>2946</v>
      </c>
      <c r="E11" s="157"/>
    </row>
    <row r="12" spans="1:7" ht="13" x14ac:dyDescent="0.15">
      <c r="A12" s="97" t="s">
        <v>2957</v>
      </c>
      <c r="B12" s="97" t="s">
        <v>2945</v>
      </c>
      <c r="C12" s="97">
        <v>3</v>
      </c>
      <c r="D12" s="157" t="s">
        <v>2946</v>
      </c>
      <c r="E12" s="157"/>
    </row>
    <row r="13" spans="1:7" ht="13" x14ac:dyDescent="0.15">
      <c r="A13" s="97" t="s">
        <v>2958</v>
      </c>
      <c r="B13" s="97" t="s">
        <v>2945</v>
      </c>
      <c r="C13" s="97">
        <v>1</v>
      </c>
      <c r="D13" s="157" t="s">
        <v>2946</v>
      </c>
      <c r="E13" s="157"/>
    </row>
    <row r="14" spans="1:7" ht="13" x14ac:dyDescent="0.15">
      <c r="A14" s="97" t="s">
        <v>2959</v>
      </c>
      <c r="B14" s="97" t="s">
        <v>2945</v>
      </c>
      <c r="C14" s="97">
        <v>39</v>
      </c>
      <c r="D14" s="157" t="s">
        <v>2946</v>
      </c>
      <c r="E14" s="157"/>
    </row>
    <row r="15" spans="1:7" ht="13" x14ac:dyDescent="0.15">
      <c r="A15" s="97" t="s">
        <v>2960</v>
      </c>
      <c r="B15" s="97" t="s">
        <v>2945</v>
      </c>
      <c r="C15" s="97">
        <v>4</v>
      </c>
      <c r="D15" s="157" t="s">
        <v>2946</v>
      </c>
      <c r="E15" s="157"/>
    </row>
    <row r="16" spans="1:7" ht="13" x14ac:dyDescent="0.15">
      <c r="A16" s="97" t="s">
        <v>2961</v>
      </c>
      <c r="B16" s="97" t="s">
        <v>2945</v>
      </c>
      <c r="C16" s="97">
        <v>19</v>
      </c>
      <c r="D16" s="157" t="s">
        <v>2946</v>
      </c>
      <c r="E16" s="157"/>
    </row>
    <row r="17" spans="1:6" ht="13" x14ac:dyDescent="0.15">
      <c r="A17" s="97" t="s">
        <v>2962</v>
      </c>
      <c r="B17" s="97" t="s">
        <v>2945</v>
      </c>
      <c r="C17" s="97">
        <v>5</v>
      </c>
      <c r="D17" s="157" t="s">
        <v>2946</v>
      </c>
      <c r="E17" s="157"/>
    </row>
    <row r="18" spans="1:6" ht="13" x14ac:dyDescent="0.15">
      <c r="A18" s="97" t="s">
        <v>2154</v>
      </c>
      <c r="B18" s="97" t="s">
        <v>2945</v>
      </c>
      <c r="C18" s="97">
        <v>2</v>
      </c>
      <c r="D18" s="157" t="s">
        <v>2946</v>
      </c>
      <c r="E18" s="157"/>
    </row>
    <row r="19" spans="1:6" ht="13" x14ac:dyDescent="0.15">
      <c r="A19" s="97" t="s">
        <v>1536</v>
      </c>
      <c r="B19" s="97" t="s">
        <v>2945</v>
      </c>
      <c r="C19" s="97">
        <v>5</v>
      </c>
      <c r="D19" s="157" t="s">
        <v>2946</v>
      </c>
      <c r="E19" s="157"/>
    </row>
    <row r="20" spans="1:6" ht="13" x14ac:dyDescent="0.15">
      <c r="A20" s="97" t="s">
        <v>2963</v>
      </c>
      <c r="B20" s="97" t="s">
        <v>2945</v>
      </c>
      <c r="C20" s="97">
        <v>56</v>
      </c>
      <c r="D20" s="157" t="s">
        <v>2946</v>
      </c>
      <c r="E20" s="157"/>
    </row>
    <row r="21" spans="1:6" ht="13" x14ac:dyDescent="0.15">
      <c r="A21" s="97" t="s">
        <v>710</v>
      </c>
      <c r="B21" s="97" t="s">
        <v>2945</v>
      </c>
      <c r="C21" s="97">
        <v>6</v>
      </c>
      <c r="D21" s="157" t="s">
        <v>2946</v>
      </c>
      <c r="E21" s="157"/>
    </row>
    <row r="22" spans="1:6" ht="13" x14ac:dyDescent="0.15">
      <c r="A22" s="97" t="s">
        <v>2964</v>
      </c>
      <c r="B22" s="97" t="s">
        <v>2945</v>
      </c>
      <c r="C22" s="97">
        <v>37</v>
      </c>
      <c r="D22" s="157" t="s">
        <v>2946</v>
      </c>
      <c r="E22" s="157"/>
    </row>
    <row r="23" spans="1:6" ht="13" x14ac:dyDescent="0.15">
      <c r="A23" s="97" t="s">
        <v>2965</v>
      </c>
      <c r="B23" s="97" t="s">
        <v>2945</v>
      </c>
      <c r="C23" s="97">
        <v>5</v>
      </c>
      <c r="D23" s="157" t="s">
        <v>2946</v>
      </c>
      <c r="E23" s="157"/>
    </row>
    <row r="24" spans="1:6" ht="13" x14ac:dyDescent="0.15">
      <c r="A24" s="97" t="s">
        <v>2966</v>
      </c>
      <c r="B24" s="97" t="s">
        <v>2945</v>
      </c>
      <c r="C24" s="97">
        <v>13</v>
      </c>
      <c r="D24" s="157" t="s">
        <v>2946</v>
      </c>
      <c r="E24" s="157"/>
    </row>
    <row r="25" spans="1:6" ht="13" x14ac:dyDescent="0.15">
      <c r="A25" s="97" t="s">
        <v>270</v>
      </c>
      <c r="B25" s="97" t="s">
        <v>2945</v>
      </c>
      <c r="C25" s="97">
        <v>7</v>
      </c>
      <c r="D25" s="157" t="s">
        <v>2946</v>
      </c>
      <c r="E25" s="157"/>
    </row>
    <row r="26" spans="1:6" ht="13" x14ac:dyDescent="0.15">
      <c r="A26" s="97" t="s">
        <v>2967</v>
      </c>
      <c r="B26" s="97" t="s">
        <v>2945</v>
      </c>
      <c r="C26" s="97">
        <v>2</v>
      </c>
      <c r="D26" s="157" t="s">
        <v>2946</v>
      </c>
      <c r="E26" s="157"/>
    </row>
    <row r="27" spans="1:6" ht="13" x14ac:dyDescent="0.15">
      <c r="A27" s="97" t="s">
        <v>2968</v>
      </c>
      <c r="B27" s="97" t="s">
        <v>2945</v>
      </c>
      <c r="C27" s="97">
        <v>32</v>
      </c>
      <c r="D27" s="157" t="s">
        <v>2946</v>
      </c>
      <c r="E27" s="157"/>
    </row>
    <row r="28" spans="1:6" ht="14" x14ac:dyDescent="0.15">
      <c r="A28" s="105" t="s">
        <v>2969</v>
      </c>
      <c r="B28" s="97" t="s">
        <v>2945</v>
      </c>
      <c r="C28" s="97">
        <v>13</v>
      </c>
      <c r="D28" s="157" t="s">
        <v>2946</v>
      </c>
      <c r="E28" s="157"/>
    </row>
    <row r="29" spans="1:6" ht="14" x14ac:dyDescent="0.15">
      <c r="A29" s="105" t="s">
        <v>2970</v>
      </c>
      <c r="B29" s="97" t="s">
        <v>2945</v>
      </c>
      <c r="C29" s="97">
        <v>6</v>
      </c>
      <c r="D29" s="157" t="s">
        <v>2946</v>
      </c>
      <c r="E29" s="157"/>
    </row>
    <row r="30" spans="1:6" ht="13" x14ac:dyDescent="0.15">
      <c r="A30" s="97" t="s">
        <v>116</v>
      </c>
      <c r="B30" s="97" t="s">
        <v>2945</v>
      </c>
      <c r="C30" s="97">
        <v>12</v>
      </c>
      <c r="D30" s="157" t="s">
        <v>2946</v>
      </c>
      <c r="E30" s="157"/>
    </row>
    <row r="31" spans="1:6" ht="13" x14ac:dyDescent="0.15">
      <c r="A31" s="103" t="s">
        <v>2971</v>
      </c>
      <c r="B31" s="103" t="s">
        <v>2945</v>
      </c>
      <c r="C31" s="103">
        <v>1</v>
      </c>
      <c r="D31" s="157" t="s">
        <v>2946</v>
      </c>
      <c r="E31" s="157"/>
      <c r="F31">
        <f>C28+C14+C6+C5+C4+C2</f>
        <v>155</v>
      </c>
    </row>
    <row r="32" spans="1:6" ht="13" x14ac:dyDescent="0.15">
      <c r="A32" s="97" t="s">
        <v>2972</v>
      </c>
      <c r="B32" s="97" t="s">
        <v>2948</v>
      </c>
      <c r="C32" s="97">
        <v>8</v>
      </c>
      <c r="D32" s="157" t="s">
        <v>2946</v>
      </c>
      <c r="E32" s="157"/>
    </row>
    <row r="33" spans="1:5" ht="13" x14ac:dyDescent="0.15">
      <c r="A33" s="97" t="s">
        <v>97</v>
      </c>
      <c r="B33" s="97" t="s">
        <v>2948</v>
      </c>
      <c r="C33" s="97">
        <v>21</v>
      </c>
      <c r="D33" s="157" t="s">
        <v>2946</v>
      </c>
      <c r="E33" s="157"/>
    </row>
    <row r="34" spans="1:5" ht="13" x14ac:dyDescent="0.15">
      <c r="A34" s="97" t="s">
        <v>2973</v>
      </c>
      <c r="B34" s="97" t="s">
        <v>2948</v>
      </c>
      <c r="C34" s="97">
        <v>33</v>
      </c>
      <c r="D34" s="157" t="s">
        <v>2946</v>
      </c>
      <c r="E34" s="157"/>
    </row>
    <row r="35" spans="1:5" ht="13" x14ac:dyDescent="0.15">
      <c r="A35" s="97" t="s">
        <v>2974</v>
      </c>
      <c r="B35" s="97" t="s">
        <v>2948</v>
      </c>
      <c r="C35" s="97">
        <v>22</v>
      </c>
      <c r="D35" s="157" t="s">
        <v>2946</v>
      </c>
      <c r="E35" s="157"/>
    </row>
    <row r="36" spans="1:5" ht="13" x14ac:dyDescent="0.15">
      <c r="A36" s="97" t="s">
        <v>2975</v>
      </c>
      <c r="B36" s="97" t="s">
        <v>2948</v>
      </c>
      <c r="C36" s="97">
        <v>6</v>
      </c>
      <c r="D36" s="157" t="s">
        <v>2946</v>
      </c>
      <c r="E36" s="157"/>
    </row>
    <row r="37" spans="1:5" ht="13" x14ac:dyDescent="0.15">
      <c r="A37" s="97" t="s">
        <v>2976</v>
      </c>
      <c r="B37" s="97" t="s">
        <v>2948</v>
      </c>
      <c r="C37" s="97">
        <v>30</v>
      </c>
      <c r="D37" s="157" t="s">
        <v>2946</v>
      </c>
      <c r="E37" s="157"/>
    </row>
    <row r="38" spans="1:5" ht="13" x14ac:dyDescent="0.15">
      <c r="A38" s="97" t="s">
        <v>2977</v>
      </c>
      <c r="B38" s="97" t="s">
        <v>2948</v>
      </c>
      <c r="C38" s="97">
        <v>3</v>
      </c>
      <c r="D38" s="157" t="s">
        <v>2946</v>
      </c>
      <c r="E38" s="157"/>
    </row>
    <row r="39" spans="1:5" ht="13" x14ac:dyDescent="0.15">
      <c r="A39" s="97" t="s">
        <v>2978</v>
      </c>
      <c r="B39" s="97" t="s">
        <v>2948</v>
      </c>
      <c r="C39" s="97">
        <v>5</v>
      </c>
      <c r="D39" s="157" t="s">
        <v>2946</v>
      </c>
      <c r="E39" s="157"/>
    </row>
    <row r="40" spans="1:5" ht="13" x14ac:dyDescent="0.15">
      <c r="A40" s="97" t="s">
        <v>2979</v>
      </c>
      <c r="B40" s="97" t="s">
        <v>2948</v>
      </c>
      <c r="C40" s="97">
        <v>3</v>
      </c>
      <c r="D40" s="157" t="s">
        <v>2946</v>
      </c>
      <c r="E40" s="157"/>
    </row>
    <row r="41" spans="1:5" ht="13" x14ac:dyDescent="0.15">
      <c r="A41" s="97" t="s">
        <v>2980</v>
      </c>
      <c r="B41" s="97" t="s">
        <v>2948</v>
      </c>
      <c r="C41" s="97">
        <v>7</v>
      </c>
      <c r="D41" s="157" t="s">
        <v>2946</v>
      </c>
      <c r="E41" s="157"/>
    </row>
    <row r="42" spans="1:5" ht="13" x14ac:dyDescent="0.15">
      <c r="A42" s="97" t="s">
        <v>2981</v>
      </c>
      <c r="B42" s="97" t="s">
        <v>2948</v>
      </c>
      <c r="C42" s="97">
        <v>1</v>
      </c>
      <c r="D42" s="157" t="s">
        <v>2946</v>
      </c>
      <c r="E42" s="157"/>
    </row>
    <row r="43" spans="1:5" ht="13" x14ac:dyDescent="0.15">
      <c r="A43" s="97" t="s">
        <v>2982</v>
      </c>
      <c r="B43" s="97" t="s">
        <v>2948</v>
      </c>
      <c r="C43" s="97">
        <v>27</v>
      </c>
      <c r="D43" s="157" t="s">
        <v>2946</v>
      </c>
      <c r="E43" s="157"/>
    </row>
    <row r="44" spans="1:5" ht="13" x14ac:dyDescent="0.15">
      <c r="A44" s="97" t="s">
        <v>2983</v>
      </c>
      <c r="B44" s="97" t="s">
        <v>2948</v>
      </c>
      <c r="C44" s="97">
        <v>9</v>
      </c>
      <c r="D44" s="157" t="s">
        <v>2946</v>
      </c>
      <c r="E44" s="157"/>
    </row>
    <row r="45" spans="1:5" ht="13" x14ac:dyDescent="0.15">
      <c r="A45" s="97" t="s">
        <v>2984</v>
      </c>
      <c r="B45" s="97" t="s">
        <v>2948</v>
      </c>
      <c r="C45" s="97">
        <v>175</v>
      </c>
      <c r="D45" s="157" t="s">
        <v>2946</v>
      </c>
      <c r="E45" s="157"/>
    </row>
    <row r="46" spans="1:5" ht="13" x14ac:dyDescent="0.15">
      <c r="A46" s="97" t="s">
        <v>2985</v>
      </c>
      <c r="B46" s="97" t="s">
        <v>2948</v>
      </c>
      <c r="C46" s="97">
        <v>2</v>
      </c>
      <c r="D46" s="157" t="s">
        <v>2946</v>
      </c>
      <c r="E46" s="157"/>
    </row>
    <row r="47" spans="1:5" ht="13" x14ac:dyDescent="0.15">
      <c r="A47" s="97" t="s">
        <v>1674</v>
      </c>
      <c r="B47" s="97" t="s">
        <v>2948</v>
      </c>
      <c r="C47" s="97">
        <v>5</v>
      </c>
      <c r="D47" s="157" t="s">
        <v>2946</v>
      </c>
      <c r="E47" s="157"/>
    </row>
    <row r="48" spans="1:5" ht="13" x14ac:dyDescent="0.15">
      <c r="A48" s="97" t="s">
        <v>88</v>
      </c>
      <c r="B48" s="97" t="s">
        <v>2948</v>
      </c>
      <c r="C48" s="97">
        <v>6</v>
      </c>
      <c r="D48" s="157" t="s">
        <v>2946</v>
      </c>
      <c r="E48" s="157"/>
    </row>
    <row r="49" spans="1:5" ht="13" x14ac:dyDescent="0.15">
      <c r="A49" s="97" t="s">
        <v>1532</v>
      </c>
      <c r="B49" s="97" t="s">
        <v>2948</v>
      </c>
      <c r="C49" s="97">
        <v>3</v>
      </c>
      <c r="D49" s="157" t="s">
        <v>2946</v>
      </c>
      <c r="E49" s="157"/>
    </row>
    <row r="50" spans="1:5" ht="13" x14ac:dyDescent="0.15">
      <c r="A50" s="97" t="s">
        <v>2986</v>
      </c>
      <c r="B50" s="97" t="s">
        <v>2948</v>
      </c>
      <c r="C50" s="97">
        <v>8</v>
      </c>
      <c r="D50" s="157" t="s">
        <v>2946</v>
      </c>
      <c r="E50" s="157"/>
    </row>
    <row r="51" spans="1:5" ht="13" x14ac:dyDescent="0.15">
      <c r="A51" s="103" t="s">
        <v>2987</v>
      </c>
      <c r="B51" s="97" t="s">
        <v>2948</v>
      </c>
      <c r="C51" s="103">
        <v>7</v>
      </c>
      <c r="D51" s="157" t="s">
        <v>2946</v>
      </c>
      <c r="E51" s="157"/>
    </row>
    <row r="52" spans="1:5" ht="13" x14ac:dyDescent="0.15">
      <c r="A52" s="103" t="s">
        <v>2988</v>
      </c>
      <c r="B52" s="97" t="s">
        <v>2948</v>
      </c>
      <c r="C52" s="103">
        <v>24</v>
      </c>
      <c r="D52" s="157" t="s">
        <v>2946</v>
      </c>
      <c r="E52" s="157"/>
    </row>
    <row r="53" spans="1:5" ht="13" x14ac:dyDescent="0.15">
      <c r="A53" s="103" t="s">
        <v>2989</v>
      </c>
      <c r="B53" s="97" t="s">
        <v>2948</v>
      </c>
      <c r="C53" s="103">
        <v>4</v>
      </c>
      <c r="D53" s="157" t="s">
        <v>2946</v>
      </c>
      <c r="E53" s="157"/>
    </row>
    <row r="54" spans="1:5" ht="13" x14ac:dyDescent="0.15">
      <c r="A54" s="103" t="s">
        <v>2938</v>
      </c>
      <c r="B54" s="103"/>
      <c r="C54" s="103">
        <f>SUBTOTAL(109,Table2['# of Lines])</f>
        <v>819</v>
      </c>
      <c r="D54" s="157"/>
      <c r="E54" s="157"/>
    </row>
  </sheetData>
  <conditionalFormatting sqref="A55:A1048576 A1:A53">
    <cfRule type="duplicateValues" dxfId="57" priority="1"/>
  </conditionalFormatting>
  <pageMargins left="0.7" right="0.7" top="0.75" bottom="0.75" header="0.3" footer="0.3"/>
  <pageSetup orientation="portrait" horizontalDpi="1200" verticalDpi="1200"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8272-0052-4A7F-B6F4-4945EA1F79EA}">
  <dimension ref="A1:AW828"/>
  <sheetViews>
    <sheetView workbookViewId="0">
      <selection activeCell="N711" sqref="N711"/>
    </sheetView>
  </sheetViews>
  <sheetFormatPr baseColWidth="10" defaultColWidth="8.83203125" defaultRowHeight="13" x14ac:dyDescent="0.15"/>
  <cols>
    <col min="48" max="48" width="23.1640625" customWidth="1"/>
  </cols>
  <sheetData>
    <row r="1" spans="1:49" s="1" customFormat="1" ht="15.5" customHeight="1" x14ac:dyDescent="0.15">
      <c r="A1" s="59" t="s">
        <v>0</v>
      </c>
      <c r="B1" s="44"/>
      <c r="C1" s="45"/>
      <c r="D1" s="44"/>
      <c r="G1" s="38" t="s">
        <v>1</v>
      </c>
      <c r="H1" s="38"/>
      <c r="I1" s="46"/>
      <c r="AF1" s="21"/>
      <c r="AU1" s="46"/>
    </row>
    <row r="2" spans="1:49" s="1" customFormat="1" ht="10" customHeight="1" x14ac:dyDescent="0.15">
      <c r="A2" s="59"/>
      <c r="B2" s="44"/>
      <c r="C2" s="45"/>
      <c r="D2" s="44"/>
      <c r="I2" s="46"/>
      <c r="AF2" s="21"/>
      <c r="AU2" s="46"/>
    </row>
    <row r="3" spans="1:49" s="1" customFormat="1" ht="17.5" customHeight="1" x14ac:dyDescent="0.2">
      <c r="A3" s="12" t="s">
        <v>2</v>
      </c>
      <c r="C3" s="46"/>
      <c r="I3" s="46"/>
      <c r="AF3" s="21"/>
      <c r="AU3" s="46"/>
    </row>
    <row r="4" spans="1:49" s="1" customFormat="1" ht="14" customHeight="1" x14ac:dyDescent="0.2">
      <c r="A4" s="12" t="s">
        <v>3</v>
      </c>
      <c r="C4" s="46"/>
      <c r="I4" s="46"/>
      <c r="AF4" s="21"/>
      <c r="AU4" s="46"/>
    </row>
    <row r="5" spans="1:49" s="1" customFormat="1" ht="10" customHeight="1" x14ac:dyDescent="0.15">
      <c r="C5" s="46"/>
      <c r="I5" s="46"/>
      <c r="AF5" s="21"/>
      <c r="AU5" s="46"/>
    </row>
    <row r="6" spans="1:49" s="1" customFormat="1" ht="17" customHeight="1" x14ac:dyDescent="0.2">
      <c r="A6" s="12" t="s">
        <v>4</v>
      </c>
      <c r="B6" s="43"/>
      <c r="C6" s="47"/>
      <c r="D6" s="43"/>
      <c r="E6" s="43"/>
      <c r="I6" s="46"/>
      <c r="AF6" s="21"/>
      <c r="AU6" s="46"/>
    </row>
    <row r="7" spans="1:49" s="1" customFormat="1" ht="10" customHeight="1" x14ac:dyDescent="0.15">
      <c r="A7" s="57"/>
      <c r="C7" s="46"/>
      <c r="I7" s="55"/>
      <c r="AF7" s="21"/>
      <c r="AU7" s="46"/>
    </row>
    <row r="8" spans="1:49" s="56" customFormat="1" ht="110" customHeight="1" x14ac:dyDescent="0.15">
      <c r="A8" s="139" t="s">
        <v>9</v>
      </c>
      <c r="B8" s="136" t="s">
        <v>10</v>
      </c>
      <c r="C8" s="136" t="s">
        <v>11</v>
      </c>
      <c r="D8" s="134" t="s">
        <v>12</v>
      </c>
      <c r="E8" s="134" t="s">
        <v>13</v>
      </c>
      <c r="F8" s="134" t="s">
        <v>14</v>
      </c>
      <c r="G8" s="134" t="s">
        <v>15</v>
      </c>
      <c r="H8" s="140" t="s">
        <v>16</v>
      </c>
      <c r="I8" s="123" t="s">
        <v>17</v>
      </c>
      <c r="J8" s="124" t="s">
        <v>18</v>
      </c>
      <c r="K8" s="134" t="s">
        <v>19</v>
      </c>
      <c r="L8" s="136" t="s">
        <v>20</v>
      </c>
      <c r="M8" s="136" t="s">
        <v>21</v>
      </c>
      <c r="N8" s="136" t="s">
        <v>22</v>
      </c>
      <c r="O8" s="134" t="s">
        <v>2990</v>
      </c>
      <c r="P8" s="136" t="s">
        <v>24</v>
      </c>
      <c r="Q8" s="136" t="s">
        <v>25</v>
      </c>
      <c r="R8" s="136" t="s">
        <v>26</v>
      </c>
      <c r="S8" s="136" t="s">
        <v>27</v>
      </c>
      <c r="T8" s="136" t="s">
        <v>28</v>
      </c>
      <c r="U8" s="136" t="s">
        <v>29</v>
      </c>
      <c r="V8" s="136" t="s">
        <v>30</v>
      </c>
      <c r="W8" s="136" t="s">
        <v>2991</v>
      </c>
      <c r="X8" s="136" t="s">
        <v>31</v>
      </c>
      <c r="Y8" s="136" t="s">
        <v>32</v>
      </c>
      <c r="Z8" s="134" t="s">
        <v>2992</v>
      </c>
      <c r="AA8" s="134" t="s">
        <v>2993</v>
      </c>
      <c r="AB8" s="128" t="s">
        <v>35</v>
      </c>
      <c r="AC8" s="135" t="s">
        <v>36</v>
      </c>
      <c r="AD8" s="135" t="s">
        <v>37</v>
      </c>
      <c r="AE8" s="136" t="s">
        <v>38</v>
      </c>
      <c r="AF8" s="135" t="s">
        <v>39</v>
      </c>
      <c r="AG8" s="89" t="s">
        <v>40</v>
      </c>
      <c r="AH8" s="90" t="s">
        <v>41</v>
      </c>
      <c r="AI8" s="90" t="s">
        <v>42</v>
      </c>
      <c r="AJ8" s="90" t="s">
        <v>43</v>
      </c>
      <c r="AK8" s="90" t="s">
        <v>44</v>
      </c>
      <c r="AL8" s="90" t="s">
        <v>45</v>
      </c>
      <c r="AM8" s="90" t="s">
        <v>46</v>
      </c>
      <c r="AN8" s="90" t="s">
        <v>47</v>
      </c>
      <c r="AO8" s="60" t="s">
        <v>2994</v>
      </c>
      <c r="AP8" s="60" t="s">
        <v>2995</v>
      </c>
      <c r="AQ8" s="60" t="s">
        <v>2996</v>
      </c>
      <c r="AR8" s="60" t="s">
        <v>2997</v>
      </c>
      <c r="AS8" s="60" t="s">
        <v>2998</v>
      </c>
      <c r="AT8" s="114" t="s">
        <v>53</v>
      </c>
      <c r="AU8" s="113" t="s">
        <v>2999</v>
      </c>
      <c r="AV8" s="120" t="s">
        <v>55</v>
      </c>
      <c r="AW8" s="120" t="s">
        <v>56</v>
      </c>
    </row>
    <row r="9" spans="1:49" s="1" customFormat="1" ht="232" hidden="1" customHeight="1" x14ac:dyDescent="0.15">
      <c r="A9" s="61">
        <v>100000</v>
      </c>
      <c r="B9" s="62" t="s">
        <v>57</v>
      </c>
      <c r="C9" s="63">
        <v>1915</v>
      </c>
      <c r="D9" s="62" t="s">
        <v>237</v>
      </c>
      <c r="E9" s="62" t="s">
        <v>238</v>
      </c>
      <c r="F9" s="62" t="s">
        <v>60</v>
      </c>
      <c r="G9" s="62" t="s">
        <v>239</v>
      </c>
      <c r="H9" s="62" t="s">
        <v>83</v>
      </c>
      <c r="I9" s="125">
        <v>55253</v>
      </c>
      <c r="J9" s="126" t="s">
        <v>240</v>
      </c>
      <c r="K9" s="64">
        <v>2.33</v>
      </c>
      <c r="L9" s="65">
        <v>193429</v>
      </c>
      <c r="M9" s="65">
        <v>5226</v>
      </c>
      <c r="N9" s="65">
        <v>8031</v>
      </c>
      <c r="O9" s="65">
        <f>SUM(Table1[[#This Row],[Salaries and Wages]:[Variable Fringe]])</f>
        <v>145666</v>
      </c>
      <c r="P9" s="65"/>
      <c r="Q9" s="65"/>
      <c r="R9" s="65"/>
      <c r="S9" s="65"/>
      <c r="T9" s="65"/>
      <c r="U9" s="65"/>
      <c r="V9" s="65"/>
      <c r="W9" s="65">
        <f>SUM(Table1[[#This Row],[ADOPTED
Supplies]:[ADOPTED
Other]])+Table1[[#This Row],[
 ADOPTED
Capital Expenditures]]</f>
        <v>2235</v>
      </c>
      <c r="X9" s="65"/>
      <c r="Y9" s="65"/>
      <c r="Z9" s="65">
        <v>206686</v>
      </c>
      <c r="AA9" s="65">
        <v>194858</v>
      </c>
      <c r="AB9" s="129" t="s">
        <v>241</v>
      </c>
      <c r="AC9" s="62" t="s">
        <v>242</v>
      </c>
      <c r="AD9" s="62" t="s">
        <v>243</v>
      </c>
      <c r="AE9" s="62" t="s">
        <v>67</v>
      </c>
      <c r="AF9" s="66" t="s">
        <v>244</v>
      </c>
      <c r="AG9" s="91"/>
      <c r="AH9" s="66">
        <v>0</v>
      </c>
      <c r="AI9" s="66"/>
      <c r="AJ9" s="66"/>
      <c r="AK9" s="66"/>
      <c r="AL9" s="66"/>
      <c r="AM9" s="66"/>
      <c r="AN9" s="66"/>
      <c r="AO9" s="66"/>
      <c r="AP9" s="66"/>
      <c r="AQ9" s="66"/>
      <c r="AR9" s="66"/>
      <c r="AS9" s="62" t="s">
        <v>83</v>
      </c>
      <c r="AT9" s="115" t="s">
        <v>240</v>
      </c>
      <c r="AU9" s="119" t="e">
        <f>IF(Table1[[#This Row],[PROPOSED
Form ID Name]]=Table1[[#This Row],[ADOPTED
Form ID Name]],TRUE,FALSE)</f>
        <v>#N/A</v>
      </c>
      <c r="AV9" s="121" t="s">
        <v>241</v>
      </c>
      <c r="AW9" s="122" t="e">
        <f>AND(Table1[[#This Row],[PROPOSED Adjustment Description]]=Table1[[#This Row],[ ADOPTED
Adjustment Description]],TRUE,FALSE)</f>
        <v>#N/A</v>
      </c>
    </row>
    <row r="10" spans="1:49" s="1" customFormat="1" ht="45" hidden="1" customHeight="1" x14ac:dyDescent="0.15">
      <c r="A10" s="67">
        <v>100000</v>
      </c>
      <c r="B10" s="68" t="s">
        <v>57</v>
      </c>
      <c r="C10" s="69">
        <v>9912</v>
      </c>
      <c r="D10" s="68" t="s">
        <v>102</v>
      </c>
      <c r="E10" s="68" t="s">
        <v>245</v>
      </c>
      <c r="F10" s="68" t="s">
        <v>83</v>
      </c>
      <c r="G10" s="68" t="s">
        <v>160</v>
      </c>
      <c r="H10" s="68" t="s">
        <v>83</v>
      </c>
      <c r="I10" s="125">
        <v>55853</v>
      </c>
      <c r="J10" s="126" t="s">
        <v>246</v>
      </c>
      <c r="K10" s="70"/>
      <c r="L10" s="71"/>
      <c r="M10" s="71"/>
      <c r="N10" s="71"/>
      <c r="O10" s="71">
        <f>SUM(Table1[[#This Row],[Salaries and Wages]:[Variable Fringe]])</f>
        <v>183665</v>
      </c>
      <c r="P10" s="71"/>
      <c r="Q10" s="71">
        <v>90000</v>
      </c>
      <c r="R10" s="71"/>
      <c r="S10" s="71"/>
      <c r="T10" s="71"/>
      <c r="U10" s="71"/>
      <c r="V10" s="71"/>
      <c r="W10" s="71">
        <f>SUM(Table1[[#This Row],[ADOPTED
Supplies]:[ADOPTED
Other]])+Table1[[#This Row],[
 ADOPTED
Capital Expenditures]]</f>
        <v>714300</v>
      </c>
      <c r="X10" s="71"/>
      <c r="Y10" s="71"/>
      <c r="Z10" s="71">
        <v>90000</v>
      </c>
      <c r="AA10" s="71"/>
      <c r="AB10" s="130" t="s">
        <v>247</v>
      </c>
      <c r="AC10" s="68" t="s">
        <v>248</v>
      </c>
      <c r="AD10" s="68" t="s">
        <v>249</v>
      </c>
      <c r="AE10" s="68" t="s">
        <v>94</v>
      </c>
      <c r="AF10" s="68" t="s">
        <v>69</v>
      </c>
      <c r="AG10" s="92"/>
      <c r="AH10" s="72">
        <v>0</v>
      </c>
      <c r="AI10" s="72"/>
      <c r="AJ10" s="68"/>
      <c r="AK10" s="68"/>
      <c r="AL10" s="68"/>
      <c r="AM10" s="68"/>
      <c r="AN10" s="68"/>
      <c r="AO10" s="68"/>
      <c r="AP10" s="68"/>
      <c r="AQ10" s="68"/>
      <c r="AR10" s="68"/>
      <c r="AS10" s="68" t="s">
        <v>83</v>
      </c>
      <c r="AT10" s="115" t="s">
        <v>246</v>
      </c>
      <c r="AU10" s="119" t="e">
        <f>IF(Table1[[#This Row],[PROPOSED
Form ID Name]]=Table1[[#This Row],[ADOPTED
Form ID Name]],TRUE,FALSE)</f>
        <v>#N/A</v>
      </c>
      <c r="AV10" s="121" t="s">
        <v>247</v>
      </c>
      <c r="AW10" s="122" t="e">
        <f>AND(Table1[[#This Row],[PROPOSED Adjustment Description]]=Table1[[#This Row],[ ADOPTED
Adjustment Description]],TRUE,FALSE)</f>
        <v>#N/A</v>
      </c>
    </row>
    <row r="11" spans="1:49" s="1" customFormat="1" ht="45" hidden="1" customHeight="1" x14ac:dyDescent="0.15">
      <c r="A11" s="61">
        <v>100000</v>
      </c>
      <c r="B11" s="73" t="s">
        <v>57</v>
      </c>
      <c r="C11" s="63">
        <v>1915</v>
      </c>
      <c r="D11" s="73" t="s">
        <v>237</v>
      </c>
      <c r="E11" s="73" t="s">
        <v>72</v>
      </c>
      <c r="F11" s="73" t="s">
        <v>60</v>
      </c>
      <c r="G11" s="73" t="s">
        <v>61</v>
      </c>
      <c r="H11" s="73" t="s">
        <v>83</v>
      </c>
      <c r="I11" s="125">
        <v>55860</v>
      </c>
      <c r="J11" s="127" t="s">
        <v>251</v>
      </c>
      <c r="K11" s="74"/>
      <c r="L11" s="75"/>
      <c r="M11" s="75"/>
      <c r="N11" s="75"/>
      <c r="O11" s="75">
        <f>SUM(Table1[[#This Row],[Salaries and Wages]:[Variable Fringe]])</f>
        <v>0</v>
      </c>
      <c r="P11" s="75"/>
      <c r="Q11" s="75">
        <v>11897</v>
      </c>
      <c r="R11" s="75"/>
      <c r="S11" s="75"/>
      <c r="T11" s="75"/>
      <c r="U11" s="75"/>
      <c r="V11" s="75"/>
      <c r="W11" s="75">
        <f>SUM(Table1[[#This Row],[ADOPTED
Supplies]:[ADOPTED
Other]])+Table1[[#This Row],[
 ADOPTED
Capital Expenditures]]</f>
        <v>0</v>
      </c>
      <c r="X11" s="75"/>
      <c r="Y11" s="75"/>
      <c r="Z11" s="75">
        <v>11897</v>
      </c>
      <c r="AA11" s="75"/>
      <c r="AB11" s="131" t="s">
        <v>252</v>
      </c>
      <c r="AC11" s="62" t="s">
        <v>253</v>
      </c>
      <c r="AD11" s="66" t="s">
        <v>254</v>
      </c>
      <c r="AE11" s="73" t="s">
        <v>94</v>
      </c>
      <c r="AF11" s="62" t="s">
        <v>255</v>
      </c>
      <c r="AG11" s="91"/>
      <c r="AH11" s="66">
        <v>0</v>
      </c>
      <c r="AI11" s="66"/>
      <c r="AJ11" s="62"/>
      <c r="AK11" s="62"/>
      <c r="AL11" s="62"/>
      <c r="AM11" s="62"/>
      <c r="AN11" s="62"/>
      <c r="AO11" s="62"/>
      <c r="AP11" s="62"/>
      <c r="AQ11" s="62"/>
      <c r="AR11" s="62"/>
      <c r="AS11" s="62" t="s">
        <v>83</v>
      </c>
      <c r="AT11" s="115" t="s">
        <v>251</v>
      </c>
      <c r="AU11" s="119" t="e">
        <f>IF(Table1[[#This Row],[PROPOSED
Form ID Name]]=Table1[[#This Row],[ADOPTED
Form ID Name]],TRUE,FALSE)</f>
        <v>#N/A</v>
      </c>
      <c r="AV11" s="121" t="s">
        <v>252</v>
      </c>
      <c r="AW11" s="122" t="e">
        <f>AND(Table1[[#This Row],[PROPOSED Adjustment Description]]=Table1[[#This Row],[ ADOPTED
Adjustment Description]],TRUE,FALSE)</f>
        <v>#N/A</v>
      </c>
    </row>
    <row r="12" spans="1:49" s="1" customFormat="1" ht="45" hidden="1" customHeight="1" x14ac:dyDescent="0.15">
      <c r="A12" s="67">
        <v>100000</v>
      </c>
      <c r="B12" s="68" t="s">
        <v>57</v>
      </c>
      <c r="C12" s="69">
        <v>1915</v>
      </c>
      <c r="D12" s="68" t="s">
        <v>237</v>
      </c>
      <c r="E12" s="68" t="s">
        <v>103</v>
      </c>
      <c r="F12" s="68" t="s">
        <v>60</v>
      </c>
      <c r="G12" s="68" t="s">
        <v>61</v>
      </c>
      <c r="H12" s="68" t="s">
        <v>83</v>
      </c>
      <c r="I12" s="125">
        <v>55960</v>
      </c>
      <c r="J12" s="126" t="s">
        <v>256</v>
      </c>
      <c r="K12" s="70"/>
      <c r="L12" s="71"/>
      <c r="M12" s="71"/>
      <c r="N12" s="71"/>
      <c r="O12" s="71">
        <f>SUM(Table1[[#This Row],[Salaries and Wages]:[Variable Fringe]])</f>
        <v>0</v>
      </c>
      <c r="P12" s="71"/>
      <c r="Q12" s="71">
        <v>15000</v>
      </c>
      <c r="R12" s="71"/>
      <c r="S12" s="71"/>
      <c r="T12" s="71"/>
      <c r="U12" s="71"/>
      <c r="V12" s="71"/>
      <c r="W12" s="71">
        <f>SUM(Table1[[#This Row],[ADOPTED
Supplies]:[ADOPTED
Other]])+Table1[[#This Row],[
 ADOPTED
Capital Expenditures]]</f>
        <v>0</v>
      </c>
      <c r="X12" s="71"/>
      <c r="Y12" s="71"/>
      <c r="Z12" s="71">
        <v>15000</v>
      </c>
      <c r="AA12" s="71"/>
      <c r="AB12" s="130" t="s">
        <v>257</v>
      </c>
      <c r="AC12" s="68" t="s">
        <v>258</v>
      </c>
      <c r="AD12" s="68" t="s">
        <v>259</v>
      </c>
      <c r="AE12" s="68" t="s">
        <v>67</v>
      </c>
      <c r="AF12" s="72" t="s">
        <v>260</v>
      </c>
      <c r="AG12" s="92"/>
      <c r="AH12" s="72">
        <v>0</v>
      </c>
      <c r="AI12" s="72"/>
      <c r="AJ12" s="72"/>
      <c r="AK12" s="72"/>
      <c r="AL12" s="72"/>
      <c r="AM12" s="72"/>
      <c r="AN12" s="72"/>
      <c r="AO12" s="72"/>
      <c r="AP12" s="72"/>
      <c r="AQ12" s="72"/>
      <c r="AR12" s="72"/>
      <c r="AS12" s="68" t="s">
        <v>83</v>
      </c>
      <c r="AT12" s="115" t="s">
        <v>256</v>
      </c>
      <c r="AU12" s="119" t="e">
        <f>IF(Table1[[#This Row],[PROPOSED
Form ID Name]]=Table1[[#This Row],[ADOPTED
Form ID Name]],TRUE,FALSE)</f>
        <v>#N/A</v>
      </c>
      <c r="AV12" s="121" t="s">
        <v>257</v>
      </c>
      <c r="AW12" s="122" t="e">
        <f>AND(Table1[[#This Row],[PROPOSED Adjustment Description]]=Table1[[#This Row],[ ADOPTED
Adjustment Description]],TRUE,FALSE)</f>
        <v>#N/A</v>
      </c>
    </row>
    <row r="13" spans="1:49" s="1" customFormat="1" ht="45" hidden="1" customHeight="1" x14ac:dyDescent="0.15">
      <c r="A13" s="61">
        <v>100000</v>
      </c>
      <c r="B13" s="62" t="s">
        <v>57</v>
      </c>
      <c r="C13" s="63">
        <v>1314</v>
      </c>
      <c r="D13" s="62" t="s">
        <v>261</v>
      </c>
      <c r="E13" s="62" t="s">
        <v>238</v>
      </c>
      <c r="F13" s="62" t="s">
        <v>60</v>
      </c>
      <c r="G13" s="62" t="s">
        <v>262</v>
      </c>
      <c r="H13" s="62" t="s">
        <v>263</v>
      </c>
      <c r="I13" s="125">
        <v>56368</v>
      </c>
      <c r="J13" s="126" t="s">
        <v>264</v>
      </c>
      <c r="K13" s="64"/>
      <c r="L13" s="65"/>
      <c r="M13" s="65"/>
      <c r="N13" s="65"/>
      <c r="O13" s="65">
        <f>SUM(Table1[[#This Row],[Salaries and Wages]:[Variable Fringe]])</f>
        <v>0</v>
      </c>
      <c r="P13" s="65"/>
      <c r="Q13" s="65"/>
      <c r="R13" s="65">
        <v>40000</v>
      </c>
      <c r="S13" s="65"/>
      <c r="T13" s="65"/>
      <c r="U13" s="65"/>
      <c r="V13" s="65"/>
      <c r="W13" s="65">
        <f>SUM(Table1[[#This Row],[ADOPTED
Supplies]:[ADOPTED
Other]])+Table1[[#This Row],[
 ADOPTED
Capital Expenditures]]</f>
        <v>102141</v>
      </c>
      <c r="X13" s="65"/>
      <c r="Y13" s="65"/>
      <c r="Z13" s="65">
        <v>40000</v>
      </c>
      <c r="AA13" s="65"/>
      <c r="AB13" s="130" t="s">
        <v>265</v>
      </c>
      <c r="AC13" s="66" t="s">
        <v>266</v>
      </c>
      <c r="AD13" s="66" t="s">
        <v>267</v>
      </c>
      <c r="AE13" s="62" t="s">
        <v>67</v>
      </c>
      <c r="AF13" s="66" t="s">
        <v>268</v>
      </c>
      <c r="AG13" s="91"/>
      <c r="AH13" s="66">
        <v>1</v>
      </c>
      <c r="AI13" s="66"/>
      <c r="AJ13" s="66"/>
      <c r="AK13" s="66"/>
      <c r="AL13" s="66"/>
      <c r="AM13" s="66"/>
      <c r="AN13" s="66"/>
      <c r="AO13" s="66"/>
      <c r="AP13" s="66"/>
      <c r="AQ13" s="66"/>
      <c r="AR13" s="66"/>
      <c r="AS13" s="62" t="s">
        <v>179</v>
      </c>
      <c r="AT13" s="115" t="s">
        <v>264</v>
      </c>
      <c r="AU13" s="116" t="e">
        <f>IF(Table1[[#This Row],[PROPOSED
Form ID Name]]=Table1[[#This Row],[ADOPTED
Form ID Name]],TRUE,FALSE)</f>
        <v>#N/A</v>
      </c>
      <c r="AV13" s="121" t="s">
        <v>265</v>
      </c>
      <c r="AW13" s="122" t="e">
        <f>AND(Table1[[#This Row],[PROPOSED Adjustment Description]]=Table1[[#This Row],[ ADOPTED
Adjustment Description]],TRUE,FALSE)</f>
        <v>#N/A</v>
      </c>
    </row>
    <row r="14" spans="1:49" s="1" customFormat="1" ht="45" hidden="1" customHeight="1" x14ac:dyDescent="0.15">
      <c r="A14" s="67">
        <v>100000</v>
      </c>
      <c r="B14" s="68" t="s">
        <v>57</v>
      </c>
      <c r="C14" s="69">
        <v>1619</v>
      </c>
      <c r="D14" s="68" t="s">
        <v>270</v>
      </c>
      <c r="E14" s="68" t="s">
        <v>238</v>
      </c>
      <c r="F14" s="68" t="s">
        <v>60</v>
      </c>
      <c r="G14" s="68" t="s">
        <v>104</v>
      </c>
      <c r="H14" s="68" t="s">
        <v>271</v>
      </c>
      <c r="I14" s="125">
        <v>56606</v>
      </c>
      <c r="J14" s="126" t="s">
        <v>272</v>
      </c>
      <c r="K14" s="70">
        <v>1</v>
      </c>
      <c r="L14" s="71">
        <v>169497</v>
      </c>
      <c r="M14" s="71">
        <v>31593</v>
      </c>
      <c r="N14" s="71">
        <v>12175</v>
      </c>
      <c r="O14" s="71">
        <f>SUM(Table1[[#This Row],[Salaries and Wages]:[Variable Fringe]])</f>
        <v>0</v>
      </c>
      <c r="P14" s="71"/>
      <c r="Q14" s="71"/>
      <c r="R14" s="71"/>
      <c r="S14" s="71"/>
      <c r="T14" s="71"/>
      <c r="U14" s="71"/>
      <c r="V14" s="71"/>
      <c r="W14" s="71">
        <f>SUM(Table1[[#This Row],[ADOPTED
Supplies]:[ADOPTED
Other]])+Table1[[#This Row],[
 ADOPTED
Capital Expenditures]]</f>
        <v>0</v>
      </c>
      <c r="X14" s="71"/>
      <c r="Y14" s="71"/>
      <c r="Z14" s="71">
        <v>213265</v>
      </c>
      <c r="AA14" s="71"/>
      <c r="AB14" s="130" t="s">
        <v>273</v>
      </c>
      <c r="AC14" s="68" t="s">
        <v>274</v>
      </c>
      <c r="AD14" s="72" t="s">
        <v>275</v>
      </c>
      <c r="AE14" s="68" t="s">
        <v>67</v>
      </c>
      <c r="AF14" s="72" t="s">
        <v>276</v>
      </c>
      <c r="AG14" s="92"/>
      <c r="AH14" s="72">
        <v>0</v>
      </c>
      <c r="AI14" s="72"/>
      <c r="AJ14" s="72"/>
      <c r="AK14" s="72"/>
      <c r="AL14" s="72"/>
      <c r="AM14" s="72"/>
      <c r="AN14" s="72"/>
      <c r="AO14" s="72"/>
      <c r="AP14" s="72"/>
      <c r="AQ14" s="72"/>
      <c r="AR14" s="72"/>
      <c r="AS14" s="68" t="s">
        <v>277</v>
      </c>
      <c r="AT14" s="115" t="s">
        <v>272</v>
      </c>
      <c r="AU14" s="116" t="e">
        <f>IF(Table1[[#This Row],[PROPOSED
Form ID Name]]=Table1[[#This Row],[ADOPTED
Form ID Name]],TRUE,FALSE)</f>
        <v>#N/A</v>
      </c>
      <c r="AV14" s="121" t="s">
        <v>273</v>
      </c>
      <c r="AW14" s="122" t="e">
        <f>AND(Table1[[#This Row],[PROPOSED Adjustment Description]]=Table1[[#This Row],[ ADOPTED
Adjustment Description]],TRUE,FALSE)</f>
        <v>#N/A</v>
      </c>
    </row>
    <row r="15" spans="1:49" s="1" customFormat="1" ht="45" hidden="1" customHeight="1" x14ac:dyDescent="0.15">
      <c r="A15" s="61">
        <v>100000</v>
      </c>
      <c r="B15" s="73" t="s">
        <v>57</v>
      </c>
      <c r="C15" s="63">
        <v>1619</v>
      </c>
      <c r="D15" s="73" t="s">
        <v>270</v>
      </c>
      <c r="E15" s="73" t="s">
        <v>278</v>
      </c>
      <c r="F15" s="73" t="s">
        <v>60</v>
      </c>
      <c r="G15" s="73" t="s">
        <v>279</v>
      </c>
      <c r="H15" s="73" t="s">
        <v>62</v>
      </c>
      <c r="I15" s="125">
        <v>56610</v>
      </c>
      <c r="J15" s="127" t="s">
        <v>280</v>
      </c>
      <c r="K15" s="74">
        <v>0.34</v>
      </c>
      <c r="L15" s="75">
        <v>33740</v>
      </c>
      <c r="M15" s="75">
        <v>478</v>
      </c>
      <c r="N15" s="75">
        <v>2513</v>
      </c>
      <c r="O15" s="75">
        <f>SUM(Table1[[#This Row],[Salaries and Wages]:[Variable Fringe]])</f>
        <v>0</v>
      </c>
      <c r="P15" s="75"/>
      <c r="Q15" s="75"/>
      <c r="R15" s="75"/>
      <c r="S15" s="75"/>
      <c r="T15" s="75"/>
      <c r="U15" s="75"/>
      <c r="V15" s="75"/>
      <c r="W15" s="75">
        <f>SUM(Table1[[#This Row],[ADOPTED
Supplies]:[ADOPTED
Other]])+Table1[[#This Row],[
 ADOPTED
Capital Expenditures]]</f>
        <v>0</v>
      </c>
      <c r="X15" s="75"/>
      <c r="Y15" s="75"/>
      <c r="Z15" s="75">
        <v>36731</v>
      </c>
      <c r="AA15" s="75"/>
      <c r="AB15" s="131" t="s">
        <v>281</v>
      </c>
      <c r="AC15" s="62" t="s">
        <v>242</v>
      </c>
      <c r="AD15" s="62" t="s">
        <v>282</v>
      </c>
      <c r="AE15" s="73" t="s">
        <v>94</v>
      </c>
      <c r="AF15" s="62" t="s">
        <v>283</v>
      </c>
      <c r="AG15" s="91"/>
      <c r="AH15" s="66">
        <v>0</v>
      </c>
      <c r="AI15" s="66"/>
      <c r="AJ15" s="62"/>
      <c r="AK15" s="62"/>
      <c r="AL15" s="62"/>
      <c r="AM15" s="62"/>
      <c r="AN15" s="62"/>
      <c r="AO15" s="62"/>
      <c r="AP15" s="62"/>
      <c r="AQ15" s="62"/>
      <c r="AR15" s="62"/>
      <c r="AS15" s="62" t="s">
        <v>70</v>
      </c>
      <c r="AT15" s="115" t="s">
        <v>280</v>
      </c>
      <c r="AU15" s="116" t="e">
        <f>IF(Table1[[#This Row],[PROPOSED
Form ID Name]]=Table1[[#This Row],[ADOPTED
Form ID Name]],TRUE,FALSE)</f>
        <v>#N/A</v>
      </c>
      <c r="AV15" s="121" t="s">
        <v>281</v>
      </c>
      <c r="AW15" s="122" t="e">
        <f>AND(Table1[[#This Row],[PROPOSED Adjustment Description]]=Table1[[#This Row],[ ADOPTED
Adjustment Description]],TRUE,FALSE)</f>
        <v>#N/A</v>
      </c>
    </row>
    <row r="16" spans="1:49" s="1" customFormat="1" ht="45" hidden="1" customHeight="1" x14ac:dyDescent="0.15">
      <c r="A16" s="61">
        <v>720057</v>
      </c>
      <c r="B16" s="73" t="s">
        <v>149</v>
      </c>
      <c r="C16" s="63">
        <v>2112</v>
      </c>
      <c r="D16" s="73" t="s">
        <v>150</v>
      </c>
      <c r="E16" s="73" t="s">
        <v>126</v>
      </c>
      <c r="F16" s="73" t="s">
        <v>83</v>
      </c>
      <c r="G16" s="73" t="s">
        <v>61</v>
      </c>
      <c r="H16" s="73" t="s">
        <v>284</v>
      </c>
      <c r="I16" s="125">
        <v>56612</v>
      </c>
      <c r="J16" s="127" t="s">
        <v>285</v>
      </c>
      <c r="K16" s="74"/>
      <c r="L16" s="75"/>
      <c r="M16" s="75"/>
      <c r="N16" s="75"/>
      <c r="O16" s="75">
        <f>SUM(Table1[[#This Row],[Salaries and Wages]:[Variable Fringe]])</f>
        <v>0</v>
      </c>
      <c r="P16" s="75"/>
      <c r="Q16" s="75"/>
      <c r="R16" s="75">
        <v>16544</v>
      </c>
      <c r="S16" s="75"/>
      <c r="T16" s="75"/>
      <c r="U16" s="75"/>
      <c r="V16" s="75"/>
      <c r="W16" s="75">
        <f>SUM(Table1[[#This Row],[ADOPTED
Supplies]:[ADOPTED
Other]])+Table1[[#This Row],[
 ADOPTED
Capital Expenditures]]</f>
        <v>0</v>
      </c>
      <c r="X16" s="75"/>
      <c r="Y16" s="75"/>
      <c r="Z16" s="75">
        <v>16544</v>
      </c>
      <c r="AA16" s="75"/>
      <c r="AB16" s="131" t="s">
        <v>286</v>
      </c>
      <c r="AC16" s="62" t="s">
        <v>287</v>
      </c>
      <c r="AD16" s="62" t="s">
        <v>288</v>
      </c>
      <c r="AE16" s="73" t="s">
        <v>94</v>
      </c>
      <c r="AF16" s="73" t="s">
        <v>69</v>
      </c>
      <c r="AG16" s="93"/>
      <c r="AH16" s="76">
        <v>0</v>
      </c>
      <c r="AI16" s="76"/>
      <c r="AJ16" s="73"/>
      <c r="AK16" s="73"/>
      <c r="AL16" s="73"/>
      <c r="AM16" s="73"/>
      <c r="AN16" s="73"/>
      <c r="AO16" s="62" t="s">
        <v>133</v>
      </c>
      <c r="AP16" s="62"/>
      <c r="AQ16" s="62"/>
      <c r="AR16" s="87"/>
      <c r="AS16" s="87"/>
      <c r="AT16" s="115" t="s">
        <v>285</v>
      </c>
      <c r="AU16" s="117" t="e">
        <f>IF(Table1[[#This Row],[PROPOSED
Form ID Name]]=Table1[[#This Row],[ADOPTED
Form ID Name]],TRUE,FALSE)</f>
        <v>#N/A</v>
      </c>
      <c r="AV16" s="121" t="s">
        <v>286</v>
      </c>
      <c r="AW16" s="122" t="e">
        <f>AND(Table1[[#This Row],[PROPOSED Adjustment Description]]=Table1[[#This Row],[ ADOPTED
Adjustment Description]],TRUE,FALSE)</f>
        <v>#N/A</v>
      </c>
    </row>
    <row r="17" spans="1:49" s="1" customFormat="1" ht="45" hidden="1" customHeight="1" x14ac:dyDescent="0.15">
      <c r="A17" s="67">
        <v>720057</v>
      </c>
      <c r="B17" s="68" t="s">
        <v>149</v>
      </c>
      <c r="C17" s="69">
        <v>2112</v>
      </c>
      <c r="D17" s="68" t="s">
        <v>150</v>
      </c>
      <c r="E17" s="68" t="s">
        <v>59</v>
      </c>
      <c r="F17" s="68" t="s">
        <v>83</v>
      </c>
      <c r="G17" s="68" t="s">
        <v>61</v>
      </c>
      <c r="H17" s="68" t="s">
        <v>284</v>
      </c>
      <c r="I17" s="125">
        <v>56614</v>
      </c>
      <c r="J17" s="126" t="s">
        <v>289</v>
      </c>
      <c r="K17" s="70"/>
      <c r="L17" s="71"/>
      <c r="M17" s="71"/>
      <c r="N17" s="71"/>
      <c r="O17" s="71">
        <f>SUM(Table1[[#This Row],[Salaries and Wages]:[Variable Fringe]])</f>
        <v>0</v>
      </c>
      <c r="P17" s="71"/>
      <c r="Q17" s="71"/>
      <c r="R17" s="71">
        <v>40000</v>
      </c>
      <c r="S17" s="71"/>
      <c r="T17" s="71"/>
      <c r="U17" s="71"/>
      <c r="V17" s="71"/>
      <c r="W17" s="71">
        <f>SUM(Table1[[#This Row],[ADOPTED
Supplies]:[ADOPTED
Other]])+Table1[[#This Row],[
 ADOPTED
Capital Expenditures]]</f>
        <v>0</v>
      </c>
      <c r="X17" s="71"/>
      <c r="Y17" s="71"/>
      <c r="Z17" s="71">
        <v>40000</v>
      </c>
      <c r="AA17" s="71"/>
      <c r="AB17" s="130" t="s">
        <v>290</v>
      </c>
      <c r="AC17" s="68" t="s">
        <v>291</v>
      </c>
      <c r="AD17" s="68" t="s">
        <v>292</v>
      </c>
      <c r="AE17" s="68" t="s">
        <v>94</v>
      </c>
      <c r="AF17" s="68" t="s">
        <v>69</v>
      </c>
      <c r="AG17" s="92"/>
      <c r="AH17" s="72">
        <v>0</v>
      </c>
      <c r="AI17" s="72"/>
      <c r="AJ17" s="68"/>
      <c r="AK17" s="68"/>
      <c r="AL17" s="68"/>
      <c r="AM17" s="68"/>
      <c r="AN17" s="68"/>
      <c r="AO17" s="68" t="s">
        <v>83</v>
      </c>
      <c r="AP17" s="68"/>
      <c r="AQ17" s="68"/>
      <c r="AR17" s="87"/>
      <c r="AS17" s="87"/>
      <c r="AT17" s="115" t="s">
        <v>289</v>
      </c>
      <c r="AU17" s="117" t="e">
        <f>IF(Table1[[#This Row],[PROPOSED
Form ID Name]]=Table1[[#This Row],[ADOPTED
Form ID Name]],TRUE,FALSE)</f>
        <v>#N/A</v>
      </c>
      <c r="AV17" s="121" t="s">
        <v>290</v>
      </c>
      <c r="AW17" s="122" t="e">
        <f>AND(Table1[[#This Row],[PROPOSED Adjustment Description]]=Table1[[#This Row],[ ADOPTED
Adjustment Description]],TRUE,FALSE)</f>
        <v>#N/A</v>
      </c>
    </row>
    <row r="18" spans="1:49" s="1" customFormat="1" ht="45" hidden="1" customHeight="1" x14ac:dyDescent="0.15">
      <c r="A18" s="61">
        <v>720057</v>
      </c>
      <c r="B18" s="73" t="s">
        <v>149</v>
      </c>
      <c r="C18" s="63">
        <v>2112</v>
      </c>
      <c r="D18" s="73" t="s">
        <v>150</v>
      </c>
      <c r="E18" s="73" t="s">
        <v>293</v>
      </c>
      <c r="F18" s="73" t="s">
        <v>83</v>
      </c>
      <c r="G18" s="73" t="s">
        <v>89</v>
      </c>
      <c r="H18" s="73" t="s">
        <v>83</v>
      </c>
      <c r="I18" s="125">
        <v>56617</v>
      </c>
      <c r="J18" s="127" t="s">
        <v>294</v>
      </c>
      <c r="K18" s="74"/>
      <c r="L18" s="75"/>
      <c r="M18" s="75"/>
      <c r="N18" s="75"/>
      <c r="O18" s="75">
        <f>SUM(Table1[[#This Row],[Salaries and Wages]:[Variable Fringe]])</f>
        <v>0</v>
      </c>
      <c r="P18" s="75"/>
      <c r="Q18" s="75"/>
      <c r="R18" s="75"/>
      <c r="S18" s="75"/>
      <c r="T18" s="75"/>
      <c r="U18" s="75"/>
      <c r="V18" s="75"/>
      <c r="W18" s="75">
        <f>SUM(Table1[[#This Row],[ADOPTED
Supplies]:[ADOPTED
Other]])+Table1[[#This Row],[
 ADOPTED
Capital Expenditures]]</f>
        <v>0</v>
      </c>
      <c r="X18" s="75"/>
      <c r="Y18" s="75"/>
      <c r="Z18" s="75"/>
      <c r="AA18" s="75">
        <v>1148423</v>
      </c>
      <c r="AB18" s="131" t="s">
        <v>295</v>
      </c>
      <c r="AC18" s="62" t="s">
        <v>296</v>
      </c>
      <c r="AD18" s="62" t="s">
        <v>297</v>
      </c>
      <c r="AE18" s="73" t="s">
        <v>94</v>
      </c>
      <c r="AF18" s="73" t="s">
        <v>69</v>
      </c>
      <c r="AG18" s="93"/>
      <c r="AH18" s="76">
        <v>0</v>
      </c>
      <c r="AI18" s="76"/>
      <c r="AJ18" s="73"/>
      <c r="AK18" s="73"/>
      <c r="AL18" s="73"/>
      <c r="AM18" s="73"/>
      <c r="AN18" s="73"/>
      <c r="AO18" s="62" t="s">
        <v>70</v>
      </c>
      <c r="AP18" s="62"/>
      <c r="AQ18" s="62"/>
      <c r="AR18" s="87"/>
      <c r="AS18" s="87"/>
      <c r="AT18" s="115" t="s">
        <v>294</v>
      </c>
      <c r="AU18" s="117" t="e">
        <f>IF(Table1[[#This Row],[PROPOSED
Form ID Name]]=Table1[[#This Row],[ADOPTED
Form ID Name]],TRUE,FALSE)</f>
        <v>#N/A</v>
      </c>
      <c r="AV18" s="121" t="s">
        <v>295</v>
      </c>
      <c r="AW18" s="122" t="e">
        <f>AND(Table1[[#This Row],[PROPOSED Adjustment Description]]=Table1[[#This Row],[ ADOPTED
Adjustment Description]],TRUE,FALSE)</f>
        <v>#N/A</v>
      </c>
    </row>
    <row r="19" spans="1:49" s="1" customFormat="1" ht="45" hidden="1" customHeight="1" x14ac:dyDescent="0.15">
      <c r="A19" s="67">
        <v>720057</v>
      </c>
      <c r="B19" s="79" t="s">
        <v>149</v>
      </c>
      <c r="C19" s="69">
        <v>2112</v>
      </c>
      <c r="D19" s="79" t="s">
        <v>150</v>
      </c>
      <c r="E19" s="79" t="s">
        <v>278</v>
      </c>
      <c r="F19" s="79" t="s">
        <v>83</v>
      </c>
      <c r="G19" s="79" t="s">
        <v>83</v>
      </c>
      <c r="H19" s="79" t="s">
        <v>83</v>
      </c>
      <c r="I19" s="125">
        <v>56618</v>
      </c>
      <c r="J19" s="127" t="s">
        <v>298</v>
      </c>
      <c r="K19" s="86">
        <v>-0.5</v>
      </c>
      <c r="L19" s="83">
        <v>-18762</v>
      </c>
      <c r="M19" s="83">
        <v>-9795</v>
      </c>
      <c r="N19" s="83">
        <v>-8107</v>
      </c>
      <c r="O19" s="83">
        <f>SUM(Table1[[#This Row],[Salaries and Wages]:[Variable Fringe]])</f>
        <v>0</v>
      </c>
      <c r="P19" s="81"/>
      <c r="Q19" s="81"/>
      <c r="R19" s="81"/>
      <c r="S19" s="81"/>
      <c r="T19" s="81"/>
      <c r="U19" s="81"/>
      <c r="V19" s="81"/>
      <c r="W19" s="81">
        <f>SUM(Table1[[#This Row],[ADOPTED
Supplies]:[ADOPTED
Other]])+Table1[[#This Row],[
 ADOPTED
Capital Expenditures]]</f>
        <v>593000</v>
      </c>
      <c r="X19" s="81"/>
      <c r="Y19" s="81"/>
      <c r="Z19" s="83">
        <v>-36664</v>
      </c>
      <c r="AA19" s="81"/>
      <c r="AB19" s="132" t="s">
        <v>299</v>
      </c>
      <c r="AC19" s="68" t="s">
        <v>300</v>
      </c>
      <c r="AD19" s="68" t="s">
        <v>301</v>
      </c>
      <c r="AE19" s="79" t="s">
        <v>94</v>
      </c>
      <c r="AF19" s="79" t="s">
        <v>69</v>
      </c>
      <c r="AG19" s="94"/>
      <c r="AH19" s="82">
        <v>0</v>
      </c>
      <c r="AI19" s="82"/>
      <c r="AJ19" s="79"/>
      <c r="AK19" s="79"/>
      <c r="AL19" s="79"/>
      <c r="AM19" s="79"/>
      <c r="AN19" s="79"/>
      <c r="AO19" s="68" t="s">
        <v>83</v>
      </c>
      <c r="AP19" s="68"/>
      <c r="AQ19" s="68"/>
      <c r="AR19" s="87"/>
      <c r="AS19" s="87"/>
      <c r="AT19" s="115" t="s">
        <v>298</v>
      </c>
      <c r="AU19" s="117" t="e">
        <f>IF(Table1[[#This Row],[PROPOSED
Form ID Name]]=Table1[[#This Row],[ADOPTED
Form ID Name]],TRUE,FALSE)</f>
        <v>#N/A</v>
      </c>
      <c r="AV19" s="121" t="s">
        <v>299</v>
      </c>
      <c r="AW19" s="122" t="e">
        <f>AND(Table1[[#This Row],[PROPOSED Adjustment Description]]=Table1[[#This Row],[ ADOPTED
Adjustment Description]],TRUE,FALSE)</f>
        <v>#N/A</v>
      </c>
    </row>
    <row r="20" spans="1:49" s="1" customFormat="1" ht="45" hidden="1" customHeight="1" x14ac:dyDescent="0.15">
      <c r="A20" s="61">
        <v>720057</v>
      </c>
      <c r="B20" s="73" t="s">
        <v>149</v>
      </c>
      <c r="C20" s="63">
        <v>2112</v>
      </c>
      <c r="D20" s="73" t="s">
        <v>150</v>
      </c>
      <c r="E20" s="73" t="s">
        <v>302</v>
      </c>
      <c r="F20" s="73" t="s">
        <v>83</v>
      </c>
      <c r="G20" s="73" t="s">
        <v>89</v>
      </c>
      <c r="H20" s="73" t="s">
        <v>83</v>
      </c>
      <c r="I20" s="125">
        <v>56619</v>
      </c>
      <c r="J20" s="127" t="s">
        <v>303</v>
      </c>
      <c r="K20" s="74"/>
      <c r="L20" s="75"/>
      <c r="M20" s="75"/>
      <c r="N20" s="75"/>
      <c r="O20" s="75">
        <f>SUM(Table1[[#This Row],[Salaries and Wages]:[Variable Fringe]])</f>
        <v>0</v>
      </c>
      <c r="P20" s="75"/>
      <c r="Q20" s="75"/>
      <c r="R20" s="75"/>
      <c r="S20" s="75"/>
      <c r="T20" s="75"/>
      <c r="U20" s="75"/>
      <c r="V20" s="75"/>
      <c r="W20" s="75">
        <f>SUM(Table1[[#This Row],[ADOPTED
Supplies]:[ADOPTED
Other]])+Table1[[#This Row],[
 ADOPTED
Capital Expenditures]]</f>
        <v>0</v>
      </c>
      <c r="X20" s="75"/>
      <c r="Y20" s="75"/>
      <c r="Z20" s="75"/>
      <c r="AA20" s="75">
        <v>2348840</v>
      </c>
      <c r="AB20" s="132" t="s">
        <v>304</v>
      </c>
      <c r="AC20" s="62" t="s">
        <v>305</v>
      </c>
      <c r="AD20" s="62" t="s">
        <v>306</v>
      </c>
      <c r="AE20" s="73" t="s">
        <v>94</v>
      </c>
      <c r="AF20" s="73" t="s">
        <v>69</v>
      </c>
      <c r="AG20" s="93"/>
      <c r="AH20" s="76">
        <v>0</v>
      </c>
      <c r="AI20" s="76"/>
      <c r="AJ20" s="73"/>
      <c r="AK20" s="73"/>
      <c r="AL20" s="73"/>
      <c r="AM20" s="73"/>
      <c r="AN20" s="73"/>
      <c r="AO20" s="62" t="s">
        <v>83</v>
      </c>
      <c r="AP20" s="62"/>
      <c r="AQ20" s="62"/>
      <c r="AR20" s="87"/>
      <c r="AS20" s="87"/>
      <c r="AT20" s="115" t="s">
        <v>303</v>
      </c>
      <c r="AU20" s="117" t="e">
        <f>IF(Table1[[#This Row],[PROPOSED
Form ID Name]]=Table1[[#This Row],[ADOPTED
Form ID Name]],TRUE,FALSE)</f>
        <v>#N/A</v>
      </c>
      <c r="AV20" s="121" t="s">
        <v>304</v>
      </c>
      <c r="AW20" s="122" t="e">
        <f>AND(Table1[[#This Row],[PROPOSED Adjustment Description]]=Table1[[#This Row],[ ADOPTED
Adjustment Description]],TRUE,FALSE)</f>
        <v>#N/A</v>
      </c>
    </row>
    <row r="21" spans="1:49" s="1" customFormat="1" ht="45" hidden="1" customHeight="1" x14ac:dyDescent="0.15">
      <c r="A21" s="67">
        <v>100000</v>
      </c>
      <c r="B21" s="68" t="s">
        <v>57</v>
      </c>
      <c r="C21" s="69">
        <v>211611</v>
      </c>
      <c r="D21" s="68" t="s">
        <v>71</v>
      </c>
      <c r="E21" s="68" t="s">
        <v>83</v>
      </c>
      <c r="F21" s="68" t="s">
        <v>307</v>
      </c>
      <c r="G21" s="68" t="s">
        <v>134</v>
      </c>
      <c r="H21" s="68" t="s">
        <v>83</v>
      </c>
      <c r="I21" s="125">
        <v>56674</v>
      </c>
      <c r="J21" s="126" t="s">
        <v>308</v>
      </c>
      <c r="K21" s="70"/>
      <c r="L21" s="71"/>
      <c r="M21" s="71"/>
      <c r="N21" s="71"/>
      <c r="O21" s="71">
        <f>SUM(Table1[[#This Row],[Salaries and Wages]:[Variable Fringe]])</f>
        <v>0</v>
      </c>
      <c r="P21" s="71"/>
      <c r="Q21" s="71"/>
      <c r="R21" s="71"/>
      <c r="S21" s="71"/>
      <c r="T21" s="71"/>
      <c r="U21" s="71"/>
      <c r="V21" s="71"/>
      <c r="W21" s="71">
        <f>SUM(Table1[[#This Row],[ADOPTED
Supplies]:[ADOPTED
Other]])+Table1[[#This Row],[
 ADOPTED
Capital Expenditures]]</f>
        <v>0</v>
      </c>
      <c r="X21" s="71"/>
      <c r="Y21" s="71"/>
      <c r="Z21" s="71"/>
      <c r="AA21" s="77">
        <v>-79000</v>
      </c>
      <c r="AB21" s="130" t="s">
        <v>309</v>
      </c>
      <c r="AC21" s="68" t="s">
        <v>310</v>
      </c>
      <c r="AD21" s="68" t="s">
        <v>311</v>
      </c>
      <c r="AE21" s="68" t="s">
        <v>94</v>
      </c>
      <c r="AF21" s="68" t="s">
        <v>312</v>
      </c>
      <c r="AG21" s="92"/>
      <c r="AH21" s="72">
        <v>0</v>
      </c>
      <c r="AI21" s="72"/>
      <c r="AJ21" s="68"/>
      <c r="AK21" s="68"/>
      <c r="AL21" s="68"/>
      <c r="AM21" s="68"/>
      <c r="AN21" s="68"/>
      <c r="AO21" s="68"/>
      <c r="AP21" s="68"/>
      <c r="AQ21" s="68"/>
      <c r="AR21" s="68"/>
      <c r="AS21" s="68" t="s">
        <v>83</v>
      </c>
      <c r="AT21" s="115" t="s">
        <v>308</v>
      </c>
      <c r="AU21" s="116" t="e">
        <f>IF(Table1[[#This Row],[PROPOSED
Form ID Name]]=Table1[[#This Row],[ADOPTED
Form ID Name]],TRUE,FALSE)</f>
        <v>#N/A</v>
      </c>
      <c r="AV21" s="121" t="s">
        <v>309</v>
      </c>
      <c r="AW21" s="122" t="e">
        <f>AND(Table1[[#This Row],[PROPOSED Adjustment Description]]=Table1[[#This Row],[ ADOPTED
Adjustment Description]],TRUE,FALSE)</f>
        <v>#N/A</v>
      </c>
    </row>
    <row r="22" spans="1:49" s="1" customFormat="1" ht="45" hidden="1" customHeight="1" x14ac:dyDescent="0.15">
      <c r="A22" s="61">
        <v>100000</v>
      </c>
      <c r="B22" s="62" t="s">
        <v>57</v>
      </c>
      <c r="C22" s="63">
        <v>211611</v>
      </c>
      <c r="D22" s="62" t="s">
        <v>71</v>
      </c>
      <c r="E22" s="62" t="s">
        <v>83</v>
      </c>
      <c r="F22" s="62" t="s">
        <v>83</v>
      </c>
      <c r="G22" s="62" t="s">
        <v>134</v>
      </c>
      <c r="H22" s="62" t="s">
        <v>83</v>
      </c>
      <c r="I22" s="125">
        <v>56675</v>
      </c>
      <c r="J22" s="126" t="s">
        <v>313</v>
      </c>
      <c r="K22" s="64"/>
      <c r="L22" s="65"/>
      <c r="M22" s="65"/>
      <c r="N22" s="65"/>
      <c r="O22" s="65">
        <f>SUM(Table1[[#This Row],[Salaries and Wages]:[Variable Fringe]])</f>
        <v>0</v>
      </c>
      <c r="P22" s="65"/>
      <c r="Q22" s="65"/>
      <c r="R22" s="65"/>
      <c r="S22" s="65"/>
      <c r="T22" s="65"/>
      <c r="U22" s="65"/>
      <c r="V22" s="65"/>
      <c r="W22" s="65">
        <f>SUM(Table1[[#This Row],[ADOPTED
Supplies]:[ADOPTED
Other]])+Table1[[#This Row],[
 ADOPTED
Capital Expenditures]]</f>
        <v>0</v>
      </c>
      <c r="X22" s="65"/>
      <c r="Y22" s="65"/>
      <c r="Z22" s="65"/>
      <c r="AA22" s="78">
        <v>-62000</v>
      </c>
      <c r="AB22" s="130" t="s">
        <v>314</v>
      </c>
      <c r="AC22" s="62" t="s">
        <v>315</v>
      </c>
      <c r="AD22" s="62" t="s">
        <v>316</v>
      </c>
      <c r="AE22" s="62" t="s">
        <v>94</v>
      </c>
      <c r="AF22" s="62" t="s">
        <v>317</v>
      </c>
      <c r="AG22" s="91"/>
      <c r="AH22" s="66">
        <v>0</v>
      </c>
      <c r="AI22" s="66"/>
      <c r="AJ22" s="62"/>
      <c r="AK22" s="62"/>
      <c r="AL22" s="62"/>
      <c r="AM22" s="62"/>
      <c r="AN22" s="62"/>
      <c r="AO22" s="62"/>
      <c r="AP22" s="62"/>
      <c r="AQ22" s="62"/>
      <c r="AR22" s="62"/>
      <c r="AS22" s="62" t="s">
        <v>70</v>
      </c>
      <c r="AT22" s="115" t="s">
        <v>313</v>
      </c>
      <c r="AU22" s="116" t="e">
        <f>IF(Table1[[#This Row],[PROPOSED
Form ID Name]]=Table1[[#This Row],[ADOPTED
Form ID Name]],TRUE,FALSE)</f>
        <v>#N/A</v>
      </c>
      <c r="AV22" s="121" t="s">
        <v>314</v>
      </c>
      <c r="AW22" s="122" t="e">
        <f>AND(Table1[[#This Row],[PROPOSED Adjustment Description]]=Table1[[#This Row],[ ADOPTED
Adjustment Description]],TRUE,FALSE)</f>
        <v>#N/A</v>
      </c>
    </row>
    <row r="23" spans="1:49" s="1" customFormat="1" ht="45" hidden="1" customHeight="1" x14ac:dyDescent="0.15">
      <c r="A23" s="67">
        <v>100000</v>
      </c>
      <c r="B23" s="68" t="s">
        <v>57</v>
      </c>
      <c r="C23" s="69">
        <v>1914</v>
      </c>
      <c r="D23" s="68" t="s">
        <v>318</v>
      </c>
      <c r="E23" s="68" t="s">
        <v>245</v>
      </c>
      <c r="F23" s="68" t="s">
        <v>60</v>
      </c>
      <c r="G23" s="68" t="s">
        <v>61</v>
      </c>
      <c r="H23" s="68" t="s">
        <v>83</v>
      </c>
      <c r="I23" s="125">
        <v>56678</v>
      </c>
      <c r="J23" s="126" t="s">
        <v>319</v>
      </c>
      <c r="K23" s="70"/>
      <c r="L23" s="71"/>
      <c r="M23" s="71"/>
      <c r="N23" s="71"/>
      <c r="O23" s="71">
        <f>SUM(Table1[[#This Row],[Salaries and Wages]:[Variable Fringe]])</f>
        <v>0</v>
      </c>
      <c r="P23" s="71"/>
      <c r="Q23" s="71">
        <v>975000</v>
      </c>
      <c r="R23" s="71"/>
      <c r="S23" s="71"/>
      <c r="T23" s="71"/>
      <c r="U23" s="71"/>
      <c r="V23" s="71"/>
      <c r="W23" s="71">
        <f>SUM(Table1[[#This Row],[ADOPTED
Supplies]:[ADOPTED
Other]])+Table1[[#This Row],[
 ADOPTED
Capital Expenditures]]</f>
        <v>5000000</v>
      </c>
      <c r="X23" s="71"/>
      <c r="Y23" s="71"/>
      <c r="Z23" s="71">
        <v>975000</v>
      </c>
      <c r="AA23" s="71"/>
      <c r="AB23" s="130" t="s">
        <v>320</v>
      </c>
      <c r="AC23" s="68" t="s">
        <v>321</v>
      </c>
      <c r="AD23" s="72" t="s">
        <v>322</v>
      </c>
      <c r="AE23" s="68" t="s">
        <v>67</v>
      </c>
      <c r="AF23" s="72" t="s">
        <v>323</v>
      </c>
      <c r="AG23" s="92"/>
      <c r="AH23" s="72">
        <v>0</v>
      </c>
      <c r="AI23" s="72"/>
      <c r="AJ23" s="72"/>
      <c r="AK23" s="72"/>
      <c r="AL23" s="72"/>
      <c r="AM23" s="72"/>
      <c r="AN23" s="72"/>
      <c r="AO23" s="72"/>
      <c r="AP23" s="72"/>
      <c r="AQ23" s="72"/>
      <c r="AR23" s="72"/>
      <c r="AS23" s="68" t="s">
        <v>70</v>
      </c>
      <c r="AT23" s="115" t="s">
        <v>319</v>
      </c>
      <c r="AU23" s="116" t="e">
        <f>IF(Table1[[#This Row],[PROPOSED
Form ID Name]]=Table1[[#This Row],[ADOPTED
Form ID Name]],TRUE,FALSE)</f>
        <v>#N/A</v>
      </c>
      <c r="AV23" s="121" t="s">
        <v>320</v>
      </c>
      <c r="AW23" s="122" t="e">
        <f>AND(Table1[[#This Row],[PROPOSED Adjustment Description]]=Table1[[#This Row],[ ADOPTED
Adjustment Description]],TRUE,FALSE)</f>
        <v>#N/A</v>
      </c>
    </row>
    <row r="24" spans="1:49" s="1" customFormat="1" ht="45" hidden="1" customHeight="1" x14ac:dyDescent="0.15">
      <c r="A24" s="61">
        <v>100000</v>
      </c>
      <c r="B24" s="62" t="s">
        <v>57</v>
      </c>
      <c r="C24" s="63">
        <v>1914</v>
      </c>
      <c r="D24" s="62" t="s">
        <v>318</v>
      </c>
      <c r="E24" s="62" t="s">
        <v>293</v>
      </c>
      <c r="F24" s="62" t="s">
        <v>60</v>
      </c>
      <c r="G24" s="62" t="s">
        <v>61</v>
      </c>
      <c r="H24" s="62" t="s">
        <v>83</v>
      </c>
      <c r="I24" s="125">
        <v>56679</v>
      </c>
      <c r="J24" s="126" t="s">
        <v>324</v>
      </c>
      <c r="K24" s="64"/>
      <c r="L24" s="65"/>
      <c r="M24" s="65"/>
      <c r="N24" s="65"/>
      <c r="O24" s="65">
        <f>SUM(Table1[[#This Row],[Salaries and Wages]:[Variable Fringe]])</f>
        <v>132443</v>
      </c>
      <c r="P24" s="65"/>
      <c r="Q24" s="65">
        <v>22440</v>
      </c>
      <c r="R24" s="65"/>
      <c r="S24" s="65">
        <v>335940</v>
      </c>
      <c r="T24" s="65"/>
      <c r="U24" s="65"/>
      <c r="V24" s="65"/>
      <c r="W24" s="65">
        <f>SUM(Table1[[#This Row],[ADOPTED
Supplies]:[ADOPTED
Other]])+Table1[[#This Row],[
 ADOPTED
Capital Expenditures]]</f>
        <v>4636</v>
      </c>
      <c r="X24" s="65"/>
      <c r="Y24" s="65"/>
      <c r="Z24" s="65">
        <v>358380</v>
      </c>
      <c r="AA24" s="65"/>
      <c r="AB24" s="130" t="s">
        <v>325</v>
      </c>
      <c r="AC24" s="62" t="s">
        <v>326</v>
      </c>
      <c r="AD24" s="66" t="s">
        <v>327</v>
      </c>
      <c r="AE24" s="62" t="s">
        <v>67</v>
      </c>
      <c r="AF24" s="66" t="s">
        <v>328</v>
      </c>
      <c r="AG24" s="91"/>
      <c r="AH24" s="66">
        <v>0</v>
      </c>
      <c r="AI24" s="66"/>
      <c r="AJ24" s="66"/>
      <c r="AK24" s="66"/>
      <c r="AL24" s="66"/>
      <c r="AM24" s="66"/>
      <c r="AN24" s="66"/>
      <c r="AO24" s="66"/>
      <c r="AP24" s="66"/>
      <c r="AQ24" s="66"/>
      <c r="AR24" s="66"/>
      <c r="AS24" s="62" t="s">
        <v>70</v>
      </c>
      <c r="AT24" s="115" t="s">
        <v>324</v>
      </c>
      <c r="AU24" s="116" t="e">
        <f>IF(Table1[[#This Row],[PROPOSED
Form ID Name]]=Table1[[#This Row],[ADOPTED
Form ID Name]],TRUE,FALSE)</f>
        <v>#N/A</v>
      </c>
      <c r="AV24" s="121" t="s">
        <v>325</v>
      </c>
      <c r="AW24" s="122" t="e">
        <f>AND(Table1[[#This Row],[PROPOSED Adjustment Description]]=Table1[[#This Row],[ ADOPTED
Adjustment Description]],TRUE,FALSE)</f>
        <v>#N/A</v>
      </c>
    </row>
    <row r="25" spans="1:49" s="1" customFormat="1" ht="45" hidden="1" customHeight="1" x14ac:dyDescent="0.15">
      <c r="A25" s="67">
        <v>100000</v>
      </c>
      <c r="B25" s="68" t="s">
        <v>57</v>
      </c>
      <c r="C25" s="69">
        <v>1914</v>
      </c>
      <c r="D25" s="68" t="s">
        <v>318</v>
      </c>
      <c r="E25" s="68" t="s">
        <v>329</v>
      </c>
      <c r="F25" s="68" t="s">
        <v>60</v>
      </c>
      <c r="G25" s="68" t="s">
        <v>160</v>
      </c>
      <c r="H25" s="68" t="s">
        <v>83</v>
      </c>
      <c r="I25" s="125">
        <v>56680</v>
      </c>
      <c r="J25" s="126" t="s">
        <v>330</v>
      </c>
      <c r="K25" s="70"/>
      <c r="L25" s="71"/>
      <c r="M25" s="71"/>
      <c r="N25" s="71"/>
      <c r="O25" s="71">
        <f>SUM(Table1[[#This Row],[Salaries and Wages]:[Variable Fringe]])</f>
        <v>0</v>
      </c>
      <c r="P25" s="71"/>
      <c r="Q25" s="71">
        <v>172920</v>
      </c>
      <c r="R25" s="71"/>
      <c r="S25" s="71"/>
      <c r="T25" s="71"/>
      <c r="U25" s="71"/>
      <c r="V25" s="71"/>
      <c r="W25" s="71">
        <f>SUM(Table1[[#This Row],[ADOPTED
Supplies]:[ADOPTED
Other]])+Table1[[#This Row],[
 ADOPTED
Capital Expenditures]]</f>
        <v>300000</v>
      </c>
      <c r="X25" s="71"/>
      <c r="Y25" s="71"/>
      <c r="Z25" s="71">
        <v>172920</v>
      </c>
      <c r="AA25" s="71"/>
      <c r="AB25" s="130" t="s">
        <v>331</v>
      </c>
      <c r="AC25" s="68" t="s">
        <v>332</v>
      </c>
      <c r="AD25" s="72" t="s">
        <v>333</v>
      </c>
      <c r="AE25" s="68" t="s">
        <v>67</v>
      </c>
      <c r="AF25" s="72" t="s">
        <v>334</v>
      </c>
      <c r="AG25" s="92"/>
      <c r="AH25" s="72">
        <v>0</v>
      </c>
      <c r="AI25" s="72"/>
      <c r="AJ25" s="72"/>
      <c r="AK25" s="72"/>
      <c r="AL25" s="72"/>
      <c r="AM25" s="72"/>
      <c r="AN25" s="72"/>
      <c r="AO25" s="72"/>
      <c r="AP25" s="72"/>
      <c r="AQ25" s="72"/>
      <c r="AR25" s="72"/>
      <c r="AS25" s="68" t="s">
        <v>277</v>
      </c>
      <c r="AT25" s="115" t="s">
        <v>330</v>
      </c>
      <c r="AU25" s="116" t="e">
        <f>IF(Table1[[#This Row],[PROPOSED
Form ID Name]]=Table1[[#This Row],[ADOPTED
Form ID Name]],TRUE,FALSE)</f>
        <v>#N/A</v>
      </c>
      <c r="AV25" s="121" t="s">
        <v>331</v>
      </c>
      <c r="AW25" s="122" t="e">
        <f>AND(Table1[[#This Row],[PROPOSED Adjustment Description]]=Table1[[#This Row],[ ADOPTED
Adjustment Description]],TRUE,FALSE)</f>
        <v>#N/A</v>
      </c>
    </row>
    <row r="26" spans="1:49" s="1" customFormat="1" ht="45" hidden="1" customHeight="1" x14ac:dyDescent="0.15">
      <c r="A26" s="61">
        <v>100000</v>
      </c>
      <c r="B26" s="62" t="s">
        <v>57</v>
      </c>
      <c r="C26" s="63">
        <v>1914</v>
      </c>
      <c r="D26" s="62" t="s">
        <v>318</v>
      </c>
      <c r="E26" s="62" t="s">
        <v>335</v>
      </c>
      <c r="F26" s="62" t="s">
        <v>60</v>
      </c>
      <c r="G26" s="62" t="s">
        <v>61</v>
      </c>
      <c r="H26" s="62" t="s">
        <v>83</v>
      </c>
      <c r="I26" s="125">
        <v>56692</v>
      </c>
      <c r="J26" s="126" t="s">
        <v>336</v>
      </c>
      <c r="K26" s="64"/>
      <c r="L26" s="65"/>
      <c r="M26" s="65"/>
      <c r="N26" s="65"/>
      <c r="O26" s="65">
        <f>SUM(Table1[[#This Row],[Salaries and Wages]:[Variable Fringe]])</f>
        <v>0</v>
      </c>
      <c r="P26" s="65">
        <v>4000000</v>
      </c>
      <c r="Q26" s="65"/>
      <c r="R26" s="65"/>
      <c r="S26" s="65"/>
      <c r="T26" s="65"/>
      <c r="U26" s="65"/>
      <c r="V26" s="65"/>
      <c r="W26" s="65">
        <f>SUM(Table1[[#This Row],[ADOPTED
Supplies]:[ADOPTED
Other]])+Table1[[#This Row],[
 ADOPTED
Capital Expenditures]]</f>
        <v>300000</v>
      </c>
      <c r="X26" s="65"/>
      <c r="Y26" s="65"/>
      <c r="Z26" s="65">
        <v>4000000</v>
      </c>
      <c r="AA26" s="65"/>
      <c r="AB26" s="130" t="s">
        <v>337</v>
      </c>
      <c r="AC26" s="62" t="s">
        <v>338</v>
      </c>
      <c r="AD26" s="66" t="s">
        <v>339</v>
      </c>
      <c r="AE26" s="62" t="s">
        <v>67</v>
      </c>
      <c r="AF26" s="66" t="s">
        <v>340</v>
      </c>
      <c r="AG26" s="91"/>
      <c r="AH26" s="66">
        <v>0</v>
      </c>
      <c r="AI26" s="66"/>
      <c r="AJ26" s="66"/>
      <c r="AK26" s="66"/>
      <c r="AL26" s="66"/>
      <c r="AM26" s="66"/>
      <c r="AN26" s="66"/>
      <c r="AO26" s="66"/>
      <c r="AP26" s="66"/>
      <c r="AQ26" s="66"/>
      <c r="AR26" s="66"/>
      <c r="AS26" s="62" t="s">
        <v>133</v>
      </c>
      <c r="AT26" s="115" t="s">
        <v>336</v>
      </c>
      <c r="AU26" s="116" t="e">
        <f>IF(Table1[[#This Row],[PROPOSED
Form ID Name]]=Table1[[#This Row],[ADOPTED
Form ID Name]],TRUE,FALSE)</f>
        <v>#N/A</v>
      </c>
      <c r="AV26" s="121" t="s">
        <v>337</v>
      </c>
      <c r="AW26" s="122" t="e">
        <f>AND(Table1[[#This Row],[PROPOSED Adjustment Description]]=Table1[[#This Row],[ ADOPTED
Adjustment Description]],TRUE,FALSE)</f>
        <v>#N/A</v>
      </c>
    </row>
    <row r="27" spans="1:49" s="1" customFormat="1" ht="45" hidden="1" customHeight="1" x14ac:dyDescent="0.15">
      <c r="A27" s="67">
        <v>100000</v>
      </c>
      <c r="B27" s="68" t="s">
        <v>57</v>
      </c>
      <c r="C27" s="69">
        <v>1914</v>
      </c>
      <c r="D27" s="68" t="s">
        <v>318</v>
      </c>
      <c r="E27" s="68" t="s">
        <v>341</v>
      </c>
      <c r="F27" s="68" t="s">
        <v>60</v>
      </c>
      <c r="G27" s="68" t="s">
        <v>160</v>
      </c>
      <c r="H27" s="68" t="s">
        <v>83</v>
      </c>
      <c r="I27" s="125">
        <v>56694</v>
      </c>
      <c r="J27" s="126" t="s">
        <v>342</v>
      </c>
      <c r="K27" s="70"/>
      <c r="L27" s="71"/>
      <c r="M27" s="71"/>
      <c r="N27" s="71"/>
      <c r="O27" s="71">
        <f>SUM(Table1[[#This Row],[Salaries and Wages]:[Variable Fringe]])</f>
        <v>0</v>
      </c>
      <c r="P27" s="71"/>
      <c r="Q27" s="71">
        <v>132000</v>
      </c>
      <c r="R27" s="71"/>
      <c r="S27" s="71"/>
      <c r="T27" s="71"/>
      <c r="U27" s="71"/>
      <c r="V27" s="71"/>
      <c r="W27" s="71">
        <f>SUM(Table1[[#This Row],[ADOPTED
Supplies]:[ADOPTED
Other]])+Table1[[#This Row],[
 ADOPTED
Capital Expenditures]]</f>
        <v>0</v>
      </c>
      <c r="X27" s="71"/>
      <c r="Y27" s="71"/>
      <c r="Z27" s="71">
        <v>132000</v>
      </c>
      <c r="AA27" s="71"/>
      <c r="AB27" s="130" t="s">
        <v>343</v>
      </c>
      <c r="AC27" s="68" t="s">
        <v>344</v>
      </c>
      <c r="AD27" s="72" t="s">
        <v>345</v>
      </c>
      <c r="AE27" s="68" t="s">
        <v>67</v>
      </c>
      <c r="AF27" s="72" t="s">
        <v>346</v>
      </c>
      <c r="AG27" s="92"/>
      <c r="AH27" s="72">
        <v>0</v>
      </c>
      <c r="AI27" s="72"/>
      <c r="AJ27" s="72"/>
      <c r="AK27" s="72"/>
      <c r="AL27" s="72"/>
      <c r="AM27" s="72"/>
      <c r="AN27" s="72"/>
      <c r="AO27" s="72"/>
      <c r="AP27" s="72"/>
      <c r="AQ27" s="72"/>
      <c r="AR27" s="72"/>
      <c r="AS27" s="68" t="s">
        <v>179</v>
      </c>
      <c r="AT27" s="115" t="s">
        <v>342</v>
      </c>
      <c r="AU27" s="116" t="e">
        <f>IF(Table1[[#This Row],[PROPOSED
Form ID Name]]=Table1[[#This Row],[ADOPTED
Form ID Name]],TRUE,FALSE)</f>
        <v>#N/A</v>
      </c>
      <c r="AV27" s="121" t="s">
        <v>343</v>
      </c>
      <c r="AW27" s="122" t="e">
        <f>AND(Table1[[#This Row],[PROPOSED Adjustment Description]]=Table1[[#This Row],[ ADOPTED
Adjustment Description]],TRUE,FALSE)</f>
        <v>#N/A</v>
      </c>
    </row>
    <row r="28" spans="1:49" s="1" customFormat="1" ht="45" hidden="1" customHeight="1" x14ac:dyDescent="0.15">
      <c r="A28" s="61">
        <v>100000</v>
      </c>
      <c r="B28" s="62" t="s">
        <v>57</v>
      </c>
      <c r="C28" s="63">
        <v>1517</v>
      </c>
      <c r="D28" s="62" t="s">
        <v>347</v>
      </c>
      <c r="E28" s="62" t="s">
        <v>103</v>
      </c>
      <c r="F28" s="62" t="s">
        <v>83</v>
      </c>
      <c r="G28" s="62" t="s">
        <v>142</v>
      </c>
      <c r="H28" s="62" t="s">
        <v>83</v>
      </c>
      <c r="I28" s="125">
        <v>56696</v>
      </c>
      <c r="J28" s="126" t="s">
        <v>348</v>
      </c>
      <c r="K28" s="64"/>
      <c r="L28" s="65"/>
      <c r="M28" s="65"/>
      <c r="N28" s="65"/>
      <c r="O28" s="65">
        <f>SUM(Table1[[#This Row],[Salaries and Wages]:[Variable Fringe]])</f>
        <v>0</v>
      </c>
      <c r="P28" s="65"/>
      <c r="Q28" s="78">
        <v>-10000</v>
      </c>
      <c r="R28" s="65"/>
      <c r="S28" s="65"/>
      <c r="T28" s="65"/>
      <c r="U28" s="65"/>
      <c r="V28" s="65"/>
      <c r="W28" s="65">
        <f>SUM(Table1[[#This Row],[ADOPTED
Supplies]:[ADOPTED
Other]])+Table1[[#This Row],[
 ADOPTED
Capital Expenditures]]</f>
        <v>0</v>
      </c>
      <c r="X28" s="65"/>
      <c r="Y28" s="65"/>
      <c r="Z28" s="78">
        <v>-10000</v>
      </c>
      <c r="AA28" s="78">
        <v>-50000</v>
      </c>
      <c r="AB28" s="130" t="s">
        <v>349</v>
      </c>
      <c r="AC28" s="62" t="s">
        <v>350</v>
      </c>
      <c r="AD28" s="66" t="s">
        <v>351</v>
      </c>
      <c r="AE28" s="62" t="s">
        <v>94</v>
      </c>
      <c r="AF28" s="62" t="s">
        <v>352</v>
      </c>
      <c r="AG28" s="91"/>
      <c r="AH28" s="66">
        <v>0</v>
      </c>
      <c r="AI28" s="66"/>
      <c r="AJ28" s="62"/>
      <c r="AK28" s="62"/>
      <c r="AL28" s="62"/>
      <c r="AM28" s="62"/>
      <c r="AN28" s="62"/>
      <c r="AO28" s="62"/>
      <c r="AP28" s="62"/>
      <c r="AQ28" s="62"/>
      <c r="AR28" s="62"/>
      <c r="AS28" s="62" t="s">
        <v>133</v>
      </c>
      <c r="AT28" s="115" t="s">
        <v>348</v>
      </c>
      <c r="AU28" s="116" t="e">
        <f>IF(Table1[[#This Row],[PROPOSED
Form ID Name]]=Table1[[#This Row],[ADOPTED
Form ID Name]],TRUE,FALSE)</f>
        <v>#N/A</v>
      </c>
      <c r="AV28" s="121" t="s">
        <v>349</v>
      </c>
      <c r="AW28" s="122" t="e">
        <f>AND(Table1[[#This Row],[PROPOSED Adjustment Description]]=Table1[[#This Row],[ ADOPTED
Adjustment Description]],TRUE,FALSE)</f>
        <v>#N/A</v>
      </c>
    </row>
    <row r="29" spans="1:49" s="1" customFormat="1" ht="45" hidden="1" customHeight="1" x14ac:dyDescent="0.15">
      <c r="A29" s="67">
        <v>100000</v>
      </c>
      <c r="B29" s="68" t="s">
        <v>57</v>
      </c>
      <c r="C29" s="69">
        <v>1914</v>
      </c>
      <c r="D29" s="68" t="s">
        <v>318</v>
      </c>
      <c r="E29" s="68" t="s">
        <v>353</v>
      </c>
      <c r="F29" s="68" t="s">
        <v>60</v>
      </c>
      <c r="G29" s="68" t="s">
        <v>239</v>
      </c>
      <c r="H29" s="68" t="s">
        <v>83</v>
      </c>
      <c r="I29" s="125">
        <v>56697</v>
      </c>
      <c r="J29" s="126" t="s">
        <v>354</v>
      </c>
      <c r="K29" s="70">
        <v>50.14</v>
      </c>
      <c r="L29" s="71">
        <v>2893540</v>
      </c>
      <c r="M29" s="71">
        <v>148834</v>
      </c>
      <c r="N29" s="71">
        <v>194220</v>
      </c>
      <c r="O29" s="71">
        <f>SUM(Table1[[#This Row],[Salaries and Wages]:[Variable Fringe]])</f>
        <v>0</v>
      </c>
      <c r="P29" s="71"/>
      <c r="Q29" s="71"/>
      <c r="R29" s="71"/>
      <c r="S29" s="71"/>
      <c r="T29" s="71"/>
      <c r="U29" s="71"/>
      <c r="V29" s="71"/>
      <c r="W29" s="71">
        <f>SUM(Table1[[#This Row],[ADOPTED
Supplies]:[ADOPTED
Other]])+Table1[[#This Row],[
 ADOPTED
Capital Expenditures]]</f>
        <v>0</v>
      </c>
      <c r="X29" s="71"/>
      <c r="Y29" s="71"/>
      <c r="Z29" s="71">
        <v>3236594</v>
      </c>
      <c r="AA29" s="71"/>
      <c r="AB29" s="130" t="s">
        <v>355</v>
      </c>
      <c r="AC29" s="68" t="s">
        <v>242</v>
      </c>
      <c r="AD29" s="68" t="s">
        <v>356</v>
      </c>
      <c r="AE29" s="68" t="s">
        <v>94</v>
      </c>
      <c r="AF29" s="68" t="s">
        <v>357</v>
      </c>
      <c r="AG29" s="92"/>
      <c r="AH29" s="72">
        <v>0</v>
      </c>
      <c r="AI29" s="72"/>
      <c r="AJ29" s="68"/>
      <c r="AK29" s="68"/>
      <c r="AL29" s="68"/>
      <c r="AM29" s="68"/>
      <c r="AN29" s="68"/>
      <c r="AO29" s="68"/>
      <c r="AP29" s="68"/>
      <c r="AQ29" s="68"/>
      <c r="AR29" s="68"/>
      <c r="AS29" s="68" t="s">
        <v>70</v>
      </c>
      <c r="AT29" s="115" t="s">
        <v>354</v>
      </c>
      <c r="AU29" s="116" t="e">
        <f>IF(Table1[[#This Row],[PROPOSED
Form ID Name]]=Table1[[#This Row],[ADOPTED
Form ID Name]],TRUE,FALSE)</f>
        <v>#N/A</v>
      </c>
      <c r="AV29" s="121" t="s">
        <v>355</v>
      </c>
      <c r="AW29" s="122" t="e">
        <f>AND(Table1[[#This Row],[PROPOSED Adjustment Description]]=Table1[[#This Row],[ ADOPTED
Adjustment Description]],TRUE,FALSE)</f>
        <v>#N/A</v>
      </c>
    </row>
    <row r="30" spans="1:49" s="1" customFormat="1" ht="45" hidden="1" customHeight="1" x14ac:dyDescent="0.15">
      <c r="A30" s="61">
        <v>100000</v>
      </c>
      <c r="B30" s="73" t="s">
        <v>57</v>
      </c>
      <c r="C30" s="63">
        <v>1914</v>
      </c>
      <c r="D30" s="73" t="s">
        <v>318</v>
      </c>
      <c r="E30" s="73" t="s">
        <v>358</v>
      </c>
      <c r="F30" s="73" t="s">
        <v>60</v>
      </c>
      <c r="G30" s="73" t="s">
        <v>61</v>
      </c>
      <c r="H30" s="73" t="s">
        <v>83</v>
      </c>
      <c r="I30" s="125">
        <v>56700</v>
      </c>
      <c r="J30" s="127" t="s">
        <v>359</v>
      </c>
      <c r="K30" s="74"/>
      <c r="L30" s="75">
        <v>6000000</v>
      </c>
      <c r="M30" s="75"/>
      <c r="N30" s="75">
        <v>87000</v>
      </c>
      <c r="O30" s="75">
        <f>SUM(Table1[[#This Row],[Salaries and Wages]:[Variable Fringe]])</f>
        <v>0</v>
      </c>
      <c r="P30" s="75"/>
      <c r="Q30" s="75"/>
      <c r="R30" s="75"/>
      <c r="S30" s="75"/>
      <c r="T30" s="75"/>
      <c r="U30" s="75"/>
      <c r="V30" s="75"/>
      <c r="W30" s="75">
        <f>SUM(Table1[[#This Row],[ADOPTED
Supplies]:[ADOPTED
Other]])+Table1[[#This Row],[
 ADOPTED
Capital Expenditures]]</f>
        <v>0</v>
      </c>
      <c r="X30" s="75"/>
      <c r="Y30" s="75"/>
      <c r="Z30" s="75">
        <v>6087000</v>
      </c>
      <c r="AA30" s="75"/>
      <c r="AB30" s="132" t="s">
        <v>360</v>
      </c>
      <c r="AC30" s="62" t="s">
        <v>361</v>
      </c>
      <c r="AD30" s="62" t="s">
        <v>362</v>
      </c>
      <c r="AE30" s="73" t="s">
        <v>94</v>
      </c>
      <c r="AF30" s="62" t="s">
        <v>363</v>
      </c>
      <c r="AG30" s="91"/>
      <c r="AH30" s="66">
        <v>0</v>
      </c>
      <c r="AI30" s="66"/>
      <c r="AJ30" s="62"/>
      <c r="AK30" s="62"/>
      <c r="AL30" s="62"/>
      <c r="AM30" s="62"/>
      <c r="AN30" s="62"/>
      <c r="AO30" s="62"/>
      <c r="AP30" s="62"/>
      <c r="AQ30" s="62"/>
      <c r="AR30" s="62"/>
      <c r="AS30" s="62" t="s">
        <v>70</v>
      </c>
      <c r="AT30" s="115" t="s">
        <v>359</v>
      </c>
      <c r="AU30" s="116" t="e">
        <f>IF(Table1[[#This Row],[PROPOSED
Form ID Name]]=Table1[[#This Row],[ADOPTED
Form ID Name]],TRUE,FALSE)</f>
        <v>#N/A</v>
      </c>
      <c r="AV30" s="121" t="s">
        <v>360</v>
      </c>
      <c r="AW30" s="122" t="e">
        <f>AND(Table1[[#This Row],[PROPOSED Adjustment Description]]=Table1[[#This Row],[ ADOPTED
Adjustment Description]],TRUE,FALSE)</f>
        <v>#N/A</v>
      </c>
    </row>
    <row r="31" spans="1:49" s="1" customFormat="1" ht="45" hidden="1" customHeight="1" x14ac:dyDescent="0.15">
      <c r="A31" s="61">
        <v>200728</v>
      </c>
      <c r="B31" s="62" t="s">
        <v>364</v>
      </c>
      <c r="C31" s="63">
        <v>1619</v>
      </c>
      <c r="D31" s="62" t="s">
        <v>270</v>
      </c>
      <c r="E31" s="62" t="s">
        <v>238</v>
      </c>
      <c r="F31" s="62" t="s">
        <v>60</v>
      </c>
      <c r="G31" s="62" t="s">
        <v>89</v>
      </c>
      <c r="H31" s="62" t="s">
        <v>271</v>
      </c>
      <c r="I31" s="125">
        <v>56701</v>
      </c>
      <c r="J31" s="126" t="s">
        <v>365</v>
      </c>
      <c r="K31" s="64"/>
      <c r="L31" s="65"/>
      <c r="M31" s="65"/>
      <c r="N31" s="65"/>
      <c r="O31" s="65">
        <f>SUM(Table1[[#This Row],[Salaries and Wages]:[Variable Fringe]])</f>
        <v>0</v>
      </c>
      <c r="P31" s="65"/>
      <c r="Q31" s="65"/>
      <c r="R31" s="65"/>
      <c r="S31" s="65"/>
      <c r="T31" s="65"/>
      <c r="U31" s="65"/>
      <c r="V31" s="65"/>
      <c r="W31" s="65">
        <f>SUM(Table1[[#This Row],[ADOPTED
Supplies]:[ADOPTED
Other]])+Table1[[#This Row],[
 ADOPTED
Capital Expenditures]]</f>
        <v>0</v>
      </c>
      <c r="X31" s="65"/>
      <c r="Y31" s="65"/>
      <c r="Z31" s="65"/>
      <c r="AA31" s="65">
        <v>516174</v>
      </c>
      <c r="AB31" s="130" t="s">
        <v>366</v>
      </c>
      <c r="AC31" s="62" t="s">
        <v>367</v>
      </c>
      <c r="AD31" s="62" t="s">
        <v>368</v>
      </c>
      <c r="AE31" s="62" t="s">
        <v>67</v>
      </c>
      <c r="AF31" s="66" t="s">
        <v>369</v>
      </c>
      <c r="AG31" s="91"/>
      <c r="AH31" s="66">
        <v>0</v>
      </c>
      <c r="AI31" s="66"/>
      <c r="AJ31" s="66"/>
      <c r="AK31" s="66"/>
      <c r="AL31" s="66"/>
      <c r="AM31" s="66"/>
      <c r="AN31" s="66"/>
      <c r="AO31" s="62" t="s">
        <v>179</v>
      </c>
      <c r="AP31" s="62"/>
      <c r="AQ31" s="62"/>
      <c r="AR31" s="87"/>
      <c r="AS31" s="87"/>
      <c r="AT31" s="115" t="s">
        <v>365</v>
      </c>
      <c r="AU31" s="117" t="e">
        <f>IF(Table1[[#This Row],[PROPOSED
Form ID Name]]=Table1[[#This Row],[ADOPTED
Form ID Name]],TRUE,FALSE)</f>
        <v>#N/A</v>
      </c>
      <c r="AV31" s="121" t="s">
        <v>366</v>
      </c>
      <c r="AW31" s="122" t="e">
        <f>AND(Table1[[#This Row],[PROPOSED Adjustment Description]]=Table1[[#This Row],[ ADOPTED
Adjustment Description]],TRUE,FALSE)</f>
        <v>#N/A</v>
      </c>
    </row>
    <row r="32" spans="1:49" s="1" customFormat="1" ht="45" hidden="1" customHeight="1" x14ac:dyDescent="0.15">
      <c r="A32" s="67">
        <v>200728</v>
      </c>
      <c r="B32" s="68" t="s">
        <v>364</v>
      </c>
      <c r="C32" s="69">
        <v>1619</v>
      </c>
      <c r="D32" s="68" t="s">
        <v>270</v>
      </c>
      <c r="E32" s="68" t="s">
        <v>72</v>
      </c>
      <c r="F32" s="68" t="s">
        <v>60</v>
      </c>
      <c r="G32" s="68" t="s">
        <v>61</v>
      </c>
      <c r="H32" s="68" t="s">
        <v>271</v>
      </c>
      <c r="I32" s="125">
        <v>56702</v>
      </c>
      <c r="J32" s="126" t="s">
        <v>370</v>
      </c>
      <c r="K32" s="70"/>
      <c r="L32" s="71"/>
      <c r="M32" s="71"/>
      <c r="N32" s="71"/>
      <c r="O32" s="71">
        <f>SUM(Table1[[#This Row],[Salaries and Wages]:[Variable Fringe]])</f>
        <v>0</v>
      </c>
      <c r="P32" s="71"/>
      <c r="Q32" s="71">
        <v>456000</v>
      </c>
      <c r="R32" s="71"/>
      <c r="S32" s="71"/>
      <c r="T32" s="71"/>
      <c r="U32" s="71"/>
      <c r="V32" s="71"/>
      <c r="W32" s="71">
        <f>SUM(Table1[[#This Row],[ADOPTED
Supplies]:[ADOPTED
Other]])+Table1[[#This Row],[
 ADOPTED
Capital Expenditures]]</f>
        <v>0</v>
      </c>
      <c r="X32" s="71"/>
      <c r="Y32" s="71"/>
      <c r="Z32" s="71">
        <v>456000</v>
      </c>
      <c r="AA32" s="71"/>
      <c r="AB32" s="133" t="s">
        <v>371</v>
      </c>
      <c r="AC32" s="68" t="s">
        <v>372</v>
      </c>
      <c r="AD32" s="68" t="s">
        <v>373</v>
      </c>
      <c r="AE32" s="68" t="s">
        <v>67</v>
      </c>
      <c r="AF32" s="72" t="s">
        <v>374</v>
      </c>
      <c r="AG32" s="92"/>
      <c r="AH32" s="72">
        <v>0</v>
      </c>
      <c r="AI32" s="72"/>
      <c r="AJ32" s="72"/>
      <c r="AK32" s="72"/>
      <c r="AL32" s="72"/>
      <c r="AM32" s="72"/>
      <c r="AN32" s="72"/>
      <c r="AO32" s="68" t="s">
        <v>179</v>
      </c>
      <c r="AP32" s="68"/>
      <c r="AQ32" s="68"/>
      <c r="AR32" s="87"/>
      <c r="AS32" s="87"/>
      <c r="AT32" s="115" t="s">
        <v>370</v>
      </c>
      <c r="AU32" s="117" t="e">
        <f>IF(Table1[[#This Row],[PROPOSED
Form ID Name]]=Table1[[#This Row],[ADOPTED
Form ID Name]],TRUE,FALSE)</f>
        <v>#N/A</v>
      </c>
      <c r="AV32" s="121" t="s">
        <v>371</v>
      </c>
      <c r="AW32" s="122" t="e">
        <f>AND(Table1[[#This Row],[PROPOSED Adjustment Description]]=Table1[[#This Row],[ ADOPTED
Adjustment Description]],TRUE,FALSE)</f>
        <v>#N/A</v>
      </c>
    </row>
    <row r="33" spans="1:49" s="1" customFormat="1" ht="45" hidden="1" customHeight="1" x14ac:dyDescent="0.15">
      <c r="A33" s="61">
        <v>200728</v>
      </c>
      <c r="B33" s="62" t="s">
        <v>364</v>
      </c>
      <c r="C33" s="63">
        <v>1619</v>
      </c>
      <c r="D33" s="62" t="s">
        <v>270</v>
      </c>
      <c r="E33" s="62" t="s">
        <v>103</v>
      </c>
      <c r="F33" s="62" t="s">
        <v>60</v>
      </c>
      <c r="G33" s="62" t="s">
        <v>61</v>
      </c>
      <c r="H33" s="62" t="s">
        <v>271</v>
      </c>
      <c r="I33" s="125">
        <v>56703</v>
      </c>
      <c r="J33" s="126" t="s">
        <v>370</v>
      </c>
      <c r="K33" s="64"/>
      <c r="L33" s="65"/>
      <c r="M33" s="65"/>
      <c r="N33" s="65"/>
      <c r="O33" s="65">
        <f>SUM(Table1[[#This Row],[Salaries and Wages]:[Variable Fringe]])</f>
        <v>0</v>
      </c>
      <c r="P33" s="65"/>
      <c r="Q33" s="65">
        <v>750000</v>
      </c>
      <c r="R33" s="65"/>
      <c r="S33" s="65"/>
      <c r="T33" s="65"/>
      <c r="U33" s="65"/>
      <c r="V33" s="65"/>
      <c r="W33" s="65">
        <f>SUM(Table1[[#This Row],[ADOPTED
Supplies]:[ADOPTED
Other]])+Table1[[#This Row],[
 ADOPTED
Capital Expenditures]]</f>
        <v>0</v>
      </c>
      <c r="X33" s="65"/>
      <c r="Y33" s="65"/>
      <c r="Z33" s="65">
        <v>750000</v>
      </c>
      <c r="AA33" s="65"/>
      <c r="AB33" s="133" t="s">
        <v>375</v>
      </c>
      <c r="AC33" s="62" t="s">
        <v>372</v>
      </c>
      <c r="AD33" s="62" t="s">
        <v>376</v>
      </c>
      <c r="AE33" s="62" t="s">
        <v>67</v>
      </c>
      <c r="AF33" s="66" t="s">
        <v>374</v>
      </c>
      <c r="AG33" s="91"/>
      <c r="AH33" s="66">
        <v>0</v>
      </c>
      <c r="AI33" s="66"/>
      <c r="AJ33" s="66"/>
      <c r="AK33" s="66"/>
      <c r="AL33" s="66"/>
      <c r="AM33" s="66"/>
      <c r="AN33" s="66"/>
      <c r="AO33" s="62" t="s">
        <v>179</v>
      </c>
      <c r="AP33" s="62"/>
      <c r="AQ33" s="62"/>
      <c r="AR33" s="87"/>
      <c r="AS33" s="87"/>
      <c r="AT33" s="115" t="s">
        <v>370</v>
      </c>
      <c r="AU33" s="117" t="e">
        <f>IF(Table1[[#This Row],[PROPOSED
Form ID Name]]=Table1[[#This Row],[ADOPTED
Form ID Name]],TRUE,FALSE)</f>
        <v>#N/A</v>
      </c>
      <c r="AV33" s="121" t="s">
        <v>375</v>
      </c>
      <c r="AW33" s="122" t="e">
        <f>AND(Table1[[#This Row],[PROPOSED Adjustment Description]]=Table1[[#This Row],[ ADOPTED
Adjustment Description]],TRUE,FALSE)</f>
        <v>#N/A</v>
      </c>
    </row>
    <row r="34" spans="1:49" s="1" customFormat="1" ht="45" hidden="1" customHeight="1" x14ac:dyDescent="0.15">
      <c r="A34" s="67">
        <v>100000</v>
      </c>
      <c r="B34" s="68" t="s">
        <v>57</v>
      </c>
      <c r="C34" s="69">
        <v>1517</v>
      </c>
      <c r="D34" s="68" t="s">
        <v>347</v>
      </c>
      <c r="E34" s="68" t="s">
        <v>72</v>
      </c>
      <c r="F34" s="68" t="s">
        <v>83</v>
      </c>
      <c r="G34" s="68" t="s">
        <v>61</v>
      </c>
      <c r="H34" s="68" t="s">
        <v>83</v>
      </c>
      <c r="I34" s="125">
        <v>56704</v>
      </c>
      <c r="J34" s="126" t="s">
        <v>377</v>
      </c>
      <c r="K34" s="70">
        <v>1</v>
      </c>
      <c r="L34" s="71">
        <v>136113</v>
      </c>
      <c r="M34" s="71">
        <v>26136</v>
      </c>
      <c r="N34" s="71">
        <v>11275</v>
      </c>
      <c r="O34" s="71">
        <f>SUM(Table1[[#This Row],[Salaries and Wages]:[Variable Fringe]])</f>
        <v>0</v>
      </c>
      <c r="P34" s="71"/>
      <c r="Q34" s="71"/>
      <c r="R34" s="71"/>
      <c r="S34" s="71"/>
      <c r="T34" s="71"/>
      <c r="U34" s="71"/>
      <c r="V34" s="71"/>
      <c r="W34" s="71">
        <f>SUM(Table1[[#This Row],[ADOPTED
Supplies]:[ADOPTED
Other]])+Table1[[#This Row],[
 ADOPTED
Capital Expenditures]]</f>
        <v>0</v>
      </c>
      <c r="X34" s="71"/>
      <c r="Y34" s="71"/>
      <c r="Z34" s="71">
        <v>173524</v>
      </c>
      <c r="AA34" s="71"/>
      <c r="AB34" s="130" t="s">
        <v>378</v>
      </c>
      <c r="AC34" s="68" t="s">
        <v>379</v>
      </c>
      <c r="AD34" s="72" t="s">
        <v>380</v>
      </c>
      <c r="AE34" s="68" t="s">
        <v>94</v>
      </c>
      <c r="AF34" s="72" t="s">
        <v>381</v>
      </c>
      <c r="AG34" s="92"/>
      <c r="AH34" s="72">
        <v>0.5</v>
      </c>
      <c r="AI34" s="72"/>
      <c r="AJ34" s="72"/>
      <c r="AK34" s="72"/>
      <c r="AL34" s="72"/>
      <c r="AM34" s="72"/>
      <c r="AN34" s="72"/>
      <c r="AO34" s="72"/>
      <c r="AP34" s="72"/>
      <c r="AQ34" s="72"/>
      <c r="AR34" s="72"/>
      <c r="AS34" s="68" t="s">
        <v>133</v>
      </c>
      <c r="AT34" s="115" t="s">
        <v>377</v>
      </c>
      <c r="AU34" s="116" t="e">
        <f>IF(Table1[[#This Row],[PROPOSED
Form ID Name]]=Table1[[#This Row],[ADOPTED
Form ID Name]],TRUE,FALSE)</f>
        <v>#N/A</v>
      </c>
      <c r="AV34" s="121" t="s">
        <v>378</v>
      </c>
      <c r="AW34" s="122" t="e">
        <f>AND(Table1[[#This Row],[PROPOSED Adjustment Description]]=Table1[[#This Row],[ ADOPTED
Adjustment Description]],TRUE,FALSE)</f>
        <v>#N/A</v>
      </c>
    </row>
    <row r="35" spans="1:49" s="1" customFormat="1" ht="45" hidden="1" customHeight="1" x14ac:dyDescent="0.15">
      <c r="A35" s="61">
        <v>100000</v>
      </c>
      <c r="B35" s="62" t="s">
        <v>57</v>
      </c>
      <c r="C35" s="63">
        <v>1517</v>
      </c>
      <c r="D35" s="62" t="s">
        <v>347</v>
      </c>
      <c r="E35" s="62" t="s">
        <v>238</v>
      </c>
      <c r="F35" s="62" t="s">
        <v>83</v>
      </c>
      <c r="G35" s="62" t="s">
        <v>61</v>
      </c>
      <c r="H35" s="62" t="s">
        <v>83</v>
      </c>
      <c r="I35" s="125">
        <v>56705</v>
      </c>
      <c r="J35" s="126" t="s">
        <v>383</v>
      </c>
      <c r="K35" s="64">
        <v>2</v>
      </c>
      <c r="L35" s="65">
        <v>159434</v>
      </c>
      <c r="M35" s="65">
        <v>36266</v>
      </c>
      <c r="N35" s="65">
        <v>19504</v>
      </c>
      <c r="O35" s="65">
        <f>SUM(Table1[[#This Row],[Salaries and Wages]:[Variable Fringe]])</f>
        <v>0</v>
      </c>
      <c r="P35" s="65"/>
      <c r="Q35" s="65"/>
      <c r="R35" s="65"/>
      <c r="S35" s="65"/>
      <c r="T35" s="65"/>
      <c r="U35" s="65"/>
      <c r="V35" s="65"/>
      <c r="W35" s="65">
        <f>SUM(Table1[[#This Row],[ADOPTED
Supplies]:[ADOPTED
Other]])+Table1[[#This Row],[
 ADOPTED
Capital Expenditures]]</f>
        <v>0</v>
      </c>
      <c r="X35" s="65"/>
      <c r="Y35" s="65"/>
      <c r="Z35" s="65">
        <v>215204</v>
      </c>
      <c r="AA35" s="65"/>
      <c r="AB35" s="130" t="s">
        <v>384</v>
      </c>
      <c r="AC35" s="62" t="s">
        <v>385</v>
      </c>
      <c r="AD35" s="66" t="s">
        <v>386</v>
      </c>
      <c r="AE35" s="62" t="s">
        <v>94</v>
      </c>
      <c r="AF35" s="62" t="s">
        <v>352</v>
      </c>
      <c r="AG35" s="91"/>
      <c r="AH35" s="66">
        <v>0.1</v>
      </c>
      <c r="AI35" s="66"/>
      <c r="AJ35" s="62"/>
      <c r="AK35" s="62"/>
      <c r="AL35" s="62"/>
      <c r="AM35" s="62"/>
      <c r="AN35" s="62"/>
      <c r="AO35" s="62"/>
      <c r="AP35" s="62"/>
      <c r="AQ35" s="62"/>
      <c r="AR35" s="62"/>
      <c r="AS35" s="62" t="s">
        <v>133</v>
      </c>
      <c r="AT35" s="115" t="s">
        <v>383</v>
      </c>
      <c r="AU35" s="116" t="e">
        <f>IF(Table1[[#This Row],[PROPOSED
Form ID Name]]=Table1[[#This Row],[ADOPTED
Form ID Name]],TRUE,FALSE)</f>
        <v>#N/A</v>
      </c>
      <c r="AV35" s="121" t="s">
        <v>384</v>
      </c>
      <c r="AW35" s="122" t="e">
        <f>AND(Table1[[#This Row],[PROPOSED Adjustment Description]]=Table1[[#This Row],[ ADOPTED
Adjustment Description]],TRUE,FALSE)</f>
        <v>#N/A</v>
      </c>
    </row>
    <row r="36" spans="1:49" s="1" customFormat="1" ht="45" hidden="1" customHeight="1" x14ac:dyDescent="0.15">
      <c r="A36" s="67">
        <v>100000</v>
      </c>
      <c r="B36" s="68" t="s">
        <v>57</v>
      </c>
      <c r="C36" s="69">
        <v>1517</v>
      </c>
      <c r="D36" s="68" t="s">
        <v>347</v>
      </c>
      <c r="E36" s="68" t="s">
        <v>103</v>
      </c>
      <c r="F36" s="68" t="s">
        <v>83</v>
      </c>
      <c r="G36" s="68" t="s">
        <v>61</v>
      </c>
      <c r="H36" s="68" t="s">
        <v>83</v>
      </c>
      <c r="I36" s="125">
        <v>56706</v>
      </c>
      <c r="J36" s="126" t="s">
        <v>387</v>
      </c>
      <c r="K36" s="70">
        <v>4</v>
      </c>
      <c r="L36" s="71">
        <v>423028</v>
      </c>
      <c r="M36" s="71">
        <v>87730</v>
      </c>
      <c r="N36" s="71">
        <v>41820</v>
      </c>
      <c r="O36" s="71">
        <f>SUM(Table1[[#This Row],[Salaries and Wages]:[Variable Fringe]])</f>
        <v>0</v>
      </c>
      <c r="P36" s="71"/>
      <c r="Q36" s="71"/>
      <c r="R36" s="71"/>
      <c r="S36" s="71"/>
      <c r="T36" s="71"/>
      <c r="U36" s="71"/>
      <c r="V36" s="71"/>
      <c r="W36" s="71">
        <f>SUM(Table1[[#This Row],[ADOPTED
Supplies]:[ADOPTED
Other]])+Table1[[#This Row],[
 ADOPTED
Capital Expenditures]]</f>
        <v>0</v>
      </c>
      <c r="X36" s="71"/>
      <c r="Y36" s="71"/>
      <c r="Z36" s="71">
        <v>552578</v>
      </c>
      <c r="AA36" s="71"/>
      <c r="AB36" s="130" t="s">
        <v>388</v>
      </c>
      <c r="AC36" s="68" t="s">
        <v>389</v>
      </c>
      <c r="AD36" s="72" t="s">
        <v>390</v>
      </c>
      <c r="AE36" s="68" t="s">
        <v>94</v>
      </c>
      <c r="AF36" s="72" t="s">
        <v>391</v>
      </c>
      <c r="AG36" s="92"/>
      <c r="AH36" s="72">
        <v>0.5</v>
      </c>
      <c r="AI36" s="72"/>
      <c r="AJ36" s="72"/>
      <c r="AK36" s="72"/>
      <c r="AL36" s="72"/>
      <c r="AM36" s="72"/>
      <c r="AN36" s="72"/>
      <c r="AO36" s="72"/>
      <c r="AP36" s="72"/>
      <c r="AQ36" s="72"/>
      <c r="AR36" s="72"/>
      <c r="AS36" s="68" t="s">
        <v>133</v>
      </c>
      <c r="AT36" s="115" t="s">
        <v>387</v>
      </c>
      <c r="AU36" s="116" t="e">
        <f>IF(Table1[[#This Row],[PROPOSED
Form ID Name]]=Table1[[#This Row],[ADOPTED
Form ID Name]],TRUE,FALSE)</f>
        <v>#N/A</v>
      </c>
      <c r="AV36" s="121" t="s">
        <v>388</v>
      </c>
      <c r="AW36" s="122" t="e">
        <f>AND(Table1[[#This Row],[PROPOSED Adjustment Description]]=Table1[[#This Row],[ ADOPTED
Adjustment Description]],TRUE,FALSE)</f>
        <v>#N/A</v>
      </c>
    </row>
    <row r="37" spans="1:49" s="1" customFormat="1" ht="45" hidden="1" customHeight="1" x14ac:dyDescent="0.15">
      <c r="A37" s="61">
        <v>700011</v>
      </c>
      <c r="B37" s="62" t="s">
        <v>392</v>
      </c>
      <c r="C37" s="63">
        <v>2000</v>
      </c>
      <c r="D37" s="62" t="s">
        <v>393</v>
      </c>
      <c r="E37" s="62" t="s">
        <v>103</v>
      </c>
      <c r="F37" s="62" t="s">
        <v>73</v>
      </c>
      <c r="G37" s="62" t="s">
        <v>128</v>
      </c>
      <c r="H37" s="62" t="s">
        <v>62</v>
      </c>
      <c r="I37" s="125">
        <v>56707</v>
      </c>
      <c r="J37" s="126" t="s">
        <v>394</v>
      </c>
      <c r="K37" s="64">
        <v>16</v>
      </c>
      <c r="L37" s="65">
        <v>1549021</v>
      </c>
      <c r="M37" s="65">
        <v>350865</v>
      </c>
      <c r="N37" s="65">
        <v>163428</v>
      </c>
      <c r="O37" s="65">
        <f>SUM(Table1[[#This Row],[Salaries and Wages]:[Variable Fringe]])</f>
        <v>0</v>
      </c>
      <c r="P37" s="65"/>
      <c r="Q37" s="65">
        <v>7027488</v>
      </c>
      <c r="R37" s="65"/>
      <c r="S37" s="65"/>
      <c r="T37" s="65"/>
      <c r="U37" s="65"/>
      <c r="V37" s="65"/>
      <c r="W37" s="65">
        <f>SUM(Table1[[#This Row],[ADOPTED
Supplies]:[ADOPTED
Other]])+Table1[[#This Row],[
 ADOPTED
Capital Expenditures]]</f>
        <v>0</v>
      </c>
      <c r="X37" s="65"/>
      <c r="Y37" s="65"/>
      <c r="Z37" s="65">
        <v>9090802</v>
      </c>
      <c r="AA37" s="65"/>
      <c r="AB37" s="130" t="s">
        <v>395</v>
      </c>
      <c r="AC37" s="62" t="s">
        <v>396</v>
      </c>
      <c r="AD37" s="62" t="s">
        <v>397</v>
      </c>
      <c r="AE37" s="62" t="s">
        <v>94</v>
      </c>
      <c r="AF37" s="62" t="s">
        <v>69</v>
      </c>
      <c r="AG37" s="91"/>
      <c r="AH37" s="66">
        <v>0</v>
      </c>
      <c r="AI37" s="66"/>
      <c r="AJ37" s="62"/>
      <c r="AK37" s="62"/>
      <c r="AL37" s="62"/>
      <c r="AM37" s="62"/>
      <c r="AN37" s="62"/>
      <c r="AO37" s="62" t="s">
        <v>70</v>
      </c>
      <c r="AP37" s="62"/>
      <c r="AQ37" s="62"/>
      <c r="AR37" s="87"/>
      <c r="AS37" s="87"/>
      <c r="AT37" s="115" t="s">
        <v>394</v>
      </c>
      <c r="AU37" s="117" t="e">
        <f>IF(Table1[[#This Row],[PROPOSED
Form ID Name]]=Table1[[#This Row],[ADOPTED
Form ID Name]],TRUE,FALSE)</f>
        <v>#N/A</v>
      </c>
      <c r="AV37" s="121" t="s">
        <v>395</v>
      </c>
      <c r="AW37" s="122" t="e">
        <f>AND(Table1[[#This Row],[PROPOSED Adjustment Description]]=Table1[[#This Row],[ ADOPTED
Adjustment Description]],TRUE,FALSE)</f>
        <v>#N/A</v>
      </c>
    </row>
    <row r="38" spans="1:49" s="1" customFormat="1" ht="45" hidden="1" customHeight="1" x14ac:dyDescent="0.15">
      <c r="A38" s="61">
        <v>200227</v>
      </c>
      <c r="B38" s="62" t="s">
        <v>398</v>
      </c>
      <c r="C38" s="63">
        <v>1913</v>
      </c>
      <c r="D38" s="62" t="s">
        <v>399</v>
      </c>
      <c r="E38" s="62" t="s">
        <v>103</v>
      </c>
      <c r="F38" s="62" t="s">
        <v>83</v>
      </c>
      <c r="G38" s="62" t="s">
        <v>61</v>
      </c>
      <c r="H38" s="62" t="s">
        <v>83</v>
      </c>
      <c r="I38" s="125">
        <v>56709</v>
      </c>
      <c r="J38" s="126" t="s">
        <v>400</v>
      </c>
      <c r="K38" s="64">
        <v>1</v>
      </c>
      <c r="L38" s="65">
        <v>119654</v>
      </c>
      <c r="M38" s="65">
        <v>43881</v>
      </c>
      <c r="N38" s="65">
        <v>23981</v>
      </c>
      <c r="O38" s="65">
        <f>SUM(Table1[[#This Row],[Salaries and Wages]:[Variable Fringe]])</f>
        <v>0</v>
      </c>
      <c r="P38" s="65"/>
      <c r="Q38" s="65">
        <v>75000</v>
      </c>
      <c r="R38" s="65"/>
      <c r="S38" s="65"/>
      <c r="T38" s="65"/>
      <c r="U38" s="65"/>
      <c r="V38" s="65"/>
      <c r="W38" s="65">
        <f>SUM(Table1[[#This Row],[ADOPTED
Supplies]:[ADOPTED
Other]])+Table1[[#This Row],[
 ADOPTED
Capital Expenditures]]</f>
        <v>0</v>
      </c>
      <c r="X38" s="65"/>
      <c r="Y38" s="65"/>
      <c r="Z38" s="65">
        <v>262516</v>
      </c>
      <c r="AA38" s="65"/>
      <c r="AB38" s="130" t="s">
        <v>401</v>
      </c>
      <c r="AC38" s="62" t="s">
        <v>402</v>
      </c>
      <c r="AD38" s="62" t="s">
        <v>403</v>
      </c>
      <c r="AE38" s="62" t="s">
        <v>67</v>
      </c>
      <c r="AF38" s="66" t="s">
        <v>404</v>
      </c>
      <c r="AG38" s="91"/>
      <c r="AH38" s="66">
        <v>0</v>
      </c>
      <c r="AI38" s="66"/>
      <c r="AJ38" s="66"/>
      <c r="AK38" s="66"/>
      <c r="AL38" s="66"/>
      <c r="AM38" s="66"/>
      <c r="AN38" s="66"/>
      <c r="AO38" s="66"/>
      <c r="AP38" s="66"/>
      <c r="AQ38" s="62" t="s">
        <v>83</v>
      </c>
      <c r="AR38" s="62"/>
      <c r="AS38" s="62"/>
      <c r="AT38" s="115" t="s">
        <v>400</v>
      </c>
      <c r="AU38" s="117" t="e">
        <f>IF(Table1[[#This Row],[PROPOSED
Form ID Name]]=Table1[[#This Row],[ADOPTED
Form ID Name]],TRUE,FALSE)</f>
        <v>#N/A</v>
      </c>
      <c r="AV38" s="121" t="s">
        <v>405</v>
      </c>
      <c r="AW38" s="122" t="e">
        <f>AND(Table1[[#This Row],[PROPOSED Adjustment Description]]=Table1[[#This Row],[ ADOPTED
Adjustment Description]],TRUE,FALSE)</f>
        <v>#N/A</v>
      </c>
    </row>
    <row r="39" spans="1:49" s="1" customFormat="1" ht="45" hidden="1" customHeight="1" x14ac:dyDescent="0.15">
      <c r="A39" s="67">
        <v>200227</v>
      </c>
      <c r="B39" s="68" t="s">
        <v>398</v>
      </c>
      <c r="C39" s="69">
        <v>1913</v>
      </c>
      <c r="D39" s="68" t="s">
        <v>399</v>
      </c>
      <c r="E39" s="68" t="s">
        <v>238</v>
      </c>
      <c r="F39" s="68" t="s">
        <v>83</v>
      </c>
      <c r="G39" s="68" t="s">
        <v>61</v>
      </c>
      <c r="H39" s="68" t="s">
        <v>83</v>
      </c>
      <c r="I39" s="125">
        <v>56710</v>
      </c>
      <c r="J39" s="126" t="s">
        <v>406</v>
      </c>
      <c r="K39" s="70">
        <v>1</v>
      </c>
      <c r="L39" s="71">
        <v>124000</v>
      </c>
      <c r="M39" s="71">
        <v>24939</v>
      </c>
      <c r="N39" s="71">
        <v>10948</v>
      </c>
      <c r="O39" s="71">
        <f>SUM(Table1[[#This Row],[Salaries and Wages]:[Variable Fringe]])</f>
        <v>0</v>
      </c>
      <c r="P39" s="71"/>
      <c r="Q39" s="71"/>
      <c r="R39" s="71"/>
      <c r="S39" s="71"/>
      <c r="T39" s="71"/>
      <c r="U39" s="71"/>
      <c r="V39" s="71"/>
      <c r="W39" s="71">
        <f>SUM(Table1[[#This Row],[ADOPTED
Supplies]:[ADOPTED
Other]])+Table1[[#This Row],[
 ADOPTED
Capital Expenditures]]</f>
        <v>0</v>
      </c>
      <c r="X39" s="71"/>
      <c r="Y39" s="71"/>
      <c r="Z39" s="71">
        <v>159887</v>
      </c>
      <c r="AA39" s="71"/>
      <c r="AB39" s="130" t="s">
        <v>407</v>
      </c>
      <c r="AC39" s="68" t="s">
        <v>408</v>
      </c>
      <c r="AD39" s="68" t="s">
        <v>409</v>
      </c>
      <c r="AE39" s="68" t="s">
        <v>67</v>
      </c>
      <c r="AF39" s="72" t="s">
        <v>410</v>
      </c>
      <c r="AG39" s="92"/>
      <c r="AH39" s="72">
        <v>0</v>
      </c>
      <c r="AI39" s="72"/>
      <c r="AJ39" s="72"/>
      <c r="AK39" s="72"/>
      <c r="AL39" s="72"/>
      <c r="AM39" s="72"/>
      <c r="AN39" s="72"/>
      <c r="AO39" s="72"/>
      <c r="AP39" s="72"/>
      <c r="AQ39" s="68" t="s">
        <v>83</v>
      </c>
      <c r="AR39" s="68"/>
      <c r="AS39" s="68"/>
      <c r="AT39" s="115" t="s">
        <v>406</v>
      </c>
      <c r="AU39" s="117" t="e">
        <f>IF(Table1[[#This Row],[PROPOSED
Form ID Name]]=Table1[[#This Row],[ADOPTED
Form ID Name]],TRUE,FALSE)</f>
        <v>#N/A</v>
      </c>
      <c r="AV39" s="121" t="s">
        <v>407</v>
      </c>
      <c r="AW39" s="122" t="e">
        <f>AND(Table1[[#This Row],[PROPOSED Adjustment Description]]=Table1[[#This Row],[ ADOPTED
Adjustment Description]],TRUE,FALSE)</f>
        <v>#N/A</v>
      </c>
    </row>
    <row r="40" spans="1:49" s="1" customFormat="1" ht="45" hidden="1" customHeight="1" x14ac:dyDescent="0.15">
      <c r="A40" s="61">
        <v>100000</v>
      </c>
      <c r="B40" s="62" t="s">
        <v>57</v>
      </c>
      <c r="C40" s="63">
        <v>1914</v>
      </c>
      <c r="D40" s="62" t="s">
        <v>318</v>
      </c>
      <c r="E40" s="62" t="s">
        <v>411</v>
      </c>
      <c r="F40" s="62" t="s">
        <v>60</v>
      </c>
      <c r="G40" s="62" t="s">
        <v>160</v>
      </c>
      <c r="H40" s="62" t="s">
        <v>83</v>
      </c>
      <c r="I40" s="125">
        <v>56711</v>
      </c>
      <c r="J40" s="126" t="s">
        <v>412</v>
      </c>
      <c r="K40" s="64"/>
      <c r="L40" s="65"/>
      <c r="M40" s="65"/>
      <c r="N40" s="65"/>
      <c r="O40" s="65">
        <f>SUM(Table1[[#This Row],[Salaries and Wages]:[Variable Fringe]])</f>
        <v>0</v>
      </c>
      <c r="P40" s="65"/>
      <c r="Q40" s="65">
        <v>191400</v>
      </c>
      <c r="R40" s="65"/>
      <c r="S40" s="65"/>
      <c r="T40" s="65"/>
      <c r="U40" s="65"/>
      <c r="V40" s="65"/>
      <c r="W40" s="65">
        <f>SUM(Table1[[#This Row],[ADOPTED
Supplies]:[ADOPTED
Other]])+Table1[[#This Row],[
 ADOPTED
Capital Expenditures]]</f>
        <v>3377000</v>
      </c>
      <c r="X40" s="65"/>
      <c r="Y40" s="65"/>
      <c r="Z40" s="65">
        <v>191400</v>
      </c>
      <c r="AA40" s="65"/>
      <c r="AB40" s="130" t="s">
        <v>413</v>
      </c>
      <c r="AC40" s="62" t="s">
        <v>414</v>
      </c>
      <c r="AD40" s="66" t="s">
        <v>415</v>
      </c>
      <c r="AE40" s="62" t="s">
        <v>67</v>
      </c>
      <c r="AF40" s="66" t="s">
        <v>416</v>
      </c>
      <c r="AG40" s="91"/>
      <c r="AH40" s="66">
        <v>0</v>
      </c>
      <c r="AI40" s="66"/>
      <c r="AJ40" s="66"/>
      <c r="AK40" s="66"/>
      <c r="AL40" s="66"/>
      <c r="AM40" s="66"/>
      <c r="AN40" s="66"/>
      <c r="AO40" s="66"/>
      <c r="AP40" s="66"/>
      <c r="AQ40" s="66"/>
      <c r="AR40" s="66"/>
      <c r="AS40" s="62" t="s">
        <v>70</v>
      </c>
      <c r="AT40" s="115" t="s">
        <v>412</v>
      </c>
      <c r="AU40" s="116" t="e">
        <f>IF(Table1[[#This Row],[PROPOSED
Form ID Name]]=Table1[[#This Row],[ADOPTED
Form ID Name]],TRUE,FALSE)</f>
        <v>#N/A</v>
      </c>
      <c r="AV40" s="121" t="s">
        <v>413</v>
      </c>
      <c r="AW40" s="122" t="e">
        <f>AND(Table1[[#This Row],[PROPOSED Adjustment Description]]=Table1[[#This Row],[ ADOPTED
Adjustment Description]],TRUE,FALSE)</f>
        <v>#N/A</v>
      </c>
    </row>
    <row r="41" spans="1:49" s="1" customFormat="1" ht="45" hidden="1" customHeight="1" x14ac:dyDescent="0.15">
      <c r="A41" s="67">
        <v>100000</v>
      </c>
      <c r="B41" s="68" t="s">
        <v>57</v>
      </c>
      <c r="C41" s="69">
        <v>1914</v>
      </c>
      <c r="D41" s="68" t="s">
        <v>318</v>
      </c>
      <c r="E41" s="68" t="s">
        <v>278</v>
      </c>
      <c r="F41" s="68" t="s">
        <v>60</v>
      </c>
      <c r="G41" s="68" t="s">
        <v>160</v>
      </c>
      <c r="H41" s="68" t="s">
        <v>83</v>
      </c>
      <c r="I41" s="125">
        <v>56712</v>
      </c>
      <c r="J41" s="126" t="s">
        <v>417</v>
      </c>
      <c r="K41" s="70"/>
      <c r="L41" s="71"/>
      <c r="M41" s="71"/>
      <c r="N41" s="71"/>
      <c r="O41" s="71">
        <f>SUM(Table1[[#This Row],[Salaries and Wages]:[Variable Fringe]])</f>
        <v>0</v>
      </c>
      <c r="P41" s="71">
        <v>408540</v>
      </c>
      <c r="Q41" s="71"/>
      <c r="R41" s="71"/>
      <c r="S41" s="71"/>
      <c r="T41" s="71"/>
      <c r="U41" s="71"/>
      <c r="V41" s="71"/>
      <c r="W41" s="71">
        <f>SUM(Table1[[#This Row],[ADOPTED
Supplies]:[ADOPTED
Other]])+Table1[[#This Row],[
 ADOPTED
Capital Expenditures]]</f>
        <v>3000000</v>
      </c>
      <c r="X41" s="71"/>
      <c r="Y41" s="71"/>
      <c r="Z41" s="71">
        <v>408540</v>
      </c>
      <c r="AA41" s="71"/>
      <c r="AB41" s="130" t="s">
        <v>418</v>
      </c>
      <c r="AC41" s="68" t="s">
        <v>419</v>
      </c>
      <c r="AD41" s="72" t="s">
        <v>420</v>
      </c>
      <c r="AE41" s="68" t="s">
        <v>94</v>
      </c>
      <c r="AF41" s="68" t="s">
        <v>421</v>
      </c>
      <c r="AG41" s="92"/>
      <c r="AH41" s="72">
        <v>0</v>
      </c>
      <c r="AI41" s="72"/>
      <c r="AJ41" s="68"/>
      <c r="AK41" s="68"/>
      <c r="AL41" s="68"/>
      <c r="AM41" s="68"/>
      <c r="AN41" s="68"/>
      <c r="AO41" s="68"/>
      <c r="AP41" s="68"/>
      <c r="AQ41" s="68"/>
      <c r="AR41" s="68"/>
      <c r="AS41" s="68" t="s">
        <v>70</v>
      </c>
      <c r="AT41" s="115" t="s">
        <v>417</v>
      </c>
      <c r="AU41" s="116" t="e">
        <f>IF(Table1[[#This Row],[PROPOSED
Form ID Name]]=Table1[[#This Row],[ADOPTED
Form ID Name]],TRUE,FALSE)</f>
        <v>#N/A</v>
      </c>
      <c r="AV41" s="121" t="s">
        <v>418</v>
      </c>
      <c r="AW41" s="122" t="e">
        <f>AND(Table1[[#This Row],[PROPOSED Adjustment Description]]=Table1[[#This Row],[ ADOPTED
Adjustment Description]],TRUE,FALSE)</f>
        <v>#N/A</v>
      </c>
    </row>
    <row r="42" spans="1:49" s="1" customFormat="1" ht="45" hidden="1" customHeight="1" x14ac:dyDescent="0.15">
      <c r="A42" s="61">
        <v>100000</v>
      </c>
      <c r="B42" s="62" t="s">
        <v>57</v>
      </c>
      <c r="C42" s="63">
        <v>1914</v>
      </c>
      <c r="D42" s="62" t="s">
        <v>318</v>
      </c>
      <c r="E42" s="62" t="s">
        <v>422</v>
      </c>
      <c r="F42" s="62" t="s">
        <v>60</v>
      </c>
      <c r="G42" s="62" t="s">
        <v>160</v>
      </c>
      <c r="H42" s="62" t="s">
        <v>83</v>
      </c>
      <c r="I42" s="125">
        <v>56713</v>
      </c>
      <c r="J42" s="126" t="s">
        <v>423</v>
      </c>
      <c r="K42" s="64"/>
      <c r="L42" s="65"/>
      <c r="M42" s="65"/>
      <c r="N42" s="65"/>
      <c r="O42" s="65">
        <f>SUM(Table1[[#This Row],[Salaries and Wages]:[Variable Fringe]])</f>
        <v>0</v>
      </c>
      <c r="P42" s="65">
        <v>271920</v>
      </c>
      <c r="Q42" s="65"/>
      <c r="R42" s="65"/>
      <c r="S42" s="65"/>
      <c r="T42" s="65"/>
      <c r="U42" s="65"/>
      <c r="V42" s="65"/>
      <c r="W42" s="65">
        <f>SUM(Table1[[#This Row],[ADOPTED
Supplies]:[ADOPTED
Other]])+Table1[[#This Row],[
 ADOPTED
Capital Expenditures]]</f>
        <v>500000</v>
      </c>
      <c r="X42" s="65"/>
      <c r="Y42" s="65"/>
      <c r="Z42" s="65">
        <v>271920</v>
      </c>
      <c r="AA42" s="65"/>
      <c r="AB42" s="130" t="s">
        <v>424</v>
      </c>
      <c r="AC42" s="62" t="s">
        <v>425</v>
      </c>
      <c r="AD42" s="66" t="s">
        <v>426</v>
      </c>
      <c r="AE42" s="62" t="s">
        <v>94</v>
      </c>
      <c r="AF42" s="62" t="s">
        <v>427</v>
      </c>
      <c r="AG42" s="91"/>
      <c r="AH42" s="66">
        <v>0</v>
      </c>
      <c r="AI42" s="66"/>
      <c r="AJ42" s="62"/>
      <c r="AK42" s="62"/>
      <c r="AL42" s="62"/>
      <c r="AM42" s="62"/>
      <c r="AN42" s="62"/>
      <c r="AO42" s="62"/>
      <c r="AP42" s="62"/>
      <c r="AQ42" s="62"/>
      <c r="AR42" s="62"/>
      <c r="AS42" s="62" t="s">
        <v>277</v>
      </c>
      <c r="AT42" s="115" t="s">
        <v>423</v>
      </c>
      <c r="AU42" s="116" t="e">
        <f>IF(Table1[[#This Row],[PROPOSED
Form ID Name]]=Table1[[#This Row],[ADOPTED
Form ID Name]],TRUE,FALSE)</f>
        <v>#N/A</v>
      </c>
      <c r="AV42" s="121" t="s">
        <v>424</v>
      </c>
      <c r="AW42" s="122" t="e">
        <f>AND(Table1[[#This Row],[PROPOSED Adjustment Description]]=Table1[[#This Row],[ ADOPTED
Adjustment Description]],TRUE,FALSE)</f>
        <v>#N/A</v>
      </c>
    </row>
    <row r="43" spans="1:49" s="1" customFormat="1" ht="45" hidden="1" customHeight="1" x14ac:dyDescent="0.15">
      <c r="A43" s="67">
        <v>100000</v>
      </c>
      <c r="B43" s="79" t="s">
        <v>57</v>
      </c>
      <c r="C43" s="69">
        <v>1211</v>
      </c>
      <c r="D43" s="79" t="s">
        <v>428</v>
      </c>
      <c r="E43" s="79" t="s">
        <v>278</v>
      </c>
      <c r="F43" s="79" t="s">
        <v>83</v>
      </c>
      <c r="G43" s="79" t="s">
        <v>239</v>
      </c>
      <c r="H43" s="79" t="s">
        <v>83</v>
      </c>
      <c r="I43" s="125">
        <v>56717</v>
      </c>
      <c r="J43" s="127" t="s">
        <v>429</v>
      </c>
      <c r="K43" s="80">
        <v>5.48</v>
      </c>
      <c r="L43" s="81">
        <v>407529</v>
      </c>
      <c r="M43" s="81">
        <v>9217</v>
      </c>
      <c r="N43" s="81">
        <v>23476</v>
      </c>
      <c r="O43" s="81">
        <f>SUM(Table1[[#This Row],[Salaries and Wages]:[Variable Fringe]])</f>
        <v>0</v>
      </c>
      <c r="P43" s="81"/>
      <c r="Q43" s="81"/>
      <c r="R43" s="81"/>
      <c r="S43" s="81"/>
      <c r="T43" s="81"/>
      <c r="U43" s="81"/>
      <c r="V43" s="81"/>
      <c r="W43" s="81">
        <f>SUM(Table1[[#This Row],[ADOPTED
Supplies]:[ADOPTED
Other]])+Table1[[#This Row],[
 ADOPTED
Capital Expenditures]]</f>
        <v>3000000</v>
      </c>
      <c r="X43" s="81"/>
      <c r="Y43" s="81"/>
      <c r="Z43" s="81">
        <v>440222</v>
      </c>
      <c r="AA43" s="81"/>
      <c r="AB43" s="131" t="s">
        <v>430</v>
      </c>
      <c r="AC43" s="68" t="s">
        <v>242</v>
      </c>
      <c r="AD43" s="68" t="s">
        <v>431</v>
      </c>
      <c r="AE43" s="79" t="s">
        <v>94</v>
      </c>
      <c r="AF43" s="68" t="s">
        <v>69</v>
      </c>
      <c r="AG43" s="92"/>
      <c r="AH43" s="72">
        <v>0</v>
      </c>
      <c r="AI43" s="72"/>
      <c r="AJ43" s="68"/>
      <c r="AK43" s="68"/>
      <c r="AL43" s="68"/>
      <c r="AM43" s="68"/>
      <c r="AN43" s="68"/>
      <c r="AO43" s="68"/>
      <c r="AP43" s="68"/>
      <c r="AQ43" s="68"/>
      <c r="AR43" s="68"/>
      <c r="AS43" s="68" t="s">
        <v>83</v>
      </c>
      <c r="AT43" s="115" t="s">
        <v>429</v>
      </c>
      <c r="AU43" s="116" t="e">
        <f>IF(Table1[[#This Row],[PROPOSED
Form ID Name]]=Table1[[#This Row],[ADOPTED
Form ID Name]],TRUE,FALSE)</f>
        <v>#N/A</v>
      </c>
      <c r="AV43" s="121" t="s">
        <v>430</v>
      </c>
      <c r="AW43" s="122" t="e">
        <f>AND(Table1[[#This Row],[PROPOSED Adjustment Description]]=Table1[[#This Row],[ ADOPTED
Adjustment Description]],TRUE,FALSE)</f>
        <v>#N/A</v>
      </c>
    </row>
    <row r="44" spans="1:49" s="1" customFormat="1" ht="45" hidden="1" customHeight="1" x14ac:dyDescent="0.15">
      <c r="A44" s="61">
        <v>100000</v>
      </c>
      <c r="B44" s="73" t="s">
        <v>57</v>
      </c>
      <c r="C44" s="63">
        <v>1621</v>
      </c>
      <c r="D44" s="73" t="s">
        <v>432</v>
      </c>
      <c r="E44" s="73" t="s">
        <v>72</v>
      </c>
      <c r="F44" s="73" t="s">
        <v>307</v>
      </c>
      <c r="G44" s="73" t="s">
        <v>104</v>
      </c>
      <c r="H44" s="73" t="s">
        <v>62</v>
      </c>
      <c r="I44" s="125">
        <v>56718</v>
      </c>
      <c r="J44" s="127" t="s">
        <v>433</v>
      </c>
      <c r="K44" s="74"/>
      <c r="L44" s="75"/>
      <c r="M44" s="75"/>
      <c r="N44" s="75"/>
      <c r="O44" s="75">
        <f>SUM(Table1[[#This Row],[Salaries and Wages]:[Variable Fringe]])</f>
        <v>0</v>
      </c>
      <c r="P44" s="75"/>
      <c r="Q44" s="75">
        <v>150000</v>
      </c>
      <c r="R44" s="75"/>
      <c r="S44" s="75"/>
      <c r="T44" s="75"/>
      <c r="U44" s="75"/>
      <c r="V44" s="75"/>
      <c r="W44" s="75">
        <f>SUM(Table1[[#This Row],[ADOPTED
Supplies]:[ADOPTED
Other]])+Table1[[#This Row],[
 ADOPTED
Capital Expenditures]]</f>
        <v>500000</v>
      </c>
      <c r="X44" s="75"/>
      <c r="Y44" s="75"/>
      <c r="Z44" s="75">
        <v>150000</v>
      </c>
      <c r="AA44" s="75"/>
      <c r="AB44" s="132" t="s">
        <v>434</v>
      </c>
      <c r="AC44" s="62" t="s">
        <v>435</v>
      </c>
      <c r="AD44" s="62" t="s">
        <v>436</v>
      </c>
      <c r="AE44" s="73" t="s">
        <v>94</v>
      </c>
      <c r="AF44" s="62" t="s">
        <v>437</v>
      </c>
      <c r="AG44" s="91"/>
      <c r="AH44" s="66">
        <v>1</v>
      </c>
      <c r="AI44" s="66"/>
      <c r="AJ44" s="62"/>
      <c r="AK44" s="62"/>
      <c r="AL44" s="62"/>
      <c r="AM44" s="62"/>
      <c r="AN44" s="62"/>
      <c r="AO44" s="62"/>
      <c r="AP44" s="62"/>
      <c r="AQ44" s="62"/>
      <c r="AR44" s="62"/>
      <c r="AS44" s="62" t="s">
        <v>133</v>
      </c>
      <c r="AT44" s="115" t="s">
        <v>433</v>
      </c>
      <c r="AU44" s="116" t="e">
        <f>IF(Table1[[#This Row],[PROPOSED
Form ID Name]]=Table1[[#This Row],[ADOPTED
Form ID Name]],TRUE,FALSE)</f>
        <v>#N/A</v>
      </c>
      <c r="AV44" s="121" t="s">
        <v>434</v>
      </c>
      <c r="AW44" s="122" t="e">
        <f>AND(Table1[[#This Row],[PROPOSED Adjustment Description]]=Table1[[#This Row],[ ADOPTED
Adjustment Description]],TRUE,FALSE)</f>
        <v>#N/A</v>
      </c>
    </row>
    <row r="45" spans="1:49" s="1" customFormat="1" ht="45" hidden="1" customHeight="1" x14ac:dyDescent="0.15">
      <c r="A45" s="61">
        <v>200227</v>
      </c>
      <c r="B45" s="62" t="s">
        <v>398</v>
      </c>
      <c r="C45" s="63">
        <v>1913</v>
      </c>
      <c r="D45" s="62" t="s">
        <v>399</v>
      </c>
      <c r="E45" s="62" t="s">
        <v>72</v>
      </c>
      <c r="F45" s="62" t="s">
        <v>83</v>
      </c>
      <c r="G45" s="62" t="s">
        <v>104</v>
      </c>
      <c r="H45" s="62" t="s">
        <v>83</v>
      </c>
      <c r="I45" s="125">
        <v>56721</v>
      </c>
      <c r="J45" s="126" t="s">
        <v>439</v>
      </c>
      <c r="K45" s="64"/>
      <c r="L45" s="65"/>
      <c r="M45" s="65"/>
      <c r="N45" s="65"/>
      <c r="O45" s="65">
        <f>SUM(Table1[[#This Row],[Salaries and Wages]:[Variable Fringe]])</f>
        <v>0</v>
      </c>
      <c r="P45" s="65"/>
      <c r="Q45" s="65">
        <v>100000</v>
      </c>
      <c r="R45" s="65"/>
      <c r="S45" s="65"/>
      <c r="T45" s="65"/>
      <c r="U45" s="65"/>
      <c r="V45" s="65"/>
      <c r="W45" s="65">
        <f>SUM(Table1[[#This Row],[ADOPTED
Supplies]:[ADOPTED
Other]])+Table1[[#This Row],[
 ADOPTED
Capital Expenditures]]</f>
        <v>1000000</v>
      </c>
      <c r="X45" s="65"/>
      <c r="Y45" s="65"/>
      <c r="Z45" s="65">
        <v>100000</v>
      </c>
      <c r="AA45" s="65"/>
      <c r="AB45" s="130" t="s">
        <v>440</v>
      </c>
      <c r="AC45" s="62" t="s">
        <v>441</v>
      </c>
      <c r="AD45" s="62" t="s">
        <v>442</v>
      </c>
      <c r="AE45" s="62" t="s">
        <v>67</v>
      </c>
      <c r="AF45" s="66" t="s">
        <v>443</v>
      </c>
      <c r="AG45" s="91"/>
      <c r="AH45" s="66">
        <v>0</v>
      </c>
      <c r="AI45" s="66"/>
      <c r="AJ45" s="66"/>
      <c r="AK45" s="66"/>
      <c r="AL45" s="66"/>
      <c r="AM45" s="66"/>
      <c r="AN45" s="66"/>
      <c r="AO45" s="66"/>
      <c r="AP45" s="66"/>
      <c r="AQ45" s="62" t="s">
        <v>83</v>
      </c>
      <c r="AR45" s="62"/>
      <c r="AS45" s="62"/>
      <c r="AT45" s="115" t="s">
        <v>439</v>
      </c>
      <c r="AU45" s="117" t="e">
        <f>IF(Table1[[#This Row],[PROPOSED
Form ID Name]]=Table1[[#This Row],[ADOPTED
Form ID Name]],TRUE,FALSE)</f>
        <v>#N/A</v>
      </c>
      <c r="AV45" s="121" t="s">
        <v>440</v>
      </c>
      <c r="AW45" s="122" t="e">
        <f>AND(Table1[[#This Row],[PROPOSED Adjustment Description]]=Table1[[#This Row],[ ADOPTED
Adjustment Description]],TRUE,FALSE)</f>
        <v>#N/A</v>
      </c>
    </row>
    <row r="46" spans="1:49" s="1" customFormat="1" ht="45" hidden="1" customHeight="1" x14ac:dyDescent="0.15">
      <c r="A46" s="67">
        <v>200227</v>
      </c>
      <c r="B46" s="68" t="s">
        <v>398</v>
      </c>
      <c r="C46" s="69">
        <v>1913</v>
      </c>
      <c r="D46" s="68" t="s">
        <v>399</v>
      </c>
      <c r="E46" s="68" t="s">
        <v>126</v>
      </c>
      <c r="F46" s="68" t="s">
        <v>83</v>
      </c>
      <c r="G46" s="68" t="s">
        <v>61</v>
      </c>
      <c r="H46" s="68" t="s">
        <v>83</v>
      </c>
      <c r="I46" s="125">
        <v>56722</v>
      </c>
      <c r="J46" s="126" t="s">
        <v>444</v>
      </c>
      <c r="K46" s="70"/>
      <c r="L46" s="71"/>
      <c r="M46" s="71"/>
      <c r="N46" s="71"/>
      <c r="O46" s="71">
        <f>SUM(Table1[[#This Row],[Salaries and Wages]:[Variable Fringe]])</f>
        <v>206686</v>
      </c>
      <c r="P46" s="71"/>
      <c r="Q46" s="71">
        <v>55000</v>
      </c>
      <c r="R46" s="71"/>
      <c r="S46" s="71"/>
      <c r="T46" s="71"/>
      <c r="U46" s="71"/>
      <c r="V46" s="71"/>
      <c r="W46" s="71">
        <f>SUM(Table1[[#This Row],[ADOPTED
Supplies]:[ADOPTED
Other]])+Table1[[#This Row],[
 ADOPTED
Capital Expenditures]]</f>
        <v>0</v>
      </c>
      <c r="X46" s="71"/>
      <c r="Y46" s="71"/>
      <c r="Z46" s="71">
        <v>55000</v>
      </c>
      <c r="AA46" s="71"/>
      <c r="AB46" s="130" t="s">
        <v>445</v>
      </c>
      <c r="AC46" s="68" t="s">
        <v>446</v>
      </c>
      <c r="AD46" s="68" t="s">
        <v>447</v>
      </c>
      <c r="AE46" s="68" t="s">
        <v>94</v>
      </c>
      <c r="AF46" s="72" t="s">
        <v>448</v>
      </c>
      <c r="AG46" s="92"/>
      <c r="AH46" s="72">
        <v>0</v>
      </c>
      <c r="AI46" s="72"/>
      <c r="AJ46" s="72"/>
      <c r="AK46" s="72"/>
      <c r="AL46" s="72"/>
      <c r="AM46" s="72"/>
      <c r="AN46" s="72"/>
      <c r="AO46" s="72"/>
      <c r="AP46" s="72"/>
      <c r="AQ46" s="68" t="s">
        <v>83</v>
      </c>
      <c r="AR46" s="68"/>
      <c r="AS46" s="68"/>
      <c r="AT46" s="115" t="s">
        <v>444</v>
      </c>
      <c r="AU46" s="117" t="b">
        <f>IF(Table1[[#This Row],[PROPOSED
Form ID Name]]=Table1[[#This Row],[ADOPTED
Form ID Name]],TRUE,FALSE)</f>
        <v>1</v>
      </c>
      <c r="AV46" s="121" t="s">
        <v>445</v>
      </c>
      <c r="AW46" s="122" t="b">
        <f>AND(Table1[[#This Row],[PROPOSED Adjustment Description]]=Table1[[#This Row],[ ADOPTED
Adjustment Description]],TRUE,FALSE)</f>
        <v>0</v>
      </c>
    </row>
    <row r="47" spans="1:49" s="1" customFormat="1" ht="45" hidden="1" customHeight="1" x14ac:dyDescent="0.15">
      <c r="A47" s="61">
        <v>200227</v>
      </c>
      <c r="B47" s="62" t="s">
        <v>398</v>
      </c>
      <c r="C47" s="63">
        <v>1913</v>
      </c>
      <c r="D47" s="62" t="s">
        <v>399</v>
      </c>
      <c r="E47" s="62" t="s">
        <v>449</v>
      </c>
      <c r="F47" s="62" t="s">
        <v>83</v>
      </c>
      <c r="G47" s="62" t="s">
        <v>160</v>
      </c>
      <c r="H47" s="62" t="s">
        <v>83</v>
      </c>
      <c r="I47" s="125">
        <v>56723</v>
      </c>
      <c r="J47" s="126" t="s">
        <v>450</v>
      </c>
      <c r="K47" s="64"/>
      <c r="L47" s="65"/>
      <c r="M47" s="65"/>
      <c r="N47" s="65"/>
      <c r="O47" s="65">
        <f>SUM(Table1[[#This Row],[Salaries and Wages]:[Variable Fringe]])</f>
        <v>0</v>
      </c>
      <c r="P47" s="65"/>
      <c r="Q47" s="65">
        <v>46000</v>
      </c>
      <c r="R47" s="65"/>
      <c r="S47" s="65"/>
      <c r="T47" s="65"/>
      <c r="U47" s="65"/>
      <c r="V47" s="65"/>
      <c r="W47" s="65">
        <f>SUM(Table1[[#This Row],[ADOPTED
Supplies]:[ADOPTED
Other]])+Table1[[#This Row],[
 ADOPTED
Capital Expenditures]]</f>
        <v>90000</v>
      </c>
      <c r="X47" s="65"/>
      <c r="Y47" s="65"/>
      <c r="Z47" s="65">
        <v>46000</v>
      </c>
      <c r="AA47" s="65">
        <v>46000</v>
      </c>
      <c r="AB47" s="130" t="s">
        <v>451</v>
      </c>
      <c r="AC47" s="62" t="s">
        <v>452</v>
      </c>
      <c r="AD47" s="62" t="s">
        <v>453</v>
      </c>
      <c r="AE47" s="62" t="s">
        <v>94</v>
      </c>
      <c r="AF47" s="62" t="s">
        <v>454</v>
      </c>
      <c r="AG47" s="91"/>
      <c r="AH47" s="66">
        <v>0</v>
      </c>
      <c r="AI47" s="66"/>
      <c r="AJ47" s="62"/>
      <c r="AK47" s="62"/>
      <c r="AL47" s="62"/>
      <c r="AM47" s="62"/>
      <c r="AN47" s="62"/>
      <c r="AO47" s="62"/>
      <c r="AP47" s="62"/>
      <c r="AQ47" s="62" t="s">
        <v>83</v>
      </c>
      <c r="AR47" s="62"/>
      <c r="AS47" s="62"/>
      <c r="AT47" s="115" t="s">
        <v>450</v>
      </c>
      <c r="AU47" s="117" t="b">
        <f>IF(Table1[[#This Row],[PROPOSED
Form ID Name]]=Table1[[#This Row],[ADOPTED
Form ID Name]],TRUE,FALSE)</f>
        <v>0</v>
      </c>
      <c r="AV47" s="121" t="s">
        <v>451</v>
      </c>
      <c r="AW47" s="122" t="b">
        <f>AND(Table1[[#This Row],[PROPOSED Adjustment Description]]=Table1[[#This Row],[ ADOPTED
Adjustment Description]],TRUE,FALSE)</f>
        <v>0</v>
      </c>
    </row>
    <row r="48" spans="1:49" s="1" customFormat="1" ht="45" hidden="1" customHeight="1" x14ac:dyDescent="0.15">
      <c r="A48" s="67">
        <v>200227</v>
      </c>
      <c r="B48" s="79" t="s">
        <v>398</v>
      </c>
      <c r="C48" s="69">
        <v>1913</v>
      </c>
      <c r="D48" s="79" t="s">
        <v>399</v>
      </c>
      <c r="E48" s="79" t="s">
        <v>59</v>
      </c>
      <c r="F48" s="79" t="s">
        <v>83</v>
      </c>
      <c r="G48" s="79" t="s">
        <v>89</v>
      </c>
      <c r="H48" s="79" t="s">
        <v>83</v>
      </c>
      <c r="I48" s="125">
        <v>56725</v>
      </c>
      <c r="J48" s="127" t="s">
        <v>455</v>
      </c>
      <c r="K48" s="80"/>
      <c r="L48" s="81"/>
      <c r="M48" s="81"/>
      <c r="N48" s="81"/>
      <c r="O48" s="81">
        <f>SUM(Table1[[#This Row],[Salaries and Wages]:[Variable Fringe]])</f>
        <v>0</v>
      </c>
      <c r="P48" s="81"/>
      <c r="Q48" s="81"/>
      <c r="R48" s="81"/>
      <c r="S48" s="81"/>
      <c r="T48" s="81"/>
      <c r="U48" s="81"/>
      <c r="V48" s="81"/>
      <c r="W48" s="81">
        <f>SUM(Table1[[#This Row],[ADOPTED
Supplies]:[ADOPTED
Other]])+Table1[[#This Row],[
 ADOPTED
Capital Expenditures]]</f>
        <v>11897</v>
      </c>
      <c r="X48" s="81"/>
      <c r="Y48" s="81"/>
      <c r="Z48" s="81"/>
      <c r="AA48" s="81">
        <v>960000</v>
      </c>
      <c r="AB48" s="131" t="s">
        <v>456</v>
      </c>
      <c r="AC48" s="68" t="s">
        <v>457</v>
      </c>
      <c r="AD48" s="68" t="s">
        <v>458</v>
      </c>
      <c r="AE48" s="79" t="s">
        <v>94</v>
      </c>
      <c r="AF48" s="68" t="s">
        <v>459</v>
      </c>
      <c r="AG48" s="92"/>
      <c r="AH48" s="72">
        <v>0</v>
      </c>
      <c r="AI48" s="72"/>
      <c r="AJ48" s="68"/>
      <c r="AK48" s="68"/>
      <c r="AL48" s="68"/>
      <c r="AM48" s="68"/>
      <c r="AN48" s="68"/>
      <c r="AO48" s="68"/>
      <c r="AP48" s="68"/>
      <c r="AQ48" s="68" t="s">
        <v>83</v>
      </c>
      <c r="AR48" s="68"/>
      <c r="AS48" s="68"/>
      <c r="AT48" s="115" t="s">
        <v>455</v>
      </c>
      <c r="AU48" s="117" t="b">
        <f>IF(Table1[[#This Row],[PROPOSED
Form ID Name]]=Table1[[#This Row],[ADOPTED
Form ID Name]],TRUE,FALSE)</f>
        <v>1</v>
      </c>
      <c r="AV48" s="121" t="s">
        <v>456</v>
      </c>
      <c r="AW48" s="122" t="b">
        <f>AND(Table1[[#This Row],[PROPOSED Adjustment Description]]=Table1[[#This Row],[ ADOPTED
Adjustment Description]],TRUE,FALSE)</f>
        <v>0</v>
      </c>
    </row>
    <row r="49" spans="1:49" s="1" customFormat="1" ht="45" hidden="1" customHeight="1" x14ac:dyDescent="0.15">
      <c r="A49" s="61">
        <v>200227</v>
      </c>
      <c r="B49" s="73" t="s">
        <v>398</v>
      </c>
      <c r="C49" s="63">
        <v>1913</v>
      </c>
      <c r="D49" s="73" t="s">
        <v>399</v>
      </c>
      <c r="E49" s="73" t="s">
        <v>245</v>
      </c>
      <c r="F49" s="73" t="s">
        <v>83</v>
      </c>
      <c r="G49" s="73" t="s">
        <v>89</v>
      </c>
      <c r="H49" s="73" t="s">
        <v>83</v>
      </c>
      <c r="I49" s="125">
        <v>56726</v>
      </c>
      <c r="J49" s="127" t="s">
        <v>460</v>
      </c>
      <c r="K49" s="74"/>
      <c r="L49" s="75"/>
      <c r="M49" s="75"/>
      <c r="N49" s="75"/>
      <c r="O49" s="75">
        <f>SUM(Table1[[#This Row],[Salaries and Wages]:[Variable Fringe]])</f>
        <v>0</v>
      </c>
      <c r="P49" s="75"/>
      <c r="Q49" s="75"/>
      <c r="R49" s="75"/>
      <c r="S49" s="75"/>
      <c r="T49" s="75"/>
      <c r="U49" s="75"/>
      <c r="V49" s="75"/>
      <c r="W49" s="75">
        <f>SUM(Table1[[#This Row],[ADOPTED
Supplies]:[ADOPTED
Other]])+Table1[[#This Row],[
 ADOPTED
Capital Expenditures]]</f>
        <v>15000</v>
      </c>
      <c r="X49" s="75"/>
      <c r="Y49" s="75"/>
      <c r="Z49" s="75"/>
      <c r="AA49" s="75">
        <v>1500000</v>
      </c>
      <c r="AB49" s="132" t="s">
        <v>461</v>
      </c>
      <c r="AC49" s="62" t="s">
        <v>462</v>
      </c>
      <c r="AD49" s="62" t="s">
        <v>463</v>
      </c>
      <c r="AE49" s="73" t="s">
        <v>94</v>
      </c>
      <c r="AF49" s="62" t="s">
        <v>464</v>
      </c>
      <c r="AG49" s="91"/>
      <c r="AH49" s="66">
        <v>0</v>
      </c>
      <c r="AI49" s="66"/>
      <c r="AJ49" s="62"/>
      <c r="AK49" s="62"/>
      <c r="AL49" s="62"/>
      <c r="AM49" s="62"/>
      <c r="AN49" s="62"/>
      <c r="AO49" s="62"/>
      <c r="AP49" s="62"/>
      <c r="AQ49" s="62" t="s">
        <v>83</v>
      </c>
      <c r="AR49" s="62"/>
      <c r="AS49" s="62"/>
      <c r="AT49" s="115" t="s">
        <v>460</v>
      </c>
      <c r="AU49" s="117" t="b">
        <f>IF(Table1[[#This Row],[PROPOSED
Form ID Name]]=Table1[[#This Row],[ADOPTED
Form ID Name]],TRUE,FALSE)</f>
        <v>1</v>
      </c>
      <c r="AV49" s="121" t="s">
        <v>461</v>
      </c>
      <c r="AW49" s="122" t="b">
        <f>AND(Table1[[#This Row],[PROPOSED Adjustment Description]]=Table1[[#This Row],[ ADOPTED
Adjustment Description]],TRUE,FALSE)</f>
        <v>0</v>
      </c>
    </row>
    <row r="50" spans="1:49" s="1" customFormat="1" ht="45" hidden="1" customHeight="1" x14ac:dyDescent="0.15">
      <c r="A50" s="67">
        <v>200227</v>
      </c>
      <c r="B50" s="68" t="s">
        <v>398</v>
      </c>
      <c r="C50" s="69">
        <v>1913</v>
      </c>
      <c r="D50" s="68" t="s">
        <v>399</v>
      </c>
      <c r="E50" s="68" t="s">
        <v>465</v>
      </c>
      <c r="F50" s="68" t="s">
        <v>83</v>
      </c>
      <c r="G50" s="68" t="s">
        <v>160</v>
      </c>
      <c r="H50" s="68" t="s">
        <v>83</v>
      </c>
      <c r="I50" s="125">
        <v>56728</v>
      </c>
      <c r="J50" s="126" t="s">
        <v>466</v>
      </c>
      <c r="K50" s="70"/>
      <c r="L50" s="71"/>
      <c r="M50" s="71"/>
      <c r="N50" s="71"/>
      <c r="O50" s="71">
        <f>SUM(Table1[[#This Row],[Salaries and Wages]:[Variable Fringe]])</f>
        <v>0</v>
      </c>
      <c r="P50" s="71"/>
      <c r="Q50" s="71">
        <v>376461</v>
      </c>
      <c r="R50" s="71"/>
      <c r="S50" s="71"/>
      <c r="T50" s="71"/>
      <c r="U50" s="71"/>
      <c r="V50" s="71"/>
      <c r="W50" s="71">
        <f>SUM(Table1[[#This Row],[ADOPTED
Supplies]:[ADOPTED
Other]])+Table1[[#This Row],[
 ADOPTED
Capital Expenditures]]</f>
        <v>40000</v>
      </c>
      <c r="X50" s="71"/>
      <c r="Y50" s="71"/>
      <c r="Z50" s="71">
        <v>376461</v>
      </c>
      <c r="AA50" s="71"/>
      <c r="AB50" s="130" t="s">
        <v>467</v>
      </c>
      <c r="AC50" s="72" t="s">
        <v>468</v>
      </c>
      <c r="AD50" s="68" t="s">
        <v>469</v>
      </c>
      <c r="AE50" s="68" t="s">
        <v>94</v>
      </c>
      <c r="AF50" s="68" t="s">
        <v>470</v>
      </c>
      <c r="AG50" s="92"/>
      <c r="AH50" s="72">
        <v>0</v>
      </c>
      <c r="AI50" s="72"/>
      <c r="AJ50" s="68"/>
      <c r="AK50" s="68"/>
      <c r="AL50" s="68"/>
      <c r="AM50" s="68"/>
      <c r="AN50" s="68"/>
      <c r="AO50" s="68"/>
      <c r="AP50" s="68"/>
      <c r="AQ50" s="68" t="s">
        <v>83</v>
      </c>
      <c r="AR50" s="68"/>
      <c r="AS50" s="68"/>
      <c r="AT50" s="115" t="s">
        <v>466</v>
      </c>
      <c r="AU50" s="117" t="b">
        <f>IF(Table1[[#This Row],[PROPOSED
Form ID Name]]=Table1[[#This Row],[ADOPTED
Form ID Name]],TRUE,FALSE)</f>
        <v>1</v>
      </c>
      <c r="AV50" s="121" t="s">
        <v>467</v>
      </c>
      <c r="AW50" s="122" t="b">
        <f>AND(Table1[[#This Row],[PROPOSED Adjustment Description]]=Table1[[#This Row],[ ADOPTED
Adjustment Description]],TRUE,FALSE)</f>
        <v>0</v>
      </c>
    </row>
    <row r="51" spans="1:49" s="1" customFormat="1" ht="45" hidden="1" customHeight="1" x14ac:dyDescent="0.15">
      <c r="A51" s="67">
        <v>100000</v>
      </c>
      <c r="B51" s="68" t="s">
        <v>57</v>
      </c>
      <c r="C51" s="69">
        <v>1912</v>
      </c>
      <c r="D51" s="68" t="s">
        <v>471</v>
      </c>
      <c r="E51" s="68" t="s">
        <v>238</v>
      </c>
      <c r="F51" s="68" t="s">
        <v>83</v>
      </c>
      <c r="G51" s="68" t="s">
        <v>61</v>
      </c>
      <c r="H51" s="68" t="s">
        <v>83</v>
      </c>
      <c r="I51" s="125">
        <v>56729</v>
      </c>
      <c r="J51" s="126" t="s">
        <v>472</v>
      </c>
      <c r="K51" s="70">
        <v>1</v>
      </c>
      <c r="L51" s="71">
        <v>45574</v>
      </c>
      <c r="M51" s="71">
        <v>15433</v>
      </c>
      <c r="N51" s="71">
        <v>8831</v>
      </c>
      <c r="O51" s="71">
        <f>SUM(Table1[[#This Row],[Salaries and Wages]:[Variable Fringe]])</f>
        <v>213265</v>
      </c>
      <c r="P51" s="71"/>
      <c r="Q51" s="71"/>
      <c r="R51" s="71"/>
      <c r="S51" s="71"/>
      <c r="T51" s="71"/>
      <c r="U51" s="71"/>
      <c r="V51" s="71"/>
      <c r="W51" s="71">
        <f>SUM(Table1[[#This Row],[ADOPTED
Supplies]:[ADOPTED
Other]])+Table1[[#This Row],[
 ADOPTED
Capital Expenditures]]</f>
        <v>0</v>
      </c>
      <c r="X51" s="71"/>
      <c r="Y51" s="71"/>
      <c r="Z51" s="71">
        <v>69838</v>
      </c>
      <c r="AA51" s="71"/>
      <c r="AB51" s="130" t="s">
        <v>473</v>
      </c>
      <c r="AC51" s="68" t="s">
        <v>474</v>
      </c>
      <c r="AD51" s="68" t="s">
        <v>475</v>
      </c>
      <c r="AE51" s="68" t="s">
        <v>67</v>
      </c>
      <c r="AF51" s="72" t="s">
        <v>476</v>
      </c>
      <c r="AG51" s="92"/>
      <c r="AH51" s="72">
        <v>0</v>
      </c>
      <c r="AI51" s="72"/>
      <c r="AJ51" s="72"/>
      <c r="AK51" s="72"/>
      <c r="AL51" s="72"/>
      <c r="AM51" s="72"/>
      <c r="AN51" s="72"/>
      <c r="AO51" s="72"/>
      <c r="AP51" s="72"/>
      <c r="AQ51" s="72"/>
      <c r="AR51" s="72"/>
      <c r="AS51" s="68" t="s">
        <v>70</v>
      </c>
      <c r="AT51" s="115" t="s">
        <v>472</v>
      </c>
      <c r="AU51" s="116" t="b">
        <f>IF(Table1[[#This Row],[PROPOSED
Form ID Name]]=Table1[[#This Row],[ADOPTED
Form ID Name]],TRUE,FALSE)</f>
        <v>1</v>
      </c>
      <c r="AV51" s="121" t="s">
        <v>473</v>
      </c>
      <c r="AW51" s="122" t="b">
        <f>AND(Table1[[#This Row],[PROPOSED Adjustment Description]]=Table1[[#This Row],[ ADOPTED
Adjustment Description]],TRUE,FALSE)</f>
        <v>0</v>
      </c>
    </row>
    <row r="52" spans="1:49" s="1" customFormat="1" ht="45" hidden="1" customHeight="1" x14ac:dyDescent="0.15">
      <c r="A52" s="61">
        <v>100000</v>
      </c>
      <c r="B52" s="62" t="s">
        <v>57</v>
      </c>
      <c r="C52" s="63">
        <v>1914</v>
      </c>
      <c r="D52" s="62" t="s">
        <v>318</v>
      </c>
      <c r="E52" s="62" t="s">
        <v>477</v>
      </c>
      <c r="F52" s="62" t="s">
        <v>60</v>
      </c>
      <c r="G52" s="62" t="s">
        <v>478</v>
      </c>
      <c r="H52" s="62" t="s">
        <v>479</v>
      </c>
      <c r="I52" s="125">
        <v>56731</v>
      </c>
      <c r="J52" s="126" t="s">
        <v>480</v>
      </c>
      <c r="K52" s="64"/>
      <c r="L52" s="78">
        <v>-2600000</v>
      </c>
      <c r="M52" s="65"/>
      <c r="N52" s="78">
        <v>-37700</v>
      </c>
      <c r="O52" s="78">
        <f>SUM(Table1[[#This Row],[Salaries and Wages]:[Variable Fringe]])</f>
        <v>36731</v>
      </c>
      <c r="P52" s="65"/>
      <c r="Q52" s="65"/>
      <c r="R52" s="65"/>
      <c r="S52" s="65"/>
      <c r="T52" s="65"/>
      <c r="U52" s="65"/>
      <c r="V52" s="65"/>
      <c r="W52" s="65">
        <f>SUM(Table1[[#This Row],[ADOPTED
Supplies]:[ADOPTED
Other]])+Table1[[#This Row],[
 ADOPTED
Capital Expenditures]]</f>
        <v>0</v>
      </c>
      <c r="X52" s="65"/>
      <c r="Y52" s="65"/>
      <c r="Z52" s="78">
        <v>-2637700</v>
      </c>
      <c r="AA52" s="65"/>
      <c r="AB52" s="130" t="s">
        <v>481</v>
      </c>
      <c r="AC52" s="62" t="s">
        <v>482</v>
      </c>
      <c r="AD52" s="62" t="s">
        <v>483</v>
      </c>
      <c r="AE52" s="62" t="s">
        <v>94</v>
      </c>
      <c r="AF52" s="62" t="s">
        <v>484</v>
      </c>
      <c r="AG52" s="91"/>
      <c r="AH52" s="66">
        <v>0</v>
      </c>
      <c r="AI52" s="66"/>
      <c r="AJ52" s="62"/>
      <c r="AK52" s="62"/>
      <c r="AL52" s="62"/>
      <c r="AM52" s="62"/>
      <c r="AN52" s="62"/>
      <c r="AO52" s="62"/>
      <c r="AP52" s="62"/>
      <c r="AQ52" s="62"/>
      <c r="AR52" s="62"/>
      <c r="AS52" s="62" t="s">
        <v>70</v>
      </c>
      <c r="AT52" s="115" t="s">
        <v>480</v>
      </c>
      <c r="AU52" s="116" t="b">
        <f>IF(Table1[[#This Row],[PROPOSED
Form ID Name]]=Table1[[#This Row],[ADOPTED
Form ID Name]],TRUE,FALSE)</f>
        <v>1</v>
      </c>
      <c r="AV52" s="121" t="s">
        <v>481</v>
      </c>
      <c r="AW52" s="122" t="b">
        <f>AND(Table1[[#This Row],[PROPOSED Adjustment Description]]=Table1[[#This Row],[ ADOPTED
Adjustment Description]],TRUE,FALSE)</f>
        <v>0</v>
      </c>
    </row>
    <row r="53" spans="1:49" s="1" customFormat="1" ht="45" hidden="1" customHeight="1" x14ac:dyDescent="0.15">
      <c r="A53" s="67">
        <v>100000</v>
      </c>
      <c r="B53" s="79" t="s">
        <v>57</v>
      </c>
      <c r="C53" s="69">
        <v>1914</v>
      </c>
      <c r="D53" s="79" t="s">
        <v>318</v>
      </c>
      <c r="E53" s="79" t="s">
        <v>485</v>
      </c>
      <c r="F53" s="79" t="s">
        <v>60</v>
      </c>
      <c r="G53" s="79" t="s">
        <v>61</v>
      </c>
      <c r="H53" s="79" t="s">
        <v>83</v>
      </c>
      <c r="I53" s="125">
        <v>56732</v>
      </c>
      <c r="J53" s="127" t="s">
        <v>486</v>
      </c>
      <c r="K53" s="80"/>
      <c r="L53" s="81">
        <v>2600000</v>
      </c>
      <c r="M53" s="81"/>
      <c r="N53" s="81">
        <v>37700</v>
      </c>
      <c r="O53" s="81">
        <f>SUM(Table1[[#This Row],[Salaries and Wages]:[Variable Fringe]])</f>
        <v>0</v>
      </c>
      <c r="P53" s="81"/>
      <c r="Q53" s="81"/>
      <c r="R53" s="81"/>
      <c r="S53" s="81"/>
      <c r="T53" s="81"/>
      <c r="U53" s="81"/>
      <c r="V53" s="81"/>
      <c r="W53" s="81">
        <f>SUM(Table1[[#This Row],[ADOPTED
Supplies]:[ADOPTED
Other]])+Table1[[#This Row],[
 ADOPTED
Capital Expenditures]]</f>
        <v>16544</v>
      </c>
      <c r="X53" s="81"/>
      <c r="Y53" s="81"/>
      <c r="Z53" s="81">
        <v>2637700</v>
      </c>
      <c r="AA53" s="81"/>
      <c r="AB53" s="131" t="s">
        <v>487</v>
      </c>
      <c r="AC53" s="68" t="s">
        <v>488</v>
      </c>
      <c r="AD53" s="68" t="s">
        <v>489</v>
      </c>
      <c r="AE53" s="79" t="s">
        <v>67</v>
      </c>
      <c r="AF53" s="72" t="s">
        <v>490</v>
      </c>
      <c r="AG53" s="92"/>
      <c r="AH53" s="72">
        <v>0</v>
      </c>
      <c r="AI53" s="72"/>
      <c r="AJ53" s="72"/>
      <c r="AK53" s="72"/>
      <c r="AL53" s="72"/>
      <c r="AM53" s="72"/>
      <c r="AN53" s="72"/>
      <c r="AO53" s="72"/>
      <c r="AP53" s="72"/>
      <c r="AQ53" s="72"/>
      <c r="AR53" s="72"/>
      <c r="AS53" s="68" t="s">
        <v>70</v>
      </c>
      <c r="AT53" s="115" t="s">
        <v>486</v>
      </c>
      <c r="AU53" s="116" t="b">
        <f>IF(Table1[[#This Row],[PROPOSED
Form ID Name]]=Table1[[#This Row],[ADOPTED
Form ID Name]],TRUE,FALSE)</f>
        <v>1</v>
      </c>
      <c r="AV53" s="121" t="s">
        <v>487</v>
      </c>
      <c r="AW53" s="122" t="b">
        <f>AND(Table1[[#This Row],[PROPOSED Adjustment Description]]=Table1[[#This Row],[ ADOPTED
Adjustment Description]],TRUE,FALSE)</f>
        <v>0</v>
      </c>
    </row>
    <row r="54" spans="1:49" s="1" customFormat="1" ht="45" hidden="1" customHeight="1" x14ac:dyDescent="0.15">
      <c r="A54" s="61">
        <v>720000</v>
      </c>
      <c r="B54" s="62" t="s">
        <v>491</v>
      </c>
      <c r="C54" s="63">
        <v>1317</v>
      </c>
      <c r="D54" s="62" t="s">
        <v>492</v>
      </c>
      <c r="E54" s="62" t="s">
        <v>103</v>
      </c>
      <c r="F54" s="62" t="s">
        <v>73</v>
      </c>
      <c r="G54" s="62" t="s">
        <v>61</v>
      </c>
      <c r="H54" s="62" t="s">
        <v>493</v>
      </c>
      <c r="I54" s="125">
        <v>56736</v>
      </c>
      <c r="J54" s="126" t="s">
        <v>494</v>
      </c>
      <c r="K54" s="64"/>
      <c r="L54" s="65"/>
      <c r="M54" s="65"/>
      <c r="N54" s="65"/>
      <c r="O54" s="65">
        <f>SUM(Table1[[#This Row],[Salaries and Wages]:[Variable Fringe]])</f>
        <v>0</v>
      </c>
      <c r="P54" s="65">
        <v>2050700</v>
      </c>
      <c r="Q54" s="65"/>
      <c r="R54" s="65"/>
      <c r="S54" s="65"/>
      <c r="T54" s="65"/>
      <c r="U54" s="65"/>
      <c r="V54" s="65"/>
      <c r="W54" s="65">
        <f>SUM(Table1[[#This Row],[ADOPTED
Supplies]:[ADOPTED
Other]])+Table1[[#This Row],[
 ADOPTED
Capital Expenditures]]</f>
        <v>40000</v>
      </c>
      <c r="X54" s="65"/>
      <c r="Y54" s="65"/>
      <c r="Z54" s="65">
        <v>2050700</v>
      </c>
      <c r="AA54" s="65"/>
      <c r="AB54" s="130" t="s">
        <v>495</v>
      </c>
      <c r="AC54" s="62" t="s">
        <v>496</v>
      </c>
      <c r="AD54" s="62" t="s">
        <v>497</v>
      </c>
      <c r="AE54" s="62" t="s">
        <v>94</v>
      </c>
      <c r="AF54" s="62" t="s">
        <v>352</v>
      </c>
      <c r="AG54" s="91"/>
      <c r="AH54" s="66">
        <v>0</v>
      </c>
      <c r="AI54" s="66"/>
      <c r="AJ54" s="62"/>
      <c r="AK54" s="62"/>
      <c r="AL54" s="62"/>
      <c r="AM54" s="62"/>
      <c r="AN54" s="62"/>
      <c r="AO54" s="62" t="s">
        <v>70</v>
      </c>
      <c r="AP54" s="62"/>
      <c r="AQ54" s="62"/>
      <c r="AR54" s="87"/>
      <c r="AS54" s="87"/>
      <c r="AT54" s="115" t="s">
        <v>494</v>
      </c>
      <c r="AU54" s="117" t="b">
        <f>IF(Table1[[#This Row],[PROPOSED
Form ID Name]]=Table1[[#This Row],[ADOPTED
Form ID Name]],TRUE,FALSE)</f>
        <v>1</v>
      </c>
      <c r="AV54" s="121" t="s">
        <v>495</v>
      </c>
      <c r="AW54" s="122" t="b">
        <f>AND(Table1[[#This Row],[PROPOSED Adjustment Description]]=Table1[[#This Row],[ ADOPTED
Adjustment Description]],TRUE,FALSE)</f>
        <v>0</v>
      </c>
    </row>
    <row r="55" spans="1:49" s="1" customFormat="1" ht="45" hidden="1" customHeight="1" x14ac:dyDescent="0.15">
      <c r="A55" s="61">
        <v>100000</v>
      </c>
      <c r="B55" s="62" t="s">
        <v>57</v>
      </c>
      <c r="C55" s="63">
        <v>1914</v>
      </c>
      <c r="D55" s="62" t="s">
        <v>318</v>
      </c>
      <c r="E55" s="62" t="s">
        <v>103</v>
      </c>
      <c r="F55" s="62" t="s">
        <v>60</v>
      </c>
      <c r="G55" s="62" t="s">
        <v>61</v>
      </c>
      <c r="H55" s="62" t="s">
        <v>83</v>
      </c>
      <c r="I55" s="125">
        <v>56737</v>
      </c>
      <c r="J55" s="126" t="s">
        <v>498</v>
      </c>
      <c r="K55" s="64">
        <v>12</v>
      </c>
      <c r="L55" s="65">
        <v>944819</v>
      </c>
      <c r="M55" s="65">
        <v>431099</v>
      </c>
      <c r="N55" s="65">
        <v>132113</v>
      </c>
      <c r="O55" s="65">
        <f>SUM(Table1[[#This Row],[Salaries and Wages]:[Variable Fringe]])</f>
        <v>0</v>
      </c>
      <c r="P55" s="65"/>
      <c r="Q55" s="65"/>
      <c r="R55" s="65">
        <v>8000</v>
      </c>
      <c r="S55" s="65"/>
      <c r="T55" s="65"/>
      <c r="U55" s="65"/>
      <c r="V55" s="65"/>
      <c r="W55" s="65">
        <f>SUM(Table1[[#This Row],[ADOPTED
Supplies]:[ADOPTED
Other]])+Table1[[#This Row],[
 ADOPTED
Capital Expenditures]]</f>
        <v>0</v>
      </c>
      <c r="X55" s="65"/>
      <c r="Y55" s="65"/>
      <c r="Z55" s="65">
        <v>1516031</v>
      </c>
      <c r="AA55" s="65"/>
      <c r="AB55" s="130" t="s">
        <v>499</v>
      </c>
      <c r="AC55" s="62" t="s">
        <v>500</v>
      </c>
      <c r="AD55" s="66" t="s">
        <v>501</v>
      </c>
      <c r="AE55" s="62" t="s">
        <v>67</v>
      </c>
      <c r="AF55" s="66" t="s">
        <v>502</v>
      </c>
      <c r="AG55" s="91"/>
      <c r="AH55" s="66">
        <v>0</v>
      </c>
      <c r="AI55" s="66"/>
      <c r="AJ55" s="66"/>
      <c r="AK55" s="66"/>
      <c r="AL55" s="66"/>
      <c r="AM55" s="66"/>
      <c r="AN55" s="66"/>
      <c r="AO55" s="66"/>
      <c r="AP55" s="66"/>
      <c r="AQ55" s="66"/>
      <c r="AR55" s="66"/>
      <c r="AS55" s="62" t="s">
        <v>70</v>
      </c>
      <c r="AT55" s="115" t="s">
        <v>498</v>
      </c>
      <c r="AU55" s="116" t="b">
        <f>IF(Table1[[#This Row],[PROPOSED
Form ID Name]]=Table1[[#This Row],[ADOPTED
Form ID Name]],TRUE,FALSE)</f>
        <v>1</v>
      </c>
      <c r="AV55" s="121" t="s">
        <v>499</v>
      </c>
      <c r="AW55" s="122" t="b">
        <f>AND(Table1[[#This Row],[PROPOSED Adjustment Description]]=Table1[[#This Row],[ ADOPTED
Adjustment Description]],TRUE,FALSE)</f>
        <v>0</v>
      </c>
    </row>
    <row r="56" spans="1:49" s="1" customFormat="1" ht="45" hidden="1" customHeight="1" x14ac:dyDescent="0.15">
      <c r="A56" s="61">
        <v>700036</v>
      </c>
      <c r="B56" s="62" t="s">
        <v>503</v>
      </c>
      <c r="C56" s="63">
        <v>1611</v>
      </c>
      <c r="D56" s="62" t="s">
        <v>504</v>
      </c>
      <c r="E56" s="62" t="s">
        <v>103</v>
      </c>
      <c r="F56" s="62" t="s">
        <v>60</v>
      </c>
      <c r="G56" s="62" t="s">
        <v>61</v>
      </c>
      <c r="H56" s="62" t="s">
        <v>284</v>
      </c>
      <c r="I56" s="125">
        <v>56738</v>
      </c>
      <c r="J56" s="126" t="s">
        <v>505</v>
      </c>
      <c r="K56" s="64"/>
      <c r="L56" s="65"/>
      <c r="M56" s="65"/>
      <c r="N56" s="65"/>
      <c r="O56" s="65">
        <f>SUM(Table1[[#This Row],[Salaries and Wages]:[Variable Fringe]])</f>
        <v>-36664</v>
      </c>
      <c r="P56" s="65"/>
      <c r="Q56" s="65"/>
      <c r="R56" s="65">
        <v>280000</v>
      </c>
      <c r="S56" s="65"/>
      <c r="T56" s="65"/>
      <c r="U56" s="65"/>
      <c r="V56" s="65"/>
      <c r="W56" s="65">
        <f>SUM(Table1[[#This Row],[ADOPTED
Supplies]:[ADOPTED
Other]])+Table1[[#This Row],[
 ADOPTED
Capital Expenditures]]</f>
        <v>0</v>
      </c>
      <c r="X56" s="65"/>
      <c r="Y56" s="65"/>
      <c r="Z56" s="65">
        <v>280000</v>
      </c>
      <c r="AA56" s="65"/>
      <c r="AB56" s="130" t="s">
        <v>506</v>
      </c>
      <c r="AC56" s="62" t="s">
        <v>507</v>
      </c>
      <c r="AD56" s="66" t="s">
        <v>508</v>
      </c>
      <c r="AE56" s="62" t="s">
        <v>67</v>
      </c>
      <c r="AF56" s="66" t="s">
        <v>509</v>
      </c>
      <c r="AG56" s="91"/>
      <c r="AH56" s="66">
        <v>0</v>
      </c>
      <c r="AI56" s="66"/>
      <c r="AJ56" s="66"/>
      <c r="AK56" s="66"/>
      <c r="AL56" s="66"/>
      <c r="AM56" s="66"/>
      <c r="AN56" s="66"/>
      <c r="AO56" s="66"/>
      <c r="AP56" s="66"/>
      <c r="AQ56" s="62" t="s">
        <v>70</v>
      </c>
      <c r="AR56" s="62"/>
      <c r="AS56" s="62"/>
      <c r="AT56" s="115" t="s">
        <v>505</v>
      </c>
      <c r="AU56" s="117" t="b">
        <f>IF(Table1[[#This Row],[PROPOSED
Form ID Name]]=Table1[[#This Row],[ADOPTED
Form ID Name]],TRUE,FALSE)</f>
        <v>1</v>
      </c>
      <c r="AV56" s="121" t="s">
        <v>506</v>
      </c>
      <c r="AW56" s="122" t="b">
        <f>AND(Table1[[#This Row],[PROPOSED Adjustment Description]]=Table1[[#This Row],[ ADOPTED
Adjustment Description]],TRUE,FALSE)</f>
        <v>0</v>
      </c>
    </row>
    <row r="57" spans="1:49" s="1" customFormat="1" ht="45" hidden="1" customHeight="1" x14ac:dyDescent="0.15">
      <c r="A57" s="67">
        <v>100000</v>
      </c>
      <c r="B57" s="68" t="s">
        <v>57</v>
      </c>
      <c r="C57" s="69">
        <v>1912</v>
      </c>
      <c r="D57" s="68" t="s">
        <v>471</v>
      </c>
      <c r="E57" s="68" t="s">
        <v>449</v>
      </c>
      <c r="F57" s="68" t="s">
        <v>83</v>
      </c>
      <c r="G57" s="68" t="s">
        <v>61</v>
      </c>
      <c r="H57" s="68" t="s">
        <v>83</v>
      </c>
      <c r="I57" s="125">
        <v>56743</v>
      </c>
      <c r="J57" s="126" t="s">
        <v>510</v>
      </c>
      <c r="K57" s="70">
        <v>1</v>
      </c>
      <c r="L57" s="71">
        <v>95488</v>
      </c>
      <c r="M57" s="71">
        <v>100786</v>
      </c>
      <c r="N57" s="71">
        <v>22453</v>
      </c>
      <c r="O57" s="71">
        <f>SUM(Table1[[#This Row],[Salaries and Wages]:[Variable Fringe]])</f>
        <v>0</v>
      </c>
      <c r="P57" s="71"/>
      <c r="Q57" s="71"/>
      <c r="R57" s="71"/>
      <c r="S57" s="71"/>
      <c r="T57" s="71"/>
      <c r="U57" s="71"/>
      <c r="V57" s="71"/>
      <c r="W57" s="71">
        <f>SUM(Table1[[#This Row],[ADOPTED
Supplies]:[ADOPTED
Other]])+Table1[[#This Row],[
 ADOPTED
Capital Expenditures]]</f>
        <v>0</v>
      </c>
      <c r="X57" s="71"/>
      <c r="Y57" s="71"/>
      <c r="Z57" s="71">
        <v>218727</v>
      </c>
      <c r="AA57" s="71"/>
      <c r="AB57" s="130" t="s">
        <v>511</v>
      </c>
      <c r="AC57" s="68" t="s">
        <v>512</v>
      </c>
      <c r="AD57" s="68" t="s">
        <v>513</v>
      </c>
      <c r="AE57" s="68" t="s">
        <v>67</v>
      </c>
      <c r="AF57" s="72" t="s">
        <v>514</v>
      </c>
      <c r="AG57" s="92"/>
      <c r="AH57" s="72">
        <v>0</v>
      </c>
      <c r="AI57" s="72"/>
      <c r="AJ57" s="72"/>
      <c r="AK57" s="72"/>
      <c r="AL57" s="72"/>
      <c r="AM57" s="72"/>
      <c r="AN57" s="72"/>
      <c r="AO57" s="72"/>
      <c r="AP57" s="72"/>
      <c r="AQ57" s="72"/>
      <c r="AR57" s="72"/>
      <c r="AS57" s="68" t="s">
        <v>83</v>
      </c>
      <c r="AT57" s="115" t="s">
        <v>510</v>
      </c>
      <c r="AU57" s="116" t="b">
        <f>IF(Table1[[#This Row],[PROPOSED
Form ID Name]]=Table1[[#This Row],[ADOPTED
Form ID Name]],TRUE,FALSE)</f>
        <v>1</v>
      </c>
      <c r="AV57" s="121" t="s">
        <v>511</v>
      </c>
      <c r="AW57" s="122" t="b">
        <f>AND(Table1[[#This Row],[PROPOSED Adjustment Description]]=Table1[[#This Row],[ ADOPTED
Adjustment Description]],TRUE,FALSE)</f>
        <v>0</v>
      </c>
    </row>
    <row r="58" spans="1:49" s="1" customFormat="1" ht="45" hidden="1" customHeight="1" x14ac:dyDescent="0.15">
      <c r="A58" s="61">
        <v>100000</v>
      </c>
      <c r="B58" s="62" t="s">
        <v>57</v>
      </c>
      <c r="C58" s="63">
        <v>1912</v>
      </c>
      <c r="D58" s="62" t="s">
        <v>471</v>
      </c>
      <c r="E58" s="62" t="s">
        <v>59</v>
      </c>
      <c r="F58" s="62" t="s">
        <v>83</v>
      </c>
      <c r="G58" s="62" t="s">
        <v>61</v>
      </c>
      <c r="H58" s="62" t="s">
        <v>83</v>
      </c>
      <c r="I58" s="125">
        <v>56744</v>
      </c>
      <c r="J58" s="126" t="s">
        <v>515</v>
      </c>
      <c r="K58" s="64">
        <v>2</v>
      </c>
      <c r="L58" s="65">
        <v>150826</v>
      </c>
      <c r="M58" s="65">
        <v>170298</v>
      </c>
      <c r="N58" s="65">
        <v>19272</v>
      </c>
      <c r="O58" s="65">
        <f>SUM(Table1[[#This Row],[Salaries and Wages]:[Variable Fringe]])</f>
        <v>0</v>
      </c>
      <c r="P58" s="65"/>
      <c r="Q58" s="65"/>
      <c r="R58" s="65"/>
      <c r="S58" s="65"/>
      <c r="T58" s="65"/>
      <c r="U58" s="65"/>
      <c r="V58" s="65"/>
      <c r="W58" s="65">
        <f>SUM(Table1[[#This Row],[ADOPTED
Supplies]:[ADOPTED
Other]])+Table1[[#This Row],[
 ADOPTED
Capital Expenditures]]</f>
        <v>0</v>
      </c>
      <c r="X58" s="65"/>
      <c r="Y58" s="65"/>
      <c r="Z58" s="65">
        <v>340396</v>
      </c>
      <c r="AA58" s="65"/>
      <c r="AB58" s="130" t="s">
        <v>516</v>
      </c>
      <c r="AC58" s="62" t="s">
        <v>517</v>
      </c>
      <c r="AD58" s="62" t="s">
        <v>518</v>
      </c>
      <c r="AE58" s="62" t="s">
        <v>67</v>
      </c>
      <c r="AF58" s="66" t="s">
        <v>519</v>
      </c>
      <c r="AG58" s="91"/>
      <c r="AH58" s="66">
        <v>0</v>
      </c>
      <c r="AI58" s="66"/>
      <c r="AJ58" s="66"/>
      <c r="AK58" s="66"/>
      <c r="AL58" s="66"/>
      <c r="AM58" s="66"/>
      <c r="AN58" s="66"/>
      <c r="AO58" s="66"/>
      <c r="AP58" s="66"/>
      <c r="AQ58" s="66"/>
      <c r="AR58" s="66"/>
      <c r="AS58" s="62" t="s">
        <v>83</v>
      </c>
      <c r="AT58" s="115" t="s">
        <v>515</v>
      </c>
      <c r="AU58" s="116" t="b">
        <f>IF(Table1[[#This Row],[PROPOSED
Form ID Name]]=Table1[[#This Row],[ADOPTED
Form ID Name]],TRUE,FALSE)</f>
        <v>1</v>
      </c>
      <c r="AV58" s="121" t="s">
        <v>516</v>
      </c>
      <c r="AW58" s="122" t="b">
        <f>AND(Table1[[#This Row],[PROPOSED Adjustment Description]]=Table1[[#This Row],[ ADOPTED
Adjustment Description]],TRUE,FALSE)</f>
        <v>0</v>
      </c>
    </row>
    <row r="59" spans="1:49" s="1" customFormat="1" ht="45" hidden="1" customHeight="1" x14ac:dyDescent="0.15">
      <c r="A59" s="67">
        <v>100000</v>
      </c>
      <c r="B59" s="68" t="s">
        <v>57</v>
      </c>
      <c r="C59" s="69">
        <v>1912</v>
      </c>
      <c r="D59" s="68" t="s">
        <v>471</v>
      </c>
      <c r="E59" s="68" t="s">
        <v>245</v>
      </c>
      <c r="F59" s="68" t="s">
        <v>83</v>
      </c>
      <c r="G59" s="68" t="s">
        <v>61</v>
      </c>
      <c r="H59" s="68" t="s">
        <v>83</v>
      </c>
      <c r="I59" s="125">
        <v>56745</v>
      </c>
      <c r="J59" s="126" t="s">
        <v>520</v>
      </c>
      <c r="K59" s="70"/>
      <c r="L59" s="71"/>
      <c r="M59" s="71"/>
      <c r="N59" s="71"/>
      <c r="O59" s="71">
        <f>SUM(Table1[[#This Row],[Salaries and Wages]:[Variable Fringe]])</f>
        <v>0</v>
      </c>
      <c r="P59" s="71">
        <v>70000</v>
      </c>
      <c r="Q59" s="71">
        <v>117500</v>
      </c>
      <c r="R59" s="71"/>
      <c r="S59" s="71"/>
      <c r="T59" s="71"/>
      <c r="U59" s="71"/>
      <c r="V59" s="71">
        <v>12500</v>
      </c>
      <c r="W59" s="71">
        <f>SUM(Table1[[#This Row],[ADOPTED
Supplies]:[ADOPTED
Other]])+Table1[[#This Row],[
 ADOPTED
Capital Expenditures]]</f>
        <v>0</v>
      </c>
      <c r="X59" s="71"/>
      <c r="Y59" s="71"/>
      <c r="Z59" s="71">
        <v>200000</v>
      </c>
      <c r="AA59" s="71"/>
      <c r="AB59" s="130" t="s">
        <v>521</v>
      </c>
      <c r="AC59" s="68" t="s">
        <v>522</v>
      </c>
      <c r="AD59" s="68" t="s">
        <v>523</v>
      </c>
      <c r="AE59" s="68" t="s">
        <v>94</v>
      </c>
      <c r="AF59" s="68" t="s">
        <v>524</v>
      </c>
      <c r="AG59" s="92"/>
      <c r="AH59" s="72">
        <v>0</v>
      </c>
      <c r="AI59" s="72"/>
      <c r="AJ59" s="68"/>
      <c r="AK59" s="68"/>
      <c r="AL59" s="68"/>
      <c r="AM59" s="68"/>
      <c r="AN59" s="68"/>
      <c r="AO59" s="68"/>
      <c r="AP59" s="68"/>
      <c r="AQ59" s="68"/>
      <c r="AR59" s="68"/>
      <c r="AS59" s="68" t="s">
        <v>83</v>
      </c>
      <c r="AT59" s="115" t="s">
        <v>520</v>
      </c>
      <c r="AU59" s="116" t="b">
        <f>IF(Table1[[#This Row],[PROPOSED
Form ID Name]]=Table1[[#This Row],[ADOPTED
Form ID Name]],TRUE,FALSE)</f>
        <v>1</v>
      </c>
      <c r="AV59" s="121" t="s">
        <v>521</v>
      </c>
      <c r="AW59" s="122" t="b">
        <f>AND(Table1[[#This Row],[PROPOSED Adjustment Description]]=Table1[[#This Row],[ ADOPTED
Adjustment Description]],TRUE,FALSE)</f>
        <v>0</v>
      </c>
    </row>
    <row r="60" spans="1:49" s="1" customFormat="1" ht="45" hidden="1" customHeight="1" x14ac:dyDescent="0.15">
      <c r="A60" s="61">
        <v>100000</v>
      </c>
      <c r="B60" s="62" t="s">
        <v>57</v>
      </c>
      <c r="C60" s="63">
        <v>1912</v>
      </c>
      <c r="D60" s="62" t="s">
        <v>471</v>
      </c>
      <c r="E60" s="62" t="s">
        <v>465</v>
      </c>
      <c r="F60" s="62" t="s">
        <v>83</v>
      </c>
      <c r="G60" s="62" t="s">
        <v>61</v>
      </c>
      <c r="H60" s="62" t="s">
        <v>83</v>
      </c>
      <c r="I60" s="125">
        <v>56747</v>
      </c>
      <c r="J60" s="126" t="s">
        <v>525</v>
      </c>
      <c r="K60" s="64">
        <v>4</v>
      </c>
      <c r="L60" s="65">
        <v>413862</v>
      </c>
      <c r="M60" s="65">
        <v>153964</v>
      </c>
      <c r="N60" s="65">
        <v>94176</v>
      </c>
      <c r="O60" s="65">
        <f>SUM(Table1[[#This Row],[Salaries and Wages]:[Variable Fringe]])</f>
        <v>0</v>
      </c>
      <c r="P60" s="65"/>
      <c r="Q60" s="65"/>
      <c r="R60" s="65"/>
      <c r="S60" s="65"/>
      <c r="T60" s="65"/>
      <c r="U60" s="65"/>
      <c r="V60" s="65"/>
      <c r="W60" s="65">
        <f>SUM(Table1[[#This Row],[ADOPTED
Supplies]:[ADOPTED
Other]])+Table1[[#This Row],[
 ADOPTED
Capital Expenditures]]</f>
        <v>975000</v>
      </c>
      <c r="X60" s="65"/>
      <c r="Y60" s="65"/>
      <c r="Z60" s="65">
        <v>662002</v>
      </c>
      <c r="AA60" s="65"/>
      <c r="AB60" s="130" t="s">
        <v>526</v>
      </c>
      <c r="AC60" s="62" t="s">
        <v>527</v>
      </c>
      <c r="AD60" s="62" t="s">
        <v>528</v>
      </c>
      <c r="AE60" s="62" t="s">
        <v>67</v>
      </c>
      <c r="AF60" s="66" t="s">
        <v>529</v>
      </c>
      <c r="AG60" s="91"/>
      <c r="AH60" s="66">
        <v>0</v>
      </c>
      <c r="AI60" s="66"/>
      <c r="AJ60" s="66"/>
      <c r="AK60" s="66"/>
      <c r="AL60" s="66"/>
      <c r="AM60" s="66"/>
      <c r="AN60" s="66"/>
      <c r="AO60" s="66"/>
      <c r="AP60" s="66"/>
      <c r="AQ60" s="66"/>
      <c r="AR60" s="66"/>
      <c r="AS60" s="62" t="s">
        <v>83</v>
      </c>
      <c r="AT60" s="115" t="s">
        <v>525</v>
      </c>
      <c r="AU60" s="116" t="b">
        <f>IF(Table1[[#This Row],[PROPOSED
Form ID Name]]=Table1[[#This Row],[ADOPTED
Form ID Name]],TRUE,FALSE)</f>
        <v>1</v>
      </c>
      <c r="AV60" s="121" t="s">
        <v>526</v>
      </c>
      <c r="AW60" s="122" t="b">
        <f>AND(Table1[[#This Row],[PROPOSED Adjustment Description]]=Table1[[#This Row],[ ADOPTED
Adjustment Description]],TRUE,FALSE)</f>
        <v>0</v>
      </c>
    </row>
    <row r="61" spans="1:49" s="1" customFormat="1" ht="45" hidden="1" customHeight="1" x14ac:dyDescent="0.15">
      <c r="A61" s="67">
        <v>100000</v>
      </c>
      <c r="B61" s="68" t="s">
        <v>57</v>
      </c>
      <c r="C61" s="69">
        <v>1912</v>
      </c>
      <c r="D61" s="68" t="s">
        <v>471</v>
      </c>
      <c r="E61" s="68" t="s">
        <v>293</v>
      </c>
      <c r="F61" s="68" t="s">
        <v>83</v>
      </c>
      <c r="G61" s="68" t="s">
        <v>279</v>
      </c>
      <c r="H61" s="68" t="s">
        <v>83</v>
      </c>
      <c r="I61" s="125">
        <v>56748</v>
      </c>
      <c r="J61" s="126" t="s">
        <v>530</v>
      </c>
      <c r="K61" s="70">
        <v>2.88</v>
      </c>
      <c r="L61" s="71">
        <v>260860</v>
      </c>
      <c r="M61" s="71">
        <v>10415</v>
      </c>
      <c r="N61" s="71">
        <v>11552</v>
      </c>
      <c r="O61" s="71">
        <f>SUM(Table1[[#This Row],[Salaries and Wages]:[Variable Fringe]])</f>
        <v>0</v>
      </c>
      <c r="P61" s="71"/>
      <c r="Q61" s="71">
        <v>13000</v>
      </c>
      <c r="R61" s="71"/>
      <c r="S61" s="71"/>
      <c r="T61" s="71"/>
      <c r="U61" s="71"/>
      <c r="V61" s="71"/>
      <c r="W61" s="71">
        <f>SUM(Table1[[#This Row],[ADOPTED
Supplies]:[ADOPTED
Other]])+Table1[[#This Row],[
 ADOPTED
Capital Expenditures]]</f>
        <v>358380</v>
      </c>
      <c r="X61" s="71"/>
      <c r="Y61" s="71"/>
      <c r="Z61" s="71">
        <v>295827</v>
      </c>
      <c r="AA61" s="71"/>
      <c r="AB61" s="130" t="s">
        <v>531</v>
      </c>
      <c r="AC61" s="68" t="s">
        <v>242</v>
      </c>
      <c r="AD61" s="68" t="s">
        <v>532</v>
      </c>
      <c r="AE61" s="68" t="s">
        <v>67</v>
      </c>
      <c r="AF61" s="72" t="s">
        <v>533</v>
      </c>
      <c r="AG61" s="92"/>
      <c r="AH61" s="72">
        <v>0</v>
      </c>
      <c r="AI61" s="72"/>
      <c r="AJ61" s="72"/>
      <c r="AK61" s="72"/>
      <c r="AL61" s="72"/>
      <c r="AM61" s="72"/>
      <c r="AN61" s="72"/>
      <c r="AO61" s="72"/>
      <c r="AP61" s="72"/>
      <c r="AQ61" s="72"/>
      <c r="AR61" s="72"/>
      <c r="AS61" s="68" t="s">
        <v>83</v>
      </c>
      <c r="AT61" s="115" t="s">
        <v>530</v>
      </c>
      <c r="AU61" s="116" t="b">
        <f>IF(Table1[[#This Row],[PROPOSED
Form ID Name]]=Table1[[#This Row],[ADOPTED
Form ID Name]],TRUE,FALSE)</f>
        <v>1</v>
      </c>
      <c r="AV61" s="121" t="s">
        <v>531</v>
      </c>
      <c r="AW61" s="122" t="b">
        <f>AND(Table1[[#This Row],[PROPOSED Adjustment Description]]=Table1[[#This Row],[ ADOPTED
Adjustment Description]],TRUE,FALSE)</f>
        <v>0</v>
      </c>
    </row>
    <row r="62" spans="1:49" s="1" customFormat="1" ht="45" hidden="1" customHeight="1" x14ac:dyDescent="0.15">
      <c r="A62" s="61">
        <v>100000</v>
      </c>
      <c r="B62" s="62" t="s">
        <v>57</v>
      </c>
      <c r="C62" s="63">
        <v>1912</v>
      </c>
      <c r="D62" s="62" t="s">
        <v>471</v>
      </c>
      <c r="E62" s="62" t="s">
        <v>302</v>
      </c>
      <c r="F62" s="62" t="s">
        <v>83</v>
      </c>
      <c r="G62" s="62" t="s">
        <v>61</v>
      </c>
      <c r="H62" s="62" t="s">
        <v>83</v>
      </c>
      <c r="I62" s="125">
        <v>56749</v>
      </c>
      <c r="J62" s="126" t="s">
        <v>534</v>
      </c>
      <c r="K62" s="64"/>
      <c r="L62" s="65"/>
      <c r="M62" s="65"/>
      <c r="N62" s="65"/>
      <c r="O62" s="65">
        <f>SUM(Table1[[#This Row],[Salaries and Wages]:[Variable Fringe]])</f>
        <v>0</v>
      </c>
      <c r="P62" s="65">
        <v>108004</v>
      </c>
      <c r="Q62" s="65"/>
      <c r="R62" s="65"/>
      <c r="S62" s="65"/>
      <c r="T62" s="65"/>
      <c r="U62" s="65"/>
      <c r="V62" s="65"/>
      <c r="W62" s="65">
        <f>SUM(Table1[[#This Row],[ADOPTED
Supplies]:[ADOPTED
Other]])+Table1[[#This Row],[
 ADOPTED
Capital Expenditures]]</f>
        <v>172920</v>
      </c>
      <c r="X62" s="65"/>
      <c r="Y62" s="65"/>
      <c r="Z62" s="65">
        <v>108004</v>
      </c>
      <c r="AA62" s="65"/>
      <c r="AB62" s="130" t="s">
        <v>535</v>
      </c>
      <c r="AC62" s="62" t="s">
        <v>536</v>
      </c>
      <c r="AD62" s="62" t="s">
        <v>537</v>
      </c>
      <c r="AE62" s="62" t="s">
        <v>94</v>
      </c>
      <c r="AF62" s="62" t="s">
        <v>538</v>
      </c>
      <c r="AG62" s="91"/>
      <c r="AH62" s="66">
        <v>0</v>
      </c>
      <c r="AI62" s="66"/>
      <c r="AJ62" s="62"/>
      <c r="AK62" s="62"/>
      <c r="AL62" s="62"/>
      <c r="AM62" s="62"/>
      <c r="AN62" s="62"/>
      <c r="AO62" s="62"/>
      <c r="AP62" s="62"/>
      <c r="AQ62" s="62"/>
      <c r="AR62" s="62"/>
      <c r="AS62" s="62" t="s">
        <v>83</v>
      </c>
      <c r="AT62" s="115" t="s">
        <v>534</v>
      </c>
      <c r="AU62" s="116" t="b">
        <f>IF(Table1[[#This Row],[PROPOSED
Form ID Name]]=Table1[[#This Row],[ADOPTED
Form ID Name]],TRUE,FALSE)</f>
        <v>1</v>
      </c>
      <c r="AV62" s="121" t="s">
        <v>535</v>
      </c>
      <c r="AW62" s="122" t="b">
        <f>AND(Table1[[#This Row],[PROPOSED Adjustment Description]]=Table1[[#This Row],[ ADOPTED
Adjustment Description]],TRUE,FALSE)</f>
        <v>0</v>
      </c>
    </row>
    <row r="63" spans="1:49" s="1" customFormat="1" ht="45" hidden="1" customHeight="1" x14ac:dyDescent="0.15">
      <c r="A63" s="67">
        <v>100000</v>
      </c>
      <c r="B63" s="68" t="s">
        <v>57</v>
      </c>
      <c r="C63" s="69">
        <v>1621</v>
      </c>
      <c r="D63" s="68" t="s">
        <v>432</v>
      </c>
      <c r="E63" s="68" t="s">
        <v>245</v>
      </c>
      <c r="F63" s="68" t="s">
        <v>83</v>
      </c>
      <c r="G63" s="68" t="s">
        <v>134</v>
      </c>
      <c r="H63" s="68" t="s">
        <v>83</v>
      </c>
      <c r="I63" s="125">
        <v>56751</v>
      </c>
      <c r="J63" s="126" t="s">
        <v>539</v>
      </c>
      <c r="K63" s="70"/>
      <c r="L63" s="71"/>
      <c r="M63" s="71"/>
      <c r="N63" s="71"/>
      <c r="O63" s="71">
        <f>SUM(Table1[[#This Row],[Salaries and Wages]:[Variable Fringe]])</f>
        <v>0</v>
      </c>
      <c r="P63" s="71"/>
      <c r="Q63" s="71"/>
      <c r="R63" s="71"/>
      <c r="S63" s="71"/>
      <c r="T63" s="71"/>
      <c r="U63" s="71"/>
      <c r="V63" s="71"/>
      <c r="W63" s="71">
        <f>SUM(Table1[[#This Row],[ADOPTED
Supplies]:[ADOPTED
Other]])+Table1[[#This Row],[
 ADOPTED
Capital Expenditures]]</f>
        <v>4000000</v>
      </c>
      <c r="X63" s="71"/>
      <c r="Y63" s="71"/>
      <c r="Z63" s="71"/>
      <c r="AA63" s="77">
        <v>-353201</v>
      </c>
      <c r="AB63" s="130" t="s">
        <v>540</v>
      </c>
      <c r="AC63" s="68" t="s">
        <v>541</v>
      </c>
      <c r="AD63" s="72" t="s">
        <v>542</v>
      </c>
      <c r="AE63" s="68" t="s">
        <v>94</v>
      </c>
      <c r="AF63" s="68" t="s">
        <v>543</v>
      </c>
      <c r="AG63" s="92"/>
      <c r="AH63" s="72">
        <v>0</v>
      </c>
      <c r="AI63" s="72"/>
      <c r="AJ63" s="68"/>
      <c r="AK63" s="68"/>
      <c r="AL63" s="68"/>
      <c r="AM63" s="68"/>
      <c r="AN63" s="68"/>
      <c r="AO63" s="68"/>
      <c r="AP63" s="68"/>
      <c r="AQ63" s="68"/>
      <c r="AR63" s="68"/>
      <c r="AS63" s="68" t="s">
        <v>133</v>
      </c>
      <c r="AT63" s="115" t="s">
        <v>539</v>
      </c>
      <c r="AU63" s="116" t="b">
        <f>IF(Table1[[#This Row],[PROPOSED
Form ID Name]]=Table1[[#This Row],[ADOPTED
Form ID Name]],TRUE,FALSE)</f>
        <v>1</v>
      </c>
      <c r="AV63" s="121" t="s">
        <v>540</v>
      </c>
      <c r="AW63" s="122" t="b">
        <f>AND(Table1[[#This Row],[PROPOSED Adjustment Description]]=Table1[[#This Row],[ ADOPTED
Adjustment Description]],TRUE,FALSE)</f>
        <v>0</v>
      </c>
    </row>
    <row r="64" spans="1:49" s="1" customFormat="1" ht="45" hidden="1" customHeight="1" x14ac:dyDescent="0.15">
      <c r="A64" s="61">
        <v>100000</v>
      </c>
      <c r="B64" s="73" t="s">
        <v>57</v>
      </c>
      <c r="C64" s="63">
        <v>1613</v>
      </c>
      <c r="D64" s="101" t="s">
        <v>546</v>
      </c>
      <c r="E64" s="73" t="s">
        <v>103</v>
      </c>
      <c r="F64" s="73" t="s">
        <v>83</v>
      </c>
      <c r="G64" s="73" t="s">
        <v>89</v>
      </c>
      <c r="H64" s="73" t="s">
        <v>83</v>
      </c>
      <c r="I64" s="125">
        <v>56752</v>
      </c>
      <c r="J64" s="127" t="s">
        <v>547</v>
      </c>
      <c r="K64" s="74"/>
      <c r="L64" s="75"/>
      <c r="M64" s="75"/>
      <c r="N64" s="75"/>
      <c r="O64" s="75">
        <f>SUM(Table1[[#This Row],[Salaries and Wages]:[Variable Fringe]])</f>
        <v>0</v>
      </c>
      <c r="P64" s="75"/>
      <c r="Q64" s="75"/>
      <c r="R64" s="75"/>
      <c r="S64" s="75"/>
      <c r="T64" s="75"/>
      <c r="U64" s="75"/>
      <c r="V64" s="75"/>
      <c r="W64" s="75">
        <f>SUM(Table1[[#This Row],[ADOPTED
Supplies]:[ADOPTED
Other]])+Table1[[#This Row],[
 ADOPTED
Capital Expenditures]]</f>
        <v>132000</v>
      </c>
      <c r="X64" s="75"/>
      <c r="Y64" s="75"/>
      <c r="Z64" s="75"/>
      <c r="AA64" s="75">
        <v>8756191</v>
      </c>
      <c r="AB64" s="131" t="s">
        <v>548</v>
      </c>
      <c r="AC64" s="62" t="s">
        <v>549</v>
      </c>
      <c r="AD64" s="62" t="s">
        <v>550</v>
      </c>
      <c r="AE64" s="73" t="s">
        <v>94</v>
      </c>
      <c r="AF64" s="62" t="s">
        <v>551</v>
      </c>
      <c r="AG64" s="91"/>
      <c r="AH64" s="66">
        <v>0</v>
      </c>
      <c r="AI64" s="66"/>
      <c r="AJ64" s="62"/>
      <c r="AK64" s="62"/>
      <c r="AL64" s="62"/>
      <c r="AM64" s="62"/>
      <c r="AN64" s="62"/>
      <c r="AO64" s="62"/>
      <c r="AP64" s="62"/>
      <c r="AQ64" s="62"/>
      <c r="AR64" s="62"/>
      <c r="AS64" s="62" t="s">
        <v>83</v>
      </c>
      <c r="AT64" s="115" t="s">
        <v>547</v>
      </c>
      <c r="AU64" s="116" t="b">
        <f>IF(Table1[[#This Row],[PROPOSED
Form ID Name]]=Table1[[#This Row],[ADOPTED
Form ID Name]],TRUE,FALSE)</f>
        <v>1</v>
      </c>
      <c r="AV64" s="121" t="s">
        <v>548</v>
      </c>
      <c r="AW64" s="122" t="b">
        <f>AND(Table1[[#This Row],[PROPOSED Adjustment Description]]=Table1[[#This Row],[ ADOPTED
Adjustment Description]],TRUE,FALSE)</f>
        <v>0</v>
      </c>
    </row>
    <row r="65" spans="1:49" s="1" customFormat="1" ht="45" hidden="1" customHeight="1" x14ac:dyDescent="0.15">
      <c r="A65" s="67">
        <v>100000</v>
      </c>
      <c r="B65" s="79" t="s">
        <v>57</v>
      </c>
      <c r="C65" s="69">
        <v>1613</v>
      </c>
      <c r="D65" s="79" t="s">
        <v>546</v>
      </c>
      <c r="E65" s="79" t="s">
        <v>238</v>
      </c>
      <c r="F65" s="79" t="s">
        <v>83</v>
      </c>
      <c r="G65" s="79" t="s">
        <v>89</v>
      </c>
      <c r="H65" s="79" t="s">
        <v>83</v>
      </c>
      <c r="I65" s="125">
        <v>56753</v>
      </c>
      <c r="J65" s="127" t="s">
        <v>552</v>
      </c>
      <c r="K65" s="80"/>
      <c r="L65" s="81"/>
      <c r="M65" s="81"/>
      <c r="N65" s="81"/>
      <c r="O65" s="81">
        <f>SUM(Table1[[#This Row],[Salaries and Wages]:[Variable Fringe]])</f>
        <v>0</v>
      </c>
      <c r="P65" s="81"/>
      <c r="Q65" s="81"/>
      <c r="R65" s="81"/>
      <c r="S65" s="81"/>
      <c r="T65" s="81"/>
      <c r="U65" s="81"/>
      <c r="V65" s="81"/>
      <c r="W65" s="81">
        <f>SUM(Table1[[#This Row],[ADOPTED
Supplies]:[ADOPTED
Other]])+Table1[[#This Row],[
 ADOPTED
Capital Expenditures]]</f>
        <v>-10000</v>
      </c>
      <c r="X65" s="81"/>
      <c r="Y65" s="81"/>
      <c r="Z65" s="81"/>
      <c r="AA65" s="81">
        <v>1807635</v>
      </c>
      <c r="AB65" s="131" t="s">
        <v>553</v>
      </c>
      <c r="AC65" s="68" t="s">
        <v>554</v>
      </c>
      <c r="AD65" s="68" t="s">
        <v>555</v>
      </c>
      <c r="AE65" s="79" t="s">
        <v>94</v>
      </c>
      <c r="AF65" s="68" t="s">
        <v>551</v>
      </c>
      <c r="AG65" s="92"/>
      <c r="AH65" s="72">
        <v>0</v>
      </c>
      <c r="AI65" s="72"/>
      <c r="AJ65" s="68"/>
      <c r="AK65" s="68"/>
      <c r="AL65" s="68"/>
      <c r="AM65" s="68"/>
      <c r="AN65" s="68"/>
      <c r="AO65" s="68"/>
      <c r="AP65" s="68"/>
      <c r="AQ65" s="68"/>
      <c r="AR65" s="68"/>
      <c r="AS65" s="68" t="s">
        <v>83</v>
      </c>
      <c r="AT65" s="115" t="s">
        <v>552</v>
      </c>
      <c r="AU65" s="116" t="b">
        <f>IF(Table1[[#This Row],[PROPOSED
Form ID Name]]=Table1[[#This Row],[ADOPTED
Form ID Name]],TRUE,FALSE)</f>
        <v>1</v>
      </c>
      <c r="AV65" s="121" t="s">
        <v>553</v>
      </c>
      <c r="AW65" s="122" t="b">
        <f>AND(Table1[[#This Row],[PROPOSED Adjustment Description]]=Table1[[#This Row],[ ADOPTED
Adjustment Description]],TRUE,FALSE)</f>
        <v>0</v>
      </c>
    </row>
    <row r="66" spans="1:49" s="1" customFormat="1" ht="45" hidden="1" customHeight="1" x14ac:dyDescent="0.15">
      <c r="A66" s="61">
        <v>100000</v>
      </c>
      <c r="B66" s="73" t="s">
        <v>57</v>
      </c>
      <c r="C66" s="63">
        <v>1613</v>
      </c>
      <c r="D66" s="73" t="s">
        <v>546</v>
      </c>
      <c r="E66" s="73" t="s">
        <v>59</v>
      </c>
      <c r="F66" s="73" t="s">
        <v>83</v>
      </c>
      <c r="G66" s="73" t="s">
        <v>89</v>
      </c>
      <c r="H66" s="73" t="s">
        <v>83</v>
      </c>
      <c r="I66" s="125">
        <v>56754</v>
      </c>
      <c r="J66" s="127" t="s">
        <v>556</v>
      </c>
      <c r="K66" s="74"/>
      <c r="L66" s="75"/>
      <c r="M66" s="75"/>
      <c r="N66" s="75"/>
      <c r="O66" s="75">
        <f>SUM(Table1[[#This Row],[Salaries and Wages]:[Variable Fringe]])</f>
        <v>3236594</v>
      </c>
      <c r="P66" s="75"/>
      <c r="Q66" s="75"/>
      <c r="R66" s="75"/>
      <c r="S66" s="75"/>
      <c r="T66" s="75"/>
      <c r="U66" s="75"/>
      <c r="V66" s="75"/>
      <c r="W66" s="75">
        <f>SUM(Table1[[#This Row],[ADOPTED
Supplies]:[ADOPTED
Other]])+Table1[[#This Row],[
 ADOPTED
Capital Expenditures]]</f>
        <v>0</v>
      </c>
      <c r="X66" s="75"/>
      <c r="Y66" s="75"/>
      <c r="Z66" s="75"/>
      <c r="AA66" s="75">
        <v>117084</v>
      </c>
      <c r="AB66" s="131" t="s">
        <v>557</v>
      </c>
      <c r="AC66" s="62" t="s">
        <v>558</v>
      </c>
      <c r="AD66" s="62" t="s">
        <v>559</v>
      </c>
      <c r="AE66" s="73" t="s">
        <v>94</v>
      </c>
      <c r="AF66" s="62" t="s">
        <v>551</v>
      </c>
      <c r="AG66" s="91"/>
      <c r="AH66" s="66">
        <v>0</v>
      </c>
      <c r="AI66" s="66"/>
      <c r="AJ66" s="62"/>
      <c r="AK66" s="62"/>
      <c r="AL66" s="62"/>
      <c r="AM66" s="62"/>
      <c r="AN66" s="62"/>
      <c r="AO66" s="62"/>
      <c r="AP66" s="62"/>
      <c r="AQ66" s="62"/>
      <c r="AR66" s="62"/>
      <c r="AS66" s="62" t="s">
        <v>83</v>
      </c>
      <c r="AT66" s="115" t="s">
        <v>556</v>
      </c>
      <c r="AU66" s="116" t="b">
        <f>IF(Table1[[#This Row],[PROPOSED
Form ID Name]]=Table1[[#This Row],[ADOPTED
Form ID Name]],TRUE,FALSE)</f>
        <v>1</v>
      </c>
      <c r="AV66" s="121" t="s">
        <v>557</v>
      </c>
      <c r="AW66" s="122" t="b">
        <f>AND(Table1[[#This Row],[PROPOSED Adjustment Description]]=Table1[[#This Row],[ ADOPTED
Adjustment Description]],TRUE,FALSE)</f>
        <v>0</v>
      </c>
    </row>
    <row r="67" spans="1:49" s="1" customFormat="1" ht="45" hidden="1" customHeight="1" x14ac:dyDescent="0.15">
      <c r="A67" s="67">
        <v>100000</v>
      </c>
      <c r="B67" s="79" t="s">
        <v>57</v>
      </c>
      <c r="C67" s="69">
        <v>1613</v>
      </c>
      <c r="D67" s="79" t="s">
        <v>546</v>
      </c>
      <c r="E67" s="79" t="s">
        <v>126</v>
      </c>
      <c r="F67" s="79" t="s">
        <v>83</v>
      </c>
      <c r="G67" s="79" t="s">
        <v>89</v>
      </c>
      <c r="H67" s="79" t="s">
        <v>83</v>
      </c>
      <c r="I67" s="125">
        <v>56755</v>
      </c>
      <c r="J67" s="127" t="s">
        <v>560</v>
      </c>
      <c r="K67" s="80"/>
      <c r="L67" s="81"/>
      <c r="M67" s="81"/>
      <c r="N67" s="81"/>
      <c r="O67" s="81">
        <f>SUM(Table1[[#This Row],[Salaries and Wages]:[Variable Fringe]])</f>
        <v>6087000</v>
      </c>
      <c r="P67" s="81"/>
      <c r="Q67" s="81"/>
      <c r="R67" s="81"/>
      <c r="S67" s="81"/>
      <c r="T67" s="81"/>
      <c r="U67" s="81"/>
      <c r="V67" s="81"/>
      <c r="W67" s="81">
        <f>SUM(Table1[[#This Row],[ADOPTED
Supplies]:[ADOPTED
Other]])+Table1[[#This Row],[
 ADOPTED
Capital Expenditures]]</f>
        <v>0</v>
      </c>
      <c r="X67" s="81"/>
      <c r="Y67" s="81"/>
      <c r="Z67" s="81"/>
      <c r="AA67" s="81">
        <v>512430</v>
      </c>
      <c r="AB67" s="131" t="s">
        <v>561</v>
      </c>
      <c r="AC67" s="68" t="s">
        <v>562</v>
      </c>
      <c r="AD67" s="68" t="s">
        <v>563</v>
      </c>
      <c r="AE67" s="79" t="s">
        <v>94</v>
      </c>
      <c r="AF67" s="68" t="s">
        <v>551</v>
      </c>
      <c r="AG67" s="92"/>
      <c r="AH67" s="72">
        <v>0</v>
      </c>
      <c r="AI67" s="72"/>
      <c r="AJ67" s="68"/>
      <c r="AK67" s="68"/>
      <c r="AL67" s="68"/>
      <c r="AM67" s="68"/>
      <c r="AN67" s="68"/>
      <c r="AO67" s="68"/>
      <c r="AP67" s="68"/>
      <c r="AQ67" s="68"/>
      <c r="AR67" s="68"/>
      <c r="AS67" s="68" t="s">
        <v>83</v>
      </c>
      <c r="AT67" s="115" t="s">
        <v>560</v>
      </c>
      <c r="AU67" s="116" t="b">
        <f>IF(Table1[[#This Row],[PROPOSED
Form ID Name]]=Table1[[#This Row],[ADOPTED
Form ID Name]],TRUE,FALSE)</f>
        <v>1</v>
      </c>
      <c r="AV67" s="121" t="s">
        <v>561</v>
      </c>
      <c r="AW67" s="122" t="b">
        <f>AND(Table1[[#This Row],[PROPOSED Adjustment Description]]=Table1[[#This Row],[ ADOPTED
Adjustment Description]],TRUE,FALSE)</f>
        <v>0</v>
      </c>
    </row>
    <row r="68" spans="1:49" s="1" customFormat="1" ht="45" hidden="1" customHeight="1" x14ac:dyDescent="0.15">
      <c r="A68" s="61">
        <v>100000</v>
      </c>
      <c r="B68" s="73" t="s">
        <v>57</v>
      </c>
      <c r="C68" s="63">
        <v>1613</v>
      </c>
      <c r="D68" s="73" t="s">
        <v>546</v>
      </c>
      <c r="E68" s="73" t="s">
        <v>465</v>
      </c>
      <c r="F68" s="73" t="s">
        <v>83</v>
      </c>
      <c r="G68" s="73" t="s">
        <v>89</v>
      </c>
      <c r="H68" s="73" t="s">
        <v>83</v>
      </c>
      <c r="I68" s="125">
        <v>56756</v>
      </c>
      <c r="J68" s="127" t="s">
        <v>564</v>
      </c>
      <c r="K68" s="74"/>
      <c r="L68" s="75"/>
      <c r="M68" s="75"/>
      <c r="N68" s="75"/>
      <c r="O68" s="75">
        <f>SUM(Table1[[#This Row],[Salaries and Wages]:[Variable Fringe]])</f>
        <v>0</v>
      </c>
      <c r="P68" s="75"/>
      <c r="Q68" s="75"/>
      <c r="R68" s="75"/>
      <c r="S68" s="75"/>
      <c r="T68" s="75"/>
      <c r="U68" s="75"/>
      <c r="V68" s="75"/>
      <c r="W68" s="75">
        <f>SUM(Table1[[#This Row],[ADOPTED
Supplies]:[ADOPTED
Other]])+Table1[[#This Row],[
 ADOPTED
Capital Expenditures]]</f>
        <v>0</v>
      </c>
      <c r="X68" s="75"/>
      <c r="Y68" s="75"/>
      <c r="Z68" s="75"/>
      <c r="AA68" s="75">
        <v>60153</v>
      </c>
      <c r="AB68" s="131" t="s">
        <v>565</v>
      </c>
      <c r="AC68" s="62" t="s">
        <v>566</v>
      </c>
      <c r="AD68" s="62" t="s">
        <v>567</v>
      </c>
      <c r="AE68" s="73" t="s">
        <v>94</v>
      </c>
      <c r="AF68" s="62" t="s">
        <v>551</v>
      </c>
      <c r="AG68" s="91"/>
      <c r="AH68" s="66">
        <v>0</v>
      </c>
      <c r="AI68" s="66"/>
      <c r="AJ68" s="62"/>
      <c r="AK68" s="62"/>
      <c r="AL68" s="62"/>
      <c r="AM68" s="62"/>
      <c r="AN68" s="62"/>
      <c r="AO68" s="62"/>
      <c r="AP68" s="62"/>
      <c r="AQ68" s="62"/>
      <c r="AR68" s="62"/>
      <c r="AS68" s="62" t="s">
        <v>83</v>
      </c>
      <c r="AT68" s="115" t="s">
        <v>564</v>
      </c>
      <c r="AU68" s="116" t="b">
        <f>IF(Table1[[#This Row],[PROPOSED
Form ID Name]]=Table1[[#This Row],[ADOPTED
Form ID Name]],TRUE,FALSE)</f>
        <v>1</v>
      </c>
      <c r="AV68" s="121" t="s">
        <v>565</v>
      </c>
      <c r="AW68" s="122" t="b">
        <f>AND(Table1[[#This Row],[PROPOSED Adjustment Description]]=Table1[[#This Row],[ ADOPTED
Adjustment Description]],TRUE,FALSE)</f>
        <v>0</v>
      </c>
    </row>
    <row r="69" spans="1:49" s="1" customFormat="1" ht="45" hidden="1" customHeight="1" x14ac:dyDescent="0.15">
      <c r="A69" s="67">
        <v>100000</v>
      </c>
      <c r="B69" s="79" t="s">
        <v>57</v>
      </c>
      <c r="C69" s="69">
        <v>1613</v>
      </c>
      <c r="D69" s="79" t="s">
        <v>546</v>
      </c>
      <c r="E69" s="79" t="s">
        <v>449</v>
      </c>
      <c r="F69" s="79" t="s">
        <v>83</v>
      </c>
      <c r="G69" s="79" t="s">
        <v>89</v>
      </c>
      <c r="H69" s="79" t="s">
        <v>83</v>
      </c>
      <c r="I69" s="125">
        <v>56757</v>
      </c>
      <c r="J69" s="127" t="s">
        <v>568</v>
      </c>
      <c r="K69" s="80"/>
      <c r="L69" s="81"/>
      <c r="M69" s="81"/>
      <c r="N69" s="81"/>
      <c r="O69" s="81">
        <f>SUM(Table1[[#This Row],[Salaries and Wages]:[Variable Fringe]])</f>
        <v>0</v>
      </c>
      <c r="P69" s="81"/>
      <c r="Q69" s="81"/>
      <c r="R69" s="81"/>
      <c r="S69" s="81"/>
      <c r="T69" s="81"/>
      <c r="U69" s="81"/>
      <c r="V69" s="81"/>
      <c r="W69" s="81">
        <f>SUM(Table1[[#This Row],[ADOPTED
Supplies]:[ADOPTED
Other]])+Table1[[#This Row],[
 ADOPTED
Capital Expenditures]]</f>
        <v>456000</v>
      </c>
      <c r="X69" s="81"/>
      <c r="Y69" s="81"/>
      <c r="Z69" s="81"/>
      <c r="AA69" s="81">
        <v>155220</v>
      </c>
      <c r="AB69" s="131" t="s">
        <v>569</v>
      </c>
      <c r="AC69" s="68" t="s">
        <v>570</v>
      </c>
      <c r="AD69" s="68" t="s">
        <v>571</v>
      </c>
      <c r="AE69" s="79" t="s">
        <v>94</v>
      </c>
      <c r="AF69" s="68" t="s">
        <v>551</v>
      </c>
      <c r="AG69" s="92"/>
      <c r="AH69" s="72">
        <v>0</v>
      </c>
      <c r="AI69" s="72"/>
      <c r="AJ69" s="68"/>
      <c r="AK69" s="68"/>
      <c r="AL69" s="68"/>
      <c r="AM69" s="68"/>
      <c r="AN69" s="68"/>
      <c r="AO69" s="68"/>
      <c r="AP69" s="68"/>
      <c r="AQ69" s="68"/>
      <c r="AR69" s="68"/>
      <c r="AS69" s="68" t="s">
        <v>83</v>
      </c>
      <c r="AT69" s="115" t="s">
        <v>568</v>
      </c>
      <c r="AU69" s="116" t="b">
        <f>IF(Table1[[#This Row],[PROPOSED
Form ID Name]]=Table1[[#This Row],[ADOPTED
Form ID Name]],TRUE,FALSE)</f>
        <v>1</v>
      </c>
      <c r="AV69" s="121" t="s">
        <v>569</v>
      </c>
      <c r="AW69" s="122" t="b">
        <f>AND(Table1[[#This Row],[PROPOSED Adjustment Description]]=Table1[[#This Row],[ ADOPTED
Adjustment Description]],TRUE,FALSE)</f>
        <v>0</v>
      </c>
    </row>
    <row r="70" spans="1:49" s="1" customFormat="1" ht="45" hidden="1" customHeight="1" x14ac:dyDescent="0.15">
      <c r="A70" s="61">
        <v>100000</v>
      </c>
      <c r="B70" s="73" t="s">
        <v>57</v>
      </c>
      <c r="C70" s="63">
        <v>1613</v>
      </c>
      <c r="D70" s="73" t="s">
        <v>546</v>
      </c>
      <c r="E70" s="73" t="s">
        <v>335</v>
      </c>
      <c r="F70" s="73" t="s">
        <v>83</v>
      </c>
      <c r="G70" s="73" t="s">
        <v>89</v>
      </c>
      <c r="H70" s="73" t="s">
        <v>83</v>
      </c>
      <c r="I70" s="125">
        <v>56758</v>
      </c>
      <c r="J70" s="127" t="s">
        <v>572</v>
      </c>
      <c r="K70" s="74"/>
      <c r="L70" s="75"/>
      <c r="M70" s="75"/>
      <c r="N70" s="75"/>
      <c r="O70" s="75">
        <f>SUM(Table1[[#This Row],[Salaries and Wages]:[Variable Fringe]])</f>
        <v>0</v>
      </c>
      <c r="P70" s="75"/>
      <c r="Q70" s="75"/>
      <c r="R70" s="75"/>
      <c r="S70" s="75"/>
      <c r="T70" s="75"/>
      <c r="U70" s="75"/>
      <c r="V70" s="75"/>
      <c r="W70" s="75">
        <f>SUM(Table1[[#This Row],[ADOPTED
Supplies]:[ADOPTED
Other]])+Table1[[#This Row],[
 ADOPTED
Capital Expenditures]]</f>
        <v>750000</v>
      </c>
      <c r="X70" s="75"/>
      <c r="Y70" s="75"/>
      <c r="Z70" s="75"/>
      <c r="AA70" s="75">
        <v>86954</v>
      </c>
      <c r="AB70" s="131" t="s">
        <v>573</v>
      </c>
      <c r="AC70" s="62" t="s">
        <v>574</v>
      </c>
      <c r="AD70" s="62" t="s">
        <v>575</v>
      </c>
      <c r="AE70" s="73" t="s">
        <v>94</v>
      </c>
      <c r="AF70" s="62" t="s">
        <v>551</v>
      </c>
      <c r="AG70" s="91"/>
      <c r="AH70" s="66">
        <v>0</v>
      </c>
      <c r="AI70" s="66"/>
      <c r="AJ70" s="62"/>
      <c r="AK70" s="62"/>
      <c r="AL70" s="62"/>
      <c r="AM70" s="62"/>
      <c r="AN70" s="62"/>
      <c r="AO70" s="62"/>
      <c r="AP70" s="62"/>
      <c r="AQ70" s="62"/>
      <c r="AR70" s="62"/>
      <c r="AS70" s="62" t="s">
        <v>83</v>
      </c>
      <c r="AT70" s="115" t="s">
        <v>572</v>
      </c>
      <c r="AU70" s="116" t="b">
        <f>IF(Table1[[#This Row],[PROPOSED
Form ID Name]]=Table1[[#This Row],[ADOPTED
Form ID Name]],TRUE,FALSE)</f>
        <v>1</v>
      </c>
      <c r="AV70" s="121" t="s">
        <v>573</v>
      </c>
      <c r="AW70" s="122" t="b">
        <f>AND(Table1[[#This Row],[PROPOSED Adjustment Description]]=Table1[[#This Row],[ ADOPTED
Adjustment Description]],TRUE,FALSE)</f>
        <v>0</v>
      </c>
    </row>
    <row r="71" spans="1:49" s="1" customFormat="1" ht="45" hidden="1" customHeight="1" x14ac:dyDescent="0.15">
      <c r="A71" s="67">
        <v>100000</v>
      </c>
      <c r="B71" s="79" t="s">
        <v>57</v>
      </c>
      <c r="C71" s="69">
        <v>1613</v>
      </c>
      <c r="D71" s="79" t="s">
        <v>546</v>
      </c>
      <c r="E71" s="79" t="s">
        <v>72</v>
      </c>
      <c r="F71" s="79" t="s">
        <v>83</v>
      </c>
      <c r="G71" s="79" t="s">
        <v>89</v>
      </c>
      <c r="H71" s="79" t="s">
        <v>83</v>
      </c>
      <c r="I71" s="125">
        <v>56759</v>
      </c>
      <c r="J71" s="127" t="s">
        <v>576</v>
      </c>
      <c r="K71" s="80"/>
      <c r="L71" s="81"/>
      <c r="M71" s="81"/>
      <c r="N71" s="81"/>
      <c r="O71" s="81">
        <f>SUM(Table1[[#This Row],[Salaries and Wages]:[Variable Fringe]])</f>
        <v>173524</v>
      </c>
      <c r="P71" s="81"/>
      <c r="Q71" s="81"/>
      <c r="R71" s="81"/>
      <c r="S71" s="81"/>
      <c r="T71" s="81"/>
      <c r="U71" s="81"/>
      <c r="V71" s="81"/>
      <c r="W71" s="81">
        <f>SUM(Table1[[#This Row],[ADOPTED
Supplies]:[ADOPTED
Other]])+Table1[[#This Row],[
 ADOPTED
Capital Expenditures]]</f>
        <v>0</v>
      </c>
      <c r="X71" s="81"/>
      <c r="Y71" s="81"/>
      <c r="Z71" s="81"/>
      <c r="AA71" s="81">
        <v>875643</v>
      </c>
      <c r="AB71" s="131" t="s">
        <v>577</v>
      </c>
      <c r="AC71" s="68" t="s">
        <v>578</v>
      </c>
      <c r="AD71" s="68" t="s">
        <v>579</v>
      </c>
      <c r="AE71" s="79" t="s">
        <v>94</v>
      </c>
      <c r="AF71" s="68" t="s">
        <v>551</v>
      </c>
      <c r="AG71" s="92"/>
      <c r="AH71" s="72">
        <v>0</v>
      </c>
      <c r="AI71" s="72"/>
      <c r="AJ71" s="68"/>
      <c r="AK71" s="68"/>
      <c r="AL71" s="68"/>
      <c r="AM71" s="68"/>
      <c r="AN71" s="68"/>
      <c r="AO71" s="68"/>
      <c r="AP71" s="68"/>
      <c r="AQ71" s="68"/>
      <c r="AR71" s="68"/>
      <c r="AS71" s="68" t="s">
        <v>83</v>
      </c>
      <c r="AT71" s="115" t="s">
        <v>576</v>
      </c>
      <c r="AU71" s="116" t="b">
        <f>IF(Table1[[#This Row],[PROPOSED
Form ID Name]]=Table1[[#This Row],[ADOPTED
Form ID Name]],TRUE,FALSE)</f>
        <v>1</v>
      </c>
      <c r="AV71" s="121" t="s">
        <v>577</v>
      </c>
      <c r="AW71" s="122" t="b">
        <f>AND(Table1[[#This Row],[PROPOSED Adjustment Description]]=Table1[[#This Row],[ ADOPTED
Adjustment Description]],TRUE,FALSE)</f>
        <v>0</v>
      </c>
    </row>
    <row r="72" spans="1:49" s="1" customFormat="1" ht="45" hidden="1" customHeight="1" x14ac:dyDescent="0.15">
      <c r="A72" s="61">
        <v>100000</v>
      </c>
      <c r="B72" s="62" t="s">
        <v>57</v>
      </c>
      <c r="C72" s="63">
        <v>1912</v>
      </c>
      <c r="D72" s="62" t="s">
        <v>471</v>
      </c>
      <c r="E72" s="62" t="s">
        <v>422</v>
      </c>
      <c r="F72" s="62" t="s">
        <v>83</v>
      </c>
      <c r="G72" s="62" t="s">
        <v>128</v>
      </c>
      <c r="H72" s="62" t="s">
        <v>83</v>
      </c>
      <c r="I72" s="125">
        <v>56762</v>
      </c>
      <c r="J72" s="126" t="s">
        <v>580</v>
      </c>
      <c r="K72" s="64">
        <v>1</v>
      </c>
      <c r="L72" s="65">
        <v>129584</v>
      </c>
      <c r="M72" s="65">
        <v>39727</v>
      </c>
      <c r="N72" s="65">
        <v>24249</v>
      </c>
      <c r="O72" s="65">
        <f>SUM(Table1[[#This Row],[Salaries and Wages]:[Variable Fringe]])</f>
        <v>215204</v>
      </c>
      <c r="P72" s="65"/>
      <c r="Q72" s="65">
        <v>75000</v>
      </c>
      <c r="R72" s="65">
        <v>3800</v>
      </c>
      <c r="S72" s="65"/>
      <c r="T72" s="65"/>
      <c r="U72" s="65"/>
      <c r="V72" s="65"/>
      <c r="W72" s="65">
        <f>SUM(Table1[[#This Row],[ADOPTED
Supplies]:[ADOPTED
Other]])+Table1[[#This Row],[
 ADOPTED
Capital Expenditures]]</f>
        <v>0</v>
      </c>
      <c r="X72" s="65"/>
      <c r="Y72" s="65"/>
      <c r="Z72" s="65">
        <v>272360</v>
      </c>
      <c r="AA72" s="65">
        <v>274114</v>
      </c>
      <c r="AB72" s="130" t="s">
        <v>581</v>
      </c>
      <c r="AC72" s="62" t="s">
        <v>582</v>
      </c>
      <c r="AD72" s="62" t="s">
        <v>583</v>
      </c>
      <c r="AE72" s="62" t="s">
        <v>67</v>
      </c>
      <c r="AF72" s="66" t="s">
        <v>584</v>
      </c>
      <c r="AG72" s="91"/>
      <c r="AH72" s="66">
        <v>0</v>
      </c>
      <c r="AI72" s="66"/>
      <c r="AJ72" s="66"/>
      <c r="AK72" s="66"/>
      <c r="AL72" s="66"/>
      <c r="AM72" s="66"/>
      <c r="AN72" s="66"/>
      <c r="AO72" s="66"/>
      <c r="AP72" s="66"/>
      <c r="AQ72" s="66"/>
      <c r="AR72" s="66"/>
      <c r="AS72" s="62" t="s">
        <v>83</v>
      </c>
      <c r="AT72" s="115" t="s">
        <v>580</v>
      </c>
      <c r="AU72" s="116" t="b">
        <f>IF(Table1[[#This Row],[PROPOSED
Form ID Name]]=Table1[[#This Row],[ADOPTED
Form ID Name]],TRUE,FALSE)</f>
        <v>1</v>
      </c>
      <c r="AV72" s="121" t="s">
        <v>581</v>
      </c>
      <c r="AW72" s="122" t="b">
        <f>AND(Table1[[#This Row],[PROPOSED Adjustment Description]]=Table1[[#This Row],[ ADOPTED
Adjustment Description]],TRUE,FALSE)</f>
        <v>0</v>
      </c>
    </row>
    <row r="73" spans="1:49" s="1" customFormat="1" ht="45" hidden="1" customHeight="1" x14ac:dyDescent="0.15">
      <c r="A73" s="67">
        <v>100000</v>
      </c>
      <c r="B73" s="68" t="s">
        <v>57</v>
      </c>
      <c r="C73" s="69">
        <v>1912</v>
      </c>
      <c r="D73" s="68" t="s">
        <v>471</v>
      </c>
      <c r="E73" s="68" t="s">
        <v>329</v>
      </c>
      <c r="F73" s="68" t="s">
        <v>83</v>
      </c>
      <c r="G73" s="68" t="s">
        <v>128</v>
      </c>
      <c r="H73" s="68" t="s">
        <v>83</v>
      </c>
      <c r="I73" s="125">
        <v>56763</v>
      </c>
      <c r="J73" s="126" t="s">
        <v>585</v>
      </c>
      <c r="K73" s="70">
        <v>4</v>
      </c>
      <c r="L73" s="71">
        <v>446508</v>
      </c>
      <c r="M73" s="71">
        <v>157400</v>
      </c>
      <c r="N73" s="71">
        <v>95056</v>
      </c>
      <c r="O73" s="71">
        <f>SUM(Table1[[#This Row],[Salaries and Wages]:[Variable Fringe]])</f>
        <v>552578</v>
      </c>
      <c r="P73" s="71"/>
      <c r="Q73" s="71">
        <v>300000</v>
      </c>
      <c r="R73" s="71">
        <v>15200</v>
      </c>
      <c r="S73" s="71"/>
      <c r="T73" s="71"/>
      <c r="U73" s="71"/>
      <c r="V73" s="71"/>
      <c r="W73" s="71">
        <f>SUM(Table1[[#This Row],[ADOPTED
Supplies]:[ADOPTED
Other]])+Table1[[#This Row],[
 ADOPTED
Capital Expenditures]]</f>
        <v>0</v>
      </c>
      <c r="X73" s="71"/>
      <c r="Y73" s="71"/>
      <c r="Z73" s="71">
        <v>1014164</v>
      </c>
      <c r="AA73" s="71">
        <v>1010816</v>
      </c>
      <c r="AB73" s="130" t="s">
        <v>586</v>
      </c>
      <c r="AC73" s="68" t="s">
        <v>582</v>
      </c>
      <c r="AD73" s="68" t="s">
        <v>587</v>
      </c>
      <c r="AE73" s="68" t="s">
        <v>67</v>
      </c>
      <c r="AF73" s="72" t="s">
        <v>588</v>
      </c>
      <c r="AG73" s="92"/>
      <c r="AH73" s="72">
        <v>0</v>
      </c>
      <c r="AI73" s="72"/>
      <c r="AJ73" s="72"/>
      <c r="AK73" s="72"/>
      <c r="AL73" s="72"/>
      <c r="AM73" s="72"/>
      <c r="AN73" s="72"/>
      <c r="AO73" s="72"/>
      <c r="AP73" s="72"/>
      <c r="AQ73" s="72"/>
      <c r="AR73" s="72"/>
      <c r="AS73" s="68" t="s">
        <v>83</v>
      </c>
      <c r="AT73" s="115" t="s">
        <v>585</v>
      </c>
      <c r="AU73" s="116" t="b">
        <f>IF(Table1[[#This Row],[PROPOSED
Form ID Name]]=Table1[[#This Row],[ADOPTED
Form ID Name]],TRUE,FALSE)</f>
        <v>1</v>
      </c>
      <c r="AV73" s="121" t="s">
        <v>586</v>
      </c>
      <c r="AW73" s="122" t="b">
        <f>AND(Table1[[#This Row],[PROPOSED Adjustment Description]]=Table1[[#This Row],[ ADOPTED
Adjustment Description]],TRUE,FALSE)</f>
        <v>0</v>
      </c>
    </row>
    <row r="74" spans="1:49" s="1" customFormat="1" ht="45" hidden="1" customHeight="1" x14ac:dyDescent="0.15">
      <c r="A74" s="61">
        <v>100000</v>
      </c>
      <c r="B74" s="62" t="s">
        <v>57</v>
      </c>
      <c r="C74" s="63">
        <v>1912</v>
      </c>
      <c r="D74" s="62" t="s">
        <v>471</v>
      </c>
      <c r="E74" s="62" t="s">
        <v>589</v>
      </c>
      <c r="F74" s="62" t="s">
        <v>83</v>
      </c>
      <c r="G74" s="62" t="s">
        <v>128</v>
      </c>
      <c r="H74" s="62" t="s">
        <v>83</v>
      </c>
      <c r="I74" s="125">
        <v>56764</v>
      </c>
      <c r="J74" s="126" t="s">
        <v>590</v>
      </c>
      <c r="K74" s="64">
        <v>1</v>
      </c>
      <c r="L74" s="65">
        <v>129584</v>
      </c>
      <c r="M74" s="65">
        <v>39727</v>
      </c>
      <c r="N74" s="65">
        <v>24249</v>
      </c>
      <c r="O74" s="65">
        <f>SUM(Table1[[#This Row],[Salaries and Wages]:[Variable Fringe]])</f>
        <v>2063314</v>
      </c>
      <c r="P74" s="65"/>
      <c r="Q74" s="65">
        <v>75000</v>
      </c>
      <c r="R74" s="65">
        <v>3800</v>
      </c>
      <c r="S74" s="65"/>
      <c r="T74" s="65"/>
      <c r="U74" s="65"/>
      <c r="V74" s="65"/>
      <c r="W74" s="65">
        <f>SUM(Table1[[#This Row],[ADOPTED
Supplies]:[ADOPTED
Other]])+Table1[[#This Row],[
 ADOPTED
Capital Expenditures]]</f>
        <v>7027488</v>
      </c>
      <c r="X74" s="65"/>
      <c r="Y74" s="65"/>
      <c r="Z74" s="65">
        <v>272360</v>
      </c>
      <c r="AA74" s="65">
        <v>274114</v>
      </c>
      <c r="AB74" s="130" t="s">
        <v>591</v>
      </c>
      <c r="AC74" s="62" t="s">
        <v>592</v>
      </c>
      <c r="AD74" s="62" t="s">
        <v>593</v>
      </c>
      <c r="AE74" s="62" t="s">
        <v>67</v>
      </c>
      <c r="AF74" s="66" t="s">
        <v>594</v>
      </c>
      <c r="AG74" s="91"/>
      <c r="AH74" s="66">
        <v>0</v>
      </c>
      <c r="AI74" s="66"/>
      <c r="AJ74" s="66"/>
      <c r="AK74" s="66"/>
      <c r="AL74" s="66"/>
      <c r="AM74" s="66"/>
      <c r="AN74" s="66"/>
      <c r="AO74" s="66"/>
      <c r="AP74" s="66"/>
      <c r="AQ74" s="66"/>
      <c r="AR74" s="66"/>
      <c r="AS74" s="62" t="s">
        <v>83</v>
      </c>
      <c r="AT74" s="115" t="s">
        <v>590</v>
      </c>
      <c r="AU74" s="116" t="b">
        <f>IF(Table1[[#This Row],[PROPOSED
Form ID Name]]=Table1[[#This Row],[ADOPTED
Form ID Name]],TRUE,FALSE)</f>
        <v>1</v>
      </c>
      <c r="AV74" s="121" t="s">
        <v>591</v>
      </c>
      <c r="AW74" s="122" t="b">
        <f>AND(Table1[[#This Row],[PROPOSED Adjustment Description]]=Table1[[#This Row],[ ADOPTED
Adjustment Description]],TRUE,FALSE)</f>
        <v>0</v>
      </c>
    </row>
    <row r="75" spans="1:49" s="1" customFormat="1" ht="45" hidden="1" customHeight="1" x14ac:dyDescent="0.15">
      <c r="A75" s="67">
        <v>100000</v>
      </c>
      <c r="B75" s="68" t="s">
        <v>57</v>
      </c>
      <c r="C75" s="69">
        <v>1912</v>
      </c>
      <c r="D75" s="68" t="s">
        <v>471</v>
      </c>
      <c r="E75" s="68" t="s">
        <v>358</v>
      </c>
      <c r="F75" s="68" t="s">
        <v>83</v>
      </c>
      <c r="G75" s="68" t="s">
        <v>128</v>
      </c>
      <c r="H75" s="68" t="s">
        <v>83</v>
      </c>
      <c r="I75" s="125">
        <v>56765</v>
      </c>
      <c r="J75" s="126" t="s">
        <v>595</v>
      </c>
      <c r="K75" s="70">
        <v>4</v>
      </c>
      <c r="L75" s="71">
        <v>446508</v>
      </c>
      <c r="M75" s="71">
        <v>157400</v>
      </c>
      <c r="N75" s="71">
        <v>95056</v>
      </c>
      <c r="O75" s="71">
        <f>SUM(Table1[[#This Row],[Salaries and Wages]:[Variable Fringe]])</f>
        <v>187516</v>
      </c>
      <c r="P75" s="71"/>
      <c r="Q75" s="71">
        <v>300000</v>
      </c>
      <c r="R75" s="71">
        <v>15200</v>
      </c>
      <c r="S75" s="71"/>
      <c r="T75" s="71"/>
      <c r="U75" s="71"/>
      <c r="V75" s="71"/>
      <c r="W75" s="71">
        <f>SUM(Table1[[#This Row],[ADOPTED
Supplies]:[ADOPTED
Other]])+Table1[[#This Row],[
 ADOPTED
Capital Expenditures]]</f>
        <v>75000</v>
      </c>
      <c r="X75" s="71"/>
      <c r="Y75" s="71"/>
      <c r="Z75" s="71">
        <v>1014164</v>
      </c>
      <c r="AA75" s="71">
        <v>1010816</v>
      </c>
      <c r="AB75" s="130" t="s">
        <v>596</v>
      </c>
      <c r="AC75" s="68" t="s">
        <v>592</v>
      </c>
      <c r="AD75" s="68" t="s">
        <v>597</v>
      </c>
      <c r="AE75" s="68" t="s">
        <v>67</v>
      </c>
      <c r="AF75" s="72" t="s">
        <v>598</v>
      </c>
      <c r="AG75" s="92"/>
      <c r="AH75" s="72">
        <v>0</v>
      </c>
      <c r="AI75" s="72"/>
      <c r="AJ75" s="72"/>
      <c r="AK75" s="72"/>
      <c r="AL75" s="72"/>
      <c r="AM75" s="72"/>
      <c r="AN75" s="72"/>
      <c r="AO75" s="72"/>
      <c r="AP75" s="72"/>
      <c r="AQ75" s="72"/>
      <c r="AR75" s="72"/>
      <c r="AS75" s="68" t="s">
        <v>83</v>
      </c>
      <c r="AT75" s="115" t="s">
        <v>595</v>
      </c>
      <c r="AU75" s="116" t="b">
        <f>IF(Table1[[#This Row],[PROPOSED
Form ID Name]]=Table1[[#This Row],[ADOPTED
Form ID Name]],TRUE,FALSE)</f>
        <v>1</v>
      </c>
      <c r="AV75" s="121" t="s">
        <v>596</v>
      </c>
      <c r="AW75" s="122" t="b">
        <f>AND(Table1[[#This Row],[PROPOSED Adjustment Description]]=Table1[[#This Row],[ ADOPTED
Adjustment Description]],TRUE,FALSE)</f>
        <v>0</v>
      </c>
    </row>
    <row r="76" spans="1:49" s="1" customFormat="1" ht="45" hidden="1" customHeight="1" x14ac:dyDescent="0.15">
      <c r="A76" s="61">
        <v>100000</v>
      </c>
      <c r="B76" s="62" t="s">
        <v>57</v>
      </c>
      <c r="C76" s="63">
        <v>1912</v>
      </c>
      <c r="D76" s="62" t="s">
        <v>471</v>
      </c>
      <c r="E76" s="62" t="s">
        <v>599</v>
      </c>
      <c r="F76" s="62" t="s">
        <v>83</v>
      </c>
      <c r="G76" s="62" t="s">
        <v>128</v>
      </c>
      <c r="H76" s="62" t="s">
        <v>83</v>
      </c>
      <c r="I76" s="125">
        <v>56767</v>
      </c>
      <c r="J76" s="126" t="s">
        <v>600</v>
      </c>
      <c r="K76" s="64">
        <v>1</v>
      </c>
      <c r="L76" s="65">
        <v>49778</v>
      </c>
      <c r="M76" s="65">
        <v>14830</v>
      </c>
      <c r="N76" s="65">
        <v>8944</v>
      </c>
      <c r="O76" s="65">
        <f>SUM(Table1[[#This Row],[Salaries and Wages]:[Variable Fringe]])</f>
        <v>159887</v>
      </c>
      <c r="P76" s="65"/>
      <c r="Q76" s="65"/>
      <c r="R76" s="65"/>
      <c r="S76" s="65"/>
      <c r="T76" s="65"/>
      <c r="U76" s="65"/>
      <c r="V76" s="65"/>
      <c r="W76" s="65">
        <f>SUM(Table1[[#This Row],[ADOPTED
Supplies]:[ADOPTED
Other]])+Table1[[#This Row],[
 ADOPTED
Capital Expenditures]]</f>
        <v>0</v>
      </c>
      <c r="X76" s="65"/>
      <c r="Y76" s="65"/>
      <c r="Z76" s="65">
        <v>73552</v>
      </c>
      <c r="AA76" s="65">
        <v>67847</v>
      </c>
      <c r="AB76" s="130" t="s">
        <v>601</v>
      </c>
      <c r="AC76" s="62" t="s">
        <v>602</v>
      </c>
      <c r="AD76" s="62" t="s">
        <v>603</v>
      </c>
      <c r="AE76" s="62" t="s">
        <v>67</v>
      </c>
      <c r="AF76" s="66" t="s">
        <v>604</v>
      </c>
      <c r="AG76" s="91"/>
      <c r="AH76" s="66">
        <v>0</v>
      </c>
      <c r="AI76" s="66"/>
      <c r="AJ76" s="66"/>
      <c r="AK76" s="66"/>
      <c r="AL76" s="66"/>
      <c r="AM76" s="66"/>
      <c r="AN76" s="66"/>
      <c r="AO76" s="66"/>
      <c r="AP76" s="66"/>
      <c r="AQ76" s="66"/>
      <c r="AR76" s="66"/>
      <c r="AS76" s="62" t="s">
        <v>83</v>
      </c>
      <c r="AT76" s="115" t="s">
        <v>600</v>
      </c>
      <c r="AU76" s="116" t="b">
        <f>IF(Table1[[#This Row],[PROPOSED
Form ID Name]]=Table1[[#This Row],[ADOPTED
Form ID Name]],TRUE,FALSE)</f>
        <v>1</v>
      </c>
      <c r="AV76" s="121" t="s">
        <v>601</v>
      </c>
      <c r="AW76" s="122" t="b">
        <f>AND(Table1[[#This Row],[PROPOSED Adjustment Description]]=Table1[[#This Row],[ ADOPTED
Adjustment Description]],TRUE,FALSE)</f>
        <v>0</v>
      </c>
    </row>
    <row r="77" spans="1:49" s="1" customFormat="1" ht="45" hidden="1" customHeight="1" x14ac:dyDescent="0.15">
      <c r="A77" s="67">
        <v>100000</v>
      </c>
      <c r="B77" s="68" t="s">
        <v>57</v>
      </c>
      <c r="C77" s="69">
        <v>1912</v>
      </c>
      <c r="D77" s="68" t="s">
        <v>471</v>
      </c>
      <c r="E77" s="68" t="s">
        <v>477</v>
      </c>
      <c r="F77" s="68" t="s">
        <v>83</v>
      </c>
      <c r="G77" s="68" t="s">
        <v>61</v>
      </c>
      <c r="H77" s="68" t="s">
        <v>83</v>
      </c>
      <c r="I77" s="125">
        <v>56769</v>
      </c>
      <c r="J77" s="126" t="s">
        <v>605</v>
      </c>
      <c r="K77" s="70"/>
      <c r="L77" s="71">
        <v>8981556</v>
      </c>
      <c r="M77" s="71"/>
      <c r="N77" s="71"/>
      <c r="O77" s="71">
        <f>SUM(Table1[[#This Row],[Salaries and Wages]:[Variable Fringe]])</f>
        <v>0</v>
      </c>
      <c r="P77" s="71"/>
      <c r="Q77" s="71"/>
      <c r="R77" s="71"/>
      <c r="S77" s="71"/>
      <c r="T77" s="71"/>
      <c r="U77" s="71"/>
      <c r="V77" s="71"/>
      <c r="W77" s="71">
        <f>SUM(Table1[[#This Row],[ADOPTED
Supplies]:[ADOPTED
Other]])+Table1[[#This Row],[
 ADOPTED
Capital Expenditures]]</f>
        <v>191400</v>
      </c>
      <c r="X77" s="71"/>
      <c r="Y77" s="71"/>
      <c r="Z77" s="71">
        <v>8981556</v>
      </c>
      <c r="AA77" s="71"/>
      <c r="AB77" s="130" t="s">
        <v>606</v>
      </c>
      <c r="AC77" s="68" t="s">
        <v>607</v>
      </c>
      <c r="AD77" s="68" t="s">
        <v>608</v>
      </c>
      <c r="AE77" s="68" t="s">
        <v>94</v>
      </c>
      <c r="AF77" s="68" t="s">
        <v>69</v>
      </c>
      <c r="AG77" s="92"/>
      <c r="AH77" s="72">
        <v>0</v>
      </c>
      <c r="AI77" s="72"/>
      <c r="AJ77" s="68"/>
      <c r="AK77" s="68"/>
      <c r="AL77" s="68"/>
      <c r="AM77" s="68"/>
      <c r="AN77" s="68"/>
      <c r="AO77" s="68"/>
      <c r="AP77" s="68"/>
      <c r="AQ77" s="68"/>
      <c r="AR77" s="68"/>
      <c r="AS77" s="68" t="s">
        <v>83</v>
      </c>
      <c r="AT77" s="115" t="s">
        <v>605</v>
      </c>
      <c r="AU77" s="116" t="b">
        <f>IF(Table1[[#This Row],[PROPOSED
Form ID Name]]=Table1[[#This Row],[ADOPTED
Form ID Name]],TRUE,FALSE)</f>
        <v>1</v>
      </c>
      <c r="AV77" s="121" t="s">
        <v>606</v>
      </c>
      <c r="AW77" s="122" t="b">
        <f>AND(Table1[[#This Row],[PROPOSED Adjustment Description]]=Table1[[#This Row],[ ADOPTED
Adjustment Description]],TRUE,FALSE)</f>
        <v>0</v>
      </c>
    </row>
    <row r="78" spans="1:49" s="1" customFormat="1" ht="45" hidden="1" customHeight="1" x14ac:dyDescent="0.15">
      <c r="A78" s="61">
        <v>100000</v>
      </c>
      <c r="B78" s="73" t="s">
        <v>57</v>
      </c>
      <c r="C78" s="63">
        <v>1912</v>
      </c>
      <c r="D78" s="73" t="s">
        <v>471</v>
      </c>
      <c r="E78" s="73" t="s">
        <v>341</v>
      </c>
      <c r="F78" s="73" t="s">
        <v>83</v>
      </c>
      <c r="G78" s="73" t="s">
        <v>89</v>
      </c>
      <c r="H78" s="73" t="s">
        <v>83</v>
      </c>
      <c r="I78" s="125">
        <v>56770</v>
      </c>
      <c r="J78" s="127" t="s">
        <v>609</v>
      </c>
      <c r="K78" s="74"/>
      <c r="L78" s="75"/>
      <c r="M78" s="75"/>
      <c r="N78" s="75"/>
      <c r="O78" s="75">
        <f>SUM(Table1[[#This Row],[Salaries and Wages]:[Variable Fringe]])</f>
        <v>0</v>
      </c>
      <c r="P78" s="75"/>
      <c r="Q78" s="75"/>
      <c r="R78" s="75"/>
      <c r="S78" s="75"/>
      <c r="T78" s="75"/>
      <c r="U78" s="75"/>
      <c r="V78" s="75"/>
      <c r="W78" s="75">
        <f>SUM(Table1[[#This Row],[ADOPTED
Supplies]:[ADOPTED
Other]])+Table1[[#This Row],[
 ADOPTED
Capital Expenditures]]</f>
        <v>408540</v>
      </c>
      <c r="X78" s="75"/>
      <c r="Y78" s="75"/>
      <c r="Z78" s="75"/>
      <c r="AA78" s="75">
        <v>1729331</v>
      </c>
      <c r="AB78" s="131" t="s">
        <v>610</v>
      </c>
      <c r="AC78" s="62" t="s">
        <v>611</v>
      </c>
      <c r="AD78" s="62" t="s">
        <v>612</v>
      </c>
      <c r="AE78" s="73" t="s">
        <v>94</v>
      </c>
      <c r="AF78" s="62" t="s">
        <v>69</v>
      </c>
      <c r="AG78" s="91"/>
      <c r="AH78" s="66">
        <v>0</v>
      </c>
      <c r="AI78" s="66"/>
      <c r="AJ78" s="62"/>
      <c r="AK78" s="62"/>
      <c r="AL78" s="62"/>
      <c r="AM78" s="62"/>
      <c r="AN78" s="62"/>
      <c r="AO78" s="62"/>
      <c r="AP78" s="62"/>
      <c r="AQ78" s="62"/>
      <c r="AR78" s="62"/>
      <c r="AS78" s="62" t="s">
        <v>83</v>
      </c>
      <c r="AT78" s="115" t="s">
        <v>609</v>
      </c>
      <c r="AU78" s="116" t="b">
        <f>IF(Table1[[#This Row],[PROPOSED
Form ID Name]]=Table1[[#This Row],[ADOPTED
Form ID Name]],TRUE,FALSE)</f>
        <v>1</v>
      </c>
      <c r="AV78" s="121" t="s">
        <v>610</v>
      </c>
      <c r="AW78" s="122" t="b">
        <f>AND(Table1[[#This Row],[PROPOSED Adjustment Description]]=Table1[[#This Row],[ ADOPTED
Adjustment Description]],TRUE,FALSE)</f>
        <v>0</v>
      </c>
    </row>
    <row r="79" spans="1:49" s="1" customFormat="1" ht="45" hidden="1" customHeight="1" x14ac:dyDescent="0.15">
      <c r="A79" s="67">
        <v>100000</v>
      </c>
      <c r="B79" s="79" t="s">
        <v>57</v>
      </c>
      <c r="C79" s="69">
        <v>1613</v>
      </c>
      <c r="D79" s="79" t="s">
        <v>546</v>
      </c>
      <c r="E79" s="79" t="s">
        <v>245</v>
      </c>
      <c r="F79" s="79" t="s">
        <v>83</v>
      </c>
      <c r="G79" s="79" t="s">
        <v>89</v>
      </c>
      <c r="H79" s="79" t="s">
        <v>83</v>
      </c>
      <c r="I79" s="125">
        <v>56771</v>
      </c>
      <c r="J79" s="127" t="s">
        <v>613</v>
      </c>
      <c r="K79" s="80"/>
      <c r="L79" s="81"/>
      <c r="M79" s="81"/>
      <c r="N79" s="81"/>
      <c r="O79" s="81">
        <f>SUM(Table1[[#This Row],[Salaries and Wages]:[Variable Fringe]])</f>
        <v>0</v>
      </c>
      <c r="P79" s="81"/>
      <c r="Q79" s="81"/>
      <c r="R79" s="81"/>
      <c r="S79" s="81"/>
      <c r="T79" s="81"/>
      <c r="U79" s="81"/>
      <c r="V79" s="81"/>
      <c r="W79" s="81">
        <f>SUM(Table1[[#This Row],[ADOPTED
Supplies]:[ADOPTED
Other]])+Table1[[#This Row],[
 ADOPTED
Capital Expenditures]]</f>
        <v>271920</v>
      </c>
      <c r="X79" s="81"/>
      <c r="Y79" s="81"/>
      <c r="Z79" s="81"/>
      <c r="AA79" s="81">
        <v>88536</v>
      </c>
      <c r="AB79" s="131" t="s">
        <v>614</v>
      </c>
      <c r="AC79" s="68" t="s">
        <v>615</v>
      </c>
      <c r="AD79" s="68" t="s">
        <v>616</v>
      </c>
      <c r="AE79" s="79" t="s">
        <v>94</v>
      </c>
      <c r="AF79" s="68" t="s">
        <v>551</v>
      </c>
      <c r="AG79" s="92"/>
      <c r="AH79" s="72">
        <v>0</v>
      </c>
      <c r="AI79" s="72"/>
      <c r="AJ79" s="68"/>
      <c r="AK79" s="68"/>
      <c r="AL79" s="68"/>
      <c r="AM79" s="68"/>
      <c r="AN79" s="68"/>
      <c r="AO79" s="68"/>
      <c r="AP79" s="68"/>
      <c r="AQ79" s="68"/>
      <c r="AR79" s="68"/>
      <c r="AS79" s="68" t="s">
        <v>83</v>
      </c>
      <c r="AT79" s="115" t="s">
        <v>613</v>
      </c>
      <c r="AU79" s="116" t="b">
        <f>IF(Table1[[#This Row],[PROPOSED
Form ID Name]]=Table1[[#This Row],[ADOPTED
Form ID Name]],TRUE,FALSE)</f>
        <v>1</v>
      </c>
      <c r="AV79" s="121" t="s">
        <v>614</v>
      </c>
      <c r="AW79" s="122" t="b">
        <f>AND(Table1[[#This Row],[PROPOSED Adjustment Description]]=Table1[[#This Row],[ ADOPTED
Adjustment Description]],TRUE,FALSE)</f>
        <v>0</v>
      </c>
    </row>
    <row r="80" spans="1:49" s="1" customFormat="1" ht="45" hidden="1" customHeight="1" x14ac:dyDescent="0.15">
      <c r="A80" s="61">
        <v>100000</v>
      </c>
      <c r="B80" s="73" t="s">
        <v>57</v>
      </c>
      <c r="C80" s="63">
        <v>1613</v>
      </c>
      <c r="D80" s="73" t="s">
        <v>546</v>
      </c>
      <c r="E80" s="73" t="s">
        <v>103</v>
      </c>
      <c r="F80" s="73" t="s">
        <v>127</v>
      </c>
      <c r="G80" s="73" t="s">
        <v>160</v>
      </c>
      <c r="H80" s="73" t="s">
        <v>62</v>
      </c>
      <c r="I80" s="125">
        <v>56773</v>
      </c>
      <c r="J80" s="127" t="s">
        <v>617</v>
      </c>
      <c r="K80" s="74"/>
      <c r="L80" s="75"/>
      <c r="M80" s="75"/>
      <c r="N80" s="75"/>
      <c r="O80" s="75">
        <f>SUM(Table1[[#This Row],[Salaries and Wages]:[Variable Fringe]])</f>
        <v>440222</v>
      </c>
      <c r="P80" s="75"/>
      <c r="Q80" s="75">
        <v>250000</v>
      </c>
      <c r="R80" s="75"/>
      <c r="S80" s="75"/>
      <c r="T80" s="75"/>
      <c r="U80" s="75"/>
      <c r="V80" s="75"/>
      <c r="W80" s="75">
        <f>SUM(Table1[[#This Row],[ADOPTED
Supplies]:[ADOPTED
Other]])+Table1[[#This Row],[
 ADOPTED
Capital Expenditures]]</f>
        <v>0</v>
      </c>
      <c r="X80" s="75"/>
      <c r="Y80" s="75"/>
      <c r="Z80" s="75">
        <v>250000</v>
      </c>
      <c r="AA80" s="75"/>
      <c r="AB80" s="132" t="s">
        <v>618</v>
      </c>
      <c r="AC80" s="62" t="s">
        <v>619</v>
      </c>
      <c r="AD80" s="62" t="s">
        <v>620</v>
      </c>
      <c r="AE80" s="73" t="s">
        <v>67</v>
      </c>
      <c r="AF80" s="62" t="s">
        <v>621</v>
      </c>
      <c r="AG80" s="91"/>
      <c r="AH80" s="66">
        <v>0</v>
      </c>
      <c r="AI80" s="66"/>
      <c r="AJ80" s="62"/>
      <c r="AK80" s="62"/>
      <c r="AL80" s="62"/>
      <c r="AM80" s="62"/>
      <c r="AN80" s="62"/>
      <c r="AO80" s="62"/>
      <c r="AP80" s="62"/>
      <c r="AQ80" s="62"/>
      <c r="AR80" s="62"/>
      <c r="AS80" s="62" t="s">
        <v>70</v>
      </c>
      <c r="AT80" s="115" t="s">
        <v>617</v>
      </c>
      <c r="AU80" s="116" t="b">
        <f>IF(Table1[[#This Row],[PROPOSED
Form ID Name]]=Table1[[#This Row],[ADOPTED
Form ID Name]],TRUE,FALSE)</f>
        <v>1</v>
      </c>
      <c r="AV80" s="121" t="s">
        <v>618</v>
      </c>
      <c r="AW80" s="122" t="b">
        <f>AND(Table1[[#This Row],[PROPOSED Adjustment Description]]=Table1[[#This Row],[ ADOPTED
Adjustment Description]],TRUE,FALSE)</f>
        <v>0</v>
      </c>
    </row>
    <row r="81" spans="1:49" s="1" customFormat="1" ht="45" hidden="1" customHeight="1" x14ac:dyDescent="0.15">
      <c r="A81" s="67">
        <v>100000</v>
      </c>
      <c r="B81" s="68" t="s">
        <v>57</v>
      </c>
      <c r="C81" s="69">
        <v>1613</v>
      </c>
      <c r="D81" s="68" t="s">
        <v>546</v>
      </c>
      <c r="E81" s="68" t="s">
        <v>103</v>
      </c>
      <c r="F81" s="68" t="s">
        <v>622</v>
      </c>
      <c r="G81" s="68" t="s">
        <v>160</v>
      </c>
      <c r="H81" s="68" t="s">
        <v>271</v>
      </c>
      <c r="I81" s="125">
        <v>56774</v>
      </c>
      <c r="J81" s="126" t="s">
        <v>623</v>
      </c>
      <c r="K81" s="70"/>
      <c r="L81" s="71"/>
      <c r="M81" s="71"/>
      <c r="N81" s="71"/>
      <c r="O81" s="71">
        <f>SUM(Table1[[#This Row],[Salaries and Wages]:[Variable Fringe]])</f>
        <v>0</v>
      </c>
      <c r="P81" s="71"/>
      <c r="Q81" s="71">
        <v>200000</v>
      </c>
      <c r="R81" s="71"/>
      <c r="S81" s="71"/>
      <c r="T81" s="71"/>
      <c r="U81" s="71"/>
      <c r="V81" s="71"/>
      <c r="W81" s="71">
        <f>SUM(Table1[[#This Row],[ADOPTED
Supplies]:[ADOPTED
Other]])+Table1[[#This Row],[
 ADOPTED
Capital Expenditures]]</f>
        <v>150000</v>
      </c>
      <c r="X81" s="71"/>
      <c r="Y81" s="71"/>
      <c r="Z81" s="71">
        <v>200000</v>
      </c>
      <c r="AA81" s="71"/>
      <c r="AB81" s="130" t="s">
        <v>624</v>
      </c>
      <c r="AC81" s="68" t="s">
        <v>625</v>
      </c>
      <c r="AD81" s="68" t="s">
        <v>626</v>
      </c>
      <c r="AE81" s="68" t="s">
        <v>67</v>
      </c>
      <c r="AF81" s="68" t="s">
        <v>627</v>
      </c>
      <c r="AG81" s="92"/>
      <c r="AH81" s="72">
        <v>0</v>
      </c>
      <c r="AI81" s="72"/>
      <c r="AJ81" s="68"/>
      <c r="AK81" s="68"/>
      <c r="AL81" s="68"/>
      <c r="AM81" s="68"/>
      <c r="AN81" s="68"/>
      <c r="AO81" s="68"/>
      <c r="AP81" s="68"/>
      <c r="AQ81" s="68"/>
      <c r="AR81" s="68"/>
      <c r="AS81" s="68" t="s">
        <v>179</v>
      </c>
      <c r="AT81" s="115" t="s">
        <v>623</v>
      </c>
      <c r="AU81" s="116" t="b">
        <f>IF(Table1[[#This Row],[PROPOSED
Form ID Name]]=Table1[[#This Row],[ADOPTED
Form ID Name]],TRUE,FALSE)</f>
        <v>1</v>
      </c>
      <c r="AV81" s="121" t="s">
        <v>624</v>
      </c>
      <c r="AW81" s="122" t="b">
        <f>AND(Table1[[#This Row],[PROPOSED Adjustment Description]]=Table1[[#This Row],[ ADOPTED
Adjustment Description]],TRUE,FALSE)</f>
        <v>0</v>
      </c>
    </row>
    <row r="82" spans="1:49" s="1" customFormat="1" ht="45" hidden="1" customHeight="1" x14ac:dyDescent="0.15">
      <c r="A82" s="61">
        <v>200224</v>
      </c>
      <c r="B82" s="73" t="s">
        <v>628</v>
      </c>
      <c r="C82" s="63">
        <v>1621</v>
      </c>
      <c r="D82" s="73" t="s">
        <v>432</v>
      </c>
      <c r="E82" s="73" t="s">
        <v>238</v>
      </c>
      <c r="F82" s="73" t="s">
        <v>307</v>
      </c>
      <c r="G82" s="73" t="s">
        <v>262</v>
      </c>
      <c r="H82" s="73" t="s">
        <v>263</v>
      </c>
      <c r="I82" s="125">
        <v>56779</v>
      </c>
      <c r="J82" s="127" t="s">
        <v>629</v>
      </c>
      <c r="K82" s="74"/>
      <c r="L82" s="75"/>
      <c r="M82" s="75"/>
      <c r="N82" s="75"/>
      <c r="O82" s="75">
        <f>SUM(Table1[[#This Row],[Salaries and Wages]:[Variable Fringe]])</f>
        <v>0</v>
      </c>
      <c r="P82" s="75"/>
      <c r="Q82" s="75">
        <v>390000</v>
      </c>
      <c r="R82" s="75"/>
      <c r="S82" s="75"/>
      <c r="T82" s="75"/>
      <c r="U82" s="75"/>
      <c r="V82" s="75"/>
      <c r="W82" s="75">
        <f>SUM(Table1[[#This Row],[ADOPTED
Supplies]:[ADOPTED
Other]])+Table1[[#This Row],[
 ADOPTED
Capital Expenditures]]</f>
        <v>100000</v>
      </c>
      <c r="X82" s="75"/>
      <c r="Y82" s="75"/>
      <c r="Z82" s="75">
        <v>390000</v>
      </c>
      <c r="AA82" s="75"/>
      <c r="AB82" s="132" t="s">
        <v>630</v>
      </c>
      <c r="AC82" s="62" t="s">
        <v>631</v>
      </c>
      <c r="AD82" s="62" t="s">
        <v>632</v>
      </c>
      <c r="AE82" s="73" t="s">
        <v>67</v>
      </c>
      <c r="AF82" s="76" t="s">
        <v>633</v>
      </c>
      <c r="AG82" s="93"/>
      <c r="AH82" s="76">
        <v>1</v>
      </c>
      <c r="AI82" s="76"/>
      <c r="AJ82" s="76"/>
      <c r="AK82" s="76"/>
      <c r="AL82" s="76"/>
      <c r="AM82" s="76"/>
      <c r="AN82" s="76"/>
      <c r="AO82" s="62" t="s">
        <v>133</v>
      </c>
      <c r="AP82" s="62"/>
      <c r="AQ82" s="62"/>
      <c r="AR82" s="87"/>
      <c r="AS82" s="87"/>
      <c r="AT82" s="115" t="s">
        <v>629</v>
      </c>
      <c r="AU82" s="117" t="b">
        <f>IF(Table1[[#This Row],[PROPOSED
Form ID Name]]=Table1[[#This Row],[ADOPTED
Form ID Name]],TRUE,FALSE)</f>
        <v>1</v>
      </c>
      <c r="AV82" s="121" t="s">
        <v>630</v>
      </c>
      <c r="AW82" s="122" t="b">
        <f>AND(Table1[[#This Row],[PROPOSED Adjustment Description]]=Table1[[#This Row],[ ADOPTED
Adjustment Description]],TRUE,FALSE)</f>
        <v>0</v>
      </c>
    </row>
    <row r="83" spans="1:49" s="1" customFormat="1" ht="45" hidden="1" customHeight="1" x14ac:dyDescent="0.15">
      <c r="A83" s="67">
        <v>200224</v>
      </c>
      <c r="B83" s="79" t="s">
        <v>628</v>
      </c>
      <c r="C83" s="69">
        <v>1621</v>
      </c>
      <c r="D83" s="79" t="s">
        <v>432</v>
      </c>
      <c r="E83" s="79" t="s">
        <v>72</v>
      </c>
      <c r="F83" s="79" t="s">
        <v>307</v>
      </c>
      <c r="G83" s="79" t="s">
        <v>142</v>
      </c>
      <c r="H83" s="79" t="s">
        <v>263</v>
      </c>
      <c r="I83" s="125">
        <v>56780</v>
      </c>
      <c r="J83" s="127" t="s">
        <v>636</v>
      </c>
      <c r="K83" s="80"/>
      <c r="L83" s="81"/>
      <c r="M83" s="81"/>
      <c r="N83" s="81"/>
      <c r="O83" s="81">
        <f>SUM(Table1[[#This Row],[Salaries and Wages]:[Variable Fringe]])</f>
        <v>0</v>
      </c>
      <c r="P83" s="81"/>
      <c r="Q83" s="83">
        <v>-40000</v>
      </c>
      <c r="R83" s="81"/>
      <c r="S83" s="81"/>
      <c r="T83" s="81"/>
      <c r="U83" s="81"/>
      <c r="V83" s="81"/>
      <c r="W83" s="81">
        <f>SUM(Table1[[#This Row],[ADOPTED
Supplies]:[ADOPTED
Other]])+Table1[[#This Row],[
 ADOPTED
Capital Expenditures]]</f>
        <v>55000</v>
      </c>
      <c r="X83" s="81"/>
      <c r="Y83" s="81"/>
      <c r="Z83" s="83">
        <v>-40000</v>
      </c>
      <c r="AA83" s="81"/>
      <c r="AB83" s="131" t="s">
        <v>637</v>
      </c>
      <c r="AC83" s="68" t="s">
        <v>638</v>
      </c>
      <c r="AD83" s="68" t="s">
        <v>639</v>
      </c>
      <c r="AE83" s="79" t="s">
        <v>94</v>
      </c>
      <c r="AF83" s="79" t="s">
        <v>640</v>
      </c>
      <c r="AG83" s="94"/>
      <c r="AH83" s="82">
        <v>1</v>
      </c>
      <c r="AI83" s="82"/>
      <c r="AJ83" s="79"/>
      <c r="AK83" s="79"/>
      <c r="AL83" s="79"/>
      <c r="AM83" s="79"/>
      <c r="AN83" s="79"/>
      <c r="AO83" s="68" t="s">
        <v>277</v>
      </c>
      <c r="AP83" s="68"/>
      <c r="AQ83" s="68"/>
      <c r="AR83" s="87"/>
      <c r="AS83" s="87"/>
      <c r="AT83" s="115" t="s">
        <v>636</v>
      </c>
      <c r="AU83" s="117" t="b">
        <f>IF(Table1[[#This Row],[PROPOSED
Form ID Name]]=Table1[[#This Row],[ADOPTED
Form ID Name]],TRUE,FALSE)</f>
        <v>1</v>
      </c>
      <c r="AV83" s="121" t="s">
        <v>637</v>
      </c>
      <c r="AW83" s="122" t="b">
        <f>AND(Table1[[#This Row],[PROPOSED Adjustment Description]]=Table1[[#This Row],[ ADOPTED
Adjustment Description]],TRUE,FALSE)</f>
        <v>0</v>
      </c>
    </row>
    <row r="84" spans="1:49" s="1" customFormat="1" ht="45" hidden="1" customHeight="1" x14ac:dyDescent="0.15">
      <c r="A84" s="61">
        <v>100000</v>
      </c>
      <c r="B84" s="62" t="s">
        <v>57</v>
      </c>
      <c r="C84" s="63">
        <v>1912</v>
      </c>
      <c r="D84" s="62" t="s">
        <v>471</v>
      </c>
      <c r="E84" s="62" t="s">
        <v>642</v>
      </c>
      <c r="F84" s="62" t="s">
        <v>83</v>
      </c>
      <c r="G84" s="62" t="s">
        <v>239</v>
      </c>
      <c r="H84" s="62" t="s">
        <v>83</v>
      </c>
      <c r="I84" s="125">
        <v>56785</v>
      </c>
      <c r="J84" s="126" t="s">
        <v>643</v>
      </c>
      <c r="K84" s="64">
        <v>56</v>
      </c>
      <c r="L84" s="65">
        <v>3095092</v>
      </c>
      <c r="M84" s="65">
        <v>196514</v>
      </c>
      <c r="N84" s="65">
        <v>230580</v>
      </c>
      <c r="O84" s="65">
        <f>SUM(Table1[[#This Row],[Salaries and Wages]:[Variable Fringe]])</f>
        <v>0</v>
      </c>
      <c r="P84" s="65"/>
      <c r="Q84" s="65"/>
      <c r="R84" s="65"/>
      <c r="S84" s="65"/>
      <c r="T84" s="65"/>
      <c r="U84" s="65"/>
      <c r="V84" s="65"/>
      <c r="W84" s="65">
        <f>SUM(Table1[[#This Row],[ADOPTED
Supplies]:[ADOPTED
Other]])+Table1[[#This Row],[
 ADOPTED
Capital Expenditures]]</f>
        <v>46000</v>
      </c>
      <c r="X84" s="65"/>
      <c r="Y84" s="65"/>
      <c r="Z84" s="65">
        <v>3522186</v>
      </c>
      <c r="AA84" s="65"/>
      <c r="AB84" s="130" t="s">
        <v>644</v>
      </c>
      <c r="AC84" s="62" t="s">
        <v>242</v>
      </c>
      <c r="AD84" s="62" t="s">
        <v>431</v>
      </c>
      <c r="AE84" s="62" t="s">
        <v>94</v>
      </c>
      <c r="AF84" s="62" t="s">
        <v>69</v>
      </c>
      <c r="AG84" s="91"/>
      <c r="AH84" s="66">
        <v>0</v>
      </c>
      <c r="AI84" s="66"/>
      <c r="AJ84" s="62"/>
      <c r="AK84" s="62"/>
      <c r="AL84" s="62"/>
      <c r="AM84" s="62"/>
      <c r="AN84" s="62"/>
      <c r="AO84" s="62"/>
      <c r="AP84" s="62"/>
      <c r="AQ84" s="62"/>
      <c r="AR84" s="62"/>
      <c r="AS84" s="62" t="s">
        <v>83</v>
      </c>
      <c r="AT84" s="115" t="s">
        <v>643</v>
      </c>
      <c r="AU84" s="116" t="b">
        <f>IF(Table1[[#This Row],[PROPOSED
Form ID Name]]=Table1[[#This Row],[ADOPTED
Form ID Name]],TRUE,FALSE)</f>
        <v>1</v>
      </c>
      <c r="AV84" s="121" t="s">
        <v>644</v>
      </c>
      <c r="AW84" s="122" t="b">
        <f>AND(Table1[[#This Row],[PROPOSED Adjustment Description]]=Table1[[#This Row],[ ADOPTED
Adjustment Description]],TRUE,FALSE)</f>
        <v>0</v>
      </c>
    </row>
    <row r="85" spans="1:49" s="1" customFormat="1" ht="45" hidden="1" customHeight="1" x14ac:dyDescent="0.15">
      <c r="A85" s="67">
        <v>100000</v>
      </c>
      <c r="B85" s="68" t="s">
        <v>57</v>
      </c>
      <c r="C85" s="69">
        <v>1912</v>
      </c>
      <c r="D85" s="68" t="s">
        <v>471</v>
      </c>
      <c r="E85" s="68" t="s">
        <v>645</v>
      </c>
      <c r="F85" s="68" t="s">
        <v>83</v>
      </c>
      <c r="G85" s="68" t="s">
        <v>61</v>
      </c>
      <c r="H85" s="68" t="s">
        <v>83</v>
      </c>
      <c r="I85" s="125">
        <v>56786</v>
      </c>
      <c r="J85" s="126" t="s">
        <v>646</v>
      </c>
      <c r="K85" s="70"/>
      <c r="L85" s="71"/>
      <c r="M85" s="71"/>
      <c r="N85" s="71"/>
      <c r="O85" s="71">
        <f>SUM(Table1[[#This Row],[Salaries and Wages]:[Variable Fringe]])</f>
        <v>0</v>
      </c>
      <c r="P85" s="71"/>
      <c r="Q85" s="71">
        <v>368268</v>
      </c>
      <c r="R85" s="71"/>
      <c r="S85" s="71"/>
      <c r="T85" s="71"/>
      <c r="U85" s="71"/>
      <c r="V85" s="71"/>
      <c r="W85" s="71">
        <f>SUM(Table1[[#This Row],[ADOPTED
Supplies]:[ADOPTED
Other]])+Table1[[#This Row],[
 ADOPTED
Capital Expenditures]]</f>
        <v>0</v>
      </c>
      <c r="X85" s="71"/>
      <c r="Y85" s="71"/>
      <c r="Z85" s="71">
        <v>368268</v>
      </c>
      <c r="AA85" s="71"/>
      <c r="AB85" s="130" t="s">
        <v>647</v>
      </c>
      <c r="AC85" s="68" t="s">
        <v>648</v>
      </c>
      <c r="AD85" s="68" t="s">
        <v>649</v>
      </c>
      <c r="AE85" s="68" t="s">
        <v>94</v>
      </c>
      <c r="AF85" s="68" t="s">
        <v>69</v>
      </c>
      <c r="AG85" s="92"/>
      <c r="AH85" s="72">
        <v>0</v>
      </c>
      <c r="AI85" s="72"/>
      <c r="AJ85" s="68"/>
      <c r="AK85" s="68"/>
      <c r="AL85" s="68"/>
      <c r="AM85" s="68"/>
      <c r="AN85" s="68"/>
      <c r="AO85" s="68"/>
      <c r="AP85" s="68"/>
      <c r="AQ85" s="68"/>
      <c r="AR85" s="68"/>
      <c r="AS85" s="68" t="s">
        <v>83</v>
      </c>
      <c r="AT85" s="115" t="s">
        <v>646</v>
      </c>
      <c r="AU85" s="116" t="b">
        <f>IF(Table1[[#This Row],[PROPOSED
Form ID Name]]=Table1[[#This Row],[ADOPTED
Form ID Name]],TRUE,FALSE)</f>
        <v>1</v>
      </c>
      <c r="AV85" s="121" t="s">
        <v>647</v>
      </c>
      <c r="AW85" s="122" t="b">
        <f>AND(Table1[[#This Row],[PROPOSED Adjustment Description]]=Table1[[#This Row],[ ADOPTED
Adjustment Description]],TRUE,FALSE)</f>
        <v>0</v>
      </c>
    </row>
    <row r="86" spans="1:49" s="1" customFormat="1" ht="45" hidden="1" customHeight="1" x14ac:dyDescent="0.15">
      <c r="A86" s="61">
        <v>100000</v>
      </c>
      <c r="B86" s="62" t="s">
        <v>57</v>
      </c>
      <c r="C86" s="63">
        <v>1914</v>
      </c>
      <c r="D86" s="62" t="s">
        <v>318</v>
      </c>
      <c r="E86" s="62" t="s">
        <v>72</v>
      </c>
      <c r="F86" s="62" t="s">
        <v>60</v>
      </c>
      <c r="G86" s="62" t="s">
        <v>61</v>
      </c>
      <c r="H86" s="62" t="s">
        <v>83</v>
      </c>
      <c r="I86" s="125">
        <v>56787</v>
      </c>
      <c r="J86" s="126" t="s">
        <v>650</v>
      </c>
      <c r="K86" s="64">
        <v>10</v>
      </c>
      <c r="L86" s="65">
        <v>509690</v>
      </c>
      <c r="M86" s="65">
        <v>159250</v>
      </c>
      <c r="N86" s="65">
        <v>89760</v>
      </c>
      <c r="O86" s="65">
        <f>SUM(Table1[[#This Row],[Salaries and Wages]:[Variable Fringe]])</f>
        <v>0</v>
      </c>
      <c r="P86" s="65">
        <v>21384</v>
      </c>
      <c r="Q86" s="65"/>
      <c r="R86" s="65"/>
      <c r="S86" s="65"/>
      <c r="T86" s="65"/>
      <c r="U86" s="65"/>
      <c r="V86" s="65"/>
      <c r="W86" s="65">
        <f>SUM(Table1[[#This Row],[ADOPTED
Supplies]:[ADOPTED
Other]])+Table1[[#This Row],[
 ADOPTED
Capital Expenditures]]</f>
        <v>0</v>
      </c>
      <c r="X86" s="65"/>
      <c r="Y86" s="65"/>
      <c r="Z86" s="65">
        <v>780084</v>
      </c>
      <c r="AA86" s="65"/>
      <c r="AB86" s="130" t="s">
        <v>651</v>
      </c>
      <c r="AC86" s="62" t="s">
        <v>652</v>
      </c>
      <c r="AD86" s="62" t="s">
        <v>653</v>
      </c>
      <c r="AE86" s="62" t="s">
        <v>67</v>
      </c>
      <c r="AF86" s="66" t="s">
        <v>654</v>
      </c>
      <c r="AG86" s="91"/>
      <c r="AH86" s="66">
        <v>0</v>
      </c>
      <c r="AI86" s="66"/>
      <c r="AJ86" s="66"/>
      <c r="AK86" s="66"/>
      <c r="AL86" s="66"/>
      <c r="AM86" s="66"/>
      <c r="AN86" s="66"/>
      <c r="AO86" s="66"/>
      <c r="AP86" s="66"/>
      <c r="AQ86" s="66"/>
      <c r="AR86" s="66"/>
      <c r="AS86" s="62" t="s">
        <v>70</v>
      </c>
      <c r="AT86" s="115" t="s">
        <v>650</v>
      </c>
      <c r="AU86" s="116" t="b">
        <f>IF(Table1[[#This Row],[PROPOSED
Form ID Name]]=Table1[[#This Row],[ADOPTED
Form ID Name]],TRUE,FALSE)</f>
        <v>1</v>
      </c>
      <c r="AV86" s="121" t="s">
        <v>651</v>
      </c>
      <c r="AW86" s="122" t="b">
        <f>AND(Table1[[#This Row],[PROPOSED Adjustment Description]]=Table1[[#This Row],[ ADOPTED
Adjustment Description]],TRUE,FALSE)</f>
        <v>0</v>
      </c>
    </row>
    <row r="87" spans="1:49" s="1" customFormat="1" ht="45" hidden="1" customHeight="1" x14ac:dyDescent="0.15">
      <c r="A87" s="61">
        <v>200224</v>
      </c>
      <c r="B87" s="73" t="s">
        <v>628</v>
      </c>
      <c r="C87" s="63">
        <v>1621</v>
      </c>
      <c r="D87" s="73" t="s">
        <v>432</v>
      </c>
      <c r="E87" s="73" t="s">
        <v>103</v>
      </c>
      <c r="F87" s="73" t="s">
        <v>307</v>
      </c>
      <c r="G87" s="73" t="s">
        <v>262</v>
      </c>
      <c r="H87" s="73" t="s">
        <v>263</v>
      </c>
      <c r="I87" s="125">
        <v>56793</v>
      </c>
      <c r="J87" s="127" t="s">
        <v>655</v>
      </c>
      <c r="K87" s="74">
        <v>1</v>
      </c>
      <c r="L87" s="75">
        <v>147391</v>
      </c>
      <c r="M87" s="75">
        <v>28102</v>
      </c>
      <c r="N87" s="75">
        <v>11580</v>
      </c>
      <c r="O87" s="75">
        <f>SUM(Table1[[#This Row],[Salaries and Wages]:[Variable Fringe]])</f>
        <v>0</v>
      </c>
      <c r="P87" s="75"/>
      <c r="Q87" s="75"/>
      <c r="R87" s="75"/>
      <c r="S87" s="75"/>
      <c r="T87" s="75"/>
      <c r="U87" s="75"/>
      <c r="V87" s="75"/>
      <c r="W87" s="75">
        <f>SUM(Table1[[#This Row],[ADOPTED
Supplies]:[ADOPTED
Other]])+Table1[[#This Row],[
 ADOPTED
Capital Expenditures]]</f>
        <v>376461</v>
      </c>
      <c r="X87" s="75"/>
      <c r="Y87" s="75"/>
      <c r="Z87" s="75">
        <v>187073</v>
      </c>
      <c r="AA87" s="75"/>
      <c r="AB87" s="131" t="s">
        <v>656</v>
      </c>
      <c r="AC87" s="62" t="s">
        <v>657</v>
      </c>
      <c r="AD87" s="66" t="s">
        <v>656</v>
      </c>
      <c r="AE87" s="73" t="s">
        <v>67</v>
      </c>
      <c r="AF87" s="76" t="s">
        <v>658</v>
      </c>
      <c r="AG87" s="93"/>
      <c r="AH87" s="76">
        <v>1</v>
      </c>
      <c r="AI87" s="76"/>
      <c r="AJ87" s="76"/>
      <c r="AK87" s="76"/>
      <c r="AL87" s="76"/>
      <c r="AM87" s="76"/>
      <c r="AN87" s="76"/>
      <c r="AO87" s="62" t="s">
        <v>277</v>
      </c>
      <c r="AP87" s="62"/>
      <c r="AQ87" s="62"/>
      <c r="AR87" s="87"/>
      <c r="AS87" s="87"/>
      <c r="AT87" s="115" t="s">
        <v>655</v>
      </c>
      <c r="AU87" s="117" t="b">
        <f>IF(Table1[[#This Row],[PROPOSED
Form ID Name]]=Table1[[#This Row],[ADOPTED
Form ID Name]],TRUE,FALSE)</f>
        <v>1</v>
      </c>
      <c r="AV87" s="121" t="s">
        <v>656</v>
      </c>
      <c r="AW87" s="122" t="b">
        <f>AND(Table1[[#This Row],[PROPOSED Adjustment Description]]=Table1[[#This Row],[ ADOPTED
Adjustment Description]],TRUE,FALSE)</f>
        <v>0</v>
      </c>
    </row>
    <row r="88" spans="1:49" s="1" customFormat="1" ht="45" hidden="1" customHeight="1" x14ac:dyDescent="0.15">
      <c r="A88" s="67">
        <v>200224</v>
      </c>
      <c r="B88" s="79" t="s">
        <v>628</v>
      </c>
      <c r="C88" s="69">
        <v>1621</v>
      </c>
      <c r="D88" s="79" t="s">
        <v>432</v>
      </c>
      <c r="E88" s="79" t="s">
        <v>126</v>
      </c>
      <c r="F88" s="79" t="s">
        <v>307</v>
      </c>
      <c r="G88" s="79" t="s">
        <v>239</v>
      </c>
      <c r="H88" s="79" t="s">
        <v>263</v>
      </c>
      <c r="I88" s="125">
        <v>56794</v>
      </c>
      <c r="J88" s="127" t="s">
        <v>659</v>
      </c>
      <c r="K88" s="80">
        <v>1.85</v>
      </c>
      <c r="L88" s="81">
        <v>67505</v>
      </c>
      <c r="M88" s="81">
        <v>1327</v>
      </c>
      <c r="N88" s="81">
        <v>3510</v>
      </c>
      <c r="O88" s="81">
        <f>SUM(Table1[[#This Row],[Salaries and Wages]:[Variable Fringe]])</f>
        <v>69838</v>
      </c>
      <c r="P88" s="81"/>
      <c r="Q88" s="81"/>
      <c r="R88" s="81"/>
      <c r="S88" s="81"/>
      <c r="T88" s="81"/>
      <c r="U88" s="81"/>
      <c r="V88" s="81"/>
      <c r="W88" s="81">
        <f>SUM(Table1[[#This Row],[ADOPTED
Supplies]:[ADOPTED
Other]])+Table1[[#This Row],[
 ADOPTED
Capital Expenditures]]</f>
        <v>0</v>
      </c>
      <c r="X88" s="81"/>
      <c r="Y88" s="81"/>
      <c r="Z88" s="81">
        <v>72342</v>
      </c>
      <c r="AA88" s="81">
        <v>67192</v>
      </c>
      <c r="AB88" s="132" t="s">
        <v>660</v>
      </c>
      <c r="AC88" s="68" t="s">
        <v>242</v>
      </c>
      <c r="AD88" s="68" t="s">
        <v>660</v>
      </c>
      <c r="AE88" s="79" t="s">
        <v>94</v>
      </c>
      <c r="AF88" s="79" t="s">
        <v>661</v>
      </c>
      <c r="AG88" s="94"/>
      <c r="AH88" s="82">
        <v>0</v>
      </c>
      <c r="AI88" s="82"/>
      <c r="AJ88" s="79"/>
      <c r="AK88" s="79"/>
      <c r="AL88" s="79"/>
      <c r="AM88" s="79"/>
      <c r="AN88" s="79"/>
      <c r="AO88" s="68" t="s">
        <v>70</v>
      </c>
      <c r="AP88" s="68"/>
      <c r="AQ88" s="68"/>
      <c r="AR88" s="87"/>
      <c r="AS88" s="87"/>
      <c r="AT88" s="115" t="s">
        <v>659</v>
      </c>
      <c r="AU88" s="117" t="b">
        <f>IF(Table1[[#This Row],[PROPOSED
Form ID Name]]=Table1[[#This Row],[ADOPTED
Form ID Name]],TRUE,FALSE)</f>
        <v>1</v>
      </c>
      <c r="AV88" s="121" t="s">
        <v>660</v>
      </c>
      <c r="AW88" s="122" t="b">
        <f>AND(Table1[[#This Row],[PROPOSED Adjustment Description]]=Table1[[#This Row],[ ADOPTED
Adjustment Description]],TRUE,FALSE)</f>
        <v>0</v>
      </c>
    </row>
    <row r="89" spans="1:49" s="1" customFormat="1" ht="45" hidden="1" customHeight="1" x14ac:dyDescent="0.15">
      <c r="A89" s="67">
        <v>100000</v>
      </c>
      <c r="B89" s="79" t="s">
        <v>57</v>
      </c>
      <c r="C89" s="69">
        <v>1621</v>
      </c>
      <c r="D89" s="79" t="s">
        <v>432</v>
      </c>
      <c r="E89" s="79" t="s">
        <v>335</v>
      </c>
      <c r="F89" s="79" t="s">
        <v>307</v>
      </c>
      <c r="G89" s="79" t="s">
        <v>239</v>
      </c>
      <c r="H89" s="79" t="s">
        <v>263</v>
      </c>
      <c r="I89" s="125">
        <v>56795</v>
      </c>
      <c r="J89" s="127" t="s">
        <v>663</v>
      </c>
      <c r="K89" s="80">
        <v>3.09</v>
      </c>
      <c r="L89" s="81">
        <v>112751</v>
      </c>
      <c r="M89" s="81">
        <v>2217</v>
      </c>
      <c r="N89" s="81">
        <v>5862</v>
      </c>
      <c r="O89" s="81">
        <f>SUM(Table1[[#This Row],[Salaries and Wages]:[Variable Fringe]])</f>
        <v>-2637700</v>
      </c>
      <c r="P89" s="81"/>
      <c r="Q89" s="81"/>
      <c r="R89" s="81"/>
      <c r="S89" s="81"/>
      <c r="T89" s="81"/>
      <c r="U89" s="81"/>
      <c r="V89" s="81"/>
      <c r="W89" s="81">
        <f>SUM(Table1[[#This Row],[ADOPTED
Supplies]:[ADOPTED
Other]])+Table1[[#This Row],[
 ADOPTED
Capital Expenditures]]</f>
        <v>0</v>
      </c>
      <c r="X89" s="81"/>
      <c r="Y89" s="81"/>
      <c r="Z89" s="81">
        <v>120830</v>
      </c>
      <c r="AA89" s="81">
        <v>112228</v>
      </c>
      <c r="AB89" s="132" t="s">
        <v>664</v>
      </c>
      <c r="AC89" s="68" t="s">
        <v>242</v>
      </c>
      <c r="AD89" s="68" t="s">
        <v>664</v>
      </c>
      <c r="AE89" s="79" t="s">
        <v>67</v>
      </c>
      <c r="AF89" s="72" t="s">
        <v>665</v>
      </c>
      <c r="AG89" s="92"/>
      <c r="AH89" s="72">
        <v>0</v>
      </c>
      <c r="AI89" s="72"/>
      <c r="AJ89" s="72"/>
      <c r="AK89" s="72"/>
      <c r="AL89" s="72"/>
      <c r="AM89" s="72"/>
      <c r="AN89" s="72"/>
      <c r="AO89" s="72"/>
      <c r="AP89" s="72"/>
      <c r="AQ89" s="72"/>
      <c r="AR89" s="72"/>
      <c r="AS89" s="68" t="s">
        <v>70</v>
      </c>
      <c r="AT89" s="115" t="s">
        <v>663</v>
      </c>
      <c r="AU89" s="116" t="b">
        <f>IF(Table1[[#This Row],[PROPOSED
Form ID Name]]=Table1[[#This Row],[ADOPTED
Form ID Name]],TRUE,FALSE)</f>
        <v>1</v>
      </c>
      <c r="AV89" s="121" t="s">
        <v>664</v>
      </c>
      <c r="AW89" s="122" t="b">
        <f>AND(Table1[[#This Row],[PROPOSED Adjustment Description]]=Table1[[#This Row],[ ADOPTED
Adjustment Description]],TRUE,FALSE)</f>
        <v>0</v>
      </c>
    </row>
    <row r="90" spans="1:49" s="1" customFormat="1" ht="45" hidden="1" customHeight="1" x14ac:dyDescent="0.15">
      <c r="A90" s="61">
        <v>100000</v>
      </c>
      <c r="B90" s="73" t="s">
        <v>57</v>
      </c>
      <c r="C90" s="63">
        <v>1415</v>
      </c>
      <c r="D90" s="73" t="s">
        <v>666</v>
      </c>
      <c r="E90" s="73" t="s">
        <v>245</v>
      </c>
      <c r="F90" s="73" t="s">
        <v>83</v>
      </c>
      <c r="G90" s="73" t="s">
        <v>61</v>
      </c>
      <c r="H90" s="73" t="s">
        <v>83</v>
      </c>
      <c r="I90" s="125">
        <v>56798</v>
      </c>
      <c r="J90" s="127" t="s">
        <v>667</v>
      </c>
      <c r="K90" s="74"/>
      <c r="L90" s="75"/>
      <c r="M90" s="75"/>
      <c r="N90" s="75"/>
      <c r="O90" s="75">
        <f>SUM(Table1[[#This Row],[Salaries and Wages]:[Variable Fringe]])</f>
        <v>2637700</v>
      </c>
      <c r="P90" s="75"/>
      <c r="Q90" s="75"/>
      <c r="R90" s="75"/>
      <c r="S90" s="75">
        <v>10000</v>
      </c>
      <c r="T90" s="75"/>
      <c r="U90" s="75"/>
      <c r="V90" s="75"/>
      <c r="W90" s="75">
        <f>SUM(Table1[[#This Row],[ADOPTED
Supplies]:[ADOPTED
Other]])+Table1[[#This Row],[
 ADOPTED
Capital Expenditures]]</f>
        <v>0</v>
      </c>
      <c r="X90" s="75"/>
      <c r="Y90" s="75"/>
      <c r="Z90" s="75">
        <v>10000</v>
      </c>
      <c r="AA90" s="75"/>
      <c r="AB90" s="131" t="s">
        <v>668</v>
      </c>
      <c r="AC90" s="62" t="s">
        <v>669</v>
      </c>
      <c r="AD90" s="62" t="s">
        <v>670</v>
      </c>
      <c r="AE90" s="73" t="s">
        <v>67</v>
      </c>
      <c r="AF90" s="66" t="s">
        <v>671</v>
      </c>
      <c r="AG90" s="91"/>
      <c r="AH90" s="66">
        <v>0</v>
      </c>
      <c r="AI90" s="66"/>
      <c r="AJ90" s="66"/>
      <c r="AK90" s="66"/>
      <c r="AL90" s="66"/>
      <c r="AM90" s="66"/>
      <c r="AN90" s="66"/>
      <c r="AO90" s="66"/>
      <c r="AP90" s="66"/>
      <c r="AQ90" s="66"/>
      <c r="AR90" s="66"/>
      <c r="AS90" s="62" t="s">
        <v>70</v>
      </c>
      <c r="AT90" s="115" t="s">
        <v>667</v>
      </c>
      <c r="AU90" s="116" t="b">
        <f>IF(Table1[[#This Row],[PROPOSED
Form ID Name]]=Table1[[#This Row],[ADOPTED
Form ID Name]],TRUE,FALSE)</f>
        <v>1</v>
      </c>
      <c r="AV90" s="121" t="s">
        <v>668</v>
      </c>
      <c r="AW90" s="122" t="b">
        <f>AND(Table1[[#This Row],[PROPOSED Adjustment Description]]=Table1[[#This Row],[ ADOPTED
Adjustment Description]],TRUE,FALSE)</f>
        <v>0</v>
      </c>
    </row>
    <row r="91" spans="1:49" s="1" customFormat="1" ht="45" hidden="1" customHeight="1" x14ac:dyDescent="0.15">
      <c r="A91" s="67">
        <v>100000</v>
      </c>
      <c r="B91" s="68" t="s">
        <v>57</v>
      </c>
      <c r="C91" s="69">
        <v>1415</v>
      </c>
      <c r="D91" s="68" t="s">
        <v>666</v>
      </c>
      <c r="E91" s="68" t="s">
        <v>449</v>
      </c>
      <c r="F91" s="68" t="s">
        <v>60</v>
      </c>
      <c r="G91" s="68" t="s">
        <v>160</v>
      </c>
      <c r="H91" s="68" t="s">
        <v>284</v>
      </c>
      <c r="I91" s="125">
        <v>56801</v>
      </c>
      <c r="J91" s="126" t="s">
        <v>672</v>
      </c>
      <c r="K91" s="70"/>
      <c r="L91" s="71"/>
      <c r="M91" s="71"/>
      <c r="N91" s="71"/>
      <c r="O91" s="71">
        <f>SUM(Table1[[#This Row],[Salaries and Wages]:[Variable Fringe]])</f>
        <v>0</v>
      </c>
      <c r="P91" s="71"/>
      <c r="Q91" s="71"/>
      <c r="R91" s="71">
        <v>65340</v>
      </c>
      <c r="S91" s="71"/>
      <c r="T91" s="71"/>
      <c r="U91" s="71"/>
      <c r="V91" s="71"/>
      <c r="W91" s="71">
        <f>SUM(Table1[[#This Row],[ADOPTED
Supplies]:[ADOPTED
Other]])+Table1[[#This Row],[
 ADOPTED
Capital Expenditures]]</f>
        <v>2050700</v>
      </c>
      <c r="X91" s="71"/>
      <c r="Y91" s="71"/>
      <c r="Z91" s="71">
        <v>65340</v>
      </c>
      <c r="AA91" s="71"/>
      <c r="AB91" s="130" t="s">
        <v>673</v>
      </c>
      <c r="AC91" s="68" t="s">
        <v>674</v>
      </c>
      <c r="AD91" s="72" t="s">
        <v>675</v>
      </c>
      <c r="AE91" s="68" t="s">
        <v>94</v>
      </c>
      <c r="AF91" s="68" t="s">
        <v>69</v>
      </c>
      <c r="AG91" s="92"/>
      <c r="AH91" s="72">
        <v>0</v>
      </c>
      <c r="AI91" s="72"/>
      <c r="AJ91" s="68"/>
      <c r="AK91" s="68"/>
      <c r="AL91" s="68"/>
      <c r="AM91" s="68"/>
      <c r="AN91" s="68"/>
      <c r="AO91" s="68"/>
      <c r="AP91" s="68"/>
      <c r="AQ91" s="68"/>
      <c r="AR91" s="68"/>
      <c r="AS91" s="68" t="s">
        <v>70</v>
      </c>
      <c r="AT91" s="115" t="s">
        <v>672</v>
      </c>
      <c r="AU91" s="116" t="b">
        <f>IF(Table1[[#This Row],[PROPOSED
Form ID Name]]=Table1[[#This Row],[ADOPTED
Form ID Name]],TRUE,FALSE)</f>
        <v>1</v>
      </c>
      <c r="AV91" s="121" t="s">
        <v>673</v>
      </c>
      <c r="AW91" s="122" t="b">
        <f>AND(Table1[[#This Row],[PROPOSED Adjustment Description]]=Table1[[#This Row],[ ADOPTED
Adjustment Description]],TRUE,FALSE)</f>
        <v>0</v>
      </c>
    </row>
    <row r="92" spans="1:49" s="1" customFormat="1" ht="45" hidden="1" customHeight="1" x14ac:dyDescent="0.15">
      <c r="A92" s="61">
        <v>100000</v>
      </c>
      <c r="B92" s="62" t="s">
        <v>57</v>
      </c>
      <c r="C92" s="63">
        <v>1914</v>
      </c>
      <c r="D92" s="62" t="s">
        <v>318</v>
      </c>
      <c r="E92" s="62" t="s">
        <v>59</v>
      </c>
      <c r="F92" s="62" t="s">
        <v>60</v>
      </c>
      <c r="G92" s="62" t="s">
        <v>104</v>
      </c>
      <c r="H92" s="62" t="s">
        <v>83</v>
      </c>
      <c r="I92" s="125">
        <v>56802</v>
      </c>
      <c r="J92" s="126" t="s">
        <v>676</v>
      </c>
      <c r="K92" s="64"/>
      <c r="L92" s="65">
        <v>2422335</v>
      </c>
      <c r="M92" s="65"/>
      <c r="N92" s="65">
        <v>35125</v>
      </c>
      <c r="O92" s="65">
        <f>SUM(Table1[[#This Row],[Salaries and Wages]:[Variable Fringe]])</f>
        <v>1508031</v>
      </c>
      <c r="P92" s="65"/>
      <c r="Q92" s="65"/>
      <c r="R92" s="65"/>
      <c r="S92" s="65"/>
      <c r="T92" s="65"/>
      <c r="U92" s="65"/>
      <c r="V92" s="65"/>
      <c r="W92" s="65">
        <f>SUM(Table1[[#This Row],[ADOPTED
Supplies]:[ADOPTED
Other]])+Table1[[#This Row],[
 ADOPTED
Capital Expenditures]]</f>
        <v>8000</v>
      </c>
      <c r="X92" s="65"/>
      <c r="Y92" s="65"/>
      <c r="Z92" s="65">
        <v>2457460</v>
      </c>
      <c r="AA92" s="65">
        <v>328909</v>
      </c>
      <c r="AB92" s="130" t="s">
        <v>677</v>
      </c>
      <c r="AC92" s="62" t="s">
        <v>678</v>
      </c>
      <c r="AD92" s="62" t="s">
        <v>679</v>
      </c>
      <c r="AE92" s="62" t="s">
        <v>67</v>
      </c>
      <c r="AF92" s="66" t="s">
        <v>680</v>
      </c>
      <c r="AG92" s="91"/>
      <c r="AH92" s="66">
        <v>0</v>
      </c>
      <c r="AI92" s="66"/>
      <c r="AJ92" s="66"/>
      <c r="AK92" s="66"/>
      <c r="AL92" s="66"/>
      <c r="AM92" s="66"/>
      <c r="AN92" s="66"/>
      <c r="AO92" s="66"/>
      <c r="AP92" s="66"/>
      <c r="AQ92" s="66"/>
      <c r="AR92" s="66"/>
      <c r="AS92" s="62" t="s">
        <v>83</v>
      </c>
      <c r="AT92" s="115" t="s">
        <v>676</v>
      </c>
      <c r="AU92" s="116" t="b">
        <f>IF(Table1[[#This Row],[PROPOSED
Form ID Name]]=Table1[[#This Row],[ADOPTED
Form ID Name]],TRUE,FALSE)</f>
        <v>1</v>
      </c>
      <c r="AV92" s="121" t="s">
        <v>677</v>
      </c>
      <c r="AW92" s="122" t="b">
        <f>AND(Table1[[#This Row],[PROPOSED Adjustment Description]]=Table1[[#This Row],[ ADOPTED
Adjustment Description]],TRUE,FALSE)</f>
        <v>0</v>
      </c>
    </row>
    <row r="93" spans="1:49" s="1" customFormat="1" ht="45" hidden="1" customHeight="1" x14ac:dyDescent="0.15">
      <c r="A93" s="67">
        <v>100000</v>
      </c>
      <c r="B93" s="68" t="s">
        <v>57</v>
      </c>
      <c r="C93" s="69">
        <v>2113</v>
      </c>
      <c r="D93" s="68" t="s">
        <v>159</v>
      </c>
      <c r="E93" s="68" t="s">
        <v>103</v>
      </c>
      <c r="F93" s="68" t="s">
        <v>60</v>
      </c>
      <c r="G93" s="68" t="s">
        <v>61</v>
      </c>
      <c r="H93" s="68" t="s">
        <v>62</v>
      </c>
      <c r="I93" s="125">
        <v>56803</v>
      </c>
      <c r="J93" s="126" t="s">
        <v>681</v>
      </c>
      <c r="K93" s="70"/>
      <c r="L93" s="71"/>
      <c r="M93" s="71"/>
      <c r="N93" s="71"/>
      <c r="O93" s="71">
        <f>SUM(Table1[[#This Row],[Salaries and Wages]:[Variable Fringe]])</f>
        <v>0</v>
      </c>
      <c r="P93" s="71">
        <v>750000</v>
      </c>
      <c r="Q93" s="71">
        <v>250000</v>
      </c>
      <c r="R93" s="71"/>
      <c r="S93" s="71"/>
      <c r="T93" s="71"/>
      <c r="U93" s="71"/>
      <c r="V93" s="71"/>
      <c r="W93" s="71">
        <f>SUM(Table1[[#This Row],[ADOPTED
Supplies]:[ADOPTED
Other]])+Table1[[#This Row],[
 ADOPTED
Capital Expenditures]]</f>
        <v>280000</v>
      </c>
      <c r="X93" s="71"/>
      <c r="Y93" s="71"/>
      <c r="Z93" s="71">
        <v>1000000</v>
      </c>
      <c r="AA93" s="71"/>
      <c r="AB93" s="130" t="s">
        <v>682</v>
      </c>
      <c r="AC93" s="68" t="s">
        <v>683</v>
      </c>
      <c r="AD93" s="68" t="s">
        <v>684</v>
      </c>
      <c r="AE93" s="68" t="s">
        <v>67</v>
      </c>
      <c r="AF93" s="72" t="s">
        <v>685</v>
      </c>
      <c r="AG93" s="92"/>
      <c r="AH93" s="72">
        <v>0.5</v>
      </c>
      <c r="AI93" s="72"/>
      <c r="AJ93" s="72"/>
      <c r="AK93" s="72"/>
      <c r="AL93" s="72"/>
      <c r="AM93" s="72"/>
      <c r="AN93" s="72"/>
      <c r="AO93" s="72"/>
      <c r="AP93" s="72"/>
      <c r="AQ93" s="72"/>
      <c r="AR93" s="72"/>
      <c r="AS93" s="68" t="s">
        <v>70</v>
      </c>
      <c r="AT93" s="115" t="s">
        <v>681</v>
      </c>
      <c r="AU93" s="116" t="b">
        <f>IF(Table1[[#This Row],[PROPOSED
Form ID Name]]=Table1[[#This Row],[ADOPTED
Form ID Name]],TRUE,FALSE)</f>
        <v>1</v>
      </c>
      <c r="AV93" s="121" t="s">
        <v>682</v>
      </c>
      <c r="AW93" s="122" t="b">
        <f>AND(Table1[[#This Row],[PROPOSED Adjustment Description]]=Table1[[#This Row],[ ADOPTED
Adjustment Description]],TRUE,FALSE)</f>
        <v>0</v>
      </c>
    </row>
    <row r="94" spans="1:49" s="1" customFormat="1" ht="45" hidden="1" customHeight="1" x14ac:dyDescent="0.15">
      <c r="A94" s="61">
        <v>100000</v>
      </c>
      <c r="B94" s="62" t="s">
        <v>57</v>
      </c>
      <c r="C94" s="63">
        <v>211613</v>
      </c>
      <c r="D94" s="62" t="s">
        <v>686</v>
      </c>
      <c r="E94" s="62" t="s">
        <v>83</v>
      </c>
      <c r="F94" s="62" t="s">
        <v>60</v>
      </c>
      <c r="G94" s="62" t="s">
        <v>239</v>
      </c>
      <c r="H94" s="62" t="s">
        <v>62</v>
      </c>
      <c r="I94" s="125">
        <v>56804</v>
      </c>
      <c r="J94" s="126" t="s">
        <v>687</v>
      </c>
      <c r="K94" s="64">
        <v>3.25</v>
      </c>
      <c r="L94" s="65">
        <v>152003</v>
      </c>
      <c r="M94" s="65">
        <v>2325</v>
      </c>
      <c r="N94" s="65">
        <v>10506</v>
      </c>
      <c r="O94" s="65">
        <f>SUM(Table1[[#This Row],[Salaries and Wages]:[Variable Fringe]])</f>
        <v>218727</v>
      </c>
      <c r="P94" s="65"/>
      <c r="Q94" s="65"/>
      <c r="R94" s="65"/>
      <c r="S94" s="65"/>
      <c r="T94" s="65"/>
      <c r="U94" s="65"/>
      <c r="V94" s="65"/>
      <c r="W94" s="65">
        <f>SUM(Table1[[#This Row],[ADOPTED
Supplies]:[ADOPTED
Other]])+Table1[[#This Row],[
 ADOPTED
Capital Expenditures]]</f>
        <v>0</v>
      </c>
      <c r="X94" s="65"/>
      <c r="Y94" s="65"/>
      <c r="Z94" s="65">
        <v>164834</v>
      </c>
      <c r="AA94" s="65"/>
      <c r="AB94" s="130" t="s">
        <v>688</v>
      </c>
      <c r="AC94" s="62" t="s">
        <v>242</v>
      </c>
      <c r="AD94" s="66" t="s">
        <v>689</v>
      </c>
      <c r="AE94" s="62" t="s">
        <v>94</v>
      </c>
      <c r="AF94" s="66" t="s">
        <v>690</v>
      </c>
      <c r="AG94" s="91"/>
      <c r="AH94" s="66">
        <v>0</v>
      </c>
      <c r="AI94" s="66"/>
      <c r="AJ94" s="66"/>
      <c r="AK94" s="66"/>
      <c r="AL94" s="66"/>
      <c r="AM94" s="66"/>
      <c r="AN94" s="66"/>
      <c r="AO94" s="66"/>
      <c r="AP94" s="66"/>
      <c r="AQ94" s="66"/>
      <c r="AR94" s="66"/>
      <c r="AS94" s="62" t="s">
        <v>70</v>
      </c>
      <c r="AT94" s="115" t="s">
        <v>687</v>
      </c>
      <c r="AU94" s="116" t="b">
        <f>IF(Table1[[#This Row],[PROPOSED
Form ID Name]]=Table1[[#This Row],[ADOPTED
Form ID Name]],TRUE,FALSE)</f>
        <v>1</v>
      </c>
      <c r="AV94" s="121" t="s">
        <v>688</v>
      </c>
      <c r="AW94" s="122" t="b">
        <f>AND(Table1[[#This Row],[PROPOSED Adjustment Description]]=Table1[[#This Row],[ ADOPTED
Adjustment Description]],TRUE,FALSE)</f>
        <v>0</v>
      </c>
    </row>
    <row r="95" spans="1:49" s="1" customFormat="1" ht="45" hidden="1" customHeight="1" x14ac:dyDescent="0.15">
      <c r="A95" s="61">
        <v>100018</v>
      </c>
      <c r="B95" s="73" t="s">
        <v>691</v>
      </c>
      <c r="C95" s="63">
        <v>1621</v>
      </c>
      <c r="D95" s="73" t="s">
        <v>432</v>
      </c>
      <c r="E95" s="73" t="s">
        <v>238</v>
      </c>
      <c r="F95" s="73" t="s">
        <v>307</v>
      </c>
      <c r="G95" s="73" t="s">
        <v>262</v>
      </c>
      <c r="H95" s="73" t="s">
        <v>263</v>
      </c>
      <c r="I95" s="125">
        <v>56805</v>
      </c>
      <c r="J95" s="127" t="s">
        <v>692</v>
      </c>
      <c r="K95" s="74"/>
      <c r="L95" s="75"/>
      <c r="M95" s="75"/>
      <c r="N95" s="75"/>
      <c r="O95" s="75">
        <f>SUM(Table1[[#This Row],[Salaries and Wages]:[Variable Fringe]])</f>
        <v>340396</v>
      </c>
      <c r="P95" s="75"/>
      <c r="Q95" s="75">
        <v>1000000</v>
      </c>
      <c r="R95" s="75"/>
      <c r="S95" s="75"/>
      <c r="T95" s="75"/>
      <c r="U95" s="75"/>
      <c r="V95" s="75"/>
      <c r="W95" s="75">
        <f>SUM(Table1[[#This Row],[ADOPTED
Supplies]:[ADOPTED
Other]])+Table1[[#This Row],[
 ADOPTED
Capital Expenditures]]</f>
        <v>0</v>
      </c>
      <c r="X95" s="75"/>
      <c r="Y95" s="75"/>
      <c r="Z95" s="75">
        <v>1000000</v>
      </c>
      <c r="AA95" s="75"/>
      <c r="AB95" s="132" t="s">
        <v>693</v>
      </c>
      <c r="AC95" s="66" t="s">
        <v>694</v>
      </c>
      <c r="AD95" s="62" t="s">
        <v>695</v>
      </c>
      <c r="AE95" s="73" t="s">
        <v>94</v>
      </c>
      <c r="AF95" s="73" t="s">
        <v>696</v>
      </c>
      <c r="AG95" s="93"/>
      <c r="AH95" s="76">
        <v>1</v>
      </c>
      <c r="AI95" s="76"/>
      <c r="AJ95" s="73"/>
      <c r="AK95" s="73"/>
      <c r="AL95" s="73"/>
      <c r="AM95" s="73"/>
      <c r="AN95" s="73"/>
      <c r="AO95" s="62" t="s">
        <v>70</v>
      </c>
      <c r="AP95" s="62"/>
      <c r="AQ95" s="62"/>
      <c r="AR95" s="87"/>
      <c r="AS95" s="87"/>
      <c r="AT95" s="115" t="s">
        <v>692</v>
      </c>
      <c r="AU95" s="117" t="b">
        <f>IF(Table1[[#This Row],[PROPOSED
Form ID Name]]=Table1[[#This Row],[ADOPTED
Form ID Name]],TRUE,FALSE)</f>
        <v>1</v>
      </c>
      <c r="AV95" s="121" t="s">
        <v>693</v>
      </c>
      <c r="AW95" s="122" t="b">
        <f>AND(Table1[[#This Row],[PROPOSED Adjustment Description]]=Table1[[#This Row],[ ADOPTED
Adjustment Description]],TRUE,FALSE)</f>
        <v>0</v>
      </c>
    </row>
    <row r="96" spans="1:49" s="1" customFormat="1" ht="45" hidden="1" customHeight="1" x14ac:dyDescent="0.15">
      <c r="A96" s="67">
        <v>100000</v>
      </c>
      <c r="B96" s="68" t="s">
        <v>57</v>
      </c>
      <c r="C96" s="69">
        <v>1914</v>
      </c>
      <c r="D96" s="68" t="s">
        <v>318</v>
      </c>
      <c r="E96" s="68" t="s">
        <v>697</v>
      </c>
      <c r="F96" s="68" t="s">
        <v>60</v>
      </c>
      <c r="G96" s="68" t="s">
        <v>134</v>
      </c>
      <c r="H96" s="68" t="s">
        <v>83</v>
      </c>
      <c r="I96" s="125">
        <v>56806</v>
      </c>
      <c r="J96" s="126" t="s">
        <v>698</v>
      </c>
      <c r="K96" s="70"/>
      <c r="L96" s="71"/>
      <c r="M96" s="71"/>
      <c r="N96" s="71"/>
      <c r="O96" s="71">
        <f>SUM(Table1[[#This Row],[Salaries and Wages]:[Variable Fringe]])</f>
        <v>0</v>
      </c>
      <c r="P96" s="71"/>
      <c r="Q96" s="71"/>
      <c r="R96" s="71"/>
      <c r="S96" s="71"/>
      <c r="T96" s="71"/>
      <c r="U96" s="71"/>
      <c r="V96" s="71"/>
      <c r="W96" s="71">
        <f>SUM(Table1[[#This Row],[ADOPTED
Supplies]:[ADOPTED
Other]])+Table1[[#This Row],[
 ADOPTED
Capital Expenditures]]</f>
        <v>200000</v>
      </c>
      <c r="X96" s="71"/>
      <c r="Y96" s="71"/>
      <c r="Z96" s="71"/>
      <c r="AA96" s="77">
        <v>-428366</v>
      </c>
      <c r="AB96" s="130" t="s">
        <v>699</v>
      </c>
      <c r="AC96" s="68" t="s">
        <v>700</v>
      </c>
      <c r="AD96" s="68" t="s">
        <v>701</v>
      </c>
      <c r="AE96" s="68" t="s">
        <v>94</v>
      </c>
      <c r="AF96" s="68" t="s">
        <v>702</v>
      </c>
      <c r="AG96" s="92"/>
      <c r="AH96" s="72">
        <v>0</v>
      </c>
      <c r="AI96" s="72"/>
      <c r="AJ96" s="68"/>
      <c r="AK96" s="68"/>
      <c r="AL96" s="68"/>
      <c r="AM96" s="68"/>
      <c r="AN96" s="68"/>
      <c r="AO96" s="68"/>
      <c r="AP96" s="68"/>
      <c r="AQ96" s="68"/>
      <c r="AR96" s="68"/>
      <c r="AS96" s="68" t="s">
        <v>83</v>
      </c>
      <c r="AT96" s="115" t="s">
        <v>698</v>
      </c>
      <c r="AU96" s="116" t="b">
        <f>IF(Table1[[#This Row],[PROPOSED
Form ID Name]]=Table1[[#This Row],[ADOPTED
Form ID Name]],TRUE,FALSE)</f>
        <v>1</v>
      </c>
      <c r="AV96" s="121" t="s">
        <v>699</v>
      </c>
      <c r="AW96" s="122" t="b">
        <f>AND(Table1[[#This Row],[PROPOSED Adjustment Description]]=Table1[[#This Row],[ ADOPTED
Adjustment Description]],TRUE,FALSE)</f>
        <v>0</v>
      </c>
    </row>
    <row r="97" spans="1:49" s="1" customFormat="1" ht="45" hidden="1" customHeight="1" x14ac:dyDescent="0.15">
      <c r="A97" s="61">
        <v>100000</v>
      </c>
      <c r="B97" s="62" t="s">
        <v>57</v>
      </c>
      <c r="C97" s="63">
        <v>1914</v>
      </c>
      <c r="D97" s="62" t="s">
        <v>318</v>
      </c>
      <c r="E97" s="62" t="s">
        <v>703</v>
      </c>
      <c r="F97" s="62" t="s">
        <v>60</v>
      </c>
      <c r="G97" s="62" t="s">
        <v>704</v>
      </c>
      <c r="H97" s="62" t="s">
        <v>83</v>
      </c>
      <c r="I97" s="125">
        <v>56807</v>
      </c>
      <c r="J97" s="126" t="s">
        <v>705</v>
      </c>
      <c r="K97" s="64"/>
      <c r="L97" s="65"/>
      <c r="M97" s="65"/>
      <c r="N97" s="65"/>
      <c r="O97" s="65">
        <f>SUM(Table1[[#This Row],[Salaries and Wages]:[Variable Fringe]])</f>
        <v>662002</v>
      </c>
      <c r="P97" s="65"/>
      <c r="Q97" s="65"/>
      <c r="R97" s="65"/>
      <c r="S97" s="65"/>
      <c r="T97" s="65"/>
      <c r="U97" s="65"/>
      <c r="V97" s="65"/>
      <c r="W97" s="65">
        <f>SUM(Table1[[#This Row],[ADOPTED
Supplies]:[ADOPTED
Other]])+Table1[[#This Row],[
 ADOPTED
Capital Expenditures]]</f>
        <v>0</v>
      </c>
      <c r="X97" s="65"/>
      <c r="Y97" s="65"/>
      <c r="Z97" s="65"/>
      <c r="AA97" s="65">
        <v>417190</v>
      </c>
      <c r="AB97" s="130" t="s">
        <v>706</v>
      </c>
      <c r="AC97" s="62" t="s">
        <v>707</v>
      </c>
      <c r="AD97" s="62" t="s">
        <v>708</v>
      </c>
      <c r="AE97" s="62" t="s">
        <v>67</v>
      </c>
      <c r="AF97" s="66" t="s">
        <v>709</v>
      </c>
      <c r="AG97" s="91"/>
      <c r="AH97" s="66">
        <v>0</v>
      </c>
      <c r="AI97" s="66"/>
      <c r="AJ97" s="66"/>
      <c r="AK97" s="66"/>
      <c r="AL97" s="66"/>
      <c r="AM97" s="66"/>
      <c r="AN97" s="66"/>
      <c r="AO97" s="66"/>
      <c r="AP97" s="66"/>
      <c r="AQ97" s="66"/>
      <c r="AR97" s="66"/>
      <c r="AS97" s="62" t="s">
        <v>70</v>
      </c>
      <c r="AT97" s="115" t="s">
        <v>705</v>
      </c>
      <c r="AU97" s="116" t="b">
        <f>IF(Table1[[#This Row],[PROPOSED
Form ID Name]]=Table1[[#This Row],[ADOPTED
Form ID Name]],TRUE,FALSE)</f>
        <v>1</v>
      </c>
      <c r="AV97" s="121" t="s">
        <v>706</v>
      </c>
      <c r="AW97" s="122" t="b">
        <f>AND(Table1[[#This Row],[PROPOSED Adjustment Description]]=Table1[[#This Row],[ ADOPTED
Adjustment Description]],TRUE,FALSE)</f>
        <v>0</v>
      </c>
    </row>
    <row r="98" spans="1:49" s="1" customFormat="1" ht="45" hidden="1" customHeight="1" x14ac:dyDescent="0.15">
      <c r="A98" s="67">
        <v>100000</v>
      </c>
      <c r="B98" s="68" t="s">
        <v>57</v>
      </c>
      <c r="C98" s="69">
        <v>1516</v>
      </c>
      <c r="D98" s="68" t="s">
        <v>710</v>
      </c>
      <c r="E98" s="68" t="s">
        <v>103</v>
      </c>
      <c r="F98" s="68" t="s">
        <v>83</v>
      </c>
      <c r="G98" s="68" t="s">
        <v>134</v>
      </c>
      <c r="H98" s="68" t="s">
        <v>83</v>
      </c>
      <c r="I98" s="125">
        <v>56814</v>
      </c>
      <c r="J98" s="126" t="s">
        <v>711</v>
      </c>
      <c r="K98" s="70"/>
      <c r="L98" s="71"/>
      <c r="M98" s="71"/>
      <c r="N98" s="71"/>
      <c r="O98" s="71">
        <f>SUM(Table1[[#This Row],[Salaries and Wages]:[Variable Fringe]])</f>
        <v>282827</v>
      </c>
      <c r="P98" s="71"/>
      <c r="Q98" s="71"/>
      <c r="R98" s="71"/>
      <c r="S98" s="71"/>
      <c r="T98" s="71"/>
      <c r="U98" s="71"/>
      <c r="V98" s="71"/>
      <c r="W98" s="71">
        <f>SUM(Table1[[#This Row],[ADOPTED
Supplies]:[ADOPTED
Other]])+Table1[[#This Row],[
 ADOPTED
Capital Expenditures]]</f>
        <v>13000</v>
      </c>
      <c r="X98" s="71"/>
      <c r="Y98" s="71"/>
      <c r="Z98" s="71"/>
      <c r="AA98" s="77">
        <v>-4447200</v>
      </c>
      <c r="AB98" s="130" t="s">
        <v>712</v>
      </c>
      <c r="AC98" s="68" t="s">
        <v>713</v>
      </c>
      <c r="AD98" s="72" t="s">
        <v>714</v>
      </c>
      <c r="AE98" s="68" t="s">
        <v>94</v>
      </c>
      <c r="AF98" s="68" t="s">
        <v>715</v>
      </c>
      <c r="AG98" s="92"/>
      <c r="AH98" s="72">
        <v>0</v>
      </c>
      <c r="AI98" s="72"/>
      <c r="AJ98" s="68"/>
      <c r="AK98" s="68"/>
      <c r="AL98" s="68"/>
      <c r="AM98" s="68"/>
      <c r="AN98" s="68"/>
      <c r="AO98" s="68"/>
      <c r="AP98" s="68"/>
      <c r="AQ98" s="68"/>
      <c r="AR98" s="68"/>
      <c r="AS98" s="68" t="s">
        <v>83</v>
      </c>
      <c r="AT98" s="115" t="s">
        <v>711</v>
      </c>
      <c r="AU98" s="116" t="b">
        <f>IF(Table1[[#This Row],[PROPOSED
Form ID Name]]=Table1[[#This Row],[ADOPTED
Form ID Name]],TRUE,FALSE)</f>
        <v>1</v>
      </c>
      <c r="AV98" s="121" t="s">
        <v>712</v>
      </c>
      <c r="AW98" s="122" t="b">
        <f>AND(Table1[[#This Row],[PROPOSED Adjustment Description]]=Table1[[#This Row],[ ADOPTED
Adjustment Description]],TRUE,FALSE)</f>
        <v>0</v>
      </c>
    </row>
    <row r="99" spans="1:49" s="1" customFormat="1" ht="45" hidden="1" customHeight="1" x14ac:dyDescent="0.15">
      <c r="A99" s="61">
        <v>100000</v>
      </c>
      <c r="B99" s="73" t="s">
        <v>57</v>
      </c>
      <c r="C99" s="63">
        <v>1516</v>
      </c>
      <c r="D99" s="73" t="s">
        <v>710</v>
      </c>
      <c r="E99" s="73" t="s">
        <v>238</v>
      </c>
      <c r="F99" s="73" t="s">
        <v>83</v>
      </c>
      <c r="G99" s="73" t="s">
        <v>89</v>
      </c>
      <c r="H99" s="73" t="s">
        <v>83</v>
      </c>
      <c r="I99" s="125">
        <v>56815</v>
      </c>
      <c r="J99" s="127" t="s">
        <v>716</v>
      </c>
      <c r="K99" s="74"/>
      <c r="L99" s="75"/>
      <c r="M99" s="75"/>
      <c r="N99" s="75"/>
      <c r="O99" s="75">
        <f>SUM(Table1[[#This Row],[Salaries and Wages]:[Variable Fringe]])</f>
        <v>0</v>
      </c>
      <c r="P99" s="75"/>
      <c r="Q99" s="75"/>
      <c r="R99" s="75"/>
      <c r="S99" s="75"/>
      <c r="T99" s="75"/>
      <c r="U99" s="75"/>
      <c r="V99" s="75"/>
      <c r="W99" s="75">
        <f>SUM(Table1[[#This Row],[ADOPTED
Supplies]:[ADOPTED
Other]])+Table1[[#This Row],[
 ADOPTED
Capital Expenditures]]</f>
        <v>108004</v>
      </c>
      <c r="X99" s="75"/>
      <c r="Y99" s="75"/>
      <c r="Z99" s="75"/>
      <c r="AA99" s="75">
        <v>560064</v>
      </c>
      <c r="AB99" s="132" t="s">
        <v>717</v>
      </c>
      <c r="AC99" s="62" t="s">
        <v>718</v>
      </c>
      <c r="AD99" s="62" t="s">
        <v>719</v>
      </c>
      <c r="AE99" s="73" t="s">
        <v>94</v>
      </c>
      <c r="AF99" s="62" t="s">
        <v>720</v>
      </c>
      <c r="AG99" s="91"/>
      <c r="AH99" s="66">
        <v>0</v>
      </c>
      <c r="AI99" s="66"/>
      <c r="AJ99" s="62"/>
      <c r="AK99" s="62"/>
      <c r="AL99" s="62"/>
      <c r="AM99" s="62"/>
      <c r="AN99" s="62"/>
      <c r="AO99" s="62"/>
      <c r="AP99" s="62"/>
      <c r="AQ99" s="62"/>
      <c r="AR99" s="62"/>
      <c r="AS99" s="62" t="s">
        <v>83</v>
      </c>
      <c r="AT99" s="115" t="s">
        <v>716</v>
      </c>
      <c r="AU99" s="116" t="b">
        <f>IF(Table1[[#This Row],[PROPOSED
Form ID Name]]=Table1[[#This Row],[ADOPTED
Form ID Name]],TRUE,FALSE)</f>
        <v>1</v>
      </c>
      <c r="AV99" s="121" t="s">
        <v>717</v>
      </c>
      <c r="AW99" s="122" t="b">
        <f>AND(Table1[[#This Row],[PROPOSED Adjustment Description]]=Table1[[#This Row],[ ADOPTED
Adjustment Description]],TRUE,FALSE)</f>
        <v>0</v>
      </c>
    </row>
    <row r="100" spans="1:49" s="1" customFormat="1" ht="45" hidden="1" customHeight="1" x14ac:dyDescent="0.15">
      <c r="A100" s="67">
        <v>100000</v>
      </c>
      <c r="B100" s="68" t="s">
        <v>57</v>
      </c>
      <c r="C100" s="69">
        <v>1415</v>
      </c>
      <c r="D100" s="68" t="s">
        <v>666</v>
      </c>
      <c r="E100" s="68" t="s">
        <v>335</v>
      </c>
      <c r="F100" s="68" t="s">
        <v>60</v>
      </c>
      <c r="G100" s="68" t="s">
        <v>89</v>
      </c>
      <c r="H100" s="68" t="s">
        <v>83</v>
      </c>
      <c r="I100" s="125">
        <v>56818</v>
      </c>
      <c r="J100" s="126" t="s">
        <v>721</v>
      </c>
      <c r="K100" s="70"/>
      <c r="L100" s="71"/>
      <c r="M100" s="71"/>
      <c r="N100" s="71"/>
      <c r="O100" s="71">
        <f>SUM(Table1[[#This Row],[Salaries and Wages]:[Variable Fringe]])</f>
        <v>0</v>
      </c>
      <c r="P100" s="71"/>
      <c r="Q100" s="71"/>
      <c r="R100" s="71"/>
      <c r="S100" s="71"/>
      <c r="T100" s="71"/>
      <c r="U100" s="71"/>
      <c r="V100" s="71"/>
      <c r="W100" s="71">
        <f>SUM(Table1[[#This Row],[ADOPTED
Supplies]:[ADOPTED
Other]])+Table1[[#This Row],[
 ADOPTED
Capital Expenditures]]</f>
        <v>0</v>
      </c>
      <c r="X100" s="71"/>
      <c r="Y100" s="71"/>
      <c r="Z100" s="71"/>
      <c r="AA100" s="71">
        <v>100000</v>
      </c>
      <c r="AB100" s="130" t="s">
        <v>722</v>
      </c>
      <c r="AC100" s="68" t="s">
        <v>723</v>
      </c>
      <c r="AD100" s="72" t="s">
        <v>724</v>
      </c>
      <c r="AE100" s="68" t="s">
        <v>94</v>
      </c>
      <c r="AF100" s="68" t="s">
        <v>69</v>
      </c>
      <c r="AG100" s="92"/>
      <c r="AH100" s="72">
        <v>0</v>
      </c>
      <c r="AI100" s="72"/>
      <c r="AJ100" s="68"/>
      <c r="AK100" s="68"/>
      <c r="AL100" s="68"/>
      <c r="AM100" s="68"/>
      <c r="AN100" s="68"/>
      <c r="AO100" s="68"/>
      <c r="AP100" s="68"/>
      <c r="AQ100" s="68"/>
      <c r="AR100" s="68"/>
      <c r="AS100" s="68" t="s">
        <v>70</v>
      </c>
      <c r="AT100" s="115" t="s">
        <v>721</v>
      </c>
      <c r="AU100" s="116" t="b">
        <f>IF(Table1[[#This Row],[PROPOSED
Form ID Name]]=Table1[[#This Row],[ADOPTED
Form ID Name]],TRUE,FALSE)</f>
        <v>1</v>
      </c>
      <c r="AV100" s="121" t="s">
        <v>722</v>
      </c>
      <c r="AW100" s="122" t="b">
        <f>AND(Table1[[#This Row],[PROPOSED Adjustment Description]]=Table1[[#This Row],[ ADOPTED
Adjustment Description]],TRUE,FALSE)</f>
        <v>0</v>
      </c>
    </row>
    <row r="101" spans="1:49" s="1" customFormat="1" ht="45" hidden="1" customHeight="1" x14ac:dyDescent="0.15">
      <c r="A101" s="67">
        <v>700036</v>
      </c>
      <c r="B101" s="68" t="s">
        <v>503</v>
      </c>
      <c r="C101" s="69">
        <v>1611</v>
      </c>
      <c r="D101" s="68" t="s">
        <v>504</v>
      </c>
      <c r="E101" s="68" t="s">
        <v>72</v>
      </c>
      <c r="F101" s="68" t="s">
        <v>60</v>
      </c>
      <c r="G101" s="68" t="s">
        <v>61</v>
      </c>
      <c r="H101" s="68" t="s">
        <v>284</v>
      </c>
      <c r="I101" s="125">
        <v>56821</v>
      </c>
      <c r="J101" s="126" t="s">
        <v>725</v>
      </c>
      <c r="K101" s="70"/>
      <c r="L101" s="71"/>
      <c r="M101" s="71"/>
      <c r="N101" s="71"/>
      <c r="O101" s="71">
        <f>SUM(Table1[[#This Row],[Salaries and Wages]:[Variable Fringe]])</f>
        <v>0</v>
      </c>
      <c r="P101" s="71"/>
      <c r="Q101" s="71"/>
      <c r="R101" s="71">
        <v>300000</v>
      </c>
      <c r="S101" s="71"/>
      <c r="T101" s="71"/>
      <c r="U101" s="71"/>
      <c r="V101" s="71"/>
      <c r="W101" s="71">
        <f>SUM(Table1[[#This Row],[ADOPTED
Supplies]:[ADOPTED
Other]])+Table1[[#This Row],[
 ADOPTED
Capital Expenditures]]</f>
        <v>0</v>
      </c>
      <c r="X101" s="71"/>
      <c r="Y101" s="71"/>
      <c r="Z101" s="71">
        <v>300000</v>
      </c>
      <c r="AA101" s="71"/>
      <c r="AB101" s="130" t="s">
        <v>726</v>
      </c>
      <c r="AC101" s="68" t="s">
        <v>727</v>
      </c>
      <c r="AD101" s="72" t="s">
        <v>728</v>
      </c>
      <c r="AE101" s="68" t="s">
        <v>67</v>
      </c>
      <c r="AF101" s="68" t="s">
        <v>729</v>
      </c>
      <c r="AG101" s="92"/>
      <c r="AH101" s="72">
        <v>0</v>
      </c>
      <c r="AI101" s="72"/>
      <c r="AJ101" s="68"/>
      <c r="AK101" s="68"/>
      <c r="AL101" s="68"/>
      <c r="AM101" s="68"/>
      <c r="AN101" s="68"/>
      <c r="AO101" s="68"/>
      <c r="AP101" s="68"/>
      <c r="AQ101" s="68" t="s">
        <v>70</v>
      </c>
      <c r="AR101" s="68"/>
      <c r="AS101" s="68"/>
      <c r="AT101" s="115" t="s">
        <v>725</v>
      </c>
      <c r="AU101" s="117" t="b">
        <f>IF(Table1[[#This Row],[PROPOSED
Form ID Name]]=Table1[[#This Row],[ADOPTED
Form ID Name]],TRUE,FALSE)</f>
        <v>1</v>
      </c>
      <c r="AV101" s="121" t="s">
        <v>726</v>
      </c>
      <c r="AW101" s="122" t="b">
        <f>AND(Table1[[#This Row],[PROPOSED Adjustment Description]]=Table1[[#This Row],[ ADOPTED
Adjustment Description]],TRUE,FALSE)</f>
        <v>0</v>
      </c>
    </row>
    <row r="102" spans="1:49" s="1" customFormat="1" ht="45" hidden="1" customHeight="1" x14ac:dyDescent="0.15">
      <c r="A102" s="61">
        <v>700036</v>
      </c>
      <c r="B102" s="73" t="s">
        <v>503</v>
      </c>
      <c r="C102" s="63">
        <v>1611</v>
      </c>
      <c r="D102" s="73" t="s">
        <v>504</v>
      </c>
      <c r="E102" s="73" t="s">
        <v>126</v>
      </c>
      <c r="F102" s="73" t="s">
        <v>60</v>
      </c>
      <c r="G102" s="73" t="s">
        <v>61</v>
      </c>
      <c r="H102" s="73" t="s">
        <v>284</v>
      </c>
      <c r="I102" s="125">
        <v>56822</v>
      </c>
      <c r="J102" s="127" t="s">
        <v>730</v>
      </c>
      <c r="K102" s="74"/>
      <c r="L102" s="75"/>
      <c r="M102" s="75"/>
      <c r="N102" s="75"/>
      <c r="O102" s="75">
        <f>SUM(Table1[[#This Row],[Salaries and Wages]:[Variable Fringe]])</f>
        <v>0</v>
      </c>
      <c r="P102" s="75"/>
      <c r="Q102" s="75"/>
      <c r="R102" s="75">
        <v>40000</v>
      </c>
      <c r="S102" s="75"/>
      <c r="T102" s="75"/>
      <c r="U102" s="75"/>
      <c r="V102" s="75"/>
      <c r="W102" s="75">
        <f>SUM(Table1[[#This Row],[ADOPTED
Supplies]:[ADOPTED
Other]])+Table1[[#This Row],[
 ADOPTED
Capital Expenditures]]</f>
        <v>0</v>
      </c>
      <c r="X102" s="75"/>
      <c r="Y102" s="75"/>
      <c r="Z102" s="75">
        <v>40000</v>
      </c>
      <c r="AA102" s="75"/>
      <c r="AB102" s="131" t="s">
        <v>731</v>
      </c>
      <c r="AC102" s="62" t="s">
        <v>732</v>
      </c>
      <c r="AD102" s="66" t="s">
        <v>733</v>
      </c>
      <c r="AE102" s="73" t="s">
        <v>67</v>
      </c>
      <c r="AF102" s="66" t="s">
        <v>734</v>
      </c>
      <c r="AG102" s="91"/>
      <c r="AH102" s="66">
        <v>0</v>
      </c>
      <c r="AI102" s="66"/>
      <c r="AJ102" s="66"/>
      <c r="AK102" s="66"/>
      <c r="AL102" s="66"/>
      <c r="AM102" s="66"/>
      <c r="AN102" s="66"/>
      <c r="AO102" s="66"/>
      <c r="AP102" s="66"/>
      <c r="AQ102" s="62" t="s">
        <v>70</v>
      </c>
      <c r="AR102" s="62"/>
      <c r="AS102" s="62"/>
      <c r="AT102" s="115" t="s">
        <v>730</v>
      </c>
      <c r="AU102" s="117" t="b">
        <f>IF(Table1[[#This Row],[PROPOSED
Form ID Name]]=Table1[[#This Row],[ADOPTED
Form ID Name]],TRUE,FALSE)</f>
        <v>1</v>
      </c>
      <c r="AV102" s="121" t="s">
        <v>731</v>
      </c>
      <c r="AW102" s="122" t="b">
        <f>AND(Table1[[#This Row],[PROPOSED Adjustment Description]]=Table1[[#This Row],[ ADOPTED
Adjustment Description]],TRUE,FALSE)</f>
        <v>0</v>
      </c>
    </row>
    <row r="103" spans="1:49" s="1" customFormat="1" ht="45" hidden="1" customHeight="1" x14ac:dyDescent="0.15">
      <c r="A103" s="67">
        <v>720000</v>
      </c>
      <c r="B103" s="79" t="s">
        <v>491</v>
      </c>
      <c r="C103" s="69">
        <v>1317</v>
      </c>
      <c r="D103" s="79" t="s">
        <v>492</v>
      </c>
      <c r="E103" s="79" t="s">
        <v>238</v>
      </c>
      <c r="F103" s="79" t="s">
        <v>83</v>
      </c>
      <c r="G103" s="79" t="s">
        <v>61</v>
      </c>
      <c r="H103" s="79" t="s">
        <v>83</v>
      </c>
      <c r="I103" s="125">
        <v>56824</v>
      </c>
      <c r="J103" s="127" t="s">
        <v>735</v>
      </c>
      <c r="K103" s="80"/>
      <c r="L103" s="81"/>
      <c r="M103" s="81"/>
      <c r="N103" s="81"/>
      <c r="O103" s="81">
        <f>SUM(Table1[[#This Row],[Salaries and Wages]:[Variable Fringe]])</f>
        <v>0</v>
      </c>
      <c r="P103" s="81"/>
      <c r="Q103" s="81"/>
      <c r="R103" s="81"/>
      <c r="S103" s="81">
        <v>749186</v>
      </c>
      <c r="T103" s="81"/>
      <c r="U103" s="81"/>
      <c r="V103" s="81"/>
      <c r="W103" s="81">
        <f>SUM(Table1[[#This Row],[ADOPTED
Supplies]:[ADOPTED
Other]])+Table1[[#This Row],[
 ADOPTED
Capital Expenditures]]</f>
        <v>0</v>
      </c>
      <c r="X103" s="81"/>
      <c r="Y103" s="81"/>
      <c r="Z103" s="81">
        <v>749186</v>
      </c>
      <c r="AA103" s="81">
        <v>683747</v>
      </c>
      <c r="AB103" s="132" t="s">
        <v>736</v>
      </c>
      <c r="AC103" s="68" t="s">
        <v>737</v>
      </c>
      <c r="AD103" s="68" t="s">
        <v>738</v>
      </c>
      <c r="AE103" s="79" t="s">
        <v>94</v>
      </c>
      <c r="AF103" s="79" t="s">
        <v>352</v>
      </c>
      <c r="AG103" s="94"/>
      <c r="AH103" s="82">
        <v>0</v>
      </c>
      <c r="AI103" s="82"/>
      <c r="AJ103" s="79"/>
      <c r="AK103" s="79"/>
      <c r="AL103" s="79"/>
      <c r="AM103" s="79"/>
      <c r="AN103" s="79"/>
      <c r="AO103" s="68" t="s">
        <v>83</v>
      </c>
      <c r="AP103" s="68"/>
      <c r="AQ103" s="68"/>
      <c r="AR103" s="87"/>
      <c r="AS103" s="87"/>
      <c r="AT103" s="115" t="s">
        <v>735</v>
      </c>
      <c r="AU103" s="117" t="b">
        <f>IF(Table1[[#This Row],[PROPOSED
Form ID Name]]=Table1[[#This Row],[ADOPTED
Form ID Name]],TRUE,FALSE)</f>
        <v>1</v>
      </c>
      <c r="AV103" s="121" t="s">
        <v>736</v>
      </c>
      <c r="AW103" s="122" t="b">
        <f>AND(Table1[[#This Row],[PROPOSED Adjustment Description]]=Table1[[#This Row],[ ADOPTED
Adjustment Description]],TRUE,FALSE)</f>
        <v>0</v>
      </c>
    </row>
    <row r="104" spans="1:49" s="1" customFormat="1" ht="45" hidden="1" customHeight="1" x14ac:dyDescent="0.15">
      <c r="A104" s="67">
        <v>700036</v>
      </c>
      <c r="B104" s="68" t="s">
        <v>503</v>
      </c>
      <c r="C104" s="69">
        <v>1611</v>
      </c>
      <c r="D104" s="68" t="s">
        <v>504</v>
      </c>
      <c r="E104" s="68" t="s">
        <v>59</v>
      </c>
      <c r="F104" s="68" t="s">
        <v>60</v>
      </c>
      <c r="G104" s="68" t="s">
        <v>61</v>
      </c>
      <c r="H104" s="68" t="s">
        <v>284</v>
      </c>
      <c r="I104" s="125">
        <v>56828</v>
      </c>
      <c r="J104" s="126" t="s">
        <v>739</v>
      </c>
      <c r="K104" s="70"/>
      <c r="L104" s="71"/>
      <c r="M104" s="71"/>
      <c r="N104" s="71"/>
      <c r="O104" s="71">
        <f>SUM(Table1[[#This Row],[Salaries and Wages]:[Variable Fringe]])</f>
        <v>0</v>
      </c>
      <c r="P104" s="71"/>
      <c r="Q104" s="71"/>
      <c r="R104" s="71">
        <v>410000</v>
      </c>
      <c r="S104" s="71"/>
      <c r="T104" s="71"/>
      <c r="U104" s="71"/>
      <c r="V104" s="71"/>
      <c r="W104" s="71">
        <f>SUM(Table1[[#This Row],[ADOPTED
Supplies]:[ADOPTED
Other]])+Table1[[#This Row],[
 ADOPTED
Capital Expenditures]]</f>
        <v>0</v>
      </c>
      <c r="X104" s="71"/>
      <c r="Y104" s="71"/>
      <c r="Z104" s="71">
        <v>410000</v>
      </c>
      <c r="AA104" s="71"/>
      <c r="AB104" s="130" t="s">
        <v>740</v>
      </c>
      <c r="AC104" s="68" t="s">
        <v>741</v>
      </c>
      <c r="AD104" s="72" t="s">
        <v>742</v>
      </c>
      <c r="AE104" s="68" t="s">
        <v>67</v>
      </c>
      <c r="AF104" s="72" t="s">
        <v>743</v>
      </c>
      <c r="AG104" s="92"/>
      <c r="AH104" s="72">
        <v>0</v>
      </c>
      <c r="AI104" s="72"/>
      <c r="AJ104" s="72"/>
      <c r="AK104" s="72"/>
      <c r="AL104" s="72"/>
      <c r="AM104" s="72"/>
      <c r="AN104" s="72"/>
      <c r="AO104" s="72"/>
      <c r="AP104" s="72"/>
      <c r="AQ104" s="68" t="s">
        <v>70</v>
      </c>
      <c r="AR104" s="68"/>
      <c r="AS104" s="68"/>
      <c r="AT104" s="115" t="s">
        <v>739</v>
      </c>
      <c r="AU104" s="117" t="b">
        <f>IF(Table1[[#This Row],[PROPOSED
Form ID Name]]=Table1[[#This Row],[ADOPTED
Form ID Name]],TRUE,FALSE)</f>
        <v>1</v>
      </c>
      <c r="AV104" s="121" t="s">
        <v>740</v>
      </c>
      <c r="AW104" s="122" t="b">
        <f>AND(Table1[[#This Row],[PROPOSED Adjustment Description]]=Table1[[#This Row],[ ADOPTED
Adjustment Description]],TRUE,FALSE)</f>
        <v>0</v>
      </c>
    </row>
    <row r="105" spans="1:49" s="1" customFormat="1" ht="45" hidden="1" customHeight="1" x14ac:dyDescent="0.15">
      <c r="A105" s="61">
        <v>700036</v>
      </c>
      <c r="B105" s="62" t="s">
        <v>503</v>
      </c>
      <c r="C105" s="63">
        <v>1611</v>
      </c>
      <c r="D105" s="62" t="s">
        <v>504</v>
      </c>
      <c r="E105" s="62" t="s">
        <v>245</v>
      </c>
      <c r="F105" s="62" t="s">
        <v>60</v>
      </c>
      <c r="G105" s="62" t="s">
        <v>61</v>
      </c>
      <c r="H105" s="62" t="s">
        <v>284</v>
      </c>
      <c r="I105" s="125">
        <v>56829</v>
      </c>
      <c r="J105" s="126" t="s">
        <v>744</v>
      </c>
      <c r="K105" s="64"/>
      <c r="L105" s="65"/>
      <c r="M105" s="65"/>
      <c r="N105" s="65"/>
      <c r="O105" s="65">
        <f>SUM(Table1[[#This Row],[Salaries and Wages]:[Variable Fringe]])</f>
        <v>0</v>
      </c>
      <c r="P105" s="65"/>
      <c r="Q105" s="65"/>
      <c r="R105" s="65">
        <v>2000000</v>
      </c>
      <c r="S105" s="65"/>
      <c r="T105" s="65"/>
      <c r="U105" s="65"/>
      <c r="V105" s="65"/>
      <c r="W105" s="65">
        <f>SUM(Table1[[#This Row],[ADOPTED
Supplies]:[ADOPTED
Other]])+Table1[[#This Row],[
 ADOPTED
Capital Expenditures]]</f>
        <v>0</v>
      </c>
      <c r="X105" s="65"/>
      <c r="Y105" s="65"/>
      <c r="Z105" s="65">
        <v>2000000</v>
      </c>
      <c r="AA105" s="65"/>
      <c r="AB105" s="130" t="s">
        <v>745</v>
      </c>
      <c r="AC105" s="62" t="s">
        <v>746</v>
      </c>
      <c r="AD105" s="66" t="s">
        <v>747</v>
      </c>
      <c r="AE105" s="62" t="s">
        <v>67</v>
      </c>
      <c r="AF105" s="66" t="s">
        <v>748</v>
      </c>
      <c r="AG105" s="91"/>
      <c r="AH105" s="66">
        <v>0</v>
      </c>
      <c r="AI105" s="66"/>
      <c r="AJ105" s="66"/>
      <c r="AK105" s="66"/>
      <c r="AL105" s="66"/>
      <c r="AM105" s="66"/>
      <c r="AN105" s="66"/>
      <c r="AO105" s="66"/>
      <c r="AP105" s="66"/>
      <c r="AQ105" s="62" t="s">
        <v>70</v>
      </c>
      <c r="AR105" s="62"/>
      <c r="AS105" s="62"/>
      <c r="AT105" s="115" t="s">
        <v>744</v>
      </c>
      <c r="AU105" s="117" t="b">
        <f>IF(Table1[[#This Row],[PROPOSED
Form ID Name]]=Table1[[#This Row],[ADOPTED
Form ID Name]],TRUE,FALSE)</f>
        <v>1</v>
      </c>
      <c r="AV105" s="121" t="s">
        <v>745</v>
      </c>
      <c r="AW105" s="122" t="b">
        <f>AND(Table1[[#This Row],[PROPOSED Adjustment Description]]=Table1[[#This Row],[ ADOPTED
Adjustment Description]],TRUE,FALSE)</f>
        <v>0</v>
      </c>
    </row>
    <row r="106" spans="1:49" s="1" customFormat="1" ht="45" hidden="1" customHeight="1" x14ac:dyDescent="0.15">
      <c r="A106" s="67">
        <v>700036</v>
      </c>
      <c r="B106" s="68" t="s">
        <v>503</v>
      </c>
      <c r="C106" s="69">
        <v>1611</v>
      </c>
      <c r="D106" s="68" t="s">
        <v>504</v>
      </c>
      <c r="E106" s="68" t="s">
        <v>335</v>
      </c>
      <c r="F106" s="68" t="s">
        <v>60</v>
      </c>
      <c r="G106" s="68" t="s">
        <v>61</v>
      </c>
      <c r="H106" s="68" t="s">
        <v>284</v>
      </c>
      <c r="I106" s="125">
        <v>56830</v>
      </c>
      <c r="J106" s="126" t="s">
        <v>749</v>
      </c>
      <c r="K106" s="70"/>
      <c r="L106" s="71"/>
      <c r="M106" s="71"/>
      <c r="N106" s="71"/>
      <c r="O106" s="71">
        <f>SUM(Table1[[#This Row],[Salaries and Wages]:[Variable Fringe]])</f>
        <v>0</v>
      </c>
      <c r="P106" s="71"/>
      <c r="Q106" s="71"/>
      <c r="R106" s="71">
        <v>300000</v>
      </c>
      <c r="S106" s="71"/>
      <c r="T106" s="71"/>
      <c r="U106" s="71"/>
      <c r="V106" s="71"/>
      <c r="W106" s="71">
        <f>SUM(Table1[[#This Row],[ADOPTED
Supplies]:[ADOPTED
Other]])+Table1[[#This Row],[
 ADOPTED
Capital Expenditures]]</f>
        <v>0</v>
      </c>
      <c r="X106" s="71"/>
      <c r="Y106" s="71"/>
      <c r="Z106" s="71">
        <v>300000</v>
      </c>
      <c r="AA106" s="71"/>
      <c r="AB106" s="130" t="s">
        <v>750</v>
      </c>
      <c r="AC106" s="68" t="s">
        <v>751</v>
      </c>
      <c r="AD106" s="72" t="s">
        <v>752</v>
      </c>
      <c r="AE106" s="68" t="s">
        <v>67</v>
      </c>
      <c r="AF106" s="72" t="s">
        <v>753</v>
      </c>
      <c r="AG106" s="92"/>
      <c r="AH106" s="72">
        <v>0</v>
      </c>
      <c r="AI106" s="72"/>
      <c r="AJ106" s="72"/>
      <c r="AK106" s="72"/>
      <c r="AL106" s="72"/>
      <c r="AM106" s="72"/>
      <c r="AN106" s="72"/>
      <c r="AO106" s="72"/>
      <c r="AP106" s="72"/>
      <c r="AQ106" s="68" t="s">
        <v>70</v>
      </c>
      <c r="AR106" s="68"/>
      <c r="AS106" s="68"/>
      <c r="AT106" s="115" t="s">
        <v>749</v>
      </c>
      <c r="AU106" s="117" t="b">
        <f>IF(Table1[[#This Row],[PROPOSED
Form ID Name]]=Table1[[#This Row],[ADOPTED
Form ID Name]],TRUE,FALSE)</f>
        <v>1</v>
      </c>
      <c r="AV106" s="121" t="s">
        <v>750</v>
      </c>
      <c r="AW106" s="122" t="b">
        <f>AND(Table1[[#This Row],[PROPOSED Adjustment Description]]=Table1[[#This Row],[ ADOPTED
Adjustment Description]],TRUE,FALSE)</f>
        <v>0</v>
      </c>
    </row>
    <row r="107" spans="1:49" s="1" customFormat="1" ht="45" hidden="1" customHeight="1" x14ac:dyDescent="0.15">
      <c r="A107" s="61">
        <v>720000</v>
      </c>
      <c r="B107" s="62" t="s">
        <v>491</v>
      </c>
      <c r="C107" s="63">
        <v>1317</v>
      </c>
      <c r="D107" s="62" t="s">
        <v>492</v>
      </c>
      <c r="E107" s="62" t="s">
        <v>72</v>
      </c>
      <c r="F107" s="62" t="s">
        <v>83</v>
      </c>
      <c r="G107" s="62" t="s">
        <v>61</v>
      </c>
      <c r="H107" s="62" t="s">
        <v>284</v>
      </c>
      <c r="I107" s="125">
        <v>56834</v>
      </c>
      <c r="J107" s="126" t="s">
        <v>754</v>
      </c>
      <c r="K107" s="64"/>
      <c r="L107" s="65"/>
      <c r="M107" s="65"/>
      <c r="N107" s="65"/>
      <c r="O107" s="65">
        <f>SUM(Table1[[#This Row],[Salaries and Wages]:[Variable Fringe]])</f>
        <v>0</v>
      </c>
      <c r="P107" s="65"/>
      <c r="Q107" s="65"/>
      <c r="R107" s="65">
        <v>100000</v>
      </c>
      <c r="S107" s="65"/>
      <c r="T107" s="65"/>
      <c r="U107" s="65"/>
      <c r="V107" s="65"/>
      <c r="W107" s="65">
        <f>SUM(Table1[[#This Row],[ADOPTED
Supplies]:[ADOPTED
Other]])+Table1[[#This Row],[
 ADOPTED
Capital Expenditures]]</f>
        <v>0</v>
      </c>
      <c r="X107" s="65"/>
      <c r="Y107" s="65"/>
      <c r="Z107" s="65">
        <v>100000</v>
      </c>
      <c r="AA107" s="65"/>
      <c r="AB107" s="130" t="s">
        <v>755</v>
      </c>
      <c r="AC107" s="62" t="s">
        <v>756</v>
      </c>
      <c r="AD107" s="66" t="s">
        <v>757</v>
      </c>
      <c r="AE107" s="62" t="s">
        <v>94</v>
      </c>
      <c r="AF107" s="62" t="s">
        <v>352</v>
      </c>
      <c r="AG107" s="91"/>
      <c r="AH107" s="66">
        <v>1</v>
      </c>
      <c r="AI107" s="66"/>
      <c r="AJ107" s="62"/>
      <c r="AK107" s="62"/>
      <c r="AL107" s="62"/>
      <c r="AM107" s="62"/>
      <c r="AN107" s="62"/>
      <c r="AO107" s="62" t="s">
        <v>83</v>
      </c>
      <c r="AP107" s="62"/>
      <c r="AQ107" s="62"/>
      <c r="AR107" s="87"/>
      <c r="AS107" s="87"/>
      <c r="AT107" s="115" t="s">
        <v>754</v>
      </c>
      <c r="AU107" s="117" t="b">
        <f>IF(Table1[[#This Row],[PROPOSED
Form ID Name]]=Table1[[#This Row],[ADOPTED
Form ID Name]],TRUE,FALSE)</f>
        <v>1</v>
      </c>
      <c r="AV107" s="121" t="s">
        <v>755</v>
      </c>
      <c r="AW107" s="122" t="b">
        <f>AND(Table1[[#This Row],[PROPOSED Adjustment Description]]=Table1[[#This Row],[ ADOPTED
Adjustment Description]],TRUE,FALSE)</f>
        <v>0</v>
      </c>
    </row>
    <row r="108" spans="1:49" s="1" customFormat="1" ht="45" hidden="1" customHeight="1" x14ac:dyDescent="0.15">
      <c r="A108" s="61">
        <v>100000</v>
      </c>
      <c r="B108" s="62" t="s">
        <v>57</v>
      </c>
      <c r="C108" s="63">
        <v>2113</v>
      </c>
      <c r="D108" s="62" t="s">
        <v>159</v>
      </c>
      <c r="E108" s="62" t="s">
        <v>599</v>
      </c>
      <c r="F108" s="62" t="s">
        <v>83</v>
      </c>
      <c r="G108" s="62" t="s">
        <v>134</v>
      </c>
      <c r="H108" s="62" t="s">
        <v>83</v>
      </c>
      <c r="I108" s="125">
        <v>56838</v>
      </c>
      <c r="J108" s="126" t="s">
        <v>758</v>
      </c>
      <c r="K108" s="64"/>
      <c r="L108" s="65"/>
      <c r="M108" s="65"/>
      <c r="N108" s="65"/>
      <c r="O108" s="65">
        <f>SUM(Table1[[#This Row],[Salaries and Wages]:[Variable Fringe]])</f>
        <v>0</v>
      </c>
      <c r="P108" s="65"/>
      <c r="Q108" s="65"/>
      <c r="R108" s="65"/>
      <c r="S108" s="65"/>
      <c r="T108" s="65"/>
      <c r="U108" s="65"/>
      <c r="V108" s="65"/>
      <c r="W108" s="65">
        <f>SUM(Table1[[#This Row],[ADOPTED
Supplies]:[ADOPTED
Other]])+Table1[[#This Row],[
 ADOPTED
Capital Expenditures]]</f>
        <v>0</v>
      </c>
      <c r="X108" s="65"/>
      <c r="Y108" s="65"/>
      <c r="Z108" s="65"/>
      <c r="AA108" s="78">
        <v>-1000000</v>
      </c>
      <c r="AB108" s="130" t="s">
        <v>759</v>
      </c>
      <c r="AC108" s="62" t="s">
        <v>760</v>
      </c>
      <c r="AD108" s="62" t="s">
        <v>761</v>
      </c>
      <c r="AE108" s="62" t="s">
        <v>94</v>
      </c>
      <c r="AF108" s="62" t="s">
        <v>69</v>
      </c>
      <c r="AG108" s="91"/>
      <c r="AH108" s="66">
        <v>0</v>
      </c>
      <c r="AI108" s="66"/>
      <c r="AJ108" s="62"/>
      <c r="AK108" s="62"/>
      <c r="AL108" s="62"/>
      <c r="AM108" s="62"/>
      <c r="AN108" s="62"/>
      <c r="AO108" s="62"/>
      <c r="AP108" s="62"/>
      <c r="AQ108" s="62"/>
      <c r="AR108" s="62"/>
      <c r="AS108" s="62" t="s">
        <v>83</v>
      </c>
      <c r="AT108" s="115" t="s">
        <v>758</v>
      </c>
      <c r="AU108" s="116" t="b">
        <f>IF(Table1[[#This Row],[PROPOSED
Form ID Name]]=Table1[[#This Row],[ADOPTED
Form ID Name]],TRUE,FALSE)</f>
        <v>1</v>
      </c>
      <c r="AV108" s="121" t="s">
        <v>759</v>
      </c>
      <c r="AW108" s="122" t="b">
        <f>AND(Table1[[#This Row],[PROPOSED Adjustment Description]]=Table1[[#This Row],[ ADOPTED
Adjustment Description]],TRUE,FALSE)</f>
        <v>0</v>
      </c>
    </row>
    <row r="109" spans="1:49" s="1" customFormat="1" ht="45" hidden="1" customHeight="1" x14ac:dyDescent="0.15">
      <c r="A109" s="67">
        <v>100000</v>
      </c>
      <c r="B109" s="68" t="s">
        <v>57</v>
      </c>
      <c r="C109" s="69">
        <v>2113</v>
      </c>
      <c r="D109" s="68" t="s">
        <v>159</v>
      </c>
      <c r="E109" s="68" t="s">
        <v>238</v>
      </c>
      <c r="F109" s="68" t="s">
        <v>83</v>
      </c>
      <c r="G109" s="68" t="s">
        <v>61</v>
      </c>
      <c r="H109" s="68" t="s">
        <v>83</v>
      </c>
      <c r="I109" s="125">
        <v>56839</v>
      </c>
      <c r="J109" s="126" t="s">
        <v>762</v>
      </c>
      <c r="K109" s="70">
        <v>1</v>
      </c>
      <c r="L109" s="71">
        <v>214480</v>
      </c>
      <c r="M109" s="71">
        <v>37167</v>
      </c>
      <c r="N109" s="71">
        <v>13391</v>
      </c>
      <c r="O109" s="71">
        <f>SUM(Table1[[#This Row],[Salaries and Wages]:[Variable Fringe]])</f>
        <v>193560</v>
      </c>
      <c r="P109" s="71"/>
      <c r="Q109" s="71"/>
      <c r="R109" s="71"/>
      <c r="S109" s="71"/>
      <c r="T109" s="71"/>
      <c r="U109" s="71"/>
      <c r="V109" s="71"/>
      <c r="W109" s="71">
        <f>SUM(Table1[[#This Row],[ADOPTED
Supplies]:[ADOPTED
Other]])+Table1[[#This Row],[
 ADOPTED
Capital Expenditures]]</f>
        <v>78800</v>
      </c>
      <c r="X109" s="71"/>
      <c r="Y109" s="71"/>
      <c r="Z109" s="71">
        <v>265038</v>
      </c>
      <c r="AA109" s="71"/>
      <c r="AB109" s="130" t="s">
        <v>763</v>
      </c>
      <c r="AC109" s="68" t="s">
        <v>764</v>
      </c>
      <c r="AD109" s="68" t="s">
        <v>765</v>
      </c>
      <c r="AE109" s="68" t="s">
        <v>67</v>
      </c>
      <c r="AF109" s="72" t="s">
        <v>766</v>
      </c>
      <c r="AG109" s="92"/>
      <c r="AH109" s="72">
        <v>0.5</v>
      </c>
      <c r="AI109" s="72"/>
      <c r="AJ109" s="72"/>
      <c r="AK109" s="72"/>
      <c r="AL109" s="72"/>
      <c r="AM109" s="72"/>
      <c r="AN109" s="72"/>
      <c r="AO109" s="72"/>
      <c r="AP109" s="72"/>
      <c r="AQ109" s="72"/>
      <c r="AR109" s="72"/>
      <c r="AS109" s="68" t="s">
        <v>70</v>
      </c>
      <c r="AT109" s="115" t="s">
        <v>762</v>
      </c>
      <c r="AU109" s="116" t="b">
        <f>IF(Table1[[#This Row],[PROPOSED
Form ID Name]]=Table1[[#This Row],[ADOPTED
Form ID Name]],TRUE,FALSE)</f>
        <v>1</v>
      </c>
      <c r="AV109" s="121" t="s">
        <v>763</v>
      </c>
      <c r="AW109" s="122" t="b">
        <f>AND(Table1[[#This Row],[PROPOSED Adjustment Description]]=Table1[[#This Row],[ ADOPTED
Adjustment Description]],TRUE,FALSE)</f>
        <v>0</v>
      </c>
    </row>
    <row r="110" spans="1:49" s="1" customFormat="1" ht="45" hidden="1" customHeight="1" x14ac:dyDescent="0.15">
      <c r="A110" s="61">
        <v>100000</v>
      </c>
      <c r="B110" s="62" t="s">
        <v>57</v>
      </c>
      <c r="C110" s="63">
        <v>1914</v>
      </c>
      <c r="D110" s="62" t="s">
        <v>318</v>
      </c>
      <c r="E110" s="62" t="s">
        <v>769</v>
      </c>
      <c r="F110" s="62" t="s">
        <v>60</v>
      </c>
      <c r="G110" s="62" t="s">
        <v>134</v>
      </c>
      <c r="H110" s="62" t="s">
        <v>83</v>
      </c>
      <c r="I110" s="125">
        <v>56840</v>
      </c>
      <c r="J110" s="126" t="s">
        <v>770</v>
      </c>
      <c r="K110" s="64"/>
      <c r="L110" s="65"/>
      <c r="M110" s="65"/>
      <c r="N110" s="65"/>
      <c r="O110" s="65">
        <f>SUM(Table1[[#This Row],[Salaries and Wages]:[Variable Fringe]])</f>
        <v>698964</v>
      </c>
      <c r="P110" s="65"/>
      <c r="Q110" s="65"/>
      <c r="R110" s="65"/>
      <c r="S110" s="65"/>
      <c r="T110" s="65"/>
      <c r="U110" s="65"/>
      <c r="V110" s="65"/>
      <c r="W110" s="65">
        <f>SUM(Table1[[#This Row],[ADOPTED
Supplies]:[ADOPTED
Other]])+Table1[[#This Row],[
 ADOPTED
Capital Expenditures]]</f>
        <v>315200</v>
      </c>
      <c r="X110" s="65"/>
      <c r="Y110" s="65"/>
      <c r="Z110" s="65"/>
      <c r="AA110" s="78">
        <v>-1430189</v>
      </c>
      <c r="AB110" s="130" t="s">
        <v>771</v>
      </c>
      <c r="AC110" s="62" t="s">
        <v>772</v>
      </c>
      <c r="AD110" s="66" t="s">
        <v>773</v>
      </c>
      <c r="AE110" s="62" t="s">
        <v>94</v>
      </c>
      <c r="AF110" s="66" t="s">
        <v>774</v>
      </c>
      <c r="AG110" s="91"/>
      <c r="AH110" s="66">
        <v>0</v>
      </c>
      <c r="AI110" s="66"/>
      <c r="AJ110" s="66"/>
      <c r="AK110" s="66"/>
      <c r="AL110" s="66"/>
      <c r="AM110" s="66"/>
      <c r="AN110" s="66"/>
      <c r="AO110" s="66"/>
      <c r="AP110" s="66"/>
      <c r="AQ110" s="66"/>
      <c r="AR110" s="66"/>
      <c r="AS110" s="62" t="s">
        <v>83</v>
      </c>
      <c r="AT110" s="115" t="s">
        <v>770</v>
      </c>
      <c r="AU110" s="116" t="b">
        <f>IF(Table1[[#This Row],[PROPOSED
Form ID Name]]=Table1[[#This Row],[ADOPTED
Form ID Name]],TRUE,FALSE)</f>
        <v>1</v>
      </c>
      <c r="AV110" s="121" t="s">
        <v>771</v>
      </c>
      <c r="AW110" s="122" t="b">
        <f>AND(Table1[[#This Row],[PROPOSED Adjustment Description]]=Table1[[#This Row],[ ADOPTED
Adjustment Description]],TRUE,FALSE)</f>
        <v>0</v>
      </c>
    </row>
    <row r="111" spans="1:49" s="1" customFormat="1" ht="45" hidden="1" customHeight="1" x14ac:dyDescent="0.15">
      <c r="A111" s="61">
        <v>200300</v>
      </c>
      <c r="B111" s="73" t="s">
        <v>124</v>
      </c>
      <c r="C111" s="63">
        <v>1614</v>
      </c>
      <c r="D111" s="73" t="s">
        <v>125</v>
      </c>
      <c r="E111" s="73" t="s">
        <v>103</v>
      </c>
      <c r="F111" s="73" t="s">
        <v>83</v>
      </c>
      <c r="G111" s="73" t="s">
        <v>89</v>
      </c>
      <c r="H111" s="73" t="s">
        <v>83</v>
      </c>
      <c r="I111" s="125">
        <v>56844</v>
      </c>
      <c r="J111" s="127" t="s">
        <v>775</v>
      </c>
      <c r="K111" s="74"/>
      <c r="L111" s="75"/>
      <c r="M111" s="75"/>
      <c r="N111" s="75"/>
      <c r="O111" s="75">
        <f>SUM(Table1[[#This Row],[Salaries and Wages]:[Variable Fringe]])</f>
        <v>193560</v>
      </c>
      <c r="P111" s="75"/>
      <c r="Q111" s="75"/>
      <c r="R111" s="75"/>
      <c r="S111" s="75"/>
      <c r="T111" s="75"/>
      <c r="U111" s="75"/>
      <c r="V111" s="75"/>
      <c r="W111" s="75">
        <f>SUM(Table1[[#This Row],[ADOPTED
Supplies]:[ADOPTED
Other]])+Table1[[#This Row],[
 ADOPTED
Capital Expenditures]]</f>
        <v>78800</v>
      </c>
      <c r="X111" s="75"/>
      <c r="Y111" s="75"/>
      <c r="Z111" s="75"/>
      <c r="AA111" s="75">
        <v>600000</v>
      </c>
      <c r="AB111" s="132" t="s">
        <v>776</v>
      </c>
      <c r="AC111" s="62" t="s">
        <v>777</v>
      </c>
      <c r="AD111" s="62" t="s">
        <v>778</v>
      </c>
      <c r="AE111" s="73" t="s">
        <v>94</v>
      </c>
      <c r="AF111" s="73" t="s">
        <v>779</v>
      </c>
      <c r="AG111" s="93"/>
      <c r="AH111" s="76">
        <v>0</v>
      </c>
      <c r="AI111" s="76"/>
      <c r="AJ111" s="73"/>
      <c r="AK111" s="73"/>
      <c r="AL111" s="73"/>
      <c r="AM111" s="73"/>
      <c r="AN111" s="73"/>
      <c r="AO111" s="62" t="s">
        <v>83</v>
      </c>
      <c r="AP111" s="62"/>
      <c r="AQ111" s="62"/>
      <c r="AR111" s="87"/>
      <c r="AS111" s="87"/>
      <c r="AT111" s="115" t="s">
        <v>775</v>
      </c>
      <c r="AU111" s="117" t="b">
        <f>IF(Table1[[#This Row],[PROPOSED
Form ID Name]]=Table1[[#This Row],[ADOPTED
Form ID Name]],TRUE,FALSE)</f>
        <v>1</v>
      </c>
      <c r="AV111" s="121" t="s">
        <v>776</v>
      </c>
      <c r="AW111" s="122" t="b">
        <f>AND(Table1[[#This Row],[PROPOSED Adjustment Description]]=Table1[[#This Row],[ ADOPTED
Adjustment Description]],TRUE,FALSE)</f>
        <v>0</v>
      </c>
    </row>
    <row r="112" spans="1:49" s="1" customFormat="1" ht="45" hidden="1" customHeight="1" x14ac:dyDescent="0.15">
      <c r="A112" s="67">
        <v>720000</v>
      </c>
      <c r="B112" s="68" t="s">
        <v>491</v>
      </c>
      <c r="C112" s="69">
        <v>1317</v>
      </c>
      <c r="D112" s="68" t="s">
        <v>492</v>
      </c>
      <c r="E112" s="68" t="s">
        <v>449</v>
      </c>
      <c r="F112" s="68" t="s">
        <v>83</v>
      </c>
      <c r="G112" s="68" t="s">
        <v>160</v>
      </c>
      <c r="H112" s="68" t="s">
        <v>83</v>
      </c>
      <c r="I112" s="125">
        <v>56846</v>
      </c>
      <c r="J112" s="126" t="s">
        <v>780</v>
      </c>
      <c r="K112" s="70"/>
      <c r="L112" s="71"/>
      <c r="M112" s="71"/>
      <c r="N112" s="71"/>
      <c r="O112" s="71">
        <f>SUM(Table1[[#This Row],[Salaries and Wages]:[Variable Fringe]])</f>
        <v>698964</v>
      </c>
      <c r="P112" s="71"/>
      <c r="Q112" s="71">
        <v>331038</v>
      </c>
      <c r="R112" s="71"/>
      <c r="S112" s="71"/>
      <c r="T112" s="71"/>
      <c r="U112" s="71"/>
      <c r="V112" s="71"/>
      <c r="W112" s="71">
        <f>SUM(Table1[[#This Row],[ADOPTED
Supplies]:[ADOPTED
Other]])+Table1[[#This Row],[
 ADOPTED
Capital Expenditures]]</f>
        <v>315200</v>
      </c>
      <c r="X112" s="71"/>
      <c r="Y112" s="71"/>
      <c r="Z112" s="71">
        <v>331038</v>
      </c>
      <c r="AA112" s="71"/>
      <c r="AB112" s="130" t="s">
        <v>781</v>
      </c>
      <c r="AC112" s="68" t="s">
        <v>782</v>
      </c>
      <c r="AD112" s="72" t="s">
        <v>783</v>
      </c>
      <c r="AE112" s="68" t="s">
        <v>94</v>
      </c>
      <c r="AF112" s="68" t="s">
        <v>352</v>
      </c>
      <c r="AG112" s="92"/>
      <c r="AH112" s="72">
        <v>0</v>
      </c>
      <c r="AI112" s="72"/>
      <c r="AJ112" s="68"/>
      <c r="AK112" s="68"/>
      <c r="AL112" s="68"/>
      <c r="AM112" s="68"/>
      <c r="AN112" s="68"/>
      <c r="AO112" s="68" t="s">
        <v>83</v>
      </c>
      <c r="AP112" s="68"/>
      <c r="AQ112" s="68"/>
      <c r="AR112" s="87"/>
      <c r="AS112" s="87"/>
      <c r="AT112" s="115" t="s">
        <v>780</v>
      </c>
      <c r="AU112" s="117" t="b">
        <f>IF(Table1[[#This Row],[PROPOSED
Form ID Name]]=Table1[[#This Row],[ADOPTED
Form ID Name]],TRUE,FALSE)</f>
        <v>1</v>
      </c>
      <c r="AV112" s="121" t="s">
        <v>781</v>
      </c>
      <c r="AW112" s="122" t="b">
        <f>AND(Table1[[#This Row],[PROPOSED Adjustment Description]]=Table1[[#This Row],[ ADOPTED
Adjustment Description]],TRUE,FALSE)</f>
        <v>0</v>
      </c>
    </row>
    <row r="113" spans="1:49" s="1" customFormat="1" ht="45" hidden="1" customHeight="1" x14ac:dyDescent="0.15">
      <c r="A113" s="61">
        <v>700036</v>
      </c>
      <c r="B113" s="73" t="s">
        <v>503</v>
      </c>
      <c r="C113" s="63">
        <v>1611</v>
      </c>
      <c r="D113" s="73" t="s">
        <v>504</v>
      </c>
      <c r="E113" s="73" t="s">
        <v>238</v>
      </c>
      <c r="F113" s="73" t="s">
        <v>60</v>
      </c>
      <c r="G113" s="73" t="s">
        <v>61</v>
      </c>
      <c r="H113" s="73" t="s">
        <v>83</v>
      </c>
      <c r="I113" s="125">
        <v>56847</v>
      </c>
      <c r="J113" s="127" t="s">
        <v>784</v>
      </c>
      <c r="K113" s="74"/>
      <c r="L113" s="75"/>
      <c r="M113" s="75"/>
      <c r="N113" s="75"/>
      <c r="O113" s="75">
        <f>SUM(Table1[[#This Row],[Salaries and Wages]:[Variable Fringe]])</f>
        <v>73552</v>
      </c>
      <c r="P113" s="75"/>
      <c r="Q113" s="75">
        <v>75000</v>
      </c>
      <c r="R113" s="75"/>
      <c r="S113" s="75"/>
      <c r="T113" s="75"/>
      <c r="U113" s="75"/>
      <c r="V113" s="75"/>
      <c r="W113" s="75">
        <f>SUM(Table1[[#This Row],[ADOPTED
Supplies]:[ADOPTED
Other]])+Table1[[#This Row],[
 ADOPTED
Capital Expenditures]]</f>
        <v>0</v>
      </c>
      <c r="X113" s="75"/>
      <c r="Y113" s="75"/>
      <c r="Z113" s="75">
        <v>75000</v>
      </c>
      <c r="AA113" s="75"/>
      <c r="AB113" s="131" t="s">
        <v>785</v>
      </c>
      <c r="AC113" s="62" t="s">
        <v>786</v>
      </c>
      <c r="AD113" s="66" t="s">
        <v>787</v>
      </c>
      <c r="AE113" s="73" t="s">
        <v>67</v>
      </c>
      <c r="AF113" s="66" t="s">
        <v>788</v>
      </c>
      <c r="AG113" s="91"/>
      <c r="AH113" s="66">
        <v>0</v>
      </c>
      <c r="AI113" s="66"/>
      <c r="AJ113" s="66"/>
      <c r="AK113" s="66"/>
      <c r="AL113" s="66"/>
      <c r="AM113" s="66"/>
      <c r="AN113" s="66"/>
      <c r="AO113" s="66"/>
      <c r="AP113" s="66"/>
      <c r="AQ113" s="62" t="s">
        <v>70</v>
      </c>
      <c r="AR113" s="62"/>
      <c r="AS113" s="62"/>
      <c r="AT113" s="115" t="s">
        <v>784</v>
      </c>
      <c r="AU113" s="117" t="b">
        <f>IF(Table1[[#This Row],[PROPOSED
Form ID Name]]=Table1[[#This Row],[ADOPTED
Form ID Name]],TRUE,FALSE)</f>
        <v>1</v>
      </c>
      <c r="AV113" s="121" t="s">
        <v>785</v>
      </c>
      <c r="AW113" s="122" t="b">
        <f>AND(Table1[[#This Row],[PROPOSED Adjustment Description]]=Table1[[#This Row],[ ADOPTED
Adjustment Description]],TRUE,FALSE)</f>
        <v>0</v>
      </c>
    </row>
    <row r="114" spans="1:49" s="1" customFormat="1" ht="45" hidden="1" customHeight="1" x14ac:dyDescent="0.15">
      <c r="A114" s="67">
        <v>200300</v>
      </c>
      <c r="B114" s="79" t="s">
        <v>124</v>
      </c>
      <c r="C114" s="69">
        <v>1614</v>
      </c>
      <c r="D114" s="79" t="s">
        <v>125</v>
      </c>
      <c r="E114" s="79" t="s">
        <v>238</v>
      </c>
      <c r="F114" s="79" t="s">
        <v>83</v>
      </c>
      <c r="G114" s="79" t="s">
        <v>89</v>
      </c>
      <c r="H114" s="79" t="s">
        <v>83</v>
      </c>
      <c r="I114" s="125">
        <v>56848</v>
      </c>
      <c r="J114" s="127" t="s">
        <v>789</v>
      </c>
      <c r="K114" s="80"/>
      <c r="L114" s="81"/>
      <c r="M114" s="81"/>
      <c r="N114" s="81"/>
      <c r="O114" s="81">
        <f>SUM(Table1[[#This Row],[Salaries and Wages]:[Variable Fringe]])</f>
        <v>8981556</v>
      </c>
      <c r="P114" s="81"/>
      <c r="Q114" s="81"/>
      <c r="R114" s="81"/>
      <c r="S114" s="81"/>
      <c r="T114" s="81"/>
      <c r="U114" s="81"/>
      <c r="V114" s="81"/>
      <c r="W114" s="81">
        <f>SUM(Table1[[#This Row],[ADOPTED
Supplies]:[ADOPTED
Other]])+Table1[[#This Row],[
 ADOPTED
Capital Expenditures]]</f>
        <v>0</v>
      </c>
      <c r="X114" s="81"/>
      <c r="Y114" s="81"/>
      <c r="Z114" s="81"/>
      <c r="AA114" s="81">
        <v>30086</v>
      </c>
      <c r="AB114" s="132" t="s">
        <v>790</v>
      </c>
      <c r="AC114" s="68" t="s">
        <v>791</v>
      </c>
      <c r="AD114" s="68" t="s">
        <v>792</v>
      </c>
      <c r="AE114" s="79" t="s">
        <v>94</v>
      </c>
      <c r="AF114" s="79" t="s">
        <v>793</v>
      </c>
      <c r="AG114" s="94"/>
      <c r="AH114" s="82">
        <v>0</v>
      </c>
      <c r="AI114" s="82"/>
      <c r="AJ114" s="79"/>
      <c r="AK114" s="79"/>
      <c r="AL114" s="79"/>
      <c r="AM114" s="79"/>
      <c r="AN114" s="79"/>
      <c r="AO114" s="68" t="s">
        <v>83</v>
      </c>
      <c r="AP114" s="68"/>
      <c r="AQ114" s="68"/>
      <c r="AR114" s="87"/>
      <c r="AS114" s="87"/>
      <c r="AT114" s="115" t="s">
        <v>789</v>
      </c>
      <c r="AU114" s="117" t="b">
        <f>IF(Table1[[#This Row],[PROPOSED
Form ID Name]]=Table1[[#This Row],[ADOPTED
Form ID Name]],TRUE,FALSE)</f>
        <v>1</v>
      </c>
      <c r="AV114" s="121" t="s">
        <v>790</v>
      </c>
      <c r="AW114" s="122" t="b">
        <f>AND(Table1[[#This Row],[PROPOSED Adjustment Description]]=Table1[[#This Row],[ ADOPTED
Adjustment Description]],TRUE,FALSE)</f>
        <v>0</v>
      </c>
    </row>
    <row r="115" spans="1:49" s="1" customFormat="1" ht="45" hidden="1" customHeight="1" x14ac:dyDescent="0.15">
      <c r="A115" s="61">
        <v>200300</v>
      </c>
      <c r="B115" s="73" t="s">
        <v>124</v>
      </c>
      <c r="C115" s="63">
        <v>1614</v>
      </c>
      <c r="D115" s="101" t="s">
        <v>125</v>
      </c>
      <c r="E115" s="73" t="s">
        <v>72</v>
      </c>
      <c r="F115" s="73" t="s">
        <v>83</v>
      </c>
      <c r="G115" s="73" t="s">
        <v>89</v>
      </c>
      <c r="H115" s="73" t="s">
        <v>83</v>
      </c>
      <c r="I115" s="125">
        <v>56849</v>
      </c>
      <c r="J115" s="127" t="s">
        <v>794</v>
      </c>
      <c r="K115" s="74"/>
      <c r="L115" s="75"/>
      <c r="M115" s="75"/>
      <c r="N115" s="75"/>
      <c r="O115" s="75">
        <f>SUM(Table1[[#This Row],[Salaries and Wages]:[Variable Fringe]])</f>
        <v>0</v>
      </c>
      <c r="P115" s="75"/>
      <c r="Q115" s="75"/>
      <c r="R115" s="75"/>
      <c r="S115" s="75"/>
      <c r="T115" s="75"/>
      <c r="U115" s="75"/>
      <c r="V115" s="75"/>
      <c r="W115" s="75">
        <f>SUM(Table1[[#This Row],[ADOPTED
Supplies]:[ADOPTED
Other]])+Table1[[#This Row],[
 ADOPTED
Capital Expenditures]]</f>
        <v>0</v>
      </c>
      <c r="X115" s="75"/>
      <c r="Y115" s="75"/>
      <c r="Z115" s="75"/>
      <c r="AA115" s="75">
        <v>99269</v>
      </c>
      <c r="AB115" s="132" t="s">
        <v>795</v>
      </c>
      <c r="AC115" s="62" t="s">
        <v>796</v>
      </c>
      <c r="AD115" s="62" t="s">
        <v>797</v>
      </c>
      <c r="AE115" s="73" t="s">
        <v>94</v>
      </c>
      <c r="AF115" s="73" t="s">
        <v>795</v>
      </c>
      <c r="AG115" s="93"/>
      <c r="AH115" s="76">
        <v>0</v>
      </c>
      <c r="AI115" s="76"/>
      <c r="AJ115" s="73"/>
      <c r="AK115" s="73"/>
      <c r="AL115" s="73"/>
      <c r="AM115" s="73"/>
      <c r="AN115" s="73"/>
      <c r="AO115" s="62" t="s">
        <v>83</v>
      </c>
      <c r="AP115" s="62"/>
      <c r="AQ115" s="62"/>
      <c r="AR115" s="87"/>
      <c r="AS115" s="87"/>
      <c r="AT115" s="115" t="s">
        <v>794</v>
      </c>
      <c r="AU115" s="117" t="b">
        <f>IF(Table1[[#This Row],[PROPOSED
Form ID Name]]=Table1[[#This Row],[ADOPTED
Form ID Name]],TRUE,FALSE)</f>
        <v>1</v>
      </c>
      <c r="AV115" s="121" t="s">
        <v>795</v>
      </c>
      <c r="AW115" s="122" t="b">
        <f>AND(Table1[[#This Row],[PROPOSED Adjustment Description]]=Table1[[#This Row],[ ADOPTED
Adjustment Description]],TRUE,FALSE)</f>
        <v>0</v>
      </c>
    </row>
    <row r="116" spans="1:49" s="1" customFormat="1" ht="45" hidden="1" customHeight="1" x14ac:dyDescent="0.15">
      <c r="A116" s="61">
        <v>700033</v>
      </c>
      <c r="B116" s="62" t="s">
        <v>798</v>
      </c>
      <c r="C116" s="63">
        <v>2111</v>
      </c>
      <c r="D116" s="62" t="s">
        <v>799</v>
      </c>
      <c r="E116" s="62" t="s">
        <v>238</v>
      </c>
      <c r="F116" s="62" t="s">
        <v>127</v>
      </c>
      <c r="G116" s="62" t="s">
        <v>61</v>
      </c>
      <c r="H116" s="62" t="s">
        <v>62</v>
      </c>
      <c r="I116" s="125">
        <v>56851</v>
      </c>
      <c r="J116" s="126" t="s">
        <v>800</v>
      </c>
      <c r="K116" s="64"/>
      <c r="L116" s="65"/>
      <c r="M116" s="65"/>
      <c r="N116" s="65"/>
      <c r="O116" s="65">
        <f>SUM(Table1[[#This Row],[Salaries and Wages]:[Variable Fringe]])</f>
        <v>0</v>
      </c>
      <c r="P116" s="65"/>
      <c r="Q116" s="65">
        <v>500000</v>
      </c>
      <c r="R116" s="65"/>
      <c r="S116" s="65"/>
      <c r="T116" s="65"/>
      <c r="U116" s="65"/>
      <c r="V116" s="65"/>
      <c r="W116" s="65">
        <f>SUM(Table1[[#This Row],[ADOPTED
Supplies]:[ADOPTED
Other]])+Table1[[#This Row],[
 ADOPTED
Capital Expenditures]]</f>
        <v>0</v>
      </c>
      <c r="X116" s="65"/>
      <c r="Y116" s="65"/>
      <c r="Z116" s="65">
        <v>500000</v>
      </c>
      <c r="AA116" s="65"/>
      <c r="AB116" s="130" t="s">
        <v>801</v>
      </c>
      <c r="AC116" s="62" t="s">
        <v>802</v>
      </c>
      <c r="AD116" s="62" t="s">
        <v>803</v>
      </c>
      <c r="AE116" s="62" t="s">
        <v>94</v>
      </c>
      <c r="AF116" s="62" t="s">
        <v>69</v>
      </c>
      <c r="AG116" s="91"/>
      <c r="AH116" s="66">
        <v>0.1</v>
      </c>
      <c r="AI116" s="66"/>
      <c r="AJ116" s="62"/>
      <c r="AK116" s="62"/>
      <c r="AL116" s="62"/>
      <c r="AM116" s="62"/>
      <c r="AN116" s="62"/>
      <c r="AO116" s="62" t="s">
        <v>179</v>
      </c>
      <c r="AP116" s="62"/>
      <c r="AQ116" s="62"/>
      <c r="AR116" s="87"/>
      <c r="AS116" s="87"/>
      <c r="AT116" s="115" t="s">
        <v>800</v>
      </c>
      <c r="AU116" s="117" t="b">
        <f>IF(Table1[[#This Row],[PROPOSED
Form ID Name]]=Table1[[#This Row],[ADOPTED
Form ID Name]],TRUE,FALSE)</f>
        <v>1</v>
      </c>
      <c r="AV116" s="121" t="s">
        <v>801</v>
      </c>
      <c r="AW116" s="122" t="b">
        <f>AND(Table1[[#This Row],[PROPOSED Adjustment Description]]=Table1[[#This Row],[ ADOPTED
Adjustment Description]],TRUE,FALSE)</f>
        <v>0</v>
      </c>
    </row>
    <row r="117" spans="1:49" s="1" customFormat="1" ht="45" hidden="1" customHeight="1" x14ac:dyDescent="0.15">
      <c r="A117" s="67">
        <v>100000</v>
      </c>
      <c r="B117" s="68" t="s">
        <v>57</v>
      </c>
      <c r="C117" s="69">
        <v>211611</v>
      </c>
      <c r="D117" s="68" t="s">
        <v>71</v>
      </c>
      <c r="E117" s="68" t="s">
        <v>83</v>
      </c>
      <c r="F117" s="68" t="s">
        <v>73</v>
      </c>
      <c r="G117" s="68" t="s">
        <v>239</v>
      </c>
      <c r="H117" s="68" t="s">
        <v>493</v>
      </c>
      <c r="I117" s="125">
        <v>56854</v>
      </c>
      <c r="J117" s="126" t="s">
        <v>805</v>
      </c>
      <c r="K117" s="70">
        <v>3.92</v>
      </c>
      <c r="L117" s="71">
        <v>172564</v>
      </c>
      <c r="M117" s="71">
        <v>8275</v>
      </c>
      <c r="N117" s="71">
        <v>12034</v>
      </c>
      <c r="O117" s="71">
        <f>SUM(Table1[[#This Row],[Salaries and Wages]:[Variable Fringe]])</f>
        <v>0</v>
      </c>
      <c r="P117" s="71"/>
      <c r="Q117" s="71"/>
      <c r="R117" s="71"/>
      <c r="S117" s="71"/>
      <c r="T117" s="71"/>
      <c r="U117" s="71"/>
      <c r="V117" s="71"/>
      <c r="W117" s="71">
        <f>SUM(Table1[[#This Row],[ADOPTED
Supplies]:[ADOPTED
Other]])+Table1[[#This Row],[
 ADOPTED
Capital Expenditures]]</f>
        <v>250000</v>
      </c>
      <c r="X117" s="71"/>
      <c r="Y117" s="71"/>
      <c r="Z117" s="71">
        <v>192873</v>
      </c>
      <c r="AA117" s="71"/>
      <c r="AB117" s="130" t="s">
        <v>806</v>
      </c>
      <c r="AC117" s="68" t="s">
        <v>242</v>
      </c>
      <c r="AD117" s="68" t="s">
        <v>807</v>
      </c>
      <c r="AE117" s="68" t="s">
        <v>94</v>
      </c>
      <c r="AF117" s="72" t="s">
        <v>808</v>
      </c>
      <c r="AG117" s="92"/>
      <c r="AH117" s="72">
        <v>0</v>
      </c>
      <c r="AI117" s="72"/>
      <c r="AJ117" s="72"/>
      <c r="AK117" s="72"/>
      <c r="AL117" s="72"/>
      <c r="AM117" s="72"/>
      <c r="AN117" s="72"/>
      <c r="AO117" s="72"/>
      <c r="AP117" s="72"/>
      <c r="AQ117" s="72"/>
      <c r="AR117" s="72"/>
      <c r="AS117" s="68" t="s">
        <v>83</v>
      </c>
      <c r="AT117" s="115" t="s">
        <v>805</v>
      </c>
      <c r="AU117" s="116" t="b">
        <f>IF(Table1[[#This Row],[PROPOSED
Form ID Name]]=Table1[[#This Row],[ADOPTED
Form ID Name]],TRUE,FALSE)</f>
        <v>1</v>
      </c>
      <c r="AV117" s="121" t="s">
        <v>806</v>
      </c>
      <c r="AW117" s="122" t="b">
        <f>AND(Table1[[#This Row],[PROPOSED Adjustment Description]]=Table1[[#This Row],[ ADOPTED
Adjustment Description]],TRUE,FALSE)</f>
        <v>0</v>
      </c>
    </row>
    <row r="118" spans="1:49" s="1" customFormat="1" ht="45" hidden="1" customHeight="1" x14ac:dyDescent="0.15">
      <c r="A118" s="61">
        <v>720000</v>
      </c>
      <c r="B118" s="73" t="s">
        <v>491</v>
      </c>
      <c r="C118" s="63">
        <v>1317</v>
      </c>
      <c r="D118" s="73" t="s">
        <v>492</v>
      </c>
      <c r="E118" s="73" t="s">
        <v>293</v>
      </c>
      <c r="F118" s="73" t="s">
        <v>83</v>
      </c>
      <c r="G118" s="73" t="s">
        <v>89</v>
      </c>
      <c r="H118" s="73" t="s">
        <v>83</v>
      </c>
      <c r="I118" s="125">
        <v>56855</v>
      </c>
      <c r="J118" s="127" t="s">
        <v>809</v>
      </c>
      <c r="K118" s="74"/>
      <c r="L118" s="75"/>
      <c r="M118" s="75"/>
      <c r="N118" s="75"/>
      <c r="O118" s="75">
        <f>SUM(Table1[[#This Row],[Salaries and Wages]:[Variable Fringe]])</f>
        <v>0</v>
      </c>
      <c r="P118" s="75"/>
      <c r="Q118" s="75"/>
      <c r="R118" s="75"/>
      <c r="S118" s="75"/>
      <c r="T118" s="75"/>
      <c r="U118" s="75"/>
      <c r="V118" s="75"/>
      <c r="W118" s="75">
        <f>SUM(Table1[[#This Row],[ADOPTED
Supplies]:[ADOPTED
Other]])+Table1[[#This Row],[
 ADOPTED
Capital Expenditures]]</f>
        <v>200000</v>
      </c>
      <c r="X118" s="75"/>
      <c r="Y118" s="75"/>
      <c r="Z118" s="75"/>
      <c r="AA118" s="75">
        <v>9700085</v>
      </c>
      <c r="AB118" s="132" t="s">
        <v>810</v>
      </c>
      <c r="AC118" s="62" t="s">
        <v>811</v>
      </c>
      <c r="AD118" s="62" t="s">
        <v>810</v>
      </c>
      <c r="AE118" s="73" t="s">
        <v>94</v>
      </c>
      <c r="AF118" s="73" t="s">
        <v>352</v>
      </c>
      <c r="AG118" s="93"/>
      <c r="AH118" s="76">
        <v>0</v>
      </c>
      <c r="AI118" s="76"/>
      <c r="AJ118" s="73"/>
      <c r="AK118" s="73"/>
      <c r="AL118" s="73"/>
      <c r="AM118" s="73"/>
      <c r="AN118" s="73"/>
      <c r="AO118" s="62" t="s">
        <v>83</v>
      </c>
      <c r="AP118" s="62"/>
      <c r="AQ118" s="62"/>
      <c r="AR118" s="87"/>
      <c r="AS118" s="87"/>
      <c r="AT118" s="115" t="s">
        <v>809</v>
      </c>
      <c r="AU118" s="117" t="b">
        <f>IF(Table1[[#This Row],[PROPOSED
Form ID Name]]=Table1[[#This Row],[ADOPTED
Form ID Name]],TRUE,FALSE)</f>
        <v>1</v>
      </c>
      <c r="AV118" s="121" t="s">
        <v>810</v>
      </c>
      <c r="AW118" s="122" t="b">
        <f>AND(Table1[[#This Row],[PROPOSED Adjustment Description]]=Table1[[#This Row],[ ADOPTED
Adjustment Description]],TRUE,FALSE)</f>
        <v>0</v>
      </c>
    </row>
    <row r="119" spans="1:49" s="1" customFormat="1" ht="45" hidden="1" customHeight="1" x14ac:dyDescent="0.15">
      <c r="A119" s="67">
        <v>720000</v>
      </c>
      <c r="B119" s="79" t="s">
        <v>491</v>
      </c>
      <c r="C119" s="69">
        <v>1317</v>
      </c>
      <c r="D119" s="79" t="s">
        <v>492</v>
      </c>
      <c r="E119" s="79" t="s">
        <v>278</v>
      </c>
      <c r="F119" s="79" t="s">
        <v>83</v>
      </c>
      <c r="G119" s="79" t="s">
        <v>134</v>
      </c>
      <c r="H119" s="79" t="s">
        <v>83</v>
      </c>
      <c r="I119" s="125">
        <v>56856</v>
      </c>
      <c r="J119" s="127" t="s">
        <v>812</v>
      </c>
      <c r="K119" s="80"/>
      <c r="L119" s="81"/>
      <c r="M119" s="81"/>
      <c r="N119" s="81"/>
      <c r="O119" s="81">
        <f>SUM(Table1[[#This Row],[Salaries and Wages]:[Variable Fringe]])</f>
        <v>0</v>
      </c>
      <c r="P119" s="81"/>
      <c r="Q119" s="81"/>
      <c r="R119" s="81"/>
      <c r="S119" s="81"/>
      <c r="T119" s="81"/>
      <c r="U119" s="81"/>
      <c r="V119" s="81"/>
      <c r="W119" s="81">
        <f>SUM(Table1[[#This Row],[ADOPTED
Supplies]:[ADOPTED
Other]])+Table1[[#This Row],[
 ADOPTED
Capital Expenditures]]</f>
        <v>390000</v>
      </c>
      <c r="X119" s="81"/>
      <c r="Y119" s="81"/>
      <c r="Z119" s="81"/>
      <c r="AA119" s="83">
        <v>-791988</v>
      </c>
      <c r="AB119" s="132" t="s">
        <v>813</v>
      </c>
      <c r="AC119" s="68" t="s">
        <v>814</v>
      </c>
      <c r="AD119" s="68" t="s">
        <v>815</v>
      </c>
      <c r="AE119" s="79" t="s">
        <v>94</v>
      </c>
      <c r="AF119" s="79" t="s">
        <v>352</v>
      </c>
      <c r="AG119" s="94"/>
      <c r="AH119" s="82">
        <v>0</v>
      </c>
      <c r="AI119" s="82"/>
      <c r="AJ119" s="79"/>
      <c r="AK119" s="79"/>
      <c r="AL119" s="79"/>
      <c r="AM119" s="79"/>
      <c r="AN119" s="79"/>
      <c r="AO119" s="68" t="s">
        <v>83</v>
      </c>
      <c r="AP119" s="68"/>
      <c r="AQ119" s="68"/>
      <c r="AR119" s="87"/>
      <c r="AS119" s="87"/>
      <c r="AT119" s="115" t="s">
        <v>812</v>
      </c>
      <c r="AU119" s="117" t="b">
        <f>IF(Table1[[#This Row],[PROPOSED
Form ID Name]]=Table1[[#This Row],[ADOPTED
Form ID Name]],TRUE,FALSE)</f>
        <v>1</v>
      </c>
      <c r="AV119" s="121" t="s">
        <v>813</v>
      </c>
      <c r="AW119" s="122" t="b">
        <f>AND(Table1[[#This Row],[PROPOSED Adjustment Description]]=Table1[[#This Row],[ ADOPTED
Adjustment Description]],TRUE,FALSE)</f>
        <v>0</v>
      </c>
    </row>
    <row r="120" spans="1:49" s="1" customFormat="1" ht="45" hidden="1" customHeight="1" x14ac:dyDescent="0.15">
      <c r="A120" s="61">
        <v>100000</v>
      </c>
      <c r="B120" s="62" t="s">
        <v>57</v>
      </c>
      <c r="C120" s="63">
        <v>1316</v>
      </c>
      <c r="D120" s="62" t="s">
        <v>222</v>
      </c>
      <c r="E120" s="62" t="s">
        <v>238</v>
      </c>
      <c r="F120" s="62" t="s">
        <v>127</v>
      </c>
      <c r="G120" s="62" t="s">
        <v>61</v>
      </c>
      <c r="H120" s="62" t="s">
        <v>271</v>
      </c>
      <c r="I120" s="125">
        <v>56857</v>
      </c>
      <c r="J120" s="126" t="s">
        <v>816</v>
      </c>
      <c r="K120" s="64">
        <v>1</v>
      </c>
      <c r="L120" s="65">
        <v>147212</v>
      </c>
      <c r="M120" s="65">
        <v>28303</v>
      </c>
      <c r="N120" s="65">
        <v>11575</v>
      </c>
      <c r="O120" s="65">
        <f>SUM(Table1[[#This Row],[Salaries and Wages]:[Variable Fringe]])</f>
        <v>0</v>
      </c>
      <c r="P120" s="65"/>
      <c r="Q120" s="65"/>
      <c r="R120" s="65"/>
      <c r="S120" s="65"/>
      <c r="T120" s="65"/>
      <c r="U120" s="65"/>
      <c r="V120" s="65"/>
      <c r="W120" s="65">
        <f>SUM(Table1[[#This Row],[ADOPTED
Supplies]:[ADOPTED
Other]])+Table1[[#This Row],[
 ADOPTED
Capital Expenditures]]</f>
        <v>-40000</v>
      </c>
      <c r="X120" s="65"/>
      <c r="Y120" s="65"/>
      <c r="Z120" s="65">
        <v>187090</v>
      </c>
      <c r="AA120" s="65"/>
      <c r="AB120" s="130" t="s">
        <v>817</v>
      </c>
      <c r="AC120" s="62" t="s">
        <v>818</v>
      </c>
      <c r="AD120" s="62" t="s">
        <v>819</v>
      </c>
      <c r="AE120" s="62" t="s">
        <v>67</v>
      </c>
      <c r="AF120" s="66" t="s">
        <v>820</v>
      </c>
      <c r="AG120" s="91"/>
      <c r="AH120" s="66">
        <v>0</v>
      </c>
      <c r="AI120" s="66"/>
      <c r="AJ120" s="66"/>
      <c r="AK120" s="66"/>
      <c r="AL120" s="66"/>
      <c r="AM120" s="66"/>
      <c r="AN120" s="66"/>
      <c r="AO120" s="66"/>
      <c r="AP120" s="66"/>
      <c r="AQ120" s="66"/>
      <c r="AR120" s="66"/>
      <c r="AS120" s="62" t="s">
        <v>70</v>
      </c>
      <c r="AT120" s="115" t="s">
        <v>816</v>
      </c>
      <c r="AU120" s="116" t="b">
        <f>IF(Table1[[#This Row],[PROPOSED
Form ID Name]]=Table1[[#This Row],[ADOPTED
Form ID Name]],TRUE,FALSE)</f>
        <v>1</v>
      </c>
      <c r="AV120" s="121" t="s">
        <v>817</v>
      </c>
      <c r="AW120" s="122" t="b">
        <f>AND(Table1[[#This Row],[PROPOSED Adjustment Description]]=Table1[[#This Row],[ ADOPTED
Adjustment Description]],TRUE,FALSE)</f>
        <v>0</v>
      </c>
    </row>
    <row r="121" spans="1:49" s="1" customFormat="1" ht="45" hidden="1" customHeight="1" x14ac:dyDescent="0.15">
      <c r="A121" s="61">
        <v>720009</v>
      </c>
      <c r="B121" s="73" t="s">
        <v>821</v>
      </c>
      <c r="C121" s="63">
        <v>1317</v>
      </c>
      <c r="D121" s="73" t="s">
        <v>492</v>
      </c>
      <c r="E121" s="73" t="s">
        <v>302</v>
      </c>
      <c r="F121" s="73" t="s">
        <v>83</v>
      </c>
      <c r="G121" s="73" t="s">
        <v>134</v>
      </c>
      <c r="H121" s="73" t="s">
        <v>83</v>
      </c>
      <c r="I121" s="125">
        <v>56858</v>
      </c>
      <c r="J121" s="127" t="s">
        <v>822</v>
      </c>
      <c r="K121" s="74"/>
      <c r="L121" s="75"/>
      <c r="M121" s="75"/>
      <c r="N121" s="75"/>
      <c r="O121" s="75">
        <f>SUM(Table1[[#This Row],[Salaries and Wages]:[Variable Fringe]])</f>
        <v>3522186</v>
      </c>
      <c r="P121" s="75"/>
      <c r="Q121" s="75"/>
      <c r="R121" s="75"/>
      <c r="S121" s="75"/>
      <c r="T121" s="75"/>
      <c r="U121" s="75"/>
      <c r="V121" s="75"/>
      <c r="W121" s="75">
        <f>SUM(Table1[[#This Row],[ADOPTED
Supplies]:[ADOPTED
Other]])+Table1[[#This Row],[
 ADOPTED
Capital Expenditures]]</f>
        <v>0</v>
      </c>
      <c r="X121" s="75"/>
      <c r="Y121" s="75"/>
      <c r="Z121" s="75"/>
      <c r="AA121" s="85">
        <v>-8662355</v>
      </c>
      <c r="AB121" s="132" t="s">
        <v>823</v>
      </c>
      <c r="AC121" s="62" t="s">
        <v>824</v>
      </c>
      <c r="AD121" s="62" t="s">
        <v>823</v>
      </c>
      <c r="AE121" s="73" t="s">
        <v>94</v>
      </c>
      <c r="AF121" s="73" t="s">
        <v>352</v>
      </c>
      <c r="AG121" s="93"/>
      <c r="AH121" s="76">
        <v>0</v>
      </c>
      <c r="AI121" s="76"/>
      <c r="AJ121" s="73"/>
      <c r="AK121" s="73"/>
      <c r="AL121" s="73"/>
      <c r="AM121" s="73"/>
      <c r="AN121" s="73"/>
      <c r="AO121" s="62" t="s">
        <v>83</v>
      </c>
      <c r="AP121" s="62"/>
      <c r="AQ121" s="62"/>
      <c r="AR121" s="87"/>
      <c r="AS121" s="87"/>
      <c r="AT121" s="115" t="s">
        <v>822</v>
      </c>
      <c r="AU121" s="117" t="b">
        <f>IF(Table1[[#This Row],[PROPOSED
Form ID Name]]=Table1[[#This Row],[ADOPTED
Form ID Name]],TRUE,FALSE)</f>
        <v>1</v>
      </c>
      <c r="AV121" s="121" t="s">
        <v>823</v>
      </c>
      <c r="AW121" s="122" t="b">
        <f>AND(Table1[[#This Row],[PROPOSED Adjustment Description]]=Table1[[#This Row],[ ADOPTED
Adjustment Description]],TRUE,FALSE)</f>
        <v>0</v>
      </c>
    </row>
    <row r="122" spans="1:49" s="1" customFormat="1" ht="45" hidden="1" customHeight="1" x14ac:dyDescent="0.15">
      <c r="A122" s="61">
        <v>720000</v>
      </c>
      <c r="B122" s="73" t="s">
        <v>491</v>
      </c>
      <c r="C122" s="63">
        <v>1317</v>
      </c>
      <c r="D122" s="73" t="s">
        <v>492</v>
      </c>
      <c r="E122" s="73" t="s">
        <v>411</v>
      </c>
      <c r="F122" s="73" t="s">
        <v>83</v>
      </c>
      <c r="G122" s="73" t="s">
        <v>134</v>
      </c>
      <c r="H122" s="73" t="s">
        <v>83</v>
      </c>
      <c r="I122" s="125">
        <v>56859</v>
      </c>
      <c r="J122" s="127" t="s">
        <v>825</v>
      </c>
      <c r="K122" s="74"/>
      <c r="L122" s="75"/>
      <c r="M122" s="75"/>
      <c r="N122" s="75"/>
      <c r="O122" s="75">
        <f>SUM(Table1[[#This Row],[Salaries and Wages]:[Variable Fringe]])</f>
        <v>0</v>
      </c>
      <c r="P122" s="75"/>
      <c r="Q122" s="75"/>
      <c r="R122" s="75"/>
      <c r="S122" s="75"/>
      <c r="T122" s="75"/>
      <c r="U122" s="75"/>
      <c r="V122" s="75"/>
      <c r="W122" s="75">
        <f>SUM(Table1[[#This Row],[ADOPTED
Supplies]:[ADOPTED
Other]])+Table1[[#This Row],[
 ADOPTED
Capital Expenditures]]</f>
        <v>368268</v>
      </c>
      <c r="X122" s="75"/>
      <c r="Y122" s="75"/>
      <c r="Z122" s="75"/>
      <c r="AA122" s="85">
        <v>-330000</v>
      </c>
      <c r="AB122" s="131" t="s">
        <v>826</v>
      </c>
      <c r="AC122" s="62" t="s">
        <v>827</v>
      </c>
      <c r="AD122" s="66" t="s">
        <v>828</v>
      </c>
      <c r="AE122" s="73" t="s">
        <v>94</v>
      </c>
      <c r="AF122" s="73" t="s">
        <v>352</v>
      </c>
      <c r="AG122" s="93"/>
      <c r="AH122" s="76">
        <v>0</v>
      </c>
      <c r="AI122" s="76"/>
      <c r="AJ122" s="73"/>
      <c r="AK122" s="73"/>
      <c r="AL122" s="73"/>
      <c r="AM122" s="73"/>
      <c r="AN122" s="73"/>
      <c r="AO122" s="62" t="s">
        <v>83</v>
      </c>
      <c r="AP122" s="62"/>
      <c r="AQ122" s="62"/>
      <c r="AR122" s="87"/>
      <c r="AS122" s="87"/>
      <c r="AT122" s="115" t="s">
        <v>825</v>
      </c>
      <c r="AU122" s="117" t="b">
        <f>IF(Table1[[#This Row],[PROPOSED
Form ID Name]]=Table1[[#This Row],[ADOPTED
Form ID Name]],TRUE,FALSE)</f>
        <v>1</v>
      </c>
      <c r="AV122" s="121" t="s">
        <v>826</v>
      </c>
      <c r="AW122" s="122" t="b">
        <f>AND(Table1[[#This Row],[PROPOSED Adjustment Description]]=Table1[[#This Row],[ ADOPTED
Adjustment Description]],TRUE,FALSE)</f>
        <v>0</v>
      </c>
    </row>
    <row r="123" spans="1:49" s="1" customFormat="1" ht="45" hidden="1" customHeight="1" x14ac:dyDescent="0.15">
      <c r="A123" s="67">
        <v>720009</v>
      </c>
      <c r="B123" s="79" t="s">
        <v>821</v>
      </c>
      <c r="C123" s="69">
        <v>1317</v>
      </c>
      <c r="D123" s="79" t="s">
        <v>492</v>
      </c>
      <c r="E123" s="79" t="s">
        <v>411</v>
      </c>
      <c r="F123" s="79" t="s">
        <v>83</v>
      </c>
      <c r="G123" s="79" t="s">
        <v>89</v>
      </c>
      <c r="H123" s="79" t="s">
        <v>83</v>
      </c>
      <c r="I123" s="125">
        <v>56860</v>
      </c>
      <c r="J123" s="127" t="s">
        <v>829</v>
      </c>
      <c r="K123" s="80"/>
      <c r="L123" s="81"/>
      <c r="M123" s="81"/>
      <c r="N123" s="81"/>
      <c r="O123" s="81">
        <f>SUM(Table1[[#This Row],[Salaries and Wages]:[Variable Fringe]])</f>
        <v>758700</v>
      </c>
      <c r="P123" s="81"/>
      <c r="Q123" s="81"/>
      <c r="R123" s="81"/>
      <c r="S123" s="81"/>
      <c r="T123" s="81"/>
      <c r="U123" s="81"/>
      <c r="V123" s="81"/>
      <c r="W123" s="81">
        <f>SUM(Table1[[#This Row],[ADOPTED
Supplies]:[ADOPTED
Other]])+Table1[[#This Row],[
 ADOPTED
Capital Expenditures]]</f>
        <v>21384</v>
      </c>
      <c r="X123" s="81"/>
      <c r="Y123" s="81"/>
      <c r="Z123" s="81"/>
      <c r="AA123" s="81">
        <v>330000</v>
      </c>
      <c r="AB123" s="131" t="s">
        <v>830</v>
      </c>
      <c r="AC123" s="68" t="s">
        <v>827</v>
      </c>
      <c r="AD123" s="72" t="s">
        <v>831</v>
      </c>
      <c r="AE123" s="79" t="s">
        <v>94</v>
      </c>
      <c r="AF123" s="79" t="s">
        <v>352</v>
      </c>
      <c r="AG123" s="94"/>
      <c r="AH123" s="82">
        <v>0</v>
      </c>
      <c r="AI123" s="82"/>
      <c r="AJ123" s="79"/>
      <c r="AK123" s="79"/>
      <c r="AL123" s="79"/>
      <c r="AM123" s="79"/>
      <c r="AN123" s="79"/>
      <c r="AO123" s="68" t="s">
        <v>83</v>
      </c>
      <c r="AP123" s="68"/>
      <c r="AQ123" s="68"/>
      <c r="AR123" s="87"/>
      <c r="AS123" s="87"/>
      <c r="AT123" s="115" t="s">
        <v>829</v>
      </c>
      <c r="AU123" s="117" t="b">
        <f>IF(Table1[[#This Row],[PROPOSED
Form ID Name]]=Table1[[#This Row],[ADOPTED
Form ID Name]],TRUE,FALSE)</f>
        <v>1</v>
      </c>
      <c r="AV123" s="121" t="s">
        <v>830</v>
      </c>
      <c r="AW123" s="122" t="b">
        <f>AND(Table1[[#This Row],[PROPOSED Adjustment Description]]=Table1[[#This Row],[ ADOPTED
Adjustment Description]],TRUE,FALSE)</f>
        <v>0</v>
      </c>
    </row>
    <row r="124" spans="1:49" s="1" customFormat="1" ht="45" hidden="1" customHeight="1" x14ac:dyDescent="0.15">
      <c r="A124" s="67">
        <v>100000</v>
      </c>
      <c r="B124" s="79" t="s">
        <v>57</v>
      </c>
      <c r="C124" s="69">
        <v>1914</v>
      </c>
      <c r="D124" s="79" t="s">
        <v>318</v>
      </c>
      <c r="E124" s="79" t="s">
        <v>832</v>
      </c>
      <c r="F124" s="79" t="s">
        <v>60</v>
      </c>
      <c r="G124" s="79" t="s">
        <v>134</v>
      </c>
      <c r="H124" s="79" t="s">
        <v>83</v>
      </c>
      <c r="I124" s="125">
        <v>56861</v>
      </c>
      <c r="J124" s="127" t="s">
        <v>833</v>
      </c>
      <c r="K124" s="80"/>
      <c r="L124" s="81"/>
      <c r="M124" s="81"/>
      <c r="N124" s="81"/>
      <c r="O124" s="81">
        <f>SUM(Table1[[#This Row],[Salaries and Wages]:[Variable Fringe]])</f>
        <v>187073</v>
      </c>
      <c r="P124" s="81"/>
      <c r="Q124" s="81"/>
      <c r="R124" s="81"/>
      <c r="S124" s="81"/>
      <c r="T124" s="81"/>
      <c r="U124" s="81"/>
      <c r="V124" s="81"/>
      <c r="W124" s="81">
        <f>SUM(Table1[[#This Row],[ADOPTED
Supplies]:[ADOPTED
Other]])+Table1[[#This Row],[
 ADOPTED
Capital Expenditures]]</f>
        <v>0</v>
      </c>
      <c r="X124" s="81"/>
      <c r="Y124" s="81"/>
      <c r="Z124" s="81"/>
      <c r="AA124" s="83">
        <v>-48500</v>
      </c>
      <c r="AB124" s="131" t="s">
        <v>834</v>
      </c>
      <c r="AC124" s="68" t="s">
        <v>835</v>
      </c>
      <c r="AD124" s="72" t="s">
        <v>836</v>
      </c>
      <c r="AE124" s="79" t="s">
        <v>94</v>
      </c>
      <c r="AF124" s="68" t="s">
        <v>837</v>
      </c>
      <c r="AG124" s="92"/>
      <c r="AH124" s="72">
        <v>0</v>
      </c>
      <c r="AI124" s="72"/>
      <c r="AJ124" s="68"/>
      <c r="AK124" s="68"/>
      <c r="AL124" s="68"/>
      <c r="AM124" s="68"/>
      <c r="AN124" s="68"/>
      <c r="AO124" s="68"/>
      <c r="AP124" s="68"/>
      <c r="AQ124" s="68"/>
      <c r="AR124" s="68"/>
      <c r="AS124" s="68" t="s">
        <v>83</v>
      </c>
      <c r="AT124" s="115" t="s">
        <v>833</v>
      </c>
      <c r="AU124" s="116" t="b">
        <f>IF(Table1[[#This Row],[PROPOSED
Form ID Name]]=Table1[[#This Row],[ADOPTED
Form ID Name]],TRUE,FALSE)</f>
        <v>1</v>
      </c>
      <c r="AV124" s="121" t="s">
        <v>834</v>
      </c>
      <c r="AW124" s="122" t="b">
        <f>AND(Table1[[#This Row],[PROPOSED Adjustment Description]]=Table1[[#This Row],[ ADOPTED
Adjustment Description]],TRUE,FALSE)</f>
        <v>0</v>
      </c>
    </row>
    <row r="125" spans="1:49" s="1" customFormat="1" ht="45" hidden="1" customHeight="1" x14ac:dyDescent="0.15">
      <c r="A125" s="61">
        <v>200227</v>
      </c>
      <c r="B125" s="73" t="s">
        <v>398</v>
      </c>
      <c r="C125" s="63">
        <v>1913</v>
      </c>
      <c r="D125" s="73" t="s">
        <v>399</v>
      </c>
      <c r="E125" s="73" t="s">
        <v>335</v>
      </c>
      <c r="F125" s="73" t="s">
        <v>83</v>
      </c>
      <c r="G125" s="73" t="s">
        <v>89</v>
      </c>
      <c r="H125" s="73" t="s">
        <v>83</v>
      </c>
      <c r="I125" s="125">
        <v>56863</v>
      </c>
      <c r="J125" s="127" t="s">
        <v>838</v>
      </c>
      <c r="K125" s="74"/>
      <c r="L125" s="75"/>
      <c r="M125" s="75"/>
      <c r="N125" s="75"/>
      <c r="O125" s="75">
        <f>SUM(Table1[[#This Row],[Salaries and Wages]:[Variable Fringe]])</f>
        <v>72342</v>
      </c>
      <c r="P125" s="75"/>
      <c r="Q125" s="75"/>
      <c r="R125" s="75"/>
      <c r="S125" s="75"/>
      <c r="T125" s="75"/>
      <c r="U125" s="75"/>
      <c r="V125" s="75"/>
      <c r="W125" s="75">
        <f>SUM(Table1[[#This Row],[ADOPTED
Supplies]:[ADOPTED
Other]])+Table1[[#This Row],[
 ADOPTED
Capital Expenditures]]</f>
        <v>0</v>
      </c>
      <c r="X125" s="75"/>
      <c r="Y125" s="75"/>
      <c r="Z125" s="75"/>
      <c r="AA125" s="75">
        <v>1284412</v>
      </c>
      <c r="AB125" s="131" t="s">
        <v>839</v>
      </c>
      <c r="AC125" s="62" t="s">
        <v>840</v>
      </c>
      <c r="AD125" s="62" t="s">
        <v>841</v>
      </c>
      <c r="AE125" s="73" t="s">
        <v>94</v>
      </c>
      <c r="AF125" s="62" t="s">
        <v>842</v>
      </c>
      <c r="AG125" s="91"/>
      <c r="AH125" s="66">
        <v>0</v>
      </c>
      <c r="AI125" s="66"/>
      <c r="AJ125" s="62"/>
      <c r="AK125" s="62"/>
      <c r="AL125" s="62"/>
      <c r="AM125" s="62"/>
      <c r="AN125" s="62"/>
      <c r="AO125" s="62"/>
      <c r="AP125" s="62"/>
      <c r="AQ125" s="62" t="s">
        <v>83</v>
      </c>
      <c r="AR125" s="62"/>
      <c r="AS125" s="62"/>
      <c r="AT125" s="115" t="s">
        <v>838</v>
      </c>
      <c r="AU125" s="117" t="b">
        <f>IF(Table1[[#This Row],[PROPOSED
Form ID Name]]=Table1[[#This Row],[ADOPTED
Form ID Name]],TRUE,FALSE)</f>
        <v>1</v>
      </c>
      <c r="AV125" s="121" t="s">
        <v>839</v>
      </c>
      <c r="AW125" s="122" t="b">
        <f>AND(Table1[[#This Row],[PROPOSED Adjustment Description]]=Table1[[#This Row],[ ADOPTED
Adjustment Description]],TRUE,FALSE)</f>
        <v>0</v>
      </c>
    </row>
    <row r="126" spans="1:49" s="1" customFormat="1" ht="45" hidden="1" customHeight="1" x14ac:dyDescent="0.15">
      <c r="A126" s="61">
        <v>100000</v>
      </c>
      <c r="B126" s="62" t="s">
        <v>57</v>
      </c>
      <c r="C126" s="63">
        <v>1914</v>
      </c>
      <c r="D126" s="62" t="s">
        <v>318</v>
      </c>
      <c r="E126" s="62" t="s">
        <v>843</v>
      </c>
      <c r="F126" s="62" t="s">
        <v>60</v>
      </c>
      <c r="G126" s="62" t="s">
        <v>134</v>
      </c>
      <c r="H126" s="62" t="s">
        <v>83</v>
      </c>
      <c r="I126" s="125">
        <v>56864</v>
      </c>
      <c r="J126" s="126" t="s">
        <v>844</v>
      </c>
      <c r="K126" s="64"/>
      <c r="L126" s="65"/>
      <c r="M126" s="65"/>
      <c r="N126" s="65"/>
      <c r="O126" s="65">
        <f>SUM(Table1[[#This Row],[Salaries and Wages]:[Variable Fringe]])</f>
        <v>120830</v>
      </c>
      <c r="P126" s="65"/>
      <c r="Q126" s="65"/>
      <c r="R126" s="65"/>
      <c r="S126" s="65"/>
      <c r="T126" s="65"/>
      <c r="U126" s="65"/>
      <c r="V126" s="65"/>
      <c r="W126" s="65">
        <f>SUM(Table1[[#This Row],[ADOPTED
Supplies]:[ADOPTED
Other]])+Table1[[#This Row],[
 ADOPTED
Capital Expenditures]]</f>
        <v>0</v>
      </c>
      <c r="X126" s="65"/>
      <c r="Y126" s="65"/>
      <c r="Z126" s="65"/>
      <c r="AA126" s="78">
        <v>-891460</v>
      </c>
      <c r="AB126" s="130" t="s">
        <v>845</v>
      </c>
      <c r="AC126" s="62" t="s">
        <v>846</v>
      </c>
      <c r="AD126" s="62" t="s">
        <v>847</v>
      </c>
      <c r="AE126" s="62" t="s">
        <v>94</v>
      </c>
      <c r="AF126" s="66" t="s">
        <v>848</v>
      </c>
      <c r="AG126" s="91"/>
      <c r="AH126" s="66">
        <v>0</v>
      </c>
      <c r="AI126" s="66"/>
      <c r="AJ126" s="66"/>
      <c r="AK126" s="66"/>
      <c r="AL126" s="66"/>
      <c r="AM126" s="66"/>
      <c r="AN126" s="66"/>
      <c r="AO126" s="66"/>
      <c r="AP126" s="66"/>
      <c r="AQ126" s="66"/>
      <c r="AR126" s="66"/>
      <c r="AS126" s="62" t="s">
        <v>83</v>
      </c>
      <c r="AT126" s="115" t="s">
        <v>844</v>
      </c>
      <c r="AU126" s="116" t="b">
        <f>IF(Table1[[#This Row],[PROPOSED
Form ID Name]]=Table1[[#This Row],[ADOPTED
Form ID Name]],TRUE,FALSE)</f>
        <v>1</v>
      </c>
      <c r="AV126" s="121" t="s">
        <v>845</v>
      </c>
      <c r="AW126" s="122" t="b">
        <f>AND(Table1[[#This Row],[PROPOSED Adjustment Description]]=Table1[[#This Row],[ ADOPTED
Adjustment Description]],TRUE,FALSE)</f>
        <v>0</v>
      </c>
    </row>
    <row r="127" spans="1:49" s="1" customFormat="1" ht="45" hidden="1" customHeight="1" x14ac:dyDescent="0.15">
      <c r="A127" s="67">
        <v>100000</v>
      </c>
      <c r="B127" s="68" t="s">
        <v>57</v>
      </c>
      <c r="C127" s="69">
        <v>2113</v>
      </c>
      <c r="D127" s="68" t="s">
        <v>159</v>
      </c>
      <c r="E127" s="68" t="s">
        <v>59</v>
      </c>
      <c r="F127" s="68" t="s">
        <v>83</v>
      </c>
      <c r="G127" s="68" t="s">
        <v>61</v>
      </c>
      <c r="H127" s="68" t="s">
        <v>83</v>
      </c>
      <c r="I127" s="125">
        <v>56867</v>
      </c>
      <c r="J127" s="126" t="s">
        <v>849</v>
      </c>
      <c r="K127" s="70">
        <v>1</v>
      </c>
      <c r="L127" s="71">
        <v>74763</v>
      </c>
      <c r="M127" s="71">
        <v>17874</v>
      </c>
      <c r="N127" s="71">
        <v>9619</v>
      </c>
      <c r="O127" s="71">
        <f>SUM(Table1[[#This Row],[Salaries and Wages]:[Variable Fringe]])</f>
        <v>0</v>
      </c>
      <c r="P127" s="71"/>
      <c r="Q127" s="71"/>
      <c r="R127" s="71"/>
      <c r="S127" s="71"/>
      <c r="T127" s="71"/>
      <c r="U127" s="71"/>
      <c r="V127" s="71"/>
      <c r="W127" s="71">
        <f>SUM(Table1[[#This Row],[ADOPTED
Supplies]:[ADOPTED
Other]])+Table1[[#This Row],[
 ADOPTED
Capital Expenditures]]</f>
        <v>10000</v>
      </c>
      <c r="X127" s="71"/>
      <c r="Y127" s="71"/>
      <c r="Z127" s="71">
        <v>102256</v>
      </c>
      <c r="AA127" s="71"/>
      <c r="AB127" s="130" t="s">
        <v>850</v>
      </c>
      <c r="AC127" s="68" t="s">
        <v>851</v>
      </c>
      <c r="AD127" s="68" t="s">
        <v>852</v>
      </c>
      <c r="AE127" s="68" t="s">
        <v>94</v>
      </c>
      <c r="AF127" s="68" t="s">
        <v>69</v>
      </c>
      <c r="AG127" s="92"/>
      <c r="AH127" s="72">
        <v>0</v>
      </c>
      <c r="AI127" s="72"/>
      <c r="AJ127" s="68"/>
      <c r="AK127" s="68"/>
      <c r="AL127" s="68"/>
      <c r="AM127" s="68"/>
      <c r="AN127" s="68"/>
      <c r="AO127" s="68"/>
      <c r="AP127" s="68"/>
      <c r="AQ127" s="68"/>
      <c r="AR127" s="68"/>
      <c r="AS127" s="68" t="s">
        <v>83</v>
      </c>
      <c r="AT127" s="115" t="s">
        <v>849</v>
      </c>
      <c r="AU127" s="116" t="b">
        <f>IF(Table1[[#This Row],[PROPOSED
Form ID Name]]=Table1[[#This Row],[ADOPTED
Form ID Name]],TRUE,FALSE)</f>
        <v>1</v>
      </c>
      <c r="AV127" s="121" t="s">
        <v>850</v>
      </c>
      <c r="AW127" s="122" t="b">
        <f>AND(Table1[[#This Row],[PROPOSED Adjustment Description]]=Table1[[#This Row],[ ADOPTED
Adjustment Description]],TRUE,FALSE)</f>
        <v>0</v>
      </c>
    </row>
    <row r="128" spans="1:49" s="1" customFormat="1" ht="45" hidden="1" customHeight="1" x14ac:dyDescent="0.15">
      <c r="A128" s="67">
        <v>200300</v>
      </c>
      <c r="B128" s="79" t="s">
        <v>124</v>
      </c>
      <c r="C128" s="69">
        <v>1614</v>
      </c>
      <c r="D128" s="79" t="s">
        <v>125</v>
      </c>
      <c r="E128" s="79" t="s">
        <v>238</v>
      </c>
      <c r="F128" s="79" t="s">
        <v>83</v>
      </c>
      <c r="G128" s="79" t="s">
        <v>61</v>
      </c>
      <c r="H128" s="79" t="s">
        <v>853</v>
      </c>
      <c r="I128" s="125">
        <v>56868</v>
      </c>
      <c r="J128" s="127" t="s">
        <v>854</v>
      </c>
      <c r="K128" s="80"/>
      <c r="L128" s="81"/>
      <c r="M128" s="81"/>
      <c r="N128" s="81"/>
      <c r="O128" s="81">
        <f>SUM(Table1[[#This Row],[Salaries and Wages]:[Variable Fringe]])</f>
        <v>0</v>
      </c>
      <c r="P128" s="81"/>
      <c r="Q128" s="81">
        <v>15000</v>
      </c>
      <c r="R128" s="81"/>
      <c r="S128" s="81"/>
      <c r="T128" s="81"/>
      <c r="U128" s="81"/>
      <c r="V128" s="81"/>
      <c r="W128" s="81">
        <f>SUM(Table1[[#This Row],[ADOPTED
Supplies]:[ADOPTED
Other]])+Table1[[#This Row],[
 ADOPTED
Capital Expenditures]]</f>
        <v>65340</v>
      </c>
      <c r="X128" s="81"/>
      <c r="Y128" s="81"/>
      <c r="Z128" s="81">
        <v>15000</v>
      </c>
      <c r="AA128" s="81"/>
      <c r="AB128" s="132" t="s">
        <v>855</v>
      </c>
      <c r="AC128" s="68" t="s">
        <v>856</v>
      </c>
      <c r="AD128" s="68" t="s">
        <v>857</v>
      </c>
      <c r="AE128" s="79" t="s">
        <v>67</v>
      </c>
      <c r="AF128" s="79" t="s">
        <v>858</v>
      </c>
      <c r="AG128" s="94"/>
      <c r="AH128" s="82">
        <v>0</v>
      </c>
      <c r="AI128" s="82"/>
      <c r="AJ128" s="79"/>
      <c r="AK128" s="79"/>
      <c r="AL128" s="79"/>
      <c r="AM128" s="79"/>
      <c r="AN128" s="79"/>
      <c r="AO128" s="68" t="s">
        <v>83</v>
      </c>
      <c r="AP128" s="68"/>
      <c r="AQ128" s="68"/>
      <c r="AR128" s="87"/>
      <c r="AS128" s="87"/>
      <c r="AT128" s="115" t="s">
        <v>854</v>
      </c>
      <c r="AU128" s="117" t="b">
        <f>IF(Table1[[#This Row],[PROPOSED
Form ID Name]]=Table1[[#This Row],[ADOPTED
Form ID Name]],TRUE,FALSE)</f>
        <v>1</v>
      </c>
      <c r="AV128" s="121" t="s">
        <v>855</v>
      </c>
      <c r="AW128" s="122" t="b">
        <f>AND(Table1[[#This Row],[PROPOSED Adjustment Description]]=Table1[[#This Row],[ ADOPTED
Adjustment Description]],TRUE,FALSE)</f>
        <v>0</v>
      </c>
    </row>
    <row r="129" spans="1:49" s="1" customFormat="1" ht="45" hidden="1" customHeight="1" x14ac:dyDescent="0.15">
      <c r="A129" s="61">
        <v>100000</v>
      </c>
      <c r="B129" s="62" t="s">
        <v>57</v>
      </c>
      <c r="C129" s="63">
        <v>2113</v>
      </c>
      <c r="D129" s="62" t="s">
        <v>159</v>
      </c>
      <c r="E129" s="62" t="s">
        <v>72</v>
      </c>
      <c r="F129" s="62" t="s">
        <v>83</v>
      </c>
      <c r="G129" s="62" t="s">
        <v>61</v>
      </c>
      <c r="H129" s="62" t="s">
        <v>83</v>
      </c>
      <c r="I129" s="125">
        <v>56869</v>
      </c>
      <c r="J129" s="126" t="s">
        <v>859</v>
      </c>
      <c r="K129" s="64">
        <v>1</v>
      </c>
      <c r="L129" s="65">
        <v>74763</v>
      </c>
      <c r="M129" s="65">
        <v>17874</v>
      </c>
      <c r="N129" s="65">
        <v>9619</v>
      </c>
      <c r="O129" s="65">
        <f>SUM(Table1[[#This Row],[Salaries and Wages]:[Variable Fringe]])</f>
        <v>2457460</v>
      </c>
      <c r="P129" s="65"/>
      <c r="Q129" s="65"/>
      <c r="R129" s="65"/>
      <c r="S129" s="65"/>
      <c r="T129" s="65"/>
      <c r="U129" s="65"/>
      <c r="V129" s="65"/>
      <c r="W129" s="65">
        <f>SUM(Table1[[#This Row],[ADOPTED
Supplies]:[ADOPTED
Other]])+Table1[[#This Row],[
 ADOPTED
Capital Expenditures]]</f>
        <v>0</v>
      </c>
      <c r="X129" s="65"/>
      <c r="Y129" s="65"/>
      <c r="Z129" s="65">
        <v>102256</v>
      </c>
      <c r="AA129" s="65"/>
      <c r="AB129" s="130" t="s">
        <v>860</v>
      </c>
      <c r="AC129" s="62" t="s">
        <v>861</v>
      </c>
      <c r="AD129" s="62" t="s">
        <v>862</v>
      </c>
      <c r="AE129" s="62" t="s">
        <v>94</v>
      </c>
      <c r="AF129" s="62" t="s">
        <v>69</v>
      </c>
      <c r="AG129" s="91"/>
      <c r="AH129" s="66">
        <v>0</v>
      </c>
      <c r="AI129" s="66"/>
      <c r="AJ129" s="62"/>
      <c r="AK129" s="62"/>
      <c r="AL129" s="62"/>
      <c r="AM129" s="62"/>
      <c r="AN129" s="62"/>
      <c r="AO129" s="62"/>
      <c r="AP129" s="62"/>
      <c r="AQ129" s="62"/>
      <c r="AR129" s="62"/>
      <c r="AS129" s="62" t="s">
        <v>70</v>
      </c>
      <c r="AT129" s="115" t="s">
        <v>859</v>
      </c>
      <c r="AU129" s="116" t="b">
        <f>IF(Table1[[#This Row],[PROPOSED
Form ID Name]]=Table1[[#This Row],[ADOPTED
Form ID Name]],TRUE,FALSE)</f>
        <v>1</v>
      </c>
      <c r="AV129" s="121" t="s">
        <v>860</v>
      </c>
      <c r="AW129" s="122" t="b">
        <f>AND(Table1[[#This Row],[PROPOSED Adjustment Description]]=Table1[[#This Row],[ ADOPTED
Adjustment Description]],TRUE,FALSE)</f>
        <v>0</v>
      </c>
    </row>
    <row r="130" spans="1:49" s="1" customFormat="1" ht="45" hidden="1" customHeight="1" x14ac:dyDescent="0.15">
      <c r="A130" s="61">
        <v>200300</v>
      </c>
      <c r="B130" s="73" t="s">
        <v>124</v>
      </c>
      <c r="C130" s="63">
        <v>1614</v>
      </c>
      <c r="D130" s="73" t="s">
        <v>125</v>
      </c>
      <c r="E130" s="73" t="s">
        <v>103</v>
      </c>
      <c r="F130" s="73" t="s">
        <v>83</v>
      </c>
      <c r="G130" s="73" t="s">
        <v>160</v>
      </c>
      <c r="H130" s="73" t="s">
        <v>853</v>
      </c>
      <c r="I130" s="125">
        <v>56870</v>
      </c>
      <c r="J130" s="127" t="s">
        <v>863</v>
      </c>
      <c r="K130" s="74"/>
      <c r="L130" s="75"/>
      <c r="M130" s="75"/>
      <c r="N130" s="75"/>
      <c r="O130" s="75">
        <f>SUM(Table1[[#This Row],[Salaries and Wages]:[Variable Fringe]])</f>
        <v>0</v>
      </c>
      <c r="P130" s="75"/>
      <c r="Q130" s="75">
        <v>160000</v>
      </c>
      <c r="R130" s="75"/>
      <c r="S130" s="75"/>
      <c r="T130" s="75"/>
      <c r="U130" s="75"/>
      <c r="V130" s="75"/>
      <c r="W130" s="75">
        <f>SUM(Table1[[#This Row],[ADOPTED
Supplies]:[ADOPTED
Other]])+Table1[[#This Row],[
 ADOPTED
Capital Expenditures]]</f>
        <v>1000000</v>
      </c>
      <c r="X130" s="75"/>
      <c r="Y130" s="75"/>
      <c r="Z130" s="75">
        <v>160000</v>
      </c>
      <c r="AA130" s="75"/>
      <c r="AB130" s="131" t="s">
        <v>864</v>
      </c>
      <c r="AC130" s="62" t="s">
        <v>865</v>
      </c>
      <c r="AD130" s="62" t="s">
        <v>866</v>
      </c>
      <c r="AE130" s="73" t="s">
        <v>67</v>
      </c>
      <c r="AF130" s="73" t="s">
        <v>867</v>
      </c>
      <c r="AG130" s="93"/>
      <c r="AH130" s="76">
        <v>0</v>
      </c>
      <c r="AI130" s="76"/>
      <c r="AJ130" s="73"/>
      <c r="AK130" s="73"/>
      <c r="AL130" s="73"/>
      <c r="AM130" s="73"/>
      <c r="AN130" s="73"/>
      <c r="AO130" s="62" t="s">
        <v>83</v>
      </c>
      <c r="AP130" s="62"/>
      <c r="AQ130" s="62"/>
      <c r="AR130" s="87"/>
      <c r="AS130" s="87"/>
      <c r="AT130" s="115" t="s">
        <v>863</v>
      </c>
      <c r="AU130" s="117" t="b">
        <f>IF(Table1[[#This Row],[PROPOSED
Form ID Name]]=Table1[[#This Row],[ADOPTED
Form ID Name]],TRUE,FALSE)</f>
        <v>1</v>
      </c>
      <c r="AV130" s="121" t="s">
        <v>864</v>
      </c>
      <c r="AW130" s="122" t="b">
        <f>AND(Table1[[#This Row],[PROPOSED Adjustment Description]]=Table1[[#This Row],[ ADOPTED
Adjustment Description]],TRUE,FALSE)</f>
        <v>0</v>
      </c>
    </row>
    <row r="131" spans="1:49" s="1" customFormat="1" ht="45" hidden="1" customHeight="1" x14ac:dyDescent="0.15">
      <c r="A131" s="61">
        <v>720009</v>
      </c>
      <c r="B131" s="73" t="s">
        <v>821</v>
      </c>
      <c r="C131" s="63">
        <v>1317</v>
      </c>
      <c r="D131" s="73" t="s">
        <v>492</v>
      </c>
      <c r="E131" s="73" t="s">
        <v>278</v>
      </c>
      <c r="F131" s="73" t="s">
        <v>83</v>
      </c>
      <c r="G131" s="73" t="s">
        <v>89</v>
      </c>
      <c r="H131" s="73" t="s">
        <v>83</v>
      </c>
      <c r="I131" s="125">
        <v>56871</v>
      </c>
      <c r="J131" s="127" t="s">
        <v>868</v>
      </c>
      <c r="K131" s="74"/>
      <c r="L131" s="75"/>
      <c r="M131" s="75"/>
      <c r="N131" s="75"/>
      <c r="O131" s="75">
        <f>SUM(Table1[[#This Row],[Salaries and Wages]:[Variable Fringe]])</f>
        <v>164834</v>
      </c>
      <c r="P131" s="75"/>
      <c r="Q131" s="75"/>
      <c r="R131" s="75"/>
      <c r="S131" s="75"/>
      <c r="T131" s="75"/>
      <c r="U131" s="75"/>
      <c r="V131" s="75"/>
      <c r="W131" s="75">
        <f>SUM(Table1[[#This Row],[ADOPTED
Supplies]:[ADOPTED
Other]])+Table1[[#This Row],[
 ADOPTED
Capital Expenditures]]</f>
        <v>0</v>
      </c>
      <c r="X131" s="75"/>
      <c r="Y131" s="75"/>
      <c r="Z131" s="75"/>
      <c r="AA131" s="75">
        <v>791988</v>
      </c>
      <c r="AB131" s="131" t="s">
        <v>869</v>
      </c>
      <c r="AC131" s="62" t="s">
        <v>814</v>
      </c>
      <c r="AD131" s="66" t="s">
        <v>870</v>
      </c>
      <c r="AE131" s="73" t="s">
        <v>94</v>
      </c>
      <c r="AF131" s="73" t="s">
        <v>83</v>
      </c>
      <c r="AG131" s="93"/>
      <c r="AH131" s="76">
        <v>0</v>
      </c>
      <c r="AI131" s="76"/>
      <c r="AJ131" s="73"/>
      <c r="AK131" s="73"/>
      <c r="AL131" s="73"/>
      <c r="AM131" s="73"/>
      <c r="AN131" s="73"/>
      <c r="AO131" s="62" t="s">
        <v>83</v>
      </c>
      <c r="AP131" s="62"/>
      <c r="AQ131" s="62"/>
      <c r="AR131" s="87"/>
      <c r="AS131" s="87"/>
      <c r="AT131" s="115" t="s">
        <v>868</v>
      </c>
      <c r="AU131" s="117" t="b">
        <f>IF(Table1[[#This Row],[PROPOSED
Form ID Name]]=Table1[[#This Row],[ADOPTED
Form ID Name]],TRUE,FALSE)</f>
        <v>1</v>
      </c>
      <c r="AV131" s="121" t="s">
        <v>869</v>
      </c>
      <c r="AW131" s="122" t="b">
        <f>AND(Table1[[#This Row],[PROPOSED Adjustment Description]]=Table1[[#This Row],[ ADOPTED
Adjustment Description]],TRUE,FALSE)</f>
        <v>0</v>
      </c>
    </row>
    <row r="132" spans="1:49" s="1" customFormat="1" ht="45" hidden="1" customHeight="1" x14ac:dyDescent="0.15">
      <c r="A132" s="67">
        <v>720009</v>
      </c>
      <c r="B132" s="79" t="s">
        <v>821</v>
      </c>
      <c r="C132" s="69">
        <v>1317</v>
      </c>
      <c r="D132" s="79" t="s">
        <v>492</v>
      </c>
      <c r="E132" s="79" t="s">
        <v>329</v>
      </c>
      <c r="F132" s="79" t="s">
        <v>83</v>
      </c>
      <c r="G132" s="79" t="s">
        <v>134</v>
      </c>
      <c r="H132" s="79" t="s">
        <v>83</v>
      </c>
      <c r="I132" s="125">
        <v>56872</v>
      </c>
      <c r="J132" s="127" t="s">
        <v>871</v>
      </c>
      <c r="K132" s="80"/>
      <c r="L132" s="81"/>
      <c r="M132" s="81"/>
      <c r="N132" s="81"/>
      <c r="O132" s="81">
        <f>SUM(Table1[[#This Row],[Salaries and Wages]:[Variable Fringe]])</f>
        <v>0</v>
      </c>
      <c r="P132" s="81"/>
      <c r="Q132" s="81"/>
      <c r="R132" s="81"/>
      <c r="S132" s="81"/>
      <c r="T132" s="81"/>
      <c r="U132" s="81"/>
      <c r="V132" s="81"/>
      <c r="W132" s="81">
        <f>SUM(Table1[[#This Row],[ADOPTED
Supplies]:[ADOPTED
Other]])+Table1[[#This Row],[
 ADOPTED
Capital Expenditures]]</f>
        <v>1000000</v>
      </c>
      <c r="X132" s="81"/>
      <c r="Y132" s="81"/>
      <c r="Z132" s="81"/>
      <c r="AA132" s="83">
        <v>-10086823</v>
      </c>
      <c r="AB132" s="131" t="s">
        <v>872</v>
      </c>
      <c r="AC132" s="68" t="s">
        <v>873</v>
      </c>
      <c r="AD132" s="68" t="s">
        <v>874</v>
      </c>
      <c r="AE132" s="79" t="s">
        <v>94</v>
      </c>
      <c r="AF132" s="79" t="s">
        <v>352</v>
      </c>
      <c r="AG132" s="94"/>
      <c r="AH132" s="82">
        <v>0</v>
      </c>
      <c r="AI132" s="82"/>
      <c r="AJ132" s="79"/>
      <c r="AK132" s="79"/>
      <c r="AL132" s="79"/>
      <c r="AM132" s="79"/>
      <c r="AN132" s="79"/>
      <c r="AO132" s="68" t="s">
        <v>83</v>
      </c>
      <c r="AP132" s="68"/>
      <c r="AQ132" s="68"/>
      <c r="AR132" s="87"/>
      <c r="AS132" s="87"/>
      <c r="AT132" s="115" t="s">
        <v>871</v>
      </c>
      <c r="AU132" s="117" t="b">
        <f>IF(Table1[[#This Row],[PROPOSED
Form ID Name]]=Table1[[#This Row],[ADOPTED
Form ID Name]],TRUE,FALSE)</f>
        <v>1</v>
      </c>
      <c r="AV132" s="121" t="s">
        <v>872</v>
      </c>
      <c r="AW132" s="122" t="b">
        <f>AND(Table1[[#This Row],[PROPOSED Adjustment Description]]=Table1[[#This Row],[ ADOPTED
Adjustment Description]],TRUE,FALSE)</f>
        <v>0</v>
      </c>
    </row>
    <row r="133" spans="1:49" s="1" customFormat="1" ht="45" hidden="1" customHeight="1" x14ac:dyDescent="0.15">
      <c r="A133" s="67">
        <v>100000</v>
      </c>
      <c r="B133" s="68" t="s">
        <v>57</v>
      </c>
      <c r="C133" s="69">
        <v>1713</v>
      </c>
      <c r="D133" s="68" t="s">
        <v>875</v>
      </c>
      <c r="E133" s="68" t="s">
        <v>59</v>
      </c>
      <c r="F133" s="68" t="s">
        <v>60</v>
      </c>
      <c r="G133" s="68" t="s">
        <v>61</v>
      </c>
      <c r="H133" s="68" t="s">
        <v>83</v>
      </c>
      <c r="I133" s="125">
        <v>56877</v>
      </c>
      <c r="J133" s="126" t="s">
        <v>876</v>
      </c>
      <c r="K133" s="84">
        <v>-1.5</v>
      </c>
      <c r="L133" s="71">
        <v>23775</v>
      </c>
      <c r="M133" s="77">
        <v>-26090</v>
      </c>
      <c r="N133" s="77">
        <v>-29759</v>
      </c>
      <c r="O133" s="77">
        <f>SUM(Table1[[#This Row],[Salaries and Wages]:[Variable Fringe]])</f>
        <v>0</v>
      </c>
      <c r="P133" s="71">
        <v>1500</v>
      </c>
      <c r="Q133" s="71"/>
      <c r="R133" s="71"/>
      <c r="S133" s="71"/>
      <c r="T133" s="71"/>
      <c r="U133" s="71"/>
      <c r="V133" s="71"/>
      <c r="W133" s="71">
        <f>SUM(Table1[[#This Row],[ADOPTED
Supplies]:[ADOPTED
Other]])+Table1[[#This Row],[
 ADOPTED
Capital Expenditures]]</f>
        <v>0</v>
      </c>
      <c r="X133" s="71"/>
      <c r="Y133" s="71"/>
      <c r="Z133" s="77">
        <v>-30574</v>
      </c>
      <c r="AA133" s="71"/>
      <c r="AB133" s="130" t="s">
        <v>877</v>
      </c>
      <c r="AC133" s="68" t="s">
        <v>878</v>
      </c>
      <c r="AD133" s="68" t="s">
        <v>879</v>
      </c>
      <c r="AE133" s="68" t="s">
        <v>67</v>
      </c>
      <c r="AF133" s="72" t="s">
        <v>880</v>
      </c>
      <c r="AG133" s="92"/>
      <c r="AH133" s="72">
        <v>0</v>
      </c>
      <c r="AI133" s="72"/>
      <c r="AJ133" s="72"/>
      <c r="AK133" s="72"/>
      <c r="AL133" s="72"/>
      <c r="AM133" s="72"/>
      <c r="AN133" s="72"/>
      <c r="AO133" s="72"/>
      <c r="AP133" s="72"/>
      <c r="AQ133" s="72"/>
      <c r="AR133" s="72"/>
      <c r="AS133" s="68" t="s">
        <v>83</v>
      </c>
      <c r="AT133" s="115" t="s">
        <v>876</v>
      </c>
      <c r="AU133" s="116" t="b">
        <f>IF(Table1[[#This Row],[PROPOSED
Form ID Name]]=Table1[[#This Row],[ADOPTED
Form ID Name]],TRUE,FALSE)</f>
        <v>1</v>
      </c>
      <c r="AV133" s="121" t="s">
        <v>877</v>
      </c>
      <c r="AW133" s="122" t="b">
        <f>AND(Table1[[#This Row],[PROPOSED Adjustment Description]]=Table1[[#This Row],[ ADOPTED
Adjustment Description]],TRUE,FALSE)</f>
        <v>0</v>
      </c>
    </row>
    <row r="134" spans="1:49" s="1" customFormat="1" ht="45" hidden="1" customHeight="1" x14ac:dyDescent="0.15">
      <c r="A134" s="61">
        <v>100000</v>
      </c>
      <c r="B134" s="62" t="s">
        <v>57</v>
      </c>
      <c r="C134" s="63">
        <v>1713</v>
      </c>
      <c r="D134" s="62" t="s">
        <v>875</v>
      </c>
      <c r="E134" s="62" t="s">
        <v>238</v>
      </c>
      <c r="F134" s="62" t="s">
        <v>60</v>
      </c>
      <c r="G134" s="62" t="s">
        <v>160</v>
      </c>
      <c r="H134" s="62" t="s">
        <v>83</v>
      </c>
      <c r="I134" s="125">
        <v>56878</v>
      </c>
      <c r="J134" s="126" t="s">
        <v>881</v>
      </c>
      <c r="K134" s="64"/>
      <c r="L134" s="65"/>
      <c r="M134" s="65"/>
      <c r="N134" s="65"/>
      <c r="O134" s="65">
        <f>SUM(Table1[[#This Row],[Salaries and Wages]:[Variable Fringe]])</f>
        <v>0</v>
      </c>
      <c r="P134" s="65"/>
      <c r="Q134" s="65">
        <v>864000</v>
      </c>
      <c r="R134" s="65"/>
      <c r="S134" s="65"/>
      <c r="T134" s="65"/>
      <c r="U134" s="65"/>
      <c r="V134" s="65"/>
      <c r="W134" s="65">
        <f>SUM(Table1[[#This Row],[ADOPTED
Supplies]:[ADOPTED
Other]])+Table1[[#This Row],[
 ADOPTED
Capital Expenditures]]</f>
        <v>0</v>
      </c>
      <c r="X134" s="65"/>
      <c r="Y134" s="65"/>
      <c r="Z134" s="65">
        <v>864000</v>
      </c>
      <c r="AA134" s="65"/>
      <c r="AB134" s="130" t="s">
        <v>882</v>
      </c>
      <c r="AC134" s="62" t="s">
        <v>883</v>
      </c>
      <c r="AD134" s="62" t="s">
        <v>884</v>
      </c>
      <c r="AE134" s="62" t="s">
        <v>67</v>
      </c>
      <c r="AF134" s="66" t="s">
        <v>885</v>
      </c>
      <c r="AG134" s="91"/>
      <c r="AH134" s="66">
        <v>0</v>
      </c>
      <c r="AI134" s="66"/>
      <c r="AJ134" s="66"/>
      <c r="AK134" s="66"/>
      <c r="AL134" s="66"/>
      <c r="AM134" s="66"/>
      <c r="AN134" s="66"/>
      <c r="AO134" s="66"/>
      <c r="AP134" s="66"/>
      <c r="AQ134" s="66"/>
      <c r="AR134" s="66"/>
      <c r="AS134" s="62" t="s">
        <v>70</v>
      </c>
      <c r="AT134" s="115" t="s">
        <v>881</v>
      </c>
      <c r="AU134" s="116" t="b">
        <f>IF(Table1[[#This Row],[PROPOSED
Form ID Name]]=Table1[[#This Row],[ADOPTED
Form ID Name]],TRUE,FALSE)</f>
        <v>1</v>
      </c>
      <c r="AV134" s="121" t="s">
        <v>882</v>
      </c>
      <c r="AW134" s="122" t="b">
        <f>AND(Table1[[#This Row],[PROPOSED Adjustment Description]]=Table1[[#This Row],[ ADOPTED
Adjustment Description]],TRUE,FALSE)</f>
        <v>0</v>
      </c>
    </row>
    <row r="135" spans="1:49" s="1" customFormat="1" ht="45" hidden="1" customHeight="1" x14ac:dyDescent="0.15">
      <c r="A135" s="67">
        <v>100000</v>
      </c>
      <c r="B135" s="68" t="s">
        <v>57</v>
      </c>
      <c r="C135" s="69">
        <v>1713</v>
      </c>
      <c r="D135" s="68" t="s">
        <v>875</v>
      </c>
      <c r="E135" s="68" t="s">
        <v>126</v>
      </c>
      <c r="F135" s="68" t="s">
        <v>60</v>
      </c>
      <c r="G135" s="68" t="s">
        <v>160</v>
      </c>
      <c r="H135" s="68" t="s">
        <v>83</v>
      </c>
      <c r="I135" s="125">
        <v>56879</v>
      </c>
      <c r="J135" s="126" t="s">
        <v>886</v>
      </c>
      <c r="K135" s="70"/>
      <c r="L135" s="71"/>
      <c r="M135" s="71"/>
      <c r="N135" s="71"/>
      <c r="O135" s="71">
        <f>SUM(Table1[[#This Row],[Salaries and Wages]:[Variable Fringe]])</f>
        <v>0</v>
      </c>
      <c r="P135" s="71"/>
      <c r="Q135" s="71">
        <v>300000</v>
      </c>
      <c r="R135" s="71"/>
      <c r="S135" s="71"/>
      <c r="T135" s="71"/>
      <c r="U135" s="71"/>
      <c r="V135" s="71"/>
      <c r="W135" s="71">
        <f>SUM(Table1[[#This Row],[ADOPTED
Supplies]:[ADOPTED
Other]])+Table1[[#This Row],[
 ADOPTED
Capital Expenditures]]</f>
        <v>0</v>
      </c>
      <c r="X135" s="71"/>
      <c r="Y135" s="71"/>
      <c r="Z135" s="71">
        <v>300000</v>
      </c>
      <c r="AA135" s="71"/>
      <c r="AB135" s="130" t="s">
        <v>887</v>
      </c>
      <c r="AC135" s="68" t="s">
        <v>888</v>
      </c>
      <c r="AD135" s="68" t="s">
        <v>889</v>
      </c>
      <c r="AE135" s="68" t="s">
        <v>94</v>
      </c>
      <c r="AF135" s="68" t="s">
        <v>69</v>
      </c>
      <c r="AG135" s="92"/>
      <c r="AH135" s="72">
        <v>0</v>
      </c>
      <c r="AI135" s="72"/>
      <c r="AJ135" s="68"/>
      <c r="AK135" s="68"/>
      <c r="AL135" s="68"/>
      <c r="AM135" s="68"/>
      <c r="AN135" s="68"/>
      <c r="AO135" s="68"/>
      <c r="AP135" s="68"/>
      <c r="AQ135" s="68"/>
      <c r="AR135" s="68"/>
      <c r="AS135" s="68" t="s">
        <v>83</v>
      </c>
      <c r="AT135" s="115" t="s">
        <v>886</v>
      </c>
      <c r="AU135" s="116" t="b">
        <f>IF(Table1[[#This Row],[PROPOSED
Form ID Name]]=Table1[[#This Row],[ADOPTED
Form ID Name]],TRUE,FALSE)</f>
        <v>1</v>
      </c>
      <c r="AV135" s="121" t="s">
        <v>887</v>
      </c>
      <c r="AW135" s="122" t="b">
        <f>AND(Table1[[#This Row],[PROPOSED Adjustment Description]]=Table1[[#This Row],[ ADOPTED
Adjustment Description]],TRUE,FALSE)</f>
        <v>0</v>
      </c>
    </row>
    <row r="136" spans="1:49" s="1" customFormat="1" ht="45" hidden="1" customHeight="1" x14ac:dyDescent="0.15">
      <c r="A136" s="61">
        <v>100000</v>
      </c>
      <c r="B136" s="62" t="s">
        <v>57</v>
      </c>
      <c r="C136" s="63">
        <v>211600</v>
      </c>
      <c r="D136" s="62" t="s">
        <v>58</v>
      </c>
      <c r="E136" s="62" t="s">
        <v>103</v>
      </c>
      <c r="F136" s="62" t="s">
        <v>60</v>
      </c>
      <c r="G136" s="62" t="s">
        <v>104</v>
      </c>
      <c r="H136" s="62" t="s">
        <v>62</v>
      </c>
      <c r="I136" s="125">
        <v>56882</v>
      </c>
      <c r="J136" s="126" t="s">
        <v>890</v>
      </c>
      <c r="K136" s="64">
        <v>3</v>
      </c>
      <c r="L136" s="65">
        <v>269800</v>
      </c>
      <c r="M136" s="65">
        <v>60005</v>
      </c>
      <c r="N136" s="65">
        <v>30084</v>
      </c>
      <c r="O136" s="65">
        <f>SUM(Table1[[#This Row],[Salaries and Wages]:[Variable Fringe]])</f>
        <v>0</v>
      </c>
      <c r="P136" s="65"/>
      <c r="Q136" s="65">
        <v>758700</v>
      </c>
      <c r="R136" s="65">
        <v>8655</v>
      </c>
      <c r="S136" s="65"/>
      <c r="T136" s="65"/>
      <c r="U136" s="65"/>
      <c r="V136" s="65"/>
      <c r="W136" s="65">
        <f>SUM(Table1[[#This Row],[ADOPTED
Supplies]:[ADOPTED
Other]])+Table1[[#This Row],[
 ADOPTED
Capital Expenditures]]</f>
        <v>0</v>
      </c>
      <c r="X136" s="65"/>
      <c r="Y136" s="65"/>
      <c r="Z136" s="65">
        <v>1127244</v>
      </c>
      <c r="AA136" s="65"/>
      <c r="AB136" s="130" t="s">
        <v>891</v>
      </c>
      <c r="AC136" s="62" t="s">
        <v>892</v>
      </c>
      <c r="AD136" s="62" t="s">
        <v>893</v>
      </c>
      <c r="AE136" s="62" t="s">
        <v>67</v>
      </c>
      <c r="AF136" s="66" t="s">
        <v>894</v>
      </c>
      <c r="AG136" s="91"/>
      <c r="AH136" s="66">
        <v>1</v>
      </c>
      <c r="AI136" s="66"/>
      <c r="AJ136" s="66"/>
      <c r="AK136" s="66"/>
      <c r="AL136" s="66"/>
      <c r="AM136" s="66"/>
      <c r="AN136" s="66"/>
      <c r="AO136" s="66"/>
      <c r="AP136" s="66"/>
      <c r="AQ136" s="66"/>
      <c r="AR136" s="66"/>
      <c r="AS136" s="62" t="s">
        <v>70</v>
      </c>
      <c r="AT136" s="115" t="s">
        <v>890</v>
      </c>
      <c r="AU136" s="116" t="b">
        <f>IF(Table1[[#This Row],[PROPOSED
Form ID Name]]=Table1[[#This Row],[ADOPTED
Form ID Name]],TRUE,FALSE)</f>
        <v>1</v>
      </c>
      <c r="AV136" s="121" t="s">
        <v>891</v>
      </c>
      <c r="AW136" s="122" t="b">
        <f>AND(Table1[[#This Row],[PROPOSED Adjustment Description]]=Table1[[#This Row],[ ADOPTED
Adjustment Description]],TRUE,FALSE)</f>
        <v>0</v>
      </c>
    </row>
    <row r="137" spans="1:49" s="1" customFormat="1" ht="45" hidden="1" customHeight="1" x14ac:dyDescent="0.15">
      <c r="A137" s="61">
        <v>700048</v>
      </c>
      <c r="B137" s="62" t="s">
        <v>897</v>
      </c>
      <c r="C137" s="63">
        <v>2115</v>
      </c>
      <c r="D137" s="62" t="s">
        <v>898</v>
      </c>
      <c r="E137" s="62" t="s">
        <v>103</v>
      </c>
      <c r="F137" s="62" t="s">
        <v>307</v>
      </c>
      <c r="G137" s="62" t="s">
        <v>128</v>
      </c>
      <c r="H137" s="62" t="s">
        <v>83</v>
      </c>
      <c r="I137" s="125">
        <v>56883</v>
      </c>
      <c r="J137" s="126" t="s">
        <v>899</v>
      </c>
      <c r="K137" s="64">
        <v>1</v>
      </c>
      <c r="L137" s="65">
        <v>158437</v>
      </c>
      <c r="M137" s="65">
        <v>29153</v>
      </c>
      <c r="N137" s="65">
        <v>11877</v>
      </c>
      <c r="O137" s="65">
        <f>SUM(Table1[[#This Row],[Salaries and Wages]:[Variable Fringe]])</f>
        <v>0</v>
      </c>
      <c r="P137" s="65"/>
      <c r="Q137" s="65"/>
      <c r="R137" s="65"/>
      <c r="S137" s="65"/>
      <c r="T137" s="65"/>
      <c r="U137" s="65"/>
      <c r="V137" s="65"/>
      <c r="W137" s="65">
        <f>SUM(Table1[[#This Row],[ADOPTED
Supplies]:[ADOPTED
Other]])+Table1[[#This Row],[
 ADOPTED
Capital Expenditures]]</f>
        <v>0</v>
      </c>
      <c r="X137" s="65"/>
      <c r="Y137" s="65"/>
      <c r="Z137" s="65">
        <v>199467</v>
      </c>
      <c r="AA137" s="65"/>
      <c r="AB137" s="130" t="s">
        <v>900</v>
      </c>
      <c r="AC137" s="62" t="s">
        <v>901</v>
      </c>
      <c r="AD137" s="62" t="s">
        <v>902</v>
      </c>
      <c r="AE137" s="62" t="s">
        <v>67</v>
      </c>
      <c r="AF137" s="66" t="s">
        <v>903</v>
      </c>
      <c r="AG137" s="91"/>
      <c r="AH137" s="66">
        <v>1</v>
      </c>
      <c r="AI137" s="66"/>
      <c r="AJ137" s="66"/>
      <c r="AK137" s="66"/>
      <c r="AL137" s="66"/>
      <c r="AM137" s="66"/>
      <c r="AN137" s="66"/>
      <c r="AO137" s="62" t="s">
        <v>70</v>
      </c>
      <c r="AP137" s="62"/>
      <c r="AQ137" s="62"/>
      <c r="AR137" s="87"/>
      <c r="AS137" s="87"/>
      <c r="AT137" s="115" t="s">
        <v>899</v>
      </c>
      <c r="AU137" s="117" t="b">
        <f>IF(Table1[[#This Row],[PROPOSED
Form ID Name]]=Table1[[#This Row],[ADOPTED
Form ID Name]],TRUE,FALSE)</f>
        <v>1</v>
      </c>
      <c r="AV137" s="121" t="s">
        <v>900</v>
      </c>
      <c r="AW137" s="122" t="b">
        <f>AND(Table1[[#This Row],[PROPOSED Adjustment Description]]=Table1[[#This Row],[ ADOPTED
Adjustment Description]],TRUE,FALSE)</f>
        <v>0</v>
      </c>
    </row>
    <row r="138" spans="1:49" s="1" customFormat="1" ht="45" hidden="1" customHeight="1" x14ac:dyDescent="0.15">
      <c r="A138" s="61">
        <v>700039</v>
      </c>
      <c r="B138" s="62" t="s">
        <v>907</v>
      </c>
      <c r="C138" s="63">
        <v>2115</v>
      </c>
      <c r="D138" s="62" t="s">
        <v>898</v>
      </c>
      <c r="E138" s="62" t="s">
        <v>238</v>
      </c>
      <c r="F138" s="62" t="s">
        <v>307</v>
      </c>
      <c r="G138" s="62" t="s">
        <v>128</v>
      </c>
      <c r="H138" s="62" t="s">
        <v>83</v>
      </c>
      <c r="I138" s="125">
        <v>56898</v>
      </c>
      <c r="J138" s="126" t="s">
        <v>908</v>
      </c>
      <c r="K138" s="64"/>
      <c r="L138" s="65"/>
      <c r="M138" s="65"/>
      <c r="N138" s="65"/>
      <c r="O138" s="65">
        <f>SUM(Table1[[#This Row],[Salaries and Wages]:[Variable Fringe]])</f>
        <v>0</v>
      </c>
      <c r="P138" s="65"/>
      <c r="Q138" s="65">
        <v>510000</v>
      </c>
      <c r="R138" s="65"/>
      <c r="S138" s="65"/>
      <c r="T138" s="65"/>
      <c r="U138" s="65"/>
      <c r="V138" s="65"/>
      <c r="W138" s="65">
        <f>SUM(Table1[[#This Row],[ADOPTED
Supplies]:[ADOPTED
Other]])+Table1[[#This Row],[
 ADOPTED
Capital Expenditures]]</f>
        <v>300000</v>
      </c>
      <c r="X138" s="65"/>
      <c r="Y138" s="65"/>
      <c r="Z138" s="65">
        <v>510000</v>
      </c>
      <c r="AA138" s="65"/>
      <c r="AB138" s="133" t="s">
        <v>909</v>
      </c>
      <c r="AC138" s="62" t="s">
        <v>910</v>
      </c>
      <c r="AD138" s="62" t="s">
        <v>911</v>
      </c>
      <c r="AE138" s="62" t="s">
        <v>67</v>
      </c>
      <c r="AF138" s="66" t="s">
        <v>912</v>
      </c>
      <c r="AG138" s="91"/>
      <c r="AH138" s="66">
        <v>1</v>
      </c>
      <c r="AI138" s="66"/>
      <c r="AJ138" s="66"/>
      <c r="AK138" s="66"/>
      <c r="AL138" s="66"/>
      <c r="AM138" s="66"/>
      <c r="AN138" s="66"/>
      <c r="AO138" s="62" t="s">
        <v>70</v>
      </c>
      <c r="AP138" s="62"/>
      <c r="AQ138" s="62"/>
      <c r="AR138" s="87"/>
      <c r="AS138" s="87"/>
      <c r="AT138" s="115" t="s">
        <v>908</v>
      </c>
      <c r="AU138" s="117" t="b">
        <f>IF(Table1[[#This Row],[PROPOSED
Form ID Name]]=Table1[[#This Row],[ADOPTED
Form ID Name]],TRUE,FALSE)</f>
        <v>1</v>
      </c>
      <c r="AV138" s="121" t="s">
        <v>909</v>
      </c>
      <c r="AW138" s="122" t="b">
        <f>AND(Table1[[#This Row],[PROPOSED Adjustment Description]]=Table1[[#This Row],[ ADOPTED
Adjustment Description]],TRUE,FALSE)</f>
        <v>0</v>
      </c>
    </row>
    <row r="139" spans="1:49" s="1" customFormat="1" ht="45" hidden="1" customHeight="1" x14ac:dyDescent="0.15">
      <c r="A139" s="67">
        <v>700039</v>
      </c>
      <c r="B139" s="68" t="s">
        <v>907</v>
      </c>
      <c r="C139" s="69">
        <v>2115</v>
      </c>
      <c r="D139" s="68" t="s">
        <v>898</v>
      </c>
      <c r="E139" s="68" t="s">
        <v>238</v>
      </c>
      <c r="F139" s="68" t="s">
        <v>307</v>
      </c>
      <c r="G139" s="68" t="s">
        <v>128</v>
      </c>
      <c r="H139" s="68" t="s">
        <v>83</v>
      </c>
      <c r="I139" s="125">
        <v>56899</v>
      </c>
      <c r="J139" s="126" t="s">
        <v>913</v>
      </c>
      <c r="K139" s="70">
        <v>1</v>
      </c>
      <c r="L139" s="71">
        <v>158437</v>
      </c>
      <c r="M139" s="71">
        <v>29279</v>
      </c>
      <c r="N139" s="71">
        <v>11877</v>
      </c>
      <c r="O139" s="71">
        <f>SUM(Table1[[#This Row],[Salaries and Wages]:[Variable Fringe]])</f>
        <v>0</v>
      </c>
      <c r="P139" s="71"/>
      <c r="Q139" s="71"/>
      <c r="R139" s="71"/>
      <c r="S139" s="71"/>
      <c r="T139" s="71"/>
      <c r="U139" s="71"/>
      <c r="V139" s="71"/>
      <c r="W139" s="71">
        <f>SUM(Table1[[#This Row],[ADOPTED
Supplies]:[ADOPTED
Other]])+Table1[[#This Row],[
 ADOPTED
Capital Expenditures]]</f>
        <v>40000</v>
      </c>
      <c r="X139" s="71"/>
      <c r="Y139" s="71"/>
      <c r="Z139" s="71">
        <v>199593</v>
      </c>
      <c r="AA139" s="71"/>
      <c r="AB139" s="130" t="s">
        <v>914</v>
      </c>
      <c r="AC139" s="68" t="s">
        <v>910</v>
      </c>
      <c r="AD139" s="68" t="s">
        <v>911</v>
      </c>
      <c r="AE139" s="68" t="s">
        <v>67</v>
      </c>
      <c r="AF139" s="72" t="s">
        <v>912</v>
      </c>
      <c r="AG139" s="92"/>
      <c r="AH139" s="72">
        <v>1</v>
      </c>
      <c r="AI139" s="72"/>
      <c r="AJ139" s="72"/>
      <c r="AK139" s="72"/>
      <c r="AL139" s="72"/>
      <c r="AM139" s="72"/>
      <c r="AN139" s="72"/>
      <c r="AO139" s="68" t="s">
        <v>70</v>
      </c>
      <c r="AP139" s="68"/>
      <c r="AQ139" s="68"/>
      <c r="AR139" s="87"/>
      <c r="AS139" s="87"/>
      <c r="AT139" s="115" t="s">
        <v>913</v>
      </c>
      <c r="AU139" s="117" t="b">
        <f>IF(Table1[[#This Row],[PROPOSED
Form ID Name]]=Table1[[#This Row],[ADOPTED
Form ID Name]],TRUE,FALSE)</f>
        <v>1</v>
      </c>
      <c r="AV139" s="121" t="s">
        <v>914</v>
      </c>
      <c r="AW139" s="122" t="b">
        <f>AND(Table1[[#This Row],[PROPOSED Adjustment Description]]=Table1[[#This Row],[ ADOPTED
Adjustment Description]],TRUE,FALSE)</f>
        <v>0</v>
      </c>
    </row>
    <row r="140" spans="1:49" s="1" customFormat="1" ht="45" hidden="1" customHeight="1" x14ac:dyDescent="0.15">
      <c r="A140" s="61">
        <v>700039</v>
      </c>
      <c r="B140" s="62" t="s">
        <v>907</v>
      </c>
      <c r="C140" s="63">
        <v>2115</v>
      </c>
      <c r="D140" s="62" t="s">
        <v>898</v>
      </c>
      <c r="E140" s="62" t="s">
        <v>238</v>
      </c>
      <c r="F140" s="62" t="s">
        <v>307</v>
      </c>
      <c r="G140" s="62" t="s">
        <v>128</v>
      </c>
      <c r="H140" s="62" t="s">
        <v>83</v>
      </c>
      <c r="I140" s="125">
        <v>56900</v>
      </c>
      <c r="J140" s="126" t="s">
        <v>915</v>
      </c>
      <c r="K140" s="64">
        <v>1</v>
      </c>
      <c r="L140" s="65">
        <v>74763</v>
      </c>
      <c r="M140" s="65">
        <v>17874</v>
      </c>
      <c r="N140" s="65">
        <v>9619</v>
      </c>
      <c r="O140" s="65">
        <f>SUM(Table1[[#This Row],[Salaries and Wages]:[Variable Fringe]])</f>
        <v>0</v>
      </c>
      <c r="P140" s="65"/>
      <c r="Q140" s="65"/>
      <c r="R140" s="65"/>
      <c r="S140" s="65"/>
      <c r="T140" s="65"/>
      <c r="U140" s="65"/>
      <c r="V140" s="65"/>
      <c r="W140" s="65">
        <f>SUM(Table1[[#This Row],[ADOPTED
Supplies]:[ADOPTED
Other]])+Table1[[#This Row],[
 ADOPTED
Capital Expenditures]]</f>
        <v>749186</v>
      </c>
      <c r="X140" s="65"/>
      <c r="Y140" s="65"/>
      <c r="Z140" s="65">
        <v>102256</v>
      </c>
      <c r="AA140" s="65"/>
      <c r="AB140" s="130" t="s">
        <v>916</v>
      </c>
      <c r="AC140" s="62" t="s">
        <v>910</v>
      </c>
      <c r="AD140" s="62" t="s">
        <v>911</v>
      </c>
      <c r="AE140" s="62" t="s">
        <v>67</v>
      </c>
      <c r="AF140" s="66" t="s">
        <v>912</v>
      </c>
      <c r="AG140" s="91"/>
      <c r="AH140" s="66">
        <v>1</v>
      </c>
      <c r="AI140" s="66"/>
      <c r="AJ140" s="66"/>
      <c r="AK140" s="66"/>
      <c r="AL140" s="66"/>
      <c r="AM140" s="66"/>
      <c r="AN140" s="66"/>
      <c r="AO140" s="62" t="s">
        <v>70</v>
      </c>
      <c r="AP140" s="62"/>
      <c r="AQ140" s="62"/>
      <c r="AR140" s="87"/>
      <c r="AS140" s="87"/>
      <c r="AT140" s="115" t="s">
        <v>915</v>
      </c>
      <c r="AU140" s="117" t="b">
        <f>IF(Table1[[#This Row],[PROPOSED
Form ID Name]]=Table1[[#This Row],[ADOPTED
Form ID Name]],TRUE,FALSE)</f>
        <v>1</v>
      </c>
      <c r="AV140" s="121" t="s">
        <v>916</v>
      </c>
      <c r="AW140" s="122" t="b">
        <f>AND(Table1[[#This Row],[PROPOSED Adjustment Description]]=Table1[[#This Row],[ ADOPTED
Adjustment Description]],TRUE,FALSE)</f>
        <v>0</v>
      </c>
    </row>
    <row r="141" spans="1:49" s="1" customFormat="1" ht="45" hidden="1" customHeight="1" x14ac:dyDescent="0.15">
      <c r="A141" s="67">
        <v>100000</v>
      </c>
      <c r="B141" s="68" t="s">
        <v>57</v>
      </c>
      <c r="C141" s="69">
        <v>1713</v>
      </c>
      <c r="D141" s="68" t="s">
        <v>875</v>
      </c>
      <c r="E141" s="68" t="s">
        <v>293</v>
      </c>
      <c r="F141" s="68" t="s">
        <v>83</v>
      </c>
      <c r="G141" s="68" t="s">
        <v>160</v>
      </c>
      <c r="H141" s="68" t="s">
        <v>83</v>
      </c>
      <c r="I141" s="125">
        <v>56902</v>
      </c>
      <c r="J141" s="126" t="s">
        <v>917</v>
      </c>
      <c r="K141" s="70"/>
      <c r="L141" s="71"/>
      <c r="M141" s="71"/>
      <c r="N141" s="71"/>
      <c r="O141" s="71">
        <f>SUM(Table1[[#This Row],[Salaries and Wages]:[Variable Fringe]])</f>
        <v>0</v>
      </c>
      <c r="P141" s="71"/>
      <c r="Q141" s="71">
        <v>45000</v>
      </c>
      <c r="R141" s="71"/>
      <c r="S141" s="71"/>
      <c r="T141" s="71"/>
      <c r="U141" s="71"/>
      <c r="V141" s="71"/>
      <c r="W141" s="71">
        <f>SUM(Table1[[#This Row],[ADOPTED
Supplies]:[ADOPTED
Other]])+Table1[[#This Row],[
 ADOPTED
Capital Expenditures]]</f>
        <v>410000</v>
      </c>
      <c r="X141" s="71"/>
      <c r="Y141" s="71"/>
      <c r="Z141" s="71">
        <v>45000</v>
      </c>
      <c r="AA141" s="71"/>
      <c r="AB141" s="130" t="s">
        <v>918</v>
      </c>
      <c r="AC141" s="68" t="s">
        <v>919</v>
      </c>
      <c r="AD141" s="68" t="s">
        <v>920</v>
      </c>
      <c r="AE141" s="68" t="s">
        <v>94</v>
      </c>
      <c r="AF141" s="68" t="s">
        <v>69</v>
      </c>
      <c r="AG141" s="92"/>
      <c r="AH141" s="72">
        <v>0</v>
      </c>
      <c r="AI141" s="72"/>
      <c r="AJ141" s="68"/>
      <c r="AK141" s="68"/>
      <c r="AL141" s="68"/>
      <c r="AM141" s="68"/>
      <c r="AN141" s="68"/>
      <c r="AO141" s="68"/>
      <c r="AP141" s="68"/>
      <c r="AQ141" s="68"/>
      <c r="AR141" s="68"/>
      <c r="AS141" s="68" t="s">
        <v>83</v>
      </c>
      <c r="AT141" s="115" t="s">
        <v>917</v>
      </c>
      <c r="AU141" s="116" t="b">
        <f>IF(Table1[[#This Row],[PROPOSED
Form ID Name]]=Table1[[#This Row],[ADOPTED
Form ID Name]],TRUE,FALSE)</f>
        <v>1</v>
      </c>
      <c r="AV141" s="121" t="s">
        <v>918</v>
      </c>
      <c r="AW141" s="122" t="b">
        <f>AND(Table1[[#This Row],[PROPOSED Adjustment Description]]=Table1[[#This Row],[ ADOPTED
Adjustment Description]],TRUE,FALSE)</f>
        <v>0</v>
      </c>
    </row>
    <row r="142" spans="1:49" s="1" customFormat="1" ht="45" hidden="1" customHeight="1" x14ac:dyDescent="0.15">
      <c r="A142" s="61">
        <v>100000</v>
      </c>
      <c r="B142" s="73" t="s">
        <v>57</v>
      </c>
      <c r="C142" s="63">
        <v>1713</v>
      </c>
      <c r="D142" s="73" t="s">
        <v>875</v>
      </c>
      <c r="E142" s="73" t="s">
        <v>411</v>
      </c>
      <c r="F142" s="73" t="s">
        <v>83</v>
      </c>
      <c r="G142" s="73" t="s">
        <v>89</v>
      </c>
      <c r="H142" s="73" t="s">
        <v>83</v>
      </c>
      <c r="I142" s="125">
        <v>56903</v>
      </c>
      <c r="J142" s="127" t="s">
        <v>921</v>
      </c>
      <c r="K142" s="74"/>
      <c r="L142" s="75"/>
      <c r="M142" s="75"/>
      <c r="N142" s="75"/>
      <c r="O142" s="75">
        <f>SUM(Table1[[#This Row],[Salaries and Wages]:[Variable Fringe]])</f>
        <v>0</v>
      </c>
      <c r="P142" s="75"/>
      <c r="Q142" s="75"/>
      <c r="R142" s="75"/>
      <c r="S142" s="75"/>
      <c r="T142" s="75"/>
      <c r="U142" s="75"/>
      <c r="V142" s="75"/>
      <c r="W142" s="75">
        <f>SUM(Table1[[#This Row],[ADOPTED
Supplies]:[ADOPTED
Other]])+Table1[[#This Row],[
 ADOPTED
Capital Expenditures]]</f>
        <v>2000000</v>
      </c>
      <c r="X142" s="75"/>
      <c r="Y142" s="75"/>
      <c r="Z142" s="75"/>
      <c r="AA142" s="75">
        <v>125000</v>
      </c>
      <c r="AB142" s="132" t="s">
        <v>922</v>
      </c>
      <c r="AC142" s="62" t="s">
        <v>923</v>
      </c>
      <c r="AD142" s="62" t="s">
        <v>922</v>
      </c>
      <c r="AE142" s="73" t="s">
        <v>94</v>
      </c>
      <c r="AF142" s="62" t="s">
        <v>69</v>
      </c>
      <c r="AG142" s="91"/>
      <c r="AH142" s="66">
        <v>0</v>
      </c>
      <c r="AI142" s="66"/>
      <c r="AJ142" s="62"/>
      <c r="AK142" s="62"/>
      <c r="AL142" s="62"/>
      <c r="AM142" s="62"/>
      <c r="AN142" s="62"/>
      <c r="AO142" s="62"/>
      <c r="AP142" s="62"/>
      <c r="AQ142" s="62"/>
      <c r="AR142" s="62"/>
      <c r="AS142" s="62" t="s">
        <v>83</v>
      </c>
      <c r="AT142" s="115" t="s">
        <v>921</v>
      </c>
      <c r="AU142" s="116" t="b">
        <f>IF(Table1[[#This Row],[PROPOSED
Form ID Name]]=Table1[[#This Row],[ADOPTED
Form ID Name]],TRUE,FALSE)</f>
        <v>1</v>
      </c>
      <c r="AV142" s="121" t="s">
        <v>922</v>
      </c>
      <c r="AW142" s="122" t="b">
        <f>AND(Table1[[#This Row],[PROPOSED Adjustment Description]]=Table1[[#This Row],[ ADOPTED
Adjustment Description]],TRUE,FALSE)</f>
        <v>0</v>
      </c>
    </row>
    <row r="143" spans="1:49" s="1" customFormat="1" ht="45" hidden="1" customHeight="1" x14ac:dyDescent="0.15">
      <c r="A143" s="67">
        <v>100000</v>
      </c>
      <c r="B143" s="79" t="s">
        <v>57</v>
      </c>
      <c r="C143" s="69">
        <v>1713</v>
      </c>
      <c r="D143" s="79" t="s">
        <v>875</v>
      </c>
      <c r="E143" s="79" t="s">
        <v>422</v>
      </c>
      <c r="F143" s="79" t="s">
        <v>83</v>
      </c>
      <c r="G143" s="79" t="s">
        <v>89</v>
      </c>
      <c r="H143" s="79" t="s">
        <v>83</v>
      </c>
      <c r="I143" s="125">
        <v>56904</v>
      </c>
      <c r="J143" s="127" t="s">
        <v>924</v>
      </c>
      <c r="K143" s="80"/>
      <c r="L143" s="81"/>
      <c r="M143" s="81"/>
      <c r="N143" s="81"/>
      <c r="O143" s="81">
        <f>SUM(Table1[[#This Row],[Salaries and Wages]:[Variable Fringe]])</f>
        <v>0</v>
      </c>
      <c r="P143" s="81"/>
      <c r="Q143" s="81"/>
      <c r="R143" s="81"/>
      <c r="S143" s="81"/>
      <c r="T143" s="81"/>
      <c r="U143" s="81"/>
      <c r="V143" s="81"/>
      <c r="W143" s="81">
        <f>SUM(Table1[[#This Row],[ADOPTED
Supplies]:[ADOPTED
Other]])+Table1[[#This Row],[
 ADOPTED
Capital Expenditures]]</f>
        <v>300000</v>
      </c>
      <c r="X143" s="81"/>
      <c r="Y143" s="81"/>
      <c r="Z143" s="81"/>
      <c r="AA143" s="81">
        <v>50000</v>
      </c>
      <c r="AB143" s="132" t="s">
        <v>925</v>
      </c>
      <c r="AC143" s="68" t="s">
        <v>926</v>
      </c>
      <c r="AD143" s="68" t="s">
        <v>927</v>
      </c>
      <c r="AE143" s="79" t="s">
        <v>94</v>
      </c>
      <c r="AF143" s="68" t="s">
        <v>69</v>
      </c>
      <c r="AG143" s="92"/>
      <c r="AH143" s="72">
        <v>0</v>
      </c>
      <c r="AI143" s="72"/>
      <c r="AJ143" s="68"/>
      <c r="AK143" s="68"/>
      <c r="AL143" s="68"/>
      <c r="AM143" s="68"/>
      <c r="AN143" s="68"/>
      <c r="AO143" s="68"/>
      <c r="AP143" s="68"/>
      <c r="AQ143" s="68"/>
      <c r="AR143" s="68"/>
      <c r="AS143" s="68" t="s">
        <v>83</v>
      </c>
      <c r="AT143" s="115" t="s">
        <v>924</v>
      </c>
      <c r="AU143" s="116" t="b">
        <f>IF(Table1[[#This Row],[PROPOSED
Form ID Name]]=Table1[[#This Row],[ADOPTED
Form ID Name]],TRUE,FALSE)</f>
        <v>1</v>
      </c>
      <c r="AV143" s="121" t="s">
        <v>925</v>
      </c>
      <c r="AW143" s="122" t="b">
        <f>AND(Table1[[#This Row],[PROPOSED Adjustment Description]]=Table1[[#This Row],[ ADOPTED
Adjustment Description]],TRUE,FALSE)</f>
        <v>0</v>
      </c>
    </row>
    <row r="144" spans="1:49" s="1" customFormat="1" ht="45" hidden="1" customHeight="1" x14ac:dyDescent="0.15">
      <c r="A144" s="61">
        <v>100000</v>
      </c>
      <c r="B144" s="62" t="s">
        <v>57</v>
      </c>
      <c r="C144" s="63">
        <v>1914</v>
      </c>
      <c r="D144" s="62" t="s">
        <v>318</v>
      </c>
      <c r="E144" s="62" t="s">
        <v>642</v>
      </c>
      <c r="F144" s="62" t="s">
        <v>60</v>
      </c>
      <c r="G144" s="62" t="s">
        <v>160</v>
      </c>
      <c r="H144" s="62" t="s">
        <v>83</v>
      </c>
      <c r="I144" s="125">
        <v>56906</v>
      </c>
      <c r="J144" s="126" t="s">
        <v>928</v>
      </c>
      <c r="K144" s="64"/>
      <c r="L144" s="65"/>
      <c r="M144" s="65"/>
      <c r="N144" s="65"/>
      <c r="O144" s="65">
        <f>SUM(Table1[[#This Row],[Salaries and Wages]:[Variable Fringe]])</f>
        <v>0</v>
      </c>
      <c r="P144" s="65"/>
      <c r="Q144" s="65"/>
      <c r="R144" s="65"/>
      <c r="S144" s="65"/>
      <c r="T144" s="65">
        <v>171600</v>
      </c>
      <c r="U144" s="65"/>
      <c r="V144" s="65"/>
      <c r="W144" s="65">
        <f>SUM(Table1[[#This Row],[ADOPTED
Supplies]:[ADOPTED
Other]])+Table1[[#This Row],[
 ADOPTED
Capital Expenditures]]</f>
        <v>100000</v>
      </c>
      <c r="X144" s="65"/>
      <c r="Y144" s="65"/>
      <c r="Z144" s="65">
        <v>171600</v>
      </c>
      <c r="AA144" s="65"/>
      <c r="AB144" s="130" t="s">
        <v>929</v>
      </c>
      <c r="AC144" s="62" t="s">
        <v>930</v>
      </c>
      <c r="AD144" s="66" t="s">
        <v>931</v>
      </c>
      <c r="AE144" s="62" t="s">
        <v>67</v>
      </c>
      <c r="AF144" s="66" t="s">
        <v>932</v>
      </c>
      <c r="AG144" s="91"/>
      <c r="AH144" s="66">
        <v>0</v>
      </c>
      <c r="AI144" s="66"/>
      <c r="AJ144" s="66"/>
      <c r="AK144" s="66"/>
      <c r="AL144" s="66"/>
      <c r="AM144" s="66"/>
      <c r="AN144" s="66"/>
      <c r="AO144" s="66"/>
      <c r="AP144" s="66"/>
      <c r="AQ144" s="66"/>
      <c r="AR144" s="66"/>
      <c r="AS144" s="62" t="s">
        <v>83</v>
      </c>
      <c r="AT144" s="115" t="s">
        <v>928</v>
      </c>
      <c r="AU144" s="116" t="b">
        <f>IF(Table1[[#This Row],[PROPOSED
Form ID Name]]=Table1[[#This Row],[ADOPTED
Form ID Name]],TRUE,FALSE)</f>
        <v>1</v>
      </c>
      <c r="AV144" s="121" t="s">
        <v>929</v>
      </c>
      <c r="AW144" s="122" t="b">
        <f>AND(Table1[[#This Row],[PROPOSED Adjustment Description]]=Table1[[#This Row],[ ADOPTED
Adjustment Description]],TRUE,FALSE)</f>
        <v>0</v>
      </c>
    </row>
    <row r="145" spans="1:49" s="1" customFormat="1" ht="45" hidden="1" customHeight="1" x14ac:dyDescent="0.15">
      <c r="A145" s="67">
        <v>700048</v>
      </c>
      <c r="B145" s="68" t="s">
        <v>897</v>
      </c>
      <c r="C145" s="69">
        <v>2115</v>
      </c>
      <c r="D145" s="68" t="s">
        <v>898</v>
      </c>
      <c r="E145" s="68" t="s">
        <v>72</v>
      </c>
      <c r="F145" s="68" t="s">
        <v>307</v>
      </c>
      <c r="G145" s="68" t="s">
        <v>128</v>
      </c>
      <c r="H145" s="68" t="s">
        <v>83</v>
      </c>
      <c r="I145" s="125">
        <v>56908</v>
      </c>
      <c r="J145" s="126" t="s">
        <v>933</v>
      </c>
      <c r="K145" s="70">
        <v>0.25</v>
      </c>
      <c r="L145" s="71">
        <v>22051</v>
      </c>
      <c r="M145" s="71">
        <v>3439</v>
      </c>
      <c r="N145" s="71">
        <v>671</v>
      </c>
      <c r="O145" s="71">
        <f>SUM(Table1[[#This Row],[Salaries and Wages]:[Variable Fringe]])</f>
        <v>0</v>
      </c>
      <c r="P145" s="71"/>
      <c r="Q145" s="71"/>
      <c r="R145" s="71"/>
      <c r="S145" s="71"/>
      <c r="T145" s="71"/>
      <c r="U145" s="71"/>
      <c r="V145" s="71"/>
      <c r="W145" s="71">
        <f>SUM(Table1[[#This Row],[ADOPTED
Supplies]:[ADOPTED
Other]])+Table1[[#This Row],[
 ADOPTED
Capital Expenditures]]</f>
        <v>0</v>
      </c>
      <c r="X145" s="71"/>
      <c r="Y145" s="71"/>
      <c r="Z145" s="71">
        <v>26161</v>
      </c>
      <c r="AA145" s="71"/>
      <c r="AB145" s="133" t="s">
        <v>934</v>
      </c>
      <c r="AC145" s="68" t="s">
        <v>935</v>
      </c>
      <c r="AD145" s="68" t="s">
        <v>936</v>
      </c>
      <c r="AE145" s="68" t="s">
        <v>67</v>
      </c>
      <c r="AF145" s="72" t="s">
        <v>937</v>
      </c>
      <c r="AG145" s="92"/>
      <c r="AH145" s="72">
        <v>1</v>
      </c>
      <c r="AI145" s="72"/>
      <c r="AJ145" s="72"/>
      <c r="AK145" s="72"/>
      <c r="AL145" s="72"/>
      <c r="AM145" s="72"/>
      <c r="AN145" s="72"/>
      <c r="AO145" s="68" t="s">
        <v>70</v>
      </c>
      <c r="AP145" s="68"/>
      <c r="AQ145" s="68"/>
      <c r="AR145" s="87"/>
      <c r="AS145" s="87"/>
      <c r="AT145" s="115" t="s">
        <v>933</v>
      </c>
      <c r="AU145" s="117" t="b">
        <f>IF(Table1[[#This Row],[PROPOSED
Form ID Name]]=Table1[[#This Row],[ADOPTED
Form ID Name]],TRUE,FALSE)</f>
        <v>1</v>
      </c>
      <c r="AV145" s="121" t="s">
        <v>934</v>
      </c>
      <c r="AW145" s="122" t="b">
        <f>AND(Table1[[#This Row],[PROPOSED Adjustment Description]]=Table1[[#This Row],[ ADOPTED
Adjustment Description]],TRUE,FALSE)</f>
        <v>0</v>
      </c>
    </row>
    <row r="146" spans="1:49" s="1" customFormat="1" ht="45" hidden="1" customHeight="1" x14ac:dyDescent="0.15">
      <c r="A146" s="61">
        <v>700048</v>
      </c>
      <c r="B146" s="62" t="s">
        <v>897</v>
      </c>
      <c r="C146" s="63">
        <v>2115</v>
      </c>
      <c r="D146" s="62" t="s">
        <v>898</v>
      </c>
      <c r="E146" s="62" t="s">
        <v>126</v>
      </c>
      <c r="F146" s="62" t="s">
        <v>307</v>
      </c>
      <c r="G146" s="62" t="s">
        <v>61</v>
      </c>
      <c r="H146" s="62" t="s">
        <v>479</v>
      </c>
      <c r="I146" s="125">
        <v>56909</v>
      </c>
      <c r="J146" s="126" t="s">
        <v>938</v>
      </c>
      <c r="K146" s="64"/>
      <c r="L146" s="65"/>
      <c r="M146" s="65"/>
      <c r="N146" s="65"/>
      <c r="O146" s="65">
        <f>SUM(Table1[[#This Row],[Salaries and Wages]:[Variable Fringe]])</f>
        <v>265038</v>
      </c>
      <c r="P146" s="65"/>
      <c r="Q146" s="65">
        <v>85000</v>
      </c>
      <c r="R146" s="65"/>
      <c r="S146" s="65"/>
      <c r="T146" s="65"/>
      <c r="U146" s="65"/>
      <c r="V146" s="65"/>
      <c r="W146" s="65">
        <f>SUM(Table1[[#This Row],[ADOPTED
Supplies]:[ADOPTED
Other]])+Table1[[#This Row],[
 ADOPTED
Capital Expenditures]]</f>
        <v>0</v>
      </c>
      <c r="X146" s="65"/>
      <c r="Y146" s="65"/>
      <c r="Z146" s="65">
        <v>85000</v>
      </c>
      <c r="AA146" s="65"/>
      <c r="AB146" s="130" t="s">
        <v>939</v>
      </c>
      <c r="AC146" s="62" t="s">
        <v>940</v>
      </c>
      <c r="AD146" s="62" t="s">
        <v>941</v>
      </c>
      <c r="AE146" s="62" t="s">
        <v>67</v>
      </c>
      <c r="AF146" s="66" t="s">
        <v>942</v>
      </c>
      <c r="AG146" s="91"/>
      <c r="AH146" s="66">
        <v>0</v>
      </c>
      <c r="AI146" s="66"/>
      <c r="AJ146" s="66"/>
      <c r="AK146" s="66"/>
      <c r="AL146" s="66"/>
      <c r="AM146" s="66"/>
      <c r="AN146" s="66"/>
      <c r="AO146" s="62" t="s">
        <v>70</v>
      </c>
      <c r="AP146" s="62"/>
      <c r="AQ146" s="62"/>
      <c r="AR146" s="87"/>
      <c r="AS146" s="87"/>
      <c r="AT146" s="115" t="s">
        <v>938</v>
      </c>
      <c r="AU146" s="117" t="b">
        <f>IF(Table1[[#This Row],[PROPOSED
Form ID Name]]=Table1[[#This Row],[ADOPTED
Form ID Name]],TRUE,FALSE)</f>
        <v>1</v>
      </c>
      <c r="AV146" s="121" t="s">
        <v>939</v>
      </c>
      <c r="AW146" s="122" t="b">
        <f>AND(Table1[[#This Row],[PROPOSED Adjustment Description]]=Table1[[#This Row],[ ADOPTED
Adjustment Description]],TRUE,FALSE)</f>
        <v>0</v>
      </c>
    </row>
    <row r="147" spans="1:49" s="1" customFormat="1" ht="45" hidden="1" customHeight="1" x14ac:dyDescent="0.15">
      <c r="A147" s="67">
        <v>700048</v>
      </c>
      <c r="B147" s="68" t="s">
        <v>897</v>
      </c>
      <c r="C147" s="69">
        <v>2115</v>
      </c>
      <c r="D147" s="68" t="s">
        <v>898</v>
      </c>
      <c r="E147" s="68" t="s">
        <v>245</v>
      </c>
      <c r="F147" s="68" t="s">
        <v>307</v>
      </c>
      <c r="G147" s="68" t="s">
        <v>239</v>
      </c>
      <c r="H147" s="68" t="s">
        <v>83</v>
      </c>
      <c r="I147" s="125">
        <v>56910</v>
      </c>
      <c r="J147" s="126" t="s">
        <v>944</v>
      </c>
      <c r="K147" s="70">
        <v>1.26</v>
      </c>
      <c r="L147" s="71">
        <v>45976</v>
      </c>
      <c r="M147" s="71">
        <v>904</v>
      </c>
      <c r="N147" s="71">
        <v>2391</v>
      </c>
      <c r="O147" s="71">
        <f>SUM(Table1[[#This Row],[Salaries and Wages]:[Variable Fringe]])</f>
        <v>0</v>
      </c>
      <c r="P147" s="71"/>
      <c r="Q147" s="71"/>
      <c r="R147" s="71"/>
      <c r="S147" s="71"/>
      <c r="T147" s="71"/>
      <c r="U147" s="71"/>
      <c r="V147" s="71"/>
      <c r="W147" s="71">
        <f>SUM(Table1[[#This Row],[ADOPTED
Supplies]:[ADOPTED
Other]])+Table1[[#This Row],[
 ADOPTED
Capital Expenditures]]</f>
        <v>0</v>
      </c>
      <c r="X147" s="71"/>
      <c r="Y147" s="71"/>
      <c r="Z147" s="71">
        <v>49271</v>
      </c>
      <c r="AA147" s="71"/>
      <c r="AB147" s="130" t="s">
        <v>945</v>
      </c>
      <c r="AC147" s="68" t="s">
        <v>242</v>
      </c>
      <c r="AD147" s="68" t="s">
        <v>946</v>
      </c>
      <c r="AE147" s="68" t="s">
        <v>67</v>
      </c>
      <c r="AF147" s="72" t="s">
        <v>947</v>
      </c>
      <c r="AG147" s="92"/>
      <c r="AH147" s="72">
        <v>0</v>
      </c>
      <c r="AI147" s="72"/>
      <c r="AJ147" s="72"/>
      <c r="AK147" s="72"/>
      <c r="AL147" s="72"/>
      <c r="AM147" s="72"/>
      <c r="AN147" s="72"/>
      <c r="AO147" s="68" t="s">
        <v>70</v>
      </c>
      <c r="AP147" s="68"/>
      <c r="AQ147" s="68"/>
      <c r="AR147" s="87"/>
      <c r="AS147" s="87"/>
      <c r="AT147" s="115" t="s">
        <v>944</v>
      </c>
      <c r="AU147" s="117" t="b">
        <f>IF(Table1[[#This Row],[PROPOSED
Form ID Name]]=Table1[[#This Row],[ADOPTED
Form ID Name]],TRUE,FALSE)</f>
        <v>1</v>
      </c>
      <c r="AV147" s="121" t="s">
        <v>945</v>
      </c>
      <c r="AW147" s="122" t="b">
        <f>AND(Table1[[#This Row],[PROPOSED Adjustment Description]]=Table1[[#This Row],[ ADOPTED
Adjustment Description]],TRUE,FALSE)</f>
        <v>0</v>
      </c>
    </row>
    <row r="148" spans="1:49" s="1" customFormat="1" ht="45" hidden="1" customHeight="1" x14ac:dyDescent="0.15">
      <c r="A148" s="61">
        <v>700048</v>
      </c>
      <c r="B148" s="62" t="s">
        <v>897</v>
      </c>
      <c r="C148" s="63">
        <v>2115</v>
      </c>
      <c r="D148" s="62" t="s">
        <v>898</v>
      </c>
      <c r="E148" s="62" t="s">
        <v>449</v>
      </c>
      <c r="F148" s="62" t="s">
        <v>83</v>
      </c>
      <c r="G148" s="62" t="s">
        <v>61</v>
      </c>
      <c r="H148" s="62" t="s">
        <v>83</v>
      </c>
      <c r="I148" s="125">
        <v>56911</v>
      </c>
      <c r="J148" s="126" t="s">
        <v>949</v>
      </c>
      <c r="K148" s="64">
        <v>0.33</v>
      </c>
      <c r="L148" s="65">
        <v>16585</v>
      </c>
      <c r="M148" s="65">
        <v>5043</v>
      </c>
      <c r="N148" s="65">
        <v>2955</v>
      </c>
      <c r="O148" s="65">
        <f>SUM(Table1[[#This Row],[Salaries and Wages]:[Variable Fringe]])</f>
        <v>0</v>
      </c>
      <c r="P148" s="65"/>
      <c r="Q148" s="65"/>
      <c r="R148" s="65"/>
      <c r="S148" s="65"/>
      <c r="T148" s="65"/>
      <c r="U148" s="65"/>
      <c r="V148" s="65"/>
      <c r="W148" s="65">
        <f>SUM(Table1[[#This Row],[ADOPTED
Supplies]:[ADOPTED
Other]])+Table1[[#This Row],[
 ADOPTED
Capital Expenditures]]</f>
        <v>0</v>
      </c>
      <c r="X148" s="65"/>
      <c r="Y148" s="65"/>
      <c r="Z148" s="65">
        <v>24583</v>
      </c>
      <c r="AA148" s="65"/>
      <c r="AB148" s="130" t="s">
        <v>950</v>
      </c>
      <c r="AC148" s="62" t="s">
        <v>951</v>
      </c>
      <c r="AD148" s="66" t="s">
        <v>952</v>
      </c>
      <c r="AE148" s="62" t="s">
        <v>67</v>
      </c>
      <c r="AF148" s="66" t="s">
        <v>953</v>
      </c>
      <c r="AG148" s="91"/>
      <c r="AH148" s="66">
        <v>0</v>
      </c>
      <c r="AI148" s="66"/>
      <c r="AJ148" s="66"/>
      <c r="AK148" s="66"/>
      <c r="AL148" s="66"/>
      <c r="AM148" s="66"/>
      <c r="AN148" s="66"/>
      <c r="AO148" s="62" t="s">
        <v>70</v>
      </c>
      <c r="AP148" s="62"/>
      <c r="AQ148" s="62"/>
      <c r="AR148" s="87"/>
      <c r="AS148" s="87"/>
      <c r="AT148" s="115" t="s">
        <v>949</v>
      </c>
      <c r="AU148" s="117" t="b">
        <f>IF(Table1[[#This Row],[PROPOSED
Form ID Name]]=Table1[[#This Row],[ADOPTED
Form ID Name]],TRUE,FALSE)</f>
        <v>1</v>
      </c>
      <c r="AV148" s="121" t="s">
        <v>950</v>
      </c>
      <c r="AW148" s="122" t="b">
        <f>AND(Table1[[#This Row],[PROPOSED Adjustment Description]]=Table1[[#This Row],[ ADOPTED
Adjustment Description]],TRUE,FALSE)</f>
        <v>0</v>
      </c>
    </row>
    <row r="149" spans="1:49" s="1" customFormat="1" ht="45" hidden="1" customHeight="1" x14ac:dyDescent="0.15">
      <c r="A149" s="67">
        <v>700048</v>
      </c>
      <c r="B149" s="68" t="s">
        <v>897</v>
      </c>
      <c r="C149" s="69">
        <v>2115</v>
      </c>
      <c r="D149" s="68" t="s">
        <v>898</v>
      </c>
      <c r="E149" s="68" t="s">
        <v>59</v>
      </c>
      <c r="F149" s="68" t="s">
        <v>83</v>
      </c>
      <c r="G149" s="68" t="s">
        <v>61</v>
      </c>
      <c r="H149" s="68" t="s">
        <v>83</v>
      </c>
      <c r="I149" s="125">
        <v>56913</v>
      </c>
      <c r="J149" s="126" t="s">
        <v>955</v>
      </c>
      <c r="K149" s="70">
        <v>0.33</v>
      </c>
      <c r="L149" s="71">
        <v>22378</v>
      </c>
      <c r="M149" s="71">
        <v>5525</v>
      </c>
      <c r="N149" s="71">
        <v>3112</v>
      </c>
      <c r="O149" s="71">
        <f>SUM(Table1[[#This Row],[Salaries and Wages]:[Variable Fringe]])</f>
        <v>0</v>
      </c>
      <c r="P149" s="71"/>
      <c r="Q149" s="71"/>
      <c r="R149" s="71"/>
      <c r="S149" s="71"/>
      <c r="T149" s="71"/>
      <c r="U149" s="71"/>
      <c r="V149" s="71"/>
      <c r="W149" s="71">
        <f>SUM(Table1[[#This Row],[ADOPTED
Supplies]:[ADOPTED
Other]])+Table1[[#This Row],[
 ADOPTED
Capital Expenditures]]</f>
        <v>331038</v>
      </c>
      <c r="X149" s="71"/>
      <c r="Y149" s="71"/>
      <c r="Z149" s="71">
        <v>31015</v>
      </c>
      <c r="AA149" s="71"/>
      <c r="AB149" s="130" t="s">
        <v>956</v>
      </c>
      <c r="AC149" s="68" t="s">
        <v>957</v>
      </c>
      <c r="AD149" s="68" t="s">
        <v>958</v>
      </c>
      <c r="AE149" s="68" t="s">
        <v>67</v>
      </c>
      <c r="AF149" s="72" t="s">
        <v>959</v>
      </c>
      <c r="AG149" s="92"/>
      <c r="AH149" s="72">
        <v>0</v>
      </c>
      <c r="AI149" s="72"/>
      <c r="AJ149" s="72"/>
      <c r="AK149" s="72"/>
      <c r="AL149" s="72"/>
      <c r="AM149" s="72"/>
      <c r="AN149" s="72"/>
      <c r="AO149" s="68" t="s">
        <v>70</v>
      </c>
      <c r="AP149" s="68"/>
      <c r="AQ149" s="68"/>
      <c r="AR149" s="87"/>
      <c r="AS149" s="87"/>
      <c r="AT149" s="115" t="s">
        <v>955</v>
      </c>
      <c r="AU149" s="117" t="b">
        <f>IF(Table1[[#This Row],[PROPOSED
Form ID Name]]=Table1[[#This Row],[ADOPTED
Form ID Name]],TRUE,FALSE)</f>
        <v>1</v>
      </c>
      <c r="AV149" s="121" t="s">
        <v>956</v>
      </c>
      <c r="AW149" s="122" t="b">
        <f>AND(Table1[[#This Row],[PROPOSED Adjustment Description]]=Table1[[#This Row],[ ADOPTED
Adjustment Description]],TRUE,FALSE)</f>
        <v>0</v>
      </c>
    </row>
    <row r="150" spans="1:49" s="1" customFormat="1" ht="45" hidden="1" customHeight="1" x14ac:dyDescent="0.15">
      <c r="A150" s="67">
        <v>100000</v>
      </c>
      <c r="B150" s="79" t="s">
        <v>57</v>
      </c>
      <c r="C150" s="69">
        <v>2115</v>
      </c>
      <c r="D150" s="79" t="s">
        <v>898</v>
      </c>
      <c r="E150" s="79" t="s">
        <v>103</v>
      </c>
      <c r="F150" s="79" t="s">
        <v>307</v>
      </c>
      <c r="G150" s="79" t="s">
        <v>128</v>
      </c>
      <c r="H150" s="79" t="s">
        <v>62</v>
      </c>
      <c r="I150" s="125">
        <v>56914</v>
      </c>
      <c r="J150" s="127" t="s">
        <v>960</v>
      </c>
      <c r="K150" s="80"/>
      <c r="L150" s="81"/>
      <c r="M150" s="81"/>
      <c r="N150" s="81"/>
      <c r="O150" s="81">
        <f>SUM(Table1[[#This Row],[Salaries and Wages]:[Variable Fringe]])</f>
        <v>0</v>
      </c>
      <c r="P150" s="81"/>
      <c r="Q150" s="81">
        <v>90000</v>
      </c>
      <c r="R150" s="81"/>
      <c r="S150" s="81"/>
      <c r="T150" s="81"/>
      <c r="U150" s="81"/>
      <c r="V150" s="81"/>
      <c r="W150" s="81">
        <f>SUM(Table1[[#This Row],[ADOPTED
Supplies]:[ADOPTED
Other]])+Table1[[#This Row],[
 ADOPTED
Capital Expenditures]]</f>
        <v>75000</v>
      </c>
      <c r="X150" s="81"/>
      <c r="Y150" s="81"/>
      <c r="Z150" s="81">
        <v>90000</v>
      </c>
      <c r="AA150" s="81"/>
      <c r="AB150" s="131" t="s">
        <v>961</v>
      </c>
      <c r="AC150" s="68" t="s">
        <v>962</v>
      </c>
      <c r="AD150" s="72" t="s">
        <v>963</v>
      </c>
      <c r="AE150" s="79" t="s">
        <v>67</v>
      </c>
      <c r="AF150" s="72" t="s">
        <v>964</v>
      </c>
      <c r="AG150" s="92"/>
      <c r="AH150" s="72">
        <v>0</v>
      </c>
      <c r="AI150" s="72"/>
      <c r="AJ150" s="72"/>
      <c r="AK150" s="72"/>
      <c r="AL150" s="72"/>
      <c r="AM150" s="72"/>
      <c r="AN150" s="72"/>
      <c r="AO150" s="72"/>
      <c r="AP150" s="72"/>
      <c r="AQ150" s="72"/>
      <c r="AR150" s="72"/>
      <c r="AS150" s="68" t="s">
        <v>70</v>
      </c>
      <c r="AT150" s="115" t="s">
        <v>960</v>
      </c>
      <c r="AU150" s="116" t="b">
        <f>IF(Table1[[#This Row],[PROPOSED
Form ID Name]]=Table1[[#This Row],[ADOPTED
Form ID Name]],TRUE,FALSE)</f>
        <v>1</v>
      </c>
      <c r="AV150" s="121" t="s">
        <v>961</v>
      </c>
      <c r="AW150" s="122" t="b">
        <f>AND(Table1[[#This Row],[PROPOSED Adjustment Description]]=Table1[[#This Row],[ ADOPTED
Adjustment Description]],TRUE,FALSE)</f>
        <v>0</v>
      </c>
    </row>
    <row r="151" spans="1:49" s="1" customFormat="1" ht="45" hidden="1" customHeight="1" x14ac:dyDescent="0.15">
      <c r="A151" s="61">
        <v>100000</v>
      </c>
      <c r="B151" s="73" t="s">
        <v>57</v>
      </c>
      <c r="C151" s="63">
        <v>2115</v>
      </c>
      <c r="D151" s="73" t="s">
        <v>898</v>
      </c>
      <c r="E151" s="73" t="s">
        <v>103</v>
      </c>
      <c r="F151" s="73" t="s">
        <v>307</v>
      </c>
      <c r="G151" s="73" t="s">
        <v>128</v>
      </c>
      <c r="H151" s="73" t="s">
        <v>62</v>
      </c>
      <c r="I151" s="125">
        <v>56915</v>
      </c>
      <c r="J151" s="127" t="s">
        <v>965</v>
      </c>
      <c r="K151" s="74">
        <v>2</v>
      </c>
      <c r="L151" s="75">
        <v>149374</v>
      </c>
      <c r="M151" s="75">
        <v>37892</v>
      </c>
      <c r="N151" s="75">
        <v>19234</v>
      </c>
      <c r="O151" s="75">
        <f>SUM(Table1[[#This Row],[Salaries and Wages]:[Variable Fringe]])</f>
        <v>0</v>
      </c>
      <c r="P151" s="75">
        <v>10000</v>
      </c>
      <c r="Q151" s="75"/>
      <c r="R151" s="75"/>
      <c r="S151" s="75"/>
      <c r="T151" s="75"/>
      <c r="U151" s="75"/>
      <c r="V151" s="75"/>
      <c r="W151" s="75">
        <f>SUM(Table1[[#This Row],[ADOPTED
Supplies]:[ADOPTED
Other]])+Table1[[#This Row],[
 ADOPTED
Capital Expenditures]]</f>
        <v>0</v>
      </c>
      <c r="X151" s="75"/>
      <c r="Y151" s="75"/>
      <c r="Z151" s="75">
        <v>216500</v>
      </c>
      <c r="AA151" s="75"/>
      <c r="AB151" s="131" t="s">
        <v>966</v>
      </c>
      <c r="AC151" s="62" t="s">
        <v>962</v>
      </c>
      <c r="AD151" s="66" t="s">
        <v>963</v>
      </c>
      <c r="AE151" s="73" t="s">
        <v>67</v>
      </c>
      <c r="AF151" s="66" t="s">
        <v>964</v>
      </c>
      <c r="AG151" s="91"/>
      <c r="AH151" s="66">
        <v>0.5</v>
      </c>
      <c r="AI151" s="66"/>
      <c r="AJ151" s="66"/>
      <c r="AK151" s="66"/>
      <c r="AL151" s="66"/>
      <c r="AM151" s="66"/>
      <c r="AN151" s="66"/>
      <c r="AO151" s="66"/>
      <c r="AP151" s="66"/>
      <c r="AQ151" s="66"/>
      <c r="AR151" s="66"/>
      <c r="AS151" s="62" t="s">
        <v>70</v>
      </c>
      <c r="AT151" s="115" t="s">
        <v>965</v>
      </c>
      <c r="AU151" s="116" t="b">
        <f>IF(Table1[[#This Row],[PROPOSED
Form ID Name]]=Table1[[#This Row],[ADOPTED
Form ID Name]],TRUE,FALSE)</f>
        <v>1</v>
      </c>
      <c r="AV151" s="121" t="s">
        <v>966</v>
      </c>
      <c r="AW151" s="122" t="b">
        <f>AND(Table1[[#This Row],[PROPOSED Adjustment Description]]=Table1[[#This Row],[ ADOPTED
Adjustment Description]],TRUE,FALSE)</f>
        <v>0</v>
      </c>
    </row>
    <row r="152" spans="1:49" s="1" customFormat="1" ht="45" hidden="1" customHeight="1" x14ac:dyDescent="0.15">
      <c r="A152" s="61">
        <v>200221</v>
      </c>
      <c r="B152" s="73" t="s">
        <v>967</v>
      </c>
      <c r="C152" s="63">
        <v>1914</v>
      </c>
      <c r="D152" s="73" t="s">
        <v>318</v>
      </c>
      <c r="E152" s="73" t="s">
        <v>83</v>
      </c>
      <c r="F152" s="73" t="s">
        <v>60</v>
      </c>
      <c r="G152" s="73" t="s">
        <v>142</v>
      </c>
      <c r="H152" s="73" t="s">
        <v>83</v>
      </c>
      <c r="I152" s="125">
        <v>56916</v>
      </c>
      <c r="J152" s="127" t="s">
        <v>968</v>
      </c>
      <c r="K152" s="74"/>
      <c r="L152" s="75"/>
      <c r="M152" s="75"/>
      <c r="N152" s="75"/>
      <c r="O152" s="75">
        <f>SUM(Table1[[#This Row],[Salaries and Wages]:[Variable Fringe]])</f>
        <v>0</v>
      </c>
      <c r="P152" s="85">
        <v>-385000</v>
      </c>
      <c r="Q152" s="75"/>
      <c r="R152" s="75"/>
      <c r="S152" s="75"/>
      <c r="T152" s="75"/>
      <c r="U152" s="75"/>
      <c r="V152" s="75"/>
      <c r="W152" s="75">
        <f>SUM(Table1[[#This Row],[ADOPTED
Supplies]:[ADOPTED
Other]])+Table1[[#This Row],[
 ADOPTED
Capital Expenditures]]</f>
        <v>0</v>
      </c>
      <c r="X152" s="75"/>
      <c r="Y152" s="75"/>
      <c r="Z152" s="85">
        <v>-385000</v>
      </c>
      <c r="AA152" s="85">
        <v>-500000</v>
      </c>
      <c r="AB152" s="131" t="s">
        <v>969</v>
      </c>
      <c r="AC152" s="62" t="s">
        <v>970</v>
      </c>
      <c r="AD152" s="66" t="s">
        <v>969</v>
      </c>
      <c r="AE152" s="73" t="s">
        <v>94</v>
      </c>
      <c r="AF152" s="73" t="s">
        <v>971</v>
      </c>
      <c r="AG152" s="93"/>
      <c r="AH152" s="76">
        <v>0</v>
      </c>
      <c r="AI152" s="76"/>
      <c r="AJ152" s="73"/>
      <c r="AK152" s="73"/>
      <c r="AL152" s="73"/>
      <c r="AM152" s="73"/>
      <c r="AN152" s="73"/>
      <c r="AO152" s="62" t="s">
        <v>133</v>
      </c>
      <c r="AP152" s="62"/>
      <c r="AQ152" s="62"/>
      <c r="AR152" s="87"/>
      <c r="AS152" s="87"/>
      <c r="AT152" s="115" t="s">
        <v>968</v>
      </c>
      <c r="AU152" s="117" t="b">
        <f>IF(Table1[[#This Row],[PROPOSED
Form ID Name]]=Table1[[#This Row],[ADOPTED
Form ID Name]],TRUE,FALSE)</f>
        <v>1</v>
      </c>
      <c r="AV152" s="121" t="s">
        <v>969</v>
      </c>
      <c r="AW152" s="122" t="b">
        <f>AND(Table1[[#This Row],[PROPOSED Adjustment Description]]=Table1[[#This Row],[ ADOPTED
Adjustment Description]],TRUE,FALSE)</f>
        <v>0</v>
      </c>
    </row>
    <row r="153" spans="1:49" s="1" customFormat="1" ht="45" hidden="1" customHeight="1" x14ac:dyDescent="0.15">
      <c r="A153" s="61">
        <v>200222</v>
      </c>
      <c r="B153" s="73" t="s">
        <v>972</v>
      </c>
      <c r="C153" s="63">
        <v>1914</v>
      </c>
      <c r="D153" s="73" t="s">
        <v>318</v>
      </c>
      <c r="E153" s="73" t="s">
        <v>83</v>
      </c>
      <c r="F153" s="73" t="s">
        <v>60</v>
      </c>
      <c r="G153" s="73" t="s">
        <v>61</v>
      </c>
      <c r="H153" s="73" t="s">
        <v>83</v>
      </c>
      <c r="I153" s="125">
        <v>56917</v>
      </c>
      <c r="J153" s="127" t="s">
        <v>973</v>
      </c>
      <c r="K153" s="74"/>
      <c r="L153" s="75"/>
      <c r="M153" s="75"/>
      <c r="N153" s="75"/>
      <c r="O153" s="75">
        <f>SUM(Table1[[#This Row],[Salaries and Wages]:[Variable Fringe]])</f>
        <v>0</v>
      </c>
      <c r="P153" s="75">
        <v>110000</v>
      </c>
      <c r="Q153" s="75"/>
      <c r="R153" s="75"/>
      <c r="S153" s="75"/>
      <c r="T153" s="75"/>
      <c r="U153" s="75"/>
      <c r="V153" s="75"/>
      <c r="W153" s="75">
        <f>SUM(Table1[[#This Row],[ADOPTED
Supplies]:[ADOPTED
Other]])+Table1[[#This Row],[
 ADOPTED
Capital Expenditures]]</f>
        <v>500000</v>
      </c>
      <c r="X153" s="75"/>
      <c r="Y153" s="75"/>
      <c r="Z153" s="75">
        <v>110000</v>
      </c>
      <c r="AA153" s="75">
        <v>88119</v>
      </c>
      <c r="AB153" s="132" t="s">
        <v>974</v>
      </c>
      <c r="AC153" s="62" t="s">
        <v>975</v>
      </c>
      <c r="AD153" s="62" t="s">
        <v>974</v>
      </c>
      <c r="AE153" s="73" t="s">
        <v>94</v>
      </c>
      <c r="AF153" s="62" t="s">
        <v>976</v>
      </c>
      <c r="AG153" s="91"/>
      <c r="AH153" s="66">
        <v>0</v>
      </c>
      <c r="AI153" s="66"/>
      <c r="AJ153" s="62"/>
      <c r="AK153" s="62"/>
      <c r="AL153" s="62"/>
      <c r="AM153" s="62"/>
      <c r="AN153" s="62"/>
      <c r="AO153" s="62"/>
      <c r="AP153" s="62"/>
      <c r="AQ153" s="62" t="s">
        <v>133</v>
      </c>
      <c r="AR153" s="62"/>
      <c r="AS153" s="62"/>
      <c r="AT153" s="115" t="s">
        <v>973</v>
      </c>
      <c r="AU153" s="117" t="b">
        <f>IF(Table1[[#This Row],[PROPOSED
Form ID Name]]=Table1[[#This Row],[ADOPTED
Form ID Name]],TRUE,FALSE)</f>
        <v>1</v>
      </c>
      <c r="AV153" s="121" t="s">
        <v>974</v>
      </c>
      <c r="AW153" s="122" t="b">
        <f>AND(Table1[[#This Row],[PROPOSED Adjustment Description]]=Table1[[#This Row],[ ADOPTED
Adjustment Description]],TRUE,FALSE)</f>
        <v>0</v>
      </c>
    </row>
    <row r="154" spans="1:49" s="1" customFormat="1" ht="45" hidden="1" customHeight="1" x14ac:dyDescent="0.15">
      <c r="A154" s="61">
        <v>200722</v>
      </c>
      <c r="B154" s="73" t="s">
        <v>977</v>
      </c>
      <c r="C154" s="63">
        <v>1914</v>
      </c>
      <c r="D154" s="73" t="s">
        <v>318</v>
      </c>
      <c r="E154" s="73" t="s">
        <v>83</v>
      </c>
      <c r="F154" s="73" t="s">
        <v>60</v>
      </c>
      <c r="G154" s="73" t="s">
        <v>160</v>
      </c>
      <c r="H154" s="73" t="s">
        <v>83</v>
      </c>
      <c r="I154" s="125">
        <v>56919</v>
      </c>
      <c r="J154" s="127" t="s">
        <v>978</v>
      </c>
      <c r="K154" s="74"/>
      <c r="L154" s="75"/>
      <c r="M154" s="75"/>
      <c r="N154" s="75"/>
      <c r="O154" s="75">
        <f>SUM(Table1[[#This Row],[Salaries and Wages]:[Variable Fringe]])</f>
        <v>192873</v>
      </c>
      <c r="P154" s="75"/>
      <c r="Q154" s="75">
        <v>300000</v>
      </c>
      <c r="R154" s="75">
        <v>300000</v>
      </c>
      <c r="S154" s="75"/>
      <c r="T154" s="75"/>
      <c r="U154" s="75"/>
      <c r="V154" s="75"/>
      <c r="W154" s="75">
        <f>SUM(Table1[[#This Row],[ADOPTED
Supplies]:[ADOPTED
Other]])+Table1[[#This Row],[
 ADOPTED
Capital Expenditures]]</f>
        <v>0</v>
      </c>
      <c r="X154" s="75"/>
      <c r="Y154" s="75"/>
      <c r="Z154" s="75">
        <v>600000</v>
      </c>
      <c r="AA154" s="75">
        <v>1260000</v>
      </c>
      <c r="AB154" s="131" t="s">
        <v>979</v>
      </c>
      <c r="AC154" s="62" t="s">
        <v>980</v>
      </c>
      <c r="AD154" s="66" t="s">
        <v>981</v>
      </c>
      <c r="AE154" s="73" t="s">
        <v>94</v>
      </c>
      <c r="AF154" s="62" t="s">
        <v>982</v>
      </c>
      <c r="AG154" s="91"/>
      <c r="AH154" s="66">
        <v>0</v>
      </c>
      <c r="AI154" s="66"/>
      <c r="AJ154" s="62"/>
      <c r="AK154" s="62"/>
      <c r="AL154" s="62"/>
      <c r="AM154" s="62"/>
      <c r="AN154" s="62"/>
      <c r="AO154" s="62"/>
      <c r="AP154" s="62"/>
      <c r="AQ154" s="62"/>
      <c r="AR154" s="62" t="s">
        <v>133</v>
      </c>
      <c r="AS154" s="62"/>
      <c r="AT154" s="115" t="s">
        <v>978</v>
      </c>
      <c r="AU154" s="117" t="b">
        <f>IF(Table1[[#This Row],[PROPOSED
Form ID Name]]=Table1[[#This Row],[ADOPTED
Form ID Name]],TRUE,FALSE)</f>
        <v>1</v>
      </c>
      <c r="AV154" s="121" t="s">
        <v>979</v>
      </c>
      <c r="AW154" s="122" t="b">
        <f>AND(Table1[[#This Row],[PROPOSED Adjustment Description]]=Table1[[#This Row],[ ADOPTED
Adjustment Description]],TRUE,FALSE)</f>
        <v>0</v>
      </c>
    </row>
    <row r="155" spans="1:49" s="1" customFormat="1" ht="45" hidden="1" customHeight="1" x14ac:dyDescent="0.15">
      <c r="A155" s="67">
        <v>100000</v>
      </c>
      <c r="B155" s="68" t="s">
        <v>57</v>
      </c>
      <c r="C155" s="69">
        <v>1517</v>
      </c>
      <c r="D155" s="68" t="s">
        <v>347</v>
      </c>
      <c r="E155" s="68" t="s">
        <v>72</v>
      </c>
      <c r="F155" s="68" t="s">
        <v>83</v>
      </c>
      <c r="G155" s="68" t="s">
        <v>61</v>
      </c>
      <c r="H155" s="68" t="s">
        <v>83</v>
      </c>
      <c r="I155" s="125">
        <v>56921</v>
      </c>
      <c r="J155" s="126" t="s">
        <v>983</v>
      </c>
      <c r="K155" s="84">
        <v>-1</v>
      </c>
      <c r="L155" s="77">
        <v>-214480</v>
      </c>
      <c r="M155" s="77">
        <v>-37167</v>
      </c>
      <c r="N155" s="77">
        <v>-13391</v>
      </c>
      <c r="O155" s="77">
        <f>SUM(Table1[[#This Row],[Salaries and Wages]:[Variable Fringe]])</f>
        <v>0</v>
      </c>
      <c r="P155" s="71"/>
      <c r="Q155" s="71"/>
      <c r="R155" s="71"/>
      <c r="S155" s="71"/>
      <c r="T155" s="71"/>
      <c r="U155" s="71"/>
      <c r="V155" s="71"/>
      <c r="W155" s="71">
        <f>SUM(Table1[[#This Row],[ADOPTED
Supplies]:[ADOPTED
Other]])+Table1[[#This Row],[
 ADOPTED
Capital Expenditures]]</f>
        <v>0</v>
      </c>
      <c r="X155" s="71"/>
      <c r="Y155" s="71"/>
      <c r="Z155" s="77">
        <v>-265038</v>
      </c>
      <c r="AA155" s="71"/>
      <c r="AB155" s="130" t="s">
        <v>984</v>
      </c>
      <c r="AC155" s="68" t="s">
        <v>379</v>
      </c>
      <c r="AD155" s="72" t="s">
        <v>380</v>
      </c>
      <c r="AE155" s="68" t="s">
        <v>94</v>
      </c>
      <c r="AF155" s="72" t="s">
        <v>381</v>
      </c>
      <c r="AG155" s="92"/>
      <c r="AH155" s="72">
        <v>0</v>
      </c>
      <c r="AI155" s="72"/>
      <c r="AJ155" s="72"/>
      <c r="AK155" s="72"/>
      <c r="AL155" s="72"/>
      <c r="AM155" s="72"/>
      <c r="AN155" s="72"/>
      <c r="AO155" s="72"/>
      <c r="AP155" s="72"/>
      <c r="AQ155" s="72"/>
      <c r="AR155" s="72"/>
      <c r="AS155" s="68" t="s">
        <v>133</v>
      </c>
      <c r="AT155" s="115" t="s">
        <v>983</v>
      </c>
      <c r="AU155" s="116" t="b">
        <f>IF(Table1[[#This Row],[PROPOSED
Form ID Name]]=Table1[[#This Row],[ADOPTED
Form ID Name]],TRUE,FALSE)</f>
        <v>1</v>
      </c>
      <c r="AV155" s="121" t="s">
        <v>984</v>
      </c>
      <c r="AW155" s="122" t="b">
        <f>AND(Table1[[#This Row],[PROPOSED Adjustment Description]]=Table1[[#This Row],[ ADOPTED
Adjustment Description]],TRUE,FALSE)</f>
        <v>0</v>
      </c>
    </row>
    <row r="156" spans="1:49" s="1" customFormat="1" ht="45" hidden="1" customHeight="1" x14ac:dyDescent="0.15">
      <c r="A156" s="61">
        <v>200712</v>
      </c>
      <c r="B156" s="73" t="s">
        <v>986</v>
      </c>
      <c r="C156" s="63">
        <v>1516</v>
      </c>
      <c r="D156" s="73" t="s">
        <v>710</v>
      </c>
      <c r="E156" s="73" t="s">
        <v>103</v>
      </c>
      <c r="F156" s="73" t="s">
        <v>83</v>
      </c>
      <c r="G156" s="73" t="s">
        <v>83</v>
      </c>
      <c r="H156" s="73" t="s">
        <v>83</v>
      </c>
      <c r="I156" s="125">
        <v>56923</v>
      </c>
      <c r="J156" s="127" t="s">
        <v>987</v>
      </c>
      <c r="K156" s="74"/>
      <c r="L156" s="75"/>
      <c r="M156" s="75"/>
      <c r="N156" s="75"/>
      <c r="O156" s="75">
        <f>SUM(Table1[[#This Row],[Salaries and Wages]:[Variable Fringe]])</f>
        <v>0</v>
      </c>
      <c r="P156" s="75"/>
      <c r="Q156" s="75"/>
      <c r="R156" s="75"/>
      <c r="S156" s="75"/>
      <c r="T156" s="75"/>
      <c r="U156" s="75"/>
      <c r="V156" s="75"/>
      <c r="W156" s="75">
        <f>SUM(Table1[[#This Row],[ADOPTED
Supplies]:[ADOPTED
Other]])+Table1[[#This Row],[
 ADOPTED
Capital Expenditures]]</f>
        <v>0</v>
      </c>
      <c r="X156" s="75">
        <v>781458</v>
      </c>
      <c r="Y156" s="75"/>
      <c r="Z156" s="75">
        <v>781458</v>
      </c>
      <c r="AA156" s="75"/>
      <c r="AB156" s="131" t="s">
        <v>988</v>
      </c>
      <c r="AC156" s="62" t="s">
        <v>989</v>
      </c>
      <c r="AD156" s="62" t="s">
        <v>990</v>
      </c>
      <c r="AE156" s="73" t="s">
        <v>67</v>
      </c>
      <c r="AF156" s="66" t="s">
        <v>991</v>
      </c>
      <c r="AG156" s="91"/>
      <c r="AH156" s="66">
        <v>0</v>
      </c>
      <c r="AI156" s="66"/>
      <c r="AJ156" s="66"/>
      <c r="AK156" s="66"/>
      <c r="AL156" s="66"/>
      <c r="AM156" s="66"/>
      <c r="AN156" s="66"/>
      <c r="AO156" s="66"/>
      <c r="AP156" s="62" t="s">
        <v>83</v>
      </c>
      <c r="AQ156" s="62"/>
      <c r="AR156" s="62"/>
      <c r="AS156" s="87"/>
      <c r="AT156" s="115" t="s">
        <v>987</v>
      </c>
      <c r="AU156" s="117" t="b">
        <f>IF(Table1[[#This Row],[PROPOSED
Form ID Name]]=Table1[[#This Row],[ADOPTED
Form ID Name]],TRUE,FALSE)</f>
        <v>1</v>
      </c>
      <c r="AV156" s="121" t="s">
        <v>988</v>
      </c>
      <c r="AW156" s="122" t="b">
        <f>AND(Table1[[#This Row],[PROPOSED Adjustment Description]]=Table1[[#This Row],[ ADOPTED
Adjustment Description]],TRUE,FALSE)</f>
        <v>0</v>
      </c>
    </row>
    <row r="157" spans="1:49" s="1" customFormat="1" ht="45" hidden="1" customHeight="1" x14ac:dyDescent="0.15">
      <c r="A157" s="61">
        <v>100000</v>
      </c>
      <c r="B157" s="73" t="s">
        <v>57</v>
      </c>
      <c r="C157" s="63">
        <v>1516</v>
      </c>
      <c r="D157" s="73" t="s">
        <v>710</v>
      </c>
      <c r="E157" s="73" t="s">
        <v>103</v>
      </c>
      <c r="F157" s="73" t="s">
        <v>83</v>
      </c>
      <c r="G157" s="73" t="s">
        <v>84</v>
      </c>
      <c r="H157" s="73" t="s">
        <v>83</v>
      </c>
      <c r="I157" s="125">
        <v>56924</v>
      </c>
      <c r="J157" s="127" t="s">
        <v>992</v>
      </c>
      <c r="K157" s="74"/>
      <c r="L157" s="75"/>
      <c r="M157" s="75"/>
      <c r="N157" s="75"/>
      <c r="O157" s="75">
        <f>SUM(Table1[[#This Row],[Salaries and Wages]:[Variable Fringe]])</f>
        <v>187090</v>
      </c>
      <c r="P157" s="75"/>
      <c r="Q157" s="75"/>
      <c r="R157" s="75"/>
      <c r="S157" s="75"/>
      <c r="T157" s="75"/>
      <c r="U157" s="75"/>
      <c r="V157" s="75"/>
      <c r="W157" s="75">
        <f>SUM(Table1[[#This Row],[ADOPTED
Supplies]:[ADOPTED
Other]])+Table1[[#This Row],[
 ADOPTED
Capital Expenditures]]</f>
        <v>0</v>
      </c>
      <c r="X157" s="75"/>
      <c r="Y157" s="75"/>
      <c r="Z157" s="75"/>
      <c r="AA157" s="75">
        <v>645000</v>
      </c>
      <c r="AB157" s="132" t="s">
        <v>993</v>
      </c>
      <c r="AC157" s="62" t="s">
        <v>994</v>
      </c>
      <c r="AD157" s="62" t="s">
        <v>995</v>
      </c>
      <c r="AE157" s="73" t="s">
        <v>94</v>
      </c>
      <c r="AF157" s="62" t="s">
        <v>996</v>
      </c>
      <c r="AG157" s="91"/>
      <c r="AH157" s="66">
        <v>0</v>
      </c>
      <c r="AI157" s="66"/>
      <c r="AJ157" s="62"/>
      <c r="AK157" s="62"/>
      <c r="AL157" s="62"/>
      <c r="AM157" s="62"/>
      <c r="AN157" s="62"/>
      <c r="AO157" s="62"/>
      <c r="AP157" s="62"/>
      <c r="AQ157" s="62"/>
      <c r="AR157" s="62"/>
      <c r="AS157" s="62" t="s">
        <v>83</v>
      </c>
      <c r="AT157" s="115" t="s">
        <v>992</v>
      </c>
      <c r="AU157" s="116" t="b">
        <f>IF(Table1[[#This Row],[PROPOSED
Form ID Name]]=Table1[[#This Row],[ADOPTED
Form ID Name]],TRUE,FALSE)</f>
        <v>1</v>
      </c>
      <c r="AV157" s="121" t="s">
        <v>993</v>
      </c>
      <c r="AW157" s="122" t="b">
        <f>AND(Table1[[#This Row],[PROPOSED Adjustment Description]]=Table1[[#This Row],[ ADOPTED
Adjustment Description]],TRUE,FALSE)</f>
        <v>0</v>
      </c>
    </row>
    <row r="158" spans="1:49" s="1" customFormat="1" ht="45" hidden="1" customHeight="1" x14ac:dyDescent="0.15">
      <c r="A158" s="67">
        <v>100000</v>
      </c>
      <c r="B158" s="68" t="s">
        <v>57</v>
      </c>
      <c r="C158" s="69">
        <v>2115</v>
      </c>
      <c r="D158" s="68" t="s">
        <v>898</v>
      </c>
      <c r="E158" s="68" t="s">
        <v>335</v>
      </c>
      <c r="F158" s="68" t="s">
        <v>307</v>
      </c>
      <c r="G158" s="68" t="s">
        <v>128</v>
      </c>
      <c r="H158" s="68" t="s">
        <v>83</v>
      </c>
      <c r="I158" s="125">
        <v>56925</v>
      </c>
      <c r="J158" s="126" t="s">
        <v>997</v>
      </c>
      <c r="K158" s="70">
        <v>1</v>
      </c>
      <c r="L158" s="71">
        <v>58888</v>
      </c>
      <c r="M158" s="71">
        <v>16414</v>
      </c>
      <c r="N158" s="71">
        <v>9190</v>
      </c>
      <c r="O158" s="71">
        <f>SUM(Table1[[#This Row],[Salaries and Wages]:[Variable Fringe]])</f>
        <v>0</v>
      </c>
      <c r="P158" s="71">
        <v>5000</v>
      </c>
      <c r="Q158" s="71"/>
      <c r="R158" s="71"/>
      <c r="S158" s="71"/>
      <c r="T158" s="71"/>
      <c r="U158" s="71"/>
      <c r="V158" s="71"/>
      <c r="W158" s="71">
        <f>SUM(Table1[[#This Row],[ADOPTED
Supplies]:[ADOPTED
Other]])+Table1[[#This Row],[
 ADOPTED
Capital Expenditures]]</f>
        <v>0</v>
      </c>
      <c r="X158" s="71"/>
      <c r="Y158" s="71"/>
      <c r="Z158" s="71">
        <v>89492</v>
      </c>
      <c r="AA158" s="71"/>
      <c r="AB158" s="130" t="s">
        <v>998</v>
      </c>
      <c r="AC158" s="68" t="s">
        <v>999</v>
      </c>
      <c r="AD158" s="68" t="s">
        <v>1000</v>
      </c>
      <c r="AE158" s="68" t="s">
        <v>67</v>
      </c>
      <c r="AF158" s="72" t="s">
        <v>1001</v>
      </c>
      <c r="AG158" s="92"/>
      <c r="AH158" s="72">
        <v>1</v>
      </c>
      <c r="AI158" s="72"/>
      <c r="AJ158" s="72"/>
      <c r="AK158" s="72"/>
      <c r="AL158" s="72"/>
      <c r="AM158" s="72"/>
      <c r="AN158" s="72"/>
      <c r="AO158" s="72"/>
      <c r="AP158" s="72"/>
      <c r="AQ158" s="72"/>
      <c r="AR158" s="72"/>
      <c r="AS158" s="68" t="s">
        <v>70</v>
      </c>
      <c r="AT158" s="115" t="s">
        <v>997</v>
      </c>
      <c r="AU158" s="116" t="b">
        <f>IF(Table1[[#This Row],[PROPOSED
Form ID Name]]=Table1[[#This Row],[ADOPTED
Form ID Name]],TRUE,FALSE)</f>
        <v>1</v>
      </c>
      <c r="AV158" s="121" t="s">
        <v>998</v>
      </c>
      <c r="AW158" s="122" t="b">
        <f>AND(Table1[[#This Row],[PROPOSED Adjustment Description]]=Table1[[#This Row],[ ADOPTED
Adjustment Description]],TRUE,FALSE)</f>
        <v>0</v>
      </c>
    </row>
    <row r="159" spans="1:49" s="1" customFormat="1" ht="45" hidden="1" customHeight="1" x14ac:dyDescent="0.15">
      <c r="A159" s="61">
        <v>100000</v>
      </c>
      <c r="B159" s="62" t="s">
        <v>57</v>
      </c>
      <c r="C159" s="63">
        <v>2115</v>
      </c>
      <c r="D159" s="62" t="s">
        <v>898</v>
      </c>
      <c r="E159" s="62" t="s">
        <v>335</v>
      </c>
      <c r="F159" s="62" t="s">
        <v>307</v>
      </c>
      <c r="G159" s="62" t="s">
        <v>128</v>
      </c>
      <c r="H159" s="62" t="s">
        <v>83</v>
      </c>
      <c r="I159" s="125">
        <v>56926</v>
      </c>
      <c r="J159" s="126" t="s">
        <v>1003</v>
      </c>
      <c r="K159" s="64">
        <v>1</v>
      </c>
      <c r="L159" s="65">
        <v>47100</v>
      </c>
      <c r="M159" s="65">
        <v>16526</v>
      </c>
      <c r="N159" s="65">
        <v>8872</v>
      </c>
      <c r="O159" s="65">
        <f>SUM(Table1[[#This Row],[Salaries and Wages]:[Variable Fringe]])</f>
        <v>0</v>
      </c>
      <c r="P159" s="65">
        <v>5000</v>
      </c>
      <c r="Q159" s="65"/>
      <c r="R159" s="65"/>
      <c r="S159" s="65"/>
      <c r="T159" s="65"/>
      <c r="U159" s="65"/>
      <c r="V159" s="65"/>
      <c r="W159" s="65">
        <f>SUM(Table1[[#This Row],[ADOPTED
Supplies]:[ADOPTED
Other]])+Table1[[#This Row],[
 ADOPTED
Capital Expenditures]]</f>
        <v>0</v>
      </c>
      <c r="X159" s="65"/>
      <c r="Y159" s="65"/>
      <c r="Z159" s="65">
        <v>77498</v>
      </c>
      <c r="AA159" s="65"/>
      <c r="AB159" s="130" t="s">
        <v>1004</v>
      </c>
      <c r="AC159" s="62" t="s">
        <v>999</v>
      </c>
      <c r="AD159" s="62" t="s">
        <v>1000</v>
      </c>
      <c r="AE159" s="62" t="s">
        <v>67</v>
      </c>
      <c r="AF159" s="66" t="s">
        <v>1005</v>
      </c>
      <c r="AG159" s="91"/>
      <c r="AH159" s="66">
        <v>1</v>
      </c>
      <c r="AI159" s="66"/>
      <c r="AJ159" s="66"/>
      <c r="AK159" s="66"/>
      <c r="AL159" s="66"/>
      <c r="AM159" s="66"/>
      <c r="AN159" s="66"/>
      <c r="AO159" s="66"/>
      <c r="AP159" s="66"/>
      <c r="AQ159" s="66"/>
      <c r="AR159" s="66"/>
      <c r="AS159" s="62" t="s">
        <v>70</v>
      </c>
      <c r="AT159" s="115" t="s">
        <v>1003</v>
      </c>
      <c r="AU159" s="116" t="b">
        <f>IF(Table1[[#This Row],[PROPOSED
Form ID Name]]=Table1[[#This Row],[ADOPTED
Form ID Name]],TRUE,FALSE)</f>
        <v>1</v>
      </c>
      <c r="AV159" s="121" t="s">
        <v>1004</v>
      </c>
      <c r="AW159" s="122" t="b">
        <f>AND(Table1[[#This Row],[PROPOSED Adjustment Description]]=Table1[[#This Row],[ ADOPTED
Adjustment Description]],TRUE,FALSE)</f>
        <v>0</v>
      </c>
    </row>
    <row r="160" spans="1:49" s="1" customFormat="1" ht="45" hidden="1" customHeight="1" x14ac:dyDescent="0.15">
      <c r="A160" s="67">
        <v>100000</v>
      </c>
      <c r="B160" s="68" t="s">
        <v>57</v>
      </c>
      <c r="C160" s="69">
        <v>2115</v>
      </c>
      <c r="D160" s="68" t="s">
        <v>898</v>
      </c>
      <c r="E160" s="68" t="s">
        <v>293</v>
      </c>
      <c r="F160" s="68" t="s">
        <v>83</v>
      </c>
      <c r="G160" s="68" t="s">
        <v>61</v>
      </c>
      <c r="H160" s="68" t="s">
        <v>83</v>
      </c>
      <c r="I160" s="125">
        <v>56927</v>
      </c>
      <c r="J160" s="126" t="s">
        <v>1007</v>
      </c>
      <c r="K160" s="70">
        <v>0.34</v>
      </c>
      <c r="L160" s="71">
        <v>17088</v>
      </c>
      <c r="M160" s="71">
        <v>5195</v>
      </c>
      <c r="N160" s="71">
        <v>3046</v>
      </c>
      <c r="O160" s="71">
        <f>SUM(Table1[[#This Row],[Salaries and Wages]:[Variable Fringe]])</f>
        <v>0</v>
      </c>
      <c r="P160" s="71"/>
      <c r="Q160" s="71"/>
      <c r="R160" s="71"/>
      <c r="S160" s="71"/>
      <c r="T160" s="71"/>
      <c r="U160" s="71"/>
      <c r="V160" s="71"/>
      <c r="W160" s="71">
        <f>SUM(Table1[[#This Row],[ADOPTED
Supplies]:[ADOPTED
Other]])+Table1[[#This Row],[
 ADOPTED
Capital Expenditures]]</f>
        <v>0</v>
      </c>
      <c r="X160" s="71"/>
      <c r="Y160" s="71"/>
      <c r="Z160" s="71">
        <v>25329</v>
      </c>
      <c r="AA160" s="71"/>
      <c r="AB160" s="130" t="s">
        <v>950</v>
      </c>
      <c r="AC160" s="68" t="s">
        <v>951</v>
      </c>
      <c r="AD160" s="72" t="s">
        <v>952</v>
      </c>
      <c r="AE160" s="68" t="s">
        <v>67</v>
      </c>
      <c r="AF160" s="72" t="s">
        <v>953</v>
      </c>
      <c r="AG160" s="92"/>
      <c r="AH160" s="72">
        <v>0.5</v>
      </c>
      <c r="AI160" s="72"/>
      <c r="AJ160" s="72"/>
      <c r="AK160" s="72"/>
      <c r="AL160" s="72"/>
      <c r="AM160" s="72"/>
      <c r="AN160" s="72"/>
      <c r="AO160" s="72"/>
      <c r="AP160" s="72"/>
      <c r="AQ160" s="72"/>
      <c r="AR160" s="72"/>
      <c r="AS160" s="68" t="s">
        <v>70</v>
      </c>
      <c r="AT160" s="115" t="s">
        <v>1007</v>
      </c>
      <c r="AU160" s="116" t="b">
        <f>IF(Table1[[#This Row],[PROPOSED
Form ID Name]]=Table1[[#This Row],[ADOPTED
Form ID Name]],TRUE,FALSE)</f>
        <v>1</v>
      </c>
      <c r="AV160" s="121" t="s">
        <v>950</v>
      </c>
      <c r="AW160" s="122" t="b">
        <f>AND(Table1[[#This Row],[PROPOSED Adjustment Description]]=Table1[[#This Row],[ ADOPTED
Adjustment Description]],TRUE,FALSE)</f>
        <v>0</v>
      </c>
    </row>
    <row r="161" spans="1:49" s="1" customFormat="1" ht="45" hidden="1" customHeight="1" x14ac:dyDescent="0.15">
      <c r="A161" s="61">
        <v>100000</v>
      </c>
      <c r="B161" s="62" t="s">
        <v>57</v>
      </c>
      <c r="C161" s="63">
        <v>2115</v>
      </c>
      <c r="D161" s="62" t="s">
        <v>898</v>
      </c>
      <c r="E161" s="62" t="s">
        <v>422</v>
      </c>
      <c r="F161" s="62" t="s">
        <v>83</v>
      </c>
      <c r="G161" s="62" t="s">
        <v>61</v>
      </c>
      <c r="H161" s="62" t="s">
        <v>83</v>
      </c>
      <c r="I161" s="125">
        <v>56928</v>
      </c>
      <c r="J161" s="126" t="s">
        <v>1008</v>
      </c>
      <c r="K161" s="64">
        <v>0.34</v>
      </c>
      <c r="L161" s="65">
        <v>23056</v>
      </c>
      <c r="M161" s="65">
        <v>5693</v>
      </c>
      <c r="N161" s="65">
        <v>3207</v>
      </c>
      <c r="O161" s="65">
        <f>SUM(Table1[[#This Row],[Salaries and Wages]:[Variable Fringe]])</f>
        <v>0</v>
      </c>
      <c r="P161" s="65"/>
      <c r="Q161" s="65"/>
      <c r="R161" s="65"/>
      <c r="S161" s="65"/>
      <c r="T161" s="65"/>
      <c r="U161" s="65"/>
      <c r="V161" s="65"/>
      <c r="W161" s="65">
        <f>SUM(Table1[[#This Row],[ADOPTED
Supplies]:[ADOPTED
Other]])+Table1[[#This Row],[
 ADOPTED
Capital Expenditures]]</f>
        <v>0</v>
      </c>
      <c r="X161" s="65"/>
      <c r="Y161" s="65"/>
      <c r="Z161" s="65">
        <v>31956</v>
      </c>
      <c r="AA161" s="65"/>
      <c r="AB161" s="130" t="s">
        <v>956</v>
      </c>
      <c r="AC161" s="62" t="s">
        <v>957</v>
      </c>
      <c r="AD161" s="62" t="s">
        <v>958</v>
      </c>
      <c r="AE161" s="62" t="s">
        <v>67</v>
      </c>
      <c r="AF161" s="66" t="s">
        <v>959</v>
      </c>
      <c r="AG161" s="91"/>
      <c r="AH161" s="66">
        <v>1</v>
      </c>
      <c r="AI161" s="66"/>
      <c r="AJ161" s="66"/>
      <c r="AK161" s="66"/>
      <c r="AL161" s="66"/>
      <c r="AM161" s="66"/>
      <c r="AN161" s="66"/>
      <c r="AO161" s="66"/>
      <c r="AP161" s="66"/>
      <c r="AQ161" s="66"/>
      <c r="AR161" s="66"/>
      <c r="AS161" s="62" t="s">
        <v>70</v>
      </c>
      <c r="AT161" s="115" t="s">
        <v>1008</v>
      </c>
      <c r="AU161" s="116" t="b">
        <f>IF(Table1[[#This Row],[PROPOSED
Form ID Name]]=Table1[[#This Row],[ADOPTED
Form ID Name]],TRUE,FALSE)</f>
        <v>1</v>
      </c>
      <c r="AV161" s="121" t="s">
        <v>956</v>
      </c>
      <c r="AW161" s="122" t="b">
        <f>AND(Table1[[#This Row],[PROPOSED Adjustment Description]]=Table1[[#This Row],[ ADOPTED
Adjustment Description]],TRUE,FALSE)</f>
        <v>0</v>
      </c>
    </row>
    <row r="162" spans="1:49" s="1" customFormat="1" ht="45" hidden="1" customHeight="1" x14ac:dyDescent="0.15">
      <c r="A162" s="67">
        <v>100000</v>
      </c>
      <c r="B162" s="68" t="s">
        <v>57</v>
      </c>
      <c r="C162" s="69">
        <v>2115</v>
      </c>
      <c r="D162" s="68" t="s">
        <v>898</v>
      </c>
      <c r="E162" s="68" t="s">
        <v>329</v>
      </c>
      <c r="F162" s="68" t="s">
        <v>307</v>
      </c>
      <c r="G162" s="68" t="s">
        <v>61</v>
      </c>
      <c r="H162" s="68" t="s">
        <v>479</v>
      </c>
      <c r="I162" s="125">
        <v>56929</v>
      </c>
      <c r="J162" s="126" t="s">
        <v>1009</v>
      </c>
      <c r="K162" s="70">
        <v>6</v>
      </c>
      <c r="L162" s="71">
        <v>302232</v>
      </c>
      <c r="M162" s="71">
        <v>100654</v>
      </c>
      <c r="N162" s="71">
        <v>53760</v>
      </c>
      <c r="O162" s="71">
        <f>SUM(Table1[[#This Row],[Salaries and Wages]:[Variable Fringe]])</f>
        <v>0</v>
      </c>
      <c r="P162" s="71">
        <v>30000</v>
      </c>
      <c r="Q162" s="71">
        <v>970000</v>
      </c>
      <c r="R162" s="71"/>
      <c r="S162" s="71"/>
      <c r="T162" s="71"/>
      <c r="U162" s="71"/>
      <c r="V162" s="71"/>
      <c r="W162" s="71">
        <f>SUM(Table1[[#This Row],[ADOPTED
Supplies]:[ADOPTED
Other]])+Table1[[#This Row],[
 ADOPTED
Capital Expenditures]]</f>
        <v>0</v>
      </c>
      <c r="X162" s="71"/>
      <c r="Y162" s="71"/>
      <c r="Z162" s="71">
        <v>1456646</v>
      </c>
      <c r="AA162" s="71"/>
      <c r="AB162" s="130" t="s">
        <v>1010</v>
      </c>
      <c r="AC162" s="68" t="s">
        <v>1011</v>
      </c>
      <c r="AD162" s="68" t="s">
        <v>1012</v>
      </c>
      <c r="AE162" s="68" t="s">
        <v>67</v>
      </c>
      <c r="AF162" s="72" t="s">
        <v>1013</v>
      </c>
      <c r="AG162" s="92"/>
      <c r="AH162" s="72">
        <v>1</v>
      </c>
      <c r="AI162" s="72"/>
      <c r="AJ162" s="72"/>
      <c r="AK162" s="72"/>
      <c r="AL162" s="72"/>
      <c r="AM162" s="72"/>
      <c r="AN162" s="72"/>
      <c r="AO162" s="72"/>
      <c r="AP162" s="72"/>
      <c r="AQ162" s="72"/>
      <c r="AR162" s="72"/>
      <c r="AS162" s="68" t="s">
        <v>70</v>
      </c>
      <c r="AT162" s="115" t="s">
        <v>1009</v>
      </c>
      <c r="AU162" s="116" t="b">
        <f>IF(Table1[[#This Row],[PROPOSED
Form ID Name]]=Table1[[#This Row],[ADOPTED
Form ID Name]],TRUE,FALSE)</f>
        <v>1</v>
      </c>
      <c r="AV162" s="121" t="s">
        <v>1010</v>
      </c>
      <c r="AW162" s="122" t="b">
        <f>AND(Table1[[#This Row],[PROPOSED Adjustment Description]]=Table1[[#This Row],[ ADOPTED
Adjustment Description]],TRUE,FALSE)</f>
        <v>0</v>
      </c>
    </row>
    <row r="163" spans="1:49" s="1" customFormat="1" ht="45" hidden="1" customHeight="1" x14ac:dyDescent="0.15">
      <c r="A163" s="61">
        <v>100000</v>
      </c>
      <c r="B163" s="62" t="s">
        <v>57</v>
      </c>
      <c r="C163" s="63">
        <v>2115</v>
      </c>
      <c r="D163" s="62" t="s">
        <v>898</v>
      </c>
      <c r="E163" s="62" t="s">
        <v>589</v>
      </c>
      <c r="F163" s="62" t="s">
        <v>307</v>
      </c>
      <c r="G163" s="62" t="s">
        <v>61</v>
      </c>
      <c r="H163" s="62" t="s">
        <v>83</v>
      </c>
      <c r="I163" s="125">
        <v>56930</v>
      </c>
      <c r="J163" s="126" t="s">
        <v>1015</v>
      </c>
      <c r="K163" s="64">
        <v>1</v>
      </c>
      <c r="L163" s="65">
        <v>90558</v>
      </c>
      <c r="M163" s="65">
        <v>19651</v>
      </c>
      <c r="N163" s="65">
        <v>10045</v>
      </c>
      <c r="O163" s="65">
        <f>SUM(Table1[[#This Row],[Salaries and Wages]:[Variable Fringe]])</f>
        <v>0</v>
      </c>
      <c r="P163" s="65">
        <v>5000</v>
      </c>
      <c r="Q163" s="65"/>
      <c r="R163" s="65"/>
      <c r="S163" s="65"/>
      <c r="T163" s="65"/>
      <c r="U163" s="65"/>
      <c r="V163" s="65"/>
      <c r="W163" s="65">
        <f>SUM(Table1[[#This Row],[ADOPTED
Supplies]:[ADOPTED
Other]])+Table1[[#This Row],[
 ADOPTED
Capital Expenditures]]</f>
        <v>0</v>
      </c>
      <c r="X163" s="65"/>
      <c r="Y163" s="65"/>
      <c r="Z163" s="65">
        <v>125254</v>
      </c>
      <c r="AA163" s="65"/>
      <c r="AB163" s="130" t="s">
        <v>1016</v>
      </c>
      <c r="AC163" s="62" t="s">
        <v>1017</v>
      </c>
      <c r="AD163" s="62" t="s">
        <v>1018</v>
      </c>
      <c r="AE163" s="62" t="s">
        <v>67</v>
      </c>
      <c r="AF163" s="66" t="s">
        <v>1019</v>
      </c>
      <c r="AG163" s="91"/>
      <c r="AH163" s="66">
        <v>1</v>
      </c>
      <c r="AI163" s="66"/>
      <c r="AJ163" s="66"/>
      <c r="AK163" s="66"/>
      <c r="AL163" s="66"/>
      <c r="AM163" s="66"/>
      <c r="AN163" s="66"/>
      <c r="AO163" s="66"/>
      <c r="AP163" s="66"/>
      <c r="AQ163" s="66"/>
      <c r="AR163" s="66"/>
      <c r="AS163" s="62" t="s">
        <v>70</v>
      </c>
      <c r="AT163" s="115" t="s">
        <v>1015</v>
      </c>
      <c r="AU163" s="116" t="b">
        <f>IF(Table1[[#This Row],[PROPOSED
Form ID Name]]=Table1[[#This Row],[ADOPTED
Form ID Name]],TRUE,FALSE)</f>
        <v>1</v>
      </c>
      <c r="AV163" s="121" t="s">
        <v>1016</v>
      </c>
      <c r="AW163" s="122" t="b">
        <f>AND(Table1[[#This Row],[PROPOSED Adjustment Description]]=Table1[[#This Row],[ ADOPTED
Adjustment Description]],TRUE,FALSE)</f>
        <v>0</v>
      </c>
    </row>
    <row r="164" spans="1:49" s="1" customFormat="1" ht="45" hidden="1" customHeight="1" x14ac:dyDescent="0.15">
      <c r="A164" s="67">
        <v>700039</v>
      </c>
      <c r="B164" s="68" t="s">
        <v>907</v>
      </c>
      <c r="C164" s="69">
        <v>2115</v>
      </c>
      <c r="D164" s="68" t="s">
        <v>898</v>
      </c>
      <c r="E164" s="68" t="s">
        <v>238</v>
      </c>
      <c r="F164" s="68" t="s">
        <v>307</v>
      </c>
      <c r="G164" s="68" t="s">
        <v>128</v>
      </c>
      <c r="H164" s="68" t="s">
        <v>83</v>
      </c>
      <c r="I164" s="125">
        <v>56931</v>
      </c>
      <c r="J164" s="126" t="s">
        <v>1021</v>
      </c>
      <c r="K164" s="70">
        <v>1</v>
      </c>
      <c r="L164" s="71">
        <v>77468</v>
      </c>
      <c r="M164" s="71">
        <v>17818</v>
      </c>
      <c r="N164" s="71">
        <v>9692</v>
      </c>
      <c r="O164" s="71">
        <f>SUM(Table1[[#This Row],[Salaries and Wages]:[Variable Fringe]])</f>
        <v>102256</v>
      </c>
      <c r="P164" s="71"/>
      <c r="Q164" s="71"/>
      <c r="R164" s="71"/>
      <c r="S164" s="71"/>
      <c r="T164" s="71"/>
      <c r="U164" s="71"/>
      <c r="V164" s="71"/>
      <c r="W164" s="71">
        <f>SUM(Table1[[#This Row],[ADOPTED
Supplies]:[ADOPTED
Other]])+Table1[[#This Row],[
 ADOPTED
Capital Expenditures]]</f>
        <v>0</v>
      </c>
      <c r="X164" s="71"/>
      <c r="Y164" s="71"/>
      <c r="Z164" s="71">
        <v>104978</v>
      </c>
      <c r="AA164" s="71"/>
      <c r="AB164" s="130" t="s">
        <v>1022</v>
      </c>
      <c r="AC164" s="68" t="s">
        <v>910</v>
      </c>
      <c r="AD164" s="68" t="s">
        <v>911</v>
      </c>
      <c r="AE164" s="68" t="s">
        <v>67</v>
      </c>
      <c r="AF164" s="72" t="s">
        <v>912</v>
      </c>
      <c r="AG164" s="92"/>
      <c r="AH164" s="72">
        <v>1</v>
      </c>
      <c r="AI164" s="72"/>
      <c r="AJ164" s="72"/>
      <c r="AK164" s="72"/>
      <c r="AL164" s="72"/>
      <c r="AM164" s="72"/>
      <c r="AN164" s="72"/>
      <c r="AO164" s="68" t="s">
        <v>70</v>
      </c>
      <c r="AP164" s="68"/>
      <c r="AQ164" s="68"/>
      <c r="AR164" s="87"/>
      <c r="AS164" s="87"/>
      <c r="AT164" s="115" t="s">
        <v>1021</v>
      </c>
      <c r="AU164" s="117" t="b">
        <f>IF(Table1[[#This Row],[PROPOSED
Form ID Name]]=Table1[[#This Row],[ADOPTED
Form ID Name]],TRUE,FALSE)</f>
        <v>1</v>
      </c>
      <c r="AV164" s="121" t="s">
        <v>1022</v>
      </c>
      <c r="AW164" s="122" t="b">
        <f>AND(Table1[[#This Row],[PROPOSED Adjustment Description]]=Table1[[#This Row],[ ADOPTED
Adjustment Description]],TRUE,FALSE)</f>
        <v>0</v>
      </c>
    </row>
    <row r="165" spans="1:49" s="1" customFormat="1" ht="45" hidden="1" customHeight="1" x14ac:dyDescent="0.15">
      <c r="A165" s="61">
        <v>700039</v>
      </c>
      <c r="B165" s="62" t="s">
        <v>907</v>
      </c>
      <c r="C165" s="63">
        <v>2115</v>
      </c>
      <c r="D165" s="62" t="s">
        <v>898</v>
      </c>
      <c r="E165" s="62" t="s">
        <v>238</v>
      </c>
      <c r="F165" s="62" t="s">
        <v>307</v>
      </c>
      <c r="G165" s="62" t="s">
        <v>128</v>
      </c>
      <c r="H165" s="62" t="s">
        <v>83</v>
      </c>
      <c r="I165" s="125">
        <v>56932</v>
      </c>
      <c r="J165" s="126" t="s">
        <v>1023</v>
      </c>
      <c r="K165" s="64">
        <v>1</v>
      </c>
      <c r="L165" s="65">
        <v>74099</v>
      </c>
      <c r="M165" s="65">
        <v>32005</v>
      </c>
      <c r="N165" s="65">
        <v>9600</v>
      </c>
      <c r="O165" s="65">
        <f>SUM(Table1[[#This Row],[Salaries and Wages]:[Variable Fringe]])</f>
        <v>0</v>
      </c>
      <c r="P165" s="65"/>
      <c r="Q165" s="65"/>
      <c r="R165" s="65"/>
      <c r="S165" s="65"/>
      <c r="T165" s="65"/>
      <c r="U165" s="65"/>
      <c r="V165" s="65"/>
      <c r="W165" s="65">
        <f>SUM(Table1[[#This Row],[ADOPTED
Supplies]:[ADOPTED
Other]])+Table1[[#This Row],[
 ADOPTED
Capital Expenditures]]</f>
        <v>15000</v>
      </c>
      <c r="X165" s="65"/>
      <c r="Y165" s="65"/>
      <c r="Z165" s="65">
        <v>115704</v>
      </c>
      <c r="AA165" s="65"/>
      <c r="AB165" s="130" t="s">
        <v>1024</v>
      </c>
      <c r="AC165" s="62" t="s">
        <v>910</v>
      </c>
      <c r="AD165" s="62" t="s">
        <v>911</v>
      </c>
      <c r="AE165" s="62" t="s">
        <v>67</v>
      </c>
      <c r="AF165" s="66" t="s">
        <v>912</v>
      </c>
      <c r="AG165" s="91"/>
      <c r="AH165" s="66">
        <v>0</v>
      </c>
      <c r="AI165" s="66"/>
      <c r="AJ165" s="66"/>
      <c r="AK165" s="66"/>
      <c r="AL165" s="66"/>
      <c r="AM165" s="66"/>
      <c r="AN165" s="66"/>
      <c r="AO165" s="62" t="s">
        <v>70</v>
      </c>
      <c r="AP165" s="62"/>
      <c r="AQ165" s="62"/>
      <c r="AR165" s="87"/>
      <c r="AS165" s="87"/>
      <c r="AT165" s="115" t="s">
        <v>1023</v>
      </c>
      <c r="AU165" s="117" t="b">
        <f>IF(Table1[[#This Row],[PROPOSED
Form ID Name]]=Table1[[#This Row],[ADOPTED
Form ID Name]],TRUE,FALSE)</f>
        <v>1</v>
      </c>
      <c r="AV165" s="121" t="s">
        <v>1024</v>
      </c>
      <c r="AW165" s="122" t="b">
        <f>AND(Table1[[#This Row],[PROPOSED Adjustment Description]]=Table1[[#This Row],[ ADOPTED
Adjustment Description]],TRUE,FALSE)</f>
        <v>0</v>
      </c>
    </row>
    <row r="166" spans="1:49" s="1" customFormat="1" ht="45" hidden="1" customHeight="1" x14ac:dyDescent="0.15">
      <c r="A166" s="67">
        <v>700039</v>
      </c>
      <c r="B166" s="68" t="s">
        <v>907</v>
      </c>
      <c r="C166" s="69">
        <v>2115</v>
      </c>
      <c r="D166" s="68" t="s">
        <v>898</v>
      </c>
      <c r="E166" s="68" t="s">
        <v>238</v>
      </c>
      <c r="F166" s="68" t="s">
        <v>307</v>
      </c>
      <c r="G166" s="68" t="s">
        <v>128</v>
      </c>
      <c r="H166" s="68" t="s">
        <v>83</v>
      </c>
      <c r="I166" s="125">
        <v>56933</v>
      </c>
      <c r="J166" s="126" t="s">
        <v>1027</v>
      </c>
      <c r="K166" s="70">
        <v>1</v>
      </c>
      <c r="L166" s="71">
        <v>51564</v>
      </c>
      <c r="M166" s="71">
        <v>16143</v>
      </c>
      <c r="N166" s="71">
        <v>8993</v>
      </c>
      <c r="O166" s="71">
        <f>SUM(Table1[[#This Row],[Salaries and Wages]:[Variable Fringe]])</f>
        <v>102256</v>
      </c>
      <c r="P166" s="71"/>
      <c r="Q166" s="71"/>
      <c r="R166" s="71"/>
      <c r="S166" s="71"/>
      <c r="T166" s="71"/>
      <c r="U166" s="71"/>
      <c r="V166" s="71"/>
      <c r="W166" s="71">
        <f>SUM(Table1[[#This Row],[ADOPTED
Supplies]:[ADOPTED
Other]])+Table1[[#This Row],[
 ADOPTED
Capital Expenditures]]</f>
        <v>0</v>
      </c>
      <c r="X166" s="71"/>
      <c r="Y166" s="71"/>
      <c r="Z166" s="71">
        <v>76700</v>
      </c>
      <c r="AA166" s="71"/>
      <c r="AB166" s="130" t="s">
        <v>1028</v>
      </c>
      <c r="AC166" s="68" t="s">
        <v>910</v>
      </c>
      <c r="AD166" s="68" t="s">
        <v>911</v>
      </c>
      <c r="AE166" s="68" t="s">
        <v>67</v>
      </c>
      <c r="AF166" s="72" t="s">
        <v>912</v>
      </c>
      <c r="AG166" s="92"/>
      <c r="AH166" s="72">
        <v>0</v>
      </c>
      <c r="AI166" s="72"/>
      <c r="AJ166" s="72"/>
      <c r="AK166" s="72"/>
      <c r="AL166" s="72"/>
      <c r="AM166" s="72"/>
      <c r="AN166" s="72"/>
      <c r="AO166" s="68" t="s">
        <v>70</v>
      </c>
      <c r="AP166" s="68"/>
      <c r="AQ166" s="68"/>
      <c r="AR166" s="87"/>
      <c r="AS166" s="87"/>
      <c r="AT166" s="115" t="s">
        <v>1027</v>
      </c>
      <c r="AU166" s="117" t="b">
        <f>IF(Table1[[#This Row],[PROPOSED
Form ID Name]]=Table1[[#This Row],[ADOPTED
Form ID Name]],TRUE,FALSE)</f>
        <v>1</v>
      </c>
      <c r="AV166" s="121" t="s">
        <v>1028</v>
      </c>
      <c r="AW166" s="122" t="b">
        <f>AND(Table1[[#This Row],[PROPOSED Adjustment Description]]=Table1[[#This Row],[ ADOPTED
Adjustment Description]],TRUE,FALSE)</f>
        <v>0</v>
      </c>
    </row>
    <row r="167" spans="1:49" s="1" customFormat="1" ht="45" hidden="1" customHeight="1" x14ac:dyDescent="0.15">
      <c r="A167" s="61">
        <v>700039</v>
      </c>
      <c r="B167" s="62" t="s">
        <v>907</v>
      </c>
      <c r="C167" s="63">
        <v>2115</v>
      </c>
      <c r="D167" s="62" t="s">
        <v>898</v>
      </c>
      <c r="E167" s="62" t="s">
        <v>238</v>
      </c>
      <c r="F167" s="62" t="s">
        <v>307</v>
      </c>
      <c r="G167" s="62" t="s">
        <v>128</v>
      </c>
      <c r="H167" s="62" t="s">
        <v>83</v>
      </c>
      <c r="I167" s="125">
        <v>56934</v>
      </c>
      <c r="J167" s="126" t="s">
        <v>1029</v>
      </c>
      <c r="K167" s="64">
        <v>1</v>
      </c>
      <c r="L167" s="65">
        <v>56601</v>
      </c>
      <c r="M167" s="65">
        <v>15624</v>
      </c>
      <c r="N167" s="65">
        <v>9128</v>
      </c>
      <c r="O167" s="65">
        <f>SUM(Table1[[#This Row],[Salaries and Wages]:[Variable Fringe]])</f>
        <v>0</v>
      </c>
      <c r="P167" s="65"/>
      <c r="Q167" s="65"/>
      <c r="R167" s="65"/>
      <c r="S167" s="65"/>
      <c r="T167" s="65"/>
      <c r="U167" s="65"/>
      <c r="V167" s="65"/>
      <c r="W167" s="65">
        <f>SUM(Table1[[#This Row],[ADOPTED
Supplies]:[ADOPTED
Other]])+Table1[[#This Row],[
 ADOPTED
Capital Expenditures]]</f>
        <v>160000</v>
      </c>
      <c r="X167" s="65"/>
      <c r="Y167" s="65"/>
      <c r="Z167" s="65">
        <v>81353</v>
      </c>
      <c r="AA167" s="65"/>
      <c r="AB167" s="130" t="s">
        <v>1030</v>
      </c>
      <c r="AC167" s="62" t="s">
        <v>910</v>
      </c>
      <c r="AD167" s="62" t="s">
        <v>911</v>
      </c>
      <c r="AE167" s="62" t="s">
        <v>67</v>
      </c>
      <c r="AF167" s="66" t="s">
        <v>912</v>
      </c>
      <c r="AG167" s="91"/>
      <c r="AH167" s="66">
        <v>1</v>
      </c>
      <c r="AI167" s="66"/>
      <c r="AJ167" s="66"/>
      <c r="AK167" s="66"/>
      <c r="AL167" s="66"/>
      <c r="AM167" s="66"/>
      <c r="AN167" s="66"/>
      <c r="AO167" s="62" t="s">
        <v>70</v>
      </c>
      <c r="AP167" s="62"/>
      <c r="AQ167" s="62"/>
      <c r="AR167" s="87"/>
      <c r="AS167" s="87"/>
      <c r="AT167" s="115" t="s">
        <v>1029</v>
      </c>
      <c r="AU167" s="117" t="b">
        <f>IF(Table1[[#This Row],[PROPOSED
Form ID Name]]=Table1[[#This Row],[ADOPTED
Form ID Name]],TRUE,FALSE)</f>
        <v>1</v>
      </c>
      <c r="AV167" s="121" t="s">
        <v>1030</v>
      </c>
      <c r="AW167" s="122" t="b">
        <f>AND(Table1[[#This Row],[PROPOSED Adjustment Description]]=Table1[[#This Row],[ ADOPTED
Adjustment Description]],TRUE,FALSE)</f>
        <v>0</v>
      </c>
    </row>
    <row r="168" spans="1:49" s="1" customFormat="1" ht="45" hidden="1" customHeight="1" x14ac:dyDescent="0.15">
      <c r="A168" s="67">
        <v>700039</v>
      </c>
      <c r="B168" s="68" t="s">
        <v>907</v>
      </c>
      <c r="C168" s="69">
        <v>2115</v>
      </c>
      <c r="D168" s="68" t="s">
        <v>898</v>
      </c>
      <c r="E168" s="68" t="s">
        <v>238</v>
      </c>
      <c r="F168" s="68" t="s">
        <v>307</v>
      </c>
      <c r="G168" s="68" t="s">
        <v>128</v>
      </c>
      <c r="H168" s="68" t="s">
        <v>83</v>
      </c>
      <c r="I168" s="125">
        <v>56935</v>
      </c>
      <c r="J168" s="126" t="s">
        <v>1032</v>
      </c>
      <c r="K168" s="70">
        <v>1</v>
      </c>
      <c r="L168" s="71">
        <v>78179</v>
      </c>
      <c r="M168" s="71">
        <v>24908</v>
      </c>
      <c r="N168" s="71">
        <v>9711</v>
      </c>
      <c r="O168" s="71">
        <f>SUM(Table1[[#This Row],[Salaries and Wages]:[Variable Fringe]])</f>
        <v>0</v>
      </c>
      <c r="P168" s="71"/>
      <c r="Q168" s="71"/>
      <c r="R168" s="71"/>
      <c r="S168" s="71"/>
      <c r="T168" s="71"/>
      <c r="U168" s="71"/>
      <c r="V168" s="71"/>
      <c r="W168" s="71">
        <f>SUM(Table1[[#This Row],[ADOPTED
Supplies]:[ADOPTED
Other]])+Table1[[#This Row],[
 ADOPTED
Capital Expenditures]]</f>
        <v>0</v>
      </c>
      <c r="X168" s="71"/>
      <c r="Y168" s="71"/>
      <c r="Z168" s="71">
        <v>112798</v>
      </c>
      <c r="AA168" s="71"/>
      <c r="AB168" s="130" t="s">
        <v>1033</v>
      </c>
      <c r="AC168" s="68" t="s">
        <v>910</v>
      </c>
      <c r="AD168" s="68" t="s">
        <v>911</v>
      </c>
      <c r="AE168" s="68" t="s">
        <v>67</v>
      </c>
      <c r="AF168" s="72" t="s">
        <v>912</v>
      </c>
      <c r="AG168" s="92"/>
      <c r="AH168" s="72">
        <v>1</v>
      </c>
      <c r="AI168" s="72"/>
      <c r="AJ168" s="72"/>
      <c r="AK168" s="72"/>
      <c r="AL168" s="72"/>
      <c r="AM168" s="72"/>
      <c r="AN168" s="72"/>
      <c r="AO168" s="68" t="s">
        <v>70</v>
      </c>
      <c r="AP168" s="68"/>
      <c r="AQ168" s="68"/>
      <c r="AR168" s="87"/>
      <c r="AS168" s="87"/>
      <c r="AT168" s="115" t="s">
        <v>1032</v>
      </c>
      <c r="AU168" s="117" t="b">
        <f>IF(Table1[[#This Row],[PROPOSED
Form ID Name]]=Table1[[#This Row],[ADOPTED
Form ID Name]],TRUE,FALSE)</f>
        <v>1</v>
      </c>
      <c r="AV168" s="121" t="s">
        <v>1033</v>
      </c>
      <c r="AW168" s="122" t="b">
        <f>AND(Table1[[#This Row],[PROPOSED Adjustment Description]]=Table1[[#This Row],[ ADOPTED
Adjustment Description]],TRUE,FALSE)</f>
        <v>0</v>
      </c>
    </row>
    <row r="169" spans="1:49" s="1" customFormat="1" ht="45" hidden="1" customHeight="1" x14ac:dyDescent="0.15">
      <c r="A169" s="61">
        <v>700039</v>
      </c>
      <c r="B169" s="62" t="s">
        <v>907</v>
      </c>
      <c r="C169" s="63">
        <v>2115</v>
      </c>
      <c r="D169" s="62" t="s">
        <v>898</v>
      </c>
      <c r="E169" s="62" t="s">
        <v>238</v>
      </c>
      <c r="F169" s="62" t="s">
        <v>307</v>
      </c>
      <c r="G169" s="62" t="s">
        <v>128</v>
      </c>
      <c r="H169" s="62" t="s">
        <v>83</v>
      </c>
      <c r="I169" s="125">
        <v>56936</v>
      </c>
      <c r="J169" s="126" t="s">
        <v>1034</v>
      </c>
      <c r="K169" s="64">
        <v>1</v>
      </c>
      <c r="L169" s="65">
        <v>66327</v>
      </c>
      <c r="M169" s="65">
        <v>21195</v>
      </c>
      <c r="N169" s="65">
        <v>9391</v>
      </c>
      <c r="O169" s="65">
        <f>SUM(Table1[[#This Row],[Salaries and Wages]:[Variable Fringe]])</f>
        <v>0</v>
      </c>
      <c r="P169" s="65"/>
      <c r="Q169" s="65"/>
      <c r="R169" s="65"/>
      <c r="S169" s="65"/>
      <c r="T169" s="65"/>
      <c r="U169" s="65"/>
      <c r="V169" s="65"/>
      <c r="W169" s="65">
        <f>SUM(Table1[[#This Row],[ADOPTED
Supplies]:[ADOPTED
Other]])+Table1[[#This Row],[
 ADOPTED
Capital Expenditures]]</f>
        <v>0</v>
      </c>
      <c r="X169" s="65"/>
      <c r="Y169" s="65"/>
      <c r="Z169" s="65">
        <v>96913</v>
      </c>
      <c r="AA169" s="65"/>
      <c r="AB169" s="130" t="s">
        <v>1035</v>
      </c>
      <c r="AC169" s="62" t="s">
        <v>910</v>
      </c>
      <c r="AD169" s="62" t="s">
        <v>911</v>
      </c>
      <c r="AE169" s="62" t="s">
        <v>67</v>
      </c>
      <c r="AF169" s="66" t="s">
        <v>912</v>
      </c>
      <c r="AG169" s="91"/>
      <c r="AH169" s="66">
        <v>1</v>
      </c>
      <c r="AI169" s="66"/>
      <c r="AJ169" s="66"/>
      <c r="AK169" s="66"/>
      <c r="AL169" s="66"/>
      <c r="AM169" s="66"/>
      <c r="AN169" s="66"/>
      <c r="AO169" s="62" t="s">
        <v>70</v>
      </c>
      <c r="AP169" s="62"/>
      <c r="AQ169" s="62"/>
      <c r="AR169" s="87"/>
      <c r="AS169" s="87"/>
      <c r="AT169" s="115" t="s">
        <v>1034</v>
      </c>
      <c r="AU169" s="117" t="b">
        <f>IF(Table1[[#This Row],[PROPOSED
Form ID Name]]=Table1[[#This Row],[ADOPTED
Form ID Name]],TRUE,FALSE)</f>
        <v>1</v>
      </c>
      <c r="AV169" s="121" t="s">
        <v>1035</v>
      </c>
      <c r="AW169" s="122" t="b">
        <f>AND(Table1[[#This Row],[PROPOSED Adjustment Description]]=Table1[[#This Row],[ ADOPTED
Adjustment Description]],TRUE,FALSE)</f>
        <v>0</v>
      </c>
    </row>
    <row r="170" spans="1:49" s="1" customFormat="1" ht="45" hidden="1" customHeight="1" x14ac:dyDescent="0.15">
      <c r="A170" s="67">
        <v>700039</v>
      </c>
      <c r="B170" s="68" t="s">
        <v>907</v>
      </c>
      <c r="C170" s="69">
        <v>2115</v>
      </c>
      <c r="D170" s="68" t="s">
        <v>898</v>
      </c>
      <c r="E170" s="68" t="s">
        <v>238</v>
      </c>
      <c r="F170" s="68" t="s">
        <v>307</v>
      </c>
      <c r="G170" s="68" t="s">
        <v>128</v>
      </c>
      <c r="H170" s="68" t="s">
        <v>83</v>
      </c>
      <c r="I170" s="125">
        <v>56937</v>
      </c>
      <c r="J170" s="126" t="s">
        <v>1036</v>
      </c>
      <c r="K170" s="70"/>
      <c r="L170" s="71"/>
      <c r="M170" s="71"/>
      <c r="N170" s="71"/>
      <c r="O170" s="71">
        <f>SUM(Table1[[#This Row],[Salaries and Wages]:[Variable Fringe]])</f>
        <v>-32074</v>
      </c>
      <c r="P170" s="71"/>
      <c r="Q170" s="71">
        <v>1045000</v>
      </c>
      <c r="R170" s="71"/>
      <c r="S170" s="71"/>
      <c r="T170" s="71"/>
      <c r="U170" s="71"/>
      <c r="V170" s="71"/>
      <c r="W170" s="71">
        <f>SUM(Table1[[#This Row],[ADOPTED
Supplies]:[ADOPTED
Other]])+Table1[[#This Row],[
 ADOPTED
Capital Expenditures]]</f>
        <v>1500</v>
      </c>
      <c r="X170" s="71"/>
      <c r="Y170" s="71"/>
      <c r="Z170" s="71">
        <v>1045000</v>
      </c>
      <c r="AA170" s="71"/>
      <c r="AB170" s="130" t="s">
        <v>1037</v>
      </c>
      <c r="AC170" s="68" t="s">
        <v>910</v>
      </c>
      <c r="AD170" s="68" t="s">
        <v>911</v>
      </c>
      <c r="AE170" s="68" t="s">
        <v>67</v>
      </c>
      <c r="AF170" s="72" t="s">
        <v>912</v>
      </c>
      <c r="AG170" s="92"/>
      <c r="AH170" s="72">
        <v>0</v>
      </c>
      <c r="AI170" s="72"/>
      <c r="AJ170" s="72"/>
      <c r="AK170" s="72"/>
      <c r="AL170" s="72"/>
      <c r="AM170" s="72"/>
      <c r="AN170" s="72"/>
      <c r="AO170" s="68" t="s">
        <v>70</v>
      </c>
      <c r="AP170" s="68"/>
      <c r="AQ170" s="68"/>
      <c r="AR170" s="87"/>
      <c r="AS170" s="87"/>
      <c r="AT170" s="115" t="s">
        <v>1036</v>
      </c>
      <c r="AU170" s="117" t="b">
        <f>IF(Table1[[#This Row],[PROPOSED
Form ID Name]]=Table1[[#This Row],[ADOPTED
Form ID Name]],TRUE,FALSE)</f>
        <v>1</v>
      </c>
      <c r="AV170" s="121" t="s">
        <v>1039</v>
      </c>
      <c r="AW170" s="122" t="b">
        <f>AND(Table1[[#This Row],[PROPOSED Adjustment Description]]=Table1[[#This Row],[ ADOPTED
Adjustment Description]],TRUE,FALSE)</f>
        <v>0</v>
      </c>
    </row>
    <row r="171" spans="1:49" s="1" customFormat="1" ht="45" hidden="1" customHeight="1" x14ac:dyDescent="0.15">
      <c r="A171" s="61">
        <v>700039</v>
      </c>
      <c r="B171" s="62" t="s">
        <v>907</v>
      </c>
      <c r="C171" s="63">
        <v>2115</v>
      </c>
      <c r="D171" s="62" t="s">
        <v>898</v>
      </c>
      <c r="E171" s="62" t="s">
        <v>238</v>
      </c>
      <c r="F171" s="62" t="s">
        <v>307</v>
      </c>
      <c r="G171" s="62" t="s">
        <v>128</v>
      </c>
      <c r="H171" s="62" t="s">
        <v>83</v>
      </c>
      <c r="I171" s="125">
        <v>56938</v>
      </c>
      <c r="J171" s="126" t="s">
        <v>1040</v>
      </c>
      <c r="K171" s="64"/>
      <c r="L171" s="65"/>
      <c r="M171" s="65"/>
      <c r="N171" s="65"/>
      <c r="O171" s="65">
        <f>SUM(Table1[[#This Row],[Salaries and Wages]:[Variable Fringe]])</f>
        <v>0</v>
      </c>
      <c r="P171" s="65"/>
      <c r="Q171" s="65">
        <v>575000</v>
      </c>
      <c r="R171" s="65"/>
      <c r="S171" s="65"/>
      <c r="T171" s="65"/>
      <c r="U171" s="65"/>
      <c r="V171" s="65"/>
      <c r="W171" s="65">
        <f>SUM(Table1[[#This Row],[ADOPTED
Supplies]:[ADOPTED
Other]])+Table1[[#This Row],[
 ADOPTED
Capital Expenditures]]</f>
        <v>864000</v>
      </c>
      <c r="X171" s="65"/>
      <c r="Y171" s="65"/>
      <c r="Z171" s="65">
        <v>575000</v>
      </c>
      <c r="AA171" s="65"/>
      <c r="AB171" s="130" t="s">
        <v>1041</v>
      </c>
      <c r="AC171" s="62" t="s">
        <v>910</v>
      </c>
      <c r="AD171" s="62" t="s">
        <v>911</v>
      </c>
      <c r="AE171" s="62" t="s">
        <v>67</v>
      </c>
      <c r="AF171" s="66" t="s">
        <v>912</v>
      </c>
      <c r="AG171" s="91"/>
      <c r="AH171" s="66">
        <v>0</v>
      </c>
      <c r="AI171" s="66"/>
      <c r="AJ171" s="66"/>
      <c r="AK171" s="66"/>
      <c r="AL171" s="66"/>
      <c r="AM171" s="66"/>
      <c r="AN171" s="66"/>
      <c r="AO171" s="62" t="s">
        <v>70</v>
      </c>
      <c r="AP171" s="62"/>
      <c r="AQ171" s="62"/>
      <c r="AR171" s="87"/>
      <c r="AS171" s="87"/>
      <c r="AT171" s="115" t="s">
        <v>1040</v>
      </c>
      <c r="AU171" s="117" t="b">
        <f>IF(Table1[[#This Row],[PROPOSED
Form ID Name]]=Table1[[#This Row],[ADOPTED
Form ID Name]],TRUE,FALSE)</f>
        <v>1</v>
      </c>
      <c r="AV171" s="121" t="s">
        <v>1041</v>
      </c>
      <c r="AW171" s="122" t="b">
        <f>AND(Table1[[#This Row],[PROPOSED Adjustment Description]]=Table1[[#This Row],[ ADOPTED
Adjustment Description]],TRUE,FALSE)</f>
        <v>0</v>
      </c>
    </row>
    <row r="172" spans="1:49" s="1" customFormat="1" ht="45" hidden="1" customHeight="1" x14ac:dyDescent="0.15">
      <c r="A172" s="67">
        <v>700039</v>
      </c>
      <c r="B172" s="68" t="s">
        <v>907</v>
      </c>
      <c r="C172" s="69">
        <v>2115</v>
      </c>
      <c r="D172" s="68" t="s">
        <v>898</v>
      </c>
      <c r="E172" s="68" t="s">
        <v>238</v>
      </c>
      <c r="F172" s="68" t="s">
        <v>307</v>
      </c>
      <c r="G172" s="68" t="s">
        <v>128</v>
      </c>
      <c r="H172" s="68" t="s">
        <v>83</v>
      </c>
      <c r="I172" s="125">
        <v>56940</v>
      </c>
      <c r="J172" s="126" t="s">
        <v>1042</v>
      </c>
      <c r="K172" s="70"/>
      <c r="L172" s="71"/>
      <c r="M172" s="71"/>
      <c r="N172" s="71"/>
      <c r="O172" s="71">
        <f>SUM(Table1[[#This Row],[Salaries and Wages]:[Variable Fringe]])</f>
        <v>0</v>
      </c>
      <c r="P172" s="71"/>
      <c r="Q172" s="71">
        <v>875000</v>
      </c>
      <c r="R172" s="71"/>
      <c r="S172" s="71"/>
      <c r="T172" s="71"/>
      <c r="U172" s="71"/>
      <c r="V172" s="71"/>
      <c r="W172" s="71">
        <f>SUM(Table1[[#This Row],[ADOPTED
Supplies]:[ADOPTED
Other]])+Table1[[#This Row],[
 ADOPTED
Capital Expenditures]]</f>
        <v>300000</v>
      </c>
      <c r="X172" s="71"/>
      <c r="Y172" s="71"/>
      <c r="Z172" s="71">
        <v>875000</v>
      </c>
      <c r="AA172" s="71"/>
      <c r="AB172" s="130" t="s">
        <v>1043</v>
      </c>
      <c r="AC172" s="68" t="s">
        <v>910</v>
      </c>
      <c r="AD172" s="68" t="s">
        <v>911</v>
      </c>
      <c r="AE172" s="68" t="s">
        <v>67</v>
      </c>
      <c r="AF172" s="72" t="s">
        <v>912</v>
      </c>
      <c r="AG172" s="92"/>
      <c r="AH172" s="72">
        <v>1</v>
      </c>
      <c r="AI172" s="72"/>
      <c r="AJ172" s="72"/>
      <c r="AK172" s="72"/>
      <c r="AL172" s="72"/>
      <c r="AM172" s="72"/>
      <c r="AN172" s="72"/>
      <c r="AO172" s="68" t="s">
        <v>70</v>
      </c>
      <c r="AP172" s="68"/>
      <c r="AQ172" s="68"/>
      <c r="AR172" s="87"/>
      <c r="AS172" s="87"/>
      <c r="AT172" s="115" t="s">
        <v>1042</v>
      </c>
      <c r="AU172" s="117" t="b">
        <f>IF(Table1[[#This Row],[PROPOSED
Form ID Name]]=Table1[[#This Row],[ADOPTED
Form ID Name]],TRUE,FALSE)</f>
        <v>1</v>
      </c>
      <c r="AV172" s="121" t="s">
        <v>1043</v>
      </c>
      <c r="AW172" s="122" t="b">
        <f>AND(Table1[[#This Row],[PROPOSED Adjustment Description]]=Table1[[#This Row],[ ADOPTED
Adjustment Description]],TRUE,FALSE)</f>
        <v>0</v>
      </c>
    </row>
    <row r="173" spans="1:49" s="1" customFormat="1" ht="45" hidden="1" customHeight="1" x14ac:dyDescent="0.15">
      <c r="A173" s="67">
        <v>700033</v>
      </c>
      <c r="B173" s="68" t="s">
        <v>798</v>
      </c>
      <c r="C173" s="69">
        <v>2111</v>
      </c>
      <c r="D173" s="68" t="s">
        <v>799</v>
      </c>
      <c r="E173" s="68" t="s">
        <v>72</v>
      </c>
      <c r="F173" s="68" t="s">
        <v>127</v>
      </c>
      <c r="G173" s="68" t="s">
        <v>61</v>
      </c>
      <c r="H173" s="68" t="s">
        <v>62</v>
      </c>
      <c r="I173" s="125">
        <v>56941</v>
      </c>
      <c r="J173" s="126" t="s">
        <v>1045</v>
      </c>
      <c r="K173" s="70"/>
      <c r="L173" s="71"/>
      <c r="M173" s="71"/>
      <c r="N173" s="71"/>
      <c r="O173" s="71">
        <f>SUM(Table1[[#This Row],[Salaries and Wages]:[Variable Fringe]])</f>
        <v>359889</v>
      </c>
      <c r="P173" s="71"/>
      <c r="Q173" s="71">
        <v>250000</v>
      </c>
      <c r="R173" s="71"/>
      <c r="S173" s="71"/>
      <c r="T173" s="71"/>
      <c r="U173" s="71"/>
      <c r="V173" s="71"/>
      <c r="W173" s="71">
        <f>SUM(Table1[[#This Row],[ADOPTED
Supplies]:[ADOPTED
Other]])+Table1[[#This Row],[
 ADOPTED
Capital Expenditures]]</f>
        <v>767355</v>
      </c>
      <c r="X173" s="71"/>
      <c r="Y173" s="71"/>
      <c r="Z173" s="71">
        <v>250000</v>
      </c>
      <c r="AA173" s="71"/>
      <c r="AB173" s="130" t="s">
        <v>1046</v>
      </c>
      <c r="AC173" s="68" t="s">
        <v>1047</v>
      </c>
      <c r="AD173" s="68" t="s">
        <v>1048</v>
      </c>
      <c r="AE173" s="68" t="s">
        <v>94</v>
      </c>
      <c r="AF173" s="68" t="s">
        <v>69</v>
      </c>
      <c r="AG173" s="92"/>
      <c r="AH173" s="72">
        <v>0</v>
      </c>
      <c r="AI173" s="72"/>
      <c r="AJ173" s="68"/>
      <c r="AK173" s="68"/>
      <c r="AL173" s="68"/>
      <c r="AM173" s="68"/>
      <c r="AN173" s="68"/>
      <c r="AO173" s="68" t="s">
        <v>83</v>
      </c>
      <c r="AP173" s="68"/>
      <c r="AQ173" s="68"/>
      <c r="AR173" s="87"/>
      <c r="AS173" s="87"/>
      <c r="AT173" s="115" t="s">
        <v>1045</v>
      </c>
      <c r="AU173" s="117" t="b">
        <f>IF(Table1[[#This Row],[PROPOSED
Form ID Name]]=Table1[[#This Row],[ADOPTED
Form ID Name]],TRUE,FALSE)</f>
        <v>1</v>
      </c>
      <c r="AV173" s="121" t="s">
        <v>1046</v>
      </c>
      <c r="AW173" s="122" t="b">
        <f>AND(Table1[[#This Row],[PROPOSED Adjustment Description]]=Table1[[#This Row],[ ADOPTED
Adjustment Description]],TRUE,FALSE)</f>
        <v>0</v>
      </c>
    </row>
    <row r="174" spans="1:49" s="1" customFormat="1" ht="45" hidden="1" customHeight="1" x14ac:dyDescent="0.15">
      <c r="A174" s="61">
        <v>700033</v>
      </c>
      <c r="B174" s="62" t="s">
        <v>798</v>
      </c>
      <c r="C174" s="63">
        <v>2111</v>
      </c>
      <c r="D174" s="62" t="s">
        <v>799</v>
      </c>
      <c r="E174" s="62" t="s">
        <v>103</v>
      </c>
      <c r="F174" s="62" t="s">
        <v>127</v>
      </c>
      <c r="G174" s="62" t="s">
        <v>61</v>
      </c>
      <c r="H174" s="62" t="s">
        <v>62</v>
      </c>
      <c r="I174" s="125">
        <v>56942</v>
      </c>
      <c r="J174" s="126" t="s">
        <v>1049</v>
      </c>
      <c r="K174" s="64">
        <v>3</v>
      </c>
      <c r="L174" s="65">
        <v>157551</v>
      </c>
      <c r="M174" s="65">
        <v>43737</v>
      </c>
      <c r="N174" s="65">
        <v>27054</v>
      </c>
      <c r="O174" s="65">
        <f>SUM(Table1[[#This Row],[Salaries and Wages]:[Variable Fringe]])</f>
        <v>199467</v>
      </c>
      <c r="P174" s="65"/>
      <c r="Q174" s="65"/>
      <c r="R174" s="65"/>
      <c r="S174" s="65"/>
      <c r="T174" s="65"/>
      <c r="U174" s="65"/>
      <c r="V174" s="65"/>
      <c r="W174" s="65">
        <f>SUM(Table1[[#This Row],[ADOPTED
Supplies]:[ADOPTED
Other]])+Table1[[#This Row],[
 ADOPTED
Capital Expenditures]]</f>
        <v>0</v>
      </c>
      <c r="X174" s="65"/>
      <c r="Y174" s="65"/>
      <c r="Z174" s="65">
        <v>228342</v>
      </c>
      <c r="AA174" s="65"/>
      <c r="AB174" s="130" t="s">
        <v>1050</v>
      </c>
      <c r="AC174" s="62" t="s">
        <v>1051</v>
      </c>
      <c r="AD174" s="62" t="s">
        <v>1052</v>
      </c>
      <c r="AE174" s="62" t="s">
        <v>67</v>
      </c>
      <c r="AF174" s="62" t="s">
        <v>1053</v>
      </c>
      <c r="AG174" s="91"/>
      <c r="AH174" s="66">
        <v>0</v>
      </c>
      <c r="AI174" s="66"/>
      <c r="AJ174" s="62"/>
      <c r="AK174" s="62"/>
      <c r="AL174" s="62"/>
      <c r="AM174" s="62"/>
      <c r="AN174" s="62"/>
      <c r="AO174" s="62" t="s">
        <v>70</v>
      </c>
      <c r="AP174" s="62"/>
      <c r="AQ174" s="62"/>
      <c r="AR174" s="87"/>
      <c r="AS174" s="87"/>
      <c r="AT174" s="115" t="s">
        <v>1049</v>
      </c>
      <c r="AU174" s="117" t="b">
        <f>IF(Table1[[#This Row],[PROPOSED
Form ID Name]]=Table1[[#This Row],[ADOPTED
Form ID Name]],TRUE,FALSE)</f>
        <v>1</v>
      </c>
      <c r="AV174" s="121" t="s">
        <v>1050</v>
      </c>
      <c r="AW174" s="122" t="b">
        <f>AND(Table1[[#This Row],[PROPOSED Adjustment Description]]=Table1[[#This Row],[ ADOPTED
Adjustment Description]],TRUE,FALSE)</f>
        <v>0</v>
      </c>
    </row>
    <row r="175" spans="1:49" s="1" customFormat="1" ht="45" hidden="1" customHeight="1" x14ac:dyDescent="0.15">
      <c r="A175" s="67">
        <v>700033</v>
      </c>
      <c r="B175" s="79" t="s">
        <v>798</v>
      </c>
      <c r="C175" s="69">
        <v>2111</v>
      </c>
      <c r="D175" s="79" t="s">
        <v>799</v>
      </c>
      <c r="E175" s="79" t="s">
        <v>103</v>
      </c>
      <c r="F175" s="79" t="s">
        <v>127</v>
      </c>
      <c r="G175" s="79" t="s">
        <v>61</v>
      </c>
      <c r="H175" s="79" t="s">
        <v>62</v>
      </c>
      <c r="I175" s="125">
        <v>56943</v>
      </c>
      <c r="J175" s="127" t="s">
        <v>1054</v>
      </c>
      <c r="K175" s="80">
        <v>1</v>
      </c>
      <c r="L175" s="81">
        <v>116027</v>
      </c>
      <c r="M175" s="81">
        <v>23785</v>
      </c>
      <c r="N175" s="81">
        <v>10732</v>
      </c>
      <c r="O175" s="81">
        <f>SUM(Table1[[#This Row],[Salaries and Wages]:[Variable Fringe]])</f>
        <v>0</v>
      </c>
      <c r="P175" s="81"/>
      <c r="Q175" s="81"/>
      <c r="R175" s="81"/>
      <c r="S175" s="81"/>
      <c r="T175" s="81"/>
      <c r="U175" s="81"/>
      <c r="V175" s="81"/>
      <c r="W175" s="81">
        <f>SUM(Table1[[#This Row],[ADOPTED
Supplies]:[ADOPTED
Other]])+Table1[[#This Row],[
 ADOPTED
Capital Expenditures]]</f>
        <v>510000</v>
      </c>
      <c r="X175" s="81"/>
      <c r="Y175" s="81"/>
      <c r="Z175" s="81">
        <v>150544</v>
      </c>
      <c r="AA175" s="81"/>
      <c r="AB175" s="131" t="s">
        <v>1055</v>
      </c>
      <c r="AC175" s="68" t="s">
        <v>1056</v>
      </c>
      <c r="AD175" s="68" t="s">
        <v>1057</v>
      </c>
      <c r="AE175" s="79" t="s">
        <v>67</v>
      </c>
      <c r="AF175" s="79" t="s">
        <v>1053</v>
      </c>
      <c r="AG175" s="94"/>
      <c r="AH175" s="82">
        <v>0</v>
      </c>
      <c r="AI175" s="82"/>
      <c r="AJ175" s="79"/>
      <c r="AK175" s="79"/>
      <c r="AL175" s="79"/>
      <c r="AM175" s="79"/>
      <c r="AN175" s="79"/>
      <c r="AO175" s="68" t="s">
        <v>70</v>
      </c>
      <c r="AP175" s="68"/>
      <c r="AQ175" s="68"/>
      <c r="AR175" s="87"/>
      <c r="AS175" s="87"/>
      <c r="AT175" s="115" t="s">
        <v>1054</v>
      </c>
      <c r="AU175" s="117" t="b">
        <f>IF(Table1[[#This Row],[PROPOSED
Form ID Name]]=Table1[[#This Row],[ADOPTED
Form ID Name]],TRUE,FALSE)</f>
        <v>1</v>
      </c>
      <c r="AV175" s="121" t="s">
        <v>1055</v>
      </c>
      <c r="AW175" s="122" t="b">
        <f>AND(Table1[[#This Row],[PROPOSED Adjustment Description]]=Table1[[#This Row],[ ADOPTED
Adjustment Description]],TRUE,FALSE)</f>
        <v>0</v>
      </c>
    </row>
    <row r="176" spans="1:49" s="1" customFormat="1" ht="45" hidden="1" customHeight="1" x14ac:dyDescent="0.15">
      <c r="A176" s="61">
        <v>700033</v>
      </c>
      <c r="B176" s="73" t="s">
        <v>798</v>
      </c>
      <c r="C176" s="63">
        <v>2111</v>
      </c>
      <c r="D176" s="73" t="s">
        <v>799</v>
      </c>
      <c r="E176" s="73" t="s">
        <v>103</v>
      </c>
      <c r="F176" s="73" t="s">
        <v>127</v>
      </c>
      <c r="G176" s="73" t="s">
        <v>89</v>
      </c>
      <c r="H176" s="73" t="s">
        <v>62</v>
      </c>
      <c r="I176" s="125">
        <v>56944</v>
      </c>
      <c r="J176" s="127" t="s">
        <v>1058</v>
      </c>
      <c r="K176" s="74"/>
      <c r="L176" s="75"/>
      <c r="M176" s="75"/>
      <c r="N176" s="75"/>
      <c r="O176" s="75">
        <f>SUM(Table1[[#This Row],[Salaries and Wages]:[Variable Fringe]])</f>
        <v>199593</v>
      </c>
      <c r="P176" s="75"/>
      <c r="Q176" s="75"/>
      <c r="R176" s="75"/>
      <c r="S176" s="75"/>
      <c r="T176" s="75"/>
      <c r="U176" s="75"/>
      <c r="V176" s="75"/>
      <c r="W176" s="75">
        <f>SUM(Table1[[#This Row],[ADOPTED
Supplies]:[ADOPTED
Other]])+Table1[[#This Row],[
 ADOPTED
Capital Expenditures]]</f>
        <v>0</v>
      </c>
      <c r="X176" s="75"/>
      <c r="Y176" s="75"/>
      <c r="Z176" s="75"/>
      <c r="AA176" s="75">
        <v>1388261</v>
      </c>
      <c r="AB176" s="131" t="s">
        <v>1059</v>
      </c>
      <c r="AC176" s="62" t="s">
        <v>1060</v>
      </c>
      <c r="AD176" s="62" t="s">
        <v>1061</v>
      </c>
      <c r="AE176" s="73" t="s">
        <v>94</v>
      </c>
      <c r="AF176" s="73" t="s">
        <v>69</v>
      </c>
      <c r="AG176" s="93"/>
      <c r="AH176" s="76">
        <v>0</v>
      </c>
      <c r="AI176" s="76"/>
      <c r="AJ176" s="73"/>
      <c r="AK176" s="73"/>
      <c r="AL176" s="73"/>
      <c r="AM176" s="73"/>
      <c r="AN176" s="73"/>
      <c r="AO176" s="62" t="s">
        <v>83</v>
      </c>
      <c r="AP176" s="62"/>
      <c r="AQ176" s="62"/>
      <c r="AR176" s="87"/>
      <c r="AS176" s="87"/>
      <c r="AT176" s="115" t="s">
        <v>1058</v>
      </c>
      <c r="AU176" s="117" t="b">
        <f>IF(Table1[[#This Row],[PROPOSED
Form ID Name]]=Table1[[#This Row],[ADOPTED
Form ID Name]],TRUE,FALSE)</f>
        <v>1</v>
      </c>
      <c r="AV176" s="121" t="s">
        <v>1059</v>
      </c>
      <c r="AW176" s="122" t="b">
        <f>AND(Table1[[#This Row],[PROPOSED Adjustment Description]]=Table1[[#This Row],[ ADOPTED
Adjustment Description]],TRUE,FALSE)</f>
        <v>0</v>
      </c>
    </row>
    <row r="177" spans="1:49" s="1" customFormat="1" ht="45" hidden="1" customHeight="1" x14ac:dyDescent="0.15">
      <c r="A177" s="67">
        <v>700033</v>
      </c>
      <c r="B177" s="79" t="s">
        <v>798</v>
      </c>
      <c r="C177" s="69">
        <v>2111</v>
      </c>
      <c r="D177" s="79" t="s">
        <v>799</v>
      </c>
      <c r="E177" s="79" t="s">
        <v>103</v>
      </c>
      <c r="F177" s="79" t="s">
        <v>127</v>
      </c>
      <c r="G177" s="79" t="s">
        <v>704</v>
      </c>
      <c r="H177" s="79" t="s">
        <v>62</v>
      </c>
      <c r="I177" s="125">
        <v>56945</v>
      </c>
      <c r="J177" s="127" t="s">
        <v>1062</v>
      </c>
      <c r="K177" s="80"/>
      <c r="L177" s="81"/>
      <c r="M177" s="81"/>
      <c r="N177" s="81"/>
      <c r="O177" s="81">
        <f>SUM(Table1[[#This Row],[Salaries and Wages]:[Variable Fringe]])</f>
        <v>102256</v>
      </c>
      <c r="P177" s="81"/>
      <c r="Q177" s="81"/>
      <c r="R177" s="81"/>
      <c r="S177" s="81"/>
      <c r="T177" s="81"/>
      <c r="U177" s="81"/>
      <c r="V177" s="81"/>
      <c r="W177" s="81">
        <f>SUM(Table1[[#This Row],[ADOPTED
Supplies]:[ADOPTED
Other]])+Table1[[#This Row],[
 ADOPTED
Capital Expenditures]]</f>
        <v>0</v>
      </c>
      <c r="X177" s="81"/>
      <c r="Y177" s="81"/>
      <c r="Z177" s="81"/>
      <c r="AA177" s="81">
        <v>250000</v>
      </c>
      <c r="AB177" s="131" t="s">
        <v>1063</v>
      </c>
      <c r="AC177" s="68" t="s">
        <v>1064</v>
      </c>
      <c r="AD177" s="68" t="s">
        <v>1065</v>
      </c>
      <c r="AE177" s="79" t="s">
        <v>94</v>
      </c>
      <c r="AF177" s="79" t="s">
        <v>69</v>
      </c>
      <c r="AG177" s="94"/>
      <c r="AH177" s="82">
        <v>0</v>
      </c>
      <c r="AI177" s="82"/>
      <c r="AJ177" s="79"/>
      <c r="AK177" s="79"/>
      <c r="AL177" s="79"/>
      <c r="AM177" s="79"/>
      <c r="AN177" s="79"/>
      <c r="AO177" s="68" t="s">
        <v>83</v>
      </c>
      <c r="AP177" s="68"/>
      <c r="AQ177" s="68"/>
      <c r="AR177" s="87"/>
      <c r="AS177" s="87"/>
      <c r="AT177" s="115" t="s">
        <v>1062</v>
      </c>
      <c r="AU177" s="117" t="b">
        <f>IF(Table1[[#This Row],[PROPOSED
Form ID Name]]=Table1[[#This Row],[ADOPTED
Form ID Name]],TRUE,FALSE)</f>
        <v>1</v>
      </c>
      <c r="AV177" s="121" t="s">
        <v>1063</v>
      </c>
      <c r="AW177" s="122" t="b">
        <f>AND(Table1[[#This Row],[PROPOSED Adjustment Description]]=Table1[[#This Row],[ ADOPTED
Adjustment Description]],TRUE,FALSE)</f>
        <v>0</v>
      </c>
    </row>
    <row r="178" spans="1:49" s="1" customFormat="1" ht="45" hidden="1" customHeight="1" x14ac:dyDescent="0.15">
      <c r="A178" s="61">
        <v>700033</v>
      </c>
      <c r="B178" s="73" t="s">
        <v>798</v>
      </c>
      <c r="C178" s="63">
        <v>2111</v>
      </c>
      <c r="D178" s="73" t="s">
        <v>799</v>
      </c>
      <c r="E178" s="73" t="s">
        <v>103</v>
      </c>
      <c r="F178" s="73" t="s">
        <v>127</v>
      </c>
      <c r="G178" s="73" t="s">
        <v>704</v>
      </c>
      <c r="H178" s="73" t="s">
        <v>62</v>
      </c>
      <c r="I178" s="125">
        <v>56946</v>
      </c>
      <c r="J178" s="127" t="s">
        <v>1066</v>
      </c>
      <c r="K178" s="74"/>
      <c r="L178" s="75"/>
      <c r="M178" s="75"/>
      <c r="N178" s="75"/>
      <c r="O178" s="75">
        <f>SUM(Table1[[#This Row],[Salaries and Wages]:[Variable Fringe]])</f>
        <v>0</v>
      </c>
      <c r="P178" s="75"/>
      <c r="Q178" s="75"/>
      <c r="R178" s="75"/>
      <c r="S178" s="75"/>
      <c r="T178" s="75"/>
      <c r="U178" s="75"/>
      <c r="V178" s="75"/>
      <c r="W178" s="75">
        <f>SUM(Table1[[#This Row],[ADOPTED
Supplies]:[ADOPTED
Other]])+Table1[[#This Row],[
 ADOPTED
Capital Expenditures]]</f>
        <v>45000</v>
      </c>
      <c r="X178" s="75"/>
      <c r="Y178" s="75"/>
      <c r="Z178" s="75"/>
      <c r="AA178" s="75">
        <v>150000</v>
      </c>
      <c r="AB178" s="131" t="s">
        <v>1067</v>
      </c>
      <c r="AC178" s="62" t="s">
        <v>1068</v>
      </c>
      <c r="AD178" s="62" t="s">
        <v>1069</v>
      </c>
      <c r="AE178" s="73" t="s">
        <v>94</v>
      </c>
      <c r="AF178" s="73" t="s">
        <v>69</v>
      </c>
      <c r="AG178" s="93"/>
      <c r="AH178" s="76">
        <v>0</v>
      </c>
      <c r="AI178" s="76"/>
      <c r="AJ178" s="73"/>
      <c r="AK178" s="73"/>
      <c r="AL178" s="73"/>
      <c r="AM178" s="73"/>
      <c r="AN178" s="73"/>
      <c r="AO178" s="62" t="s">
        <v>83</v>
      </c>
      <c r="AP178" s="62"/>
      <c r="AQ178" s="62"/>
      <c r="AR178" s="87"/>
      <c r="AS178" s="87"/>
      <c r="AT178" s="115" t="s">
        <v>1066</v>
      </c>
      <c r="AU178" s="117" t="b">
        <f>IF(Table1[[#This Row],[PROPOSED
Form ID Name]]=Table1[[#This Row],[ADOPTED
Form ID Name]],TRUE,FALSE)</f>
        <v>1</v>
      </c>
      <c r="AV178" s="121" t="s">
        <v>1067</v>
      </c>
      <c r="AW178" s="122" t="b">
        <f>AND(Table1[[#This Row],[PROPOSED Adjustment Description]]=Table1[[#This Row],[ ADOPTED
Adjustment Description]],TRUE,FALSE)</f>
        <v>0</v>
      </c>
    </row>
    <row r="179" spans="1:49" s="1" customFormat="1" ht="45" hidden="1" customHeight="1" x14ac:dyDescent="0.15">
      <c r="A179" s="61">
        <v>700039</v>
      </c>
      <c r="B179" s="62" t="s">
        <v>907</v>
      </c>
      <c r="C179" s="63">
        <v>2115</v>
      </c>
      <c r="D179" s="62" t="s">
        <v>898</v>
      </c>
      <c r="E179" s="62" t="s">
        <v>103</v>
      </c>
      <c r="F179" s="62" t="s">
        <v>307</v>
      </c>
      <c r="G179" s="62" t="s">
        <v>142</v>
      </c>
      <c r="H179" s="62" t="s">
        <v>83</v>
      </c>
      <c r="I179" s="125">
        <v>56949</v>
      </c>
      <c r="J179" s="126" t="s">
        <v>1070</v>
      </c>
      <c r="K179" s="64"/>
      <c r="L179" s="65"/>
      <c r="M179" s="65"/>
      <c r="N179" s="65"/>
      <c r="O179" s="65">
        <f>SUM(Table1[[#This Row],[Salaries and Wages]:[Variable Fringe]])</f>
        <v>0</v>
      </c>
      <c r="P179" s="78">
        <v>-1072</v>
      </c>
      <c r="Q179" s="78">
        <v>-577611</v>
      </c>
      <c r="R179" s="65"/>
      <c r="S179" s="78">
        <v>-38071</v>
      </c>
      <c r="T179" s="78">
        <v>-319</v>
      </c>
      <c r="U179" s="65"/>
      <c r="V179" s="65"/>
      <c r="W179" s="65">
        <f>SUM(Table1[[#This Row],[ADOPTED
Supplies]:[ADOPTED
Other]])+Table1[[#This Row],[
 ADOPTED
Capital Expenditures]]</f>
        <v>0</v>
      </c>
      <c r="X179" s="65"/>
      <c r="Y179" s="65"/>
      <c r="Z179" s="78">
        <v>-617073</v>
      </c>
      <c r="AA179" s="65"/>
      <c r="AB179" s="130" t="s">
        <v>1071</v>
      </c>
      <c r="AC179" s="62" t="s">
        <v>1072</v>
      </c>
      <c r="AD179" s="62" t="s">
        <v>1073</v>
      </c>
      <c r="AE179" s="62" t="s">
        <v>67</v>
      </c>
      <c r="AF179" s="66" t="s">
        <v>1074</v>
      </c>
      <c r="AG179" s="91"/>
      <c r="AH179" s="66">
        <v>0</v>
      </c>
      <c r="AI179" s="66"/>
      <c r="AJ179" s="66"/>
      <c r="AK179" s="66"/>
      <c r="AL179" s="66"/>
      <c r="AM179" s="66"/>
      <c r="AN179" s="66"/>
      <c r="AO179" s="62" t="s">
        <v>70</v>
      </c>
      <c r="AP179" s="62"/>
      <c r="AQ179" s="62"/>
      <c r="AR179" s="87"/>
      <c r="AS179" s="87"/>
      <c r="AT179" s="115" t="s">
        <v>1070</v>
      </c>
      <c r="AU179" s="117" t="b">
        <f>IF(Table1[[#This Row],[PROPOSED
Form ID Name]]=Table1[[#This Row],[ADOPTED
Form ID Name]],TRUE,FALSE)</f>
        <v>1</v>
      </c>
      <c r="AV179" s="121" t="s">
        <v>1071</v>
      </c>
      <c r="AW179" s="122" t="b">
        <f>AND(Table1[[#This Row],[PROPOSED Adjustment Description]]=Table1[[#This Row],[ ADOPTED
Adjustment Description]],TRUE,FALSE)</f>
        <v>0</v>
      </c>
    </row>
    <row r="180" spans="1:49" s="1" customFormat="1" ht="45" hidden="1" customHeight="1" x14ac:dyDescent="0.15">
      <c r="A180" s="67">
        <v>700039</v>
      </c>
      <c r="B180" s="68" t="s">
        <v>907</v>
      </c>
      <c r="C180" s="69">
        <v>2115</v>
      </c>
      <c r="D180" s="68" t="s">
        <v>898</v>
      </c>
      <c r="E180" s="68" t="s">
        <v>72</v>
      </c>
      <c r="F180" s="68" t="s">
        <v>307</v>
      </c>
      <c r="G180" s="68" t="s">
        <v>61</v>
      </c>
      <c r="H180" s="68" t="s">
        <v>83</v>
      </c>
      <c r="I180" s="125">
        <v>56952</v>
      </c>
      <c r="J180" s="126" t="s">
        <v>1075</v>
      </c>
      <c r="K180" s="70">
        <v>1</v>
      </c>
      <c r="L180" s="71">
        <v>116027</v>
      </c>
      <c r="M180" s="71">
        <v>23785</v>
      </c>
      <c r="N180" s="71">
        <v>10732</v>
      </c>
      <c r="O180" s="71">
        <f>SUM(Table1[[#This Row],[Salaries and Wages]:[Variable Fringe]])</f>
        <v>0</v>
      </c>
      <c r="P180" s="71"/>
      <c r="Q180" s="71"/>
      <c r="R180" s="71"/>
      <c r="S180" s="71"/>
      <c r="T180" s="71"/>
      <c r="U180" s="71"/>
      <c r="V180" s="71"/>
      <c r="W180" s="71">
        <f>SUM(Table1[[#This Row],[ADOPTED
Supplies]:[ADOPTED
Other]])+Table1[[#This Row],[
 ADOPTED
Capital Expenditures]]</f>
        <v>0</v>
      </c>
      <c r="X180" s="71"/>
      <c r="Y180" s="71"/>
      <c r="Z180" s="71">
        <v>150544</v>
      </c>
      <c r="AA180" s="71"/>
      <c r="AB180" s="130" t="s">
        <v>1076</v>
      </c>
      <c r="AC180" s="68" t="s">
        <v>1077</v>
      </c>
      <c r="AD180" s="68" t="s">
        <v>1078</v>
      </c>
      <c r="AE180" s="68" t="s">
        <v>67</v>
      </c>
      <c r="AF180" s="72" t="s">
        <v>1079</v>
      </c>
      <c r="AG180" s="92"/>
      <c r="AH180" s="72">
        <v>0</v>
      </c>
      <c r="AI180" s="72"/>
      <c r="AJ180" s="72"/>
      <c r="AK180" s="72"/>
      <c r="AL180" s="72"/>
      <c r="AM180" s="72"/>
      <c r="AN180" s="72"/>
      <c r="AO180" s="68" t="s">
        <v>70</v>
      </c>
      <c r="AP180" s="68"/>
      <c r="AQ180" s="68"/>
      <c r="AR180" s="87"/>
      <c r="AS180" s="87"/>
      <c r="AT180" s="115" t="s">
        <v>1075</v>
      </c>
      <c r="AU180" s="117" t="b">
        <f>IF(Table1[[#This Row],[PROPOSED
Form ID Name]]=Table1[[#This Row],[ADOPTED
Form ID Name]],TRUE,FALSE)</f>
        <v>1</v>
      </c>
      <c r="AV180" s="121" t="s">
        <v>1076</v>
      </c>
      <c r="AW180" s="122" t="b">
        <f>AND(Table1[[#This Row],[PROPOSED Adjustment Description]]=Table1[[#This Row],[ ADOPTED
Adjustment Description]],TRUE,FALSE)</f>
        <v>0</v>
      </c>
    </row>
    <row r="181" spans="1:49" s="1" customFormat="1" ht="45" hidden="1" customHeight="1" x14ac:dyDescent="0.15">
      <c r="A181" s="61">
        <v>700039</v>
      </c>
      <c r="B181" s="62" t="s">
        <v>907</v>
      </c>
      <c r="C181" s="63">
        <v>2115</v>
      </c>
      <c r="D181" s="62" t="s">
        <v>898</v>
      </c>
      <c r="E181" s="62" t="s">
        <v>449</v>
      </c>
      <c r="F181" s="62" t="s">
        <v>83</v>
      </c>
      <c r="G181" s="62" t="s">
        <v>61</v>
      </c>
      <c r="H181" s="62" t="s">
        <v>83</v>
      </c>
      <c r="I181" s="125">
        <v>56955</v>
      </c>
      <c r="J181" s="126" t="s">
        <v>1081</v>
      </c>
      <c r="K181" s="64">
        <v>0.33</v>
      </c>
      <c r="L181" s="65">
        <v>16585</v>
      </c>
      <c r="M181" s="65">
        <v>5043</v>
      </c>
      <c r="N181" s="65">
        <v>2955</v>
      </c>
      <c r="O181" s="65">
        <f>SUM(Table1[[#This Row],[Salaries and Wages]:[Variable Fringe]])</f>
        <v>0</v>
      </c>
      <c r="P181" s="65"/>
      <c r="Q181" s="65"/>
      <c r="R181" s="65"/>
      <c r="S181" s="65"/>
      <c r="T181" s="65"/>
      <c r="U181" s="65"/>
      <c r="V181" s="65"/>
      <c r="W181" s="65">
        <f>SUM(Table1[[#This Row],[ADOPTED
Supplies]:[ADOPTED
Other]])+Table1[[#This Row],[
 ADOPTED
Capital Expenditures]]</f>
        <v>171600</v>
      </c>
      <c r="X181" s="65"/>
      <c r="Y181" s="65"/>
      <c r="Z181" s="65">
        <v>24583</v>
      </c>
      <c r="AA181" s="65"/>
      <c r="AB181" s="130" t="s">
        <v>950</v>
      </c>
      <c r="AC181" s="62" t="s">
        <v>951</v>
      </c>
      <c r="AD181" s="66" t="s">
        <v>952</v>
      </c>
      <c r="AE181" s="62" t="s">
        <v>67</v>
      </c>
      <c r="AF181" s="66" t="s">
        <v>1082</v>
      </c>
      <c r="AG181" s="91"/>
      <c r="AH181" s="66">
        <v>0</v>
      </c>
      <c r="AI181" s="66"/>
      <c r="AJ181" s="66"/>
      <c r="AK181" s="66"/>
      <c r="AL181" s="66"/>
      <c r="AM181" s="66"/>
      <c r="AN181" s="66"/>
      <c r="AO181" s="62" t="s">
        <v>70</v>
      </c>
      <c r="AP181" s="62"/>
      <c r="AQ181" s="62"/>
      <c r="AR181" s="87"/>
      <c r="AS181" s="87"/>
      <c r="AT181" s="115" t="s">
        <v>1081</v>
      </c>
      <c r="AU181" s="117" t="b">
        <f>IF(Table1[[#This Row],[PROPOSED
Form ID Name]]=Table1[[#This Row],[ADOPTED
Form ID Name]],TRUE,FALSE)</f>
        <v>1</v>
      </c>
      <c r="AV181" s="121" t="s">
        <v>950</v>
      </c>
      <c r="AW181" s="122" t="b">
        <f>AND(Table1[[#This Row],[PROPOSED Adjustment Description]]=Table1[[#This Row],[ ADOPTED
Adjustment Description]],TRUE,FALSE)</f>
        <v>0</v>
      </c>
    </row>
    <row r="182" spans="1:49" s="1" customFormat="1" ht="45" hidden="1" customHeight="1" x14ac:dyDescent="0.15">
      <c r="A182" s="67">
        <v>700039</v>
      </c>
      <c r="B182" s="68" t="s">
        <v>907</v>
      </c>
      <c r="C182" s="69">
        <v>2115</v>
      </c>
      <c r="D182" s="68" t="s">
        <v>898</v>
      </c>
      <c r="E182" s="68" t="s">
        <v>59</v>
      </c>
      <c r="F182" s="68" t="s">
        <v>83</v>
      </c>
      <c r="G182" s="68" t="s">
        <v>61</v>
      </c>
      <c r="H182" s="68" t="s">
        <v>83</v>
      </c>
      <c r="I182" s="125">
        <v>56956</v>
      </c>
      <c r="J182" s="126" t="s">
        <v>1083</v>
      </c>
      <c r="K182" s="70">
        <v>0.33</v>
      </c>
      <c r="L182" s="71">
        <v>22378</v>
      </c>
      <c r="M182" s="71">
        <v>5525</v>
      </c>
      <c r="N182" s="71">
        <v>3112</v>
      </c>
      <c r="O182" s="71">
        <f>SUM(Table1[[#This Row],[Salaries and Wages]:[Variable Fringe]])</f>
        <v>26161</v>
      </c>
      <c r="P182" s="71"/>
      <c r="Q182" s="71"/>
      <c r="R182" s="71"/>
      <c r="S182" s="71"/>
      <c r="T182" s="71"/>
      <c r="U182" s="71"/>
      <c r="V182" s="71"/>
      <c r="W182" s="71">
        <f>SUM(Table1[[#This Row],[ADOPTED
Supplies]:[ADOPTED
Other]])+Table1[[#This Row],[
 ADOPTED
Capital Expenditures]]</f>
        <v>0</v>
      </c>
      <c r="X182" s="71"/>
      <c r="Y182" s="71"/>
      <c r="Z182" s="71">
        <v>31015</v>
      </c>
      <c r="AA182" s="71"/>
      <c r="AB182" s="130" t="s">
        <v>956</v>
      </c>
      <c r="AC182" s="68" t="s">
        <v>957</v>
      </c>
      <c r="AD182" s="68" t="s">
        <v>958</v>
      </c>
      <c r="AE182" s="68" t="s">
        <v>67</v>
      </c>
      <c r="AF182" s="72" t="s">
        <v>959</v>
      </c>
      <c r="AG182" s="92"/>
      <c r="AH182" s="72">
        <v>0</v>
      </c>
      <c r="AI182" s="72"/>
      <c r="AJ182" s="72"/>
      <c r="AK182" s="72"/>
      <c r="AL182" s="72"/>
      <c r="AM182" s="72"/>
      <c r="AN182" s="72"/>
      <c r="AO182" s="68" t="s">
        <v>70</v>
      </c>
      <c r="AP182" s="68"/>
      <c r="AQ182" s="68"/>
      <c r="AR182" s="87"/>
      <c r="AS182" s="87"/>
      <c r="AT182" s="115" t="s">
        <v>1083</v>
      </c>
      <c r="AU182" s="117" t="b">
        <f>IF(Table1[[#This Row],[PROPOSED
Form ID Name]]=Table1[[#This Row],[ADOPTED
Form ID Name]],TRUE,FALSE)</f>
        <v>1</v>
      </c>
      <c r="AV182" s="121" t="s">
        <v>956</v>
      </c>
      <c r="AW182" s="122" t="b">
        <f>AND(Table1[[#This Row],[PROPOSED Adjustment Description]]=Table1[[#This Row],[ ADOPTED
Adjustment Description]],TRUE,FALSE)</f>
        <v>0</v>
      </c>
    </row>
    <row r="183" spans="1:49" s="1" customFormat="1" ht="45" hidden="1" customHeight="1" x14ac:dyDescent="0.15">
      <c r="A183" s="61">
        <v>700039</v>
      </c>
      <c r="B183" s="62" t="s">
        <v>907</v>
      </c>
      <c r="C183" s="63">
        <v>2115</v>
      </c>
      <c r="D183" s="62" t="s">
        <v>898</v>
      </c>
      <c r="E183" s="62" t="s">
        <v>245</v>
      </c>
      <c r="F183" s="62" t="s">
        <v>307</v>
      </c>
      <c r="G183" s="62" t="s">
        <v>89</v>
      </c>
      <c r="H183" s="62" t="s">
        <v>83</v>
      </c>
      <c r="I183" s="125">
        <v>56957</v>
      </c>
      <c r="J183" s="126" t="s">
        <v>1084</v>
      </c>
      <c r="K183" s="64"/>
      <c r="L183" s="65"/>
      <c r="M183" s="65"/>
      <c r="N183" s="65"/>
      <c r="O183" s="65">
        <f>SUM(Table1[[#This Row],[Salaries and Wages]:[Variable Fringe]])</f>
        <v>0</v>
      </c>
      <c r="P183" s="65"/>
      <c r="Q183" s="65"/>
      <c r="R183" s="65"/>
      <c r="S183" s="65"/>
      <c r="T183" s="65"/>
      <c r="U183" s="65"/>
      <c r="V183" s="65"/>
      <c r="W183" s="65">
        <f>SUM(Table1[[#This Row],[ADOPTED
Supplies]:[ADOPTED
Other]])+Table1[[#This Row],[
 ADOPTED
Capital Expenditures]]</f>
        <v>85000</v>
      </c>
      <c r="X183" s="65"/>
      <c r="Y183" s="65"/>
      <c r="Z183" s="65"/>
      <c r="AA183" s="65">
        <v>12800000</v>
      </c>
      <c r="AB183" s="133" t="s">
        <v>1085</v>
      </c>
      <c r="AC183" s="62" t="s">
        <v>1086</v>
      </c>
      <c r="AD183" s="62" t="s">
        <v>1087</v>
      </c>
      <c r="AE183" s="62" t="s">
        <v>67</v>
      </c>
      <c r="AF183" s="66" t="s">
        <v>1088</v>
      </c>
      <c r="AG183" s="91"/>
      <c r="AH183" s="66">
        <v>0</v>
      </c>
      <c r="AI183" s="66"/>
      <c r="AJ183" s="66"/>
      <c r="AK183" s="66"/>
      <c r="AL183" s="66"/>
      <c r="AM183" s="66"/>
      <c r="AN183" s="66"/>
      <c r="AO183" s="62" t="s">
        <v>70</v>
      </c>
      <c r="AP183" s="62"/>
      <c r="AQ183" s="62"/>
      <c r="AR183" s="87"/>
      <c r="AS183" s="87"/>
      <c r="AT183" s="115" t="s">
        <v>1084</v>
      </c>
      <c r="AU183" s="117" t="b">
        <f>IF(Table1[[#This Row],[PROPOSED
Form ID Name]]=Table1[[#This Row],[ADOPTED
Form ID Name]],TRUE,FALSE)</f>
        <v>1</v>
      </c>
      <c r="AV183" s="121" t="s">
        <v>1085</v>
      </c>
      <c r="AW183" s="122" t="b">
        <f>AND(Table1[[#This Row],[PROPOSED Adjustment Description]]=Table1[[#This Row],[ ADOPTED
Adjustment Description]],TRUE,FALSE)</f>
        <v>0</v>
      </c>
    </row>
    <row r="184" spans="1:49" s="1" customFormat="1" ht="45" hidden="1" customHeight="1" x14ac:dyDescent="0.15">
      <c r="A184" s="67">
        <v>100000</v>
      </c>
      <c r="B184" s="68" t="s">
        <v>57</v>
      </c>
      <c r="C184" s="69">
        <v>2115</v>
      </c>
      <c r="D184" s="68" t="s">
        <v>898</v>
      </c>
      <c r="E184" s="68" t="s">
        <v>589</v>
      </c>
      <c r="F184" s="68" t="s">
        <v>307</v>
      </c>
      <c r="G184" s="68" t="s">
        <v>61</v>
      </c>
      <c r="H184" s="68" t="s">
        <v>83</v>
      </c>
      <c r="I184" s="125">
        <v>56981</v>
      </c>
      <c r="J184" s="126" t="s">
        <v>1089</v>
      </c>
      <c r="K184" s="70">
        <v>1</v>
      </c>
      <c r="L184" s="71">
        <v>158437</v>
      </c>
      <c r="M184" s="71">
        <v>29153</v>
      </c>
      <c r="N184" s="71">
        <v>11877</v>
      </c>
      <c r="O184" s="71">
        <f>SUM(Table1[[#This Row],[Salaries and Wages]:[Variable Fringe]])</f>
        <v>49271</v>
      </c>
      <c r="P184" s="71">
        <v>5000</v>
      </c>
      <c r="Q184" s="71"/>
      <c r="R184" s="71"/>
      <c r="S184" s="71"/>
      <c r="T184" s="71"/>
      <c r="U184" s="71"/>
      <c r="V184" s="71"/>
      <c r="W184" s="71">
        <f>SUM(Table1[[#This Row],[ADOPTED
Supplies]:[ADOPTED
Other]])+Table1[[#This Row],[
 ADOPTED
Capital Expenditures]]</f>
        <v>0</v>
      </c>
      <c r="X184" s="71"/>
      <c r="Y184" s="71"/>
      <c r="Z184" s="71">
        <v>204467</v>
      </c>
      <c r="AA184" s="71"/>
      <c r="AB184" s="130" t="s">
        <v>1090</v>
      </c>
      <c r="AC184" s="68" t="s">
        <v>1017</v>
      </c>
      <c r="AD184" s="68" t="s">
        <v>1018</v>
      </c>
      <c r="AE184" s="68" t="s">
        <v>67</v>
      </c>
      <c r="AF184" s="72" t="s">
        <v>1019</v>
      </c>
      <c r="AG184" s="92"/>
      <c r="AH184" s="72">
        <v>1</v>
      </c>
      <c r="AI184" s="72"/>
      <c r="AJ184" s="72"/>
      <c r="AK184" s="72"/>
      <c r="AL184" s="72"/>
      <c r="AM184" s="72"/>
      <c r="AN184" s="72"/>
      <c r="AO184" s="72"/>
      <c r="AP184" s="72"/>
      <c r="AQ184" s="72"/>
      <c r="AR184" s="72"/>
      <c r="AS184" s="68" t="s">
        <v>70</v>
      </c>
      <c r="AT184" s="115" t="s">
        <v>1089</v>
      </c>
      <c r="AU184" s="116" t="b">
        <f>IF(Table1[[#This Row],[PROPOSED
Form ID Name]]=Table1[[#This Row],[ADOPTED
Form ID Name]],TRUE,FALSE)</f>
        <v>1</v>
      </c>
      <c r="AV184" s="121" t="s">
        <v>1090</v>
      </c>
      <c r="AW184" s="122" t="b">
        <f>AND(Table1[[#This Row],[PROPOSED Adjustment Description]]=Table1[[#This Row],[ ADOPTED
Adjustment Description]],TRUE,FALSE)</f>
        <v>0</v>
      </c>
    </row>
    <row r="185" spans="1:49" s="1" customFormat="1" ht="45" hidden="1" customHeight="1" x14ac:dyDescent="0.15">
      <c r="A185" s="61">
        <v>100000</v>
      </c>
      <c r="B185" s="73" t="s">
        <v>57</v>
      </c>
      <c r="C185" s="63">
        <v>2115</v>
      </c>
      <c r="D185" s="73" t="s">
        <v>898</v>
      </c>
      <c r="E185" s="73" t="s">
        <v>589</v>
      </c>
      <c r="F185" s="73" t="s">
        <v>307</v>
      </c>
      <c r="G185" s="73" t="s">
        <v>61</v>
      </c>
      <c r="H185" s="73" t="s">
        <v>83</v>
      </c>
      <c r="I185" s="125">
        <v>56982</v>
      </c>
      <c r="J185" s="127" t="s">
        <v>1092</v>
      </c>
      <c r="K185" s="74">
        <v>1</v>
      </c>
      <c r="L185" s="75">
        <v>82066</v>
      </c>
      <c r="M185" s="75">
        <v>19063</v>
      </c>
      <c r="N185" s="75">
        <v>9816</v>
      </c>
      <c r="O185" s="75">
        <f>SUM(Table1[[#This Row],[Salaries and Wages]:[Variable Fringe]])</f>
        <v>24583</v>
      </c>
      <c r="P185" s="75">
        <v>5000</v>
      </c>
      <c r="Q185" s="75"/>
      <c r="R185" s="75"/>
      <c r="S185" s="75"/>
      <c r="T185" s="75"/>
      <c r="U185" s="75"/>
      <c r="V185" s="75"/>
      <c r="W185" s="75">
        <f>SUM(Table1[[#This Row],[ADOPTED
Supplies]:[ADOPTED
Other]])+Table1[[#This Row],[
 ADOPTED
Capital Expenditures]]</f>
        <v>0</v>
      </c>
      <c r="X185" s="75"/>
      <c r="Y185" s="75"/>
      <c r="Z185" s="75">
        <v>115945</v>
      </c>
      <c r="AA185" s="75"/>
      <c r="AB185" s="131" t="s">
        <v>1093</v>
      </c>
      <c r="AC185" s="62" t="s">
        <v>1017</v>
      </c>
      <c r="AD185" s="62" t="s">
        <v>1018</v>
      </c>
      <c r="AE185" s="73" t="s">
        <v>67</v>
      </c>
      <c r="AF185" s="66" t="s">
        <v>1019</v>
      </c>
      <c r="AG185" s="91"/>
      <c r="AH185" s="66">
        <v>1</v>
      </c>
      <c r="AI185" s="66"/>
      <c r="AJ185" s="66"/>
      <c r="AK185" s="66"/>
      <c r="AL185" s="66"/>
      <c r="AM185" s="66"/>
      <c r="AN185" s="66"/>
      <c r="AO185" s="66"/>
      <c r="AP185" s="66"/>
      <c r="AQ185" s="66"/>
      <c r="AR185" s="66"/>
      <c r="AS185" s="62" t="s">
        <v>70</v>
      </c>
      <c r="AT185" s="115" t="s">
        <v>1092</v>
      </c>
      <c r="AU185" s="116" t="b">
        <f>IF(Table1[[#This Row],[PROPOSED
Form ID Name]]=Table1[[#This Row],[ADOPTED
Form ID Name]],TRUE,FALSE)</f>
        <v>1</v>
      </c>
      <c r="AV185" s="121" t="s">
        <v>1093</v>
      </c>
      <c r="AW185" s="122" t="b">
        <f>AND(Table1[[#This Row],[PROPOSED Adjustment Description]]=Table1[[#This Row],[ ADOPTED
Adjustment Description]],TRUE,FALSE)</f>
        <v>0</v>
      </c>
    </row>
    <row r="186" spans="1:49" s="1" customFormat="1" ht="45" hidden="1" customHeight="1" x14ac:dyDescent="0.15">
      <c r="A186" s="67">
        <v>100000</v>
      </c>
      <c r="B186" s="79" t="s">
        <v>57</v>
      </c>
      <c r="C186" s="69">
        <v>2115</v>
      </c>
      <c r="D186" s="79" t="s">
        <v>898</v>
      </c>
      <c r="E186" s="79" t="s">
        <v>589</v>
      </c>
      <c r="F186" s="79" t="s">
        <v>307</v>
      </c>
      <c r="G186" s="79" t="s">
        <v>61</v>
      </c>
      <c r="H186" s="79" t="s">
        <v>83</v>
      </c>
      <c r="I186" s="125">
        <v>56983</v>
      </c>
      <c r="J186" s="127" t="s">
        <v>1094</v>
      </c>
      <c r="K186" s="80">
        <v>2</v>
      </c>
      <c r="L186" s="81">
        <v>149526</v>
      </c>
      <c r="M186" s="81">
        <v>35748</v>
      </c>
      <c r="N186" s="81">
        <v>19238</v>
      </c>
      <c r="O186" s="81">
        <f>SUM(Table1[[#This Row],[Salaries and Wages]:[Variable Fringe]])</f>
        <v>31015</v>
      </c>
      <c r="P186" s="81">
        <v>10000</v>
      </c>
      <c r="Q186" s="81"/>
      <c r="R186" s="81"/>
      <c r="S186" s="81"/>
      <c r="T186" s="81"/>
      <c r="U186" s="81"/>
      <c r="V186" s="81"/>
      <c r="W186" s="81">
        <f>SUM(Table1[[#This Row],[ADOPTED
Supplies]:[ADOPTED
Other]])+Table1[[#This Row],[
 ADOPTED
Capital Expenditures]]</f>
        <v>0</v>
      </c>
      <c r="X186" s="81"/>
      <c r="Y186" s="81"/>
      <c r="Z186" s="81">
        <v>214512</v>
      </c>
      <c r="AA186" s="81"/>
      <c r="AB186" s="131" t="s">
        <v>1095</v>
      </c>
      <c r="AC186" s="68" t="s">
        <v>1017</v>
      </c>
      <c r="AD186" s="68" t="s">
        <v>1018</v>
      </c>
      <c r="AE186" s="79" t="s">
        <v>67</v>
      </c>
      <c r="AF186" s="72" t="s">
        <v>1019</v>
      </c>
      <c r="AG186" s="92"/>
      <c r="AH186" s="72">
        <v>1</v>
      </c>
      <c r="AI186" s="72"/>
      <c r="AJ186" s="72"/>
      <c r="AK186" s="72"/>
      <c r="AL186" s="72"/>
      <c r="AM186" s="72"/>
      <c r="AN186" s="72"/>
      <c r="AO186" s="72"/>
      <c r="AP186" s="72"/>
      <c r="AQ186" s="72"/>
      <c r="AR186" s="72"/>
      <c r="AS186" s="68" t="s">
        <v>70</v>
      </c>
      <c r="AT186" s="115" t="s">
        <v>1094</v>
      </c>
      <c r="AU186" s="116" t="b">
        <f>IF(Table1[[#This Row],[PROPOSED
Form ID Name]]=Table1[[#This Row],[ADOPTED
Form ID Name]],TRUE,FALSE)</f>
        <v>1</v>
      </c>
      <c r="AV186" s="121" t="s">
        <v>1095</v>
      </c>
      <c r="AW186" s="122" t="b">
        <f>AND(Table1[[#This Row],[PROPOSED Adjustment Description]]=Table1[[#This Row],[ ADOPTED
Adjustment Description]],TRUE,FALSE)</f>
        <v>0</v>
      </c>
    </row>
    <row r="187" spans="1:49" s="1" customFormat="1" ht="45" hidden="1" customHeight="1" x14ac:dyDescent="0.15">
      <c r="A187" s="61">
        <v>100000</v>
      </c>
      <c r="B187" s="73" t="s">
        <v>57</v>
      </c>
      <c r="C187" s="63">
        <v>2115</v>
      </c>
      <c r="D187" s="73" t="s">
        <v>898</v>
      </c>
      <c r="E187" s="73" t="s">
        <v>589</v>
      </c>
      <c r="F187" s="73" t="s">
        <v>307</v>
      </c>
      <c r="G187" s="73" t="s">
        <v>61</v>
      </c>
      <c r="H187" s="73" t="s">
        <v>83</v>
      </c>
      <c r="I187" s="125">
        <v>56984</v>
      </c>
      <c r="J187" s="127" t="s">
        <v>1096</v>
      </c>
      <c r="K187" s="74"/>
      <c r="L187" s="75"/>
      <c r="M187" s="75"/>
      <c r="N187" s="75"/>
      <c r="O187" s="75">
        <f>SUM(Table1[[#This Row],[Salaries and Wages]:[Variable Fringe]])</f>
        <v>0</v>
      </c>
      <c r="P187" s="75"/>
      <c r="Q187" s="75">
        <v>500000</v>
      </c>
      <c r="R187" s="75"/>
      <c r="S187" s="75"/>
      <c r="T187" s="75"/>
      <c r="U187" s="75"/>
      <c r="V187" s="75"/>
      <c r="W187" s="75">
        <f>SUM(Table1[[#This Row],[ADOPTED
Supplies]:[ADOPTED
Other]])+Table1[[#This Row],[
 ADOPTED
Capital Expenditures]]</f>
        <v>90000</v>
      </c>
      <c r="X187" s="75"/>
      <c r="Y187" s="75"/>
      <c r="Z187" s="75">
        <v>500000</v>
      </c>
      <c r="AA187" s="75"/>
      <c r="AB187" s="132" t="s">
        <v>1097</v>
      </c>
      <c r="AC187" s="62" t="s">
        <v>1017</v>
      </c>
      <c r="AD187" s="62" t="s">
        <v>1098</v>
      </c>
      <c r="AE187" s="73" t="s">
        <v>67</v>
      </c>
      <c r="AF187" s="66" t="s">
        <v>1019</v>
      </c>
      <c r="AG187" s="91"/>
      <c r="AH187" s="66">
        <v>1</v>
      </c>
      <c r="AI187" s="66"/>
      <c r="AJ187" s="66"/>
      <c r="AK187" s="66"/>
      <c r="AL187" s="66"/>
      <c r="AM187" s="66"/>
      <c r="AN187" s="66"/>
      <c r="AO187" s="66"/>
      <c r="AP187" s="66"/>
      <c r="AQ187" s="66"/>
      <c r="AR187" s="66"/>
      <c r="AS187" s="62" t="s">
        <v>70</v>
      </c>
      <c r="AT187" s="115" t="s">
        <v>1096</v>
      </c>
      <c r="AU187" s="116" t="b">
        <f>IF(Table1[[#This Row],[PROPOSED
Form ID Name]]=Table1[[#This Row],[ADOPTED
Form ID Name]],TRUE,FALSE)</f>
        <v>1</v>
      </c>
      <c r="AV187" s="121" t="s">
        <v>1097</v>
      </c>
      <c r="AW187" s="122" t="b">
        <f>AND(Table1[[#This Row],[PROPOSED Adjustment Description]]=Table1[[#This Row],[ ADOPTED
Adjustment Description]],TRUE,FALSE)</f>
        <v>0</v>
      </c>
    </row>
    <row r="188" spans="1:49" s="1" customFormat="1" ht="45" hidden="1" customHeight="1" x14ac:dyDescent="0.15">
      <c r="A188" s="67">
        <v>100000</v>
      </c>
      <c r="B188" s="79" t="s">
        <v>57</v>
      </c>
      <c r="C188" s="69">
        <v>2115</v>
      </c>
      <c r="D188" s="79" t="s">
        <v>898</v>
      </c>
      <c r="E188" s="79" t="s">
        <v>358</v>
      </c>
      <c r="F188" s="79" t="s">
        <v>307</v>
      </c>
      <c r="G188" s="79" t="s">
        <v>61</v>
      </c>
      <c r="H188" s="79" t="s">
        <v>83</v>
      </c>
      <c r="I188" s="125">
        <v>56985</v>
      </c>
      <c r="J188" s="127" t="s">
        <v>1099</v>
      </c>
      <c r="K188" s="80"/>
      <c r="L188" s="81"/>
      <c r="M188" s="81"/>
      <c r="N188" s="81"/>
      <c r="O188" s="81">
        <f>SUM(Table1[[#This Row],[Salaries and Wages]:[Variable Fringe]])</f>
        <v>206500</v>
      </c>
      <c r="P188" s="81"/>
      <c r="Q188" s="81">
        <v>5120000</v>
      </c>
      <c r="R188" s="81"/>
      <c r="S188" s="81"/>
      <c r="T188" s="81"/>
      <c r="U188" s="81"/>
      <c r="V188" s="81"/>
      <c r="W188" s="81">
        <f>SUM(Table1[[#This Row],[ADOPTED
Supplies]:[ADOPTED
Other]])+Table1[[#This Row],[
 ADOPTED
Capital Expenditures]]</f>
        <v>10000</v>
      </c>
      <c r="X188" s="81"/>
      <c r="Y188" s="81"/>
      <c r="Z188" s="81">
        <v>5120000</v>
      </c>
      <c r="AA188" s="81"/>
      <c r="AB188" s="131" t="s">
        <v>1100</v>
      </c>
      <c r="AC188" s="68" t="s">
        <v>1101</v>
      </c>
      <c r="AD188" s="68" t="s">
        <v>1102</v>
      </c>
      <c r="AE188" s="79" t="s">
        <v>67</v>
      </c>
      <c r="AF188" s="72" t="s">
        <v>1103</v>
      </c>
      <c r="AG188" s="92"/>
      <c r="AH188" s="72">
        <v>0</v>
      </c>
      <c r="AI188" s="72"/>
      <c r="AJ188" s="72"/>
      <c r="AK188" s="72"/>
      <c r="AL188" s="72"/>
      <c r="AM188" s="72"/>
      <c r="AN188" s="72"/>
      <c r="AO188" s="72"/>
      <c r="AP188" s="72"/>
      <c r="AQ188" s="72"/>
      <c r="AR188" s="72"/>
      <c r="AS188" s="68" t="s">
        <v>70</v>
      </c>
      <c r="AT188" s="115" t="s">
        <v>1099</v>
      </c>
      <c r="AU188" s="116" t="b">
        <f>IF(Table1[[#This Row],[PROPOSED
Form ID Name]]=Table1[[#This Row],[ADOPTED
Form ID Name]],TRUE,FALSE)</f>
        <v>1</v>
      </c>
      <c r="AV188" s="121" t="s">
        <v>1100</v>
      </c>
      <c r="AW188" s="122" t="b">
        <f>AND(Table1[[#This Row],[PROPOSED Adjustment Description]]=Table1[[#This Row],[ ADOPTED
Adjustment Description]],TRUE,FALSE)</f>
        <v>0</v>
      </c>
    </row>
    <row r="189" spans="1:49" s="1" customFormat="1" ht="45" hidden="1" customHeight="1" x14ac:dyDescent="0.15">
      <c r="A189" s="61">
        <v>200610</v>
      </c>
      <c r="B189" s="62" t="s">
        <v>1104</v>
      </c>
      <c r="C189" s="63">
        <v>1314</v>
      </c>
      <c r="D189" s="62" t="s">
        <v>261</v>
      </c>
      <c r="E189" s="62" t="s">
        <v>238</v>
      </c>
      <c r="F189" s="62" t="s">
        <v>83</v>
      </c>
      <c r="G189" s="62" t="s">
        <v>61</v>
      </c>
      <c r="H189" s="62" t="s">
        <v>284</v>
      </c>
      <c r="I189" s="125">
        <v>56986</v>
      </c>
      <c r="J189" s="126" t="s">
        <v>1105</v>
      </c>
      <c r="K189" s="64"/>
      <c r="L189" s="65"/>
      <c r="M189" s="65"/>
      <c r="N189" s="65"/>
      <c r="O189" s="65">
        <f>SUM(Table1[[#This Row],[Salaries and Wages]:[Variable Fringe]])</f>
        <v>0</v>
      </c>
      <c r="P189" s="65"/>
      <c r="Q189" s="65"/>
      <c r="R189" s="65">
        <v>400000</v>
      </c>
      <c r="S189" s="65"/>
      <c r="T189" s="65"/>
      <c r="U189" s="65"/>
      <c r="V189" s="65"/>
      <c r="W189" s="65">
        <f>SUM(Table1[[#This Row],[ADOPTED
Supplies]:[ADOPTED
Other]])+Table1[[#This Row],[
 ADOPTED
Capital Expenditures]]</f>
        <v>-385000</v>
      </c>
      <c r="X189" s="65"/>
      <c r="Y189" s="65"/>
      <c r="Z189" s="65">
        <v>400000</v>
      </c>
      <c r="AA189" s="65">
        <v>400000</v>
      </c>
      <c r="AB189" s="130" t="s">
        <v>1106</v>
      </c>
      <c r="AC189" s="62" t="s">
        <v>1107</v>
      </c>
      <c r="AD189" s="66" t="s">
        <v>1108</v>
      </c>
      <c r="AE189" s="62" t="s">
        <v>94</v>
      </c>
      <c r="AF189" s="62" t="s">
        <v>69</v>
      </c>
      <c r="AG189" s="91"/>
      <c r="AH189" s="66">
        <v>0</v>
      </c>
      <c r="AI189" s="66"/>
      <c r="AJ189" s="62"/>
      <c r="AK189" s="62"/>
      <c r="AL189" s="62"/>
      <c r="AM189" s="62"/>
      <c r="AN189" s="62"/>
      <c r="AO189" s="62" t="s">
        <v>83</v>
      </c>
      <c r="AP189" s="62"/>
      <c r="AQ189" s="62"/>
      <c r="AR189" s="87"/>
      <c r="AS189" s="87"/>
      <c r="AT189" s="115" t="s">
        <v>1105</v>
      </c>
      <c r="AU189" s="117" t="b">
        <f>IF(Table1[[#This Row],[PROPOSED
Form ID Name]]=Table1[[#This Row],[ADOPTED
Form ID Name]],TRUE,FALSE)</f>
        <v>1</v>
      </c>
      <c r="AV189" s="121" t="s">
        <v>1106</v>
      </c>
      <c r="AW189" s="122" t="b">
        <f>AND(Table1[[#This Row],[PROPOSED Adjustment Description]]=Table1[[#This Row],[ ADOPTED
Adjustment Description]],TRUE,FALSE)</f>
        <v>0</v>
      </c>
    </row>
    <row r="190" spans="1:49" s="1" customFormat="1" ht="45" hidden="1" customHeight="1" x14ac:dyDescent="0.15">
      <c r="A190" s="67">
        <v>200610</v>
      </c>
      <c r="B190" s="68" t="s">
        <v>1104</v>
      </c>
      <c r="C190" s="69">
        <v>1314</v>
      </c>
      <c r="D190" s="68" t="s">
        <v>261</v>
      </c>
      <c r="E190" s="68" t="s">
        <v>72</v>
      </c>
      <c r="F190" s="68" t="s">
        <v>83</v>
      </c>
      <c r="G190" s="68" t="s">
        <v>61</v>
      </c>
      <c r="H190" s="68" t="s">
        <v>284</v>
      </c>
      <c r="I190" s="125">
        <v>56987</v>
      </c>
      <c r="J190" s="126" t="s">
        <v>1109</v>
      </c>
      <c r="K190" s="70"/>
      <c r="L190" s="71"/>
      <c r="M190" s="71"/>
      <c r="N190" s="71"/>
      <c r="O190" s="71">
        <f>SUM(Table1[[#This Row],[Salaries and Wages]:[Variable Fringe]])</f>
        <v>0</v>
      </c>
      <c r="P190" s="71"/>
      <c r="Q190" s="71"/>
      <c r="R190" s="71">
        <v>200000</v>
      </c>
      <c r="S190" s="71"/>
      <c r="T190" s="71"/>
      <c r="U190" s="71"/>
      <c r="V190" s="71"/>
      <c r="W190" s="71">
        <f>SUM(Table1[[#This Row],[ADOPTED
Supplies]:[ADOPTED
Other]])+Table1[[#This Row],[
 ADOPTED
Capital Expenditures]]</f>
        <v>110000</v>
      </c>
      <c r="X190" s="71"/>
      <c r="Y190" s="71"/>
      <c r="Z190" s="71">
        <v>200000</v>
      </c>
      <c r="AA190" s="71">
        <v>200000</v>
      </c>
      <c r="AB190" s="130" t="s">
        <v>1110</v>
      </c>
      <c r="AC190" s="68" t="s">
        <v>1111</v>
      </c>
      <c r="AD190" s="72" t="s">
        <v>1112</v>
      </c>
      <c r="AE190" s="68" t="s">
        <v>94</v>
      </c>
      <c r="AF190" s="68" t="s">
        <v>69</v>
      </c>
      <c r="AG190" s="92"/>
      <c r="AH190" s="72">
        <v>0</v>
      </c>
      <c r="AI190" s="72"/>
      <c r="AJ190" s="68"/>
      <c r="AK190" s="68"/>
      <c r="AL190" s="68"/>
      <c r="AM190" s="68"/>
      <c r="AN190" s="68"/>
      <c r="AO190" s="68" t="s">
        <v>83</v>
      </c>
      <c r="AP190" s="68"/>
      <c r="AQ190" s="68"/>
      <c r="AR190" s="87"/>
      <c r="AS190" s="87"/>
      <c r="AT190" s="115" t="s">
        <v>1109</v>
      </c>
      <c r="AU190" s="117" t="b">
        <f>IF(Table1[[#This Row],[PROPOSED
Form ID Name]]=Table1[[#This Row],[ADOPTED
Form ID Name]],TRUE,FALSE)</f>
        <v>1</v>
      </c>
      <c r="AV190" s="121" t="s">
        <v>1110</v>
      </c>
      <c r="AW190" s="122" t="b">
        <f>AND(Table1[[#This Row],[PROPOSED Adjustment Description]]=Table1[[#This Row],[ ADOPTED
Adjustment Description]],TRUE,FALSE)</f>
        <v>0</v>
      </c>
    </row>
    <row r="191" spans="1:49" s="1" customFormat="1" ht="45" hidden="1" customHeight="1" x14ac:dyDescent="0.15">
      <c r="A191" s="61">
        <v>100000</v>
      </c>
      <c r="B191" s="62" t="s">
        <v>57</v>
      </c>
      <c r="C191" s="63">
        <v>2115</v>
      </c>
      <c r="D191" s="62" t="s">
        <v>898</v>
      </c>
      <c r="E191" s="62" t="s">
        <v>238</v>
      </c>
      <c r="F191" s="62" t="s">
        <v>307</v>
      </c>
      <c r="G191" s="62" t="s">
        <v>61</v>
      </c>
      <c r="H191" s="62" t="s">
        <v>479</v>
      </c>
      <c r="I191" s="125">
        <v>57001</v>
      </c>
      <c r="J191" s="126" t="s">
        <v>1113</v>
      </c>
      <c r="K191" s="64"/>
      <c r="L191" s="65"/>
      <c r="M191" s="65"/>
      <c r="N191" s="65"/>
      <c r="O191" s="65">
        <f>SUM(Table1[[#This Row],[Salaries and Wages]:[Variable Fringe]])</f>
        <v>0</v>
      </c>
      <c r="P191" s="65"/>
      <c r="Q191" s="65"/>
      <c r="R191" s="65"/>
      <c r="S191" s="65"/>
      <c r="T191" s="65"/>
      <c r="U191" s="65"/>
      <c r="V191" s="65"/>
      <c r="W191" s="65">
        <f>SUM(Table1[[#This Row],[ADOPTED
Supplies]:[ADOPTED
Other]])+Table1[[#This Row],[
 ADOPTED
Capital Expenditures]]</f>
        <v>600000</v>
      </c>
      <c r="X191" s="65">
        <v>2297292</v>
      </c>
      <c r="Y191" s="65"/>
      <c r="Z191" s="65">
        <v>2297292</v>
      </c>
      <c r="AA191" s="65"/>
      <c r="AB191" s="133" t="s">
        <v>1114</v>
      </c>
      <c r="AC191" s="62" t="s">
        <v>1115</v>
      </c>
      <c r="AD191" s="66" t="s">
        <v>1116</v>
      </c>
      <c r="AE191" s="62" t="s">
        <v>67</v>
      </c>
      <c r="AF191" s="66" t="s">
        <v>1117</v>
      </c>
      <c r="AG191" s="91"/>
      <c r="AH191" s="66">
        <v>0</v>
      </c>
      <c r="AI191" s="66"/>
      <c r="AJ191" s="66"/>
      <c r="AK191" s="66"/>
      <c r="AL191" s="66"/>
      <c r="AM191" s="66"/>
      <c r="AN191" s="66"/>
      <c r="AO191" s="66"/>
      <c r="AP191" s="66"/>
      <c r="AQ191" s="66"/>
      <c r="AR191" s="66"/>
      <c r="AS191" s="62" t="s">
        <v>70</v>
      </c>
      <c r="AT191" s="115" t="s">
        <v>1113</v>
      </c>
      <c r="AU191" s="116" t="b">
        <f>IF(Table1[[#This Row],[PROPOSED
Form ID Name]]=Table1[[#This Row],[ADOPTED
Form ID Name]],TRUE,FALSE)</f>
        <v>1</v>
      </c>
      <c r="AV191" s="121" t="s">
        <v>1114</v>
      </c>
      <c r="AW191" s="122" t="b">
        <f>AND(Table1[[#This Row],[PROPOSED Adjustment Description]]=Table1[[#This Row],[ ADOPTED
Adjustment Description]],TRUE,FALSE)</f>
        <v>0</v>
      </c>
    </row>
    <row r="192" spans="1:49" s="1" customFormat="1" ht="45" hidden="1" customHeight="1" x14ac:dyDescent="0.15">
      <c r="A192" s="67">
        <v>100000</v>
      </c>
      <c r="B192" s="79" t="s">
        <v>57</v>
      </c>
      <c r="C192" s="69">
        <v>2115</v>
      </c>
      <c r="D192" s="79" t="s">
        <v>898</v>
      </c>
      <c r="E192" s="79" t="s">
        <v>238</v>
      </c>
      <c r="F192" s="79" t="s">
        <v>307</v>
      </c>
      <c r="G192" s="79" t="s">
        <v>61</v>
      </c>
      <c r="H192" s="79" t="s">
        <v>83</v>
      </c>
      <c r="I192" s="125">
        <v>57003</v>
      </c>
      <c r="J192" s="127" t="s">
        <v>1118</v>
      </c>
      <c r="K192" s="80"/>
      <c r="L192" s="81"/>
      <c r="M192" s="81"/>
      <c r="N192" s="81"/>
      <c r="O192" s="81">
        <f>SUM(Table1[[#This Row],[Salaries and Wages]:[Variable Fringe]])</f>
        <v>-265038</v>
      </c>
      <c r="P192" s="81"/>
      <c r="Q192" s="81">
        <v>519499</v>
      </c>
      <c r="R192" s="81"/>
      <c r="S192" s="81">
        <v>37234</v>
      </c>
      <c r="T192" s="81"/>
      <c r="U192" s="81"/>
      <c r="V192" s="81"/>
      <c r="W192" s="81">
        <f>SUM(Table1[[#This Row],[ADOPTED
Supplies]:[ADOPTED
Other]])+Table1[[#This Row],[
 ADOPTED
Capital Expenditures]]</f>
        <v>0</v>
      </c>
      <c r="X192" s="81">
        <v>0</v>
      </c>
      <c r="Y192" s="81"/>
      <c r="Z192" s="81">
        <v>556733</v>
      </c>
      <c r="AA192" s="81"/>
      <c r="AB192" s="132" t="s">
        <v>1119</v>
      </c>
      <c r="AC192" s="68" t="s">
        <v>1072</v>
      </c>
      <c r="AD192" s="72" t="s">
        <v>1116</v>
      </c>
      <c r="AE192" s="79" t="s">
        <v>67</v>
      </c>
      <c r="AF192" s="72" t="s">
        <v>1120</v>
      </c>
      <c r="AG192" s="92"/>
      <c r="AH192" s="72">
        <v>0.5</v>
      </c>
      <c r="AI192" s="72"/>
      <c r="AJ192" s="72"/>
      <c r="AK192" s="72"/>
      <c r="AL192" s="72"/>
      <c r="AM192" s="72"/>
      <c r="AN192" s="72"/>
      <c r="AO192" s="72"/>
      <c r="AP192" s="72"/>
      <c r="AQ192" s="72"/>
      <c r="AR192" s="72"/>
      <c r="AS192" s="68" t="s">
        <v>70</v>
      </c>
      <c r="AT192" s="115" t="s">
        <v>1118</v>
      </c>
      <c r="AU192" s="116" t="b">
        <f>IF(Table1[[#This Row],[PROPOSED
Form ID Name]]=Table1[[#This Row],[ADOPTED
Form ID Name]],TRUE,FALSE)</f>
        <v>1</v>
      </c>
      <c r="AV192" s="121" t="s">
        <v>1119</v>
      </c>
      <c r="AW192" s="122" t="b">
        <f>AND(Table1[[#This Row],[PROPOSED Adjustment Description]]=Table1[[#This Row],[ ADOPTED
Adjustment Description]],TRUE,FALSE)</f>
        <v>0</v>
      </c>
    </row>
    <row r="193" spans="1:49" s="1" customFormat="1" ht="45" hidden="1" customHeight="1" x14ac:dyDescent="0.15">
      <c r="A193" s="61">
        <v>100000</v>
      </c>
      <c r="B193" s="62" t="s">
        <v>57</v>
      </c>
      <c r="C193" s="63">
        <v>2115</v>
      </c>
      <c r="D193" s="62" t="s">
        <v>898</v>
      </c>
      <c r="E193" s="62" t="s">
        <v>238</v>
      </c>
      <c r="F193" s="62" t="s">
        <v>307</v>
      </c>
      <c r="G193" s="62" t="s">
        <v>61</v>
      </c>
      <c r="H193" s="62" t="s">
        <v>83</v>
      </c>
      <c r="I193" s="125">
        <v>57004</v>
      </c>
      <c r="J193" s="126" t="s">
        <v>1122</v>
      </c>
      <c r="K193" s="64"/>
      <c r="L193" s="65"/>
      <c r="M193" s="65"/>
      <c r="N193" s="65"/>
      <c r="O193" s="65">
        <f>SUM(Table1[[#This Row],[Salaries and Wages]:[Variable Fringe]])</f>
        <v>0</v>
      </c>
      <c r="P193" s="65">
        <v>1072</v>
      </c>
      <c r="Q193" s="65">
        <v>58112</v>
      </c>
      <c r="R193" s="65"/>
      <c r="S193" s="65">
        <v>837</v>
      </c>
      <c r="T193" s="65">
        <v>319</v>
      </c>
      <c r="U193" s="65"/>
      <c r="V193" s="65"/>
      <c r="W193" s="65">
        <f>SUM(Table1[[#This Row],[ADOPTED
Supplies]:[ADOPTED
Other]])+Table1[[#This Row],[
 ADOPTED
Capital Expenditures]]</f>
        <v>0</v>
      </c>
      <c r="X193" s="65"/>
      <c r="Y193" s="65"/>
      <c r="Z193" s="65">
        <v>60340</v>
      </c>
      <c r="AA193" s="65"/>
      <c r="AB193" s="130" t="s">
        <v>1123</v>
      </c>
      <c r="AC193" s="62" t="s">
        <v>1072</v>
      </c>
      <c r="AD193" s="66" t="s">
        <v>1116</v>
      </c>
      <c r="AE193" s="62" t="s">
        <v>67</v>
      </c>
      <c r="AF193" s="66" t="s">
        <v>1074</v>
      </c>
      <c r="AG193" s="91"/>
      <c r="AH193" s="66">
        <v>0</v>
      </c>
      <c r="AI193" s="66"/>
      <c r="AJ193" s="66"/>
      <c r="AK193" s="66"/>
      <c r="AL193" s="66"/>
      <c r="AM193" s="66"/>
      <c r="AN193" s="66"/>
      <c r="AO193" s="66"/>
      <c r="AP193" s="66"/>
      <c r="AQ193" s="66"/>
      <c r="AR193" s="66"/>
      <c r="AS193" s="62" t="s">
        <v>70</v>
      </c>
      <c r="AT193" s="115" t="s">
        <v>1122</v>
      </c>
      <c r="AU193" s="116" t="b">
        <f>IF(Table1[[#This Row],[PROPOSED
Form ID Name]]=Table1[[#This Row],[ADOPTED
Form ID Name]],TRUE,FALSE)</f>
        <v>1</v>
      </c>
      <c r="AV193" s="121" t="s">
        <v>1123</v>
      </c>
      <c r="AW193" s="122" t="b">
        <f>AND(Table1[[#This Row],[PROPOSED Adjustment Description]]=Table1[[#This Row],[ ADOPTED
Adjustment Description]],TRUE,FALSE)</f>
        <v>0</v>
      </c>
    </row>
    <row r="194" spans="1:49" s="1" customFormat="1" ht="45" hidden="1" customHeight="1" x14ac:dyDescent="0.15">
      <c r="A194" s="67">
        <v>100000</v>
      </c>
      <c r="B194" s="79" t="s">
        <v>57</v>
      </c>
      <c r="C194" s="69">
        <v>2115</v>
      </c>
      <c r="D194" s="79" t="s">
        <v>898</v>
      </c>
      <c r="E194" s="79" t="s">
        <v>238</v>
      </c>
      <c r="F194" s="79" t="s">
        <v>307</v>
      </c>
      <c r="G194" s="79" t="s">
        <v>61</v>
      </c>
      <c r="H194" s="79" t="s">
        <v>83</v>
      </c>
      <c r="I194" s="125">
        <v>57005</v>
      </c>
      <c r="J194" s="127" t="s">
        <v>1122</v>
      </c>
      <c r="K194" s="80"/>
      <c r="L194" s="81"/>
      <c r="M194" s="81"/>
      <c r="N194" s="81"/>
      <c r="O194" s="81">
        <f>SUM(Table1[[#This Row],[Salaries and Wages]:[Variable Fringe]])</f>
        <v>0</v>
      </c>
      <c r="P194" s="81"/>
      <c r="Q194" s="81"/>
      <c r="R194" s="81"/>
      <c r="S194" s="81"/>
      <c r="T194" s="81"/>
      <c r="U194" s="81"/>
      <c r="V194" s="81"/>
      <c r="W194" s="81">
        <f>SUM(Table1[[#This Row],[ADOPTED
Supplies]:[ADOPTED
Other]])+Table1[[#This Row],[
 ADOPTED
Capital Expenditures]]</f>
        <v>0</v>
      </c>
      <c r="X194" s="81">
        <v>10967</v>
      </c>
      <c r="Y194" s="81"/>
      <c r="Z194" s="81">
        <v>10967</v>
      </c>
      <c r="AA194" s="81"/>
      <c r="AB194" s="132" t="s">
        <v>1124</v>
      </c>
      <c r="AC194" s="68" t="s">
        <v>1115</v>
      </c>
      <c r="AD194" s="72" t="s">
        <v>1116</v>
      </c>
      <c r="AE194" s="79" t="s">
        <v>67</v>
      </c>
      <c r="AF194" s="72" t="s">
        <v>1074</v>
      </c>
      <c r="AG194" s="92"/>
      <c r="AH194" s="72">
        <v>0</v>
      </c>
      <c r="AI194" s="72"/>
      <c r="AJ194" s="72"/>
      <c r="AK194" s="72"/>
      <c r="AL194" s="72"/>
      <c r="AM194" s="72"/>
      <c r="AN194" s="72"/>
      <c r="AO194" s="72"/>
      <c r="AP194" s="72"/>
      <c r="AQ194" s="72"/>
      <c r="AR194" s="72"/>
      <c r="AS194" s="68" t="s">
        <v>70</v>
      </c>
      <c r="AT194" s="115" t="s">
        <v>1122</v>
      </c>
      <c r="AU194" s="116" t="b">
        <f>IF(Table1[[#This Row],[PROPOSED
Form ID Name]]=Table1[[#This Row],[ADOPTED
Form ID Name]],TRUE,FALSE)</f>
        <v>1</v>
      </c>
      <c r="AV194" s="121" t="s">
        <v>1124</v>
      </c>
      <c r="AW194" s="122" t="b">
        <f>AND(Table1[[#This Row],[PROPOSED Adjustment Description]]=Table1[[#This Row],[ ADOPTED
Adjustment Description]],TRUE,FALSE)</f>
        <v>0</v>
      </c>
    </row>
    <row r="195" spans="1:49" s="1" customFormat="1" ht="45" hidden="1" customHeight="1" x14ac:dyDescent="0.15">
      <c r="A195" s="61">
        <v>700043</v>
      </c>
      <c r="B195" s="62" t="s">
        <v>1125</v>
      </c>
      <c r="C195" s="63">
        <v>171416</v>
      </c>
      <c r="D195" s="62" t="s">
        <v>1126</v>
      </c>
      <c r="E195" s="62" t="s">
        <v>103</v>
      </c>
      <c r="F195" s="62" t="s">
        <v>83</v>
      </c>
      <c r="G195" s="62" t="s">
        <v>61</v>
      </c>
      <c r="H195" s="62" t="s">
        <v>83</v>
      </c>
      <c r="I195" s="125">
        <v>57007</v>
      </c>
      <c r="J195" s="126" t="s">
        <v>1127</v>
      </c>
      <c r="K195" s="64">
        <v>7.5</v>
      </c>
      <c r="L195" s="65">
        <v>365301</v>
      </c>
      <c r="M195" s="65">
        <v>124176</v>
      </c>
      <c r="N195" s="65">
        <v>78266</v>
      </c>
      <c r="O195" s="65">
        <f>SUM(Table1[[#This Row],[Salaries and Wages]:[Variable Fringe]])</f>
        <v>84492</v>
      </c>
      <c r="P195" s="65"/>
      <c r="Q195" s="65"/>
      <c r="R195" s="65"/>
      <c r="S195" s="65"/>
      <c r="T195" s="65"/>
      <c r="U195" s="65"/>
      <c r="V195" s="65"/>
      <c r="W195" s="65">
        <f>SUM(Table1[[#This Row],[ADOPTED
Supplies]:[ADOPTED
Other]])+Table1[[#This Row],[
 ADOPTED
Capital Expenditures]]</f>
        <v>5000</v>
      </c>
      <c r="X195" s="65"/>
      <c r="Y195" s="65"/>
      <c r="Z195" s="65">
        <v>567743</v>
      </c>
      <c r="AA195" s="65"/>
      <c r="AB195" s="130" t="s">
        <v>1128</v>
      </c>
      <c r="AC195" s="62" t="s">
        <v>1129</v>
      </c>
      <c r="AD195" s="62" t="s">
        <v>1130</v>
      </c>
      <c r="AE195" s="62" t="s">
        <v>94</v>
      </c>
      <c r="AF195" s="62" t="s">
        <v>69</v>
      </c>
      <c r="AG195" s="91"/>
      <c r="AH195" s="66">
        <v>0</v>
      </c>
      <c r="AI195" s="66"/>
      <c r="AJ195" s="62"/>
      <c r="AK195" s="62"/>
      <c r="AL195" s="62"/>
      <c r="AM195" s="62"/>
      <c r="AN195" s="62"/>
      <c r="AO195" s="62" t="s">
        <v>70</v>
      </c>
      <c r="AP195" s="62"/>
      <c r="AQ195" s="62"/>
      <c r="AR195" s="87"/>
      <c r="AS195" s="87"/>
      <c r="AT195" s="115" t="s">
        <v>1127</v>
      </c>
      <c r="AU195" s="117" t="b">
        <f>IF(Table1[[#This Row],[PROPOSED
Form ID Name]]=Table1[[#This Row],[ADOPTED
Form ID Name]],TRUE,FALSE)</f>
        <v>1</v>
      </c>
      <c r="AV195" s="121" t="s">
        <v>1128</v>
      </c>
      <c r="AW195" s="122" t="b">
        <f>AND(Table1[[#This Row],[PROPOSED Adjustment Description]]=Table1[[#This Row],[ ADOPTED
Adjustment Description]],TRUE,FALSE)</f>
        <v>0</v>
      </c>
    </row>
    <row r="196" spans="1:49" s="1" customFormat="1" ht="45" hidden="1" customHeight="1" x14ac:dyDescent="0.15">
      <c r="A196" s="61">
        <v>100000</v>
      </c>
      <c r="B196" s="73" t="s">
        <v>57</v>
      </c>
      <c r="C196" s="63">
        <v>211600</v>
      </c>
      <c r="D196" s="73" t="s">
        <v>58</v>
      </c>
      <c r="E196" s="73" t="s">
        <v>83</v>
      </c>
      <c r="F196" s="73" t="s">
        <v>83</v>
      </c>
      <c r="G196" s="73" t="s">
        <v>89</v>
      </c>
      <c r="H196" s="73" t="s">
        <v>83</v>
      </c>
      <c r="I196" s="125">
        <v>57010</v>
      </c>
      <c r="J196" s="127" t="s">
        <v>1131</v>
      </c>
      <c r="K196" s="74"/>
      <c r="L196" s="75"/>
      <c r="M196" s="75"/>
      <c r="N196" s="75"/>
      <c r="O196" s="75">
        <f>SUM(Table1[[#This Row],[Salaries and Wages]:[Variable Fringe]])</f>
        <v>72498</v>
      </c>
      <c r="P196" s="75"/>
      <c r="Q196" s="75"/>
      <c r="R196" s="75"/>
      <c r="S196" s="75"/>
      <c r="T196" s="75"/>
      <c r="U196" s="75"/>
      <c r="V196" s="75"/>
      <c r="W196" s="75">
        <f>SUM(Table1[[#This Row],[ADOPTED
Supplies]:[ADOPTED
Other]])+Table1[[#This Row],[
 ADOPTED
Capital Expenditures]]</f>
        <v>5000</v>
      </c>
      <c r="X196" s="75"/>
      <c r="Y196" s="75"/>
      <c r="Z196" s="75"/>
      <c r="AA196" s="75">
        <v>16063</v>
      </c>
      <c r="AB196" s="132" t="s">
        <v>1132</v>
      </c>
      <c r="AC196" s="62" t="s">
        <v>1133</v>
      </c>
      <c r="AD196" s="62" t="s">
        <v>1134</v>
      </c>
      <c r="AE196" s="73" t="s">
        <v>94</v>
      </c>
      <c r="AF196" s="62" t="s">
        <v>1135</v>
      </c>
      <c r="AG196" s="91"/>
      <c r="AH196" s="66">
        <v>0</v>
      </c>
      <c r="AI196" s="66"/>
      <c r="AJ196" s="62"/>
      <c r="AK196" s="62"/>
      <c r="AL196" s="62"/>
      <c r="AM196" s="62"/>
      <c r="AN196" s="62"/>
      <c r="AO196" s="62"/>
      <c r="AP196" s="62"/>
      <c r="AQ196" s="62"/>
      <c r="AR196" s="62"/>
      <c r="AS196" s="62" t="s">
        <v>83</v>
      </c>
      <c r="AT196" s="115" t="s">
        <v>1131</v>
      </c>
      <c r="AU196" s="116" t="b">
        <f>IF(Table1[[#This Row],[PROPOSED
Form ID Name]]=Table1[[#This Row],[ADOPTED
Form ID Name]],TRUE,FALSE)</f>
        <v>1</v>
      </c>
      <c r="AV196" s="121" t="s">
        <v>1132</v>
      </c>
      <c r="AW196" s="122" t="b">
        <f>AND(Table1[[#This Row],[PROPOSED Adjustment Description]]=Table1[[#This Row],[ ADOPTED
Adjustment Description]],TRUE,FALSE)</f>
        <v>0</v>
      </c>
    </row>
    <row r="197" spans="1:49" s="1" customFormat="1" ht="45" hidden="1" customHeight="1" x14ac:dyDescent="0.15">
      <c r="A197" s="61">
        <v>200610</v>
      </c>
      <c r="B197" s="62" t="s">
        <v>1104</v>
      </c>
      <c r="C197" s="63">
        <v>1314</v>
      </c>
      <c r="D197" s="62" t="s">
        <v>261</v>
      </c>
      <c r="E197" s="62" t="s">
        <v>103</v>
      </c>
      <c r="F197" s="62" t="s">
        <v>83</v>
      </c>
      <c r="G197" s="62" t="s">
        <v>61</v>
      </c>
      <c r="H197" s="62" t="s">
        <v>284</v>
      </c>
      <c r="I197" s="125">
        <v>57011</v>
      </c>
      <c r="J197" s="126" t="s">
        <v>1136</v>
      </c>
      <c r="K197" s="64"/>
      <c r="L197" s="65"/>
      <c r="M197" s="65"/>
      <c r="N197" s="65"/>
      <c r="O197" s="65">
        <f>SUM(Table1[[#This Row],[Salaries and Wages]:[Variable Fringe]])</f>
        <v>25329</v>
      </c>
      <c r="P197" s="65"/>
      <c r="Q197" s="65"/>
      <c r="R197" s="65">
        <v>400000</v>
      </c>
      <c r="S197" s="65"/>
      <c r="T197" s="65"/>
      <c r="U197" s="65"/>
      <c r="V197" s="65"/>
      <c r="W197" s="65">
        <f>SUM(Table1[[#This Row],[ADOPTED
Supplies]:[ADOPTED
Other]])+Table1[[#This Row],[
 ADOPTED
Capital Expenditures]]</f>
        <v>0</v>
      </c>
      <c r="X197" s="65"/>
      <c r="Y197" s="65"/>
      <c r="Z197" s="65">
        <v>400000</v>
      </c>
      <c r="AA197" s="65">
        <v>400000</v>
      </c>
      <c r="AB197" s="130" t="s">
        <v>1137</v>
      </c>
      <c r="AC197" s="62" t="s">
        <v>1138</v>
      </c>
      <c r="AD197" s="66" t="s">
        <v>1139</v>
      </c>
      <c r="AE197" s="62" t="s">
        <v>94</v>
      </c>
      <c r="AF197" s="62" t="s">
        <v>69</v>
      </c>
      <c r="AG197" s="91"/>
      <c r="AH197" s="66">
        <v>0</v>
      </c>
      <c r="AI197" s="66"/>
      <c r="AJ197" s="62"/>
      <c r="AK197" s="62"/>
      <c r="AL197" s="62"/>
      <c r="AM197" s="62"/>
      <c r="AN197" s="62"/>
      <c r="AO197" s="62" t="s">
        <v>83</v>
      </c>
      <c r="AP197" s="62"/>
      <c r="AQ197" s="62"/>
      <c r="AR197" s="87"/>
      <c r="AS197" s="87"/>
      <c r="AT197" s="115" t="s">
        <v>1136</v>
      </c>
      <c r="AU197" s="117" t="b">
        <f>IF(Table1[[#This Row],[PROPOSED
Form ID Name]]=Table1[[#This Row],[ADOPTED
Form ID Name]],TRUE,FALSE)</f>
        <v>1</v>
      </c>
      <c r="AV197" s="121" t="s">
        <v>1137</v>
      </c>
      <c r="AW197" s="122" t="b">
        <f>AND(Table1[[#This Row],[PROPOSED Adjustment Description]]=Table1[[#This Row],[ ADOPTED
Adjustment Description]],TRUE,FALSE)</f>
        <v>0</v>
      </c>
    </row>
    <row r="198" spans="1:49" s="1" customFormat="1" ht="45" hidden="1" customHeight="1" x14ac:dyDescent="0.15">
      <c r="A198" s="67">
        <v>200610</v>
      </c>
      <c r="B198" s="68" t="s">
        <v>1104</v>
      </c>
      <c r="C198" s="69">
        <v>1314</v>
      </c>
      <c r="D198" s="68" t="s">
        <v>261</v>
      </c>
      <c r="E198" s="68" t="s">
        <v>126</v>
      </c>
      <c r="F198" s="68" t="s">
        <v>83</v>
      </c>
      <c r="G198" s="68" t="s">
        <v>89</v>
      </c>
      <c r="H198" s="68" t="s">
        <v>83</v>
      </c>
      <c r="I198" s="125">
        <v>57012</v>
      </c>
      <c r="J198" s="126" t="s">
        <v>1140</v>
      </c>
      <c r="K198" s="70"/>
      <c r="L198" s="71"/>
      <c r="M198" s="71"/>
      <c r="N198" s="71"/>
      <c r="O198" s="71">
        <f>SUM(Table1[[#This Row],[Salaries and Wages]:[Variable Fringe]])</f>
        <v>31956</v>
      </c>
      <c r="P198" s="71"/>
      <c r="Q198" s="71"/>
      <c r="R198" s="71"/>
      <c r="S198" s="71"/>
      <c r="T198" s="71"/>
      <c r="U198" s="71"/>
      <c r="V198" s="71"/>
      <c r="W198" s="71">
        <f>SUM(Table1[[#This Row],[ADOPTED
Supplies]:[ADOPTED
Other]])+Table1[[#This Row],[
 ADOPTED
Capital Expenditures]]</f>
        <v>0</v>
      </c>
      <c r="X198" s="71"/>
      <c r="Y198" s="71"/>
      <c r="Z198" s="71"/>
      <c r="AA198" s="71">
        <v>447920</v>
      </c>
      <c r="AB198" s="130" t="s">
        <v>1141</v>
      </c>
      <c r="AC198" s="68" t="s">
        <v>1142</v>
      </c>
      <c r="AD198" s="68" t="s">
        <v>1143</v>
      </c>
      <c r="AE198" s="68" t="s">
        <v>94</v>
      </c>
      <c r="AF198" s="68" t="s">
        <v>69</v>
      </c>
      <c r="AG198" s="92"/>
      <c r="AH198" s="72">
        <v>0</v>
      </c>
      <c r="AI198" s="72"/>
      <c r="AJ198" s="68"/>
      <c r="AK198" s="68"/>
      <c r="AL198" s="68"/>
      <c r="AM198" s="68"/>
      <c r="AN198" s="68"/>
      <c r="AO198" s="68" t="s">
        <v>83</v>
      </c>
      <c r="AP198" s="68"/>
      <c r="AQ198" s="68"/>
      <c r="AR198" s="87"/>
      <c r="AS198" s="87"/>
      <c r="AT198" s="115" t="s">
        <v>1140</v>
      </c>
      <c r="AU198" s="117" t="b">
        <f>IF(Table1[[#This Row],[PROPOSED
Form ID Name]]=Table1[[#This Row],[ADOPTED
Form ID Name]],TRUE,FALSE)</f>
        <v>1</v>
      </c>
      <c r="AV198" s="121" t="s">
        <v>1141</v>
      </c>
      <c r="AW198" s="122" t="b">
        <f>AND(Table1[[#This Row],[PROPOSED Adjustment Description]]=Table1[[#This Row],[ ADOPTED
Adjustment Description]],TRUE,FALSE)</f>
        <v>0</v>
      </c>
    </row>
    <row r="199" spans="1:49" s="1" customFormat="1" ht="45" hidden="1" customHeight="1" x14ac:dyDescent="0.15">
      <c r="A199" s="61">
        <v>200448</v>
      </c>
      <c r="B199" s="62" t="s">
        <v>1144</v>
      </c>
      <c r="C199" s="63">
        <v>1314</v>
      </c>
      <c r="D199" s="62" t="s">
        <v>261</v>
      </c>
      <c r="E199" s="62" t="s">
        <v>238</v>
      </c>
      <c r="F199" s="62" t="s">
        <v>307</v>
      </c>
      <c r="G199" s="62" t="s">
        <v>160</v>
      </c>
      <c r="H199" s="62" t="s">
        <v>284</v>
      </c>
      <c r="I199" s="125">
        <v>57014</v>
      </c>
      <c r="J199" s="126" t="s">
        <v>1145</v>
      </c>
      <c r="K199" s="64"/>
      <c r="L199" s="65"/>
      <c r="M199" s="65"/>
      <c r="N199" s="65"/>
      <c r="O199" s="65">
        <f>SUM(Table1[[#This Row],[Salaries and Wages]:[Variable Fringe]])</f>
        <v>456646</v>
      </c>
      <c r="P199" s="65"/>
      <c r="Q199" s="65"/>
      <c r="R199" s="65">
        <v>150000</v>
      </c>
      <c r="S199" s="65"/>
      <c r="T199" s="65"/>
      <c r="U199" s="65"/>
      <c r="V199" s="65"/>
      <c r="W199" s="65">
        <f>SUM(Table1[[#This Row],[ADOPTED
Supplies]:[ADOPTED
Other]])+Table1[[#This Row],[
 ADOPTED
Capital Expenditures]]</f>
        <v>1000000</v>
      </c>
      <c r="X199" s="65"/>
      <c r="Y199" s="65"/>
      <c r="Z199" s="65">
        <v>150000</v>
      </c>
      <c r="AA199" s="65">
        <v>150000</v>
      </c>
      <c r="AB199" s="130" t="s">
        <v>1146</v>
      </c>
      <c r="AC199" s="62" t="s">
        <v>1147</v>
      </c>
      <c r="AD199" s="66" t="s">
        <v>1148</v>
      </c>
      <c r="AE199" s="62" t="s">
        <v>67</v>
      </c>
      <c r="AF199" s="66" t="s">
        <v>1149</v>
      </c>
      <c r="AG199" s="91"/>
      <c r="AH199" s="66">
        <v>0</v>
      </c>
      <c r="AI199" s="66"/>
      <c r="AJ199" s="66"/>
      <c r="AK199" s="66"/>
      <c r="AL199" s="66"/>
      <c r="AM199" s="66"/>
      <c r="AN199" s="66"/>
      <c r="AO199" s="62" t="s">
        <v>179</v>
      </c>
      <c r="AP199" s="62"/>
      <c r="AQ199" s="62"/>
      <c r="AR199" s="87"/>
      <c r="AS199" s="87"/>
      <c r="AT199" s="115" t="s">
        <v>1145</v>
      </c>
      <c r="AU199" s="117" t="b">
        <f>IF(Table1[[#This Row],[PROPOSED
Form ID Name]]=Table1[[#This Row],[ADOPTED
Form ID Name]],TRUE,FALSE)</f>
        <v>1</v>
      </c>
      <c r="AV199" s="121" t="s">
        <v>1146</v>
      </c>
      <c r="AW199" s="122" t="b">
        <f>AND(Table1[[#This Row],[PROPOSED Adjustment Description]]=Table1[[#This Row],[ ADOPTED
Adjustment Description]],TRUE,FALSE)</f>
        <v>0</v>
      </c>
    </row>
    <row r="200" spans="1:49" s="1" customFormat="1" ht="45" hidden="1" customHeight="1" x14ac:dyDescent="0.15">
      <c r="A200" s="67">
        <v>200448</v>
      </c>
      <c r="B200" s="68" t="s">
        <v>1144</v>
      </c>
      <c r="C200" s="69">
        <v>1314</v>
      </c>
      <c r="D200" s="68" t="s">
        <v>261</v>
      </c>
      <c r="E200" s="68" t="s">
        <v>103</v>
      </c>
      <c r="F200" s="68" t="s">
        <v>127</v>
      </c>
      <c r="G200" s="68" t="s">
        <v>61</v>
      </c>
      <c r="H200" s="68" t="s">
        <v>284</v>
      </c>
      <c r="I200" s="125">
        <v>57015</v>
      </c>
      <c r="J200" s="126" t="s">
        <v>1150</v>
      </c>
      <c r="K200" s="70"/>
      <c r="L200" s="71"/>
      <c r="M200" s="71"/>
      <c r="N200" s="71"/>
      <c r="O200" s="71">
        <f>SUM(Table1[[#This Row],[Salaries and Wages]:[Variable Fringe]])</f>
        <v>120254</v>
      </c>
      <c r="P200" s="71"/>
      <c r="Q200" s="71"/>
      <c r="R200" s="71">
        <v>89000</v>
      </c>
      <c r="S200" s="71"/>
      <c r="T200" s="71"/>
      <c r="U200" s="71"/>
      <c r="V200" s="71"/>
      <c r="W200" s="71">
        <f>SUM(Table1[[#This Row],[ADOPTED
Supplies]:[ADOPTED
Other]])+Table1[[#This Row],[
 ADOPTED
Capital Expenditures]]</f>
        <v>5000</v>
      </c>
      <c r="X200" s="71"/>
      <c r="Y200" s="71"/>
      <c r="Z200" s="71">
        <v>89000</v>
      </c>
      <c r="AA200" s="71">
        <v>89000</v>
      </c>
      <c r="AB200" s="130" t="s">
        <v>1151</v>
      </c>
      <c r="AC200" s="68" t="s">
        <v>1152</v>
      </c>
      <c r="AD200" s="72" t="s">
        <v>1153</v>
      </c>
      <c r="AE200" s="68" t="s">
        <v>67</v>
      </c>
      <c r="AF200" s="72" t="s">
        <v>1154</v>
      </c>
      <c r="AG200" s="92"/>
      <c r="AH200" s="72">
        <v>1</v>
      </c>
      <c r="AI200" s="72"/>
      <c r="AJ200" s="72"/>
      <c r="AK200" s="72"/>
      <c r="AL200" s="72"/>
      <c r="AM200" s="72"/>
      <c r="AN200" s="72"/>
      <c r="AO200" s="68" t="s">
        <v>179</v>
      </c>
      <c r="AP200" s="68"/>
      <c r="AQ200" s="68"/>
      <c r="AR200" s="87"/>
      <c r="AS200" s="87"/>
      <c r="AT200" s="115" t="s">
        <v>1150</v>
      </c>
      <c r="AU200" s="117" t="b">
        <f>IF(Table1[[#This Row],[PROPOSED
Form ID Name]]=Table1[[#This Row],[ADOPTED
Form ID Name]],TRUE,FALSE)</f>
        <v>1</v>
      </c>
      <c r="AV200" s="121" t="s">
        <v>1151</v>
      </c>
      <c r="AW200" s="122" t="b">
        <f>AND(Table1[[#This Row],[PROPOSED Adjustment Description]]=Table1[[#This Row],[ ADOPTED
Adjustment Description]],TRUE,FALSE)</f>
        <v>0</v>
      </c>
    </row>
    <row r="201" spans="1:49" s="1" customFormat="1" ht="45" hidden="1" customHeight="1" x14ac:dyDescent="0.15">
      <c r="A201" s="61">
        <v>200448</v>
      </c>
      <c r="B201" s="62" t="s">
        <v>1144</v>
      </c>
      <c r="C201" s="63">
        <v>1314</v>
      </c>
      <c r="D201" s="62" t="s">
        <v>261</v>
      </c>
      <c r="E201" s="62" t="s">
        <v>72</v>
      </c>
      <c r="F201" s="62" t="s">
        <v>307</v>
      </c>
      <c r="G201" s="62" t="s">
        <v>61</v>
      </c>
      <c r="H201" s="62" t="s">
        <v>284</v>
      </c>
      <c r="I201" s="125">
        <v>57018</v>
      </c>
      <c r="J201" s="126" t="s">
        <v>1155</v>
      </c>
      <c r="K201" s="64"/>
      <c r="L201" s="65"/>
      <c r="M201" s="65"/>
      <c r="N201" s="65"/>
      <c r="O201" s="65">
        <f>SUM(Table1[[#This Row],[Salaries and Wages]:[Variable Fringe]])</f>
        <v>104978</v>
      </c>
      <c r="P201" s="65"/>
      <c r="Q201" s="65"/>
      <c r="R201" s="65">
        <v>10000</v>
      </c>
      <c r="S201" s="65"/>
      <c r="T201" s="65"/>
      <c r="U201" s="65"/>
      <c r="V201" s="65"/>
      <c r="W201" s="65">
        <f>SUM(Table1[[#This Row],[ADOPTED
Supplies]:[ADOPTED
Other]])+Table1[[#This Row],[
 ADOPTED
Capital Expenditures]]</f>
        <v>0</v>
      </c>
      <c r="X201" s="65"/>
      <c r="Y201" s="65"/>
      <c r="Z201" s="65">
        <v>10000</v>
      </c>
      <c r="AA201" s="65">
        <v>10000</v>
      </c>
      <c r="AB201" s="130" t="s">
        <v>1156</v>
      </c>
      <c r="AC201" s="62" t="s">
        <v>1157</v>
      </c>
      <c r="AD201" s="66" t="s">
        <v>1158</v>
      </c>
      <c r="AE201" s="62" t="s">
        <v>67</v>
      </c>
      <c r="AF201" s="66" t="s">
        <v>1159</v>
      </c>
      <c r="AG201" s="91"/>
      <c r="AH201" s="66">
        <v>0</v>
      </c>
      <c r="AI201" s="66"/>
      <c r="AJ201" s="66"/>
      <c r="AK201" s="66"/>
      <c r="AL201" s="66"/>
      <c r="AM201" s="66"/>
      <c r="AN201" s="66"/>
      <c r="AO201" s="62" t="s">
        <v>179</v>
      </c>
      <c r="AP201" s="62"/>
      <c r="AQ201" s="62"/>
      <c r="AR201" s="87"/>
      <c r="AS201" s="87"/>
      <c r="AT201" s="115" t="s">
        <v>1155</v>
      </c>
      <c r="AU201" s="117" t="b">
        <f>IF(Table1[[#This Row],[PROPOSED
Form ID Name]]=Table1[[#This Row],[ADOPTED
Form ID Name]],TRUE,FALSE)</f>
        <v>1</v>
      </c>
      <c r="AV201" s="121" t="s">
        <v>1156</v>
      </c>
      <c r="AW201" s="122" t="b">
        <f>AND(Table1[[#This Row],[PROPOSED Adjustment Description]]=Table1[[#This Row],[ ADOPTED
Adjustment Description]],TRUE,FALSE)</f>
        <v>0</v>
      </c>
    </row>
    <row r="202" spans="1:49" s="1" customFormat="1" ht="45" hidden="1" customHeight="1" x14ac:dyDescent="0.15">
      <c r="A202" s="61">
        <v>200611</v>
      </c>
      <c r="B202" s="62" t="s">
        <v>1160</v>
      </c>
      <c r="C202" s="63">
        <v>1314</v>
      </c>
      <c r="D202" s="62" t="s">
        <v>261</v>
      </c>
      <c r="E202" s="62" t="s">
        <v>103</v>
      </c>
      <c r="F202" s="62" t="s">
        <v>83</v>
      </c>
      <c r="G202" s="62" t="s">
        <v>61</v>
      </c>
      <c r="H202" s="62" t="s">
        <v>62</v>
      </c>
      <c r="I202" s="125">
        <v>57019</v>
      </c>
      <c r="J202" s="126" t="s">
        <v>1161</v>
      </c>
      <c r="K202" s="64"/>
      <c r="L202" s="65"/>
      <c r="M202" s="65"/>
      <c r="N202" s="65"/>
      <c r="O202" s="65">
        <f>SUM(Table1[[#This Row],[Salaries and Wages]:[Variable Fringe]])</f>
        <v>115704</v>
      </c>
      <c r="P202" s="65"/>
      <c r="Q202" s="65">
        <v>1185607</v>
      </c>
      <c r="R202" s="65"/>
      <c r="S202" s="65"/>
      <c r="T202" s="65"/>
      <c r="U202" s="65"/>
      <c r="V202" s="65"/>
      <c r="W202" s="65">
        <f>SUM(Table1[[#This Row],[ADOPTED
Supplies]:[ADOPTED
Other]])+Table1[[#This Row],[
 ADOPTED
Capital Expenditures]]</f>
        <v>0</v>
      </c>
      <c r="X202" s="65"/>
      <c r="Y202" s="65"/>
      <c r="Z202" s="65">
        <v>1185607</v>
      </c>
      <c r="AA202" s="65">
        <v>1185607</v>
      </c>
      <c r="AB202" s="130" t="s">
        <v>1162</v>
      </c>
      <c r="AC202" s="62" t="s">
        <v>1163</v>
      </c>
      <c r="AD202" s="66" t="s">
        <v>1164</v>
      </c>
      <c r="AE202" s="62" t="s">
        <v>94</v>
      </c>
      <c r="AF202" s="62" t="s">
        <v>69</v>
      </c>
      <c r="AG202" s="91"/>
      <c r="AH202" s="66">
        <v>0</v>
      </c>
      <c r="AI202" s="66"/>
      <c r="AJ202" s="62"/>
      <c r="AK202" s="62"/>
      <c r="AL202" s="62"/>
      <c r="AM202" s="62"/>
      <c r="AN202" s="62"/>
      <c r="AO202" s="62" t="s">
        <v>83</v>
      </c>
      <c r="AP202" s="62"/>
      <c r="AQ202" s="62"/>
      <c r="AR202" s="87"/>
      <c r="AS202" s="87"/>
      <c r="AT202" s="115" t="s">
        <v>1161</v>
      </c>
      <c r="AU202" s="117" t="b">
        <f>IF(Table1[[#This Row],[PROPOSED
Form ID Name]]=Table1[[#This Row],[ADOPTED
Form ID Name]],TRUE,FALSE)</f>
        <v>1</v>
      </c>
      <c r="AV202" s="121" t="s">
        <v>1162</v>
      </c>
      <c r="AW202" s="122" t="b">
        <f>AND(Table1[[#This Row],[PROPOSED Adjustment Description]]=Table1[[#This Row],[ ADOPTED
Adjustment Description]],TRUE,FALSE)</f>
        <v>0</v>
      </c>
    </row>
    <row r="203" spans="1:49" s="1" customFormat="1" ht="45" hidden="1" customHeight="1" x14ac:dyDescent="0.15">
      <c r="A203" s="67">
        <v>200611</v>
      </c>
      <c r="B203" s="68" t="s">
        <v>1160</v>
      </c>
      <c r="C203" s="69">
        <v>1314</v>
      </c>
      <c r="D203" s="68" t="s">
        <v>261</v>
      </c>
      <c r="E203" s="68" t="s">
        <v>238</v>
      </c>
      <c r="F203" s="68" t="s">
        <v>83</v>
      </c>
      <c r="G203" s="68" t="s">
        <v>160</v>
      </c>
      <c r="H203" s="68" t="s">
        <v>62</v>
      </c>
      <c r="I203" s="125">
        <v>57020</v>
      </c>
      <c r="J203" s="126" t="s">
        <v>1165</v>
      </c>
      <c r="K203" s="70"/>
      <c r="L203" s="71"/>
      <c r="M203" s="71"/>
      <c r="N203" s="71"/>
      <c r="O203" s="71">
        <f>SUM(Table1[[#This Row],[Salaries and Wages]:[Variable Fringe]])</f>
        <v>76700</v>
      </c>
      <c r="P203" s="71"/>
      <c r="Q203" s="71">
        <v>7639</v>
      </c>
      <c r="R203" s="71"/>
      <c r="S203" s="71"/>
      <c r="T203" s="71"/>
      <c r="U203" s="71"/>
      <c r="V203" s="71"/>
      <c r="W203" s="71">
        <f>SUM(Table1[[#This Row],[ADOPTED
Supplies]:[ADOPTED
Other]])+Table1[[#This Row],[
 ADOPTED
Capital Expenditures]]</f>
        <v>0</v>
      </c>
      <c r="X203" s="71"/>
      <c r="Y203" s="71"/>
      <c r="Z203" s="71">
        <v>7639</v>
      </c>
      <c r="AA203" s="71">
        <v>7639</v>
      </c>
      <c r="AB203" s="130" t="s">
        <v>1166</v>
      </c>
      <c r="AC203" s="68" t="s">
        <v>1167</v>
      </c>
      <c r="AD203" s="68" t="s">
        <v>1168</v>
      </c>
      <c r="AE203" s="68" t="s">
        <v>94</v>
      </c>
      <c r="AF203" s="68" t="s">
        <v>69</v>
      </c>
      <c r="AG203" s="92"/>
      <c r="AH203" s="72">
        <v>0</v>
      </c>
      <c r="AI203" s="72"/>
      <c r="AJ203" s="68"/>
      <c r="AK203" s="68"/>
      <c r="AL203" s="68"/>
      <c r="AM203" s="68"/>
      <c r="AN203" s="68"/>
      <c r="AO203" s="68" t="s">
        <v>83</v>
      </c>
      <c r="AP203" s="68"/>
      <c r="AQ203" s="68"/>
      <c r="AR203" s="87"/>
      <c r="AS203" s="87"/>
      <c r="AT203" s="115" t="s">
        <v>1165</v>
      </c>
      <c r="AU203" s="117" t="b">
        <f>IF(Table1[[#This Row],[PROPOSED
Form ID Name]]=Table1[[#This Row],[ADOPTED
Form ID Name]],TRUE,FALSE)</f>
        <v>1</v>
      </c>
      <c r="AV203" s="121" t="s">
        <v>1166</v>
      </c>
      <c r="AW203" s="122" t="b">
        <f>AND(Table1[[#This Row],[PROPOSED Adjustment Description]]=Table1[[#This Row],[ ADOPTED
Adjustment Description]],TRUE,FALSE)</f>
        <v>0</v>
      </c>
    </row>
    <row r="204" spans="1:49" s="1" customFormat="1" ht="45" hidden="1" customHeight="1" x14ac:dyDescent="0.15">
      <c r="A204" s="61">
        <v>700000</v>
      </c>
      <c r="B204" s="73" t="s">
        <v>1169</v>
      </c>
      <c r="C204" s="63">
        <v>2000</v>
      </c>
      <c r="D204" s="73" t="s">
        <v>393</v>
      </c>
      <c r="E204" s="73" t="s">
        <v>422</v>
      </c>
      <c r="F204" s="73" t="s">
        <v>83</v>
      </c>
      <c r="G204" s="73" t="s">
        <v>239</v>
      </c>
      <c r="H204" s="73" t="s">
        <v>83</v>
      </c>
      <c r="I204" s="125">
        <v>57022</v>
      </c>
      <c r="J204" s="127" t="s">
        <v>1170</v>
      </c>
      <c r="K204" s="74">
        <v>2</v>
      </c>
      <c r="L204" s="75">
        <v>78030</v>
      </c>
      <c r="M204" s="75">
        <v>12648</v>
      </c>
      <c r="N204" s="75">
        <v>4058</v>
      </c>
      <c r="O204" s="75">
        <f>SUM(Table1[[#This Row],[Salaries and Wages]:[Variable Fringe]])</f>
        <v>81353</v>
      </c>
      <c r="P204" s="75"/>
      <c r="Q204" s="75"/>
      <c r="R204" s="75"/>
      <c r="S204" s="75"/>
      <c r="T204" s="75"/>
      <c r="U204" s="75"/>
      <c r="V204" s="75"/>
      <c r="W204" s="75">
        <f>SUM(Table1[[#This Row],[ADOPTED
Supplies]:[ADOPTED
Other]])+Table1[[#This Row],[
 ADOPTED
Capital Expenditures]]</f>
        <v>0</v>
      </c>
      <c r="X204" s="75"/>
      <c r="Y204" s="75"/>
      <c r="Z204" s="75">
        <v>94736</v>
      </c>
      <c r="AA204" s="75"/>
      <c r="AB204" s="132" t="s">
        <v>1171</v>
      </c>
      <c r="AC204" s="62" t="s">
        <v>242</v>
      </c>
      <c r="AD204" s="62" t="s">
        <v>1172</v>
      </c>
      <c r="AE204" s="73" t="s">
        <v>94</v>
      </c>
      <c r="AF204" s="73" t="s">
        <v>69</v>
      </c>
      <c r="AG204" s="93"/>
      <c r="AH204" s="76">
        <v>0</v>
      </c>
      <c r="AI204" s="76"/>
      <c r="AJ204" s="73"/>
      <c r="AK204" s="73"/>
      <c r="AL204" s="73"/>
      <c r="AM204" s="73"/>
      <c r="AN204" s="73"/>
      <c r="AO204" s="62" t="s">
        <v>83</v>
      </c>
      <c r="AP204" s="62"/>
      <c r="AQ204" s="62"/>
      <c r="AR204" s="87"/>
      <c r="AS204" s="87"/>
      <c r="AT204" s="115" t="s">
        <v>1170</v>
      </c>
      <c r="AU204" s="117" t="b">
        <f>IF(Table1[[#This Row],[PROPOSED
Form ID Name]]=Table1[[#This Row],[ADOPTED
Form ID Name]],TRUE,FALSE)</f>
        <v>1</v>
      </c>
      <c r="AV204" s="121" t="s">
        <v>1171</v>
      </c>
      <c r="AW204" s="122" t="b">
        <f>AND(Table1[[#This Row],[PROPOSED Adjustment Description]]=Table1[[#This Row],[ ADOPTED
Adjustment Description]],TRUE,FALSE)</f>
        <v>0</v>
      </c>
    </row>
    <row r="205" spans="1:49" s="1" customFormat="1" ht="45" hidden="1" customHeight="1" x14ac:dyDescent="0.15">
      <c r="A205" s="61">
        <v>200611</v>
      </c>
      <c r="B205" s="62" t="s">
        <v>1160</v>
      </c>
      <c r="C205" s="63">
        <v>1314</v>
      </c>
      <c r="D205" s="62" t="s">
        <v>261</v>
      </c>
      <c r="E205" s="62" t="s">
        <v>72</v>
      </c>
      <c r="F205" s="62" t="s">
        <v>83</v>
      </c>
      <c r="G205" s="62" t="s">
        <v>61</v>
      </c>
      <c r="H205" s="62" t="s">
        <v>62</v>
      </c>
      <c r="I205" s="125">
        <v>57023</v>
      </c>
      <c r="J205" s="126" t="s">
        <v>1173</v>
      </c>
      <c r="K205" s="64">
        <v>0.35</v>
      </c>
      <c r="L205" s="65">
        <v>49146</v>
      </c>
      <c r="M205" s="65">
        <v>503</v>
      </c>
      <c r="N205" s="65">
        <v>3662</v>
      </c>
      <c r="O205" s="65">
        <f>SUM(Table1[[#This Row],[Salaries and Wages]:[Variable Fringe]])</f>
        <v>112798</v>
      </c>
      <c r="P205" s="65"/>
      <c r="Q205" s="65"/>
      <c r="R205" s="65"/>
      <c r="S205" s="65"/>
      <c r="T205" s="65"/>
      <c r="U205" s="65"/>
      <c r="V205" s="65"/>
      <c r="W205" s="65">
        <f>SUM(Table1[[#This Row],[ADOPTED
Supplies]:[ADOPTED
Other]])+Table1[[#This Row],[
 ADOPTED
Capital Expenditures]]</f>
        <v>0</v>
      </c>
      <c r="X205" s="65"/>
      <c r="Y205" s="65"/>
      <c r="Z205" s="65">
        <v>53311</v>
      </c>
      <c r="AA205" s="65">
        <v>49394</v>
      </c>
      <c r="AB205" s="130" t="s">
        <v>1174</v>
      </c>
      <c r="AC205" s="62" t="s">
        <v>242</v>
      </c>
      <c r="AD205" s="66" t="s">
        <v>1175</v>
      </c>
      <c r="AE205" s="62" t="s">
        <v>94</v>
      </c>
      <c r="AF205" s="62" t="s">
        <v>69</v>
      </c>
      <c r="AG205" s="91"/>
      <c r="AH205" s="66">
        <v>0</v>
      </c>
      <c r="AI205" s="66"/>
      <c r="AJ205" s="62"/>
      <c r="AK205" s="62"/>
      <c r="AL205" s="62"/>
      <c r="AM205" s="62"/>
      <c r="AN205" s="62"/>
      <c r="AO205" s="62" t="s">
        <v>83</v>
      </c>
      <c r="AP205" s="62"/>
      <c r="AQ205" s="62"/>
      <c r="AR205" s="87"/>
      <c r="AS205" s="87"/>
      <c r="AT205" s="115" t="s">
        <v>1173</v>
      </c>
      <c r="AU205" s="117" t="b">
        <f>IF(Table1[[#This Row],[PROPOSED
Form ID Name]]=Table1[[#This Row],[ADOPTED
Form ID Name]],TRUE,FALSE)</f>
        <v>1</v>
      </c>
      <c r="AV205" s="121" t="s">
        <v>1174</v>
      </c>
      <c r="AW205" s="122" t="b">
        <f>AND(Table1[[#This Row],[PROPOSED Adjustment Description]]=Table1[[#This Row],[ ADOPTED
Adjustment Description]],TRUE,FALSE)</f>
        <v>0</v>
      </c>
    </row>
    <row r="206" spans="1:49" s="1" customFormat="1" ht="45" hidden="1" customHeight="1" x14ac:dyDescent="0.15">
      <c r="A206" s="67">
        <v>200611</v>
      </c>
      <c r="B206" s="68" t="s">
        <v>1160</v>
      </c>
      <c r="C206" s="69">
        <v>1314</v>
      </c>
      <c r="D206" s="68" t="s">
        <v>261</v>
      </c>
      <c r="E206" s="68" t="s">
        <v>126</v>
      </c>
      <c r="F206" s="68" t="s">
        <v>83</v>
      </c>
      <c r="G206" s="68" t="s">
        <v>89</v>
      </c>
      <c r="H206" s="68" t="s">
        <v>83</v>
      </c>
      <c r="I206" s="125">
        <v>57026</v>
      </c>
      <c r="J206" s="126" t="s">
        <v>1176</v>
      </c>
      <c r="K206" s="70"/>
      <c r="L206" s="71"/>
      <c r="M206" s="71"/>
      <c r="N206" s="71"/>
      <c r="O206" s="71">
        <f>SUM(Table1[[#This Row],[Salaries and Wages]:[Variable Fringe]])</f>
        <v>96913</v>
      </c>
      <c r="P206" s="71"/>
      <c r="Q206" s="71"/>
      <c r="R206" s="71"/>
      <c r="S206" s="71"/>
      <c r="T206" s="71"/>
      <c r="U206" s="71"/>
      <c r="V206" s="71"/>
      <c r="W206" s="71">
        <f>SUM(Table1[[#This Row],[ADOPTED
Supplies]:[ADOPTED
Other]])+Table1[[#This Row],[
 ADOPTED
Capital Expenditures]]</f>
        <v>0</v>
      </c>
      <c r="X206" s="71"/>
      <c r="Y206" s="71"/>
      <c r="Z206" s="71"/>
      <c r="AA206" s="71">
        <v>153998</v>
      </c>
      <c r="AB206" s="130" t="s">
        <v>1177</v>
      </c>
      <c r="AC206" s="68" t="s">
        <v>1142</v>
      </c>
      <c r="AD206" s="68" t="s">
        <v>1178</v>
      </c>
      <c r="AE206" s="68" t="s">
        <v>94</v>
      </c>
      <c r="AF206" s="68" t="s">
        <v>69</v>
      </c>
      <c r="AG206" s="92"/>
      <c r="AH206" s="72">
        <v>0</v>
      </c>
      <c r="AI206" s="72"/>
      <c r="AJ206" s="68"/>
      <c r="AK206" s="68"/>
      <c r="AL206" s="68"/>
      <c r="AM206" s="68"/>
      <c r="AN206" s="68"/>
      <c r="AO206" s="68" t="s">
        <v>83</v>
      </c>
      <c r="AP206" s="68"/>
      <c r="AQ206" s="68"/>
      <c r="AR206" s="87"/>
      <c r="AS206" s="87"/>
      <c r="AT206" s="115" t="s">
        <v>1176</v>
      </c>
      <c r="AU206" s="117" t="b">
        <f>IF(Table1[[#This Row],[PROPOSED
Form ID Name]]=Table1[[#This Row],[ADOPTED
Form ID Name]],TRUE,FALSE)</f>
        <v>1</v>
      </c>
      <c r="AV206" s="121" t="s">
        <v>1177</v>
      </c>
      <c r="AW206" s="122" t="b">
        <f>AND(Table1[[#This Row],[PROPOSED Adjustment Description]]=Table1[[#This Row],[ ADOPTED
Adjustment Description]],TRUE,FALSE)</f>
        <v>0</v>
      </c>
    </row>
    <row r="207" spans="1:49" s="1" customFormat="1" ht="45" hidden="1" customHeight="1" x14ac:dyDescent="0.15">
      <c r="A207" s="61">
        <v>700001</v>
      </c>
      <c r="B207" s="73" t="s">
        <v>1179</v>
      </c>
      <c r="C207" s="63">
        <v>2000</v>
      </c>
      <c r="D207" s="73" t="s">
        <v>393</v>
      </c>
      <c r="E207" s="73" t="s">
        <v>422</v>
      </c>
      <c r="F207" s="73" t="s">
        <v>83</v>
      </c>
      <c r="G207" s="73" t="s">
        <v>239</v>
      </c>
      <c r="H207" s="73" t="s">
        <v>83</v>
      </c>
      <c r="I207" s="125">
        <v>57030</v>
      </c>
      <c r="J207" s="127" t="s">
        <v>1180</v>
      </c>
      <c r="K207" s="74">
        <v>2</v>
      </c>
      <c r="L207" s="75">
        <v>73047</v>
      </c>
      <c r="M207" s="75">
        <v>1392</v>
      </c>
      <c r="N207" s="75">
        <v>4212</v>
      </c>
      <c r="O207" s="75">
        <f>SUM(Table1[[#This Row],[Salaries and Wages]:[Variable Fringe]])</f>
        <v>0</v>
      </c>
      <c r="P207" s="75"/>
      <c r="Q207" s="75"/>
      <c r="R207" s="75"/>
      <c r="S207" s="75"/>
      <c r="T207" s="75"/>
      <c r="U207" s="75"/>
      <c r="V207" s="75"/>
      <c r="W207" s="75">
        <f>SUM(Table1[[#This Row],[ADOPTED
Supplies]:[ADOPTED
Other]])+Table1[[#This Row],[
 ADOPTED
Capital Expenditures]]</f>
        <v>1045000</v>
      </c>
      <c r="X207" s="75"/>
      <c r="Y207" s="75"/>
      <c r="Z207" s="75">
        <v>78651</v>
      </c>
      <c r="AA207" s="75"/>
      <c r="AB207" s="131" t="s">
        <v>1181</v>
      </c>
      <c r="AC207" s="62" t="s">
        <v>242</v>
      </c>
      <c r="AD207" s="62" t="s">
        <v>1182</v>
      </c>
      <c r="AE207" s="73" t="s">
        <v>94</v>
      </c>
      <c r="AF207" s="73" t="s">
        <v>69</v>
      </c>
      <c r="AG207" s="93"/>
      <c r="AH207" s="76">
        <v>0</v>
      </c>
      <c r="AI207" s="76"/>
      <c r="AJ207" s="73"/>
      <c r="AK207" s="73"/>
      <c r="AL207" s="73"/>
      <c r="AM207" s="73"/>
      <c r="AN207" s="73"/>
      <c r="AO207" s="62" t="s">
        <v>83</v>
      </c>
      <c r="AP207" s="62"/>
      <c r="AQ207" s="62"/>
      <c r="AR207" s="87"/>
      <c r="AS207" s="87"/>
      <c r="AT207" s="115" t="s">
        <v>1180</v>
      </c>
      <c r="AU207" s="117" t="b">
        <f>IF(Table1[[#This Row],[PROPOSED
Form ID Name]]=Table1[[#This Row],[ADOPTED
Form ID Name]],TRUE,FALSE)</f>
        <v>1</v>
      </c>
      <c r="AV207" s="121" t="s">
        <v>1181</v>
      </c>
      <c r="AW207" s="122" t="b">
        <f>AND(Table1[[#This Row],[PROPOSED Adjustment Description]]=Table1[[#This Row],[ ADOPTED
Adjustment Description]],TRUE,FALSE)</f>
        <v>0</v>
      </c>
    </row>
    <row r="208" spans="1:49" s="1" customFormat="1" ht="45" hidden="1" customHeight="1" x14ac:dyDescent="0.15">
      <c r="A208" s="67">
        <v>700011</v>
      </c>
      <c r="B208" s="79" t="s">
        <v>392</v>
      </c>
      <c r="C208" s="69">
        <v>2000</v>
      </c>
      <c r="D208" s="79" t="s">
        <v>393</v>
      </c>
      <c r="E208" s="79" t="s">
        <v>422</v>
      </c>
      <c r="F208" s="79" t="s">
        <v>83</v>
      </c>
      <c r="G208" s="79" t="s">
        <v>239</v>
      </c>
      <c r="H208" s="79" t="s">
        <v>83</v>
      </c>
      <c r="I208" s="125">
        <v>57032</v>
      </c>
      <c r="J208" s="127" t="s">
        <v>1183</v>
      </c>
      <c r="K208" s="80">
        <v>1</v>
      </c>
      <c r="L208" s="81">
        <v>36490</v>
      </c>
      <c r="M208" s="81">
        <v>718</v>
      </c>
      <c r="N208" s="81">
        <v>1898</v>
      </c>
      <c r="O208" s="81">
        <f>SUM(Table1[[#This Row],[Salaries and Wages]:[Variable Fringe]])</f>
        <v>0</v>
      </c>
      <c r="P208" s="81"/>
      <c r="Q208" s="81"/>
      <c r="R208" s="81"/>
      <c r="S208" s="81"/>
      <c r="T208" s="81"/>
      <c r="U208" s="81"/>
      <c r="V208" s="81"/>
      <c r="W208" s="81">
        <f>SUM(Table1[[#This Row],[ADOPTED
Supplies]:[ADOPTED
Other]])+Table1[[#This Row],[
 ADOPTED
Capital Expenditures]]</f>
        <v>575000</v>
      </c>
      <c r="X208" s="81"/>
      <c r="Y208" s="81"/>
      <c r="Z208" s="81">
        <v>39106</v>
      </c>
      <c r="AA208" s="81"/>
      <c r="AB208" s="131" t="s">
        <v>1184</v>
      </c>
      <c r="AC208" s="68" t="s">
        <v>242</v>
      </c>
      <c r="AD208" s="68" t="s">
        <v>1185</v>
      </c>
      <c r="AE208" s="79" t="s">
        <v>94</v>
      </c>
      <c r="AF208" s="79" t="s">
        <v>69</v>
      </c>
      <c r="AG208" s="94"/>
      <c r="AH208" s="82">
        <v>0</v>
      </c>
      <c r="AI208" s="82"/>
      <c r="AJ208" s="79"/>
      <c r="AK208" s="79"/>
      <c r="AL208" s="79"/>
      <c r="AM208" s="79"/>
      <c r="AN208" s="79"/>
      <c r="AO208" s="68" t="s">
        <v>83</v>
      </c>
      <c r="AP208" s="68"/>
      <c r="AQ208" s="68"/>
      <c r="AR208" s="87"/>
      <c r="AS208" s="87"/>
      <c r="AT208" s="115" t="s">
        <v>1183</v>
      </c>
      <c r="AU208" s="117" t="b">
        <f>IF(Table1[[#This Row],[PROPOSED
Form ID Name]]=Table1[[#This Row],[ADOPTED
Form ID Name]],TRUE,FALSE)</f>
        <v>1</v>
      </c>
      <c r="AV208" s="121" t="s">
        <v>1184</v>
      </c>
      <c r="AW208" s="122" t="b">
        <f>AND(Table1[[#This Row],[PROPOSED Adjustment Description]]=Table1[[#This Row],[ ADOPTED
Adjustment Description]],TRUE,FALSE)</f>
        <v>0</v>
      </c>
    </row>
    <row r="209" spans="1:49" s="1" customFormat="1" ht="45" hidden="1" customHeight="1" x14ac:dyDescent="0.15">
      <c r="A209" s="67">
        <v>100000</v>
      </c>
      <c r="B209" s="68" t="s">
        <v>57</v>
      </c>
      <c r="C209" s="69">
        <v>1314</v>
      </c>
      <c r="D209" s="68" t="s">
        <v>261</v>
      </c>
      <c r="E209" s="68" t="s">
        <v>335</v>
      </c>
      <c r="F209" s="68" t="s">
        <v>60</v>
      </c>
      <c r="G209" s="68" t="s">
        <v>262</v>
      </c>
      <c r="H209" s="68" t="s">
        <v>263</v>
      </c>
      <c r="I209" s="125">
        <v>57035</v>
      </c>
      <c r="J209" s="126" t="s">
        <v>1186</v>
      </c>
      <c r="K209" s="70"/>
      <c r="L209" s="71"/>
      <c r="M209" s="71"/>
      <c r="N209" s="71"/>
      <c r="O209" s="71">
        <f>SUM(Table1[[#This Row],[Salaries and Wages]:[Variable Fringe]])</f>
        <v>0</v>
      </c>
      <c r="P209" s="71"/>
      <c r="Q209" s="71"/>
      <c r="R209" s="71">
        <v>648160</v>
      </c>
      <c r="S209" s="71"/>
      <c r="T209" s="71"/>
      <c r="U209" s="71"/>
      <c r="V209" s="71"/>
      <c r="W209" s="71">
        <f>SUM(Table1[[#This Row],[ADOPTED
Supplies]:[ADOPTED
Other]])+Table1[[#This Row],[
 ADOPTED
Capital Expenditures]]</f>
        <v>875000</v>
      </c>
      <c r="X209" s="71"/>
      <c r="Y209" s="71"/>
      <c r="Z209" s="71">
        <v>648160</v>
      </c>
      <c r="AA209" s="71">
        <v>648160</v>
      </c>
      <c r="AB209" s="130" t="s">
        <v>1187</v>
      </c>
      <c r="AC209" s="72" t="s">
        <v>266</v>
      </c>
      <c r="AD209" s="72" t="s">
        <v>1188</v>
      </c>
      <c r="AE209" s="68" t="s">
        <v>67</v>
      </c>
      <c r="AF209" s="72" t="s">
        <v>1189</v>
      </c>
      <c r="AG209" s="92"/>
      <c r="AH209" s="72">
        <v>1</v>
      </c>
      <c r="AI209" s="72"/>
      <c r="AJ209" s="72"/>
      <c r="AK209" s="72"/>
      <c r="AL209" s="72"/>
      <c r="AM209" s="72"/>
      <c r="AN209" s="72"/>
      <c r="AO209" s="72"/>
      <c r="AP209" s="72"/>
      <c r="AQ209" s="72"/>
      <c r="AR209" s="72"/>
      <c r="AS209" s="68" t="s">
        <v>179</v>
      </c>
      <c r="AT209" s="115" t="s">
        <v>1186</v>
      </c>
      <c r="AU209" s="116" t="b">
        <f>IF(Table1[[#This Row],[PROPOSED
Form ID Name]]=Table1[[#This Row],[ADOPTED
Form ID Name]],TRUE,FALSE)</f>
        <v>1</v>
      </c>
      <c r="AV209" s="121" t="s">
        <v>1187</v>
      </c>
      <c r="AW209" s="122" t="b">
        <f>AND(Table1[[#This Row],[PROPOSED Adjustment Description]]=Table1[[#This Row],[ ADOPTED
Adjustment Description]],TRUE,FALSE)</f>
        <v>0</v>
      </c>
    </row>
    <row r="210" spans="1:49" s="1" customFormat="1" ht="45" hidden="1" customHeight="1" x14ac:dyDescent="0.15">
      <c r="A210" s="61">
        <v>100000</v>
      </c>
      <c r="B210" s="62" t="s">
        <v>57</v>
      </c>
      <c r="C210" s="63">
        <v>1314</v>
      </c>
      <c r="D210" s="62" t="s">
        <v>261</v>
      </c>
      <c r="E210" s="62" t="s">
        <v>103</v>
      </c>
      <c r="F210" s="62" t="s">
        <v>83</v>
      </c>
      <c r="G210" s="62" t="s">
        <v>61</v>
      </c>
      <c r="H210" s="62" t="s">
        <v>284</v>
      </c>
      <c r="I210" s="125">
        <v>57038</v>
      </c>
      <c r="J210" s="126" t="s">
        <v>1190</v>
      </c>
      <c r="K210" s="64"/>
      <c r="L210" s="65"/>
      <c r="M210" s="65"/>
      <c r="N210" s="65"/>
      <c r="O210" s="65">
        <f>SUM(Table1[[#This Row],[Salaries and Wages]:[Variable Fringe]])</f>
        <v>0</v>
      </c>
      <c r="P210" s="65"/>
      <c r="Q210" s="65"/>
      <c r="R210" s="65"/>
      <c r="S210" s="65"/>
      <c r="T210" s="65"/>
      <c r="U210" s="65"/>
      <c r="V210" s="65"/>
      <c r="W210" s="65">
        <f>SUM(Table1[[#This Row],[ADOPTED
Supplies]:[ADOPTED
Other]])+Table1[[#This Row],[
 ADOPTED
Capital Expenditures]]</f>
        <v>250000</v>
      </c>
      <c r="X210" s="65"/>
      <c r="Y210" s="65">
        <v>250000</v>
      </c>
      <c r="Z210" s="65">
        <v>250000</v>
      </c>
      <c r="AA210" s="65"/>
      <c r="AB210" s="130" t="s">
        <v>1191</v>
      </c>
      <c r="AC210" s="62" t="s">
        <v>1192</v>
      </c>
      <c r="AD210" s="66" t="s">
        <v>1193</v>
      </c>
      <c r="AE210" s="62" t="s">
        <v>94</v>
      </c>
      <c r="AF210" s="62" t="s">
        <v>69</v>
      </c>
      <c r="AG210" s="91"/>
      <c r="AH210" s="66">
        <v>0</v>
      </c>
      <c r="AI210" s="66"/>
      <c r="AJ210" s="62"/>
      <c r="AK210" s="62"/>
      <c r="AL210" s="62"/>
      <c r="AM210" s="62"/>
      <c r="AN210" s="62"/>
      <c r="AO210" s="62"/>
      <c r="AP210" s="62"/>
      <c r="AQ210" s="62"/>
      <c r="AR210" s="62"/>
      <c r="AS210" s="62" t="s">
        <v>83</v>
      </c>
      <c r="AT210" s="115" t="s">
        <v>1190</v>
      </c>
      <c r="AU210" s="116" t="b">
        <f>IF(Table1[[#This Row],[PROPOSED
Form ID Name]]=Table1[[#This Row],[ADOPTED
Form ID Name]],TRUE,FALSE)</f>
        <v>1</v>
      </c>
      <c r="AV210" s="121" t="s">
        <v>1191</v>
      </c>
      <c r="AW210" s="122" t="b">
        <f>AND(Table1[[#This Row],[PROPOSED Adjustment Description]]=Table1[[#This Row],[ ADOPTED
Adjustment Description]],TRUE,FALSE)</f>
        <v>0</v>
      </c>
    </row>
    <row r="211" spans="1:49" s="1" customFormat="1" ht="45" hidden="1" customHeight="1" x14ac:dyDescent="0.15">
      <c r="A211" s="67">
        <v>100000</v>
      </c>
      <c r="B211" s="68" t="s">
        <v>57</v>
      </c>
      <c r="C211" s="69">
        <v>1314</v>
      </c>
      <c r="D211" s="68" t="s">
        <v>261</v>
      </c>
      <c r="E211" s="68" t="s">
        <v>72</v>
      </c>
      <c r="F211" s="68" t="s">
        <v>60</v>
      </c>
      <c r="G211" s="68" t="s">
        <v>262</v>
      </c>
      <c r="H211" s="68" t="s">
        <v>263</v>
      </c>
      <c r="I211" s="125">
        <v>57039</v>
      </c>
      <c r="J211" s="126" t="s">
        <v>1194</v>
      </c>
      <c r="K211" s="70"/>
      <c r="L211" s="71"/>
      <c r="M211" s="71"/>
      <c r="N211" s="71"/>
      <c r="O211" s="71">
        <f>SUM(Table1[[#This Row],[Salaries and Wages]:[Variable Fringe]])</f>
        <v>228342</v>
      </c>
      <c r="P211" s="71"/>
      <c r="Q211" s="71"/>
      <c r="R211" s="71">
        <v>19000</v>
      </c>
      <c r="S211" s="71"/>
      <c r="T211" s="71"/>
      <c r="U211" s="71"/>
      <c r="V211" s="71"/>
      <c r="W211" s="71">
        <f>SUM(Table1[[#This Row],[ADOPTED
Supplies]:[ADOPTED
Other]])+Table1[[#This Row],[
 ADOPTED
Capital Expenditures]]</f>
        <v>0</v>
      </c>
      <c r="X211" s="71"/>
      <c r="Y211" s="71"/>
      <c r="Z211" s="71">
        <v>19000</v>
      </c>
      <c r="AA211" s="71"/>
      <c r="AB211" s="130" t="s">
        <v>1195</v>
      </c>
      <c r="AC211" s="72" t="s">
        <v>266</v>
      </c>
      <c r="AD211" s="72" t="s">
        <v>1196</v>
      </c>
      <c r="AE211" s="68" t="s">
        <v>67</v>
      </c>
      <c r="AF211" s="72" t="s">
        <v>1197</v>
      </c>
      <c r="AG211" s="92"/>
      <c r="AH211" s="72">
        <v>1</v>
      </c>
      <c r="AI211" s="72"/>
      <c r="AJ211" s="72"/>
      <c r="AK211" s="72"/>
      <c r="AL211" s="72"/>
      <c r="AM211" s="72"/>
      <c r="AN211" s="72"/>
      <c r="AO211" s="72"/>
      <c r="AP211" s="72"/>
      <c r="AQ211" s="72"/>
      <c r="AR211" s="72"/>
      <c r="AS211" s="68" t="s">
        <v>179</v>
      </c>
      <c r="AT211" s="115" t="s">
        <v>1194</v>
      </c>
      <c r="AU211" s="116" t="b">
        <f>IF(Table1[[#This Row],[PROPOSED
Form ID Name]]=Table1[[#This Row],[ADOPTED
Form ID Name]],TRUE,FALSE)</f>
        <v>1</v>
      </c>
      <c r="AV211" s="121" t="s">
        <v>1195</v>
      </c>
      <c r="AW211" s="122" t="b">
        <f>AND(Table1[[#This Row],[PROPOSED Adjustment Description]]=Table1[[#This Row],[ ADOPTED
Adjustment Description]],TRUE,FALSE)</f>
        <v>0</v>
      </c>
    </row>
    <row r="212" spans="1:49" s="1" customFormat="1" ht="45" hidden="1" customHeight="1" x14ac:dyDescent="0.15">
      <c r="A212" s="61">
        <v>100000</v>
      </c>
      <c r="B212" s="62" t="s">
        <v>57</v>
      </c>
      <c r="C212" s="63">
        <v>1314</v>
      </c>
      <c r="D212" s="62" t="s">
        <v>261</v>
      </c>
      <c r="E212" s="62" t="s">
        <v>126</v>
      </c>
      <c r="F212" s="62" t="s">
        <v>60</v>
      </c>
      <c r="G212" s="62" t="s">
        <v>262</v>
      </c>
      <c r="H212" s="62" t="s">
        <v>263</v>
      </c>
      <c r="I212" s="125">
        <v>57041</v>
      </c>
      <c r="J212" s="126" t="s">
        <v>1198</v>
      </c>
      <c r="K212" s="64">
        <v>1</v>
      </c>
      <c r="L212" s="65">
        <v>135000</v>
      </c>
      <c r="M212" s="65">
        <v>26535</v>
      </c>
      <c r="N212" s="65">
        <v>11246</v>
      </c>
      <c r="O212" s="65">
        <f>SUM(Table1[[#This Row],[Salaries and Wages]:[Variable Fringe]])</f>
        <v>150544</v>
      </c>
      <c r="P212" s="65"/>
      <c r="Q212" s="65"/>
      <c r="R212" s="65">
        <v>5000</v>
      </c>
      <c r="S212" s="65"/>
      <c r="T212" s="65"/>
      <c r="U212" s="65"/>
      <c r="V212" s="65"/>
      <c r="W212" s="65">
        <f>SUM(Table1[[#This Row],[ADOPTED
Supplies]:[ADOPTED
Other]])+Table1[[#This Row],[
 ADOPTED
Capital Expenditures]]</f>
        <v>0</v>
      </c>
      <c r="X212" s="65"/>
      <c r="Y212" s="65"/>
      <c r="Z212" s="65">
        <v>177781</v>
      </c>
      <c r="AA212" s="65"/>
      <c r="AB212" s="130" t="s">
        <v>1199</v>
      </c>
      <c r="AC212" s="66" t="s">
        <v>266</v>
      </c>
      <c r="AD212" s="66" t="s">
        <v>1200</v>
      </c>
      <c r="AE212" s="62" t="s">
        <v>67</v>
      </c>
      <c r="AF212" s="66" t="s">
        <v>1201</v>
      </c>
      <c r="AG212" s="91"/>
      <c r="AH212" s="66">
        <v>1</v>
      </c>
      <c r="AI212" s="66"/>
      <c r="AJ212" s="66"/>
      <c r="AK212" s="66"/>
      <c r="AL212" s="66"/>
      <c r="AM212" s="66"/>
      <c r="AN212" s="66"/>
      <c r="AO212" s="66"/>
      <c r="AP212" s="66"/>
      <c r="AQ212" s="66"/>
      <c r="AR212" s="66"/>
      <c r="AS212" s="62" t="s">
        <v>179</v>
      </c>
      <c r="AT212" s="115" t="s">
        <v>1198</v>
      </c>
      <c r="AU212" s="116" t="b">
        <f>IF(Table1[[#This Row],[PROPOSED
Form ID Name]]=Table1[[#This Row],[ADOPTED
Form ID Name]],TRUE,FALSE)</f>
        <v>1</v>
      </c>
      <c r="AV212" s="121" t="s">
        <v>1199</v>
      </c>
      <c r="AW212" s="122" t="b">
        <f>AND(Table1[[#This Row],[PROPOSED Adjustment Description]]=Table1[[#This Row],[ ADOPTED
Adjustment Description]],TRUE,FALSE)</f>
        <v>0</v>
      </c>
    </row>
    <row r="213" spans="1:49" s="1" customFormat="1" ht="45" hidden="1" customHeight="1" x14ac:dyDescent="0.15">
      <c r="A213" s="67">
        <v>200448</v>
      </c>
      <c r="B213" s="79" t="s">
        <v>1144</v>
      </c>
      <c r="C213" s="69">
        <v>1314</v>
      </c>
      <c r="D213" s="79" t="s">
        <v>261</v>
      </c>
      <c r="E213" s="79" t="s">
        <v>126</v>
      </c>
      <c r="F213" s="79" t="s">
        <v>83</v>
      </c>
      <c r="G213" s="79" t="s">
        <v>89</v>
      </c>
      <c r="H213" s="79" t="s">
        <v>83</v>
      </c>
      <c r="I213" s="125">
        <v>57043</v>
      </c>
      <c r="J213" s="127" t="s">
        <v>1202</v>
      </c>
      <c r="K213" s="80"/>
      <c r="L213" s="81"/>
      <c r="M213" s="81"/>
      <c r="N213" s="81"/>
      <c r="O213" s="81">
        <f>SUM(Table1[[#This Row],[Salaries and Wages]:[Variable Fringe]])</f>
        <v>0</v>
      </c>
      <c r="P213" s="81"/>
      <c r="Q213" s="81"/>
      <c r="R213" s="81"/>
      <c r="S213" s="81"/>
      <c r="T213" s="81"/>
      <c r="U213" s="81"/>
      <c r="V213" s="81"/>
      <c r="W213" s="81">
        <f>SUM(Table1[[#This Row],[ADOPTED
Supplies]:[ADOPTED
Other]])+Table1[[#This Row],[
 ADOPTED
Capital Expenditures]]</f>
        <v>0</v>
      </c>
      <c r="X213" s="81"/>
      <c r="Y213" s="81"/>
      <c r="Z213" s="81"/>
      <c r="AA213" s="81">
        <v>50117</v>
      </c>
      <c r="AB213" s="132" t="s">
        <v>1203</v>
      </c>
      <c r="AC213" s="68" t="s">
        <v>1204</v>
      </c>
      <c r="AD213" s="68" t="s">
        <v>1205</v>
      </c>
      <c r="AE213" s="79" t="s">
        <v>94</v>
      </c>
      <c r="AF213" s="79" t="s">
        <v>69</v>
      </c>
      <c r="AG213" s="94"/>
      <c r="AH213" s="82">
        <v>0</v>
      </c>
      <c r="AI213" s="82"/>
      <c r="AJ213" s="79"/>
      <c r="AK213" s="79"/>
      <c r="AL213" s="79"/>
      <c r="AM213" s="79"/>
      <c r="AN213" s="79"/>
      <c r="AO213" s="68" t="s">
        <v>83</v>
      </c>
      <c r="AP213" s="68"/>
      <c r="AQ213" s="68"/>
      <c r="AR213" s="87"/>
      <c r="AS213" s="87"/>
      <c r="AT213" s="115" t="s">
        <v>1202</v>
      </c>
      <c r="AU213" s="117" t="b">
        <f>IF(Table1[[#This Row],[PROPOSED
Form ID Name]]=Table1[[#This Row],[ADOPTED
Form ID Name]],TRUE,FALSE)</f>
        <v>1</v>
      </c>
      <c r="AV213" s="121" t="s">
        <v>1203</v>
      </c>
      <c r="AW213" s="122" t="b">
        <f>AND(Table1[[#This Row],[PROPOSED Adjustment Description]]=Table1[[#This Row],[ ADOPTED
Adjustment Description]],TRUE,FALSE)</f>
        <v>0</v>
      </c>
    </row>
    <row r="214" spans="1:49" s="1" customFormat="1" ht="45" customHeight="1" x14ac:dyDescent="0.15">
      <c r="A214" s="61">
        <v>200308</v>
      </c>
      <c r="B214" s="62" t="s">
        <v>1206</v>
      </c>
      <c r="C214" s="63">
        <v>1314</v>
      </c>
      <c r="D214" s="62" t="s">
        <v>261</v>
      </c>
      <c r="E214" s="62" t="s">
        <v>103</v>
      </c>
      <c r="F214" s="62" t="s">
        <v>83</v>
      </c>
      <c r="G214" s="62" t="s">
        <v>61</v>
      </c>
      <c r="H214" s="62" t="s">
        <v>83</v>
      </c>
      <c r="I214" s="125">
        <v>57045</v>
      </c>
      <c r="J214" s="126" t="s">
        <v>1207</v>
      </c>
      <c r="K214" s="64"/>
      <c r="L214" s="65">
        <v>117124</v>
      </c>
      <c r="M214" s="78">
        <v>-68069</v>
      </c>
      <c r="N214" s="78">
        <v>-16153</v>
      </c>
      <c r="O214" s="78">
        <f>SUM(Table1[[#This Row],[Salaries and Wages]:[Variable Fringe]])</f>
        <v>0</v>
      </c>
      <c r="P214" s="65"/>
      <c r="Q214" s="65"/>
      <c r="R214" s="65"/>
      <c r="S214" s="65"/>
      <c r="T214" s="65"/>
      <c r="U214" s="65"/>
      <c r="V214" s="65"/>
      <c r="W214" s="65">
        <f>SUM(Table1[[#This Row],[ADOPTED
Supplies]:[ADOPTED
Other]])+Table1[[#This Row],[
 ADOPTED
Capital Expenditures]]</f>
        <v>0</v>
      </c>
      <c r="X214" s="65"/>
      <c r="Y214" s="65"/>
      <c r="Z214" s="65">
        <v>32902</v>
      </c>
      <c r="AA214" s="65">
        <v>37359</v>
      </c>
      <c r="AB214" s="130" t="s">
        <v>1208</v>
      </c>
      <c r="AC214" s="62" t="s">
        <v>1209</v>
      </c>
      <c r="AD214" s="66" t="s">
        <v>1210</v>
      </c>
      <c r="AE214" s="62" t="s">
        <v>67</v>
      </c>
      <c r="AF214" s="66" t="s">
        <v>1211</v>
      </c>
      <c r="AG214" s="91"/>
      <c r="AH214" s="66">
        <v>0</v>
      </c>
      <c r="AI214" s="66"/>
      <c r="AJ214" s="66"/>
      <c r="AK214" s="66"/>
      <c r="AL214" s="66"/>
      <c r="AM214" s="66"/>
      <c r="AN214" s="66"/>
      <c r="AO214" s="62" t="s">
        <v>83</v>
      </c>
      <c r="AP214" s="62"/>
      <c r="AQ214" s="62"/>
      <c r="AR214" s="87"/>
      <c r="AS214" s="87"/>
      <c r="AT214" s="115" t="s">
        <v>1212</v>
      </c>
      <c r="AU214" s="117" t="b">
        <f>IF(Table1[[#This Row],[PROPOSED
Form ID Name]]=Table1[[#This Row],[ADOPTED
Form ID Name]],TRUE,FALSE)</f>
        <v>1</v>
      </c>
      <c r="AV214" s="121" t="s">
        <v>1208</v>
      </c>
      <c r="AW214" s="122" t="b">
        <f>AND(Table1[[#This Row],[PROPOSED Adjustment Description]]=Table1[[#This Row],[ ADOPTED
Adjustment Description]],TRUE,FALSE)</f>
        <v>0</v>
      </c>
    </row>
    <row r="215" spans="1:49" s="1" customFormat="1" ht="45" hidden="1" customHeight="1" x14ac:dyDescent="0.15">
      <c r="A215" s="67">
        <v>200308</v>
      </c>
      <c r="B215" s="68" t="s">
        <v>1206</v>
      </c>
      <c r="C215" s="69">
        <v>1314</v>
      </c>
      <c r="D215" s="68" t="s">
        <v>261</v>
      </c>
      <c r="E215" s="68" t="s">
        <v>238</v>
      </c>
      <c r="F215" s="68" t="s">
        <v>83</v>
      </c>
      <c r="G215" s="68" t="s">
        <v>160</v>
      </c>
      <c r="H215" s="68" t="s">
        <v>284</v>
      </c>
      <c r="I215" s="125">
        <v>57049</v>
      </c>
      <c r="J215" s="126" t="s">
        <v>1213</v>
      </c>
      <c r="K215" s="70"/>
      <c r="L215" s="71"/>
      <c r="M215" s="71"/>
      <c r="N215" s="71"/>
      <c r="O215" s="71">
        <f>SUM(Table1[[#This Row],[Salaries and Wages]:[Variable Fringe]])</f>
        <v>0</v>
      </c>
      <c r="P215" s="71"/>
      <c r="Q215" s="71">
        <v>1015000</v>
      </c>
      <c r="R215" s="71"/>
      <c r="S215" s="71"/>
      <c r="T215" s="71"/>
      <c r="U215" s="71"/>
      <c r="V215" s="71"/>
      <c r="W215" s="71">
        <f>SUM(Table1[[#This Row],[ADOPTED
Supplies]:[ADOPTED
Other]])+Table1[[#This Row],[
 ADOPTED
Capital Expenditures]]</f>
        <v>0</v>
      </c>
      <c r="X215" s="71"/>
      <c r="Y215" s="71"/>
      <c r="Z215" s="71">
        <v>1015000</v>
      </c>
      <c r="AA215" s="71">
        <v>1015000</v>
      </c>
      <c r="AB215" s="130" t="s">
        <v>1214</v>
      </c>
      <c r="AC215" s="68" t="s">
        <v>1215</v>
      </c>
      <c r="AD215" s="72" t="s">
        <v>1216</v>
      </c>
      <c r="AE215" s="68" t="s">
        <v>94</v>
      </c>
      <c r="AF215" s="68" t="s">
        <v>69</v>
      </c>
      <c r="AG215" s="92"/>
      <c r="AH215" s="72">
        <v>0</v>
      </c>
      <c r="AI215" s="72"/>
      <c r="AJ215" s="68"/>
      <c r="AK215" s="68"/>
      <c r="AL215" s="68"/>
      <c r="AM215" s="68"/>
      <c r="AN215" s="68"/>
      <c r="AO215" s="68" t="s">
        <v>83</v>
      </c>
      <c r="AP215" s="68"/>
      <c r="AQ215" s="68"/>
      <c r="AR215" s="87"/>
      <c r="AS215" s="87"/>
      <c r="AT215" s="115" t="s">
        <v>1213</v>
      </c>
      <c r="AU215" s="117" t="b">
        <f>IF(Table1[[#This Row],[PROPOSED
Form ID Name]]=Table1[[#This Row],[ADOPTED
Form ID Name]],TRUE,FALSE)</f>
        <v>1</v>
      </c>
      <c r="AV215" s="121" t="s">
        <v>1214</v>
      </c>
      <c r="AW215" s="122" t="b">
        <f>AND(Table1[[#This Row],[PROPOSED Adjustment Description]]=Table1[[#This Row],[ ADOPTED
Adjustment Description]],TRUE,FALSE)</f>
        <v>0</v>
      </c>
    </row>
    <row r="216" spans="1:49" s="1" customFormat="1" ht="45" hidden="1" customHeight="1" x14ac:dyDescent="0.15">
      <c r="A216" s="61">
        <v>200308</v>
      </c>
      <c r="B216" s="62" t="s">
        <v>1206</v>
      </c>
      <c r="C216" s="63">
        <v>1314</v>
      </c>
      <c r="D216" s="62" t="s">
        <v>261</v>
      </c>
      <c r="E216" s="62" t="s">
        <v>72</v>
      </c>
      <c r="F216" s="62" t="s">
        <v>83</v>
      </c>
      <c r="G216" s="62" t="s">
        <v>61</v>
      </c>
      <c r="H216" s="62" t="s">
        <v>284</v>
      </c>
      <c r="I216" s="125">
        <v>57050</v>
      </c>
      <c r="J216" s="126" t="s">
        <v>1217</v>
      </c>
      <c r="K216" s="64"/>
      <c r="L216" s="65"/>
      <c r="M216" s="65"/>
      <c r="N216" s="65"/>
      <c r="O216" s="65">
        <f>SUM(Table1[[#This Row],[Salaries and Wages]:[Variable Fringe]])</f>
        <v>0</v>
      </c>
      <c r="P216" s="65"/>
      <c r="Q216" s="65">
        <v>60000</v>
      </c>
      <c r="R216" s="65"/>
      <c r="S216" s="65"/>
      <c r="T216" s="65"/>
      <c r="U216" s="65"/>
      <c r="V216" s="65"/>
      <c r="W216" s="65">
        <f>SUM(Table1[[#This Row],[ADOPTED
Supplies]:[ADOPTED
Other]])+Table1[[#This Row],[
 ADOPTED
Capital Expenditures]]</f>
        <v>-617073</v>
      </c>
      <c r="X216" s="65"/>
      <c r="Y216" s="65"/>
      <c r="Z216" s="65">
        <v>60000</v>
      </c>
      <c r="AA216" s="65">
        <v>60000</v>
      </c>
      <c r="AB216" s="130" t="s">
        <v>1218</v>
      </c>
      <c r="AC216" s="62" t="s">
        <v>1219</v>
      </c>
      <c r="AD216" s="66" t="s">
        <v>1220</v>
      </c>
      <c r="AE216" s="62" t="s">
        <v>94</v>
      </c>
      <c r="AF216" s="62" t="s">
        <v>69</v>
      </c>
      <c r="AG216" s="91"/>
      <c r="AH216" s="66">
        <v>0</v>
      </c>
      <c r="AI216" s="66"/>
      <c r="AJ216" s="62"/>
      <c r="AK216" s="62"/>
      <c r="AL216" s="62"/>
      <c r="AM216" s="62"/>
      <c r="AN216" s="62"/>
      <c r="AO216" s="62" t="s">
        <v>83</v>
      </c>
      <c r="AP216" s="62"/>
      <c r="AQ216" s="62"/>
      <c r="AR216" s="87"/>
      <c r="AS216" s="87"/>
      <c r="AT216" s="115" t="s">
        <v>1217</v>
      </c>
      <c r="AU216" s="117" t="b">
        <f>IF(Table1[[#This Row],[PROPOSED
Form ID Name]]=Table1[[#This Row],[ADOPTED
Form ID Name]],TRUE,FALSE)</f>
        <v>1</v>
      </c>
      <c r="AV216" s="121" t="s">
        <v>1218</v>
      </c>
      <c r="AW216" s="122" t="b">
        <f>AND(Table1[[#This Row],[PROPOSED Adjustment Description]]=Table1[[#This Row],[ ADOPTED
Adjustment Description]],TRUE,FALSE)</f>
        <v>0</v>
      </c>
    </row>
    <row r="217" spans="1:49" s="1" customFormat="1" ht="45" hidden="1" customHeight="1" x14ac:dyDescent="0.15">
      <c r="A217" s="67">
        <v>200308</v>
      </c>
      <c r="B217" s="68" t="s">
        <v>1206</v>
      </c>
      <c r="C217" s="69">
        <v>1314</v>
      </c>
      <c r="D217" s="68" t="s">
        <v>261</v>
      </c>
      <c r="E217" s="68" t="s">
        <v>126</v>
      </c>
      <c r="F217" s="68" t="s">
        <v>83</v>
      </c>
      <c r="G217" s="68" t="s">
        <v>160</v>
      </c>
      <c r="H217" s="68" t="s">
        <v>284</v>
      </c>
      <c r="I217" s="125">
        <v>57051</v>
      </c>
      <c r="J217" s="126" t="s">
        <v>1221</v>
      </c>
      <c r="K217" s="70"/>
      <c r="L217" s="71"/>
      <c r="M217" s="71"/>
      <c r="N217" s="71"/>
      <c r="O217" s="71">
        <f>SUM(Table1[[#This Row],[Salaries and Wages]:[Variable Fringe]])</f>
        <v>150544</v>
      </c>
      <c r="P217" s="71"/>
      <c r="Q217" s="71">
        <v>155000</v>
      </c>
      <c r="R217" s="71"/>
      <c r="S217" s="71"/>
      <c r="T217" s="71"/>
      <c r="U217" s="71"/>
      <c r="V217" s="71"/>
      <c r="W217" s="71">
        <f>SUM(Table1[[#This Row],[ADOPTED
Supplies]:[ADOPTED
Other]])+Table1[[#This Row],[
 ADOPTED
Capital Expenditures]]</f>
        <v>0</v>
      </c>
      <c r="X217" s="71"/>
      <c r="Y217" s="71"/>
      <c r="Z217" s="71">
        <v>155000</v>
      </c>
      <c r="AA217" s="71">
        <v>155000</v>
      </c>
      <c r="AB217" s="130" t="s">
        <v>1222</v>
      </c>
      <c r="AC217" s="68" t="s">
        <v>1223</v>
      </c>
      <c r="AD217" s="72" t="s">
        <v>1224</v>
      </c>
      <c r="AE217" s="68" t="s">
        <v>94</v>
      </c>
      <c r="AF217" s="68" t="s">
        <v>69</v>
      </c>
      <c r="AG217" s="92"/>
      <c r="AH217" s="72">
        <v>0</v>
      </c>
      <c r="AI217" s="72"/>
      <c r="AJ217" s="68"/>
      <c r="AK217" s="68"/>
      <c r="AL217" s="68"/>
      <c r="AM217" s="68"/>
      <c r="AN217" s="68"/>
      <c r="AO217" s="68" t="s">
        <v>83</v>
      </c>
      <c r="AP217" s="68"/>
      <c r="AQ217" s="68"/>
      <c r="AR217" s="87"/>
      <c r="AS217" s="87"/>
      <c r="AT217" s="115" t="s">
        <v>1221</v>
      </c>
      <c r="AU217" s="117" t="b">
        <f>IF(Table1[[#This Row],[PROPOSED
Form ID Name]]=Table1[[#This Row],[ADOPTED
Form ID Name]],TRUE,FALSE)</f>
        <v>1</v>
      </c>
      <c r="AV217" s="121" t="s">
        <v>1222</v>
      </c>
      <c r="AW217" s="122" t="b">
        <f>AND(Table1[[#This Row],[PROPOSED Adjustment Description]]=Table1[[#This Row],[ ADOPTED
Adjustment Description]],TRUE,FALSE)</f>
        <v>0</v>
      </c>
    </row>
    <row r="218" spans="1:49" s="1" customFormat="1" ht="45" hidden="1" customHeight="1" x14ac:dyDescent="0.15">
      <c r="A218" s="61">
        <v>200308</v>
      </c>
      <c r="B218" s="62" t="s">
        <v>1206</v>
      </c>
      <c r="C218" s="63">
        <v>1314</v>
      </c>
      <c r="D218" s="62" t="s">
        <v>261</v>
      </c>
      <c r="E218" s="62" t="s">
        <v>449</v>
      </c>
      <c r="F218" s="62" t="s">
        <v>83</v>
      </c>
      <c r="G218" s="62" t="s">
        <v>61</v>
      </c>
      <c r="H218" s="62" t="s">
        <v>284</v>
      </c>
      <c r="I218" s="125">
        <v>57052</v>
      </c>
      <c r="J218" s="126" t="s">
        <v>1225</v>
      </c>
      <c r="K218" s="64"/>
      <c r="L218" s="65"/>
      <c r="M218" s="65"/>
      <c r="N218" s="65"/>
      <c r="O218" s="65">
        <f>SUM(Table1[[#This Row],[Salaries and Wages]:[Variable Fringe]])</f>
        <v>24583</v>
      </c>
      <c r="P218" s="65"/>
      <c r="Q218" s="65">
        <v>100000</v>
      </c>
      <c r="R218" s="65"/>
      <c r="S218" s="65"/>
      <c r="T218" s="65"/>
      <c r="U218" s="65"/>
      <c r="V218" s="65"/>
      <c r="W218" s="65">
        <f>SUM(Table1[[#This Row],[ADOPTED
Supplies]:[ADOPTED
Other]])+Table1[[#This Row],[
 ADOPTED
Capital Expenditures]]</f>
        <v>0</v>
      </c>
      <c r="X218" s="65"/>
      <c r="Y218" s="65"/>
      <c r="Z218" s="65">
        <v>100000</v>
      </c>
      <c r="AA218" s="65">
        <v>100000</v>
      </c>
      <c r="AB218" s="130" t="s">
        <v>1226</v>
      </c>
      <c r="AC218" s="62" t="s">
        <v>1227</v>
      </c>
      <c r="AD218" s="66" t="s">
        <v>1228</v>
      </c>
      <c r="AE218" s="62" t="s">
        <v>94</v>
      </c>
      <c r="AF218" s="62" t="s">
        <v>69</v>
      </c>
      <c r="AG218" s="91"/>
      <c r="AH218" s="66">
        <v>0</v>
      </c>
      <c r="AI218" s="66"/>
      <c r="AJ218" s="62"/>
      <c r="AK218" s="62"/>
      <c r="AL218" s="62"/>
      <c r="AM218" s="62"/>
      <c r="AN218" s="62"/>
      <c r="AO218" s="62" t="s">
        <v>83</v>
      </c>
      <c r="AP218" s="62"/>
      <c r="AQ218" s="62"/>
      <c r="AR218" s="87"/>
      <c r="AS218" s="87"/>
      <c r="AT218" s="115" t="s">
        <v>1225</v>
      </c>
      <c r="AU218" s="117" t="b">
        <f>IF(Table1[[#This Row],[PROPOSED
Form ID Name]]=Table1[[#This Row],[ADOPTED
Form ID Name]],TRUE,FALSE)</f>
        <v>1</v>
      </c>
      <c r="AV218" s="121" t="s">
        <v>1226</v>
      </c>
      <c r="AW218" s="122" t="b">
        <f>AND(Table1[[#This Row],[PROPOSED Adjustment Description]]=Table1[[#This Row],[ ADOPTED
Adjustment Description]],TRUE,FALSE)</f>
        <v>0</v>
      </c>
    </row>
    <row r="219" spans="1:49" s="1" customFormat="1" ht="45" hidden="1" customHeight="1" x14ac:dyDescent="0.15">
      <c r="A219" s="67">
        <v>200308</v>
      </c>
      <c r="B219" s="68" t="s">
        <v>1206</v>
      </c>
      <c r="C219" s="69">
        <v>1314</v>
      </c>
      <c r="D219" s="68" t="s">
        <v>261</v>
      </c>
      <c r="E219" s="68" t="s">
        <v>59</v>
      </c>
      <c r="F219" s="68" t="s">
        <v>83</v>
      </c>
      <c r="G219" s="68" t="s">
        <v>61</v>
      </c>
      <c r="H219" s="68" t="s">
        <v>284</v>
      </c>
      <c r="I219" s="125">
        <v>57053</v>
      </c>
      <c r="J219" s="126" t="s">
        <v>1229</v>
      </c>
      <c r="K219" s="70"/>
      <c r="L219" s="71"/>
      <c r="M219" s="71"/>
      <c r="N219" s="71"/>
      <c r="O219" s="71">
        <f>SUM(Table1[[#This Row],[Salaries and Wages]:[Variable Fringe]])</f>
        <v>31015</v>
      </c>
      <c r="P219" s="71"/>
      <c r="Q219" s="71">
        <v>65000</v>
      </c>
      <c r="R219" s="71"/>
      <c r="S219" s="71"/>
      <c r="T219" s="71"/>
      <c r="U219" s="71"/>
      <c r="V219" s="71"/>
      <c r="W219" s="71">
        <f>SUM(Table1[[#This Row],[ADOPTED
Supplies]:[ADOPTED
Other]])+Table1[[#This Row],[
 ADOPTED
Capital Expenditures]]</f>
        <v>0</v>
      </c>
      <c r="X219" s="71"/>
      <c r="Y219" s="71"/>
      <c r="Z219" s="71">
        <v>65000</v>
      </c>
      <c r="AA219" s="71">
        <v>65000</v>
      </c>
      <c r="AB219" s="130" t="s">
        <v>1230</v>
      </c>
      <c r="AC219" s="68" t="s">
        <v>1231</v>
      </c>
      <c r="AD219" s="72" t="s">
        <v>1232</v>
      </c>
      <c r="AE219" s="68" t="s">
        <v>94</v>
      </c>
      <c r="AF219" s="68" t="s">
        <v>69</v>
      </c>
      <c r="AG219" s="92"/>
      <c r="AH219" s="72">
        <v>0</v>
      </c>
      <c r="AI219" s="72"/>
      <c r="AJ219" s="68"/>
      <c r="AK219" s="68"/>
      <c r="AL219" s="68"/>
      <c r="AM219" s="68"/>
      <c r="AN219" s="68"/>
      <c r="AO219" s="68" t="s">
        <v>83</v>
      </c>
      <c r="AP219" s="68"/>
      <c r="AQ219" s="68"/>
      <c r="AR219" s="87"/>
      <c r="AS219" s="87"/>
      <c r="AT219" s="115" t="s">
        <v>1229</v>
      </c>
      <c r="AU219" s="117" t="b">
        <f>IF(Table1[[#This Row],[PROPOSED
Form ID Name]]=Table1[[#This Row],[ADOPTED
Form ID Name]],TRUE,FALSE)</f>
        <v>1</v>
      </c>
      <c r="AV219" s="121" t="s">
        <v>1230</v>
      </c>
      <c r="AW219" s="122" t="b">
        <f>AND(Table1[[#This Row],[PROPOSED Adjustment Description]]=Table1[[#This Row],[ ADOPTED
Adjustment Description]],TRUE,FALSE)</f>
        <v>0</v>
      </c>
    </row>
    <row r="220" spans="1:49" s="1" customFormat="1" ht="45" hidden="1" customHeight="1" x14ac:dyDescent="0.15">
      <c r="A220" s="61">
        <v>200308</v>
      </c>
      <c r="B220" s="62" t="s">
        <v>1206</v>
      </c>
      <c r="C220" s="63">
        <v>1314</v>
      </c>
      <c r="D220" s="62" t="s">
        <v>261</v>
      </c>
      <c r="E220" s="62" t="s">
        <v>245</v>
      </c>
      <c r="F220" s="62" t="s">
        <v>83</v>
      </c>
      <c r="G220" s="62" t="s">
        <v>160</v>
      </c>
      <c r="H220" s="62" t="s">
        <v>284</v>
      </c>
      <c r="I220" s="125">
        <v>57054</v>
      </c>
      <c r="J220" s="126" t="s">
        <v>1233</v>
      </c>
      <c r="K220" s="64"/>
      <c r="L220" s="65"/>
      <c r="M220" s="65"/>
      <c r="N220" s="65"/>
      <c r="O220" s="65">
        <f>SUM(Table1[[#This Row],[Salaries and Wages]:[Variable Fringe]])</f>
        <v>0</v>
      </c>
      <c r="P220" s="65"/>
      <c r="Q220" s="65">
        <v>30000</v>
      </c>
      <c r="R220" s="65"/>
      <c r="S220" s="65"/>
      <c r="T220" s="65"/>
      <c r="U220" s="65"/>
      <c r="V220" s="65"/>
      <c r="W220" s="65">
        <f>SUM(Table1[[#This Row],[ADOPTED
Supplies]:[ADOPTED
Other]])+Table1[[#This Row],[
 ADOPTED
Capital Expenditures]]</f>
        <v>0</v>
      </c>
      <c r="X220" s="65"/>
      <c r="Y220" s="65"/>
      <c r="Z220" s="65">
        <v>30000</v>
      </c>
      <c r="AA220" s="65">
        <v>30000</v>
      </c>
      <c r="AB220" s="130" t="s">
        <v>1234</v>
      </c>
      <c r="AC220" s="62" t="s">
        <v>1235</v>
      </c>
      <c r="AD220" s="66" t="s">
        <v>1236</v>
      </c>
      <c r="AE220" s="62" t="s">
        <v>94</v>
      </c>
      <c r="AF220" s="62" t="s">
        <v>69</v>
      </c>
      <c r="AG220" s="91"/>
      <c r="AH220" s="66">
        <v>0</v>
      </c>
      <c r="AI220" s="66"/>
      <c r="AJ220" s="62"/>
      <c r="AK220" s="62"/>
      <c r="AL220" s="62"/>
      <c r="AM220" s="62"/>
      <c r="AN220" s="62"/>
      <c r="AO220" s="62" t="s">
        <v>83</v>
      </c>
      <c r="AP220" s="62"/>
      <c r="AQ220" s="62"/>
      <c r="AR220" s="87"/>
      <c r="AS220" s="87"/>
      <c r="AT220" s="115" t="s">
        <v>1233</v>
      </c>
      <c r="AU220" s="117" t="b">
        <f>IF(Table1[[#This Row],[PROPOSED
Form ID Name]]=Table1[[#This Row],[ADOPTED
Form ID Name]],TRUE,FALSE)</f>
        <v>1</v>
      </c>
      <c r="AV220" s="121" t="s">
        <v>1234</v>
      </c>
      <c r="AW220" s="122" t="b">
        <f>AND(Table1[[#This Row],[PROPOSED Adjustment Description]]=Table1[[#This Row],[ ADOPTED
Adjustment Description]],TRUE,FALSE)</f>
        <v>0</v>
      </c>
    </row>
    <row r="221" spans="1:49" s="1" customFormat="1" ht="45" hidden="1" customHeight="1" x14ac:dyDescent="0.15">
      <c r="A221" s="67">
        <v>200308</v>
      </c>
      <c r="B221" s="79" t="s">
        <v>1206</v>
      </c>
      <c r="C221" s="69">
        <v>1314</v>
      </c>
      <c r="D221" s="79" t="s">
        <v>261</v>
      </c>
      <c r="E221" s="79" t="s">
        <v>335</v>
      </c>
      <c r="F221" s="79" t="s">
        <v>83</v>
      </c>
      <c r="G221" s="79" t="s">
        <v>160</v>
      </c>
      <c r="H221" s="79" t="s">
        <v>284</v>
      </c>
      <c r="I221" s="125">
        <v>57055</v>
      </c>
      <c r="J221" s="127" t="s">
        <v>1237</v>
      </c>
      <c r="K221" s="80"/>
      <c r="L221" s="81"/>
      <c r="M221" s="81"/>
      <c r="N221" s="81"/>
      <c r="O221" s="81">
        <f>SUM(Table1[[#This Row],[Salaries and Wages]:[Variable Fringe]])</f>
        <v>199467</v>
      </c>
      <c r="P221" s="81"/>
      <c r="Q221" s="81">
        <v>6000</v>
      </c>
      <c r="R221" s="81"/>
      <c r="S221" s="81"/>
      <c r="T221" s="81"/>
      <c r="U221" s="81"/>
      <c r="V221" s="81"/>
      <c r="W221" s="81">
        <f>SUM(Table1[[#This Row],[ADOPTED
Supplies]:[ADOPTED
Other]])+Table1[[#This Row],[
 ADOPTED
Capital Expenditures]]</f>
        <v>5000</v>
      </c>
      <c r="X221" s="81"/>
      <c r="Y221" s="81"/>
      <c r="Z221" s="81">
        <v>6000</v>
      </c>
      <c r="AA221" s="81">
        <v>6000</v>
      </c>
      <c r="AB221" s="131" t="s">
        <v>1238</v>
      </c>
      <c r="AC221" s="68" t="s">
        <v>1239</v>
      </c>
      <c r="AD221" s="72" t="s">
        <v>1240</v>
      </c>
      <c r="AE221" s="79" t="s">
        <v>94</v>
      </c>
      <c r="AF221" s="79" t="s">
        <v>69</v>
      </c>
      <c r="AG221" s="94"/>
      <c r="AH221" s="82">
        <v>0</v>
      </c>
      <c r="AI221" s="82"/>
      <c r="AJ221" s="79"/>
      <c r="AK221" s="79"/>
      <c r="AL221" s="79"/>
      <c r="AM221" s="79"/>
      <c r="AN221" s="79"/>
      <c r="AO221" s="68" t="s">
        <v>83</v>
      </c>
      <c r="AP221" s="68"/>
      <c r="AQ221" s="68"/>
      <c r="AR221" s="87"/>
      <c r="AS221" s="87"/>
      <c r="AT221" s="115" t="s">
        <v>1237</v>
      </c>
      <c r="AU221" s="117" t="b">
        <f>IF(Table1[[#This Row],[PROPOSED
Form ID Name]]=Table1[[#This Row],[ADOPTED
Form ID Name]],TRUE,FALSE)</f>
        <v>1</v>
      </c>
      <c r="AV221" s="121" t="s">
        <v>1238</v>
      </c>
      <c r="AW221" s="122" t="b">
        <f>AND(Table1[[#This Row],[PROPOSED Adjustment Description]]=Table1[[#This Row],[ ADOPTED
Adjustment Description]],TRUE,FALSE)</f>
        <v>0</v>
      </c>
    </row>
    <row r="222" spans="1:49" s="1" customFormat="1" ht="45" hidden="1" customHeight="1" x14ac:dyDescent="0.15">
      <c r="A222" s="61">
        <v>200308</v>
      </c>
      <c r="B222" s="73" t="s">
        <v>1206</v>
      </c>
      <c r="C222" s="63">
        <v>1314</v>
      </c>
      <c r="D222" s="73" t="s">
        <v>261</v>
      </c>
      <c r="E222" s="73" t="s">
        <v>465</v>
      </c>
      <c r="F222" s="73" t="s">
        <v>83</v>
      </c>
      <c r="G222" s="73" t="s">
        <v>134</v>
      </c>
      <c r="H222" s="73" t="s">
        <v>83</v>
      </c>
      <c r="I222" s="125">
        <v>57056</v>
      </c>
      <c r="J222" s="127" t="s">
        <v>1241</v>
      </c>
      <c r="K222" s="74"/>
      <c r="L222" s="75"/>
      <c r="M222" s="75"/>
      <c r="N222" s="75"/>
      <c r="O222" s="75">
        <f>SUM(Table1[[#This Row],[Salaries and Wages]:[Variable Fringe]])</f>
        <v>110945</v>
      </c>
      <c r="P222" s="75"/>
      <c r="Q222" s="75"/>
      <c r="R222" s="75"/>
      <c r="S222" s="75"/>
      <c r="T222" s="75"/>
      <c r="U222" s="75"/>
      <c r="V222" s="75"/>
      <c r="W222" s="75">
        <f>SUM(Table1[[#This Row],[ADOPTED
Supplies]:[ADOPTED
Other]])+Table1[[#This Row],[
 ADOPTED
Capital Expenditures]]</f>
        <v>5000</v>
      </c>
      <c r="X222" s="75"/>
      <c r="Y222" s="75"/>
      <c r="Z222" s="75"/>
      <c r="AA222" s="85">
        <v>-172724</v>
      </c>
      <c r="AB222" s="132" t="s">
        <v>1242</v>
      </c>
      <c r="AC222" s="62" t="s">
        <v>1243</v>
      </c>
      <c r="AD222" s="62" t="s">
        <v>1244</v>
      </c>
      <c r="AE222" s="73" t="s">
        <v>94</v>
      </c>
      <c r="AF222" s="73" t="s">
        <v>69</v>
      </c>
      <c r="AG222" s="93"/>
      <c r="AH222" s="76">
        <v>0</v>
      </c>
      <c r="AI222" s="76"/>
      <c r="AJ222" s="73"/>
      <c r="AK222" s="73"/>
      <c r="AL222" s="73"/>
      <c r="AM222" s="73"/>
      <c r="AN222" s="73"/>
      <c r="AO222" s="62" t="s">
        <v>83</v>
      </c>
      <c r="AP222" s="62"/>
      <c r="AQ222" s="62"/>
      <c r="AR222" s="87"/>
      <c r="AS222" s="87"/>
      <c r="AT222" s="115" t="s">
        <v>1241</v>
      </c>
      <c r="AU222" s="117" t="b">
        <f>IF(Table1[[#This Row],[PROPOSED
Form ID Name]]=Table1[[#This Row],[ADOPTED
Form ID Name]],TRUE,FALSE)</f>
        <v>1</v>
      </c>
      <c r="AV222" s="121" t="s">
        <v>1242</v>
      </c>
      <c r="AW222" s="122" t="b">
        <f>AND(Table1[[#This Row],[PROPOSED Adjustment Description]]=Table1[[#This Row],[ ADOPTED
Adjustment Description]],TRUE,FALSE)</f>
        <v>0</v>
      </c>
    </row>
    <row r="223" spans="1:49" s="1" customFormat="1" ht="45" hidden="1" customHeight="1" x14ac:dyDescent="0.15">
      <c r="A223" s="67">
        <v>200308</v>
      </c>
      <c r="B223" s="68" t="s">
        <v>1206</v>
      </c>
      <c r="C223" s="69">
        <v>1314</v>
      </c>
      <c r="D223" s="68" t="s">
        <v>261</v>
      </c>
      <c r="E223" s="68" t="s">
        <v>293</v>
      </c>
      <c r="F223" s="68" t="s">
        <v>83</v>
      </c>
      <c r="G223" s="68" t="s">
        <v>89</v>
      </c>
      <c r="H223" s="68" t="s">
        <v>83</v>
      </c>
      <c r="I223" s="125">
        <v>57057</v>
      </c>
      <c r="J223" s="126" t="s">
        <v>1245</v>
      </c>
      <c r="K223" s="70"/>
      <c r="L223" s="71"/>
      <c r="M223" s="71"/>
      <c r="N223" s="71"/>
      <c r="O223" s="71">
        <f>SUM(Table1[[#This Row],[Salaries and Wages]:[Variable Fringe]])</f>
        <v>204512</v>
      </c>
      <c r="P223" s="71"/>
      <c r="Q223" s="71"/>
      <c r="R223" s="71"/>
      <c r="S223" s="71"/>
      <c r="T223" s="71"/>
      <c r="U223" s="71"/>
      <c r="V223" s="71"/>
      <c r="W223" s="71">
        <f>SUM(Table1[[#This Row],[ADOPTED
Supplies]:[ADOPTED
Other]])+Table1[[#This Row],[
 ADOPTED
Capital Expenditures]]</f>
        <v>10000</v>
      </c>
      <c r="X223" s="71"/>
      <c r="Y223" s="71"/>
      <c r="Z223" s="71"/>
      <c r="AA223" s="71">
        <v>1550228</v>
      </c>
      <c r="AB223" s="130" t="s">
        <v>1246</v>
      </c>
      <c r="AC223" s="68" t="s">
        <v>1204</v>
      </c>
      <c r="AD223" s="68" t="s">
        <v>1247</v>
      </c>
      <c r="AE223" s="68" t="s">
        <v>94</v>
      </c>
      <c r="AF223" s="68" t="s">
        <v>69</v>
      </c>
      <c r="AG223" s="92"/>
      <c r="AH223" s="72">
        <v>0</v>
      </c>
      <c r="AI223" s="72"/>
      <c r="AJ223" s="68"/>
      <c r="AK223" s="68"/>
      <c r="AL223" s="68"/>
      <c r="AM223" s="68"/>
      <c r="AN223" s="68"/>
      <c r="AO223" s="68" t="s">
        <v>83</v>
      </c>
      <c r="AP223" s="68"/>
      <c r="AQ223" s="68"/>
      <c r="AR223" s="87"/>
      <c r="AS223" s="87"/>
      <c r="AT223" s="115" t="s">
        <v>1245</v>
      </c>
      <c r="AU223" s="117" t="b">
        <f>IF(Table1[[#This Row],[PROPOSED
Form ID Name]]=Table1[[#This Row],[ADOPTED
Form ID Name]],TRUE,FALSE)</f>
        <v>1</v>
      </c>
      <c r="AV223" s="121" t="s">
        <v>1246</v>
      </c>
      <c r="AW223" s="122" t="b">
        <f>AND(Table1[[#This Row],[PROPOSED Adjustment Description]]=Table1[[#This Row],[ ADOPTED
Adjustment Description]],TRUE,FALSE)</f>
        <v>0</v>
      </c>
    </row>
    <row r="224" spans="1:49" s="1" customFormat="1" ht="45" hidden="1" customHeight="1" x14ac:dyDescent="0.15">
      <c r="A224" s="67">
        <v>100000</v>
      </c>
      <c r="B224" s="79" t="s">
        <v>57</v>
      </c>
      <c r="C224" s="69">
        <v>171414</v>
      </c>
      <c r="D224" s="79" t="s">
        <v>1248</v>
      </c>
      <c r="E224" s="79" t="s">
        <v>103</v>
      </c>
      <c r="F224" s="79" t="s">
        <v>60</v>
      </c>
      <c r="G224" s="79" t="s">
        <v>1249</v>
      </c>
      <c r="H224" s="79" t="s">
        <v>83</v>
      </c>
      <c r="I224" s="125">
        <v>57058</v>
      </c>
      <c r="J224" s="127" t="s">
        <v>1250</v>
      </c>
      <c r="K224" s="80">
        <v>1</v>
      </c>
      <c r="L224" s="81">
        <v>47464</v>
      </c>
      <c r="M224" s="81">
        <v>17033</v>
      </c>
      <c r="N224" s="81">
        <v>8882</v>
      </c>
      <c r="O224" s="81">
        <f>SUM(Table1[[#This Row],[Salaries and Wages]:[Variable Fringe]])</f>
        <v>0</v>
      </c>
      <c r="P224" s="81">
        <v>19000</v>
      </c>
      <c r="Q224" s="81">
        <v>91300</v>
      </c>
      <c r="R224" s="81"/>
      <c r="S224" s="81">
        <v>750</v>
      </c>
      <c r="T224" s="81"/>
      <c r="U224" s="81"/>
      <c r="V224" s="81"/>
      <c r="W224" s="81">
        <f>SUM(Table1[[#This Row],[ADOPTED
Supplies]:[ADOPTED
Other]])+Table1[[#This Row],[
 ADOPTED
Capital Expenditures]]</f>
        <v>500000</v>
      </c>
      <c r="X224" s="81"/>
      <c r="Y224" s="81"/>
      <c r="Z224" s="81">
        <v>184429</v>
      </c>
      <c r="AA224" s="81"/>
      <c r="AB224" s="132" t="s">
        <v>1251</v>
      </c>
      <c r="AC224" s="68" t="s">
        <v>1252</v>
      </c>
      <c r="AD224" s="68" t="s">
        <v>1253</v>
      </c>
      <c r="AE224" s="79" t="s">
        <v>94</v>
      </c>
      <c r="AF224" s="68" t="s">
        <v>1254</v>
      </c>
      <c r="AG224" s="92"/>
      <c r="AH224" s="72">
        <v>1</v>
      </c>
      <c r="AI224" s="72"/>
      <c r="AJ224" s="68"/>
      <c r="AK224" s="68"/>
      <c r="AL224" s="68"/>
      <c r="AM224" s="68"/>
      <c r="AN224" s="68"/>
      <c r="AO224" s="68"/>
      <c r="AP224" s="68"/>
      <c r="AQ224" s="68"/>
      <c r="AR224" s="68"/>
      <c r="AS224" s="68" t="s">
        <v>70</v>
      </c>
      <c r="AT224" s="115" t="s">
        <v>1250</v>
      </c>
      <c r="AU224" s="116" t="b">
        <f>IF(Table1[[#This Row],[PROPOSED
Form ID Name]]=Table1[[#This Row],[ADOPTED
Form ID Name]],TRUE,FALSE)</f>
        <v>1</v>
      </c>
      <c r="AV224" s="121" t="s">
        <v>1251</v>
      </c>
      <c r="AW224" s="122" t="b">
        <f>AND(Table1[[#This Row],[PROPOSED Adjustment Description]]=Table1[[#This Row],[ ADOPTED
Adjustment Description]],TRUE,FALSE)</f>
        <v>0</v>
      </c>
    </row>
    <row r="225" spans="1:49" s="1" customFormat="1" ht="45" hidden="1" customHeight="1" x14ac:dyDescent="0.15">
      <c r="A225" s="61">
        <v>100000</v>
      </c>
      <c r="B225" s="62" t="s">
        <v>57</v>
      </c>
      <c r="C225" s="63">
        <v>171411</v>
      </c>
      <c r="D225" s="62" t="s">
        <v>1256</v>
      </c>
      <c r="E225" s="62" t="s">
        <v>329</v>
      </c>
      <c r="F225" s="62" t="s">
        <v>60</v>
      </c>
      <c r="G225" s="62" t="s">
        <v>61</v>
      </c>
      <c r="H225" s="62" t="s">
        <v>83</v>
      </c>
      <c r="I225" s="125">
        <v>57060</v>
      </c>
      <c r="J225" s="126" t="s">
        <v>1257</v>
      </c>
      <c r="K225" s="64">
        <v>1</v>
      </c>
      <c r="L225" s="65">
        <v>134400</v>
      </c>
      <c r="M225" s="65">
        <v>25788</v>
      </c>
      <c r="N225" s="65">
        <v>11229</v>
      </c>
      <c r="O225" s="65">
        <f>SUM(Table1[[#This Row],[Salaries and Wages]:[Variable Fringe]])</f>
        <v>0</v>
      </c>
      <c r="P225" s="65">
        <v>400</v>
      </c>
      <c r="Q225" s="65"/>
      <c r="R225" s="65">
        <v>1000</v>
      </c>
      <c r="S225" s="65">
        <v>720</v>
      </c>
      <c r="T225" s="65"/>
      <c r="U225" s="65"/>
      <c r="V225" s="65"/>
      <c r="W225" s="65">
        <f>SUM(Table1[[#This Row],[ADOPTED
Supplies]:[ADOPTED
Other]])+Table1[[#This Row],[
 ADOPTED
Capital Expenditures]]</f>
        <v>5120000</v>
      </c>
      <c r="X225" s="65"/>
      <c r="Y225" s="65"/>
      <c r="Z225" s="65">
        <v>173537</v>
      </c>
      <c r="AA225" s="65"/>
      <c r="AB225" s="130" t="s">
        <v>1258</v>
      </c>
      <c r="AC225" s="62" t="s">
        <v>1259</v>
      </c>
      <c r="AD225" s="62" t="s">
        <v>1260</v>
      </c>
      <c r="AE225" s="62" t="s">
        <v>67</v>
      </c>
      <c r="AF225" s="66" t="s">
        <v>1261</v>
      </c>
      <c r="AG225" s="91"/>
      <c r="AH225" s="66">
        <v>0</v>
      </c>
      <c r="AI225" s="66"/>
      <c r="AJ225" s="66"/>
      <c r="AK225" s="66"/>
      <c r="AL225" s="66"/>
      <c r="AM225" s="66"/>
      <c r="AN225" s="66"/>
      <c r="AO225" s="66"/>
      <c r="AP225" s="66"/>
      <c r="AQ225" s="66"/>
      <c r="AR225" s="66"/>
      <c r="AS225" s="62" t="s">
        <v>70</v>
      </c>
      <c r="AT225" s="115" t="s">
        <v>1257</v>
      </c>
      <c r="AU225" s="116" t="b">
        <f>IF(Table1[[#This Row],[PROPOSED
Form ID Name]]=Table1[[#This Row],[ADOPTED
Form ID Name]],TRUE,FALSE)</f>
        <v>1</v>
      </c>
      <c r="AV225" s="121" t="s">
        <v>1258</v>
      </c>
      <c r="AW225" s="122" t="b">
        <f>AND(Table1[[#This Row],[PROPOSED Adjustment Description]]=Table1[[#This Row],[ ADOPTED
Adjustment Description]],TRUE,FALSE)</f>
        <v>0</v>
      </c>
    </row>
    <row r="226" spans="1:49" s="1" customFormat="1" ht="45" hidden="1" customHeight="1" x14ac:dyDescent="0.15">
      <c r="A226" s="67">
        <v>100000</v>
      </c>
      <c r="B226" s="68" t="s">
        <v>57</v>
      </c>
      <c r="C226" s="69">
        <v>211600</v>
      </c>
      <c r="D226" s="68" t="s">
        <v>58</v>
      </c>
      <c r="E226" s="68" t="s">
        <v>83</v>
      </c>
      <c r="F226" s="68" t="s">
        <v>83</v>
      </c>
      <c r="G226" s="68" t="s">
        <v>239</v>
      </c>
      <c r="H226" s="68" t="s">
        <v>83</v>
      </c>
      <c r="I226" s="125">
        <v>57063</v>
      </c>
      <c r="J226" s="126" t="s">
        <v>1262</v>
      </c>
      <c r="K226" s="70">
        <v>0.77</v>
      </c>
      <c r="L226" s="71">
        <v>28097</v>
      </c>
      <c r="M226" s="71">
        <v>482</v>
      </c>
      <c r="N226" s="71">
        <v>2093</v>
      </c>
      <c r="O226" s="71">
        <f>SUM(Table1[[#This Row],[Salaries and Wages]:[Variable Fringe]])</f>
        <v>0</v>
      </c>
      <c r="P226" s="71"/>
      <c r="Q226" s="71"/>
      <c r="R226" s="71"/>
      <c r="S226" s="71"/>
      <c r="T226" s="71"/>
      <c r="U226" s="71"/>
      <c r="V226" s="71"/>
      <c r="W226" s="71">
        <f>SUM(Table1[[#This Row],[ADOPTED
Supplies]:[ADOPTED
Other]])+Table1[[#This Row],[
 ADOPTED
Capital Expenditures]]</f>
        <v>400000</v>
      </c>
      <c r="X226" s="71"/>
      <c r="Y226" s="71"/>
      <c r="Z226" s="71">
        <v>30672</v>
      </c>
      <c r="AA226" s="71"/>
      <c r="AB226" s="130" t="s">
        <v>1263</v>
      </c>
      <c r="AC226" s="68" t="s">
        <v>242</v>
      </c>
      <c r="AD226" s="68" t="s">
        <v>1264</v>
      </c>
      <c r="AE226" s="68" t="s">
        <v>94</v>
      </c>
      <c r="AF226" s="72" t="s">
        <v>1265</v>
      </c>
      <c r="AG226" s="92"/>
      <c r="AH226" s="72">
        <v>0</v>
      </c>
      <c r="AI226" s="72"/>
      <c r="AJ226" s="72"/>
      <c r="AK226" s="72"/>
      <c r="AL226" s="72"/>
      <c r="AM226" s="72"/>
      <c r="AN226" s="72"/>
      <c r="AO226" s="72"/>
      <c r="AP226" s="72"/>
      <c r="AQ226" s="72"/>
      <c r="AR226" s="72"/>
      <c r="AS226" s="68" t="s">
        <v>83</v>
      </c>
      <c r="AT226" s="115" t="s">
        <v>1262</v>
      </c>
      <c r="AU226" s="116" t="b">
        <f>IF(Table1[[#This Row],[PROPOSED
Form ID Name]]=Table1[[#This Row],[ADOPTED
Form ID Name]],TRUE,FALSE)</f>
        <v>1</v>
      </c>
      <c r="AV226" s="121" t="s">
        <v>1263</v>
      </c>
      <c r="AW226" s="122" t="b">
        <f>AND(Table1[[#This Row],[PROPOSED Adjustment Description]]=Table1[[#This Row],[ ADOPTED
Adjustment Description]],TRUE,FALSE)</f>
        <v>0</v>
      </c>
    </row>
    <row r="227" spans="1:49" s="1" customFormat="1" ht="45" hidden="1" customHeight="1" x14ac:dyDescent="0.15">
      <c r="A227" s="61">
        <v>200217</v>
      </c>
      <c r="B227" s="62" t="s">
        <v>1266</v>
      </c>
      <c r="C227" s="63">
        <v>211600</v>
      </c>
      <c r="D227" s="62" t="s">
        <v>58</v>
      </c>
      <c r="E227" s="62" t="s">
        <v>83</v>
      </c>
      <c r="F227" s="62" t="s">
        <v>83</v>
      </c>
      <c r="G227" s="62" t="s">
        <v>239</v>
      </c>
      <c r="H227" s="62" t="s">
        <v>83</v>
      </c>
      <c r="I227" s="125">
        <v>57064</v>
      </c>
      <c r="J227" s="126" t="s">
        <v>1267</v>
      </c>
      <c r="K227" s="64">
        <v>1.1599999999999999</v>
      </c>
      <c r="L227" s="65">
        <v>65169</v>
      </c>
      <c r="M227" s="65">
        <v>846</v>
      </c>
      <c r="N227" s="65">
        <v>4855</v>
      </c>
      <c r="O227" s="65">
        <f>SUM(Table1[[#This Row],[Salaries and Wages]:[Variable Fringe]])</f>
        <v>0</v>
      </c>
      <c r="P227" s="65"/>
      <c r="Q227" s="65"/>
      <c r="R227" s="65"/>
      <c r="S227" s="65"/>
      <c r="T227" s="65"/>
      <c r="U227" s="65"/>
      <c r="V227" s="65"/>
      <c r="W227" s="65">
        <f>SUM(Table1[[#This Row],[ADOPTED
Supplies]:[ADOPTED
Other]])+Table1[[#This Row],[
 ADOPTED
Capital Expenditures]]</f>
        <v>200000</v>
      </c>
      <c r="X227" s="65"/>
      <c r="Y227" s="65"/>
      <c r="Z227" s="65">
        <v>70870</v>
      </c>
      <c r="AA227" s="65"/>
      <c r="AB227" s="130" t="s">
        <v>1268</v>
      </c>
      <c r="AC227" s="62" t="s">
        <v>242</v>
      </c>
      <c r="AD227" s="62" t="s">
        <v>1269</v>
      </c>
      <c r="AE227" s="62" t="s">
        <v>94</v>
      </c>
      <c r="AF227" s="66" t="s">
        <v>1270</v>
      </c>
      <c r="AG227" s="91"/>
      <c r="AH227" s="66">
        <v>0</v>
      </c>
      <c r="AI227" s="66"/>
      <c r="AJ227" s="66"/>
      <c r="AK227" s="66"/>
      <c r="AL227" s="66"/>
      <c r="AM227" s="66"/>
      <c r="AN227" s="66"/>
      <c r="AO227" s="62" t="s">
        <v>83</v>
      </c>
      <c r="AP227" s="62"/>
      <c r="AQ227" s="62"/>
      <c r="AR227" s="87"/>
      <c r="AS227" s="87"/>
      <c r="AT227" s="115" t="s">
        <v>1267</v>
      </c>
      <c r="AU227" s="117" t="b">
        <f>IF(Table1[[#This Row],[PROPOSED
Form ID Name]]=Table1[[#This Row],[ADOPTED
Form ID Name]],TRUE,FALSE)</f>
        <v>1</v>
      </c>
      <c r="AV227" s="121" t="s">
        <v>1268</v>
      </c>
      <c r="AW227" s="122" t="b">
        <f>AND(Table1[[#This Row],[PROPOSED Adjustment Description]]=Table1[[#This Row],[ ADOPTED
Adjustment Description]],TRUE,FALSE)</f>
        <v>0</v>
      </c>
    </row>
    <row r="228" spans="1:49" s="1" customFormat="1" ht="45" hidden="1" customHeight="1" x14ac:dyDescent="0.15">
      <c r="A228" s="61">
        <v>100000</v>
      </c>
      <c r="B228" s="73" t="s">
        <v>57</v>
      </c>
      <c r="C228" s="63">
        <v>171415</v>
      </c>
      <c r="D228" s="73" t="s">
        <v>1271</v>
      </c>
      <c r="E228" s="73" t="s">
        <v>238</v>
      </c>
      <c r="F228" s="73" t="s">
        <v>60</v>
      </c>
      <c r="G228" s="73" t="s">
        <v>128</v>
      </c>
      <c r="H228" s="73" t="s">
        <v>83</v>
      </c>
      <c r="I228" s="125">
        <v>57068</v>
      </c>
      <c r="J228" s="127" t="s">
        <v>1272</v>
      </c>
      <c r="K228" s="74"/>
      <c r="L228" s="75"/>
      <c r="M228" s="75"/>
      <c r="N228" s="75"/>
      <c r="O228" s="75">
        <f>SUM(Table1[[#This Row],[Salaries and Wages]:[Variable Fringe]])</f>
        <v>0</v>
      </c>
      <c r="P228" s="75"/>
      <c r="Q228" s="75">
        <v>22747</v>
      </c>
      <c r="R228" s="75"/>
      <c r="S228" s="75"/>
      <c r="T228" s="75"/>
      <c r="U228" s="75"/>
      <c r="V228" s="75"/>
      <c r="W228" s="75">
        <f>SUM(Table1[[#This Row],[ADOPTED
Supplies]:[ADOPTED
Other]])+Table1[[#This Row],[
 ADOPTED
Capital Expenditures]]</f>
        <v>0</v>
      </c>
      <c r="X228" s="75">
        <v>0</v>
      </c>
      <c r="Y228" s="75"/>
      <c r="Z228" s="75">
        <v>22747</v>
      </c>
      <c r="AA228" s="75"/>
      <c r="AB228" s="131" t="s">
        <v>1273</v>
      </c>
      <c r="AC228" s="62" t="s">
        <v>1274</v>
      </c>
      <c r="AD228" s="66" t="s">
        <v>1275</v>
      </c>
      <c r="AE228" s="73" t="s">
        <v>94</v>
      </c>
      <c r="AF228" s="62" t="s">
        <v>1276</v>
      </c>
      <c r="AG228" s="91"/>
      <c r="AH228" s="66">
        <v>0</v>
      </c>
      <c r="AI228" s="66"/>
      <c r="AJ228" s="62"/>
      <c r="AK228" s="62"/>
      <c r="AL228" s="62"/>
      <c r="AM228" s="62"/>
      <c r="AN228" s="62"/>
      <c r="AO228" s="62"/>
      <c r="AP228" s="62"/>
      <c r="AQ228" s="62"/>
      <c r="AR228" s="62"/>
      <c r="AS228" s="62" t="s">
        <v>70</v>
      </c>
      <c r="AT228" s="115" t="s">
        <v>1272</v>
      </c>
      <c r="AU228" s="116" t="b">
        <f>IF(Table1[[#This Row],[PROPOSED
Form ID Name]]=Table1[[#This Row],[ADOPTED
Form ID Name]],TRUE,FALSE)</f>
        <v>1</v>
      </c>
      <c r="AV228" s="121" t="s">
        <v>1273</v>
      </c>
      <c r="AW228" s="122" t="b">
        <f>AND(Table1[[#This Row],[PROPOSED Adjustment Description]]=Table1[[#This Row],[ ADOPTED
Adjustment Description]],TRUE,FALSE)</f>
        <v>0</v>
      </c>
    </row>
    <row r="229" spans="1:49" s="1" customFormat="1" ht="45" hidden="1" customHeight="1" x14ac:dyDescent="0.15">
      <c r="A229" s="67">
        <v>100000</v>
      </c>
      <c r="B229" s="68" t="s">
        <v>57</v>
      </c>
      <c r="C229" s="69">
        <v>1216</v>
      </c>
      <c r="D229" s="68" t="s">
        <v>1277</v>
      </c>
      <c r="E229" s="68" t="s">
        <v>103</v>
      </c>
      <c r="F229" s="68" t="s">
        <v>83</v>
      </c>
      <c r="G229" s="68" t="s">
        <v>478</v>
      </c>
      <c r="H229" s="68" t="s">
        <v>83</v>
      </c>
      <c r="I229" s="125">
        <v>57070</v>
      </c>
      <c r="J229" s="126" t="s">
        <v>1278</v>
      </c>
      <c r="K229" s="70"/>
      <c r="L229" s="71"/>
      <c r="M229" s="71"/>
      <c r="N229" s="71"/>
      <c r="O229" s="71">
        <f>SUM(Table1[[#This Row],[Salaries and Wages]:[Variable Fringe]])</f>
        <v>0</v>
      </c>
      <c r="P229" s="71"/>
      <c r="Q229" s="77">
        <v>-178640</v>
      </c>
      <c r="R229" s="77">
        <v>-7500</v>
      </c>
      <c r="S229" s="71"/>
      <c r="T229" s="71"/>
      <c r="U229" s="71"/>
      <c r="V229" s="71"/>
      <c r="W229" s="71">
        <f>SUM(Table1[[#This Row],[ADOPTED
Supplies]:[ADOPTED
Other]])+Table1[[#This Row],[
 ADOPTED
Capital Expenditures]]</f>
        <v>556733</v>
      </c>
      <c r="X229" s="71"/>
      <c r="Y229" s="71"/>
      <c r="Z229" s="77">
        <v>-186140</v>
      </c>
      <c r="AA229" s="71"/>
      <c r="AB229" s="130" t="s">
        <v>1279</v>
      </c>
      <c r="AC229" s="68" t="s">
        <v>1280</v>
      </c>
      <c r="AD229" s="72" t="s">
        <v>1281</v>
      </c>
      <c r="AE229" s="68" t="s">
        <v>94</v>
      </c>
      <c r="AF229" s="68" t="s">
        <v>69</v>
      </c>
      <c r="AG229" s="92"/>
      <c r="AH229" s="72">
        <v>0</v>
      </c>
      <c r="AI229" s="72"/>
      <c r="AJ229" s="68"/>
      <c r="AK229" s="68"/>
      <c r="AL229" s="68"/>
      <c r="AM229" s="68"/>
      <c r="AN229" s="68"/>
      <c r="AO229" s="68"/>
      <c r="AP229" s="68"/>
      <c r="AQ229" s="68"/>
      <c r="AR229" s="68"/>
      <c r="AS229" s="68" t="s">
        <v>133</v>
      </c>
      <c r="AT229" s="115" t="s">
        <v>1278</v>
      </c>
      <c r="AU229" s="116" t="b">
        <f>IF(Table1[[#This Row],[PROPOSED
Form ID Name]]=Table1[[#This Row],[ADOPTED
Form ID Name]],TRUE,FALSE)</f>
        <v>1</v>
      </c>
      <c r="AV229" s="121" t="s">
        <v>1279</v>
      </c>
      <c r="AW229" s="122" t="b">
        <f>AND(Table1[[#This Row],[PROPOSED Adjustment Description]]=Table1[[#This Row],[ ADOPTED
Adjustment Description]],TRUE,FALSE)</f>
        <v>0</v>
      </c>
    </row>
    <row r="230" spans="1:49" s="1" customFormat="1" ht="45" hidden="1" customHeight="1" x14ac:dyDescent="0.15">
      <c r="A230" s="61">
        <v>200205</v>
      </c>
      <c r="B230" s="62" t="s">
        <v>96</v>
      </c>
      <c r="C230" s="63">
        <v>1413</v>
      </c>
      <c r="D230" s="102" t="s">
        <v>1282</v>
      </c>
      <c r="E230" s="62" t="s">
        <v>103</v>
      </c>
      <c r="F230" s="62" t="s">
        <v>83</v>
      </c>
      <c r="G230" s="62" t="s">
        <v>239</v>
      </c>
      <c r="H230" s="62" t="s">
        <v>83</v>
      </c>
      <c r="I230" s="125">
        <v>57072</v>
      </c>
      <c r="J230" s="126" t="s">
        <v>1283</v>
      </c>
      <c r="K230" s="64">
        <v>0.35</v>
      </c>
      <c r="L230" s="65">
        <v>55453</v>
      </c>
      <c r="M230" s="65">
        <v>381</v>
      </c>
      <c r="N230" s="65">
        <v>2883</v>
      </c>
      <c r="O230" s="65">
        <f>SUM(Table1[[#This Row],[Salaries and Wages]:[Variable Fringe]])</f>
        <v>0</v>
      </c>
      <c r="P230" s="65"/>
      <c r="Q230" s="65"/>
      <c r="R230" s="65"/>
      <c r="S230" s="65"/>
      <c r="T230" s="65"/>
      <c r="U230" s="65"/>
      <c r="V230" s="65"/>
      <c r="W230" s="65">
        <f>SUM(Table1[[#This Row],[ADOPTED
Supplies]:[ADOPTED
Other]])+Table1[[#This Row],[
 ADOPTED
Capital Expenditures]]</f>
        <v>60340</v>
      </c>
      <c r="X230" s="65"/>
      <c r="Y230" s="65"/>
      <c r="Z230" s="65">
        <v>58717</v>
      </c>
      <c r="AA230" s="65"/>
      <c r="AB230" s="130" t="s">
        <v>1284</v>
      </c>
      <c r="AC230" s="62" t="s">
        <v>242</v>
      </c>
      <c r="AD230" s="62" t="s">
        <v>1285</v>
      </c>
      <c r="AE230" s="62" t="s">
        <v>94</v>
      </c>
      <c r="AF230" s="66" t="s">
        <v>1286</v>
      </c>
      <c r="AG230" s="91"/>
      <c r="AH230" s="66">
        <v>0</v>
      </c>
      <c r="AI230" s="66"/>
      <c r="AJ230" s="66"/>
      <c r="AK230" s="66"/>
      <c r="AL230" s="66"/>
      <c r="AM230" s="66"/>
      <c r="AN230" s="66"/>
      <c r="AO230" s="66"/>
      <c r="AP230" s="66"/>
      <c r="AQ230" s="62" t="s">
        <v>70</v>
      </c>
      <c r="AR230" s="62"/>
      <c r="AS230" s="62"/>
      <c r="AT230" s="115" t="s">
        <v>1283</v>
      </c>
      <c r="AU230" s="117" t="b">
        <f>IF(Table1[[#This Row],[PROPOSED
Form ID Name]]=Table1[[#This Row],[ADOPTED
Form ID Name]],TRUE,FALSE)</f>
        <v>1</v>
      </c>
      <c r="AV230" s="121" t="s">
        <v>1284</v>
      </c>
      <c r="AW230" s="122" t="b">
        <f>AND(Table1[[#This Row],[PROPOSED Adjustment Description]]=Table1[[#This Row],[ ADOPTED
Adjustment Description]],TRUE,FALSE)</f>
        <v>0</v>
      </c>
    </row>
    <row r="231" spans="1:49" s="1" customFormat="1" ht="45" hidden="1" customHeight="1" x14ac:dyDescent="0.15">
      <c r="A231" s="61">
        <v>100000</v>
      </c>
      <c r="B231" s="62" t="s">
        <v>57</v>
      </c>
      <c r="C231" s="63">
        <v>171412</v>
      </c>
      <c r="D231" s="62" t="s">
        <v>1287</v>
      </c>
      <c r="E231" s="62" t="s">
        <v>238</v>
      </c>
      <c r="F231" s="62" t="s">
        <v>60</v>
      </c>
      <c r="G231" s="62" t="s">
        <v>128</v>
      </c>
      <c r="H231" s="62" t="s">
        <v>83</v>
      </c>
      <c r="I231" s="125">
        <v>57075</v>
      </c>
      <c r="J231" s="126" t="s">
        <v>1288</v>
      </c>
      <c r="K231" s="64"/>
      <c r="L231" s="65"/>
      <c r="M231" s="65"/>
      <c r="N231" s="65"/>
      <c r="O231" s="65">
        <f>SUM(Table1[[#This Row],[Salaries and Wages]:[Variable Fringe]])</f>
        <v>0</v>
      </c>
      <c r="P231" s="65"/>
      <c r="Q231" s="65">
        <v>28441</v>
      </c>
      <c r="R231" s="65"/>
      <c r="S231" s="65"/>
      <c r="T231" s="65"/>
      <c r="U231" s="65"/>
      <c r="V231" s="65"/>
      <c r="W231" s="65">
        <f>SUM(Table1[[#This Row],[ADOPTED
Supplies]:[ADOPTED
Other]])+Table1[[#This Row],[
 ADOPTED
Capital Expenditures]]</f>
        <v>0</v>
      </c>
      <c r="X231" s="65"/>
      <c r="Y231" s="65"/>
      <c r="Z231" s="65">
        <v>28441</v>
      </c>
      <c r="AA231" s="65"/>
      <c r="AB231" s="130" t="s">
        <v>1289</v>
      </c>
      <c r="AC231" s="62" t="s">
        <v>1274</v>
      </c>
      <c r="AD231" s="66" t="s">
        <v>1275</v>
      </c>
      <c r="AE231" s="62" t="s">
        <v>94</v>
      </c>
      <c r="AF231" s="62" t="s">
        <v>69</v>
      </c>
      <c r="AG231" s="91"/>
      <c r="AH231" s="66">
        <v>0</v>
      </c>
      <c r="AI231" s="66"/>
      <c r="AJ231" s="62"/>
      <c r="AK231" s="62"/>
      <c r="AL231" s="62"/>
      <c r="AM231" s="62"/>
      <c r="AN231" s="62"/>
      <c r="AO231" s="62"/>
      <c r="AP231" s="62"/>
      <c r="AQ231" s="62"/>
      <c r="AR231" s="62"/>
      <c r="AS231" s="62" t="s">
        <v>70</v>
      </c>
      <c r="AT231" s="115" t="s">
        <v>1288</v>
      </c>
      <c r="AU231" s="116" t="b">
        <f>IF(Table1[[#This Row],[PROPOSED
Form ID Name]]=Table1[[#This Row],[ADOPTED
Form ID Name]],TRUE,FALSE)</f>
        <v>1</v>
      </c>
      <c r="AV231" s="121" t="s">
        <v>1289</v>
      </c>
      <c r="AW231" s="122" t="b">
        <f>AND(Table1[[#This Row],[PROPOSED Adjustment Description]]=Table1[[#This Row],[ ADOPTED
Adjustment Description]],TRUE,FALSE)</f>
        <v>0</v>
      </c>
    </row>
    <row r="232" spans="1:49" s="1" customFormat="1" ht="45" hidden="1" customHeight="1" x14ac:dyDescent="0.15">
      <c r="A232" s="67">
        <v>100000</v>
      </c>
      <c r="B232" s="79" t="s">
        <v>57</v>
      </c>
      <c r="C232" s="69">
        <v>1716</v>
      </c>
      <c r="D232" s="79" t="s">
        <v>1290</v>
      </c>
      <c r="E232" s="79" t="s">
        <v>103</v>
      </c>
      <c r="F232" s="79" t="s">
        <v>622</v>
      </c>
      <c r="G232" s="79" t="s">
        <v>61</v>
      </c>
      <c r="H232" s="79" t="s">
        <v>853</v>
      </c>
      <c r="I232" s="125">
        <v>57113</v>
      </c>
      <c r="J232" s="127" t="s">
        <v>1291</v>
      </c>
      <c r="K232" s="80">
        <v>1</v>
      </c>
      <c r="L232" s="81">
        <v>58888</v>
      </c>
      <c r="M232" s="81">
        <v>16414</v>
      </c>
      <c r="N232" s="81">
        <v>9190</v>
      </c>
      <c r="O232" s="81">
        <f>SUM(Table1[[#This Row],[Salaries and Wages]:[Variable Fringe]])</f>
        <v>567743</v>
      </c>
      <c r="P232" s="81"/>
      <c r="Q232" s="81"/>
      <c r="R232" s="81"/>
      <c r="S232" s="81"/>
      <c r="T232" s="81"/>
      <c r="U232" s="81"/>
      <c r="V232" s="81"/>
      <c r="W232" s="81">
        <f>SUM(Table1[[#This Row],[ADOPTED
Supplies]:[ADOPTED
Other]])+Table1[[#This Row],[
 ADOPTED
Capital Expenditures]]</f>
        <v>0</v>
      </c>
      <c r="X232" s="81"/>
      <c r="Y232" s="81"/>
      <c r="Z232" s="81">
        <v>84492</v>
      </c>
      <c r="AA232" s="81"/>
      <c r="AB232" s="131" t="s">
        <v>1292</v>
      </c>
      <c r="AC232" s="68" t="s">
        <v>1293</v>
      </c>
      <c r="AD232" s="68" t="s">
        <v>1294</v>
      </c>
      <c r="AE232" s="79" t="s">
        <v>67</v>
      </c>
      <c r="AF232" s="72" t="s">
        <v>1295</v>
      </c>
      <c r="AG232" s="92"/>
      <c r="AH232" s="72">
        <v>0</v>
      </c>
      <c r="AI232" s="72"/>
      <c r="AJ232" s="72"/>
      <c r="AK232" s="72"/>
      <c r="AL232" s="72"/>
      <c r="AM232" s="72"/>
      <c r="AN232" s="72"/>
      <c r="AO232" s="72"/>
      <c r="AP232" s="72"/>
      <c r="AQ232" s="72"/>
      <c r="AR232" s="72"/>
      <c r="AS232" s="68" t="s">
        <v>179</v>
      </c>
      <c r="AT232" s="115" t="s">
        <v>1291</v>
      </c>
      <c r="AU232" s="116" t="b">
        <f>IF(Table1[[#This Row],[PROPOSED
Form ID Name]]=Table1[[#This Row],[ADOPTED
Form ID Name]],TRUE,FALSE)</f>
        <v>1</v>
      </c>
      <c r="AV232" s="121" t="s">
        <v>1292</v>
      </c>
      <c r="AW232" s="122" t="b">
        <f>AND(Table1[[#This Row],[PROPOSED Adjustment Description]]=Table1[[#This Row],[ ADOPTED
Adjustment Description]],TRUE,FALSE)</f>
        <v>0</v>
      </c>
    </row>
    <row r="233" spans="1:49" s="1" customFormat="1" ht="45" hidden="1" customHeight="1" x14ac:dyDescent="0.15">
      <c r="A233" s="61">
        <v>100000</v>
      </c>
      <c r="B233" s="62" t="s">
        <v>57</v>
      </c>
      <c r="C233" s="63">
        <v>1716</v>
      </c>
      <c r="D233" s="62" t="s">
        <v>1290</v>
      </c>
      <c r="E233" s="62" t="s">
        <v>238</v>
      </c>
      <c r="F233" s="62" t="s">
        <v>622</v>
      </c>
      <c r="G233" s="62" t="s">
        <v>61</v>
      </c>
      <c r="H233" s="62" t="s">
        <v>853</v>
      </c>
      <c r="I233" s="125">
        <v>57115</v>
      </c>
      <c r="J233" s="126" t="s">
        <v>1296</v>
      </c>
      <c r="K233" s="64"/>
      <c r="L233" s="65"/>
      <c r="M233" s="65"/>
      <c r="N233" s="65"/>
      <c r="O233" s="65">
        <f>SUM(Table1[[#This Row],[Salaries and Wages]:[Variable Fringe]])</f>
        <v>0</v>
      </c>
      <c r="P233" s="65"/>
      <c r="Q233" s="65">
        <v>13787167</v>
      </c>
      <c r="R233" s="65"/>
      <c r="S233" s="65"/>
      <c r="T233" s="65"/>
      <c r="U233" s="65"/>
      <c r="V233" s="65"/>
      <c r="W233" s="65">
        <f>SUM(Table1[[#This Row],[ADOPTED
Supplies]:[ADOPTED
Other]])+Table1[[#This Row],[
 ADOPTED
Capital Expenditures]]</f>
        <v>0</v>
      </c>
      <c r="X233" s="65"/>
      <c r="Y233" s="65"/>
      <c r="Z233" s="65">
        <v>13787167</v>
      </c>
      <c r="AA233" s="65"/>
      <c r="AB233" s="130" t="s">
        <v>1297</v>
      </c>
      <c r="AC233" s="62" t="s">
        <v>1298</v>
      </c>
      <c r="AD233" s="66" t="s">
        <v>1299</v>
      </c>
      <c r="AE233" s="62" t="s">
        <v>67</v>
      </c>
      <c r="AF233" s="66" t="s">
        <v>1300</v>
      </c>
      <c r="AG233" s="91"/>
      <c r="AH233" s="66">
        <v>0</v>
      </c>
      <c r="AI233" s="66"/>
      <c r="AJ233" s="66"/>
      <c r="AK233" s="66"/>
      <c r="AL233" s="66"/>
      <c r="AM233" s="66"/>
      <c r="AN233" s="66"/>
      <c r="AO233" s="66"/>
      <c r="AP233" s="66"/>
      <c r="AQ233" s="66"/>
      <c r="AR233" s="66"/>
      <c r="AS233" s="62" t="s">
        <v>179</v>
      </c>
      <c r="AT233" s="115" t="s">
        <v>1296</v>
      </c>
      <c r="AU233" s="116" t="b">
        <f>IF(Table1[[#This Row],[PROPOSED
Form ID Name]]=Table1[[#This Row],[ADOPTED
Form ID Name]],TRUE,FALSE)</f>
        <v>1</v>
      </c>
      <c r="AV233" s="121" t="s">
        <v>1297</v>
      </c>
      <c r="AW233" s="122" t="b">
        <f>AND(Table1[[#This Row],[PROPOSED Adjustment Description]]=Table1[[#This Row],[ ADOPTED
Adjustment Description]],TRUE,FALSE)</f>
        <v>0</v>
      </c>
    </row>
    <row r="234" spans="1:49" s="1" customFormat="1" ht="45" hidden="1" customHeight="1" x14ac:dyDescent="0.15">
      <c r="A234" s="67">
        <v>100000</v>
      </c>
      <c r="B234" s="68" t="s">
        <v>57</v>
      </c>
      <c r="C234" s="69">
        <v>1316</v>
      </c>
      <c r="D234" s="68" t="s">
        <v>222</v>
      </c>
      <c r="E234" s="68" t="s">
        <v>103</v>
      </c>
      <c r="F234" s="68" t="s">
        <v>127</v>
      </c>
      <c r="G234" s="68" t="s">
        <v>61</v>
      </c>
      <c r="H234" s="68" t="s">
        <v>83</v>
      </c>
      <c r="I234" s="125">
        <v>57116</v>
      </c>
      <c r="J234" s="126" t="s">
        <v>1301</v>
      </c>
      <c r="K234" s="70"/>
      <c r="L234" s="71"/>
      <c r="M234" s="71"/>
      <c r="N234" s="71"/>
      <c r="O234" s="71">
        <f>SUM(Table1[[#This Row],[Salaries and Wages]:[Variable Fringe]])</f>
        <v>0</v>
      </c>
      <c r="P234" s="71"/>
      <c r="Q234" s="71">
        <v>200000</v>
      </c>
      <c r="R234" s="71"/>
      <c r="S234" s="71"/>
      <c r="T234" s="71"/>
      <c r="U234" s="71"/>
      <c r="V234" s="71"/>
      <c r="W234" s="71">
        <f>SUM(Table1[[#This Row],[ADOPTED
Supplies]:[ADOPTED
Other]])+Table1[[#This Row],[
 ADOPTED
Capital Expenditures]]</f>
        <v>400000</v>
      </c>
      <c r="X234" s="71"/>
      <c r="Y234" s="71"/>
      <c r="Z234" s="71">
        <v>200000</v>
      </c>
      <c r="AA234" s="71"/>
      <c r="AB234" s="130" t="s">
        <v>1302</v>
      </c>
      <c r="AC234" s="68" t="s">
        <v>1303</v>
      </c>
      <c r="AD234" s="68" t="s">
        <v>1304</v>
      </c>
      <c r="AE234" s="68" t="s">
        <v>67</v>
      </c>
      <c r="AF234" s="72" t="s">
        <v>1305</v>
      </c>
      <c r="AG234" s="92"/>
      <c r="AH234" s="72">
        <v>0</v>
      </c>
      <c r="AI234" s="72"/>
      <c r="AJ234" s="72"/>
      <c r="AK234" s="72"/>
      <c r="AL234" s="72"/>
      <c r="AM234" s="72"/>
      <c r="AN234" s="72"/>
      <c r="AO234" s="72"/>
      <c r="AP234" s="72"/>
      <c r="AQ234" s="72"/>
      <c r="AR234" s="72"/>
      <c r="AS234" s="68" t="s">
        <v>70</v>
      </c>
      <c r="AT234" s="115" t="s">
        <v>1301</v>
      </c>
      <c r="AU234" s="116" t="b">
        <f>IF(Table1[[#This Row],[PROPOSED
Form ID Name]]=Table1[[#This Row],[ADOPTED
Form ID Name]],TRUE,FALSE)</f>
        <v>1</v>
      </c>
      <c r="AV234" s="121" t="s">
        <v>1302</v>
      </c>
      <c r="AW234" s="122" t="b">
        <f>AND(Table1[[#This Row],[PROPOSED Adjustment Description]]=Table1[[#This Row],[ ADOPTED
Adjustment Description]],TRUE,FALSE)</f>
        <v>0</v>
      </c>
    </row>
    <row r="235" spans="1:49" s="1" customFormat="1" ht="45" hidden="1" customHeight="1" x14ac:dyDescent="0.15">
      <c r="A235" s="61">
        <v>100000</v>
      </c>
      <c r="B235" s="73" t="s">
        <v>57</v>
      </c>
      <c r="C235" s="63">
        <v>1716</v>
      </c>
      <c r="D235" s="73" t="s">
        <v>1290</v>
      </c>
      <c r="E235" s="73" t="s">
        <v>238</v>
      </c>
      <c r="F235" s="73" t="s">
        <v>622</v>
      </c>
      <c r="G235" s="73" t="s">
        <v>61</v>
      </c>
      <c r="H235" s="73" t="s">
        <v>853</v>
      </c>
      <c r="I235" s="125">
        <v>57118</v>
      </c>
      <c r="J235" s="127" t="s">
        <v>1306</v>
      </c>
      <c r="K235" s="74"/>
      <c r="L235" s="75"/>
      <c r="M235" s="75"/>
      <c r="N235" s="75"/>
      <c r="O235" s="75">
        <f>SUM(Table1[[#This Row],[Salaries and Wages]:[Variable Fringe]])</f>
        <v>0</v>
      </c>
      <c r="P235" s="75"/>
      <c r="Q235" s="75">
        <v>1789374</v>
      </c>
      <c r="R235" s="75"/>
      <c r="S235" s="75"/>
      <c r="T235" s="75"/>
      <c r="U235" s="75"/>
      <c r="V235" s="75"/>
      <c r="W235" s="75">
        <f>SUM(Table1[[#This Row],[ADOPTED
Supplies]:[ADOPTED
Other]])+Table1[[#This Row],[
 ADOPTED
Capital Expenditures]]</f>
        <v>0</v>
      </c>
      <c r="X235" s="75"/>
      <c r="Y235" s="75"/>
      <c r="Z235" s="75">
        <v>1789374</v>
      </c>
      <c r="AA235" s="75"/>
      <c r="AB235" s="131" t="s">
        <v>1307</v>
      </c>
      <c r="AC235" s="62" t="s">
        <v>1298</v>
      </c>
      <c r="AD235" s="66" t="s">
        <v>1299</v>
      </c>
      <c r="AE235" s="73" t="s">
        <v>67</v>
      </c>
      <c r="AF235" s="66" t="s">
        <v>1308</v>
      </c>
      <c r="AG235" s="91"/>
      <c r="AH235" s="66">
        <v>0</v>
      </c>
      <c r="AI235" s="66"/>
      <c r="AJ235" s="66"/>
      <c r="AK235" s="66"/>
      <c r="AL235" s="66"/>
      <c r="AM235" s="66"/>
      <c r="AN235" s="66"/>
      <c r="AO235" s="66"/>
      <c r="AP235" s="66"/>
      <c r="AQ235" s="66"/>
      <c r="AR235" s="66"/>
      <c r="AS235" s="62" t="s">
        <v>179</v>
      </c>
      <c r="AT235" s="115" t="s">
        <v>1306</v>
      </c>
      <c r="AU235" s="116" t="b">
        <f>IF(Table1[[#This Row],[PROPOSED
Form ID Name]]=Table1[[#This Row],[ADOPTED
Form ID Name]],TRUE,FALSE)</f>
        <v>1</v>
      </c>
      <c r="AV235" s="121" t="s">
        <v>1307</v>
      </c>
      <c r="AW235" s="122" t="b">
        <f>AND(Table1[[#This Row],[PROPOSED Adjustment Description]]=Table1[[#This Row],[ ADOPTED
Adjustment Description]],TRUE,FALSE)</f>
        <v>0</v>
      </c>
    </row>
    <row r="236" spans="1:49" s="1" customFormat="1" ht="45" hidden="1" customHeight="1" x14ac:dyDescent="0.15">
      <c r="A236" s="67">
        <v>100000</v>
      </c>
      <c r="B236" s="79" t="s">
        <v>57</v>
      </c>
      <c r="C236" s="69">
        <v>1716</v>
      </c>
      <c r="D236" s="79" t="s">
        <v>1290</v>
      </c>
      <c r="E236" s="79" t="s">
        <v>238</v>
      </c>
      <c r="F236" s="79" t="s">
        <v>622</v>
      </c>
      <c r="G236" s="79" t="s">
        <v>61</v>
      </c>
      <c r="H236" s="79" t="s">
        <v>853</v>
      </c>
      <c r="I236" s="125">
        <v>57120</v>
      </c>
      <c r="J236" s="127" t="s">
        <v>1309</v>
      </c>
      <c r="K236" s="80"/>
      <c r="L236" s="81"/>
      <c r="M236" s="81"/>
      <c r="N236" s="81"/>
      <c r="O236" s="81">
        <f>SUM(Table1[[#This Row],[Salaries and Wages]:[Variable Fringe]])</f>
        <v>0</v>
      </c>
      <c r="P236" s="81"/>
      <c r="Q236" s="81">
        <v>982488</v>
      </c>
      <c r="R236" s="81"/>
      <c r="S236" s="81"/>
      <c r="T236" s="81"/>
      <c r="U236" s="81"/>
      <c r="V236" s="81"/>
      <c r="W236" s="81">
        <f>SUM(Table1[[#This Row],[ADOPTED
Supplies]:[ADOPTED
Other]])+Table1[[#This Row],[
 ADOPTED
Capital Expenditures]]</f>
        <v>150000</v>
      </c>
      <c r="X236" s="81"/>
      <c r="Y236" s="81"/>
      <c r="Z236" s="81">
        <v>982488</v>
      </c>
      <c r="AA236" s="81"/>
      <c r="AB236" s="131" t="s">
        <v>1310</v>
      </c>
      <c r="AC236" s="68" t="s">
        <v>1298</v>
      </c>
      <c r="AD236" s="72" t="s">
        <v>1299</v>
      </c>
      <c r="AE236" s="79" t="s">
        <v>67</v>
      </c>
      <c r="AF236" s="72" t="s">
        <v>1308</v>
      </c>
      <c r="AG236" s="92"/>
      <c r="AH236" s="72">
        <v>0</v>
      </c>
      <c r="AI236" s="72"/>
      <c r="AJ236" s="72"/>
      <c r="AK236" s="72"/>
      <c r="AL236" s="72"/>
      <c r="AM236" s="72"/>
      <c r="AN236" s="72"/>
      <c r="AO236" s="72"/>
      <c r="AP236" s="72"/>
      <c r="AQ236" s="72"/>
      <c r="AR236" s="72"/>
      <c r="AS236" s="68" t="s">
        <v>179</v>
      </c>
      <c r="AT236" s="115" t="s">
        <v>1309</v>
      </c>
      <c r="AU236" s="116" t="b">
        <f>IF(Table1[[#This Row],[PROPOSED
Form ID Name]]=Table1[[#This Row],[ADOPTED
Form ID Name]],TRUE,FALSE)</f>
        <v>1</v>
      </c>
      <c r="AV236" s="121" t="s">
        <v>1310</v>
      </c>
      <c r="AW236" s="122" t="b">
        <f>AND(Table1[[#This Row],[PROPOSED Adjustment Description]]=Table1[[#This Row],[ ADOPTED
Adjustment Description]],TRUE,FALSE)</f>
        <v>0</v>
      </c>
    </row>
    <row r="237" spans="1:49" s="1" customFormat="1" ht="45" hidden="1" customHeight="1" x14ac:dyDescent="0.15">
      <c r="A237" s="61">
        <v>100000</v>
      </c>
      <c r="B237" s="62" t="s">
        <v>57</v>
      </c>
      <c r="C237" s="63">
        <v>1716</v>
      </c>
      <c r="D237" s="62" t="s">
        <v>1290</v>
      </c>
      <c r="E237" s="62" t="s">
        <v>72</v>
      </c>
      <c r="F237" s="62" t="s">
        <v>622</v>
      </c>
      <c r="G237" s="62" t="s">
        <v>61</v>
      </c>
      <c r="H237" s="62" t="s">
        <v>853</v>
      </c>
      <c r="I237" s="125">
        <v>57131</v>
      </c>
      <c r="J237" s="126" t="s">
        <v>1311</v>
      </c>
      <c r="K237" s="64"/>
      <c r="L237" s="65"/>
      <c r="M237" s="65"/>
      <c r="N237" s="65"/>
      <c r="O237" s="65">
        <f>SUM(Table1[[#This Row],[Salaries and Wages]:[Variable Fringe]])</f>
        <v>0</v>
      </c>
      <c r="P237" s="65"/>
      <c r="Q237" s="65">
        <v>1815944</v>
      </c>
      <c r="R237" s="65"/>
      <c r="S237" s="65"/>
      <c r="T237" s="65"/>
      <c r="U237" s="65"/>
      <c r="V237" s="65"/>
      <c r="W237" s="65">
        <f>SUM(Table1[[#This Row],[ADOPTED
Supplies]:[ADOPTED
Other]])+Table1[[#This Row],[
 ADOPTED
Capital Expenditures]]</f>
        <v>89000</v>
      </c>
      <c r="X237" s="65"/>
      <c r="Y237" s="65"/>
      <c r="Z237" s="65">
        <v>1815944</v>
      </c>
      <c r="AA237" s="65"/>
      <c r="AB237" s="130" t="s">
        <v>1312</v>
      </c>
      <c r="AC237" s="62" t="s">
        <v>1313</v>
      </c>
      <c r="AD237" s="66" t="s">
        <v>1314</v>
      </c>
      <c r="AE237" s="62" t="s">
        <v>67</v>
      </c>
      <c r="AF237" s="62" t="s">
        <v>1315</v>
      </c>
      <c r="AG237" s="91"/>
      <c r="AH237" s="66">
        <v>0</v>
      </c>
      <c r="AI237" s="66"/>
      <c r="AJ237" s="62"/>
      <c r="AK237" s="62"/>
      <c r="AL237" s="62"/>
      <c r="AM237" s="62"/>
      <c r="AN237" s="62"/>
      <c r="AO237" s="62"/>
      <c r="AP237" s="62"/>
      <c r="AQ237" s="62"/>
      <c r="AR237" s="62"/>
      <c r="AS237" s="62" t="s">
        <v>179</v>
      </c>
      <c r="AT237" s="115" t="s">
        <v>1311</v>
      </c>
      <c r="AU237" s="116" t="b">
        <f>IF(Table1[[#This Row],[PROPOSED
Form ID Name]]=Table1[[#This Row],[ADOPTED
Form ID Name]],TRUE,FALSE)</f>
        <v>1</v>
      </c>
      <c r="AV237" s="121" t="s">
        <v>1312</v>
      </c>
      <c r="AW237" s="122" t="b">
        <f>AND(Table1[[#This Row],[PROPOSED Adjustment Description]]=Table1[[#This Row],[ ADOPTED
Adjustment Description]],TRUE,FALSE)</f>
        <v>0</v>
      </c>
    </row>
    <row r="238" spans="1:49" s="1" customFormat="1" ht="45" hidden="1" customHeight="1" x14ac:dyDescent="0.15">
      <c r="A238" s="67">
        <v>100000</v>
      </c>
      <c r="B238" s="68" t="s">
        <v>57</v>
      </c>
      <c r="C238" s="69">
        <v>1716</v>
      </c>
      <c r="D238" s="68" t="s">
        <v>1290</v>
      </c>
      <c r="E238" s="68" t="s">
        <v>126</v>
      </c>
      <c r="F238" s="68" t="s">
        <v>622</v>
      </c>
      <c r="G238" s="68" t="s">
        <v>61</v>
      </c>
      <c r="H238" s="68" t="s">
        <v>853</v>
      </c>
      <c r="I238" s="125">
        <v>57133</v>
      </c>
      <c r="J238" s="126" t="s">
        <v>1316</v>
      </c>
      <c r="K238" s="70"/>
      <c r="L238" s="71"/>
      <c r="M238" s="71"/>
      <c r="N238" s="71"/>
      <c r="O238" s="71">
        <f>SUM(Table1[[#This Row],[Salaries and Wages]:[Variable Fringe]])</f>
        <v>0</v>
      </c>
      <c r="P238" s="71"/>
      <c r="Q238" s="71">
        <v>2250000</v>
      </c>
      <c r="R238" s="71"/>
      <c r="S238" s="71"/>
      <c r="T238" s="71"/>
      <c r="U238" s="71"/>
      <c r="V238" s="71"/>
      <c r="W238" s="71">
        <f>SUM(Table1[[#This Row],[ADOPTED
Supplies]:[ADOPTED
Other]])+Table1[[#This Row],[
 ADOPTED
Capital Expenditures]]</f>
        <v>10000</v>
      </c>
      <c r="X238" s="71"/>
      <c r="Y238" s="71"/>
      <c r="Z238" s="71">
        <v>2250000</v>
      </c>
      <c r="AA238" s="71"/>
      <c r="AB238" s="130" t="s">
        <v>1317</v>
      </c>
      <c r="AC238" s="68" t="s">
        <v>1318</v>
      </c>
      <c r="AD238" s="72" t="s">
        <v>1319</v>
      </c>
      <c r="AE238" s="68" t="s">
        <v>67</v>
      </c>
      <c r="AF238" s="72" t="s">
        <v>1320</v>
      </c>
      <c r="AG238" s="92"/>
      <c r="AH238" s="72">
        <v>0</v>
      </c>
      <c r="AI238" s="72"/>
      <c r="AJ238" s="72"/>
      <c r="AK238" s="72"/>
      <c r="AL238" s="72"/>
      <c r="AM238" s="72"/>
      <c r="AN238" s="72"/>
      <c r="AO238" s="72"/>
      <c r="AP238" s="72"/>
      <c r="AQ238" s="72"/>
      <c r="AR238" s="72"/>
      <c r="AS238" s="68" t="s">
        <v>179</v>
      </c>
      <c r="AT238" s="115" t="s">
        <v>1316</v>
      </c>
      <c r="AU238" s="116" t="b">
        <f>IF(Table1[[#This Row],[PROPOSED
Form ID Name]]=Table1[[#This Row],[ADOPTED
Form ID Name]],TRUE,FALSE)</f>
        <v>1</v>
      </c>
      <c r="AV238" s="121" t="s">
        <v>1317</v>
      </c>
      <c r="AW238" s="122" t="b">
        <f>AND(Table1[[#This Row],[PROPOSED Adjustment Description]]=Table1[[#This Row],[ ADOPTED
Adjustment Description]],TRUE,FALSE)</f>
        <v>0</v>
      </c>
    </row>
    <row r="239" spans="1:49" s="1" customFormat="1" ht="45" hidden="1" customHeight="1" x14ac:dyDescent="0.15">
      <c r="A239" s="61">
        <v>100000</v>
      </c>
      <c r="B239" s="62" t="s">
        <v>57</v>
      </c>
      <c r="C239" s="63">
        <v>1716</v>
      </c>
      <c r="D239" s="62" t="s">
        <v>1290</v>
      </c>
      <c r="E239" s="62" t="s">
        <v>449</v>
      </c>
      <c r="F239" s="62" t="s">
        <v>622</v>
      </c>
      <c r="G239" s="62" t="s">
        <v>61</v>
      </c>
      <c r="H239" s="62" t="s">
        <v>853</v>
      </c>
      <c r="I239" s="125">
        <v>57135</v>
      </c>
      <c r="J239" s="126" t="s">
        <v>1321</v>
      </c>
      <c r="K239" s="64"/>
      <c r="L239" s="65"/>
      <c r="M239" s="65"/>
      <c r="N239" s="65"/>
      <c r="O239" s="65">
        <f>SUM(Table1[[#This Row],[Salaries and Wages]:[Variable Fringe]])</f>
        <v>0</v>
      </c>
      <c r="P239" s="65"/>
      <c r="Q239" s="65">
        <v>1034143</v>
      </c>
      <c r="R239" s="65"/>
      <c r="S239" s="65"/>
      <c r="T239" s="65"/>
      <c r="U239" s="65"/>
      <c r="V239" s="65"/>
      <c r="W239" s="65">
        <f>SUM(Table1[[#This Row],[ADOPTED
Supplies]:[ADOPTED
Other]])+Table1[[#This Row],[
 ADOPTED
Capital Expenditures]]</f>
        <v>1185607</v>
      </c>
      <c r="X239" s="65"/>
      <c r="Y239" s="65"/>
      <c r="Z239" s="65">
        <v>1034143</v>
      </c>
      <c r="AA239" s="65"/>
      <c r="AB239" s="130" t="s">
        <v>1322</v>
      </c>
      <c r="AC239" s="62" t="s">
        <v>1323</v>
      </c>
      <c r="AD239" s="62" t="s">
        <v>1324</v>
      </c>
      <c r="AE239" s="62" t="s">
        <v>67</v>
      </c>
      <c r="AF239" s="66" t="s">
        <v>1325</v>
      </c>
      <c r="AG239" s="91"/>
      <c r="AH239" s="66">
        <v>0</v>
      </c>
      <c r="AI239" s="66"/>
      <c r="AJ239" s="66"/>
      <c r="AK239" s="66"/>
      <c r="AL239" s="66"/>
      <c r="AM239" s="66"/>
      <c r="AN239" s="66"/>
      <c r="AO239" s="66"/>
      <c r="AP239" s="66"/>
      <c r="AQ239" s="66"/>
      <c r="AR239" s="66"/>
      <c r="AS239" s="62" t="s">
        <v>179</v>
      </c>
      <c r="AT239" s="115" t="s">
        <v>1321</v>
      </c>
      <c r="AU239" s="116" t="b">
        <f>IF(Table1[[#This Row],[PROPOSED
Form ID Name]]=Table1[[#This Row],[ADOPTED
Form ID Name]],TRUE,FALSE)</f>
        <v>1</v>
      </c>
      <c r="AV239" s="121" t="s">
        <v>1322</v>
      </c>
      <c r="AW239" s="122" t="b">
        <f>AND(Table1[[#This Row],[PROPOSED Adjustment Description]]=Table1[[#This Row],[ ADOPTED
Adjustment Description]],TRUE,FALSE)</f>
        <v>0</v>
      </c>
    </row>
    <row r="240" spans="1:49" s="1" customFormat="1" ht="45" hidden="1" customHeight="1" x14ac:dyDescent="0.15">
      <c r="A240" s="67">
        <v>200205</v>
      </c>
      <c r="B240" s="68" t="s">
        <v>96</v>
      </c>
      <c r="C240" s="69">
        <v>1413</v>
      </c>
      <c r="D240" s="68" t="s">
        <v>1282</v>
      </c>
      <c r="E240" s="68" t="s">
        <v>126</v>
      </c>
      <c r="F240" s="68" t="s">
        <v>83</v>
      </c>
      <c r="G240" s="68" t="s">
        <v>61</v>
      </c>
      <c r="H240" s="68" t="s">
        <v>83</v>
      </c>
      <c r="I240" s="125">
        <v>57136</v>
      </c>
      <c r="J240" s="126" t="s">
        <v>1326</v>
      </c>
      <c r="K240" s="84">
        <v>-1</v>
      </c>
      <c r="L240" s="77">
        <v>-84526</v>
      </c>
      <c r="M240" s="77">
        <v>-80738</v>
      </c>
      <c r="N240" s="77">
        <v>-18890</v>
      </c>
      <c r="O240" s="77">
        <f>SUM(Table1[[#This Row],[Salaries and Wages]:[Variable Fringe]])</f>
        <v>0</v>
      </c>
      <c r="P240" s="71"/>
      <c r="Q240" s="71"/>
      <c r="R240" s="71"/>
      <c r="S240" s="71"/>
      <c r="T240" s="71"/>
      <c r="U240" s="71"/>
      <c r="V240" s="71"/>
      <c r="W240" s="71">
        <f>SUM(Table1[[#This Row],[ADOPTED
Supplies]:[ADOPTED
Other]])+Table1[[#This Row],[
 ADOPTED
Capital Expenditures]]</f>
        <v>7639</v>
      </c>
      <c r="X240" s="71"/>
      <c r="Y240" s="71"/>
      <c r="Z240" s="77">
        <v>-184154</v>
      </c>
      <c r="AA240" s="71"/>
      <c r="AB240" s="133" t="s">
        <v>1327</v>
      </c>
      <c r="AC240" s="68" t="s">
        <v>1328</v>
      </c>
      <c r="AD240" s="68" t="s">
        <v>1329</v>
      </c>
      <c r="AE240" s="68" t="s">
        <v>67</v>
      </c>
      <c r="AF240" s="72" t="s">
        <v>1330</v>
      </c>
      <c r="AG240" s="92"/>
      <c r="AH240" s="72">
        <v>0</v>
      </c>
      <c r="AI240" s="72"/>
      <c r="AJ240" s="72"/>
      <c r="AK240" s="72"/>
      <c r="AL240" s="72"/>
      <c r="AM240" s="72"/>
      <c r="AN240" s="72"/>
      <c r="AO240" s="72"/>
      <c r="AP240" s="72"/>
      <c r="AQ240" s="68" t="s">
        <v>70</v>
      </c>
      <c r="AR240" s="68"/>
      <c r="AS240" s="68"/>
      <c r="AT240" s="115" t="s">
        <v>1326</v>
      </c>
      <c r="AU240" s="117" t="b">
        <f>IF(Table1[[#This Row],[PROPOSED
Form ID Name]]=Table1[[#This Row],[ADOPTED
Form ID Name]],TRUE,FALSE)</f>
        <v>1</v>
      </c>
      <c r="AV240" s="121" t="s">
        <v>1327</v>
      </c>
      <c r="AW240" s="122" t="b">
        <f>AND(Table1[[#This Row],[PROPOSED Adjustment Description]]=Table1[[#This Row],[ ADOPTED
Adjustment Description]],TRUE,FALSE)</f>
        <v>0</v>
      </c>
    </row>
    <row r="241" spans="1:49" s="1" customFormat="1" ht="45" hidden="1" customHeight="1" x14ac:dyDescent="0.15">
      <c r="A241" s="67">
        <v>100000</v>
      </c>
      <c r="B241" s="68" t="s">
        <v>57</v>
      </c>
      <c r="C241" s="69">
        <v>1716</v>
      </c>
      <c r="D241" s="68" t="s">
        <v>1290</v>
      </c>
      <c r="E241" s="68" t="s">
        <v>59</v>
      </c>
      <c r="F241" s="68" t="s">
        <v>622</v>
      </c>
      <c r="G241" s="68" t="s">
        <v>61</v>
      </c>
      <c r="H241" s="68" t="s">
        <v>853</v>
      </c>
      <c r="I241" s="125">
        <v>57138</v>
      </c>
      <c r="J241" s="126" t="s">
        <v>1331</v>
      </c>
      <c r="K241" s="70"/>
      <c r="L241" s="71"/>
      <c r="M241" s="71"/>
      <c r="N241" s="71"/>
      <c r="O241" s="71">
        <f>SUM(Table1[[#This Row],[Salaries and Wages]:[Variable Fringe]])</f>
        <v>94736</v>
      </c>
      <c r="P241" s="71"/>
      <c r="Q241" s="71">
        <v>500000</v>
      </c>
      <c r="R241" s="71"/>
      <c r="S241" s="71"/>
      <c r="T241" s="71"/>
      <c r="U241" s="71"/>
      <c r="V241" s="71"/>
      <c r="W241" s="71">
        <f>SUM(Table1[[#This Row],[ADOPTED
Supplies]:[ADOPTED
Other]])+Table1[[#This Row],[
 ADOPTED
Capital Expenditures]]</f>
        <v>0</v>
      </c>
      <c r="X241" s="71"/>
      <c r="Y241" s="71"/>
      <c r="Z241" s="71">
        <v>500000</v>
      </c>
      <c r="AA241" s="71"/>
      <c r="AB241" s="130" t="s">
        <v>1332</v>
      </c>
      <c r="AC241" s="68" t="s">
        <v>1333</v>
      </c>
      <c r="AD241" s="72" t="s">
        <v>1334</v>
      </c>
      <c r="AE241" s="68" t="s">
        <v>67</v>
      </c>
      <c r="AF241" s="68" t="s">
        <v>1335</v>
      </c>
      <c r="AG241" s="92"/>
      <c r="AH241" s="72">
        <v>0</v>
      </c>
      <c r="AI241" s="72"/>
      <c r="AJ241" s="68"/>
      <c r="AK241" s="68"/>
      <c r="AL241" s="68"/>
      <c r="AM241" s="68"/>
      <c r="AN241" s="68"/>
      <c r="AO241" s="68"/>
      <c r="AP241" s="68"/>
      <c r="AQ241" s="68"/>
      <c r="AR241" s="68"/>
      <c r="AS241" s="68" t="s">
        <v>179</v>
      </c>
      <c r="AT241" s="115" t="s">
        <v>1331</v>
      </c>
      <c r="AU241" s="116" t="b">
        <f>IF(Table1[[#This Row],[PROPOSED
Form ID Name]]=Table1[[#This Row],[ADOPTED
Form ID Name]],TRUE,FALSE)</f>
        <v>1</v>
      </c>
      <c r="AV241" s="121" t="s">
        <v>1332</v>
      </c>
      <c r="AW241" s="122" t="b">
        <f>AND(Table1[[#This Row],[PROPOSED Adjustment Description]]=Table1[[#This Row],[ ADOPTED
Adjustment Description]],TRUE,FALSE)</f>
        <v>0</v>
      </c>
    </row>
    <row r="242" spans="1:49" s="1" customFormat="1" ht="45" hidden="1" customHeight="1" x14ac:dyDescent="0.15">
      <c r="A242" s="61">
        <v>100000</v>
      </c>
      <c r="B242" s="73" t="s">
        <v>57</v>
      </c>
      <c r="C242" s="63">
        <v>1716</v>
      </c>
      <c r="D242" s="73" t="s">
        <v>1290</v>
      </c>
      <c r="E242" s="73" t="s">
        <v>245</v>
      </c>
      <c r="F242" s="73" t="s">
        <v>622</v>
      </c>
      <c r="G242" s="73" t="s">
        <v>61</v>
      </c>
      <c r="H242" s="73" t="s">
        <v>853</v>
      </c>
      <c r="I242" s="125">
        <v>57139</v>
      </c>
      <c r="J242" s="127" t="s">
        <v>1336</v>
      </c>
      <c r="K242" s="74"/>
      <c r="L242" s="75"/>
      <c r="M242" s="75"/>
      <c r="N242" s="75"/>
      <c r="O242" s="75">
        <f>SUM(Table1[[#This Row],[Salaries and Wages]:[Variable Fringe]])</f>
        <v>53311</v>
      </c>
      <c r="P242" s="75"/>
      <c r="Q242" s="75">
        <v>810000</v>
      </c>
      <c r="R242" s="75"/>
      <c r="S242" s="75"/>
      <c r="T242" s="75"/>
      <c r="U242" s="75"/>
      <c r="V242" s="75"/>
      <c r="W242" s="75">
        <f>SUM(Table1[[#This Row],[ADOPTED
Supplies]:[ADOPTED
Other]])+Table1[[#This Row],[
 ADOPTED
Capital Expenditures]]</f>
        <v>0</v>
      </c>
      <c r="X242" s="75"/>
      <c r="Y242" s="75"/>
      <c r="Z242" s="75">
        <v>810000</v>
      </c>
      <c r="AA242" s="75"/>
      <c r="AB242" s="132" t="s">
        <v>1337</v>
      </c>
      <c r="AC242" s="62" t="s">
        <v>1338</v>
      </c>
      <c r="AD242" s="66" t="s">
        <v>1339</v>
      </c>
      <c r="AE242" s="73" t="s">
        <v>67</v>
      </c>
      <c r="AF242" s="66" t="s">
        <v>1340</v>
      </c>
      <c r="AG242" s="91"/>
      <c r="AH242" s="66">
        <v>0</v>
      </c>
      <c r="AI242" s="66"/>
      <c r="AJ242" s="66"/>
      <c r="AK242" s="66"/>
      <c r="AL242" s="66"/>
      <c r="AM242" s="66"/>
      <c r="AN242" s="66"/>
      <c r="AO242" s="66"/>
      <c r="AP242" s="66"/>
      <c r="AQ242" s="66"/>
      <c r="AR242" s="66"/>
      <c r="AS242" s="62" t="s">
        <v>179</v>
      </c>
      <c r="AT242" s="115" t="s">
        <v>1336</v>
      </c>
      <c r="AU242" s="116" t="b">
        <f>IF(Table1[[#This Row],[PROPOSED
Form ID Name]]=Table1[[#This Row],[ADOPTED
Form ID Name]],TRUE,FALSE)</f>
        <v>1</v>
      </c>
      <c r="AV242" s="121" t="s">
        <v>1337</v>
      </c>
      <c r="AW242" s="122" t="b">
        <f>AND(Table1[[#This Row],[PROPOSED Adjustment Description]]=Table1[[#This Row],[ ADOPTED
Adjustment Description]],TRUE,FALSE)</f>
        <v>0</v>
      </c>
    </row>
    <row r="243" spans="1:49" s="1" customFormat="1" ht="45" hidden="1" customHeight="1" x14ac:dyDescent="0.15">
      <c r="A243" s="67">
        <v>100000</v>
      </c>
      <c r="B243" s="68" t="s">
        <v>57</v>
      </c>
      <c r="C243" s="69">
        <v>1716</v>
      </c>
      <c r="D243" s="68" t="s">
        <v>1290</v>
      </c>
      <c r="E243" s="68" t="s">
        <v>335</v>
      </c>
      <c r="F243" s="68" t="s">
        <v>622</v>
      </c>
      <c r="G243" s="68" t="s">
        <v>61</v>
      </c>
      <c r="H243" s="68" t="s">
        <v>853</v>
      </c>
      <c r="I243" s="125">
        <v>57140</v>
      </c>
      <c r="J243" s="126" t="s">
        <v>1341</v>
      </c>
      <c r="K243" s="70"/>
      <c r="L243" s="71"/>
      <c r="M243" s="71"/>
      <c r="N243" s="71"/>
      <c r="O243" s="71">
        <f>SUM(Table1[[#This Row],[Salaries and Wages]:[Variable Fringe]])</f>
        <v>0</v>
      </c>
      <c r="P243" s="71"/>
      <c r="Q243" s="71">
        <v>1209258</v>
      </c>
      <c r="R243" s="71"/>
      <c r="S243" s="71"/>
      <c r="T243" s="71"/>
      <c r="U243" s="71"/>
      <c r="V243" s="71"/>
      <c r="W243" s="71">
        <f>SUM(Table1[[#This Row],[ADOPTED
Supplies]:[ADOPTED
Other]])+Table1[[#This Row],[
 ADOPTED
Capital Expenditures]]</f>
        <v>0</v>
      </c>
      <c r="X243" s="71"/>
      <c r="Y243" s="71"/>
      <c r="Z243" s="71">
        <v>1209258</v>
      </c>
      <c r="AA243" s="71"/>
      <c r="AB243" s="130" t="s">
        <v>1342</v>
      </c>
      <c r="AC243" s="68" t="s">
        <v>1343</v>
      </c>
      <c r="AD243" s="72" t="s">
        <v>1344</v>
      </c>
      <c r="AE243" s="68" t="s">
        <v>67</v>
      </c>
      <c r="AF243" s="72" t="s">
        <v>1345</v>
      </c>
      <c r="AG243" s="92"/>
      <c r="AH243" s="72">
        <v>0</v>
      </c>
      <c r="AI243" s="72"/>
      <c r="AJ243" s="72"/>
      <c r="AK243" s="72"/>
      <c r="AL243" s="72"/>
      <c r="AM243" s="72"/>
      <c r="AN243" s="72"/>
      <c r="AO243" s="72"/>
      <c r="AP243" s="72"/>
      <c r="AQ243" s="72"/>
      <c r="AR243" s="72"/>
      <c r="AS243" s="68" t="s">
        <v>179</v>
      </c>
      <c r="AT243" s="115" t="s">
        <v>1341</v>
      </c>
      <c r="AU243" s="116" t="b">
        <f>IF(Table1[[#This Row],[PROPOSED
Form ID Name]]=Table1[[#This Row],[ADOPTED
Form ID Name]],TRUE,FALSE)</f>
        <v>1</v>
      </c>
      <c r="AV243" s="121" t="s">
        <v>1342</v>
      </c>
      <c r="AW243" s="122" t="b">
        <f>AND(Table1[[#This Row],[PROPOSED Adjustment Description]]=Table1[[#This Row],[ ADOPTED
Adjustment Description]],TRUE,FALSE)</f>
        <v>0</v>
      </c>
    </row>
    <row r="244" spans="1:49" s="1" customFormat="1" ht="45" hidden="1" customHeight="1" x14ac:dyDescent="0.15">
      <c r="A244" s="61">
        <v>100000</v>
      </c>
      <c r="B244" s="73" t="s">
        <v>57</v>
      </c>
      <c r="C244" s="63">
        <v>171412</v>
      </c>
      <c r="D244" s="73" t="s">
        <v>1287</v>
      </c>
      <c r="E244" s="73" t="s">
        <v>103</v>
      </c>
      <c r="F244" s="73" t="s">
        <v>60</v>
      </c>
      <c r="G244" s="73" t="s">
        <v>1249</v>
      </c>
      <c r="H244" s="73" t="s">
        <v>83</v>
      </c>
      <c r="I244" s="125">
        <v>57142</v>
      </c>
      <c r="J244" s="127" t="s">
        <v>1346</v>
      </c>
      <c r="K244" s="74">
        <v>2</v>
      </c>
      <c r="L244" s="75">
        <v>99610</v>
      </c>
      <c r="M244" s="75">
        <v>32349</v>
      </c>
      <c r="N244" s="75">
        <v>17890</v>
      </c>
      <c r="O244" s="75">
        <f>SUM(Table1[[#This Row],[Salaries and Wages]:[Variable Fringe]])</f>
        <v>78651</v>
      </c>
      <c r="P244" s="75"/>
      <c r="Q244" s="75">
        <v>90000</v>
      </c>
      <c r="R244" s="75"/>
      <c r="S244" s="75">
        <v>600</v>
      </c>
      <c r="T244" s="75"/>
      <c r="U244" s="75"/>
      <c r="V244" s="75"/>
      <c r="W244" s="75">
        <f>SUM(Table1[[#This Row],[ADOPTED
Supplies]:[ADOPTED
Other]])+Table1[[#This Row],[
 ADOPTED
Capital Expenditures]]</f>
        <v>0</v>
      </c>
      <c r="X244" s="75"/>
      <c r="Y244" s="75"/>
      <c r="Z244" s="75">
        <v>240449</v>
      </c>
      <c r="AA244" s="75"/>
      <c r="AB244" s="132" t="s">
        <v>1347</v>
      </c>
      <c r="AC244" s="66" t="s">
        <v>1348</v>
      </c>
      <c r="AD244" s="62" t="s">
        <v>1349</v>
      </c>
      <c r="AE244" s="73" t="s">
        <v>67</v>
      </c>
      <c r="AF244" s="62" t="s">
        <v>1350</v>
      </c>
      <c r="AG244" s="91"/>
      <c r="AH244" s="66">
        <v>0</v>
      </c>
      <c r="AI244" s="66"/>
      <c r="AJ244" s="62"/>
      <c r="AK244" s="62"/>
      <c r="AL244" s="62"/>
      <c r="AM244" s="62"/>
      <c r="AN244" s="62"/>
      <c r="AO244" s="62"/>
      <c r="AP244" s="62"/>
      <c r="AQ244" s="62"/>
      <c r="AR244" s="62"/>
      <c r="AS244" s="62" t="s">
        <v>70</v>
      </c>
      <c r="AT244" s="115" t="s">
        <v>1346</v>
      </c>
      <c r="AU244" s="116" t="b">
        <f>IF(Table1[[#This Row],[PROPOSED
Form ID Name]]=Table1[[#This Row],[ADOPTED
Form ID Name]],TRUE,FALSE)</f>
        <v>1</v>
      </c>
      <c r="AV244" s="121" t="s">
        <v>1347</v>
      </c>
      <c r="AW244" s="122" t="b">
        <f>AND(Table1[[#This Row],[PROPOSED Adjustment Description]]=Table1[[#This Row],[ ADOPTED
Adjustment Description]],TRUE,FALSE)</f>
        <v>0</v>
      </c>
    </row>
    <row r="245" spans="1:49" s="1" customFormat="1" ht="45" hidden="1" customHeight="1" x14ac:dyDescent="0.15">
      <c r="A245" s="67">
        <v>100000</v>
      </c>
      <c r="B245" s="68" t="s">
        <v>57</v>
      </c>
      <c r="C245" s="69">
        <v>171412</v>
      </c>
      <c r="D245" s="68" t="s">
        <v>1287</v>
      </c>
      <c r="E245" s="68" t="s">
        <v>103</v>
      </c>
      <c r="F245" s="68" t="s">
        <v>60</v>
      </c>
      <c r="G245" s="68" t="s">
        <v>1249</v>
      </c>
      <c r="H245" s="68" t="s">
        <v>83</v>
      </c>
      <c r="I245" s="125">
        <v>57144</v>
      </c>
      <c r="J245" s="126" t="s">
        <v>1352</v>
      </c>
      <c r="K245" s="70">
        <v>1</v>
      </c>
      <c r="L245" s="71">
        <v>46583</v>
      </c>
      <c r="M245" s="71">
        <v>16612</v>
      </c>
      <c r="N245" s="71">
        <v>8857</v>
      </c>
      <c r="O245" s="71">
        <f>SUM(Table1[[#This Row],[Salaries and Wages]:[Variable Fringe]])</f>
        <v>39106</v>
      </c>
      <c r="P245" s="71">
        <v>11998</v>
      </c>
      <c r="Q245" s="71">
        <v>91041</v>
      </c>
      <c r="R245" s="71"/>
      <c r="S245" s="71">
        <v>15461</v>
      </c>
      <c r="T245" s="71"/>
      <c r="U245" s="71"/>
      <c r="V245" s="71"/>
      <c r="W245" s="71">
        <f>SUM(Table1[[#This Row],[ADOPTED
Supplies]:[ADOPTED
Other]])+Table1[[#This Row],[
 ADOPTED
Capital Expenditures]]</f>
        <v>0</v>
      </c>
      <c r="X245" s="71"/>
      <c r="Y245" s="71"/>
      <c r="Z245" s="71">
        <v>190552</v>
      </c>
      <c r="AA245" s="71"/>
      <c r="AB245" s="130" t="s">
        <v>1353</v>
      </c>
      <c r="AC245" s="68" t="s">
        <v>1354</v>
      </c>
      <c r="AD245" s="68" t="s">
        <v>1355</v>
      </c>
      <c r="AE245" s="68" t="s">
        <v>67</v>
      </c>
      <c r="AF245" s="68" t="s">
        <v>1356</v>
      </c>
      <c r="AG245" s="92"/>
      <c r="AH245" s="72">
        <v>0</v>
      </c>
      <c r="AI245" s="72"/>
      <c r="AJ245" s="68"/>
      <c r="AK245" s="68"/>
      <c r="AL245" s="68"/>
      <c r="AM245" s="68"/>
      <c r="AN245" s="68"/>
      <c r="AO245" s="68"/>
      <c r="AP245" s="68"/>
      <c r="AQ245" s="68"/>
      <c r="AR245" s="68"/>
      <c r="AS245" s="68" t="s">
        <v>70</v>
      </c>
      <c r="AT245" s="115" t="s">
        <v>1352</v>
      </c>
      <c r="AU245" s="116" t="b">
        <f>IF(Table1[[#This Row],[PROPOSED
Form ID Name]]=Table1[[#This Row],[ADOPTED
Form ID Name]],TRUE,FALSE)</f>
        <v>1</v>
      </c>
      <c r="AV245" s="121" t="s">
        <v>1353</v>
      </c>
      <c r="AW245" s="122" t="b">
        <f>AND(Table1[[#This Row],[PROPOSED Adjustment Description]]=Table1[[#This Row],[ ADOPTED
Adjustment Description]],TRUE,FALSE)</f>
        <v>0</v>
      </c>
    </row>
    <row r="246" spans="1:49" s="1" customFormat="1" ht="45" hidden="1" customHeight="1" x14ac:dyDescent="0.15">
      <c r="A246" s="61">
        <v>100000</v>
      </c>
      <c r="B246" s="73" t="s">
        <v>57</v>
      </c>
      <c r="C246" s="63">
        <v>171412</v>
      </c>
      <c r="D246" s="73" t="s">
        <v>1287</v>
      </c>
      <c r="E246" s="73" t="s">
        <v>103</v>
      </c>
      <c r="F246" s="73" t="s">
        <v>60</v>
      </c>
      <c r="G246" s="73" t="s">
        <v>1249</v>
      </c>
      <c r="H246" s="73" t="s">
        <v>83</v>
      </c>
      <c r="I246" s="125">
        <v>57145</v>
      </c>
      <c r="J246" s="127" t="s">
        <v>1358</v>
      </c>
      <c r="K246" s="74">
        <v>0.5</v>
      </c>
      <c r="L246" s="75">
        <v>21756</v>
      </c>
      <c r="M246" s="75">
        <v>11586</v>
      </c>
      <c r="N246" s="75">
        <v>8187</v>
      </c>
      <c r="O246" s="75">
        <f>SUM(Table1[[#This Row],[Salaries and Wages]:[Variable Fringe]])</f>
        <v>0</v>
      </c>
      <c r="P246" s="75"/>
      <c r="Q246" s="75">
        <v>350000</v>
      </c>
      <c r="R246" s="75"/>
      <c r="S246" s="75"/>
      <c r="T246" s="75"/>
      <c r="U246" s="75"/>
      <c r="V246" s="75"/>
      <c r="W246" s="75">
        <f>SUM(Table1[[#This Row],[ADOPTED
Supplies]:[ADOPTED
Other]])+Table1[[#This Row],[
 ADOPTED
Capital Expenditures]]</f>
        <v>648160</v>
      </c>
      <c r="X246" s="75"/>
      <c r="Y246" s="75"/>
      <c r="Z246" s="75">
        <v>391529</v>
      </c>
      <c r="AA246" s="75"/>
      <c r="AB246" s="131" t="s">
        <v>1359</v>
      </c>
      <c r="AC246" s="62" t="s">
        <v>1360</v>
      </c>
      <c r="AD246" s="62" t="s">
        <v>1361</v>
      </c>
      <c r="AE246" s="73" t="s">
        <v>67</v>
      </c>
      <c r="AF246" s="62" t="s">
        <v>1356</v>
      </c>
      <c r="AG246" s="91"/>
      <c r="AH246" s="66">
        <v>1</v>
      </c>
      <c r="AI246" s="66"/>
      <c r="AJ246" s="62"/>
      <c r="AK246" s="62"/>
      <c r="AL246" s="62"/>
      <c r="AM246" s="62"/>
      <c r="AN246" s="62"/>
      <c r="AO246" s="62"/>
      <c r="AP246" s="62"/>
      <c r="AQ246" s="62"/>
      <c r="AR246" s="62"/>
      <c r="AS246" s="62" t="s">
        <v>70</v>
      </c>
      <c r="AT246" s="115" t="s">
        <v>1358</v>
      </c>
      <c r="AU246" s="116" t="b">
        <f>IF(Table1[[#This Row],[PROPOSED
Form ID Name]]=Table1[[#This Row],[ADOPTED
Form ID Name]],TRUE,FALSE)</f>
        <v>1</v>
      </c>
      <c r="AV246" s="121" t="s">
        <v>1359</v>
      </c>
      <c r="AW246" s="122" t="b">
        <f>AND(Table1[[#This Row],[PROPOSED Adjustment Description]]=Table1[[#This Row],[ ADOPTED
Adjustment Description]],TRUE,FALSE)</f>
        <v>0</v>
      </c>
    </row>
    <row r="247" spans="1:49" s="1" customFormat="1" ht="45" hidden="1" customHeight="1" x14ac:dyDescent="0.15">
      <c r="A247" s="67">
        <v>100000</v>
      </c>
      <c r="B247" s="79" t="s">
        <v>57</v>
      </c>
      <c r="C247" s="69">
        <v>171412</v>
      </c>
      <c r="D247" s="79" t="s">
        <v>1287</v>
      </c>
      <c r="E247" s="79" t="s">
        <v>103</v>
      </c>
      <c r="F247" s="79" t="s">
        <v>60</v>
      </c>
      <c r="G247" s="79" t="s">
        <v>1249</v>
      </c>
      <c r="H247" s="79" t="s">
        <v>83</v>
      </c>
      <c r="I247" s="125">
        <v>57147</v>
      </c>
      <c r="J247" s="127" t="s">
        <v>1362</v>
      </c>
      <c r="K247" s="80"/>
      <c r="L247" s="81"/>
      <c r="M247" s="81"/>
      <c r="N247" s="81"/>
      <c r="O247" s="81">
        <f>SUM(Table1[[#This Row],[Salaries and Wages]:[Variable Fringe]])</f>
        <v>0</v>
      </c>
      <c r="P247" s="81"/>
      <c r="Q247" s="81">
        <v>125560</v>
      </c>
      <c r="R247" s="81"/>
      <c r="S247" s="81"/>
      <c r="T247" s="81"/>
      <c r="U247" s="81"/>
      <c r="V247" s="81"/>
      <c r="W247" s="81">
        <f>SUM(Table1[[#This Row],[ADOPTED
Supplies]:[ADOPTED
Other]])+Table1[[#This Row],[
 ADOPTED
Capital Expenditures]]</f>
        <v>0</v>
      </c>
      <c r="X247" s="81"/>
      <c r="Y247" s="81"/>
      <c r="Z247" s="81">
        <v>125560</v>
      </c>
      <c r="AA247" s="81"/>
      <c r="AB247" s="132" t="s">
        <v>1363</v>
      </c>
      <c r="AC247" s="68" t="s">
        <v>1364</v>
      </c>
      <c r="AD247" s="68" t="s">
        <v>1365</v>
      </c>
      <c r="AE247" s="79" t="s">
        <v>94</v>
      </c>
      <c r="AF247" s="68" t="s">
        <v>1276</v>
      </c>
      <c r="AG247" s="92"/>
      <c r="AH247" s="72">
        <v>0</v>
      </c>
      <c r="AI247" s="72"/>
      <c r="AJ247" s="68"/>
      <c r="AK247" s="68"/>
      <c r="AL247" s="68"/>
      <c r="AM247" s="68"/>
      <c r="AN247" s="68"/>
      <c r="AO247" s="68"/>
      <c r="AP247" s="68"/>
      <c r="AQ247" s="68"/>
      <c r="AR247" s="68"/>
      <c r="AS247" s="68" t="s">
        <v>70</v>
      </c>
      <c r="AT247" s="115" t="s">
        <v>1362</v>
      </c>
      <c r="AU247" s="116" t="b">
        <f>IF(Table1[[#This Row],[PROPOSED
Form ID Name]]=Table1[[#This Row],[ADOPTED
Form ID Name]],TRUE,FALSE)</f>
        <v>1</v>
      </c>
      <c r="AV247" s="121" t="s">
        <v>1363</v>
      </c>
      <c r="AW247" s="122" t="b">
        <f>AND(Table1[[#This Row],[PROPOSED Adjustment Description]]=Table1[[#This Row],[ ADOPTED
Adjustment Description]],TRUE,FALSE)</f>
        <v>0</v>
      </c>
    </row>
    <row r="248" spans="1:49" s="1" customFormat="1" ht="45" hidden="1" customHeight="1" x14ac:dyDescent="0.15">
      <c r="A248" s="61">
        <v>100000</v>
      </c>
      <c r="B248" s="73" t="s">
        <v>57</v>
      </c>
      <c r="C248" s="63">
        <v>171412</v>
      </c>
      <c r="D248" s="73" t="s">
        <v>1287</v>
      </c>
      <c r="E248" s="73" t="s">
        <v>103</v>
      </c>
      <c r="F248" s="73" t="s">
        <v>60</v>
      </c>
      <c r="G248" s="73" t="s">
        <v>1249</v>
      </c>
      <c r="H248" s="73" t="s">
        <v>83</v>
      </c>
      <c r="I248" s="125">
        <v>57148</v>
      </c>
      <c r="J248" s="127" t="s">
        <v>1366</v>
      </c>
      <c r="K248" s="74"/>
      <c r="L248" s="75"/>
      <c r="M248" s="75"/>
      <c r="N248" s="75"/>
      <c r="O248" s="75">
        <f>SUM(Table1[[#This Row],[Salaries and Wages]:[Variable Fringe]])</f>
        <v>0</v>
      </c>
      <c r="P248" s="75"/>
      <c r="Q248" s="75">
        <v>150000</v>
      </c>
      <c r="R248" s="75"/>
      <c r="S248" s="75"/>
      <c r="T248" s="75"/>
      <c r="U248" s="75"/>
      <c r="V248" s="75"/>
      <c r="W248" s="75">
        <f>SUM(Table1[[#This Row],[ADOPTED
Supplies]:[ADOPTED
Other]])+Table1[[#This Row],[
 ADOPTED
Capital Expenditures]]</f>
        <v>19000</v>
      </c>
      <c r="X248" s="75"/>
      <c r="Y248" s="75"/>
      <c r="Z248" s="75">
        <v>150000</v>
      </c>
      <c r="AA248" s="75"/>
      <c r="AB248" s="131" t="s">
        <v>1367</v>
      </c>
      <c r="AC248" s="62" t="s">
        <v>1364</v>
      </c>
      <c r="AD248" s="62" t="s">
        <v>1365</v>
      </c>
      <c r="AE248" s="73" t="s">
        <v>94</v>
      </c>
      <c r="AF248" s="62" t="s">
        <v>1276</v>
      </c>
      <c r="AG248" s="91"/>
      <c r="AH248" s="66">
        <v>0</v>
      </c>
      <c r="AI248" s="66"/>
      <c r="AJ248" s="62"/>
      <c r="AK248" s="62"/>
      <c r="AL248" s="62"/>
      <c r="AM248" s="62"/>
      <c r="AN248" s="62"/>
      <c r="AO248" s="62"/>
      <c r="AP248" s="62"/>
      <c r="AQ248" s="62"/>
      <c r="AR248" s="62"/>
      <c r="AS248" s="62" t="s">
        <v>70</v>
      </c>
      <c r="AT248" s="115" t="s">
        <v>1366</v>
      </c>
      <c r="AU248" s="116" t="b">
        <f>IF(Table1[[#This Row],[PROPOSED
Form ID Name]]=Table1[[#This Row],[ADOPTED
Form ID Name]],TRUE,FALSE)</f>
        <v>1</v>
      </c>
      <c r="AV248" s="121" t="s">
        <v>1367</v>
      </c>
      <c r="AW248" s="122" t="b">
        <f>AND(Table1[[#This Row],[PROPOSED Adjustment Description]]=Table1[[#This Row],[ ADOPTED
Adjustment Description]],TRUE,FALSE)</f>
        <v>0</v>
      </c>
    </row>
    <row r="249" spans="1:49" s="1" customFormat="1" ht="45" hidden="1" customHeight="1" x14ac:dyDescent="0.15">
      <c r="A249" s="67">
        <v>100000</v>
      </c>
      <c r="B249" s="68" t="s">
        <v>57</v>
      </c>
      <c r="C249" s="69">
        <v>171412</v>
      </c>
      <c r="D249" s="68" t="s">
        <v>1287</v>
      </c>
      <c r="E249" s="68" t="s">
        <v>103</v>
      </c>
      <c r="F249" s="68" t="s">
        <v>60</v>
      </c>
      <c r="G249" s="68" t="s">
        <v>1249</v>
      </c>
      <c r="H249" s="68" t="s">
        <v>83</v>
      </c>
      <c r="I249" s="125">
        <v>57149</v>
      </c>
      <c r="J249" s="126" t="s">
        <v>1368</v>
      </c>
      <c r="K249" s="70">
        <v>1</v>
      </c>
      <c r="L249" s="71">
        <v>62941</v>
      </c>
      <c r="M249" s="71">
        <v>16276</v>
      </c>
      <c r="N249" s="71">
        <v>9299</v>
      </c>
      <c r="O249" s="71">
        <f>SUM(Table1[[#This Row],[Salaries and Wages]:[Variable Fringe]])</f>
        <v>172781</v>
      </c>
      <c r="P249" s="71">
        <v>2078</v>
      </c>
      <c r="Q249" s="71">
        <v>98706</v>
      </c>
      <c r="R249" s="71"/>
      <c r="S249" s="71">
        <v>19695</v>
      </c>
      <c r="T249" s="71"/>
      <c r="U249" s="71"/>
      <c r="V249" s="71"/>
      <c r="W249" s="71">
        <f>SUM(Table1[[#This Row],[ADOPTED
Supplies]:[ADOPTED
Other]])+Table1[[#This Row],[
 ADOPTED
Capital Expenditures]]</f>
        <v>5000</v>
      </c>
      <c r="X249" s="71"/>
      <c r="Y249" s="71"/>
      <c r="Z249" s="71">
        <v>208995</v>
      </c>
      <c r="AA249" s="71"/>
      <c r="AB249" s="130" t="s">
        <v>1369</v>
      </c>
      <c r="AC249" s="68" t="s">
        <v>1370</v>
      </c>
      <c r="AD249" s="68" t="s">
        <v>1371</v>
      </c>
      <c r="AE249" s="68" t="s">
        <v>94</v>
      </c>
      <c r="AF249" s="68" t="s">
        <v>1276</v>
      </c>
      <c r="AG249" s="92"/>
      <c r="AH249" s="72">
        <v>0</v>
      </c>
      <c r="AI249" s="72"/>
      <c r="AJ249" s="68"/>
      <c r="AK249" s="68"/>
      <c r="AL249" s="68"/>
      <c r="AM249" s="68"/>
      <c r="AN249" s="68"/>
      <c r="AO249" s="68"/>
      <c r="AP249" s="68"/>
      <c r="AQ249" s="68"/>
      <c r="AR249" s="68"/>
      <c r="AS249" s="68" t="s">
        <v>70</v>
      </c>
      <c r="AT249" s="115" t="s">
        <v>1368</v>
      </c>
      <c r="AU249" s="116" t="b">
        <f>IF(Table1[[#This Row],[PROPOSED
Form ID Name]]=Table1[[#This Row],[ADOPTED
Form ID Name]],TRUE,FALSE)</f>
        <v>1</v>
      </c>
      <c r="AV249" s="121" t="s">
        <v>1369</v>
      </c>
      <c r="AW249" s="122" t="b">
        <f>AND(Table1[[#This Row],[PROPOSED Adjustment Description]]=Table1[[#This Row],[ ADOPTED
Adjustment Description]],TRUE,FALSE)</f>
        <v>0</v>
      </c>
    </row>
    <row r="250" spans="1:49" s="1" customFormat="1" ht="45" hidden="1" customHeight="1" x14ac:dyDescent="0.15">
      <c r="A250" s="61">
        <v>100000</v>
      </c>
      <c r="B250" s="73" t="s">
        <v>57</v>
      </c>
      <c r="C250" s="63">
        <v>171412</v>
      </c>
      <c r="D250" s="73" t="s">
        <v>1287</v>
      </c>
      <c r="E250" s="73" t="s">
        <v>103</v>
      </c>
      <c r="F250" s="73" t="s">
        <v>60</v>
      </c>
      <c r="G250" s="73" t="s">
        <v>1249</v>
      </c>
      <c r="H250" s="73" t="s">
        <v>83</v>
      </c>
      <c r="I250" s="125">
        <v>57150</v>
      </c>
      <c r="J250" s="127" t="s">
        <v>1372</v>
      </c>
      <c r="K250" s="74">
        <v>0.5</v>
      </c>
      <c r="L250" s="75">
        <v>21756</v>
      </c>
      <c r="M250" s="75">
        <v>11586</v>
      </c>
      <c r="N250" s="75">
        <v>8187</v>
      </c>
      <c r="O250" s="75">
        <f>SUM(Table1[[#This Row],[Salaries and Wages]:[Variable Fringe]])</f>
        <v>0</v>
      </c>
      <c r="P250" s="75">
        <v>15724</v>
      </c>
      <c r="Q250" s="75">
        <v>49968</v>
      </c>
      <c r="R250" s="75"/>
      <c r="S250" s="75">
        <v>35850</v>
      </c>
      <c r="T250" s="75"/>
      <c r="U250" s="75"/>
      <c r="V250" s="75"/>
      <c r="W250" s="75">
        <f>SUM(Table1[[#This Row],[ADOPTED
Supplies]:[ADOPTED
Other]])+Table1[[#This Row],[
 ADOPTED
Capital Expenditures]]</f>
        <v>0</v>
      </c>
      <c r="X250" s="75"/>
      <c r="Y250" s="75"/>
      <c r="Z250" s="75">
        <v>143071</v>
      </c>
      <c r="AA250" s="75"/>
      <c r="AB250" s="132" t="s">
        <v>1373</v>
      </c>
      <c r="AC250" s="62" t="s">
        <v>1374</v>
      </c>
      <c r="AD250" s="62" t="s">
        <v>1375</v>
      </c>
      <c r="AE250" s="73" t="s">
        <v>94</v>
      </c>
      <c r="AF250" s="62" t="s">
        <v>1276</v>
      </c>
      <c r="AG250" s="91"/>
      <c r="AH250" s="66">
        <v>0</v>
      </c>
      <c r="AI250" s="66"/>
      <c r="AJ250" s="62"/>
      <c r="AK250" s="62"/>
      <c r="AL250" s="62"/>
      <c r="AM250" s="62"/>
      <c r="AN250" s="62"/>
      <c r="AO250" s="62"/>
      <c r="AP250" s="62"/>
      <c r="AQ250" s="62"/>
      <c r="AR250" s="62"/>
      <c r="AS250" s="62" t="s">
        <v>70</v>
      </c>
      <c r="AT250" s="115" t="s">
        <v>1372</v>
      </c>
      <c r="AU250" s="116" t="b">
        <f>IF(Table1[[#This Row],[PROPOSED
Form ID Name]]=Table1[[#This Row],[ADOPTED
Form ID Name]],TRUE,FALSE)</f>
        <v>1</v>
      </c>
      <c r="AV250" s="121" t="s">
        <v>1373</v>
      </c>
      <c r="AW250" s="122" t="b">
        <f>AND(Table1[[#This Row],[PROPOSED Adjustment Description]]=Table1[[#This Row],[ ADOPTED
Adjustment Description]],TRUE,FALSE)</f>
        <v>0</v>
      </c>
    </row>
    <row r="251" spans="1:49" s="1" customFormat="1" ht="45" hidden="1" customHeight="1" x14ac:dyDescent="0.15">
      <c r="A251" s="61">
        <v>200205</v>
      </c>
      <c r="B251" s="62" t="s">
        <v>96</v>
      </c>
      <c r="C251" s="63">
        <v>1413</v>
      </c>
      <c r="D251" s="62" t="s">
        <v>1282</v>
      </c>
      <c r="E251" s="62" t="s">
        <v>72</v>
      </c>
      <c r="F251" s="62" t="s">
        <v>127</v>
      </c>
      <c r="G251" s="62" t="s">
        <v>61</v>
      </c>
      <c r="H251" s="62" t="s">
        <v>83</v>
      </c>
      <c r="I251" s="125">
        <v>57153</v>
      </c>
      <c r="J251" s="126" t="s">
        <v>1376</v>
      </c>
      <c r="K251" s="64"/>
      <c r="L251" s="65"/>
      <c r="M251" s="65"/>
      <c r="N251" s="65"/>
      <c r="O251" s="65">
        <f>SUM(Table1[[#This Row],[Salaries and Wages]:[Variable Fringe]])</f>
        <v>32902</v>
      </c>
      <c r="P251" s="65"/>
      <c r="Q251" s="65">
        <v>123000</v>
      </c>
      <c r="R251" s="65"/>
      <c r="S251" s="65"/>
      <c r="T251" s="65"/>
      <c r="U251" s="65"/>
      <c r="V251" s="65"/>
      <c r="W251" s="65">
        <f>SUM(Table1[[#This Row],[ADOPTED
Supplies]:[ADOPTED
Other]])+Table1[[#This Row],[
 ADOPTED
Capital Expenditures]]</f>
        <v>0</v>
      </c>
      <c r="X251" s="65"/>
      <c r="Y251" s="65"/>
      <c r="Z251" s="65">
        <v>123000</v>
      </c>
      <c r="AA251" s="65"/>
      <c r="AB251" s="130" t="s">
        <v>1377</v>
      </c>
      <c r="AC251" s="62" t="s">
        <v>1378</v>
      </c>
      <c r="AD251" s="62" t="s">
        <v>1379</v>
      </c>
      <c r="AE251" s="62" t="s">
        <v>67</v>
      </c>
      <c r="AF251" s="66" t="s">
        <v>1380</v>
      </c>
      <c r="AG251" s="91"/>
      <c r="AH251" s="66">
        <v>0</v>
      </c>
      <c r="AI251" s="66"/>
      <c r="AJ251" s="66"/>
      <c r="AK251" s="66"/>
      <c r="AL251" s="66"/>
      <c r="AM251" s="66"/>
      <c r="AN251" s="66"/>
      <c r="AO251" s="66"/>
      <c r="AP251" s="66"/>
      <c r="AQ251" s="62" t="s">
        <v>70</v>
      </c>
      <c r="AR251" s="62"/>
      <c r="AS251" s="62"/>
      <c r="AT251" s="115" t="s">
        <v>1376</v>
      </c>
      <c r="AU251" s="117" t="b">
        <f>IF(Table1[[#This Row],[PROPOSED
Form ID Name]]=Table1[[#This Row],[ADOPTED
Form ID Name]],TRUE,FALSE)</f>
        <v>0</v>
      </c>
      <c r="AV251" s="121" t="s">
        <v>1377</v>
      </c>
      <c r="AW251" s="122" t="b">
        <f>AND(Table1[[#This Row],[PROPOSED Adjustment Description]]=Table1[[#This Row],[ ADOPTED
Adjustment Description]],TRUE,FALSE)</f>
        <v>0</v>
      </c>
    </row>
    <row r="252" spans="1:49" s="1" customFormat="1" ht="45" hidden="1" customHeight="1" x14ac:dyDescent="0.15">
      <c r="A252" s="67">
        <v>100000</v>
      </c>
      <c r="B252" s="68" t="s">
        <v>57</v>
      </c>
      <c r="C252" s="69">
        <v>1716</v>
      </c>
      <c r="D252" s="68" t="s">
        <v>1290</v>
      </c>
      <c r="E252" s="68" t="s">
        <v>465</v>
      </c>
      <c r="F252" s="68" t="s">
        <v>622</v>
      </c>
      <c r="G252" s="68" t="s">
        <v>104</v>
      </c>
      <c r="H252" s="68" t="s">
        <v>853</v>
      </c>
      <c r="I252" s="125">
        <v>57154</v>
      </c>
      <c r="J252" s="126" t="s">
        <v>1381</v>
      </c>
      <c r="K252" s="70"/>
      <c r="L252" s="71"/>
      <c r="M252" s="71"/>
      <c r="N252" s="71"/>
      <c r="O252" s="71">
        <f>SUM(Table1[[#This Row],[Salaries and Wages]:[Variable Fringe]])</f>
        <v>0</v>
      </c>
      <c r="P252" s="71"/>
      <c r="Q252" s="71">
        <v>2622070</v>
      </c>
      <c r="R252" s="71"/>
      <c r="S252" s="71"/>
      <c r="T252" s="71"/>
      <c r="U252" s="71"/>
      <c r="V252" s="71"/>
      <c r="W252" s="71">
        <f>SUM(Table1[[#This Row],[ADOPTED
Supplies]:[ADOPTED
Other]])+Table1[[#This Row],[
 ADOPTED
Capital Expenditures]]</f>
        <v>1015000</v>
      </c>
      <c r="X252" s="71"/>
      <c r="Y252" s="71"/>
      <c r="Z252" s="71">
        <v>2622070</v>
      </c>
      <c r="AA252" s="71"/>
      <c r="AB252" s="130" t="s">
        <v>1382</v>
      </c>
      <c r="AC252" s="68" t="s">
        <v>1383</v>
      </c>
      <c r="AD252" s="72" t="s">
        <v>1384</v>
      </c>
      <c r="AE252" s="68" t="s">
        <v>67</v>
      </c>
      <c r="AF252" s="68" t="s">
        <v>1385</v>
      </c>
      <c r="AG252" s="92"/>
      <c r="AH252" s="72">
        <v>0</v>
      </c>
      <c r="AI252" s="72"/>
      <c r="AJ252" s="68"/>
      <c r="AK252" s="68"/>
      <c r="AL252" s="68"/>
      <c r="AM252" s="68"/>
      <c r="AN252" s="68"/>
      <c r="AO252" s="68"/>
      <c r="AP252" s="68"/>
      <c r="AQ252" s="68"/>
      <c r="AR252" s="68"/>
      <c r="AS252" s="68" t="s">
        <v>179</v>
      </c>
      <c r="AT252" s="115" t="s">
        <v>1381</v>
      </c>
      <c r="AU252" s="116" t="b">
        <f>IF(Table1[[#This Row],[PROPOSED
Form ID Name]]=Table1[[#This Row],[ADOPTED
Form ID Name]],TRUE,FALSE)</f>
        <v>1</v>
      </c>
      <c r="AV252" s="121" t="s">
        <v>1382</v>
      </c>
      <c r="AW252" s="122" t="b">
        <f>AND(Table1[[#This Row],[PROPOSED Adjustment Description]]=Table1[[#This Row],[ ADOPTED
Adjustment Description]],TRUE,FALSE)</f>
        <v>0</v>
      </c>
    </row>
    <row r="253" spans="1:49" s="1" customFormat="1" ht="45" hidden="1" customHeight="1" x14ac:dyDescent="0.15">
      <c r="A253" s="61">
        <v>100000</v>
      </c>
      <c r="B253" s="62" t="s">
        <v>57</v>
      </c>
      <c r="C253" s="63">
        <v>1716</v>
      </c>
      <c r="D253" s="62" t="s">
        <v>1290</v>
      </c>
      <c r="E253" s="62" t="s">
        <v>465</v>
      </c>
      <c r="F253" s="62" t="s">
        <v>622</v>
      </c>
      <c r="G253" s="62" t="s">
        <v>104</v>
      </c>
      <c r="H253" s="62" t="s">
        <v>853</v>
      </c>
      <c r="I253" s="125">
        <v>57156</v>
      </c>
      <c r="J253" s="126" t="s">
        <v>1386</v>
      </c>
      <c r="K253" s="64"/>
      <c r="L253" s="65"/>
      <c r="M253" s="65"/>
      <c r="N253" s="65"/>
      <c r="O253" s="65">
        <f>SUM(Table1[[#This Row],[Salaries and Wages]:[Variable Fringe]])</f>
        <v>0</v>
      </c>
      <c r="P253" s="65"/>
      <c r="Q253" s="65">
        <v>112997</v>
      </c>
      <c r="R253" s="65"/>
      <c r="S253" s="65"/>
      <c r="T253" s="65"/>
      <c r="U253" s="65"/>
      <c r="V253" s="65"/>
      <c r="W253" s="65">
        <f>SUM(Table1[[#This Row],[ADOPTED
Supplies]:[ADOPTED
Other]])+Table1[[#This Row],[
 ADOPTED
Capital Expenditures]]</f>
        <v>60000</v>
      </c>
      <c r="X253" s="65"/>
      <c r="Y253" s="65"/>
      <c r="Z253" s="65">
        <v>112997</v>
      </c>
      <c r="AA253" s="65"/>
      <c r="AB253" s="130" t="s">
        <v>1387</v>
      </c>
      <c r="AC253" s="62" t="s">
        <v>1383</v>
      </c>
      <c r="AD253" s="66" t="s">
        <v>1384</v>
      </c>
      <c r="AE253" s="62" t="s">
        <v>67</v>
      </c>
      <c r="AF253" s="62" t="s">
        <v>1385</v>
      </c>
      <c r="AG253" s="91"/>
      <c r="AH253" s="66">
        <v>0</v>
      </c>
      <c r="AI253" s="66"/>
      <c r="AJ253" s="62"/>
      <c r="AK253" s="62"/>
      <c r="AL253" s="62"/>
      <c r="AM253" s="62"/>
      <c r="AN253" s="62"/>
      <c r="AO253" s="62"/>
      <c r="AP253" s="62"/>
      <c r="AQ253" s="62"/>
      <c r="AR253" s="62"/>
      <c r="AS253" s="62" t="s">
        <v>179</v>
      </c>
      <c r="AT253" s="115" t="s">
        <v>1386</v>
      </c>
      <c r="AU253" s="116" t="b">
        <f>IF(Table1[[#This Row],[PROPOSED
Form ID Name]]=Table1[[#This Row],[ADOPTED
Form ID Name]],TRUE,FALSE)</f>
        <v>1</v>
      </c>
      <c r="AV253" s="121" t="s">
        <v>1387</v>
      </c>
      <c r="AW253" s="122" t="b">
        <f>AND(Table1[[#This Row],[PROPOSED Adjustment Description]]=Table1[[#This Row],[ ADOPTED
Adjustment Description]],TRUE,FALSE)</f>
        <v>0</v>
      </c>
    </row>
    <row r="254" spans="1:49" s="1" customFormat="1" ht="45" hidden="1" customHeight="1" x14ac:dyDescent="0.15">
      <c r="A254" s="67">
        <v>100000</v>
      </c>
      <c r="B254" s="68" t="s">
        <v>57</v>
      </c>
      <c r="C254" s="69">
        <v>1623</v>
      </c>
      <c r="D254" s="68" t="s">
        <v>1388</v>
      </c>
      <c r="E254" s="68" t="s">
        <v>103</v>
      </c>
      <c r="F254" s="68" t="s">
        <v>83</v>
      </c>
      <c r="G254" s="68" t="s">
        <v>61</v>
      </c>
      <c r="H254" s="68" t="s">
        <v>83</v>
      </c>
      <c r="I254" s="125">
        <v>57160</v>
      </c>
      <c r="J254" s="126" t="s">
        <v>1389</v>
      </c>
      <c r="K254" s="70">
        <v>1</v>
      </c>
      <c r="L254" s="71">
        <v>147000</v>
      </c>
      <c r="M254" s="71">
        <v>27552</v>
      </c>
      <c r="N254" s="71">
        <v>11570</v>
      </c>
      <c r="O254" s="71">
        <f>SUM(Table1[[#This Row],[Salaries and Wages]:[Variable Fringe]])</f>
        <v>0</v>
      </c>
      <c r="P254" s="71"/>
      <c r="Q254" s="71"/>
      <c r="R254" s="71"/>
      <c r="S254" s="71"/>
      <c r="T254" s="71"/>
      <c r="U254" s="71"/>
      <c r="V254" s="71"/>
      <c r="W254" s="71">
        <f>SUM(Table1[[#This Row],[ADOPTED
Supplies]:[ADOPTED
Other]])+Table1[[#This Row],[
 ADOPTED
Capital Expenditures]]</f>
        <v>155000</v>
      </c>
      <c r="X254" s="71"/>
      <c r="Y254" s="71"/>
      <c r="Z254" s="71">
        <v>186122</v>
      </c>
      <c r="AA254" s="71"/>
      <c r="AB254" s="130" t="s">
        <v>1390</v>
      </c>
      <c r="AC254" s="68" t="s">
        <v>1391</v>
      </c>
      <c r="AD254" s="72" t="s">
        <v>1392</v>
      </c>
      <c r="AE254" s="68" t="s">
        <v>67</v>
      </c>
      <c r="AF254" s="72" t="s">
        <v>1393</v>
      </c>
      <c r="AG254" s="92"/>
      <c r="AH254" s="72">
        <v>0</v>
      </c>
      <c r="AI254" s="72"/>
      <c r="AJ254" s="72"/>
      <c r="AK254" s="72"/>
      <c r="AL254" s="72"/>
      <c r="AM254" s="72"/>
      <c r="AN254" s="72"/>
      <c r="AO254" s="72"/>
      <c r="AP254" s="72"/>
      <c r="AQ254" s="72"/>
      <c r="AR254" s="72"/>
      <c r="AS254" s="68" t="s">
        <v>70</v>
      </c>
      <c r="AT254" s="115" t="s">
        <v>1389</v>
      </c>
      <c r="AU254" s="116" t="b">
        <f>IF(Table1[[#This Row],[PROPOSED
Form ID Name]]=Table1[[#This Row],[ADOPTED
Form ID Name]],TRUE,FALSE)</f>
        <v>1</v>
      </c>
      <c r="AV254" s="121" t="s">
        <v>1390</v>
      </c>
      <c r="AW254" s="122" t="b">
        <f>AND(Table1[[#This Row],[PROPOSED Adjustment Description]]=Table1[[#This Row],[ ADOPTED
Adjustment Description]],TRUE,FALSE)</f>
        <v>0</v>
      </c>
    </row>
    <row r="255" spans="1:49" s="1" customFormat="1" ht="45" hidden="1" customHeight="1" x14ac:dyDescent="0.15">
      <c r="A255" s="61">
        <v>100000</v>
      </c>
      <c r="B255" s="73" t="s">
        <v>57</v>
      </c>
      <c r="C255" s="63">
        <v>171412</v>
      </c>
      <c r="D255" s="73" t="s">
        <v>1287</v>
      </c>
      <c r="E255" s="73" t="s">
        <v>103</v>
      </c>
      <c r="F255" s="73" t="s">
        <v>60</v>
      </c>
      <c r="G255" s="73" t="s">
        <v>1249</v>
      </c>
      <c r="H255" s="73" t="s">
        <v>83</v>
      </c>
      <c r="I255" s="125">
        <v>57161</v>
      </c>
      <c r="J255" s="127" t="s">
        <v>1394</v>
      </c>
      <c r="K255" s="74">
        <v>0.5</v>
      </c>
      <c r="L255" s="75">
        <v>21756</v>
      </c>
      <c r="M255" s="75">
        <v>11586</v>
      </c>
      <c r="N255" s="75">
        <v>8187</v>
      </c>
      <c r="O255" s="75">
        <f>SUM(Table1[[#This Row],[Salaries and Wages]:[Variable Fringe]])</f>
        <v>0</v>
      </c>
      <c r="P255" s="75">
        <v>4156</v>
      </c>
      <c r="Q255" s="75">
        <v>55413</v>
      </c>
      <c r="R255" s="75"/>
      <c r="S255" s="75">
        <v>39390</v>
      </c>
      <c r="T255" s="75"/>
      <c r="U255" s="75"/>
      <c r="V255" s="75"/>
      <c r="W255" s="75">
        <f>SUM(Table1[[#This Row],[ADOPTED
Supplies]:[ADOPTED
Other]])+Table1[[#This Row],[
 ADOPTED
Capital Expenditures]]</f>
        <v>100000</v>
      </c>
      <c r="X255" s="75"/>
      <c r="Y255" s="75"/>
      <c r="Z255" s="75">
        <v>140488</v>
      </c>
      <c r="AA255" s="75"/>
      <c r="AB255" s="131" t="s">
        <v>1395</v>
      </c>
      <c r="AC255" s="62" t="s">
        <v>1396</v>
      </c>
      <c r="AD255" s="62" t="s">
        <v>1397</v>
      </c>
      <c r="AE255" s="73" t="s">
        <v>94</v>
      </c>
      <c r="AF255" s="62" t="s">
        <v>1276</v>
      </c>
      <c r="AG255" s="91"/>
      <c r="AH255" s="66">
        <v>0</v>
      </c>
      <c r="AI255" s="66"/>
      <c r="AJ255" s="62"/>
      <c r="AK255" s="62"/>
      <c r="AL255" s="62"/>
      <c r="AM255" s="62"/>
      <c r="AN255" s="62"/>
      <c r="AO255" s="62"/>
      <c r="AP255" s="62"/>
      <c r="AQ255" s="62"/>
      <c r="AR255" s="62"/>
      <c r="AS255" s="62" t="s">
        <v>70</v>
      </c>
      <c r="AT255" s="115" t="s">
        <v>1394</v>
      </c>
      <c r="AU255" s="116" t="b">
        <f>IF(Table1[[#This Row],[PROPOSED
Form ID Name]]=Table1[[#This Row],[ADOPTED
Form ID Name]],TRUE,FALSE)</f>
        <v>1</v>
      </c>
      <c r="AV255" s="121" t="s">
        <v>1395</v>
      </c>
      <c r="AW255" s="122" t="b">
        <f>AND(Table1[[#This Row],[PROPOSED Adjustment Description]]=Table1[[#This Row],[ ADOPTED
Adjustment Description]],TRUE,FALSE)</f>
        <v>0</v>
      </c>
    </row>
    <row r="256" spans="1:49" s="1" customFormat="1" ht="45" hidden="1" customHeight="1" x14ac:dyDescent="0.15">
      <c r="A256" s="61">
        <v>720048</v>
      </c>
      <c r="B256" s="73" t="s">
        <v>115</v>
      </c>
      <c r="C256" s="63">
        <v>1515</v>
      </c>
      <c r="D256" s="73" t="s">
        <v>116</v>
      </c>
      <c r="E256" s="73" t="s">
        <v>103</v>
      </c>
      <c r="F256" s="73" t="s">
        <v>60</v>
      </c>
      <c r="G256" s="73" t="s">
        <v>61</v>
      </c>
      <c r="H256" s="73" t="s">
        <v>83</v>
      </c>
      <c r="I256" s="125">
        <v>57165</v>
      </c>
      <c r="J256" s="127" t="s">
        <v>1398</v>
      </c>
      <c r="K256" s="74">
        <v>1</v>
      </c>
      <c r="L256" s="75">
        <v>49778</v>
      </c>
      <c r="M256" s="75">
        <v>14307</v>
      </c>
      <c r="N256" s="75">
        <v>8944</v>
      </c>
      <c r="O256" s="75">
        <f>SUM(Table1[[#This Row],[Salaries and Wages]:[Variable Fringe]])</f>
        <v>0</v>
      </c>
      <c r="P256" s="75"/>
      <c r="Q256" s="75">
        <v>500</v>
      </c>
      <c r="R256" s="75"/>
      <c r="S256" s="75"/>
      <c r="T256" s="75"/>
      <c r="U256" s="75"/>
      <c r="V256" s="75"/>
      <c r="W256" s="75">
        <f>SUM(Table1[[#This Row],[ADOPTED
Supplies]:[ADOPTED
Other]])+Table1[[#This Row],[
 ADOPTED
Capital Expenditures]]</f>
        <v>65000</v>
      </c>
      <c r="X256" s="75"/>
      <c r="Y256" s="75"/>
      <c r="Z256" s="75">
        <v>73529</v>
      </c>
      <c r="AA256" s="75"/>
      <c r="AB256" s="132" t="s">
        <v>1399</v>
      </c>
      <c r="AC256" s="62" t="s">
        <v>1400</v>
      </c>
      <c r="AD256" s="66" t="s">
        <v>1401</v>
      </c>
      <c r="AE256" s="73" t="s">
        <v>67</v>
      </c>
      <c r="AF256" s="62" t="s">
        <v>1402</v>
      </c>
      <c r="AG256" s="91"/>
      <c r="AH256" s="66">
        <v>0</v>
      </c>
      <c r="AI256" s="66"/>
      <c r="AJ256" s="62"/>
      <c r="AK256" s="62"/>
      <c r="AL256" s="62"/>
      <c r="AM256" s="62"/>
      <c r="AN256" s="62"/>
      <c r="AO256" s="62"/>
      <c r="AP256" s="62"/>
      <c r="AQ256" s="62"/>
      <c r="AR256" s="62" t="s">
        <v>70</v>
      </c>
      <c r="AS256" s="62"/>
      <c r="AT256" s="115" t="s">
        <v>1398</v>
      </c>
      <c r="AU256" s="117" t="b">
        <f>IF(Table1[[#This Row],[PROPOSED
Form ID Name]]=Table1[[#This Row],[ADOPTED
Form ID Name]],TRUE,FALSE)</f>
        <v>1</v>
      </c>
      <c r="AV256" s="121" t="s">
        <v>1399</v>
      </c>
      <c r="AW256" s="122" t="b">
        <f>AND(Table1[[#This Row],[PROPOSED Adjustment Description]]=Table1[[#This Row],[ ADOPTED
Adjustment Description]],TRUE,FALSE)</f>
        <v>0</v>
      </c>
    </row>
    <row r="257" spans="1:49" s="1" customFormat="1" ht="45" hidden="1" customHeight="1" x14ac:dyDescent="0.15">
      <c r="A257" s="67">
        <v>100000</v>
      </c>
      <c r="B257" s="68" t="s">
        <v>57</v>
      </c>
      <c r="C257" s="69">
        <v>171413</v>
      </c>
      <c r="D257" s="68" t="s">
        <v>1403</v>
      </c>
      <c r="E257" s="68" t="s">
        <v>599</v>
      </c>
      <c r="F257" s="68" t="s">
        <v>60</v>
      </c>
      <c r="G257" s="68" t="s">
        <v>61</v>
      </c>
      <c r="H257" s="68" t="s">
        <v>83</v>
      </c>
      <c r="I257" s="125">
        <v>57176</v>
      </c>
      <c r="J257" s="126" t="s">
        <v>1404</v>
      </c>
      <c r="K257" s="70"/>
      <c r="L257" s="71"/>
      <c r="M257" s="71"/>
      <c r="N257" s="71"/>
      <c r="O257" s="71">
        <f>SUM(Table1[[#This Row],[Salaries and Wages]:[Variable Fringe]])</f>
        <v>0</v>
      </c>
      <c r="P257" s="71"/>
      <c r="Q257" s="71">
        <v>3834150</v>
      </c>
      <c r="R257" s="71"/>
      <c r="S257" s="71"/>
      <c r="T257" s="71"/>
      <c r="U257" s="71"/>
      <c r="V257" s="71"/>
      <c r="W257" s="71">
        <f>SUM(Table1[[#This Row],[ADOPTED
Supplies]:[ADOPTED
Other]])+Table1[[#This Row],[
 ADOPTED
Capital Expenditures]]</f>
        <v>30000</v>
      </c>
      <c r="X257" s="71"/>
      <c r="Y257" s="71"/>
      <c r="Z257" s="71">
        <v>3834150</v>
      </c>
      <c r="AA257" s="71"/>
      <c r="AB257" s="130" t="s">
        <v>1405</v>
      </c>
      <c r="AC257" s="68" t="s">
        <v>1406</v>
      </c>
      <c r="AD257" s="72" t="s">
        <v>1407</v>
      </c>
      <c r="AE257" s="68" t="s">
        <v>67</v>
      </c>
      <c r="AF257" s="72" t="s">
        <v>1408</v>
      </c>
      <c r="AG257" s="92"/>
      <c r="AH257" s="72">
        <v>0</v>
      </c>
      <c r="AI257" s="72"/>
      <c r="AJ257" s="72"/>
      <c r="AK257" s="72"/>
      <c r="AL257" s="72"/>
      <c r="AM257" s="72"/>
      <c r="AN257" s="72"/>
      <c r="AO257" s="72"/>
      <c r="AP257" s="72"/>
      <c r="AQ257" s="72"/>
      <c r="AR257" s="72"/>
      <c r="AS257" s="68" t="s">
        <v>70</v>
      </c>
      <c r="AT257" s="115" t="s">
        <v>1404</v>
      </c>
      <c r="AU257" s="116" t="b">
        <f>IF(Table1[[#This Row],[PROPOSED
Form ID Name]]=Table1[[#This Row],[ADOPTED
Form ID Name]],TRUE,FALSE)</f>
        <v>1</v>
      </c>
      <c r="AV257" s="121" t="s">
        <v>1405</v>
      </c>
      <c r="AW257" s="122" t="b">
        <f>AND(Table1[[#This Row],[PROPOSED Adjustment Description]]=Table1[[#This Row],[ ADOPTED
Adjustment Description]],TRUE,FALSE)</f>
        <v>0</v>
      </c>
    </row>
    <row r="258" spans="1:49" s="1" customFormat="1" ht="45" hidden="1" customHeight="1" x14ac:dyDescent="0.15">
      <c r="A258" s="61">
        <v>100000</v>
      </c>
      <c r="B258" s="62" t="s">
        <v>57</v>
      </c>
      <c r="C258" s="63">
        <v>1713</v>
      </c>
      <c r="D258" s="62" t="s">
        <v>875</v>
      </c>
      <c r="E258" s="62" t="s">
        <v>245</v>
      </c>
      <c r="F258" s="62" t="s">
        <v>127</v>
      </c>
      <c r="G258" s="62" t="s">
        <v>61</v>
      </c>
      <c r="H258" s="62" t="s">
        <v>83</v>
      </c>
      <c r="I258" s="125">
        <v>57182</v>
      </c>
      <c r="J258" s="126" t="s">
        <v>1409</v>
      </c>
      <c r="K258" s="64">
        <v>9.5</v>
      </c>
      <c r="L258" s="65">
        <v>526463</v>
      </c>
      <c r="M258" s="65">
        <v>171172</v>
      </c>
      <c r="N258" s="65">
        <v>113013</v>
      </c>
      <c r="O258" s="65">
        <f>SUM(Table1[[#This Row],[Salaries and Wages]:[Variable Fringe]])</f>
        <v>0</v>
      </c>
      <c r="P258" s="65">
        <v>3000</v>
      </c>
      <c r="Q258" s="65">
        <v>86585</v>
      </c>
      <c r="R258" s="65"/>
      <c r="S258" s="65">
        <v>41900</v>
      </c>
      <c r="T258" s="65"/>
      <c r="U258" s="65"/>
      <c r="V258" s="65"/>
      <c r="W258" s="65">
        <f>SUM(Table1[[#This Row],[ADOPTED
Supplies]:[ADOPTED
Other]])+Table1[[#This Row],[
 ADOPTED
Capital Expenditures]]</f>
        <v>6000</v>
      </c>
      <c r="X258" s="65"/>
      <c r="Y258" s="65"/>
      <c r="Z258" s="65">
        <v>942133</v>
      </c>
      <c r="AA258" s="65"/>
      <c r="AB258" s="130" t="s">
        <v>1410</v>
      </c>
      <c r="AC258" s="62" t="s">
        <v>1411</v>
      </c>
      <c r="AD258" s="62" t="s">
        <v>1412</v>
      </c>
      <c r="AE258" s="62" t="s">
        <v>94</v>
      </c>
      <c r="AF258" s="62" t="s">
        <v>69</v>
      </c>
      <c r="AG258" s="91"/>
      <c r="AH258" s="66" t="s">
        <v>1413</v>
      </c>
      <c r="AI258" s="66"/>
      <c r="AJ258" s="62"/>
      <c r="AK258" s="62"/>
      <c r="AL258" s="62"/>
      <c r="AM258" s="62"/>
      <c r="AN258" s="62"/>
      <c r="AO258" s="62"/>
      <c r="AP258" s="62"/>
      <c r="AQ258" s="62"/>
      <c r="AR258" s="62"/>
      <c r="AS258" s="62" t="s">
        <v>277</v>
      </c>
      <c r="AT258" s="115" t="s">
        <v>1409</v>
      </c>
      <c r="AU258" s="116" t="b">
        <f>IF(Table1[[#This Row],[PROPOSED
Form ID Name]]=Table1[[#This Row],[ADOPTED
Form ID Name]],TRUE,FALSE)</f>
        <v>1</v>
      </c>
      <c r="AV258" s="121" t="s">
        <v>1410</v>
      </c>
      <c r="AW258" s="122" t="b">
        <f>AND(Table1[[#This Row],[PROPOSED Adjustment Description]]=Table1[[#This Row],[ ADOPTED
Adjustment Description]],TRUE,FALSE)</f>
        <v>0</v>
      </c>
    </row>
    <row r="259" spans="1:49" s="1" customFormat="1" ht="45" hidden="1" customHeight="1" x14ac:dyDescent="0.15">
      <c r="A259" s="67">
        <v>100000</v>
      </c>
      <c r="B259" s="68" t="s">
        <v>57</v>
      </c>
      <c r="C259" s="69">
        <v>2115</v>
      </c>
      <c r="D259" s="68" t="s">
        <v>898</v>
      </c>
      <c r="E259" s="68" t="s">
        <v>335</v>
      </c>
      <c r="F259" s="68" t="s">
        <v>307</v>
      </c>
      <c r="G259" s="68" t="s">
        <v>128</v>
      </c>
      <c r="H259" s="68" t="s">
        <v>83</v>
      </c>
      <c r="I259" s="125">
        <v>57184</v>
      </c>
      <c r="J259" s="126" t="s">
        <v>1416</v>
      </c>
      <c r="K259" s="70">
        <v>1</v>
      </c>
      <c r="L259" s="71">
        <v>79973</v>
      </c>
      <c r="M259" s="71">
        <v>25191</v>
      </c>
      <c r="N259" s="71">
        <v>9760</v>
      </c>
      <c r="O259" s="71">
        <f>SUM(Table1[[#This Row],[Salaries and Wages]:[Variable Fringe]])</f>
        <v>0</v>
      </c>
      <c r="P259" s="71"/>
      <c r="Q259" s="71">
        <v>85000</v>
      </c>
      <c r="R259" s="71"/>
      <c r="S259" s="71"/>
      <c r="T259" s="71"/>
      <c r="U259" s="71"/>
      <c r="V259" s="71"/>
      <c r="W259" s="71">
        <f>SUM(Table1[[#This Row],[ADOPTED
Supplies]:[ADOPTED
Other]])+Table1[[#This Row],[
 ADOPTED
Capital Expenditures]]</f>
        <v>0</v>
      </c>
      <c r="X259" s="71"/>
      <c r="Y259" s="71"/>
      <c r="Z259" s="71">
        <v>199924</v>
      </c>
      <c r="AA259" s="71"/>
      <c r="AB259" s="130" t="s">
        <v>1417</v>
      </c>
      <c r="AC259" s="68" t="s">
        <v>999</v>
      </c>
      <c r="AD259" s="68" t="s">
        <v>1000</v>
      </c>
      <c r="AE259" s="68" t="s">
        <v>67</v>
      </c>
      <c r="AF259" s="72" t="s">
        <v>1418</v>
      </c>
      <c r="AG259" s="92"/>
      <c r="AH259" s="72">
        <v>1</v>
      </c>
      <c r="AI259" s="72"/>
      <c r="AJ259" s="72"/>
      <c r="AK259" s="72"/>
      <c r="AL259" s="72"/>
      <c r="AM259" s="72"/>
      <c r="AN259" s="72"/>
      <c r="AO259" s="72"/>
      <c r="AP259" s="72"/>
      <c r="AQ259" s="72"/>
      <c r="AR259" s="72"/>
      <c r="AS259" s="68" t="s">
        <v>70</v>
      </c>
      <c r="AT259" s="115" t="s">
        <v>1416</v>
      </c>
      <c r="AU259" s="116" t="b">
        <f>IF(Table1[[#This Row],[PROPOSED
Form ID Name]]=Table1[[#This Row],[ADOPTED
Form ID Name]],TRUE,FALSE)</f>
        <v>1</v>
      </c>
      <c r="AV259" s="121" t="s">
        <v>1417</v>
      </c>
      <c r="AW259" s="122" t="b">
        <f>AND(Table1[[#This Row],[PROPOSED Adjustment Description]]=Table1[[#This Row],[ ADOPTED
Adjustment Description]],TRUE,FALSE)</f>
        <v>0</v>
      </c>
    </row>
    <row r="260" spans="1:49" s="1" customFormat="1" ht="45" hidden="1" customHeight="1" x14ac:dyDescent="0.15">
      <c r="A260" s="67">
        <v>700000</v>
      </c>
      <c r="B260" s="79" t="s">
        <v>1169</v>
      </c>
      <c r="C260" s="69">
        <v>2000</v>
      </c>
      <c r="D260" s="79" t="s">
        <v>393</v>
      </c>
      <c r="E260" s="79" t="s">
        <v>411</v>
      </c>
      <c r="F260" s="79" t="s">
        <v>83</v>
      </c>
      <c r="G260" s="79" t="s">
        <v>142</v>
      </c>
      <c r="H260" s="79" t="s">
        <v>284</v>
      </c>
      <c r="I260" s="125">
        <v>57195</v>
      </c>
      <c r="J260" s="127" t="s">
        <v>1419</v>
      </c>
      <c r="K260" s="80"/>
      <c r="L260" s="81"/>
      <c r="M260" s="81"/>
      <c r="N260" s="81"/>
      <c r="O260" s="81">
        <f>SUM(Table1[[#This Row],[Salaries and Wages]:[Variable Fringe]])</f>
        <v>0</v>
      </c>
      <c r="P260" s="81"/>
      <c r="Q260" s="81"/>
      <c r="R260" s="81">
        <v>186163</v>
      </c>
      <c r="S260" s="81"/>
      <c r="T260" s="81"/>
      <c r="U260" s="81"/>
      <c r="V260" s="81"/>
      <c r="W260" s="81">
        <f>SUM(Table1[[#This Row],[ADOPTED
Supplies]:[ADOPTED
Other]])+Table1[[#This Row],[
 ADOPTED
Capital Expenditures]]</f>
        <v>0</v>
      </c>
      <c r="X260" s="81"/>
      <c r="Y260" s="81"/>
      <c r="Z260" s="81">
        <v>186163</v>
      </c>
      <c r="AA260" s="81"/>
      <c r="AB260" s="132" t="s">
        <v>1420</v>
      </c>
      <c r="AC260" s="68" t="s">
        <v>1421</v>
      </c>
      <c r="AD260" s="68" t="s">
        <v>1420</v>
      </c>
      <c r="AE260" s="79" t="s">
        <v>94</v>
      </c>
      <c r="AF260" s="79" t="s">
        <v>69</v>
      </c>
      <c r="AG260" s="94"/>
      <c r="AH260" s="82">
        <v>0</v>
      </c>
      <c r="AI260" s="82"/>
      <c r="AJ260" s="79"/>
      <c r="AK260" s="79"/>
      <c r="AL260" s="79"/>
      <c r="AM260" s="79"/>
      <c r="AN260" s="79"/>
      <c r="AO260" s="68" t="s">
        <v>83</v>
      </c>
      <c r="AP260" s="68"/>
      <c r="AQ260" s="68"/>
      <c r="AR260" s="87"/>
      <c r="AS260" s="87"/>
      <c r="AT260" s="115" t="s">
        <v>1419</v>
      </c>
      <c r="AU260" s="117" t="b">
        <f>IF(Table1[[#This Row],[PROPOSED
Form ID Name]]=Table1[[#This Row],[ADOPTED
Form ID Name]],TRUE,FALSE)</f>
        <v>1</v>
      </c>
      <c r="AV260" s="121" t="s">
        <v>1420</v>
      </c>
      <c r="AW260" s="122" t="b">
        <f>AND(Table1[[#This Row],[PROPOSED Adjustment Description]]=Table1[[#This Row],[ ADOPTED
Adjustment Description]],TRUE,FALSE)</f>
        <v>0</v>
      </c>
    </row>
    <row r="261" spans="1:49" s="1" customFormat="1" ht="45" hidden="1" customHeight="1" x14ac:dyDescent="0.15">
      <c r="A261" s="67">
        <v>700001</v>
      </c>
      <c r="B261" s="79" t="s">
        <v>1179</v>
      </c>
      <c r="C261" s="69">
        <v>2000</v>
      </c>
      <c r="D261" s="79" t="s">
        <v>393</v>
      </c>
      <c r="E261" s="79" t="s">
        <v>411</v>
      </c>
      <c r="F261" s="79" t="s">
        <v>83</v>
      </c>
      <c r="G261" s="79" t="s">
        <v>142</v>
      </c>
      <c r="H261" s="79" t="s">
        <v>284</v>
      </c>
      <c r="I261" s="125">
        <v>57199</v>
      </c>
      <c r="J261" s="127" t="s">
        <v>1422</v>
      </c>
      <c r="K261" s="80"/>
      <c r="L261" s="81"/>
      <c r="M261" s="81"/>
      <c r="N261" s="81"/>
      <c r="O261" s="81">
        <f>SUM(Table1[[#This Row],[Salaries and Wages]:[Variable Fringe]])</f>
        <v>73379</v>
      </c>
      <c r="P261" s="81"/>
      <c r="Q261" s="81"/>
      <c r="R261" s="81">
        <v>1811929</v>
      </c>
      <c r="S261" s="81"/>
      <c r="T261" s="81"/>
      <c r="U261" s="81"/>
      <c r="V261" s="81"/>
      <c r="W261" s="81">
        <f>SUM(Table1[[#This Row],[ADOPTED
Supplies]:[ADOPTED
Other]])+Table1[[#This Row],[
 ADOPTED
Capital Expenditures]]</f>
        <v>111050</v>
      </c>
      <c r="X261" s="81"/>
      <c r="Y261" s="81"/>
      <c r="Z261" s="81">
        <v>1811929</v>
      </c>
      <c r="AA261" s="81"/>
      <c r="AB261" s="132" t="s">
        <v>1423</v>
      </c>
      <c r="AC261" s="68" t="s">
        <v>1424</v>
      </c>
      <c r="AD261" s="68" t="s">
        <v>1423</v>
      </c>
      <c r="AE261" s="79" t="s">
        <v>94</v>
      </c>
      <c r="AF261" s="79" t="s">
        <v>69</v>
      </c>
      <c r="AG261" s="94"/>
      <c r="AH261" s="82">
        <v>0</v>
      </c>
      <c r="AI261" s="82"/>
      <c r="AJ261" s="79"/>
      <c r="AK261" s="79"/>
      <c r="AL261" s="79"/>
      <c r="AM261" s="79"/>
      <c r="AN261" s="79"/>
      <c r="AO261" s="68" t="s">
        <v>83</v>
      </c>
      <c r="AP261" s="68"/>
      <c r="AQ261" s="68"/>
      <c r="AR261" s="87"/>
      <c r="AS261" s="87"/>
      <c r="AT261" s="115" t="s">
        <v>1422</v>
      </c>
      <c r="AU261" s="117" t="b">
        <f>IF(Table1[[#This Row],[PROPOSED
Form ID Name]]=Table1[[#This Row],[ADOPTED
Form ID Name]],TRUE,FALSE)</f>
        <v>1</v>
      </c>
      <c r="AV261" s="121" t="s">
        <v>1423</v>
      </c>
      <c r="AW261" s="122" t="b">
        <f>AND(Table1[[#This Row],[PROPOSED Adjustment Description]]=Table1[[#This Row],[ ADOPTED
Adjustment Description]],TRUE,FALSE)</f>
        <v>0</v>
      </c>
    </row>
    <row r="262" spans="1:49" s="1" customFormat="1" ht="45" hidden="1" customHeight="1" x14ac:dyDescent="0.15">
      <c r="A262" s="61">
        <v>700011</v>
      </c>
      <c r="B262" s="73" t="s">
        <v>392</v>
      </c>
      <c r="C262" s="63">
        <v>2000</v>
      </c>
      <c r="D262" s="73" t="s">
        <v>393</v>
      </c>
      <c r="E262" s="73" t="s">
        <v>411</v>
      </c>
      <c r="F262" s="73" t="s">
        <v>83</v>
      </c>
      <c r="G262" s="73" t="s">
        <v>142</v>
      </c>
      <c r="H262" s="73" t="s">
        <v>284</v>
      </c>
      <c r="I262" s="125">
        <v>57200</v>
      </c>
      <c r="J262" s="127" t="s">
        <v>1425</v>
      </c>
      <c r="K262" s="74"/>
      <c r="L262" s="75"/>
      <c r="M262" s="75"/>
      <c r="N262" s="75"/>
      <c r="O262" s="75">
        <f>SUM(Table1[[#This Row],[Salaries and Wages]:[Variable Fringe]])</f>
        <v>171417</v>
      </c>
      <c r="P262" s="75"/>
      <c r="Q262" s="75"/>
      <c r="R262" s="75">
        <v>8501254</v>
      </c>
      <c r="S262" s="75"/>
      <c r="T262" s="75"/>
      <c r="U262" s="75"/>
      <c r="V262" s="75"/>
      <c r="W262" s="75">
        <f>SUM(Table1[[#This Row],[ADOPTED
Supplies]:[ADOPTED
Other]])+Table1[[#This Row],[
 ADOPTED
Capital Expenditures]]</f>
        <v>2120</v>
      </c>
      <c r="X262" s="75"/>
      <c r="Y262" s="75"/>
      <c r="Z262" s="75">
        <v>8501254</v>
      </c>
      <c r="AA262" s="75"/>
      <c r="AB262" s="132" t="s">
        <v>1423</v>
      </c>
      <c r="AC262" s="62" t="s">
        <v>1421</v>
      </c>
      <c r="AD262" s="62" t="s">
        <v>1423</v>
      </c>
      <c r="AE262" s="73" t="s">
        <v>94</v>
      </c>
      <c r="AF262" s="73" t="s">
        <v>69</v>
      </c>
      <c r="AG262" s="93"/>
      <c r="AH262" s="76">
        <v>0</v>
      </c>
      <c r="AI262" s="76"/>
      <c r="AJ262" s="73"/>
      <c r="AK262" s="73"/>
      <c r="AL262" s="73"/>
      <c r="AM262" s="73"/>
      <c r="AN262" s="73"/>
      <c r="AO262" s="62" t="s">
        <v>83</v>
      </c>
      <c r="AP262" s="62"/>
      <c r="AQ262" s="62"/>
      <c r="AR262" s="87"/>
      <c r="AS262" s="87"/>
      <c r="AT262" s="115" t="s">
        <v>1425</v>
      </c>
      <c r="AU262" s="117" t="b">
        <f>IF(Table1[[#This Row],[PROPOSED
Form ID Name]]=Table1[[#This Row],[ADOPTED
Form ID Name]],TRUE,FALSE)</f>
        <v>1</v>
      </c>
      <c r="AV262" s="121" t="s">
        <v>1423</v>
      </c>
      <c r="AW262" s="122" t="b">
        <f>AND(Table1[[#This Row],[PROPOSED Adjustment Description]]=Table1[[#This Row],[ ADOPTED
Adjustment Description]],TRUE,FALSE)</f>
        <v>0</v>
      </c>
    </row>
    <row r="263" spans="1:49" s="1" customFormat="1" ht="45" hidden="1" customHeight="1" x14ac:dyDescent="0.15">
      <c r="A263" s="67">
        <v>720048</v>
      </c>
      <c r="B263" s="79" t="s">
        <v>115</v>
      </c>
      <c r="C263" s="69">
        <v>1515</v>
      </c>
      <c r="D263" s="79" t="s">
        <v>116</v>
      </c>
      <c r="E263" s="79" t="s">
        <v>238</v>
      </c>
      <c r="F263" s="79" t="s">
        <v>83</v>
      </c>
      <c r="G263" s="79" t="s">
        <v>61</v>
      </c>
      <c r="H263" s="79" t="s">
        <v>83</v>
      </c>
      <c r="I263" s="125">
        <v>57203</v>
      </c>
      <c r="J263" s="127" t="s">
        <v>1426</v>
      </c>
      <c r="K263" s="80">
        <v>3</v>
      </c>
      <c r="L263" s="81">
        <v>241266</v>
      </c>
      <c r="M263" s="81">
        <v>56097</v>
      </c>
      <c r="N263" s="81">
        <v>29313</v>
      </c>
      <c r="O263" s="81">
        <f>SUM(Table1[[#This Row],[Salaries and Wages]:[Variable Fringe]])</f>
        <v>30672</v>
      </c>
      <c r="P263" s="81"/>
      <c r="Q263" s="81">
        <v>1500</v>
      </c>
      <c r="R263" s="81"/>
      <c r="S263" s="81"/>
      <c r="T263" s="81"/>
      <c r="U263" s="81"/>
      <c r="V263" s="81"/>
      <c r="W263" s="81">
        <f>SUM(Table1[[#This Row],[ADOPTED
Supplies]:[ADOPTED
Other]])+Table1[[#This Row],[
 ADOPTED
Capital Expenditures]]</f>
        <v>0</v>
      </c>
      <c r="X263" s="81"/>
      <c r="Y263" s="81"/>
      <c r="Z263" s="81">
        <v>328176</v>
      </c>
      <c r="AA263" s="81"/>
      <c r="AB263" s="132" t="s">
        <v>1427</v>
      </c>
      <c r="AC263" s="68" t="s">
        <v>1400</v>
      </c>
      <c r="AD263" s="72" t="s">
        <v>1428</v>
      </c>
      <c r="AE263" s="79" t="s">
        <v>67</v>
      </c>
      <c r="AF263" s="68" t="s">
        <v>1429</v>
      </c>
      <c r="AG263" s="92"/>
      <c r="AH263" s="72">
        <v>0</v>
      </c>
      <c r="AI263" s="72"/>
      <c r="AJ263" s="68"/>
      <c r="AK263" s="68"/>
      <c r="AL263" s="68"/>
      <c r="AM263" s="68"/>
      <c r="AN263" s="68"/>
      <c r="AO263" s="68"/>
      <c r="AP263" s="68"/>
      <c r="AQ263" s="68"/>
      <c r="AR263" s="68" t="s">
        <v>70</v>
      </c>
      <c r="AS263" s="68"/>
      <c r="AT263" s="115" t="s">
        <v>1426</v>
      </c>
      <c r="AU263" s="117" t="b">
        <f>IF(Table1[[#This Row],[PROPOSED
Form ID Name]]=Table1[[#This Row],[ADOPTED
Form ID Name]],TRUE,FALSE)</f>
        <v>1</v>
      </c>
      <c r="AV263" s="121" t="s">
        <v>1427</v>
      </c>
      <c r="AW263" s="122" t="b">
        <f>AND(Table1[[#This Row],[PROPOSED Adjustment Description]]=Table1[[#This Row],[ ADOPTED
Adjustment Description]],TRUE,FALSE)</f>
        <v>0</v>
      </c>
    </row>
    <row r="264" spans="1:49" s="1" customFormat="1" ht="45" hidden="1" customHeight="1" x14ac:dyDescent="0.15">
      <c r="A264" s="61">
        <v>720048</v>
      </c>
      <c r="B264" s="73" t="s">
        <v>115</v>
      </c>
      <c r="C264" s="63">
        <v>1515</v>
      </c>
      <c r="D264" s="73" t="s">
        <v>116</v>
      </c>
      <c r="E264" s="73" t="s">
        <v>72</v>
      </c>
      <c r="F264" s="73" t="s">
        <v>83</v>
      </c>
      <c r="G264" s="73" t="s">
        <v>61</v>
      </c>
      <c r="H264" s="73" t="s">
        <v>83</v>
      </c>
      <c r="I264" s="125">
        <v>57211</v>
      </c>
      <c r="J264" s="127" t="s">
        <v>1430</v>
      </c>
      <c r="K264" s="74">
        <v>1</v>
      </c>
      <c r="L264" s="75">
        <v>124847</v>
      </c>
      <c r="M264" s="75">
        <v>25062</v>
      </c>
      <c r="N264" s="75">
        <v>10970</v>
      </c>
      <c r="O264" s="75">
        <f>SUM(Table1[[#This Row],[Salaries and Wages]:[Variable Fringe]])</f>
        <v>70870</v>
      </c>
      <c r="P264" s="75"/>
      <c r="Q264" s="75">
        <v>500</v>
      </c>
      <c r="R264" s="75"/>
      <c r="S264" s="75"/>
      <c r="T264" s="75"/>
      <c r="U264" s="75"/>
      <c r="V264" s="75"/>
      <c r="W264" s="75">
        <f>SUM(Table1[[#This Row],[ADOPTED
Supplies]:[ADOPTED
Other]])+Table1[[#This Row],[
 ADOPTED
Capital Expenditures]]</f>
        <v>0</v>
      </c>
      <c r="X264" s="75"/>
      <c r="Y264" s="75"/>
      <c r="Z264" s="75">
        <v>161379</v>
      </c>
      <c r="AA264" s="75"/>
      <c r="AB264" s="132" t="s">
        <v>1431</v>
      </c>
      <c r="AC264" s="62" t="s">
        <v>1400</v>
      </c>
      <c r="AD264" s="66" t="s">
        <v>1432</v>
      </c>
      <c r="AE264" s="73" t="s">
        <v>67</v>
      </c>
      <c r="AF264" s="62" t="s">
        <v>1433</v>
      </c>
      <c r="AG264" s="91"/>
      <c r="AH264" s="66">
        <v>0</v>
      </c>
      <c r="AI264" s="66"/>
      <c r="AJ264" s="62"/>
      <c r="AK264" s="62"/>
      <c r="AL264" s="62"/>
      <c r="AM264" s="62"/>
      <c r="AN264" s="62"/>
      <c r="AO264" s="62"/>
      <c r="AP264" s="62"/>
      <c r="AQ264" s="62"/>
      <c r="AR264" s="62" t="s">
        <v>277</v>
      </c>
      <c r="AS264" s="62"/>
      <c r="AT264" s="115" t="s">
        <v>1430</v>
      </c>
      <c r="AU264" s="117" t="b">
        <f>IF(Table1[[#This Row],[PROPOSED
Form ID Name]]=Table1[[#This Row],[ADOPTED
Form ID Name]],TRUE,FALSE)</f>
        <v>1</v>
      </c>
      <c r="AV264" s="121" t="s">
        <v>1431</v>
      </c>
      <c r="AW264" s="122" t="b">
        <f>AND(Table1[[#This Row],[PROPOSED Adjustment Description]]=Table1[[#This Row],[ ADOPTED
Adjustment Description]],TRUE,FALSE)</f>
        <v>0</v>
      </c>
    </row>
    <row r="265" spans="1:49" s="1" customFormat="1" ht="45" hidden="1" customHeight="1" x14ac:dyDescent="0.15">
      <c r="A265" s="61">
        <v>200111</v>
      </c>
      <c r="B265" s="73" t="s">
        <v>1434</v>
      </c>
      <c r="C265" s="63">
        <v>171417</v>
      </c>
      <c r="D265" s="73" t="s">
        <v>1435</v>
      </c>
      <c r="E265" s="73" t="s">
        <v>103</v>
      </c>
      <c r="F265" s="73" t="s">
        <v>83</v>
      </c>
      <c r="G265" s="73" t="s">
        <v>128</v>
      </c>
      <c r="H265" s="73" t="s">
        <v>83</v>
      </c>
      <c r="I265" s="125">
        <v>57217</v>
      </c>
      <c r="J265" s="127" t="s">
        <v>1436</v>
      </c>
      <c r="K265" s="74"/>
      <c r="L265" s="75"/>
      <c r="M265" s="75"/>
      <c r="N265" s="75"/>
      <c r="O265" s="75">
        <f>SUM(Table1[[#This Row],[Salaries and Wages]:[Variable Fringe]])</f>
        <v>0</v>
      </c>
      <c r="P265" s="75"/>
      <c r="Q265" s="75"/>
      <c r="R265" s="75"/>
      <c r="S265" s="75"/>
      <c r="T265" s="75"/>
      <c r="U265" s="75"/>
      <c r="V265" s="75"/>
      <c r="W265" s="75">
        <f>SUM(Table1[[#This Row],[ADOPTED
Supplies]:[ADOPTED
Other]])+Table1[[#This Row],[
 ADOPTED
Capital Expenditures]]</f>
        <v>22747</v>
      </c>
      <c r="X265" s="75">
        <v>5740</v>
      </c>
      <c r="Y265" s="75"/>
      <c r="Z265" s="75">
        <v>5740</v>
      </c>
      <c r="AA265" s="75"/>
      <c r="AB265" s="132" t="s">
        <v>1437</v>
      </c>
      <c r="AC265" s="62" t="s">
        <v>1438</v>
      </c>
      <c r="AD265" s="62" t="s">
        <v>1439</v>
      </c>
      <c r="AE265" s="73" t="s">
        <v>94</v>
      </c>
      <c r="AF265" s="73" t="s">
        <v>69</v>
      </c>
      <c r="AG265" s="93"/>
      <c r="AH265" s="76">
        <v>0</v>
      </c>
      <c r="AI265" s="76"/>
      <c r="AJ265" s="73"/>
      <c r="AK265" s="73"/>
      <c r="AL265" s="73"/>
      <c r="AM265" s="73"/>
      <c r="AN265" s="73"/>
      <c r="AO265" s="62" t="s">
        <v>83</v>
      </c>
      <c r="AP265" s="62"/>
      <c r="AQ265" s="62"/>
      <c r="AR265" s="87"/>
      <c r="AS265" s="87"/>
      <c r="AT265" s="115" t="s">
        <v>1436</v>
      </c>
      <c r="AU265" s="117" t="b">
        <f>IF(Table1[[#This Row],[PROPOSED
Form ID Name]]=Table1[[#This Row],[ADOPTED
Form ID Name]],TRUE,FALSE)</f>
        <v>1</v>
      </c>
      <c r="AV265" s="121" t="s">
        <v>1437</v>
      </c>
      <c r="AW265" s="122" t="b">
        <f>AND(Table1[[#This Row],[PROPOSED Adjustment Description]]=Table1[[#This Row],[ ADOPTED
Adjustment Description]],TRUE,FALSE)</f>
        <v>0</v>
      </c>
    </row>
    <row r="266" spans="1:49" s="1" customFormat="1" ht="45" hidden="1" customHeight="1" x14ac:dyDescent="0.15">
      <c r="A266" s="67">
        <v>700033</v>
      </c>
      <c r="B266" s="68" t="s">
        <v>798</v>
      </c>
      <c r="C266" s="69">
        <v>2111</v>
      </c>
      <c r="D266" s="68" t="s">
        <v>799</v>
      </c>
      <c r="E266" s="68" t="s">
        <v>126</v>
      </c>
      <c r="F266" s="68" t="s">
        <v>127</v>
      </c>
      <c r="G266" s="68" t="s">
        <v>61</v>
      </c>
      <c r="H266" s="68" t="s">
        <v>62</v>
      </c>
      <c r="I266" s="125">
        <v>57218</v>
      </c>
      <c r="J266" s="126" t="s">
        <v>1440</v>
      </c>
      <c r="K266" s="70"/>
      <c r="L266" s="71"/>
      <c r="M266" s="71"/>
      <c r="N266" s="71"/>
      <c r="O266" s="71">
        <f>SUM(Table1[[#This Row],[Salaries and Wages]:[Variable Fringe]])</f>
        <v>0</v>
      </c>
      <c r="P266" s="71"/>
      <c r="Q266" s="71">
        <v>664950</v>
      </c>
      <c r="R266" s="71"/>
      <c r="S266" s="71"/>
      <c r="T266" s="71"/>
      <c r="U266" s="71"/>
      <c r="V266" s="71"/>
      <c r="W266" s="71">
        <f>SUM(Table1[[#This Row],[ADOPTED
Supplies]:[ADOPTED
Other]])+Table1[[#This Row],[
 ADOPTED
Capital Expenditures]]</f>
        <v>-186140</v>
      </c>
      <c r="X266" s="71"/>
      <c r="Y266" s="71"/>
      <c r="Z266" s="71">
        <v>664950</v>
      </c>
      <c r="AA266" s="71"/>
      <c r="AB266" s="130" t="s">
        <v>1441</v>
      </c>
      <c r="AC266" s="68" t="s">
        <v>1047</v>
      </c>
      <c r="AD266" s="68" t="s">
        <v>1442</v>
      </c>
      <c r="AE266" s="68" t="s">
        <v>67</v>
      </c>
      <c r="AF266" s="68" t="s">
        <v>1443</v>
      </c>
      <c r="AG266" s="92"/>
      <c r="AH266" s="72">
        <v>0</v>
      </c>
      <c r="AI266" s="72"/>
      <c r="AJ266" s="68"/>
      <c r="AK266" s="68"/>
      <c r="AL266" s="68"/>
      <c r="AM266" s="68"/>
      <c r="AN266" s="68"/>
      <c r="AO266" s="68" t="s">
        <v>179</v>
      </c>
      <c r="AP266" s="68"/>
      <c r="AQ266" s="68"/>
      <c r="AR266" s="87"/>
      <c r="AS266" s="87"/>
      <c r="AT266" s="115" t="s">
        <v>1440</v>
      </c>
      <c r="AU266" s="117" t="b">
        <f>IF(Table1[[#This Row],[PROPOSED
Form ID Name]]=Table1[[#This Row],[ADOPTED
Form ID Name]],TRUE,FALSE)</f>
        <v>1</v>
      </c>
      <c r="AV266" s="121" t="s">
        <v>1441</v>
      </c>
      <c r="AW266" s="122" t="b">
        <f>AND(Table1[[#This Row],[PROPOSED Adjustment Description]]=Table1[[#This Row],[ ADOPTED
Adjustment Description]],TRUE,FALSE)</f>
        <v>0</v>
      </c>
    </row>
    <row r="267" spans="1:49" s="1" customFormat="1" ht="45" hidden="1" customHeight="1" x14ac:dyDescent="0.15">
      <c r="A267" s="67">
        <v>720048</v>
      </c>
      <c r="B267" s="68" t="s">
        <v>115</v>
      </c>
      <c r="C267" s="69">
        <v>1515</v>
      </c>
      <c r="D267" s="68" t="s">
        <v>116</v>
      </c>
      <c r="E267" s="68" t="s">
        <v>126</v>
      </c>
      <c r="F267" s="68" t="s">
        <v>83</v>
      </c>
      <c r="G267" s="68" t="s">
        <v>61</v>
      </c>
      <c r="H267" s="68" t="s">
        <v>83</v>
      </c>
      <c r="I267" s="125">
        <v>57219</v>
      </c>
      <c r="J267" s="126" t="s">
        <v>1444</v>
      </c>
      <c r="K267" s="70">
        <v>1</v>
      </c>
      <c r="L267" s="71">
        <v>124847</v>
      </c>
      <c r="M267" s="71">
        <v>25062</v>
      </c>
      <c r="N267" s="71">
        <v>10970</v>
      </c>
      <c r="O267" s="71">
        <f>SUM(Table1[[#This Row],[Salaries and Wages]:[Variable Fringe]])</f>
        <v>58717</v>
      </c>
      <c r="P267" s="71"/>
      <c r="Q267" s="71">
        <v>500</v>
      </c>
      <c r="R267" s="71"/>
      <c r="S267" s="71"/>
      <c r="T267" s="71"/>
      <c r="U267" s="71"/>
      <c r="V267" s="71"/>
      <c r="W267" s="71">
        <f>SUM(Table1[[#This Row],[ADOPTED
Supplies]:[ADOPTED
Other]])+Table1[[#This Row],[
 ADOPTED
Capital Expenditures]]</f>
        <v>0</v>
      </c>
      <c r="X267" s="71"/>
      <c r="Y267" s="71"/>
      <c r="Z267" s="71">
        <v>161379</v>
      </c>
      <c r="AA267" s="71"/>
      <c r="AB267" s="133" t="s">
        <v>1445</v>
      </c>
      <c r="AC267" s="68" t="s">
        <v>1400</v>
      </c>
      <c r="AD267" s="72" t="s">
        <v>1446</v>
      </c>
      <c r="AE267" s="68" t="s">
        <v>67</v>
      </c>
      <c r="AF267" s="72" t="s">
        <v>1447</v>
      </c>
      <c r="AG267" s="92"/>
      <c r="AH267" s="72">
        <v>0</v>
      </c>
      <c r="AI267" s="72"/>
      <c r="AJ267" s="72"/>
      <c r="AK267" s="72"/>
      <c r="AL267" s="72"/>
      <c r="AM267" s="72"/>
      <c r="AN267" s="72"/>
      <c r="AO267" s="72"/>
      <c r="AP267" s="72"/>
      <c r="AQ267" s="72"/>
      <c r="AR267" s="68" t="s">
        <v>70</v>
      </c>
      <c r="AS267" s="68"/>
      <c r="AT267" s="115" t="s">
        <v>1444</v>
      </c>
      <c r="AU267" s="117" t="b">
        <f>IF(Table1[[#This Row],[PROPOSED
Form ID Name]]=Table1[[#This Row],[ADOPTED
Form ID Name]],TRUE,FALSE)</f>
        <v>1</v>
      </c>
      <c r="AV267" s="121" t="s">
        <v>1445</v>
      </c>
      <c r="AW267" s="122" t="b">
        <f>AND(Table1[[#This Row],[PROPOSED Adjustment Description]]=Table1[[#This Row],[ ADOPTED
Adjustment Description]],TRUE,FALSE)</f>
        <v>0</v>
      </c>
    </row>
    <row r="268" spans="1:49" s="1" customFormat="1" ht="45" hidden="1" customHeight="1" x14ac:dyDescent="0.15">
      <c r="A268" s="61">
        <v>700033</v>
      </c>
      <c r="B268" s="62" t="s">
        <v>798</v>
      </c>
      <c r="C268" s="63">
        <v>2111</v>
      </c>
      <c r="D268" s="62" t="s">
        <v>799</v>
      </c>
      <c r="E268" s="62" t="s">
        <v>103</v>
      </c>
      <c r="F268" s="62" t="s">
        <v>127</v>
      </c>
      <c r="G268" s="62" t="s">
        <v>160</v>
      </c>
      <c r="H268" s="62" t="s">
        <v>284</v>
      </c>
      <c r="I268" s="125">
        <v>57220</v>
      </c>
      <c r="J268" s="126" t="s">
        <v>1448</v>
      </c>
      <c r="K268" s="64"/>
      <c r="L268" s="65"/>
      <c r="M268" s="65"/>
      <c r="N268" s="65"/>
      <c r="O268" s="65">
        <f>SUM(Table1[[#This Row],[Salaries and Wages]:[Variable Fringe]])</f>
        <v>0</v>
      </c>
      <c r="P268" s="65"/>
      <c r="Q268" s="65"/>
      <c r="R268" s="65">
        <v>125000</v>
      </c>
      <c r="S268" s="65"/>
      <c r="T268" s="65"/>
      <c r="U268" s="65"/>
      <c r="V268" s="65"/>
      <c r="W268" s="65">
        <f>SUM(Table1[[#This Row],[ADOPTED
Supplies]:[ADOPTED
Other]])+Table1[[#This Row],[
 ADOPTED
Capital Expenditures]]</f>
        <v>28441</v>
      </c>
      <c r="X268" s="65"/>
      <c r="Y268" s="65"/>
      <c r="Z268" s="65">
        <v>125000</v>
      </c>
      <c r="AA268" s="65"/>
      <c r="AB268" s="130" t="s">
        <v>1449</v>
      </c>
      <c r="AC268" s="62" t="s">
        <v>1450</v>
      </c>
      <c r="AD268" s="62" t="s">
        <v>1451</v>
      </c>
      <c r="AE268" s="62" t="s">
        <v>94</v>
      </c>
      <c r="AF268" s="62" t="s">
        <v>69</v>
      </c>
      <c r="AG268" s="91"/>
      <c r="AH268" s="66">
        <v>0</v>
      </c>
      <c r="AI268" s="66"/>
      <c r="AJ268" s="62"/>
      <c r="AK268" s="62"/>
      <c r="AL268" s="62"/>
      <c r="AM268" s="62"/>
      <c r="AN268" s="62"/>
      <c r="AO268" s="62" t="s">
        <v>133</v>
      </c>
      <c r="AP268" s="62"/>
      <c r="AQ268" s="62"/>
      <c r="AR268" s="87"/>
      <c r="AS268" s="87"/>
      <c r="AT268" s="115" t="s">
        <v>1448</v>
      </c>
      <c r="AU268" s="117" t="b">
        <f>IF(Table1[[#This Row],[PROPOSED
Form ID Name]]=Table1[[#This Row],[ADOPTED
Form ID Name]],TRUE,FALSE)</f>
        <v>1</v>
      </c>
      <c r="AV268" s="121" t="s">
        <v>1449</v>
      </c>
      <c r="AW268" s="122" t="b">
        <f>AND(Table1[[#This Row],[PROPOSED Adjustment Description]]=Table1[[#This Row],[ ADOPTED
Adjustment Description]],TRUE,FALSE)</f>
        <v>0</v>
      </c>
    </row>
    <row r="269" spans="1:49" s="1" customFormat="1" ht="45" hidden="1" customHeight="1" x14ac:dyDescent="0.15">
      <c r="A269" s="61">
        <v>100000</v>
      </c>
      <c r="B269" s="73" t="s">
        <v>57</v>
      </c>
      <c r="C269" s="63">
        <v>171415</v>
      </c>
      <c r="D269" s="73" t="s">
        <v>1271</v>
      </c>
      <c r="E269" s="73" t="s">
        <v>1452</v>
      </c>
      <c r="F269" s="73" t="s">
        <v>83</v>
      </c>
      <c r="G269" s="73" t="s">
        <v>279</v>
      </c>
      <c r="H269" s="73" t="s">
        <v>83</v>
      </c>
      <c r="I269" s="125">
        <v>57221</v>
      </c>
      <c r="J269" s="127" t="s">
        <v>1453</v>
      </c>
      <c r="K269" s="74">
        <v>4</v>
      </c>
      <c r="L269" s="75">
        <v>170547</v>
      </c>
      <c r="M269" s="75">
        <v>11157</v>
      </c>
      <c r="N269" s="75">
        <v>9690</v>
      </c>
      <c r="O269" s="75">
        <f>SUM(Table1[[#This Row],[Salaries and Wages]:[Variable Fringe]])</f>
        <v>84492</v>
      </c>
      <c r="P269" s="75"/>
      <c r="Q269" s="75"/>
      <c r="R269" s="75"/>
      <c r="S269" s="75"/>
      <c r="T269" s="75"/>
      <c r="U269" s="75"/>
      <c r="V269" s="75"/>
      <c r="W269" s="75">
        <f>SUM(Table1[[#This Row],[ADOPTED
Supplies]:[ADOPTED
Other]])+Table1[[#This Row],[
 ADOPTED
Capital Expenditures]]</f>
        <v>0</v>
      </c>
      <c r="X269" s="75"/>
      <c r="Y269" s="75"/>
      <c r="Z269" s="75">
        <v>191394</v>
      </c>
      <c r="AA269" s="75"/>
      <c r="AB269" s="132" t="s">
        <v>1454</v>
      </c>
      <c r="AC269" s="62" t="s">
        <v>242</v>
      </c>
      <c r="AD269" s="62" t="s">
        <v>431</v>
      </c>
      <c r="AE269" s="73" t="s">
        <v>94</v>
      </c>
      <c r="AF269" s="62" t="s">
        <v>1276</v>
      </c>
      <c r="AG269" s="91"/>
      <c r="AH269" s="66">
        <v>0</v>
      </c>
      <c r="AI269" s="66"/>
      <c r="AJ269" s="62"/>
      <c r="AK269" s="62"/>
      <c r="AL269" s="62"/>
      <c r="AM269" s="62"/>
      <c r="AN269" s="62"/>
      <c r="AO269" s="62"/>
      <c r="AP269" s="62"/>
      <c r="AQ269" s="62"/>
      <c r="AR269" s="62"/>
      <c r="AS269" s="62" t="s">
        <v>83</v>
      </c>
      <c r="AT269" s="115" t="s">
        <v>1453</v>
      </c>
      <c r="AU269" s="116" t="b">
        <f>IF(Table1[[#This Row],[PROPOSED
Form ID Name]]=Table1[[#This Row],[ADOPTED
Form ID Name]],TRUE,FALSE)</f>
        <v>1</v>
      </c>
      <c r="AV269" s="121" t="s">
        <v>1454</v>
      </c>
      <c r="AW269" s="122" t="b">
        <f>AND(Table1[[#This Row],[PROPOSED Adjustment Description]]=Table1[[#This Row],[ ADOPTED
Adjustment Description]],TRUE,FALSE)</f>
        <v>0</v>
      </c>
    </row>
    <row r="270" spans="1:49" s="1" customFormat="1" ht="45" hidden="1" customHeight="1" x14ac:dyDescent="0.15">
      <c r="A270" s="67">
        <v>100000</v>
      </c>
      <c r="B270" s="79" t="s">
        <v>57</v>
      </c>
      <c r="C270" s="69">
        <v>171413</v>
      </c>
      <c r="D270" s="79" t="s">
        <v>1403</v>
      </c>
      <c r="E270" s="79" t="s">
        <v>83</v>
      </c>
      <c r="F270" s="79" t="s">
        <v>60</v>
      </c>
      <c r="G270" s="79" t="s">
        <v>239</v>
      </c>
      <c r="H270" s="79" t="s">
        <v>83</v>
      </c>
      <c r="I270" s="125">
        <v>57224</v>
      </c>
      <c r="J270" s="127" t="s">
        <v>1455</v>
      </c>
      <c r="K270" s="80">
        <v>70.709999999999994</v>
      </c>
      <c r="L270" s="81">
        <v>2967462</v>
      </c>
      <c r="M270" s="81">
        <v>70535</v>
      </c>
      <c r="N270" s="81">
        <v>221076</v>
      </c>
      <c r="O270" s="81">
        <f>SUM(Table1[[#This Row],[Salaries and Wages]:[Variable Fringe]])</f>
        <v>0</v>
      </c>
      <c r="P270" s="81"/>
      <c r="Q270" s="81"/>
      <c r="R270" s="81"/>
      <c r="S270" s="81"/>
      <c r="T270" s="81"/>
      <c r="U270" s="81"/>
      <c r="V270" s="81"/>
      <c r="W270" s="81">
        <f>SUM(Table1[[#This Row],[ADOPTED
Supplies]:[ADOPTED
Other]])+Table1[[#This Row],[
 ADOPTED
Capital Expenditures]]</f>
        <v>13787167</v>
      </c>
      <c r="X270" s="81"/>
      <c r="Y270" s="81"/>
      <c r="Z270" s="81">
        <v>3259073</v>
      </c>
      <c r="AA270" s="81"/>
      <c r="AB270" s="132" t="s">
        <v>1456</v>
      </c>
      <c r="AC270" s="68" t="s">
        <v>242</v>
      </c>
      <c r="AD270" s="68" t="s">
        <v>431</v>
      </c>
      <c r="AE270" s="79" t="s">
        <v>94</v>
      </c>
      <c r="AF270" s="68" t="s">
        <v>1276</v>
      </c>
      <c r="AG270" s="92"/>
      <c r="AH270" s="72">
        <v>0</v>
      </c>
      <c r="AI270" s="72"/>
      <c r="AJ270" s="68"/>
      <c r="AK270" s="68"/>
      <c r="AL270" s="68"/>
      <c r="AM270" s="68"/>
      <c r="AN270" s="68"/>
      <c r="AO270" s="68"/>
      <c r="AP270" s="68"/>
      <c r="AQ270" s="68"/>
      <c r="AR270" s="68"/>
      <c r="AS270" s="68" t="s">
        <v>70</v>
      </c>
      <c r="AT270" s="115" t="s">
        <v>1455</v>
      </c>
      <c r="AU270" s="116" t="b">
        <f>IF(Table1[[#This Row],[PROPOSED
Form ID Name]]=Table1[[#This Row],[ADOPTED
Form ID Name]],TRUE,FALSE)</f>
        <v>1</v>
      </c>
      <c r="AV270" s="121" t="s">
        <v>1456</v>
      </c>
      <c r="AW270" s="122" t="b">
        <f>AND(Table1[[#This Row],[PROPOSED Adjustment Description]]=Table1[[#This Row],[ ADOPTED
Adjustment Description]],TRUE,FALSE)</f>
        <v>0</v>
      </c>
    </row>
    <row r="271" spans="1:49" s="1" customFormat="1" ht="45" hidden="1" customHeight="1" x14ac:dyDescent="0.15">
      <c r="A271" s="61">
        <v>100000</v>
      </c>
      <c r="B271" s="62" t="s">
        <v>57</v>
      </c>
      <c r="C271" s="63">
        <v>1623</v>
      </c>
      <c r="D271" s="62" t="s">
        <v>1388</v>
      </c>
      <c r="E271" s="62" t="s">
        <v>72</v>
      </c>
      <c r="F271" s="62" t="s">
        <v>73</v>
      </c>
      <c r="G271" s="62" t="s">
        <v>61</v>
      </c>
      <c r="H271" s="62" t="s">
        <v>493</v>
      </c>
      <c r="I271" s="125">
        <v>57238</v>
      </c>
      <c r="J271" s="126" t="s">
        <v>1457</v>
      </c>
      <c r="K271" s="64">
        <v>1</v>
      </c>
      <c r="L271" s="65">
        <v>116027</v>
      </c>
      <c r="M271" s="65">
        <v>23785</v>
      </c>
      <c r="N271" s="65">
        <v>10732</v>
      </c>
      <c r="O271" s="65">
        <f>SUM(Table1[[#This Row],[Salaries and Wages]:[Variable Fringe]])</f>
        <v>0</v>
      </c>
      <c r="P271" s="65"/>
      <c r="Q271" s="65">
        <v>228</v>
      </c>
      <c r="R271" s="65">
        <v>2100</v>
      </c>
      <c r="S271" s="65"/>
      <c r="T271" s="65"/>
      <c r="U271" s="65"/>
      <c r="V271" s="65"/>
      <c r="W271" s="65">
        <f>SUM(Table1[[#This Row],[ADOPTED
Supplies]:[ADOPTED
Other]])+Table1[[#This Row],[
 ADOPTED
Capital Expenditures]]</f>
        <v>200000</v>
      </c>
      <c r="X271" s="65"/>
      <c r="Y271" s="65"/>
      <c r="Z271" s="65">
        <v>152872</v>
      </c>
      <c r="AA271" s="65"/>
      <c r="AB271" s="130" t="s">
        <v>1458</v>
      </c>
      <c r="AC271" s="62" t="s">
        <v>1459</v>
      </c>
      <c r="AD271" s="66" t="s">
        <v>1460</v>
      </c>
      <c r="AE271" s="62" t="s">
        <v>67</v>
      </c>
      <c r="AF271" s="66" t="s">
        <v>1461</v>
      </c>
      <c r="AG271" s="91"/>
      <c r="AH271" s="66">
        <v>0</v>
      </c>
      <c r="AI271" s="66"/>
      <c r="AJ271" s="66"/>
      <c r="AK271" s="66"/>
      <c r="AL271" s="66"/>
      <c r="AM271" s="66"/>
      <c r="AN271" s="66"/>
      <c r="AO271" s="66"/>
      <c r="AP271" s="66"/>
      <c r="AQ271" s="66"/>
      <c r="AR271" s="66"/>
      <c r="AS271" s="62" t="s">
        <v>133</v>
      </c>
      <c r="AT271" s="115" t="s">
        <v>1457</v>
      </c>
      <c r="AU271" s="116" t="b">
        <f>IF(Table1[[#This Row],[PROPOSED
Form ID Name]]=Table1[[#This Row],[ADOPTED
Form ID Name]],TRUE,FALSE)</f>
        <v>1</v>
      </c>
      <c r="AV271" s="121" t="s">
        <v>1458</v>
      </c>
      <c r="AW271" s="122" t="b">
        <f>AND(Table1[[#This Row],[PROPOSED Adjustment Description]]=Table1[[#This Row],[ ADOPTED
Adjustment Description]],TRUE,FALSE)</f>
        <v>0</v>
      </c>
    </row>
    <row r="272" spans="1:49" s="1" customFormat="1" ht="45" hidden="1" customHeight="1" x14ac:dyDescent="0.15">
      <c r="A272" s="67">
        <v>700043</v>
      </c>
      <c r="B272" s="79" t="s">
        <v>1125</v>
      </c>
      <c r="C272" s="69">
        <v>171416</v>
      </c>
      <c r="D272" s="79" t="s">
        <v>1126</v>
      </c>
      <c r="E272" s="79" t="s">
        <v>238</v>
      </c>
      <c r="F272" s="79" t="s">
        <v>83</v>
      </c>
      <c r="G272" s="79" t="s">
        <v>104</v>
      </c>
      <c r="H272" s="79" t="s">
        <v>83</v>
      </c>
      <c r="I272" s="125">
        <v>57240</v>
      </c>
      <c r="J272" s="127" t="s">
        <v>1462</v>
      </c>
      <c r="K272" s="80"/>
      <c r="L272" s="81"/>
      <c r="M272" s="81"/>
      <c r="N272" s="81"/>
      <c r="O272" s="81">
        <f>SUM(Table1[[#This Row],[Salaries and Wages]:[Variable Fringe]])</f>
        <v>0</v>
      </c>
      <c r="P272" s="81"/>
      <c r="Q272" s="81">
        <v>1181699</v>
      </c>
      <c r="R272" s="81"/>
      <c r="S272" s="81"/>
      <c r="T272" s="81"/>
      <c r="U272" s="81"/>
      <c r="V272" s="81"/>
      <c r="W272" s="81">
        <f>SUM(Table1[[#This Row],[ADOPTED
Supplies]:[ADOPTED
Other]])+Table1[[#This Row],[
 ADOPTED
Capital Expenditures]]</f>
        <v>1789374</v>
      </c>
      <c r="X272" s="81"/>
      <c r="Y272" s="81"/>
      <c r="Z272" s="81">
        <v>1181699</v>
      </c>
      <c r="AA272" s="81"/>
      <c r="AB272" s="131" t="s">
        <v>1463</v>
      </c>
      <c r="AC272" s="68" t="s">
        <v>1464</v>
      </c>
      <c r="AD272" s="72" t="s">
        <v>1465</v>
      </c>
      <c r="AE272" s="79" t="s">
        <v>94</v>
      </c>
      <c r="AF272" s="79" t="s">
        <v>69</v>
      </c>
      <c r="AG272" s="94"/>
      <c r="AH272" s="82">
        <v>0</v>
      </c>
      <c r="AI272" s="82"/>
      <c r="AJ272" s="79"/>
      <c r="AK272" s="79"/>
      <c r="AL272" s="79"/>
      <c r="AM272" s="79"/>
      <c r="AN272" s="79"/>
      <c r="AO272" s="68" t="s">
        <v>83</v>
      </c>
      <c r="AP272" s="68"/>
      <c r="AQ272" s="68"/>
      <c r="AR272" s="87"/>
      <c r="AS272" s="87"/>
      <c r="AT272" s="115" t="s">
        <v>1462</v>
      </c>
      <c r="AU272" s="117" t="b">
        <f>IF(Table1[[#This Row],[PROPOSED
Form ID Name]]=Table1[[#This Row],[ADOPTED
Form ID Name]],TRUE,FALSE)</f>
        <v>1</v>
      </c>
      <c r="AV272" s="121" t="s">
        <v>1463</v>
      </c>
      <c r="AW272" s="122" t="b">
        <f>AND(Table1[[#This Row],[PROPOSED Adjustment Description]]=Table1[[#This Row],[ ADOPTED
Adjustment Description]],TRUE,FALSE)</f>
        <v>0</v>
      </c>
    </row>
    <row r="273" spans="1:49" s="1" customFormat="1" ht="45" hidden="1" customHeight="1" x14ac:dyDescent="0.15">
      <c r="A273" s="61">
        <v>720048</v>
      </c>
      <c r="B273" s="62" t="s">
        <v>115</v>
      </c>
      <c r="C273" s="63">
        <v>1515</v>
      </c>
      <c r="D273" s="62" t="s">
        <v>116</v>
      </c>
      <c r="E273" s="62" t="s">
        <v>59</v>
      </c>
      <c r="F273" s="62" t="s">
        <v>127</v>
      </c>
      <c r="G273" s="62" t="s">
        <v>61</v>
      </c>
      <c r="H273" s="62" t="s">
        <v>83</v>
      </c>
      <c r="I273" s="125">
        <v>57243</v>
      </c>
      <c r="J273" s="126" t="s">
        <v>1466</v>
      </c>
      <c r="K273" s="64">
        <v>1</v>
      </c>
      <c r="L273" s="65">
        <v>82066</v>
      </c>
      <c r="M273" s="65">
        <v>18940</v>
      </c>
      <c r="N273" s="65">
        <v>9816</v>
      </c>
      <c r="O273" s="65">
        <f>SUM(Table1[[#This Row],[Salaries and Wages]:[Variable Fringe]])</f>
        <v>0</v>
      </c>
      <c r="P273" s="65"/>
      <c r="Q273" s="65">
        <v>500</v>
      </c>
      <c r="R273" s="65">
        <v>2500</v>
      </c>
      <c r="S273" s="65"/>
      <c r="T273" s="65"/>
      <c r="U273" s="65"/>
      <c r="V273" s="65"/>
      <c r="W273" s="65">
        <f>SUM(Table1[[#This Row],[ADOPTED
Supplies]:[ADOPTED
Other]])+Table1[[#This Row],[
 ADOPTED
Capital Expenditures]]</f>
        <v>982488</v>
      </c>
      <c r="X273" s="65"/>
      <c r="Y273" s="65"/>
      <c r="Z273" s="65">
        <v>113822</v>
      </c>
      <c r="AA273" s="65">
        <v>79000</v>
      </c>
      <c r="AB273" s="133" t="s">
        <v>1467</v>
      </c>
      <c r="AC273" s="62" t="s">
        <v>1468</v>
      </c>
      <c r="AD273" s="66" t="s">
        <v>1469</v>
      </c>
      <c r="AE273" s="62" t="s">
        <v>67</v>
      </c>
      <c r="AF273" s="62" t="s">
        <v>1470</v>
      </c>
      <c r="AG273" s="91"/>
      <c r="AH273" s="66">
        <v>0</v>
      </c>
      <c r="AI273" s="66"/>
      <c r="AJ273" s="62"/>
      <c r="AK273" s="62"/>
      <c r="AL273" s="62"/>
      <c r="AM273" s="62"/>
      <c r="AN273" s="62"/>
      <c r="AO273" s="62"/>
      <c r="AP273" s="62"/>
      <c r="AQ273" s="62"/>
      <c r="AR273" s="62" t="s">
        <v>179</v>
      </c>
      <c r="AS273" s="62"/>
      <c r="AT273" s="115" t="s">
        <v>1466</v>
      </c>
      <c r="AU273" s="117" t="b">
        <f>IF(Table1[[#This Row],[PROPOSED
Form ID Name]]=Table1[[#This Row],[ADOPTED
Form ID Name]],TRUE,FALSE)</f>
        <v>1</v>
      </c>
      <c r="AV273" s="121" t="s">
        <v>1467</v>
      </c>
      <c r="AW273" s="122" t="b">
        <f>AND(Table1[[#This Row],[PROPOSED Adjustment Description]]=Table1[[#This Row],[ ADOPTED
Adjustment Description]],TRUE,FALSE)</f>
        <v>0</v>
      </c>
    </row>
    <row r="274" spans="1:49" s="1" customFormat="1" ht="45" hidden="1" customHeight="1" x14ac:dyDescent="0.15">
      <c r="A274" s="67">
        <v>100000</v>
      </c>
      <c r="B274" s="68" t="s">
        <v>57</v>
      </c>
      <c r="C274" s="69">
        <v>1517</v>
      </c>
      <c r="D274" s="68" t="s">
        <v>347</v>
      </c>
      <c r="E274" s="68" t="s">
        <v>238</v>
      </c>
      <c r="F274" s="68" t="s">
        <v>83</v>
      </c>
      <c r="G274" s="68" t="s">
        <v>134</v>
      </c>
      <c r="H274" s="68" t="s">
        <v>83</v>
      </c>
      <c r="I274" s="125">
        <v>57245</v>
      </c>
      <c r="J274" s="126" t="s">
        <v>1471</v>
      </c>
      <c r="K274" s="70"/>
      <c r="L274" s="71"/>
      <c r="M274" s="71"/>
      <c r="N274" s="71"/>
      <c r="O274" s="71">
        <f>SUM(Table1[[#This Row],[Salaries and Wages]:[Variable Fringe]])</f>
        <v>0</v>
      </c>
      <c r="P274" s="71"/>
      <c r="Q274" s="71"/>
      <c r="R274" s="71"/>
      <c r="S274" s="71"/>
      <c r="T274" s="71"/>
      <c r="U274" s="71"/>
      <c r="V274" s="71"/>
      <c r="W274" s="71">
        <f>SUM(Table1[[#This Row],[ADOPTED
Supplies]:[ADOPTED
Other]])+Table1[[#This Row],[
 ADOPTED
Capital Expenditures]]</f>
        <v>1815944</v>
      </c>
      <c r="X274" s="71"/>
      <c r="Y274" s="71"/>
      <c r="Z274" s="71"/>
      <c r="AA274" s="77">
        <v>-84272</v>
      </c>
      <c r="AB274" s="130" t="s">
        <v>1472</v>
      </c>
      <c r="AC274" s="68" t="s">
        <v>1473</v>
      </c>
      <c r="AD274" s="72" t="s">
        <v>1474</v>
      </c>
      <c r="AE274" s="68" t="s">
        <v>94</v>
      </c>
      <c r="AF274" s="68" t="s">
        <v>1475</v>
      </c>
      <c r="AG274" s="92"/>
      <c r="AH274" s="72">
        <v>0</v>
      </c>
      <c r="AI274" s="72"/>
      <c r="AJ274" s="68"/>
      <c r="AK274" s="68"/>
      <c r="AL274" s="68"/>
      <c r="AM274" s="68"/>
      <c r="AN274" s="68"/>
      <c r="AO274" s="68"/>
      <c r="AP274" s="68"/>
      <c r="AQ274" s="68"/>
      <c r="AR274" s="68"/>
      <c r="AS274" s="68" t="s">
        <v>133</v>
      </c>
      <c r="AT274" s="115" t="s">
        <v>1471</v>
      </c>
      <c r="AU274" s="116" t="b">
        <f>IF(Table1[[#This Row],[PROPOSED
Form ID Name]]=Table1[[#This Row],[ADOPTED
Form ID Name]],TRUE,FALSE)</f>
        <v>1</v>
      </c>
      <c r="AV274" s="121" t="s">
        <v>1472</v>
      </c>
      <c r="AW274" s="122" t="b">
        <f>AND(Table1[[#This Row],[PROPOSED Adjustment Description]]=Table1[[#This Row],[ ADOPTED
Adjustment Description]],TRUE,FALSE)</f>
        <v>0</v>
      </c>
    </row>
    <row r="275" spans="1:49" s="1" customFormat="1" ht="45" hidden="1" customHeight="1" x14ac:dyDescent="0.15">
      <c r="A275" s="61">
        <v>100000</v>
      </c>
      <c r="B275" s="62" t="s">
        <v>57</v>
      </c>
      <c r="C275" s="63">
        <v>1623</v>
      </c>
      <c r="D275" s="62" t="s">
        <v>1388</v>
      </c>
      <c r="E275" s="62" t="s">
        <v>59</v>
      </c>
      <c r="F275" s="62" t="s">
        <v>83</v>
      </c>
      <c r="G275" s="62" t="s">
        <v>134</v>
      </c>
      <c r="H275" s="62" t="s">
        <v>83</v>
      </c>
      <c r="I275" s="125">
        <v>57248</v>
      </c>
      <c r="J275" s="126" t="s">
        <v>1476</v>
      </c>
      <c r="K275" s="64"/>
      <c r="L275" s="65"/>
      <c r="M275" s="65"/>
      <c r="N275" s="65"/>
      <c r="O275" s="65">
        <f>SUM(Table1[[#This Row],[Salaries and Wages]:[Variable Fringe]])</f>
        <v>0</v>
      </c>
      <c r="P275" s="65"/>
      <c r="Q275" s="65"/>
      <c r="R275" s="65"/>
      <c r="S275" s="65"/>
      <c r="T275" s="65"/>
      <c r="U275" s="65"/>
      <c r="V275" s="65"/>
      <c r="W275" s="65">
        <f>SUM(Table1[[#This Row],[ADOPTED
Supplies]:[ADOPTED
Other]])+Table1[[#This Row],[
 ADOPTED
Capital Expenditures]]</f>
        <v>2250000</v>
      </c>
      <c r="X275" s="65"/>
      <c r="Y275" s="65"/>
      <c r="Z275" s="65"/>
      <c r="AA275" s="78">
        <v>-1273363</v>
      </c>
      <c r="AB275" s="130" t="s">
        <v>1477</v>
      </c>
      <c r="AC275" s="62" t="s">
        <v>1478</v>
      </c>
      <c r="AD275" s="62" t="s">
        <v>1479</v>
      </c>
      <c r="AE275" s="62" t="s">
        <v>94</v>
      </c>
      <c r="AF275" s="62" t="s">
        <v>352</v>
      </c>
      <c r="AG275" s="91"/>
      <c r="AH275" s="66">
        <v>0</v>
      </c>
      <c r="AI275" s="66"/>
      <c r="AJ275" s="62"/>
      <c r="AK275" s="62"/>
      <c r="AL275" s="62"/>
      <c r="AM275" s="62"/>
      <c r="AN275" s="62"/>
      <c r="AO275" s="62"/>
      <c r="AP275" s="62"/>
      <c r="AQ275" s="62"/>
      <c r="AR275" s="62"/>
      <c r="AS275" s="62" t="s">
        <v>83</v>
      </c>
      <c r="AT275" s="115" t="s">
        <v>1476</v>
      </c>
      <c r="AU275" s="116" t="b">
        <f>IF(Table1[[#This Row],[PROPOSED
Form ID Name]]=Table1[[#This Row],[ADOPTED
Form ID Name]],TRUE,FALSE)</f>
        <v>1</v>
      </c>
      <c r="AV275" s="121" t="s">
        <v>1477</v>
      </c>
      <c r="AW275" s="122" t="b">
        <f>AND(Table1[[#This Row],[PROPOSED Adjustment Description]]=Table1[[#This Row],[ ADOPTED
Adjustment Description]],TRUE,FALSE)</f>
        <v>0</v>
      </c>
    </row>
    <row r="276" spans="1:49" s="1" customFormat="1" ht="45" hidden="1" customHeight="1" x14ac:dyDescent="0.15">
      <c r="A276" s="67">
        <v>100000</v>
      </c>
      <c r="B276" s="79" t="s">
        <v>57</v>
      </c>
      <c r="C276" s="69">
        <v>171413</v>
      </c>
      <c r="D276" s="79" t="s">
        <v>1403</v>
      </c>
      <c r="E276" s="79" t="s">
        <v>103</v>
      </c>
      <c r="F276" s="79" t="s">
        <v>60</v>
      </c>
      <c r="G276" s="79" t="s">
        <v>1249</v>
      </c>
      <c r="H276" s="79" t="s">
        <v>83</v>
      </c>
      <c r="I276" s="125">
        <v>57249</v>
      </c>
      <c r="J276" s="127" t="s">
        <v>1480</v>
      </c>
      <c r="K276" s="80"/>
      <c r="L276" s="81"/>
      <c r="M276" s="81"/>
      <c r="N276" s="81"/>
      <c r="O276" s="81">
        <f>SUM(Table1[[#This Row],[Salaries and Wages]:[Variable Fringe]])</f>
        <v>0</v>
      </c>
      <c r="P276" s="81"/>
      <c r="Q276" s="81">
        <v>125000</v>
      </c>
      <c r="R276" s="81"/>
      <c r="S276" s="81"/>
      <c r="T276" s="81"/>
      <c r="U276" s="81"/>
      <c r="V276" s="81"/>
      <c r="W276" s="81">
        <f>SUM(Table1[[#This Row],[ADOPTED
Supplies]:[ADOPTED
Other]])+Table1[[#This Row],[
 ADOPTED
Capital Expenditures]]</f>
        <v>1034143</v>
      </c>
      <c r="X276" s="81"/>
      <c r="Y276" s="81"/>
      <c r="Z276" s="81">
        <v>125000</v>
      </c>
      <c r="AA276" s="81"/>
      <c r="AB276" s="132" t="s">
        <v>1481</v>
      </c>
      <c r="AC276" s="68" t="s">
        <v>1482</v>
      </c>
      <c r="AD276" s="68" t="s">
        <v>1483</v>
      </c>
      <c r="AE276" s="79" t="s">
        <v>67</v>
      </c>
      <c r="AF276" s="68" t="s">
        <v>1356</v>
      </c>
      <c r="AG276" s="92"/>
      <c r="AH276" s="72">
        <v>1</v>
      </c>
      <c r="AI276" s="72"/>
      <c r="AJ276" s="68"/>
      <c r="AK276" s="68"/>
      <c r="AL276" s="68"/>
      <c r="AM276" s="68"/>
      <c r="AN276" s="68"/>
      <c r="AO276" s="68"/>
      <c r="AP276" s="68"/>
      <c r="AQ276" s="68"/>
      <c r="AR276" s="68"/>
      <c r="AS276" s="68" t="s">
        <v>70</v>
      </c>
      <c r="AT276" s="115" t="s">
        <v>1480</v>
      </c>
      <c r="AU276" s="116" t="b">
        <f>IF(Table1[[#This Row],[PROPOSED
Form ID Name]]=Table1[[#This Row],[ADOPTED
Form ID Name]],TRUE,FALSE)</f>
        <v>1</v>
      </c>
      <c r="AV276" s="121" t="s">
        <v>1481</v>
      </c>
      <c r="AW276" s="122" t="b">
        <f>AND(Table1[[#This Row],[PROPOSED Adjustment Description]]=Table1[[#This Row],[ ADOPTED
Adjustment Description]],TRUE,FALSE)</f>
        <v>0</v>
      </c>
    </row>
    <row r="277" spans="1:49" s="1" customFormat="1" ht="45" hidden="1" customHeight="1" x14ac:dyDescent="0.15">
      <c r="A277" s="61">
        <v>100000</v>
      </c>
      <c r="B277" s="73" t="s">
        <v>57</v>
      </c>
      <c r="C277" s="63">
        <v>171413</v>
      </c>
      <c r="D277" s="73" t="s">
        <v>1403</v>
      </c>
      <c r="E277" s="73" t="s">
        <v>103</v>
      </c>
      <c r="F277" s="73" t="s">
        <v>60</v>
      </c>
      <c r="G277" s="73" t="s">
        <v>1249</v>
      </c>
      <c r="H277" s="73" t="s">
        <v>83</v>
      </c>
      <c r="I277" s="125">
        <v>57250</v>
      </c>
      <c r="J277" s="127" t="s">
        <v>1484</v>
      </c>
      <c r="K277" s="74"/>
      <c r="L277" s="75"/>
      <c r="M277" s="75"/>
      <c r="N277" s="75"/>
      <c r="O277" s="75">
        <f>SUM(Table1[[#This Row],[Salaries and Wages]:[Variable Fringe]])</f>
        <v>-184154</v>
      </c>
      <c r="P277" s="75"/>
      <c r="Q277" s="75">
        <v>125000</v>
      </c>
      <c r="R277" s="75"/>
      <c r="S277" s="75"/>
      <c r="T277" s="75"/>
      <c r="U277" s="75"/>
      <c r="V277" s="75"/>
      <c r="W277" s="75">
        <f>SUM(Table1[[#This Row],[ADOPTED
Supplies]:[ADOPTED
Other]])+Table1[[#This Row],[
 ADOPTED
Capital Expenditures]]</f>
        <v>0</v>
      </c>
      <c r="X277" s="75"/>
      <c r="Y277" s="75"/>
      <c r="Z277" s="75">
        <v>125000</v>
      </c>
      <c r="AA277" s="75"/>
      <c r="AB277" s="132" t="s">
        <v>1485</v>
      </c>
      <c r="AC277" s="62" t="s">
        <v>1486</v>
      </c>
      <c r="AD277" s="62" t="s">
        <v>1487</v>
      </c>
      <c r="AE277" s="73" t="s">
        <v>67</v>
      </c>
      <c r="AF277" s="62" t="s">
        <v>1356</v>
      </c>
      <c r="AG277" s="91"/>
      <c r="AH277" s="66">
        <v>1</v>
      </c>
      <c r="AI277" s="66"/>
      <c r="AJ277" s="62"/>
      <c r="AK277" s="62"/>
      <c r="AL277" s="62"/>
      <c r="AM277" s="62"/>
      <c r="AN277" s="62"/>
      <c r="AO277" s="62"/>
      <c r="AP277" s="62"/>
      <c r="AQ277" s="62"/>
      <c r="AR277" s="62"/>
      <c r="AS277" s="62" t="s">
        <v>70</v>
      </c>
      <c r="AT277" s="115" t="s">
        <v>1484</v>
      </c>
      <c r="AU277" s="116" t="b">
        <f>IF(Table1[[#This Row],[PROPOSED
Form ID Name]]=Table1[[#This Row],[ADOPTED
Form ID Name]],TRUE,FALSE)</f>
        <v>1</v>
      </c>
      <c r="AV277" s="121" t="s">
        <v>1485</v>
      </c>
      <c r="AW277" s="122" t="b">
        <f>AND(Table1[[#This Row],[PROPOSED Adjustment Description]]=Table1[[#This Row],[ ADOPTED
Adjustment Description]],TRUE,FALSE)</f>
        <v>0</v>
      </c>
    </row>
    <row r="278" spans="1:49" s="1" customFormat="1" ht="45" hidden="1" customHeight="1" x14ac:dyDescent="0.15">
      <c r="A278" s="61">
        <v>700043</v>
      </c>
      <c r="B278" s="62" t="s">
        <v>1125</v>
      </c>
      <c r="C278" s="63">
        <v>171416</v>
      </c>
      <c r="D278" s="62" t="s">
        <v>1126</v>
      </c>
      <c r="E278" s="62" t="s">
        <v>72</v>
      </c>
      <c r="F278" s="62" t="s">
        <v>83</v>
      </c>
      <c r="G278" s="62" t="s">
        <v>61</v>
      </c>
      <c r="H278" s="62" t="s">
        <v>83</v>
      </c>
      <c r="I278" s="125">
        <v>57251</v>
      </c>
      <c r="J278" s="126" t="s">
        <v>1488</v>
      </c>
      <c r="K278" s="64"/>
      <c r="L278" s="65"/>
      <c r="M278" s="65"/>
      <c r="N278" s="65"/>
      <c r="O278" s="65">
        <f>SUM(Table1[[#This Row],[Salaries and Wages]:[Variable Fringe]])</f>
        <v>0</v>
      </c>
      <c r="P278" s="65"/>
      <c r="Q278" s="65">
        <v>23000</v>
      </c>
      <c r="R278" s="65"/>
      <c r="S278" s="65"/>
      <c r="T278" s="65"/>
      <c r="U278" s="65"/>
      <c r="V278" s="65">
        <v>87000</v>
      </c>
      <c r="W278" s="65">
        <f>SUM(Table1[[#This Row],[ADOPTED
Supplies]:[ADOPTED
Other]])+Table1[[#This Row],[
 ADOPTED
Capital Expenditures]]</f>
        <v>500000</v>
      </c>
      <c r="X278" s="65"/>
      <c r="Y278" s="65"/>
      <c r="Z278" s="65">
        <v>110000</v>
      </c>
      <c r="AA278" s="65"/>
      <c r="AB278" s="130" t="s">
        <v>1489</v>
      </c>
      <c r="AC278" s="62" t="s">
        <v>1490</v>
      </c>
      <c r="AD278" s="62" t="s">
        <v>1491</v>
      </c>
      <c r="AE278" s="62" t="s">
        <v>67</v>
      </c>
      <c r="AF278" s="66" t="s">
        <v>1492</v>
      </c>
      <c r="AG278" s="91"/>
      <c r="AH278" s="66">
        <v>0</v>
      </c>
      <c r="AI278" s="66"/>
      <c r="AJ278" s="66"/>
      <c r="AK278" s="66"/>
      <c r="AL278" s="66"/>
      <c r="AM278" s="66"/>
      <c r="AN278" s="66"/>
      <c r="AO278" s="62" t="s">
        <v>70</v>
      </c>
      <c r="AP278" s="62"/>
      <c r="AQ278" s="62"/>
      <c r="AR278" s="87"/>
      <c r="AS278" s="87"/>
      <c r="AT278" s="115" t="s">
        <v>1488</v>
      </c>
      <c r="AU278" s="117" t="b">
        <f>IF(Table1[[#This Row],[PROPOSED
Form ID Name]]=Table1[[#This Row],[ADOPTED
Form ID Name]],TRUE,FALSE)</f>
        <v>1</v>
      </c>
      <c r="AV278" s="121" t="s">
        <v>1489</v>
      </c>
      <c r="AW278" s="122" t="b">
        <f>AND(Table1[[#This Row],[PROPOSED Adjustment Description]]=Table1[[#This Row],[ ADOPTED
Adjustment Description]],TRUE,FALSE)</f>
        <v>0</v>
      </c>
    </row>
    <row r="279" spans="1:49" s="1" customFormat="1" ht="45" hidden="1" customHeight="1" x14ac:dyDescent="0.15">
      <c r="A279" s="61">
        <v>200214</v>
      </c>
      <c r="B279" s="62" t="s">
        <v>1493</v>
      </c>
      <c r="C279" s="63">
        <v>1413</v>
      </c>
      <c r="D279" s="62" t="s">
        <v>1282</v>
      </c>
      <c r="E279" s="62" t="s">
        <v>103</v>
      </c>
      <c r="F279" s="62" t="s">
        <v>83</v>
      </c>
      <c r="G279" s="62" t="s">
        <v>84</v>
      </c>
      <c r="H279" s="62" t="s">
        <v>83</v>
      </c>
      <c r="I279" s="125">
        <v>57252</v>
      </c>
      <c r="J279" s="126" t="s">
        <v>1494</v>
      </c>
      <c r="K279" s="64"/>
      <c r="L279" s="65"/>
      <c r="M279" s="65"/>
      <c r="N279" s="65"/>
      <c r="O279" s="65">
        <f>SUM(Table1[[#This Row],[Salaries and Wages]:[Variable Fringe]])</f>
        <v>0</v>
      </c>
      <c r="P279" s="65"/>
      <c r="Q279" s="65"/>
      <c r="R279" s="65"/>
      <c r="S279" s="65"/>
      <c r="T279" s="65"/>
      <c r="U279" s="65"/>
      <c r="V279" s="65"/>
      <c r="W279" s="65">
        <f>SUM(Table1[[#This Row],[ADOPTED
Supplies]:[ADOPTED
Other]])+Table1[[#This Row],[
 ADOPTED
Capital Expenditures]]</f>
        <v>810000</v>
      </c>
      <c r="X279" s="65"/>
      <c r="Y279" s="65"/>
      <c r="Z279" s="65"/>
      <c r="AA279" s="65">
        <v>150000</v>
      </c>
      <c r="AB279" s="130" t="s">
        <v>1495</v>
      </c>
      <c r="AC279" s="62" t="s">
        <v>1496</v>
      </c>
      <c r="AD279" s="62" t="s">
        <v>1497</v>
      </c>
      <c r="AE279" s="62" t="s">
        <v>67</v>
      </c>
      <c r="AF279" s="66" t="s">
        <v>1498</v>
      </c>
      <c r="AG279" s="91"/>
      <c r="AH279" s="66">
        <v>0</v>
      </c>
      <c r="AI279" s="66"/>
      <c r="AJ279" s="66"/>
      <c r="AK279" s="66"/>
      <c r="AL279" s="66"/>
      <c r="AM279" s="66"/>
      <c r="AN279" s="66"/>
      <c r="AO279" s="62" t="s">
        <v>70</v>
      </c>
      <c r="AP279" s="62"/>
      <c r="AQ279" s="62"/>
      <c r="AR279" s="87"/>
      <c r="AS279" s="87"/>
      <c r="AT279" s="115" t="s">
        <v>1494</v>
      </c>
      <c r="AU279" s="117" t="b">
        <f>IF(Table1[[#This Row],[PROPOSED
Form ID Name]]=Table1[[#This Row],[ADOPTED
Form ID Name]],TRUE,FALSE)</f>
        <v>1</v>
      </c>
      <c r="AV279" s="121" t="s">
        <v>1495</v>
      </c>
      <c r="AW279" s="122" t="b">
        <f>AND(Table1[[#This Row],[PROPOSED Adjustment Description]]=Table1[[#This Row],[ ADOPTED
Adjustment Description]],TRUE,FALSE)</f>
        <v>0</v>
      </c>
    </row>
    <row r="280" spans="1:49" s="1" customFormat="1" ht="45" hidden="1" customHeight="1" x14ac:dyDescent="0.15">
      <c r="A280" s="67">
        <v>700043</v>
      </c>
      <c r="B280" s="68" t="s">
        <v>1125</v>
      </c>
      <c r="C280" s="69">
        <v>171416</v>
      </c>
      <c r="D280" s="68" t="s">
        <v>1126</v>
      </c>
      <c r="E280" s="68" t="s">
        <v>126</v>
      </c>
      <c r="F280" s="68" t="s">
        <v>83</v>
      </c>
      <c r="G280" s="68" t="s">
        <v>61</v>
      </c>
      <c r="H280" s="68" t="s">
        <v>83</v>
      </c>
      <c r="I280" s="125">
        <v>57253</v>
      </c>
      <c r="J280" s="126" t="s">
        <v>1499</v>
      </c>
      <c r="K280" s="70"/>
      <c r="L280" s="71"/>
      <c r="M280" s="71"/>
      <c r="N280" s="71"/>
      <c r="O280" s="71">
        <f>SUM(Table1[[#This Row],[Salaries and Wages]:[Variable Fringe]])</f>
        <v>0</v>
      </c>
      <c r="P280" s="71">
        <v>40000</v>
      </c>
      <c r="Q280" s="71"/>
      <c r="R280" s="71"/>
      <c r="S280" s="71"/>
      <c r="T280" s="71"/>
      <c r="U280" s="71"/>
      <c r="V280" s="71"/>
      <c r="W280" s="71">
        <f>SUM(Table1[[#This Row],[ADOPTED
Supplies]:[ADOPTED
Other]])+Table1[[#This Row],[
 ADOPTED
Capital Expenditures]]</f>
        <v>1209258</v>
      </c>
      <c r="X280" s="71"/>
      <c r="Y280" s="71"/>
      <c r="Z280" s="71">
        <v>40000</v>
      </c>
      <c r="AA280" s="71"/>
      <c r="AB280" s="130" t="s">
        <v>1500</v>
      </c>
      <c r="AC280" s="68" t="s">
        <v>1501</v>
      </c>
      <c r="AD280" s="72" t="s">
        <v>1502</v>
      </c>
      <c r="AE280" s="68" t="s">
        <v>94</v>
      </c>
      <c r="AF280" s="68" t="s">
        <v>69</v>
      </c>
      <c r="AG280" s="92"/>
      <c r="AH280" s="72">
        <v>0</v>
      </c>
      <c r="AI280" s="72"/>
      <c r="AJ280" s="68"/>
      <c r="AK280" s="68"/>
      <c r="AL280" s="68"/>
      <c r="AM280" s="68"/>
      <c r="AN280" s="68"/>
      <c r="AO280" s="68" t="s">
        <v>83</v>
      </c>
      <c r="AP280" s="68"/>
      <c r="AQ280" s="68"/>
      <c r="AR280" s="87"/>
      <c r="AS280" s="87"/>
      <c r="AT280" s="115" t="s">
        <v>1499</v>
      </c>
      <c r="AU280" s="117" t="b">
        <f>IF(Table1[[#This Row],[PROPOSED
Form ID Name]]=Table1[[#This Row],[ADOPTED
Form ID Name]],TRUE,FALSE)</f>
        <v>1</v>
      </c>
      <c r="AV280" s="121" t="s">
        <v>1500</v>
      </c>
      <c r="AW280" s="122" t="b">
        <f>AND(Table1[[#This Row],[PROPOSED Adjustment Description]]=Table1[[#This Row],[ ADOPTED
Adjustment Description]],TRUE,FALSE)</f>
        <v>0</v>
      </c>
    </row>
    <row r="281" spans="1:49" s="1" customFormat="1" ht="45" hidden="1" customHeight="1" x14ac:dyDescent="0.15">
      <c r="A281" s="61">
        <v>700043</v>
      </c>
      <c r="B281" s="73" t="s">
        <v>1125</v>
      </c>
      <c r="C281" s="63">
        <v>171416</v>
      </c>
      <c r="D281" s="73" t="s">
        <v>1126</v>
      </c>
      <c r="E281" s="73" t="s">
        <v>449</v>
      </c>
      <c r="F281" s="73" t="s">
        <v>83</v>
      </c>
      <c r="G281" s="73" t="s">
        <v>61</v>
      </c>
      <c r="H281" s="73" t="s">
        <v>83</v>
      </c>
      <c r="I281" s="125">
        <v>57254</v>
      </c>
      <c r="J281" s="127" t="s">
        <v>1503</v>
      </c>
      <c r="K281" s="74"/>
      <c r="L281" s="75"/>
      <c r="M281" s="75"/>
      <c r="N281" s="75"/>
      <c r="O281" s="75">
        <f>SUM(Table1[[#This Row],[Salaries and Wages]:[Variable Fringe]])</f>
        <v>149849</v>
      </c>
      <c r="P281" s="75"/>
      <c r="Q281" s="75">
        <v>25000</v>
      </c>
      <c r="R281" s="75"/>
      <c r="S281" s="75"/>
      <c r="T281" s="75"/>
      <c r="U281" s="75"/>
      <c r="V281" s="75"/>
      <c r="W281" s="75">
        <f>SUM(Table1[[#This Row],[ADOPTED
Supplies]:[ADOPTED
Other]])+Table1[[#This Row],[
 ADOPTED
Capital Expenditures]]</f>
        <v>90600</v>
      </c>
      <c r="X281" s="75"/>
      <c r="Y281" s="75"/>
      <c r="Z281" s="75">
        <v>25000</v>
      </c>
      <c r="AA281" s="75"/>
      <c r="AB281" s="131" t="s">
        <v>1504</v>
      </c>
      <c r="AC281" s="62" t="s">
        <v>1505</v>
      </c>
      <c r="AD281" s="66" t="s">
        <v>1506</v>
      </c>
      <c r="AE281" s="73" t="s">
        <v>94</v>
      </c>
      <c r="AF281" s="73" t="s">
        <v>69</v>
      </c>
      <c r="AG281" s="93"/>
      <c r="AH281" s="76">
        <v>0</v>
      </c>
      <c r="AI281" s="76"/>
      <c r="AJ281" s="73"/>
      <c r="AK281" s="73"/>
      <c r="AL281" s="73"/>
      <c r="AM281" s="73"/>
      <c r="AN281" s="73"/>
      <c r="AO281" s="62" t="s">
        <v>83</v>
      </c>
      <c r="AP281" s="62"/>
      <c r="AQ281" s="62"/>
      <c r="AR281" s="87"/>
      <c r="AS281" s="87"/>
      <c r="AT281" s="115" t="s">
        <v>1503</v>
      </c>
      <c r="AU281" s="117" t="b">
        <f>IF(Table1[[#This Row],[PROPOSED
Form ID Name]]=Table1[[#This Row],[ADOPTED
Form ID Name]],TRUE,FALSE)</f>
        <v>1</v>
      </c>
      <c r="AV281" s="121" t="s">
        <v>1504</v>
      </c>
      <c r="AW281" s="122" t="b">
        <f>AND(Table1[[#This Row],[PROPOSED Adjustment Description]]=Table1[[#This Row],[ ADOPTED
Adjustment Description]],TRUE,FALSE)</f>
        <v>0</v>
      </c>
    </row>
    <row r="282" spans="1:49" s="1" customFormat="1" ht="45" hidden="1" customHeight="1" x14ac:dyDescent="0.15">
      <c r="A282" s="67">
        <v>700043</v>
      </c>
      <c r="B282" s="79" t="s">
        <v>1125</v>
      </c>
      <c r="C282" s="69">
        <v>171416</v>
      </c>
      <c r="D282" s="79" t="s">
        <v>1126</v>
      </c>
      <c r="E282" s="79" t="s">
        <v>59</v>
      </c>
      <c r="F282" s="79" t="s">
        <v>83</v>
      </c>
      <c r="G282" s="79" t="s">
        <v>61</v>
      </c>
      <c r="H282" s="79" t="s">
        <v>284</v>
      </c>
      <c r="I282" s="125">
        <v>57255</v>
      </c>
      <c r="J282" s="127" t="s">
        <v>1507</v>
      </c>
      <c r="K282" s="80"/>
      <c r="L282" s="81"/>
      <c r="M282" s="81"/>
      <c r="N282" s="81"/>
      <c r="O282" s="81">
        <f>SUM(Table1[[#This Row],[Salaries and Wages]:[Variable Fringe]])</f>
        <v>72052</v>
      </c>
      <c r="P282" s="81"/>
      <c r="Q282" s="81"/>
      <c r="R282" s="81">
        <v>15000</v>
      </c>
      <c r="S282" s="81"/>
      <c r="T282" s="81"/>
      <c r="U282" s="81"/>
      <c r="V282" s="81"/>
      <c r="W282" s="81">
        <f>SUM(Table1[[#This Row],[ADOPTED
Supplies]:[ADOPTED
Other]])+Table1[[#This Row],[
 ADOPTED
Capital Expenditures]]</f>
        <v>118500</v>
      </c>
      <c r="X282" s="81"/>
      <c r="Y282" s="81"/>
      <c r="Z282" s="81">
        <v>15000</v>
      </c>
      <c r="AA282" s="81"/>
      <c r="AB282" s="131" t="s">
        <v>1508</v>
      </c>
      <c r="AC282" s="68" t="s">
        <v>1509</v>
      </c>
      <c r="AD282" s="68" t="s">
        <v>1510</v>
      </c>
      <c r="AE282" s="79" t="s">
        <v>94</v>
      </c>
      <c r="AF282" s="79" t="s">
        <v>69</v>
      </c>
      <c r="AG282" s="94"/>
      <c r="AH282" s="82">
        <v>0</v>
      </c>
      <c r="AI282" s="82"/>
      <c r="AJ282" s="79"/>
      <c r="AK282" s="79"/>
      <c r="AL282" s="79"/>
      <c r="AM282" s="79"/>
      <c r="AN282" s="79"/>
      <c r="AO282" s="68" t="s">
        <v>83</v>
      </c>
      <c r="AP282" s="68"/>
      <c r="AQ282" s="68"/>
      <c r="AR282" s="87"/>
      <c r="AS282" s="87"/>
      <c r="AT282" s="115" t="s">
        <v>1507</v>
      </c>
      <c r="AU282" s="117" t="b">
        <f>IF(Table1[[#This Row],[PROPOSED
Form ID Name]]=Table1[[#This Row],[ADOPTED
Form ID Name]],TRUE,FALSE)</f>
        <v>1</v>
      </c>
      <c r="AV282" s="121" t="s">
        <v>1508</v>
      </c>
      <c r="AW282" s="122" t="b">
        <f>AND(Table1[[#This Row],[PROPOSED Adjustment Description]]=Table1[[#This Row],[ ADOPTED
Adjustment Description]],TRUE,FALSE)</f>
        <v>0</v>
      </c>
    </row>
    <row r="283" spans="1:49" s="1" customFormat="1" ht="45" hidden="1" customHeight="1" x14ac:dyDescent="0.15">
      <c r="A283" s="61">
        <v>700043</v>
      </c>
      <c r="B283" s="73" t="s">
        <v>1125</v>
      </c>
      <c r="C283" s="63">
        <v>171416</v>
      </c>
      <c r="D283" s="73" t="s">
        <v>1126</v>
      </c>
      <c r="E283" s="73" t="s">
        <v>245</v>
      </c>
      <c r="F283" s="73" t="s">
        <v>60</v>
      </c>
      <c r="G283" s="73" t="s">
        <v>83</v>
      </c>
      <c r="H283" s="73" t="s">
        <v>83</v>
      </c>
      <c r="I283" s="125">
        <v>57256</v>
      </c>
      <c r="J283" s="127" t="s">
        <v>1511</v>
      </c>
      <c r="K283" s="74"/>
      <c r="L283" s="75"/>
      <c r="M283" s="75"/>
      <c r="N283" s="75"/>
      <c r="O283" s="75">
        <f>SUM(Table1[[#This Row],[Salaries and Wages]:[Variable Fringe]])</f>
        <v>41529</v>
      </c>
      <c r="P283" s="75">
        <v>35000</v>
      </c>
      <c r="Q283" s="75"/>
      <c r="R283" s="75"/>
      <c r="S283" s="75"/>
      <c r="T283" s="75"/>
      <c r="U283" s="75"/>
      <c r="V283" s="75"/>
      <c r="W283" s="75">
        <f>SUM(Table1[[#This Row],[ADOPTED
Supplies]:[ADOPTED
Other]])+Table1[[#This Row],[
 ADOPTED
Capital Expenditures]]</f>
        <v>350000</v>
      </c>
      <c r="X283" s="75"/>
      <c r="Y283" s="75"/>
      <c r="Z283" s="75">
        <v>35000</v>
      </c>
      <c r="AA283" s="75"/>
      <c r="AB283" s="132" t="s">
        <v>1512</v>
      </c>
      <c r="AC283" s="62" t="s">
        <v>1513</v>
      </c>
      <c r="AD283" s="62" t="s">
        <v>1514</v>
      </c>
      <c r="AE283" s="73" t="s">
        <v>67</v>
      </c>
      <c r="AF283" s="76" t="s">
        <v>1515</v>
      </c>
      <c r="AG283" s="93"/>
      <c r="AH283" s="76">
        <v>0</v>
      </c>
      <c r="AI283" s="76"/>
      <c r="AJ283" s="76"/>
      <c r="AK283" s="76"/>
      <c r="AL283" s="76"/>
      <c r="AM283" s="76"/>
      <c r="AN283" s="76"/>
      <c r="AO283" s="62" t="s">
        <v>179</v>
      </c>
      <c r="AP283" s="62"/>
      <c r="AQ283" s="62"/>
      <c r="AR283" s="87"/>
      <c r="AS283" s="87"/>
      <c r="AT283" s="115" t="s">
        <v>1511</v>
      </c>
      <c r="AU283" s="117" t="b">
        <f>IF(Table1[[#This Row],[PROPOSED
Form ID Name]]=Table1[[#This Row],[ADOPTED
Form ID Name]],TRUE,FALSE)</f>
        <v>1</v>
      </c>
      <c r="AV283" s="121" t="s">
        <v>1512</v>
      </c>
      <c r="AW283" s="122" t="b">
        <f>AND(Table1[[#This Row],[PROPOSED Adjustment Description]]=Table1[[#This Row],[ ADOPTED
Adjustment Description]],TRUE,FALSE)</f>
        <v>0</v>
      </c>
    </row>
    <row r="284" spans="1:49" s="1" customFormat="1" ht="45" hidden="1" customHeight="1" x14ac:dyDescent="0.15">
      <c r="A284" s="67">
        <v>700043</v>
      </c>
      <c r="B284" s="68" t="s">
        <v>1125</v>
      </c>
      <c r="C284" s="69">
        <v>171416</v>
      </c>
      <c r="D284" s="68" t="s">
        <v>1126</v>
      </c>
      <c r="E284" s="68" t="s">
        <v>335</v>
      </c>
      <c r="F284" s="68" t="s">
        <v>83</v>
      </c>
      <c r="G284" s="68" t="s">
        <v>89</v>
      </c>
      <c r="H284" s="68" t="s">
        <v>83</v>
      </c>
      <c r="I284" s="125">
        <v>57257</v>
      </c>
      <c r="J284" s="126" t="s">
        <v>1516</v>
      </c>
      <c r="K284" s="70"/>
      <c r="L284" s="71"/>
      <c r="M284" s="71"/>
      <c r="N284" s="71"/>
      <c r="O284" s="71">
        <f>SUM(Table1[[#This Row],[Salaries and Wages]:[Variable Fringe]])</f>
        <v>0</v>
      </c>
      <c r="P284" s="71"/>
      <c r="Q284" s="71"/>
      <c r="R284" s="71"/>
      <c r="S284" s="71"/>
      <c r="T284" s="71"/>
      <c r="U284" s="71"/>
      <c r="V284" s="71"/>
      <c r="W284" s="71">
        <f>SUM(Table1[[#This Row],[ADOPTED
Supplies]:[ADOPTED
Other]])+Table1[[#This Row],[
 ADOPTED
Capital Expenditures]]</f>
        <v>125560</v>
      </c>
      <c r="X284" s="71"/>
      <c r="Y284" s="71"/>
      <c r="Z284" s="71"/>
      <c r="AA284" s="71">
        <v>1310000</v>
      </c>
      <c r="AB284" s="130" t="s">
        <v>1517</v>
      </c>
      <c r="AC284" s="68" t="s">
        <v>1518</v>
      </c>
      <c r="AD284" s="68" t="s">
        <v>1519</v>
      </c>
      <c r="AE284" s="68" t="s">
        <v>94</v>
      </c>
      <c r="AF284" s="68" t="s">
        <v>69</v>
      </c>
      <c r="AG284" s="92"/>
      <c r="AH284" s="72">
        <v>0</v>
      </c>
      <c r="AI284" s="72"/>
      <c r="AJ284" s="68"/>
      <c r="AK284" s="68"/>
      <c r="AL284" s="68"/>
      <c r="AM284" s="68"/>
      <c r="AN284" s="68"/>
      <c r="AO284" s="68" t="s">
        <v>83</v>
      </c>
      <c r="AP284" s="68"/>
      <c r="AQ284" s="68"/>
      <c r="AR284" s="87"/>
      <c r="AS284" s="87"/>
      <c r="AT284" s="115" t="s">
        <v>1516</v>
      </c>
      <c r="AU284" s="117" t="b">
        <f>IF(Table1[[#This Row],[PROPOSED
Form ID Name]]=Table1[[#This Row],[ADOPTED
Form ID Name]],TRUE,FALSE)</f>
        <v>1</v>
      </c>
      <c r="AV284" s="121" t="s">
        <v>1517</v>
      </c>
      <c r="AW284" s="122" t="b">
        <f>AND(Table1[[#This Row],[PROPOSED Adjustment Description]]=Table1[[#This Row],[ ADOPTED
Adjustment Description]],TRUE,FALSE)</f>
        <v>0</v>
      </c>
    </row>
    <row r="285" spans="1:49" s="1" customFormat="1" ht="45" hidden="1" customHeight="1" x14ac:dyDescent="0.15">
      <c r="A285" s="61">
        <v>700043</v>
      </c>
      <c r="B285" s="73" t="s">
        <v>1125</v>
      </c>
      <c r="C285" s="63">
        <v>171416</v>
      </c>
      <c r="D285" s="73" t="s">
        <v>1126</v>
      </c>
      <c r="E285" s="73" t="s">
        <v>465</v>
      </c>
      <c r="F285" s="73" t="s">
        <v>83</v>
      </c>
      <c r="G285" s="73" t="s">
        <v>239</v>
      </c>
      <c r="H285" s="73" t="s">
        <v>83</v>
      </c>
      <c r="I285" s="125">
        <v>57258</v>
      </c>
      <c r="J285" s="127" t="s">
        <v>1520</v>
      </c>
      <c r="K285" s="74">
        <v>7.17</v>
      </c>
      <c r="L285" s="75">
        <v>353381</v>
      </c>
      <c r="M285" s="75">
        <v>6086</v>
      </c>
      <c r="N285" s="75">
        <v>26328</v>
      </c>
      <c r="O285" s="75">
        <f>SUM(Table1[[#This Row],[Salaries and Wages]:[Variable Fringe]])</f>
        <v>0</v>
      </c>
      <c r="P285" s="75"/>
      <c r="Q285" s="75"/>
      <c r="R285" s="75"/>
      <c r="S285" s="75"/>
      <c r="T285" s="75"/>
      <c r="U285" s="75"/>
      <c r="V285" s="75"/>
      <c r="W285" s="75">
        <f>SUM(Table1[[#This Row],[ADOPTED
Supplies]:[ADOPTED
Other]])+Table1[[#This Row],[
 ADOPTED
Capital Expenditures]]</f>
        <v>150000</v>
      </c>
      <c r="X285" s="75"/>
      <c r="Y285" s="75"/>
      <c r="Z285" s="75">
        <v>385795</v>
      </c>
      <c r="AA285" s="75"/>
      <c r="AB285" s="132" t="s">
        <v>1521</v>
      </c>
      <c r="AC285" s="62" t="s">
        <v>242</v>
      </c>
      <c r="AD285" s="62" t="s">
        <v>431</v>
      </c>
      <c r="AE285" s="73" t="s">
        <v>94</v>
      </c>
      <c r="AF285" s="73" t="s">
        <v>69</v>
      </c>
      <c r="AG285" s="93"/>
      <c r="AH285" s="76">
        <v>0</v>
      </c>
      <c r="AI285" s="76"/>
      <c r="AJ285" s="73"/>
      <c r="AK285" s="73"/>
      <c r="AL285" s="73"/>
      <c r="AM285" s="73"/>
      <c r="AN285" s="73"/>
      <c r="AO285" s="62" t="s">
        <v>83</v>
      </c>
      <c r="AP285" s="62"/>
      <c r="AQ285" s="62"/>
      <c r="AR285" s="87"/>
      <c r="AS285" s="87"/>
      <c r="AT285" s="115" t="s">
        <v>1520</v>
      </c>
      <c r="AU285" s="117" t="b">
        <f>IF(Table1[[#This Row],[PROPOSED
Form ID Name]]=Table1[[#This Row],[ADOPTED
Form ID Name]],TRUE,FALSE)</f>
        <v>1</v>
      </c>
      <c r="AV285" s="121" t="s">
        <v>1521</v>
      </c>
      <c r="AW285" s="122" t="b">
        <f>AND(Table1[[#This Row],[PROPOSED Adjustment Description]]=Table1[[#This Row],[ ADOPTED
Adjustment Description]],TRUE,FALSE)</f>
        <v>0</v>
      </c>
    </row>
    <row r="286" spans="1:49" s="1" customFormat="1" ht="45" hidden="1" customHeight="1" x14ac:dyDescent="0.15">
      <c r="A286" s="67">
        <v>100000</v>
      </c>
      <c r="B286" s="79" t="s">
        <v>57</v>
      </c>
      <c r="C286" s="69">
        <v>171413</v>
      </c>
      <c r="D286" s="79" t="s">
        <v>1403</v>
      </c>
      <c r="E286" s="79" t="s">
        <v>103</v>
      </c>
      <c r="F286" s="79" t="s">
        <v>60</v>
      </c>
      <c r="G286" s="79" t="s">
        <v>1249</v>
      </c>
      <c r="H286" s="79" t="s">
        <v>83</v>
      </c>
      <c r="I286" s="125">
        <v>57259</v>
      </c>
      <c r="J286" s="127" t="s">
        <v>1522</v>
      </c>
      <c r="K286" s="80">
        <v>3.5</v>
      </c>
      <c r="L286" s="81">
        <v>174075</v>
      </c>
      <c r="M286" s="81">
        <v>56614</v>
      </c>
      <c r="N286" s="81">
        <v>31300</v>
      </c>
      <c r="O286" s="81">
        <f>SUM(Table1[[#This Row],[Salaries and Wages]:[Variable Fringe]])</f>
        <v>88516</v>
      </c>
      <c r="P286" s="81">
        <v>31433</v>
      </c>
      <c r="Q286" s="81">
        <v>329792</v>
      </c>
      <c r="R286" s="81"/>
      <c r="S286" s="81">
        <v>82867</v>
      </c>
      <c r="T286" s="81"/>
      <c r="U286" s="81"/>
      <c r="V286" s="81"/>
      <c r="W286" s="81">
        <f>SUM(Table1[[#This Row],[ADOPTED
Supplies]:[ADOPTED
Other]])+Table1[[#This Row],[
 ADOPTED
Capital Expenditures]]</f>
        <v>120479</v>
      </c>
      <c r="X286" s="81"/>
      <c r="Y286" s="81"/>
      <c r="Z286" s="81">
        <v>706081</v>
      </c>
      <c r="AA286" s="81"/>
      <c r="AB286" s="132" t="s">
        <v>1523</v>
      </c>
      <c r="AC286" s="72" t="s">
        <v>1524</v>
      </c>
      <c r="AD286" s="68" t="s">
        <v>1525</v>
      </c>
      <c r="AE286" s="79" t="s">
        <v>67</v>
      </c>
      <c r="AF286" s="68" t="s">
        <v>1526</v>
      </c>
      <c r="AG286" s="92"/>
      <c r="AH286" s="72">
        <v>1</v>
      </c>
      <c r="AI286" s="72"/>
      <c r="AJ286" s="68"/>
      <c r="AK286" s="68"/>
      <c r="AL286" s="68"/>
      <c r="AM286" s="68"/>
      <c r="AN286" s="68"/>
      <c r="AO286" s="68"/>
      <c r="AP286" s="68"/>
      <c r="AQ286" s="68"/>
      <c r="AR286" s="68"/>
      <c r="AS286" s="68" t="s">
        <v>70</v>
      </c>
      <c r="AT286" s="115" t="s">
        <v>1522</v>
      </c>
      <c r="AU286" s="116" t="b">
        <f>IF(Table1[[#This Row],[PROPOSED
Form ID Name]]=Table1[[#This Row],[ADOPTED
Form ID Name]],TRUE,FALSE)</f>
        <v>1</v>
      </c>
      <c r="AV286" s="121" t="s">
        <v>1523</v>
      </c>
      <c r="AW286" s="122" t="b">
        <f>AND(Table1[[#This Row],[PROPOSED Adjustment Description]]=Table1[[#This Row],[ ADOPTED
Adjustment Description]],TRUE,FALSE)</f>
        <v>0</v>
      </c>
    </row>
    <row r="287" spans="1:49" s="1" customFormat="1" ht="45" hidden="1" customHeight="1" x14ac:dyDescent="0.15">
      <c r="A287" s="61">
        <v>100000</v>
      </c>
      <c r="B287" s="73" t="s">
        <v>57</v>
      </c>
      <c r="C287" s="63">
        <v>171413</v>
      </c>
      <c r="D287" s="73" t="s">
        <v>1403</v>
      </c>
      <c r="E287" s="73" t="s">
        <v>103</v>
      </c>
      <c r="F287" s="73" t="s">
        <v>60</v>
      </c>
      <c r="G287" s="73" t="s">
        <v>1249</v>
      </c>
      <c r="H287" s="73" t="s">
        <v>83</v>
      </c>
      <c r="I287" s="125">
        <v>57260</v>
      </c>
      <c r="J287" s="127" t="s">
        <v>1527</v>
      </c>
      <c r="K287" s="74">
        <v>5</v>
      </c>
      <c r="L287" s="75">
        <v>245287</v>
      </c>
      <c r="M287" s="75">
        <v>59086</v>
      </c>
      <c r="N287" s="75">
        <v>38860</v>
      </c>
      <c r="O287" s="75">
        <f>SUM(Table1[[#This Row],[Salaries and Wages]:[Variable Fringe]])</f>
        <v>41529</v>
      </c>
      <c r="P287" s="75">
        <v>13500</v>
      </c>
      <c r="Q287" s="75">
        <v>6500</v>
      </c>
      <c r="R287" s="75"/>
      <c r="S287" s="75">
        <v>30000</v>
      </c>
      <c r="T287" s="75"/>
      <c r="U287" s="75"/>
      <c r="V287" s="75"/>
      <c r="W287" s="75">
        <f>SUM(Table1[[#This Row],[ADOPTED
Supplies]:[ADOPTED
Other]])+Table1[[#This Row],[
 ADOPTED
Capital Expenditures]]</f>
        <v>101542</v>
      </c>
      <c r="X287" s="75"/>
      <c r="Y287" s="75"/>
      <c r="Z287" s="75">
        <v>393233</v>
      </c>
      <c r="AA287" s="75">
        <v>8750</v>
      </c>
      <c r="AB287" s="132" t="s">
        <v>1528</v>
      </c>
      <c r="AC287" s="62" t="s">
        <v>1529</v>
      </c>
      <c r="AD287" s="66" t="s">
        <v>1530</v>
      </c>
      <c r="AE287" s="73" t="s">
        <v>67</v>
      </c>
      <c r="AF287" s="66" t="s">
        <v>1531</v>
      </c>
      <c r="AG287" s="91"/>
      <c r="AH287" s="66">
        <v>0</v>
      </c>
      <c r="AI287" s="66"/>
      <c r="AJ287" s="66"/>
      <c r="AK287" s="66"/>
      <c r="AL287" s="66"/>
      <c r="AM287" s="66"/>
      <c r="AN287" s="66"/>
      <c r="AO287" s="66"/>
      <c r="AP287" s="66"/>
      <c r="AQ287" s="66"/>
      <c r="AR287" s="66"/>
      <c r="AS287" s="62" t="s">
        <v>70</v>
      </c>
      <c r="AT287" s="115" t="s">
        <v>1527</v>
      </c>
      <c r="AU287" s="116" t="b">
        <f>IF(Table1[[#This Row],[PROPOSED
Form ID Name]]=Table1[[#This Row],[ADOPTED
Form ID Name]],TRUE,FALSE)</f>
        <v>1</v>
      </c>
      <c r="AV287" s="121" t="s">
        <v>1528</v>
      </c>
      <c r="AW287" s="122" t="b">
        <f>AND(Table1[[#This Row],[PROPOSED Adjustment Description]]=Table1[[#This Row],[ ADOPTED
Adjustment Description]],TRUE,FALSE)</f>
        <v>0</v>
      </c>
    </row>
    <row r="288" spans="1:49" s="1" customFormat="1" ht="45" hidden="1" customHeight="1" x14ac:dyDescent="0.15">
      <c r="A288" s="67">
        <v>720057</v>
      </c>
      <c r="B288" s="79" t="s">
        <v>149</v>
      </c>
      <c r="C288" s="69">
        <v>2118</v>
      </c>
      <c r="D288" s="100" t="s">
        <v>1532</v>
      </c>
      <c r="E288" s="79" t="s">
        <v>72</v>
      </c>
      <c r="F288" s="79" t="s">
        <v>83</v>
      </c>
      <c r="G288" s="79" t="s">
        <v>61</v>
      </c>
      <c r="H288" s="79" t="s">
        <v>83</v>
      </c>
      <c r="I288" s="125">
        <v>57261</v>
      </c>
      <c r="J288" s="127" t="s">
        <v>1533</v>
      </c>
      <c r="K288" s="80"/>
      <c r="L288" s="81"/>
      <c r="M288" s="81"/>
      <c r="N288" s="81"/>
      <c r="O288" s="81">
        <f>SUM(Table1[[#This Row],[Salaries and Wages]:[Variable Fringe]])</f>
        <v>0</v>
      </c>
      <c r="P288" s="81"/>
      <c r="Q288" s="81"/>
      <c r="R288" s="81">
        <v>1056</v>
      </c>
      <c r="S288" s="81"/>
      <c r="T288" s="81"/>
      <c r="U288" s="81"/>
      <c r="V288" s="81"/>
      <c r="W288" s="81">
        <f>SUM(Table1[[#This Row],[ADOPTED
Supplies]:[ADOPTED
Other]])+Table1[[#This Row],[
 ADOPTED
Capital Expenditures]]</f>
        <v>123000</v>
      </c>
      <c r="X288" s="81"/>
      <c r="Y288" s="81"/>
      <c r="Z288" s="81">
        <v>1056</v>
      </c>
      <c r="AA288" s="81"/>
      <c r="AB288" s="132" t="s">
        <v>1534</v>
      </c>
      <c r="AC288" s="68" t="s">
        <v>287</v>
      </c>
      <c r="AD288" s="68" t="s">
        <v>1535</v>
      </c>
      <c r="AE288" s="79" t="s">
        <v>94</v>
      </c>
      <c r="AF288" s="79" t="s">
        <v>83</v>
      </c>
      <c r="AG288" s="94"/>
      <c r="AH288" s="82">
        <v>0</v>
      </c>
      <c r="AI288" s="82"/>
      <c r="AJ288" s="79"/>
      <c r="AK288" s="79"/>
      <c r="AL288" s="79"/>
      <c r="AM288" s="79"/>
      <c r="AN288" s="79"/>
      <c r="AO288" s="68" t="s">
        <v>83</v>
      </c>
      <c r="AP288" s="68"/>
      <c r="AQ288" s="68"/>
      <c r="AR288" s="87"/>
      <c r="AS288" s="87"/>
      <c r="AT288" s="115" t="s">
        <v>1533</v>
      </c>
      <c r="AU288" s="117" t="b">
        <f>IF(Table1[[#This Row],[PROPOSED
Form ID Name]]=Table1[[#This Row],[ADOPTED
Form ID Name]],TRUE,FALSE)</f>
        <v>1</v>
      </c>
      <c r="AV288" s="121" t="s">
        <v>1534</v>
      </c>
      <c r="AW288" s="122" t="b">
        <f>AND(Table1[[#This Row],[PROPOSED Adjustment Description]]=Table1[[#This Row],[ ADOPTED
Adjustment Description]],TRUE,FALSE)</f>
        <v>0</v>
      </c>
    </row>
    <row r="289" spans="1:49" s="1" customFormat="1" ht="45" hidden="1" customHeight="1" x14ac:dyDescent="0.15">
      <c r="A289" s="67">
        <v>100000</v>
      </c>
      <c r="B289" s="68" t="s">
        <v>57</v>
      </c>
      <c r="C289" s="69">
        <v>1152</v>
      </c>
      <c r="D289" s="68" t="s">
        <v>1536</v>
      </c>
      <c r="E289" s="68" t="s">
        <v>103</v>
      </c>
      <c r="F289" s="68" t="s">
        <v>83</v>
      </c>
      <c r="G289" s="68" t="s">
        <v>61</v>
      </c>
      <c r="H289" s="68" t="s">
        <v>284</v>
      </c>
      <c r="I289" s="125">
        <v>57263</v>
      </c>
      <c r="J289" s="126" t="s">
        <v>1537</v>
      </c>
      <c r="K289" s="70"/>
      <c r="L289" s="71"/>
      <c r="M289" s="71"/>
      <c r="N289" s="71"/>
      <c r="O289" s="71">
        <f>SUM(Table1[[#This Row],[Salaries and Wages]:[Variable Fringe]])</f>
        <v>0</v>
      </c>
      <c r="P289" s="71"/>
      <c r="Q289" s="71"/>
      <c r="R289" s="71">
        <v>20000</v>
      </c>
      <c r="S289" s="71"/>
      <c r="T289" s="71"/>
      <c r="U289" s="71"/>
      <c r="V289" s="71"/>
      <c r="W289" s="71">
        <f>SUM(Table1[[#This Row],[ADOPTED
Supplies]:[ADOPTED
Other]])+Table1[[#This Row],[
 ADOPTED
Capital Expenditures]]</f>
        <v>2622070</v>
      </c>
      <c r="X289" s="71"/>
      <c r="Y289" s="71"/>
      <c r="Z289" s="71">
        <v>20000</v>
      </c>
      <c r="AA289" s="71"/>
      <c r="AB289" s="130" t="s">
        <v>1538</v>
      </c>
      <c r="AC289" s="68" t="s">
        <v>1539</v>
      </c>
      <c r="AD289" s="72" t="s">
        <v>1540</v>
      </c>
      <c r="AE289" s="68" t="s">
        <v>67</v>
      </c>
      <c r="AF289" s="72" t="s">
        <v>1541</v>
      </c>
      <c r="AG289" s="92"/>
      <c r="AH289" s="72">
        <v>0</v>
      </c>
      <c r="AI289" s="72"/>
      <c r="AJ289" s="72"/>
      <c r="AK289" s="72"/>
      <c r="AL289" s="72"/>
      <c r="AM289" s="72"/>
      <c r="AN289" s="72"/>
      <c r="AO289" s="72"/>
      <c r="AP289" s="72"/>
      <c r="AQ289" s="72"/>
      <c r="AR289" s="72"/>
      <c r="AS289" s="68" t="s">
        <v>83</v>
      </c>
      <c r="AT289" s="115" t="s">
        <v>1537</v>
      </c>
      <c r="AU289" s="116" t="b">
        <f>IF(Table1[[#This Row],[PROPOSED
Form ID Name]]=Table1[[#This Row],[ADOPTED
Form ID Name]],TRUE,FALSE)</f>
        <v>1</v>
      </c>
      <c r="AV289" s="121" t="s">
        <v>1538</v>
      </c>
      <c r="AW289" s="122" t="b">
        <f>AND(Table1[[#This Row],[PROPOSED Adjustment Description]]=Table1[[#This Row],[ ADOPTED
Adjustment Description]],TRUE,FALSE)</f>
        <v>0</v>
      </c>
    </row>
    <row r="290" spans="1:49" s="1" customFormat="1" ht="45" hidden="1" customHeight="1" x14ac:dyDescent="0.15">
      <c r="A290" s="61">
        <v>720057</v>
      </c>
      <c r="B290" s="73" t="s">
        <v>149</v>
      </c>
      <c r="C290" s="63">
        <v>2118</v>
      </c>
      <c r="D290" s="73" t="s">
        <v>1532</v>
      </c>
      <c r="E290" s="73" t="s">
        <v>238</v>
      </c>
      <c r="F290" s="73" t="s">
        <v>83</v>
      </c>
      <c r="G290" s="73" t="s">
        <v>61</v>
      </c>
      <c r="H290" s="73" t="s">
        <v>83</v>
      </c>
      <c r="I290" s="125">
        <v>57266</v>
      </c>
      <c r="J290" s="127" t="s">
        <v>1542</v>
      </c>
      <c r="K290" s="74"/>
      <c r="L290" s="75"/>
      <c r="M290" s="75"/>
      <c r="N290" s="75"/>
      <c r="O290" s="75">
        <f>SUM(Table1[[#This Row],[Salaries and Wages]:[Variable Fringe]])</f>
        <v>0</v>
      </c>
      <c r="P290" s="75"/>
      <c r="Q290" s="75"/>
      <c r="R290" s="75">
        <v>1120</v>
      </c>
      <c r="S290" s="75"/>
      <c r="T290" s="75"/>
      <c r="U290" s="75"/>
      <c r="V290" s="75"/>
      <c r="W290" s="75">
        <f>SUM(Table1[[#This Row],[ADOPTED
Supplies]:[ADOPTED
Other]])+Table1[[#This Row],[
 ADOPTED
Capital Expenditures]]</f>
        <v>112997</v>
      </c>
      <c r="X290" s="75"/>
      <c r="Y290" s="75"/>
      <c r="Z290" s="75">
        <v>1120</v>
      </c>
      <c r="AA290" s="75"/>
      <c r="AB290" s="132" t="s">
        <v>1543</v>
      </c>
      <c r="AC290" s="62" t="s">
        <v>1544</v>
      </c>
      <c r="AD290" s="62" t="s">
        <v>1545</v>
      </c>
      <c r="AE290" s="73" t="s">
        <v>94</v>
      </c>
      <c r="AF290" s="73" t="s">
        <v>83</v>
      </c>
      <c r="AG290" s="93"/>
      <c r="AH290" s="76">
        <v>0</v>
      </c>
      <c r="AI290" s="76"/>
      <c r="AJ290" s="73"/>
      <c r="AK290" s="73"/>
      <c r="AL290" s="73"/>
      <c r="AM290" s="73"/>
      <c r="AN290" s="73"/>
      <c r="AO290" s="62" t="s">
        <v>83</v>
      </c>
      <c r="AP290" s="62"/>
      <c r="AQ290" s="62"/>
      <c r="AR290" s="87"/>
      <c r="AS290" s="87"/>
      <c r="AT290" s="115" t="s">
        <v>1542</v>
      </c>
      <c r="AU290" s="117" t="b">
        <f>IF(Table1[[#This Row],[PROPOSED
Form ID Name]]=Table1[[#This Row],[ADOPTED
Form ID Name]],TRUE,FALSE)</f>
        <v>1</v>
      </c>
      <c r="AV290" s="121" t="s">
        <v>1543</v>
      </c>
      <c r="AW290" s="122" t="b">
        <f>AND(Table1[[#This Row],[PROPOSED Adjustment Description]]=Table1[[#This Row],[ ADOPTED
Adjustment Description]],TRUE,FALSE)</f>
        <v>0</v>
      </c>
    </row>
    <row r="291" spans="1:49" s="1" customFormat="1" ht="45" hidden="1" customHeight="1" x14ac:dyDescent="0.15">
      <c r="A291" s="61">
        <v>100000</v>
      </c>
      <c r="B291" s="62" t="s">
        <v>57</v>
      </c>
      <c r="C291" s="63">
        <v>1312</v>
      </c>
      <c r="D291" s="62" t="s">
        <v>1546</v>
      </c>
      <c r="E291" s="62" t="s">
        <v>103</v>
      </c>
      <c r="F291" s="62" t="s">
        <v>127</v>
      </c>
      <c r="G291" s="62" t="s">
        <v>61</v>
      </c>
      <c r="H291" s="62" t="s">
        <v>83</v>
      </c>
      <c r="I291" s="125">
        <v>57268</v>
      </c>
      <c r="J291" s="126" t="s">
        <v>1547</v>
      </c>
      <c r="K291" s="64"/>
      <c r="L291" s="65"/>
      <c r="M291" s="65"/>
      <c r="N291" s="65"/>
      <c r="O291" s="65">
        <f>SUM(Table1[[#This Row],[Salaries and Wages]:[Variable Fringe]])</f>
        <v>186122</v>
      </c>
      <c r="P291" s="65"/>
      <c r="Q291" s="65"/>
      <c r="R291" s="65">
        <v>150000</v>
      </c>
      <c r="S291" s="65"/>
      <c r="T291" s="65"/>
      <c r="U291" s="65"/>
      <c r="V291" s="65"/>
      <c r="W291" s="65">
        <f>SUM(Table1[[#This Row],[ADOPTED
Supplies]:[ADOPTED
Other]])+Table1[[#This Row],[
 ADOPTED
Capital Expenditures]]</f>
        <v>0</v>
      </c>
      <c r="X291" s="65"/>
      <c r="Y291" s="65"/>
      <c r="Z291" s="65">
        <v>150000</v>
      </c>
      <c r="AA291" s="65"/>
      <c r="AB291" s="133" t="s">
        <v>1548</v>
      </c>
      <c r="AC291" s="62" t="s">
        <v>1549</v>
      </c>
      <c r="AD291" s="66" t="s">
        <v>1550</v>
      </c>
      <c r="AE291" s="62" t="s">
        <v>67</v>
      </c>
      <c r="AF291" s="66" t="s">
        <v>1551</v>
      </c>
      <c r="AG291" s="91"/>
      <c r="AH291" s="66">
        <v>0</v>
      </c>
      <c r="AI291" s="66"/>
      <c r="AJ291" s="66"/>
      <c r="AK291" s="66"/>
      <c r="AL291" s="66"/>
      <c r="AM291" s="66"/>
      <c r="AN291" s="66"/>
      <c r="AO291" s="66"/>
      <c r="AP291" s="66"/>
      <c r="AQ291" s="66"/>
      <c r="AR291" s="66"/>
      <c r="AS291" s="62" t="s">
        <v>70</v>
      </c>
      <c r="AT291" s="115" t="s">
        <v>1547</v>
      </c>
      <c r="AU291" s="116" t="b">
        <f>IF(Table1[[#This Row],[PROPOSED
Form ID Name]]=Table1[[#This Row],[ADOPTED
Form ID Name]],TRUE,FALSE)</f>
        <v>1</v>
      </c>
      <c r="AV291" s="121" t="s">
        <v>1548</v>
      </c>
      <c r="AW291" s="122" t="b">
        <f>AND(Table1[[#This Row],[PROPOSED Adjustment Description]]=Table1[[#This Row],[ ADOPTED
Adjustment Description]],TRUE,FALSE)</f>
        <v>0</v>
      </c>
    </row>
    <row r="292" spans="1:49" s="1" customFormat="1" ht="45" hidden="1" customHeight="1" x14ac:dyDescent="0.15">
      <c r="A292" s="61">
        <v>200638</v>
      </c>
      <c r="B292" s="73" t="s">
        <v>1552</v>
      </c>
      <c r="C292" s="63">
        <v>9913</v>
      </c>
      <c r="D292" s="73" t="s">
        <v>1553</v>
      </c>
      <c r="E292" s="73" t="s">
        <v>83</v>
      </c>
      <c r="F292" s="73" t="s">
        <v>83</v>
      </c>
      <c r="G292" s="73" t="s">
        <v>61</v>
      </c>
      <c r="H292" s="73" t="s">
        <v>83</v>
      </c>
      <c r="I292" s="125">
        <v>57269</v>
      </c>
      <c r="J292" s="127" t="s">
        <v>1554</v>
      </c>
      <c r="K292" s="74"/>
      <c r="L292" s="75"/>
      <c r="M292" s="75"/>
      <c r="N292" s="75"/>
      <c r="O292" s="75">
        <f>SUM(Table1[[#This Row],[Salaries and Wages]:[Variable Fringe]])</f>
        <v>41529</v>
      </c>
      <c r="P292" s="75"/>
      <c r="Q292" s="75"/>
      <c r="R292" s="75"/>
      <c r="S292" s="75"/>
      <c r="T292" s="75"/>
      <c r="U292" s="75"/>
      <c r="V292" s="75"/>
      <c r="W292" s="75">
        <f>SUM(Table1[[#This Row],[ADOPTED
Supplies]:[ADOPTED
Other]])+Table1[[#This Row],[
 ADOPTED
Capital Expenditures]]</f>
        <v>98959</v>
      </c>
      <c r="X292" s="75">
        <v>1729561</v>
      </c>
      <c r="Y292" s="75"/>
      <c r="Z292" s="75">
        <v>1729561</v>
      </c>
      <c r="AA292" s="75">
        <v>1729561</v>
      </c>
      <c r="AB292" s="132" t="s">
        <v>1555</v>
      </c>
      <c r="AC292" s="62" t="s">
        <v>1556</v>
      </c>
      <c r="AD292" s="62" t="s">
        <v>1557</v>
      </c>
      <c r="AE292" s="73" t="s">
        <v>94</v>
      </c>
      <c r="AF292" s="73" t="s">
        <v>69</v>
      </c>
      <c r="AG292" s="93"/>
      <c r="AH292" s="76">
        <v>0</v>
      </c>
      <c r="AI292" s="76"/>
      <c r="AJ292" s="73"/>
      <c r="AK292" s="73"/>
      <c r="AL292" s="73"/>
      <c r="AM292" s="73"/>
      <c r="AN292" s="73"/>
      <c r="AO292" s="62" t="s">
        <v>83</v>
      </c>
      <c r="AP292" s="62"/>
      <c r="AQ292" s="62"/>
      <c r="AR292" s="87"/>
      <c r="AS292" s="87"/>
      <c r="AT292" s="115" t="s">
        <v>1554</v>
      </c>
      <c r="AU292" s="117" t="b">
        <f>IF(Table1[[#This Row],[PROPOSED
Form ID Name]]=Table1[[#This Row],[ADOPTED
Form ID Name]],TRUE,FALSE)</f>
        <v>1</v>
      </c>
      <c r="AV292" s="121" t="s">
        <v>1555</v>
      </c>
      <c r="AW292" s="122" t="b">
        <f>AND(Table1[[#This Row],[PROPOSED Adjustment Description]]=Table1[[#This Row],[ ADOPTED
Adjustment Description]],TRUE,FALSE)</f>
        <v>0</v>
      </c>
    </row>
    <row r="293" spans="1:49" s="1" customFormat="1" ht="45" hidden="1" customHeight="1" x14ac:dyDescent="0.15">
      <c r="A293" s="67">
        <v>100000</v>
      </c>
      <c r="B293" s="68" t="s">
        <v>57</v>
      </c>
      <c r="C293" s="69">
        <v>211613</v>
      </c>
      <c r="D293" s="68" t="s">
        <v>686</v>
      </c>
      <c r="E293" s="68" t="s">
        <v>83</v>
      </c>
      <c r="F293" s="68" t="s">
        <v>60</v>
      </c>
      <c r="G293" s="68" t="s">
        <v>279</v>
      </c>
      <c r="H293" s="68" t="s">
        <v>62</v>
      </c>
      <c r="I293" s="125">
        <v>57271</v>
      </c>
      <c r="J293" s="126" t="s">
        <v>1558</v>
      </c>
      <c r="K293" s="70">
        <v>0.5</v>
      </c>
      <c r="L293" s="71">
        <v>18245</v>
      </c>
      <c r="M293" s="71">
        <v>313</v>
      </c>
      <c r="N293" s="71">
        <v>1360</v>
      </c>
      <c r="O293" s="71">
        <f>SUM(Table1[[#This Row],[Salaries and Wages]:[Variable Fringe]])</f>
        <v>73029</v>
      </c>
      <c r="P293" s="71"/>
      <c r="Q293" s="71"/>
      <c r="R293" s="71"/>
      <c r="S293" s="71"/>
      <c r="T293" s="71"/>
      <c r="U293" s="71"/>
      <c r="V293" s="71"/>
      <c r="W293" s="71">
        <f>SUM(Table1[[#This Row],[ADOPTED
Supplies]:[ADOPTED
Other]])+Table1[[#This Row],[
 ADOPTED
Capital Expenditures]]</f>
        <v>500</v>
      </c>
      <c r="X293" s="71"/>
      <c r="Y293" s="71"/>
      <c r="Z293" s="71">
        <v>19918</v>
      </c>
      <c r="AA293" s="71"/>
      <c r="AB293" s="130" t="s">
        <v>1559</v>
      </c>
      <c r="AC293" s="68" t="s">
        <v>242</v>
      </c>
      <c r="AD293" s="68" t="s">
        <v>1560</v>
      </c>
      <c r="AE293" s="68" t="s">
        <v>94</v>
      </c>
      <c r="AF293" s="72" t="s">
        <v>1561</v>
      </c>
      <c r="AG293" s="92"/>
      <c r="AH293" s="72">
        <v>0</v>
      </c>
      <c r="AI293" s="72"/>
      <c r="AJ293" s="72"/>
      <c r="AK293" s="72"/>
      <c r="AL293" s="72"/>
      <c r="AM293" s="72"/>
      <c r="AN293" s="72"/>
      <c r="AO293" s="72"/>
      <c r="AP293" s="72"/>
      <c r="AQ293" s="72"/>
      <c r="AR293" s="72"/>
      <c r="AS293" s="68" t="s">
        <v>70</v>
      </c>
      <c r="AT293" s="115" t="s">
        <v>1558</v>
      </c>
      <c r="AU293" s="116" t="b">
        <f>IF(Table1[[#This Row],[PROPOSED
Form ID Name]]=Table1[[#This Row],[ADOPTED
Form ID Name]],TRUE,FALSE)</f>
        <v>1</v>
      </c>
      <c r="AV293" s="121" t="s">
        <v>1559</v>
      </c>
      <c r="AW293" s="122" t="b">
        <f>AND(Table1[[#This Row],[PROPOSED Adjustment Description]]=Table1[[#This Row],[ ADOPTED
Adjustment Description]],TRUE,FALSE)</f>
        <v>0</v>
      </c>
    </row>
    <row r="294" spans="1:49" s="1" customFormat="1" ht="45" hidden="1" customHeight="1" x14ac:dyDescent="0.15">
      <c r="A294" s="61">
        <v>100000</v>
      </c>
      <c r="B294" s="62" t="s">
        <v>57</v>
      </c>
      <c r="C294" s="63">
        <v>9912</v>
      </c>
      <c r="D294" s="62" t="s">
        <v>102</v>
      </c>
      <c r="E294" s="62" t="s">
        <v>411</v>
      </c>
      <c r="F294" s="62" t="s">
        <v>83</v>
      </c>
      <c r="G294" s="62" t="s">
        <v>142</v>
      </c>
      <c r="H294" s="62" t="s">
        <v>83</v>
      </c>
      <c r="I294" s="125">
        <v>57272</v>
      </c>
      <c r="J294" s="126" t="s">
        <v>1562</v>
      </c>
      <c r="K294" s="64"/>
      <c r="L294" s="65"/>
      <c r="M294" s="65"/>
      <c r="N294" s="65"/>
      <c r="O294" s="65">
        <f>SUM(Table1[[#This Row],[Salaries and Wages]:[Variable Fringe]])</f>
        <v>0</v>
      </c>
      <c r="P294" s="65"/>
      <c r="Q294" s="65"/>
      <c r="R294" s="65"/>
      <c r="S294" s="65"/>
      <c r="T294" s="65"/>
      <c r="U294" s="65"/>
      <c r="V294" s="65"/>
      <c r="W294" s="65">
        <f>SUM(Table1[[#This Row],[ADOPTED
Supplies]:[ADOPTED
Other]])+Table1[[#This Row],[
 ADOPTED
Capital Expenditures]]</f>
        <v>3834150</v>
      </c>
      <c r="X294" s="78">
        <v>-1580000</v>
      </c>
      <c r="Y294" s="65"/>
      <c r="Z294" s="78">
        <v>-1580000</v>
      </c>
      <c r="AA294" s="65"/>
      <c r="AB294" s="130" t="s">
        <v>1563</v>
      </c>
      <c r="AC294" s="66" t="s">
        <v>1564</v>
      </c>
      <c r="AD294" s="62" t="s">
        <v>1565</v>
      </c>
      <c r="AE294" s="62" t="s">
        <v>94</v>
      </c>
      <c r="AF294" s="62" t="s">
        <v>69</v>
      </c>
      <c r="AG294" s="91"/>
      <c r="AH294" s="66">
        <v>1</v>
      </c>
      <c r="AI294" s="66"/>
      <c r="AJ294" s="62"/>
      <c r="AK294" s="62"/>
      <c r="AL294" s="62"/>
      <c r="AM294" s="62"/>
      <c r="AN294" s="62"/>
      <c r="AO294" s="62"/>
      <c r="AP294" s="62"/>
      <c r="AQ294" s="62"/>
      <c r="AR294" s="62"/>
      <c r="AS294" s="62" t="s">
        <v>83</v>
      </c>
      <c r="AT294" s="115" t="s">
        <v>1562</v>
      </c>
      <c r="AU294" s="116" t="b">
        <f>IF(Table1[[#This Row],[PROPOSED
Form ID Name]]=Table1[[#This Row],[ADOPTED
Form ID Name]],TRUE,FALSE)</f>
        <v>1</v>
      </c>
      <c r="AV294" s="121" t="s">
        <v>1563</v>
      </c>
      <c r="AW294" s="122" t="b">
        <f>AND(Table1[[#This Row],[PROPOSED Adjustment Description]]=Table1[[#This Row],[ ADOPTED
Adjustment Description]],TRUE,FALSE)</f>
        <v>0</v>
      </c>
    </row>
    <row r="295" spans="1:49" s="1" customFormat="1" ht="45" hidden="1" customHeight="1" x14ac:dyDescent="0.15">
      <c r="A295" s="67">
        <v>100000</v>
      </c>
      <c r="B295" s="68" t="s">
        <v>57</v>
      </c>
      <c r="C295" s="69">
        <v>9912</v>
      </c>
      <c r="D295" s="68" t="s">
        <v>102</v>
      </c>
      <c r="E295" s="68" t="s">
        <v>449</v>
      </c>
      <c r="F295" s="68" t="s">
        <v>83</v>
      </c>
      <c r="G295" s="68" t="s">
        <v>104</v>
      </c>
      <c r="H295" s="68" t="s">
        <v>83</v>
      </c>
      <c r="I295" s="125">
        <v>57273</v>
      </c>
      <c r="J295" s="126" t="s">
        <v>1566</v>
      </c>
      <c r="K295" s="70"/>
      <c r="L295" s="71"/>
      <c r="M295" s="71"/>
      <c r="N295" s="71"/>
      <c r="O295" s="71">
        <f>SUM(Table1[[#This Row],[Salaries and Wages]:[Variable Fringe]])</f>
        <v>810648</v>
      </c>
      <c r="P295" s="71"/>
      <c r="Q295" s="71">
        <v>1925674</v>
      </c>
      <c r="R295" s="71"/>
      <c r="S295" s="71"/>
      <c r="T295" s="71"/>
      <c r="U295" s="71"/>
      <c r="V295" s="71"/>
      <c r="W295" s="71">
        <f>SUM(Table1[[#This Row],[ADOPTED
Supplies]:[ADOPTED
Other]])+Table1[[#This Row],[
 ADOPTED
Capital Expenditures]]</f>
        <v>131485</v>
      </c>
      <c r="X295" s="71"/>
      <c r="Y295" s="71"/>
      <c r="Z295" s="71">
        <v>1925674</v>
      </c>
      <c r="AA295" s="71"/>
      <c r="AB295" s="130" t="s">
        <v>1567</v>
      </c>
      <c r="AC295" s="68" t="s">
        <v>1568</v>
      </c>
      <c r="AD295" s="68" t="s">
        <v>1569</v>
      </c>
      <c r="AE295" s="68" t="s">
        <v>67</v>
      </c>
      <c r="AF295" s="72" t="s">
        <v>1570</v>
      </c>
      <c r="AG295" s="92"/>
      <c r="AH295" s="72">
        <v>0</v>
      </c>
      <c r="AI295" s="72"/>
      <c r="AJ295" s="72"/>
      <c r="AK295" s="72"/>
      <c r="AL295" s="72"/>
      <c r="AM295" s="72"/>
      <c r="AN295" s="72"/>
      <c r="AO295" s="72"/>
      <c r="AP295" s="72"/>
      <c r="AQ295" s="72"/>
      <c r="AR295" s="72"/>
      <c r="AS295" s="68" t="s">
        <v>83</v>
      </c>
      <c r="AT295" s="115" t="s">
        <v>1566</v>
      </c>
      <c r="AU295" s="116" t="b">
        <f>IF(Table1[[#This Row],[PROPOSED
Form ID Name]]=Table1[[#This Row],[ADOPTED
Form ID Name]],TRUE,FALSE)</f>
        <v>1</v>
      </c>
      <c r="AV295" s="121" t="s">
        <v>1567</v>
      </c>
      <c r="AW295" s="122" t="b">
        <f>AND(Table1[[#This Row],[PROPOSED Adjustment Description]]=Table1[[#This Row],[ ADOPTED
Adjustment Description]],TRUE,FALSE)</f>
        <v>0</v>
      </c>
    </row>
    <row r="296" spans="1:49" s="1" customFormat="1" ht="45" hidden="1" customHeight="1" x14ac:dyDescent="0.15">
      <c r="A296" s="61">
        <v>100000</v>
      </c>
      <c r="B296" s="62" t="s">
        <v>57</v>
      </c>
      <c r="C296" s="63">
        <v>9912</v>
      </c>
      <c r="D296" s="62" t="s">
        <v>102</v>
      </c>
      <c r="E296" s="62" t="s">
        <v>422</v>
      </c>
      <c r="F296" s="62" t="s">
        <v>307</v>
      </c>
      <c r="G296" s="62" t="s">
        <v>142</v>
      </c>
      <c r="H296" s="62" t="s">
        <v>62</v>
      </c>
      <c r="I296" s="125">
        <v>57274</v>
      </c>
      <c r="J296" s="126" t="s">
        <v>1571</v>
      </c>
      <c r="K296" s="64"/>
      <c r="L296" s="65"/>
      <c r="M296" s="65"/>
      <c r="N296" s="65"/>
      <c r="O296" s="65">
        <f>SUM(Table1[[#This Row],[Salaries and Wages]:[Variable Fringe]])</f>
        <v>114924</v>
      </c>
      <c r="P296" s="65"/>
      <c r="Q296" s="65"/>
      <c r="R296" s="65"/>
      <c r="S296" s="65"/>
      <c r="T296" s="65"/>
      <c r="U296" s="65"/>
      <c r="V296" s="65"/>
      <c r="W296" s="65">
        <f>SUM(Table1[[#This Row],[ADOPTED
Supplies]:[ADOPTED
Other]])+Table1[[#This Row],[
 ADOPTED
Capital Expenditures]]</f>
        <v>85000</v>
      </c>
      <c r="X296" s="78">
        <v>-606364</v>
      </c>
      <c r="Y296" s="65"/>
      <c r="Z296" s="78">
        <v>-606364</v>
      </c>
      <c r="AA296" s="65"/>
      <c r="AB296" s="130" t="s">
        <v>1572</v>
      </c>
      <c r="AC296" s="62" t="s">
        <v>1573</v>
      </c>
      <c r="AD296" s="62" t="s">
        <v>1574</v>
      </c>
      <c r="AE296" s="62" t="s">
        <v>94</v>
      </c>
      <c r="AF296" s="62" t="s">
        <v>69</v>
      </c>
      <c r="AG296" s="91"/>
      <c r="AH296" s="66">
        <v>1</v>
      </c>
      <c r="AI296" s="66"/>
      <c r="AJ296" s="62"/>
      <c r="AK296" s="62"/>
      <c r="AL296" s="62"/>
      <c r="AM296" s="62"/>
      <c r="AN296" s="62"/>
      <c r="AO296" s="62"/>
      <c r="AP296" s="62"/>
      <c r="AQ296" s="62"/>
      <c r="AR296" s="62"/>
      <c r="AS296" s="62" t="s">
        <v>83</v>
      </c>
      <c r="AT296" s="115" t="s">
        <v>1571</v>
      </c>
      <c r="AU296" s="116" t="b">
        <f>IF(Table1[[#This Row],[PROPOSED
Form ID Name]]=Table1[[#This Row],[ADOPTED
Form ID Name]],TRUE,FALSE)</f>
        <v>1</v>
      </c>
      <c r="AV296" s="121" t="s">
        <v>1572</v>
      </c>
      <c r="AW296" s="122" t="b">
        <f>AND(Table1[[#This Row],[PROPOSED Adjustment Description]]=Table1[[#This Row],[ ADOPTED
Adjustment Description]],TRUE,FALSE)</f>
        <v>0</v>
      </c>
    </row>
    <row r="297" spans="1:49" s="1" customFormat="1" ht="45" hidden="1" customHeight="1" x14ac:dyDescent="0.15">
      <c r="A297" s="67">
        <v>720057</v>
      </c>
      <c r="B297" s="79" t="s">
        <v>149</v>
      </c>
      <c r="C297" s="69">
        <v>2112</v>
      </c>
      <c r="D297" s="79" t="s">
        <v>150</v>
      </c>
      <c r="E297" s="79" t="s">
        <v>465</v>
      </c>
      <c r="F297" s="79" t="s">
        <v>83</v>
      </c>
      <c r="G297" s="79" t="s">
        <v>61</v>
      </c>
      <c r="H297" s="79" t="s">
        <v>83</v>
      </c>
      <c r="I297" s="125">
        <v>57275</v>
      </c>
      <c r="J297" s="127" t="s">
        <v>1575</v>
      </c>
      <c r="K297" s="80">
        <v>7.4</v>
      </c>
      <c r="L297" s="81">
        <v>270558</v>
      </c>
      <c r="M297" s="81">
        <v>4956</v>
      </c>
      <c r="N297" s="81">
        <v>17363</v>
      </c>
      <c r="O297" s="81">
        <f>SUM(Table1[[#This Row],[Salaries and Wages]:[Variable Fringe]])</f>
        <v>0</v>
      </c>
      <c r="P297" s="81"/>
      <c r="Q297" s="81"/>
      <c r="R297" s="81"/>
      <c r="S297" s="81"/>
      <c r="T297" s="81"/>
      <c r="U297" s="81"/>
      <c r="V297" s="81"/>
      <c r="W297" s="81">
        <f>SUM(Table1[[#This Row],[ADOPTED
Supplies]:[ADOPTED
Other]])+Table1[[#This Row],[
 ADOPTED
Capital Expenditures]]</f>
        <v>186163</v>
      </c>
      <c r="X297" s="81"/>
      <c r="Y297" s="81"/>
      <c r="Z297" s="81">
        <v>292877</v>
      </c>
      <c r="AA297" s="81"/>
      <c r="AB297" s="131" t="s">
        <v>1576</v>
      </c>
      <c r="AC297" s="68" t="s">
        <v>242</v>
      </c>
      <c r="AD297" s="68" t="s">
        <v>1577</v>
      </c>
      <c r="AE297" s="79" t="s">
        <v>94</v>
      </c>
      <c r="AF297" s="79" t="s">
        <v>69</v>
      </c>
      <c r="AG297" s="94"/>
      <c r="AH297" s="82">
        <v>0</v>
      </c>
      <c r="AI297" s="82"/>
      <c r="AJ297" s="79"/>
      <c r="AK297" s="79"/>
      <c r="AL297" s="79"/>
      <c r="AM297" s="79"/>
      <c r="AN297" s="79"/>
      <c r="AO297" s="68" t="s">
        <v>83</v>
      </c>
      <c r="AP297" s="68"/>
      <c r="AQ297" s="68"/>
      <c r="AR297" s="87"/>
      <c r="AS297" s="87"/>
      <c r="AT297" s="115" t="s">
        <v>1575</v>
      </c>
      <c r="AU297" s="117" t="b">
        <f>IF(Table1[[#This Row],[PROPOSED
Form ID Name]]=Table1[[#This Row],[ADOPTED
Form ID Name]],TRUE,FALSE)</f>
        <v>1</v>
      </c>
      <c r="AV297" s="121" t="s">
        <v>1576</v>
      </c>
      <c r="AW297" s="122" t="b">
        <f>AND(Table1[[#This Row],[PROPOSED Adjustment Description]]=Table1[[#This Row],[ ADOPTED
Adjustment Description]],TRUE,FALSE)</f>
        <v>0</v>
      </c>
    </row>
    <row r="298" spans="1:49" s="1" customFormat="1" ht="45" hidden="1" customHeight="1" x14ac:dyDescent="0.15">
      <c r="A298" s="67">
        <v>100000</v>
      </c>
      <c r="B298" s="79" t="s">
        <v>57</v>
      </c>
      <c r="C298" s="69">
        <v>171413</v>
      </c>
      <c r="D298" s="79" t="s">
        <v>1403</v>
      </c>
      <c r="E298" s="79" t="s">
        <v>103</v>
      </c>
      <c r="F298" s="79" t="s">
        <v>60</v>
      </c>
      <c r="G298" s="79" t="s">
        <v>1249</v>
      </c>
      <c r="H298" s="79" t="s">
        <v>83</v>
      </c>
      <c r="I298" s="125">
        <v>57276</v>
      </c>
      <c r="J298" s="127" t="s">
        <v>1578</v>
      </c>
      <c r="K298" s="80">
        <v>3</v>
      </c>
      <c r="L298" s="81">
        <v>172264</v>
      </c>
      <c r="M298" s="81">
        <v>47187</v>
      </c>
      <c r="N298" s="81">
        <v>27451</v>
      </c>
      <c r="O298" s="81">
        <f>SUM(Table1[[#This Row],[Salaries and Wages]:[Variable Fringe]])</f>
        <v>0</v>
      </c>
      <c r="P298" s="81"/>
      <c r="Q298" s="81">
        <v>146100</v>
      </c>
      <c r="R298" s="81"/>
      <c r="S298" s="81"/>
      <c r="T298" s="81"/>
      <c r="U298" s="81"/>
      <c r="V298" s="81"/>
      <c r="W298" s="81">
        <f>SUM(Table1[[#This Row],[ADOPTED
Supplies]:[ADOPTED
Other]])+Table1[[#This Row],[
 ADOPTED
Capital Expenditures]]</f>
        <v>1811929</v>
      </c>
      <c r="X298" s="81"/>
      <c r="Y298" s="81"/>
      <c r="Z298" s="81">
        <v>393002</v>
      </c>
      <c r="AA298" s="81"/>
      <c r="AB298" s="132" t="s">
        <v>1579</v>
      </c>
      <c r="AC298" s="68" t="s">
        <v>1580</v>
      </c>
      <c r="AD298" s="68" t="s">
        <v>1581</v>
      </c>
      <c r="AE298" s="79" t="s">
        <v>67</v>
      </c>
      <c r="AF298" s="68" t="s">
        <v>1582</v>
      </c>
      <c r="AG298" s="92"/>
      <c r="AH298" s="72">
        <v>0</v>
      </c>
      <c r="AI298" s="72"/>
      <c r="AJ298" s="68"/>
      <c r="AK298" s="68"/>
      <c r="AL298" s="68"/>
      <c r="AM298" s="68"/>
      <c r="AN298" s="68"/>
      <c r="AO298" s="68"/>
      <c r="AP298" s="68"/>
      <c r="AQ298" s="68"/>
      <c r="AR298" s="68"/>
      <c r="AS298" s="68" t="s">
        <v>70</v>
      </c>
      <c r="AT298" s="115" t="s">
        <v>1578</v>
      </c>
      <c r="AU298" s="116" t="b">
        <f>IF(Table1[[#This Row],[PROPOSED
Form ID Name]]=Table1[[#This Row],[ADOPTED
Form ID Name]],TRUE,FALSE)</f>
        <v>1</v>
      </c>
      <c r="AV298" s="121" t="s">
        <v>1579</v>
      </c>
      <c r="AW298" s="122" t="b">
        <f>AND(Table1[[#This Row],[PROPOSED Adjustment Description]]=Table1[[#This Row],[ ADOPTED
Adjustment Description]],TRUE,FALSE)</f>
        <v>0</v>
      </c>
    </row>
    <row r="299" spans="1:49" s="1" customFormat="1" ht="45" hidden="1" customHeight="1" x14ac:dyDescent="0.15">
      <c r="A299" s="61">
        <v>100000</v>
      </c>
      <c r="B299" s="73" t="s">
        <v>57</v>
      </c>
      <c r="C299" s="63">
        <v>1313</v>
      </c>
      <c r="D299" s="73" t="s">
        <v>1583</v>
      </c>
      <c r="E299" s="73" t="s">
        <v>329</v>
      </c>
      <c r="F299" s="73" t="s">
        <v>83</v>
      </c>
      <c r="G299" s="73" t="s">
        <v>134</v>
      </c>
      <c r="H299" s="73" t="s">
        <v>83</v>
      </c>
      <c r="I299" s="125">
        <v>57278</v>
      </c>
      <c r="J299" s="127" t="s">
        <v>1584</v>
      </c>
      <c r="K299" s="74"/>
      <c r="L299" s="75"/>
      <c r="M299" s="75"/>
      <c r="N299" s="75"/>
      <c r="O299" s="75">
        <f>SUM(Table1[[#This Row],[Salaries and Wages]:[Variable Fringe]])</f>
        <v>0</v>
      </c>
      <c r="P299" s="75"/>
      <c r="Q299" s="75"/>
      <c r="R299" s="75"/>
      <c r="S299" s="75"/>
      <c r="T299" s="75"/>
      <c r="U299" s="75"/>
      <c r="V299" s="75"/>
      <c r="W299" s="75">
        <f>SUM(Table1[[#This Row],[ADOPTED
Supplies]:[ADOPTED
Other]])+Table1[[#This Row],[
 ADOPTED
Capital Expenditures]]</f>
        <v>8501254</v>
      </c>
      <c r="X299" s="75"/>
      <c r="Y299" s="75"/>
      <c r="Z299" s="75"/>
      <c r="AA299" s="85">
        <v>-500000</v>
      </c>
      <c r="AB299" s="131" t="s">
        <v>1585</v>
      </c>
      <c r="AC299" s="62" t="s">
        <v>1586</v>
      </c>
      <c r="AD299" s="62" t="s">
        <v>1586</v>
      </c>
      <c r="AE299" s="73" t="s">
        <v>94</v>
      </c>
      <c r="AF299" s="62" t="s">
        <v>1587</v>
      </c>
      <c r="AG299" s="91"/>
      <c r="AH299" s="66">
        <v>0</v>
      </c>
      <c r="AI299" s="66"/>
      <c r="AJ299" s="62"/>
      <c r="AK299" s="62"/>
      <c r="AL299" s="62"/>
      <c r="AM299" s="62"/>
      <c r="AN299" s="62"/>
      <c r="AO299" s="62"/>
      <c r="AP299" s="62"/>
      <c r="AQ299" s="62"/>
      <c r="AR299" s="62"/>
      <c r="AS299" s="62" t="s">
        <v>83</v>
      </c>
      <c r="AT299" s="115" t="s">
        <v>1584</v>
      </c>
      <c r="AU299" s="116" t="b">
        <f>IF(Table1[[#This Row],[PROPOSED
Form ID Name]]=Table1[[#This Row],[ADOPTED
Form ID Name]],TRUE,FALSE)</f>
        <v>1</v>
      </c>
      <c r="AV299" s="121" t="s">
        <v>1585</v>
      </c>
      <c r="AW299" s="122" t="b">
        <f>AND(Table1[[#This Row],[PROPOSED Adjustment Description]]=Table1[[#This Row],[ ADOPTED
Adjustment Description]],TRUE,FALSE)</f>
        <v>0</v>
      </c>
    </row>
    <row r="300" spans="1:49" s="1" customFormat="1" ht="45" hidden="1" customHeight="1" x14ac:dyDescent="0.15">
      <c r="A300" s="67">
        <v>100000</v>
      </c>
      <c r="B300" s="68" t="s">
        <v>57</v>
      </c>
      <c r="C300" s="69">
        <v>1152</v>
      </c>
      <c r="D300" s="68" t="s">
        <v>1536</v>
      </c>
      <c r="E300" s="68" t="s">
        <v>103</v>
      </c>
      <c r="F300" s="68" t="s">
        <v>83</v>
      </c>
      <c r="G300" s="68" t="s">
        <v>61</v>
      </c>
      <c r="H300" s="68" t="s">
        <v>284</v>
      </c>
      <c r="I300" s="125">
        <v>57279</v>
      </c>
      <c r="J300" s="126" t="s">
        <v>1588</v>
      </c>
      <c r="K300" s="70"/>
      <c r="L300" s="71"/>
      <c r="M300" s="71"/>
      <c r="N300" s="71"/>
      <c r="O300" s="71">
        <f>SUM(Table1[[#This Row],[Salaries and Wages]:[Variable Fringe]])</f>
        <v>326676</v>
      </c>
      <c r="P300" s="71"/>
      <c r="Q300" s="71"/>
      <c r="R300" s="71">
        <v>43650</v>
      </c>
      <c r="S300" s="71"/>
      <c r="T300" s="71"/>
      <c r="U300" s="71"/>
      <c r="V300" s="71"/>
      <c r="W300" s="71">
        <f>SUM(Table1[[#This Row],[ADOPTED
Supplies]:[ADOPTED
Other]])+Table1[[#This Row],[
 ADOPTED
Capital Expenditures]]</f>
        <v>1500</v>
      </c>
      <c r="X300" s="71"/>
      <c r="Y300" s="71"/>
      <c r="Z300" s="71">
        <v>43650</v>
      </c>
      <c r="AA300" s="71"/>
      <c r="AB300" s="130" t="s">
        <v>1589</v>
      </c>
      <c r="AC300" s="68" t="s">
        <v>1539</v>
      </c>
      <c r="AD300" s="72" t="s">
        <v>1540</v>
      </c>
      <c r="AE300" s="68" t="s">
        <v>94</v>
      </c>
      <c r="AF300" s="68" t="s">
        <v>69</v>
      </c>
      <c r="AG300" s="92"/>
      <c r="AH300" s="72">
        <v>0</v>
      </c>
      <c r="AI300" s="72"/>
      <c r="AJ300" s="68"/>
      <c r="AK300" s="68"/>
      <c r="AL300" s="68"/>
      <c r="AM300" s="68"/>
      <c r="AN300" s="68"/>
      <c r="AO300" s="68"/>
      <c r="AP300" s="68"/>
      <c r="AQ300" s="68"/>
      <c r="AR300" s="68"/>
      <c r="AS300" s="68" t="s">
        <v>83</v>
      </c>
      <c r="AT300" s="115" t="s">
        <v>1588</v>
      </c>
      <c r="AU300" s="116" t="b">
        <f>IF(Table1[[#This Row],[PROPOSED
Form ID Name]]=Table1[[#This Row],[ADOPTED
Form ID Name]],TRUE,FALSE)</f>
        <v>1</v>
      </c>
      <c r="AV300" s="121" t="s">
        <v>1589</v>
      </c>
      <c r="AW300" s="122" t="b">
        <f>AND(Table1[[#This Row],[PROPOSED Adjustment Description]]=Table1[[#This Row],[ ADOPTED
Adjustment Description]],TRUE,FALSE)</f>
        <v>0</v>
      </c>
    </row>
    <row r="301" spans="1:49" s="1" customFormat="1" ht="45" hidden="1" customHeight="1" x14ac:dyDescent="0.15">
      <c r="A301" s="61">
        <v>100000</v>
      </c>
      <c r="B301" s="73" t="s">
        <v>57</v>
      </c>
      <c r="C301" s="63">
        <v>9912</v>
      </c>
      <c r="D301" s="73" t="s">
        <v>102</v>
      </c>
      <c r="E301" s="73" t="s">
        <v>278</v>
      </c>
      <c r="F301" s="73" t="s">
        <v>83</v>
      </c>
      <c r="G301" s="73" t="s">
        <v>142</v>
      </c>
      <c r="H301" s="73" t="s">
        <v>83</v>
      </c>
      <c r="I301" s="125">
        <v>57280</v>
      </c>
      <c r="J301" s="127" t="s">
        <v>1590</v>
      </c>
      <c r="K301" s="74"/>
      <c r="L301" s="75"/>
      <c r="M301" s="75"/>
      <c r="N301" s="75"/>
      <c r="O301" s="75">
        <f>SUM(Table1[[#This Row],[Salaries and Wages]:[Variable Fringe]])</f>
        <v>160879</v>
      </c>
      <c r="P301" s="75"/>
      <c r="Q301" s="75"/>
      <c r="R301" s="75"/>
      <c r="S301" s="75"/>
      <c r="T301" s="75"/>
      <c r="U301" s="75"/>
      <c r="V301" s="75"/>
      <c r="W301" s="75">
        <f>SUM(Table1[[#This Row],[ADOPTED
Supplies]:[ADOPTED
Other]])+Table1[[#This Row],[
 ADOPTED
Capital Expenditures]]</f>
        <v>500</v>
      </c>
      <c r="X301" s="85">
        <v>-6416718</v>
      </c>
      <c r="Y301" s="75"/>
      <c r="Z301" s="85">
        <v>-6416718</v>
      </c>
      <c r="AA301" s="75"/>
      <c r="AB301" s="131" t="s">
        <v>1591</v>
      </c>
      <c r="AC301" s="62" t="s">
        <v>1592</v>
      </c>
      <c r="AD301" s="62" t="s">
        <v>1593</v>
      </c>
      <c r="AE301" s="73" t="s">
        <v>94</v>
      </c>
      <c r="AF301" s="62" t="s">
        <v>1594</v>
      </c>
      <c r="AG301" s="91"/>
      <c r="AH301" s="66">
        <v>0</v>
      </c>
      <c r="AI301" s="66"/>
      <c r="AJ301" s="62"/>
      <c r="AK301" s="62"/>
      <c r="AL301" s="62"/>
      <c r="AM301" s="62"/>
      <c r="AN301" s="62"/>
      <c r="AO301" s="62"/>
      <c r="AP301" s="62"/>
      <c r="AQ301" s="62"/>
      <c r="AR301" s="62"/>
      <c r="AS301" s="62" t="s">
        <v>83</v>
      </c>
      <c r="AT301" s="115" t="s">
        <v>1590</v>
      </c>
      <c r="AU301" s="116" t="b">
        <f>IF(Table1[[#This Row],[PROPOSED
Form ID Name]]=Table1[[#This Row],[ADOPTED
Form ID Name]],TRUE,FALSE)</f>
        <v>1</v>
      </c>
      <c r="AV301" s="121" t="s">
        <v>1591</v>
      </c>
      <c r="AW301" s="122" t="b">
        <f>AND(Table1[[#This Row],[PROPOSED Adjustment Description]]=Table1[[#This Row],[ ADOPTED
Adjustment Description]],TRUE,FALSE)</f>
        <v>0</v>
      </c>
    </row>
    <row r="302" spans="1:49" s="1" customFormat="1" ht="45" hidden="1" customHeight="1" x14ac:dyDescent="0.15">
      <c r="A302" s="67">
        <v>100000</v>
      </c>
      <c r="B302" s="79" t="s">
        <v>57</v>
      </c>
      <c r="C302" s="69">
        <v>171413</v>
      </c>
      <c r="D302" s="79" t="s">
        <v>1403</v>
      </c>
      <c r="E302" s="79" t="s">
        <v>103</v>
      </c>
      <c r="F302" s="79" t="s">
        <v>60</v>
      </c>
      <c r="G302" s="79" t="s">
        <v>1249</v>
      </c>
      <c r="H302" s="79" t="s">
        <v>83</v>
      </c>
      <c r="I302" s="125">
        <v>57282</v>
      </c>
      <c r="J302" s="127" t="s">
        <v>1595</v>
      </c>
      <c r="K302" s="80">
        <v>3</v>
      </c>
      <c r="L302" s="81">
        <v>169561</v>
      </c>
      <c r="M302" s="81">
        <v>50330</v>
      </c>
      <c r="N302" s="81">
        <v>27379</v>
      </c>
      <c r="O302" s="81">
        <f>SUM(Table1[[#This Row],[Salaries and Wages]:[Variable Fringe]])</f>
        <v>0</v>
      </c>
      <c r="P302" s="81">
        <v>28100</v>
      </c>
      <c r="Q302" s="81">
        <v>117000</v>
      </c>
      <c r="R302" s="81"/>
      <c r="S302" s="81"/>
      <c r="T302" s="81"/>
      <c r="U302" s="81"/>
      <c r="V302" s="81"/>
      <c r="W302" s="81">
        <f>SUM(Table1[[#This Row],[ADOPTED
Supplies]:[ADOPTED
Other]])+Table1[[#This Row],[
 ADOPTED
Capital Expenditures]]</f>
        <v>0</v>
      </c>
      <c r="X302" s="81"/>
      <c r="Y302" s="81"/>
      <c r="Z302" s="81">
        <v>392370</v>
      </c>
      <c r="AA302" s="81"/>
      <c r="AB302" s="131" t="s">
        <v>1596</v>
      </c>
      <c r="AC302" s="72" t="s">
        <v>1597</v>
      </c>
      <c r="AD302" s="68" t="s">
        <v>1598</v>
      </c>
      <c r="AE302" s="79" t="s">
        <v>67</v>
      </c>
      <c r="AF302" s="72" t="s">
        <v>1599</v>
      </c>
      <c r="AG302" s="92"/>
      <c r="AH302" s="72">
        <v>0</v>
      </c>
      <c r="AI302" s="72"/>
      <c r="AJ302" s="72"/>
      <c r="AK302" s="72"/>
      <c r="AL302" s="72"/>
      <c r="AM302" s="72"/>
      <c r="AN302" s="72"/>
      <c r="AO302" s="72"/>
      <c r="AP302" s="72"/>
      <c r="AQ302" s="72"/>
      <c r="AR302" s="72"/>
      <c r="AS302" s="68" t="s">
        <v>70</v>
      </c>
      <c r="AT302" s="115" t="s">
        <v>1595</v>
      </c>
      <c r="AU302" s="116" t="b">
        <f>IF(Table1[[#This Row],[PROPOSED
Form ID Name]]=Table1[[#This Row],[ADOPTED
Form ID Name]],TRUE,FALSE)</f>
        <v>1</v>
      </c>
      <c r="AV302" s="121" t="s">
        <v>1596</v>
      </c>
      <c r="AW302" s="122" t="b">
        <f>AND(Table1[[#This Row],[PROPOSED Adjustment Description]]=Table1[[#This Row],[ ADOPTED
Adjustment Description]],TRUE,FALSE)</f>
        <v>0</v>
      </c>
    </row>
    <row r="303" spans="1:49" s="1" customFormat="1" ht="45" hidden="1" customHeight="1" x14ac:dyDescent="0.15">
      <c r="A303" s="61">
        <v>100000</v>
      </c>
      <c r="B303" s="73" t="s">
        <v>57</v>
      </c>
      <c r="C303" s="63">
        <v>171413</v>
      </c>
      <c r="D303" s="73" t="s">
        <v>1403</v>
      </c>
      <c r="E303" s="73" t="s">
        <v>103</v>
      </c>
      <c r="F303" s="73" t="s">
        <v>60</v>
      </c>
      <c r="G303" s="73" t="s">
        <v>1249</v>
      </c>
      <c r="H303" s="73" t="s">
        <v>83</v>
      </c>
      <c r="I303" s="125">
        <v>57283</v>
      </c>
      <c r="J303" s="127" t="s">
        <v>1600</v>
      </c>
      <c r="K303" s="74">
        <v>1</v>
      </c>
      <c r="L303" s="75">
        <v>47464</v>
      </c>
      <c r="M303" s="75">
        <v>17033</v>
      </c>
      <c r="N303" s="75">
        <v>8882</v>
      </c>
      <c r="O303" s="75">
        <f>SUM(Table1[[#This Row],[Salaries and Wages]:[Variable Fringe]])</f>
        <v>0</v>
      </c>
      <c r="P303" s="75">
        <v>8375</v>
      </c>
      <c r="Q303" s="75">
        <v>103825</v>
      </c>
      <c r="R303" s="75"/>
      <c r="S303" s="75">
        <v>78780</v>
      </c>
      <c r="T303" s="75"/>
      <c r="U303" s="75"/>
      <c r="V303" s="75"/>
      <c r="W303" s="75">
        <f>SUM(Table1[[#This Row],[ADOPTED
Supplies]:[ADOPTED
Other]])+Table1[[#This Row],[
 ADOPTED
Capital Expenditures]]</f>
        <v>664950</v>
      </c>
      <c r="X303" s="75"/>
      <c r="Y303" s="75"/>
      <c r="Z303" s="75">
        <v>264359</v>
      </c>
      <c r="AA303" s="75"/>
      <c r="AB303" s="132" t="s">
        <v>1601</v>
      </c>
      <c r="AC303" s="62" t="s">
        <v>1602</v>
      </c>
      <c r="AD303" s="62" t="s">
        <v>1603</v>
      </c>
      <c r="AE303" s="73" t="s">
        <v>67</v>
      </c>
      <c r="AF303" s="62" t="s">
        <v>1604</v>
      </c>
      <c r="AG303" s="91"/>
      <c r="AH303" s="66">
        <v>1</v>
      </c>
      <c r="AI303" s="66"/>
      <c r="AJ303" s="62"/>
      <c r="AK303" s="62"/>
      <c r="AL303" s="62"/>
      <c r="AM303" s="62"/>
      <c r="AN303" s="62"/>
      <c r="AO303" s="62"/>
      <c r="AP303" s="62"/>
      <c r="AQ303" s="62"/>
      <c r="AR303" s="62"/>
      <c r="AS303" s="62" t="s">
        <v>70</v>
      </c>
      <c r="AT303" s="115" t="s">
        <v>1600</v>
      </c>
      <c r="AU303" s="116" t="b">
        <f>IF(Table1[[#This Row],[PROPOSED
Form ID Name]]=Table1[[#This Row],[ADOPTED
Form ID Name]],TRUE,FALSE)</f>
        <v>1</v>
      </c>
      <c r="AV303" s="121" t="s">
        <v>1601</v>
      </c>
      <c r="AW303" s="122" t="b">
        <f>AND(Table1[[#This Row],[PROPOSED Adjustment Description]]=Table1[[#This Row],[ ADOPTED
Adjustment Description]],TRUE,FALSE)</f>
        <v>0</v>
      </c>
    </row>
    <row r="304" spans="1:49" s="1" customFormat="1" ht="45" hidden="1" customHeight="1" x14ac:dyDescent="0.15">
      <c r="A304" s="67">
        <v>100000</v>
      </c>
      <c r="B304" s="79" t="s">
        <v>57</v>
      </c>
      <c r="C304" s="69">
        <v>171413</v>
      </c>
      <c r="D304" s="79" t="s">
        <v>1403</v>
      </c>
      <c r="E304" s="79" t="s">
        <v>103</v>
      </c>
      <c r="F304" s="79" t="s">
        <v>60</v>
      </c>
      <c r="G304" s="79" t="s">
        <v>1249</v>
      </c>
      <c r="H304" s="79" t="s">
        <v>83</v>
      </c>
      <c r="I304" s="125">
        <v>57284</v>
      </c>
      <c r="J304" s="127" t="s">
        <v>1605</v>
      </c>
      <c r="K304" s="80">
        <v>0.5</v>
      </c>
      <c r="L304" s="81">
        <v>23732</v>
      </c>
      <c r="M304" s="81">
        <v>8517</v>
      </c>
      <c r="N304" s="81">
        <v>4440</v>
      </c>
      <c r="O304" s="81">
        <f>SUM(Table1[[#This Row],[Salaries and Wages]:[Variable Fringe]])</f>
        <v>160879</v>
      </c>
      <c r="P304" s="81">
        <v>7777</v>
      </c>
      <c r="Q304" s="81">
        <v>52596</v>
      </c>
      <c r="R304" s="81"/>
      <c r="S304" s="81">
        <v>4432</v>
      </c>
      <c r="T304" s="81"/>
      <c r="U304" s="81"/>
      <c r="V304" s="81"/>
      <c r="W304" s="81">
        <f>SUM(Table1[[#This Row],[ADOPTED
Supplies]:[ADOPTED
Other]])+Table1[[#This Row],[
 ADOPTED
Capital Expenditures]]</f>
        <v>500</v>
      </c>
      <c r="X304" s="81"/>
      <c r="Y304" s="81"/>
      <c r="Z304" s="81">
        <v>101494</v>
      </c>
      <c r="AA304" s="81"/>
      <c r="AB304" s="132" t="s">
        <v>1606</v>
      </c>
      <c r="AC304" s="68" t="s">
        <v>1607</v>
      </c>
      <c r="AD304" s="68" t="s">
        <v>1608</v>
      </c>
      <c r="AE304" s="79" t="s">
        <v>67</v>
      </c>
      <c r="AF304" s="68" t="s">
        <v>1609</v>
      </c>
      <c r="AG304" s="92"/>
      <c r="AH304" s="72">
        <v>1</v>
      </c>
      <c r="AI304" s="72"/>
      <c r="AJ304" s="68"/>
      <c r="AK304" s="68"/>
      <c r="AL304" s="68"/>
      <c r="AM304" s="68"/>
      <c r="AN304" s="68"/>
      <c r="AO304" s="68"/>
      <c r="AP304" s="68"/>
      <c r="AQ304" s="68"/>
      <c r="AR304" s="68"/>
      <c r="AS304" s="68" t="s">
        <v>70</v>
      </c>
      <c r="AT304" s="115" t="s">
        <v>1605</v>
      </c>
      <c r="AU304" s="116" t="b">
        <f>IF(Table1[[#This Row],[PROPOSED
Form ID Name]]=Table1[[#This Row],[ADOPTED
Form ID Name]],TRUE,FALSE)</f>
        <v>1</v>
      </c>
      <c r="AV304" s="121" t="s">
        <v>1606</v>
      </c>
      <c r="AW304" s="122" t="b">
        <f>AND(Table1[[#This Row],[PROPOSED Adjustment Description]]=Table1[[#This Row],[ ADOPTED
Adjustment Description]],TRUE,FALSE)</f>
        <v>0</v>
      </c>
    </row>
    <row r="305" spans="1:49" s="1" customFormat="1" ht="45" hidden="1" customHeight="1" x14ac:dyDescent="0.15">
      <c r="A305" s="61">
        <v>100000</v>
      </c>
      <c r="B305" s="62" t="s">
        <v>57</v>
      </c>
      <c r="C305" s="63">
        <v>1152</v>
      </c>
      <c r="D305" s="62" t="s">
        <v>1536</v>
      </c>
      <c r="E305" s="62" t="s">
        <v>103</v>
      </c>
      <c r="F305" s="62" t="s">
        <v>83</v>
      </c>
      <c r="G305" s="62" t="s">
        <v>61</v>
      </c>
      <c r="H305" s="62" t="s">
        <v>284</v>
      </c>
      <c r="I305" s="125">
        <v>57286</v>
      </c>
      <c r="J305" s="126" t="s">
        <v>1610</v>
      </c>
      <c r="K305" s="64"/>
      <c r="L305" s="65"/>
      <c r="M305" s="65"/>
      <c r="N305" s="65"/>
      <c r="O305" s="65">
        <f>SUM(Table1[[#This Row],[Salaries and Wages]:[Variable Fringe]])</f>
        <v>0</v>
      </c>
      <c r="P305" s="65"/>
      <c r="Q305" s="65"/>
      <c r="R305" s="65">
        <v>6000</v>
      </c>
      <c r="S305" s="65"/>
      <c r="T305" s="65"/>
      <c r="U305" s="65"/>
      <c r="V305" s="65"/>
      <c r="W305" s="65">
        <f>SUM(Table1[[#This Row],[ADOPTED
Supplies]:[ADOPTED
Other]])+Table1[[#This Row],[
 ADOPTED
Capital Expenditures]]</f>
        <v>125000</v>
      </c>
      <c r="X305" s="65"/>
      <c r="Y305" s="65"/>
      <c r="Z305" s="65">
        <v>6000</v>
      </c>
      <c r="AA305" s="65"/>
      <c r="AB305" s="130" t="s">
        <v>1611</v>
      </c>
      <c r="AC305" s="62" t="s">
        <v>1539</v>
      </c>
      <c r="AD305" s="66" t="s">
        <v>1540</v>
      </c>
      <c r="AE305" s="62" t="s">
        <v>94</v>
      </c>
      <c r="AF305" s="62" t="s">
        <v>69</v>
      </c>
      <c r="AG305" s="91"/>
      <c r="AH305" s="66">
        <v>0</v>
      </c>
      <c r="AI305" s="66"/>
      <c r="AJ305" s="62"/>
      <c r="AK305" s="62"/>
      <c r="AL305" s="62"/>
      <c r="AM305" s="62"/>
      <c r="AN305" s="62"/>
      <c r="AO305" s="62"/>
      <c r="AP305" s="62"/>
      <c r="AQ305" s="62"/>
      <c r="AR305" s="62"/>
      <c r="AS305" s="62" t="s">
        <v>83</v>
      </c>
      <c r="AT305" s="115" t="s">
        <v>1610</v>
      </c>
      <c r="AU305" s="116" t="b">
        <f>IF(Table1[[#This Row],[PROPOSED
Form ID Name]]=Table1[[#This Row],[ADOPTED
Form ID Name]],TRUE,FALSE)</f>
        <v>1</v>
      </c>
      <c r="AV305" s="121" t="s">
        <v>1611</v>
      </c>
      <c r="AW305" s="122" t="b">
        <f>AND(Table1[[#This Row],[PROPOSED Adjustment Description]]=Table1[[#This Row],[ ADOPTED
Adjustment Description]],TRUE,FALSE)</f>
        <v>0</v>
      </c>
    </row>
    <row r="306" spans="1:49" s="1" customFormat="1" ht="45" hidden="1" customHeight="1" x14ac:dyDescent="0.15">
      <c r="A306" s="67">
        <v>100000</v>
      </c>
      <c r="B306" s="79" t="s">
        <v>57</v>
      </c>
      <c r="C306" s="69">
        <v>1313</v>
      </c>
      <c r="D306" s="79" t="s">
        <v>1583</v>
      </c>
      <c r="E306" s="79" t="s">
        <v>238</v>
      </c>
      <c r="F306" s="79" t="s">
        <v>127</v>
      </c>
      <c r="G306" s="79" t="s">
        <v>61</v>
      </c>
      <c r="H306" s="79" t="s">
        <v>83</v>
      </c>
      <c r="I306" s="125">
        <v>57288</v>
      </c>
      <c r="J306" s="127" t="s">
        <v>1612</v>
      </c>
      <c r="K306" s="80">
        <v>2</v>
      </c>
      <c r="L306" s="81">
        <v>242508</v>
      </c>
      <c r="M306" s="81">
        <v>49084</v>
      </c>
      <c r="N306" s="81">
        <v>21748</v>
      </c>
      <c r="O306" s="81">
        <f>SUM(Table1[[#This Row],[Salaries and Wages]:[Variable Fringe]])</f>
        <v>191394</v>
      </c>
      <c r="P306" s="81"/>
      <c r="Q306" s="81"/>
      <c r="R306" s="81"/>
      <c r="S306" s="81"/>
      <c r="T306" s="81"/>
      <c r="U306" s="81"/>
      <c r="V306" s="81"/>
      <c r="W306" s="81">
        <f>SUM(Table1[[#This Row],[ADOPTED
Supplies]:[ADOPTED
Other]])+Table1[[#This Row],[
 ADOPTED
Capital Expenditures]]</f>
        <v>0</v>
      </c>
      <c r="X306" s="81"/>
      <c r="Y306" s="81"/>
      <c r="Z306" s="81">
        <v>313340</v>
      </c>
      <c r="AA306" s="81"/>
      <c r="AB306" s="132" t="s">
        <v>1613</v>
      </c>
      <c r="AC306" s="68" t="s">
        <v>1614</v>
      </c>
      <c r="AD306" s="68" t="s">
        <v>1614</v>
      </c>
      <c r="AE306" s="79" t="s">
        <v>67</v>
      </c>
      <c r="AF306" s="72" t="s">
        <v>1615</v>
      </c>
      <c r="AG306" s="92"/>
      <c r="AH306" s="72">
        <v>0</v>
      </c>
      <c r="AI306" s="72"/>
      <c r="AJ306" s="72"/>
      <c r="AK306" s="72"/>
      <c r="AL306" s="72"/>
      <c r="AM306" s="72"/>
      <c r="AN306" s="72"/>
      <c r="AO306" s="72"/>
      <c r="AP306" s="72"/>
      <c r="AQ306" s="72"/>
      <c r="AR306" s="72"/>
      <c r="AS306" s="68" t="s">
        <v>179</v>
      </c>
      <c r="AT306" s="115" t="s">
        <v>1612</v>
      </c>
      <c r="AU306" s="116" t="b">
        <f>IF(Table1[[#This Row],[PROPOSED
Form ID Name]]=Table1[[#This Row],[ADOPTED
Form ID Name]],TRUE,FALSE)</f>
        <v>1</v>
      </c>
      <c r="AV306" s="121" t="s">
        <v>1613</v>
      </c>
      <c r="AW306" s="122" t="b">
        <f>AND(Table1[[#This Row],[PROPOSED Adjustment Description]]=Table1[[#This Row],[ ADOPTED
Adjustment Description]],TRUE,FALSE)</f>
        <v>0</v>
      </c>
    </row>
    <row r="307" spans="1:49" s="1" customFormat="1" ht="45" hidden="1" customHeight="1" x14ac:dyDescent="0.15">
      <c r="A307" s="61">
        <v>100000</v>
      </c>
      <c r="B307" s="73" t="s">
        <v>57</v>
      </c>
      <c r="C307" s="63">
        <v>1313</v>
      </c>
      <c r="D307" s="73" t="s">
        <v>1583</v>
      </c>
      <c r="E307" s="73" t="s">
        <v>103</v>
      </c>
      <c r="F307" s="73" t="s">
        <v>127</v>
      </c>
      <c r="G307" s="73" t="s">
        <v>61</v>
      </c>
      <c r="H307" s="73" t="s">
        <v>83</v>
      </c>
      <c r="I307" s="125">
        <v>57290</v>
      </c>
      <c r="J307" s="127" t="s">
        <v>1616</v>
      </c>
      <c r="K307" s="74">
        <v>1</v>
      </c>
      <c r="L307" s="75">
        <v>138000</v>
      </c>
      <c r="M307" s="75">
        <v>26292</v>
      </c>
      <c r="N307" s="75">
        <v>11326</v>
      </c>
      <c r="O307" s="75">
        <f>SUM(Table1[[#This Row],[Salaries and Wages]:[Variable Fringe]])</f>
        <v>3259073</v>
      </c>
      <c r="P307" s="75"/>
      <c r="Q307" s="75"/>
      <c r="R307" s="75"/>
      <c r="S307" s="75"/>
      <c r="T307" s="75"/>
      <c r="U307" s="75"/>
      <c r="V307" s="75"/>
      <c r="W307" s="75">
        <f>SUM(Table1[[#This Row],[ADOPTED
Supplies]:[ADOPTED
Other]])+Table1[[#This Row],[
 ADOPTED
Capital Expenditures]]</f>
        <v>0</v>
      </c>
      <c r="X307" s="75"/>
      <c r="Y307" s="75"/>
      <c r="Z307" s="75">
        <v>175618</v>
      </c>
      <c r="AA307" s="75"/>
      <c r="AB307" s="132" t="s">
        <v>1617</v>
      </c>
      <c r="AC307" s="62" t="s">
        <v>1614</v>
      </c>
      <c r="AD307" s="62" t="s">
        <v>1618</v>
      </c>
      <c r="AE307" s="73" t="s">
        <v>67</v>
      </c>
      <c r="AF307" s="66" t="s">
        <v>1619</v>
      </c>
      <c r="AG307" s="91"/>
      <c r="AH307" s="66">
        <v>0</v>
      </c>
      <c r="AI307" s="66"/>
      <c r="AJ307" s="66"/>
      <c r="AK307" s="66"/>
      <c r="AL307" s="66"/>
      <c r="AM307" s="66"/>
      <c r="AN307" s="66"/>
      <c r="AO307" s="66"/>
      <c r="AP307" s="66"/>
      <c r="AQ307" s="66"/>
      <c r="AR307" s="66"/>
      <c r="AS307" s="62" t="s">
        <v>179</v>
      </c>
      <c r="AT307" s="115" t="s">
        <v>1616</v>
      </c>
      <c r="AU307" s="116" t="b">
        <f>IF(Table1[[#This Row],[PROPOSED
Form ID Name]]=Table1[[#This Row],[ADOPTED
Form ID Name]],TRUE,FALSE)</f>
        <v>1</v>
      </c>
      <c r="AV307" s="121" t="s">
        <v>1617</v>
      </c>
      <c r="AW307" s="122" t="b">
        <f>AND(Table1[[#This Row],[PROPOSED Adjustment Description]]=Table1[[#This Row],[ ADOPTED
Adjustment Description]],TRUE,FALSE)</f>
        <v>0</v>
      </c>
    </row>
    <row r="308" spans="1:49" s="1" customFormat="1" ht="45" hidden="1" customHeight="1" x14ac:dyDescent="0.15">
      <c r="A308" s="61">
        <v>200219</v>
      </c>
      <c r="B308" s="73" t="s">
        <v>1620</v>
      </c>
      <c r="C308" s="63">
        <v>9913</v>
      </c>
      <c r="D308" s="73" t="s">
        <v>1553</v>
      </c>
      <c r="E308" s="73" t="s">
        <v>83</v>
      </c>
      <c r="F308" s="73" t="s">
        <v>83</v>
      </c>
      <c r="G308" s="73" t="s">
        <v>61</v>
      </c>
      <c r="H308" s="73" t="s">
        <v>83</v>
      </c>
      <c r="I308" s="125">
        <v>57291</v>
      </c>
      <c r="J308" s="127" t="s">
        <v>1621</v>
      </c>
      <c r="K308" s="74"/>
      <c r="L308" s="75"/>
      <c r="M308" s="75"/>
      <c r="N308" s="75"/>
      <c r="O308" s="75">
        <f>SUM(Table1[[#This Row],[Salaries and Wages]:[Variable Fringe]])</f>
        <v>150544</v>
      </c>
      <c r="P308" s="75"/>
      <c r="Q308" s="75">
        <v>1628253</v>
      </c>
      <c r="R308" s="75"/>
      <c r="S308" s="75"/>
      <c r="T308" s="75"/>
      <c r="U308" s="75"/>
      <c r="V308" s="75"/>
      <c r="W308" s="75">
        <f>SUM(Table1[[#This Row],[ADOPTED
Supplies]:[ADOPTED
Other]])+Table1[[#This Row],[
 ADOPTED
Capital Expenditures]]</f>
        <v>2328</v>
      </c>
      <c r="X308" s="75"/>
      <c r="Y308" s="75"/>
      <c r="Z308" s="75">
        <v>1628253</v>
      </c>
      <c r="AA308" s="75">
        <v>1628253</v>
      </c>
      <c r="AB308" s="131" t="s">
        <v>1622</v>
      </c>
      <c r="AC308" s="62" t="s">
        <v>1623</v>
      </c>
      <c r="AD308" s="62" t="s">
        <v>1624</v>
      </c>
      <c r="AE308" s="73" t="s">
        <v>94</v>
      </c>
      <c r="AF308" s="73" t="s">
        <v>69</v>
      </c>
      <c r="AG308" s="93"/>
      <c r="AH308" s="76">
        <v>0</v>
      </c>
      <c r="AI308" s="76"/>
      <c r="AJ308" s="73"/>
      <c r="AK308" s="73"/>
      <c r="AL308" s="73"/>
      <c r="AM308" s="73"/>
      <c r="AN308" s="73"/>
      <c r="AO308" s="62" t="s">
        <v>83</v>
      </c>
      <c r="AP308" s="62"/>
      <c r="AQ308" s="62"/>
      <c r="AR308" s="87"/>
      <c r="AS308" s="87"/>
      <c r="AT308" s="115" t="s">
        <v>1621</v>
      </c>
      <c r="AU308" s="117" t="b">
        <f>IF(Table1[[#This Row],[PROPOSED
Form ID Name]]=Table1[[#This Row],[ADOPTED
Form ID Name]],TRUE,FALSE)</f>
        <v>1</v>
      </c>
      <c r="AV308" s="121" t="s">
        <v>1622</v>
      </c>
      <c r="AW308" s="122" t="b">
        <f>AND(Table1[[#This Row],[PROPOSED Adjustment Description]]=Table1[[#This Row],[ ADOPTED
Adjustment Description]],TRUE,FALSE)</f>
        <v>0</v>
      </c>
    </row>
    <row r="309" spans="1:49" s="1" customFormat="1" ht="45" hidden="1" customHeight="1" x14ac:dyDescent="0.15">
      <c r="A309" s="61">
        <v>200228</v>
      </c>
      <c r="B309" s="73" t="s">
        <v>1625</v>
      </c>
      <c r="C309" s="63">
        <v>9913</v>
      </c>
      <c r="D309" s="73" t="s">
        <v>1553</v>
      </c>
      <c r="E309" s="73" t="s">
        <v>83</v>
      </c>
      <c r="F309" s="73" t="s">
        <v>83</v>
      </c>
      <c r="G309" s="73" t="s">
        <v>89</v>
      </c>
      <c r="H309" s="73" t="s">
        <v>83</v>
      </c>
      <c r="I309" s="125">
        <v>57293</v>
      </c>
      <c r="J309" s="127" t="s">
        <v>1626</v>
      </c>
      <c r="K309" s="74"/>
      <c r="L309" s="75"/>
      <c r="M309" s="75"/>
      <c r="N309" s="75"/>
      <c r="O309" s="75">
        <f>SUM(Table1[[#This Row],[Salaries and Wages]:[Variable Fringe]])</f>
        <v>0</v>
      </c>
      <c r="P309" s="75"/>
      <c r="Q309" s="75"/>
      <c r="R309" s="75"/>
      <c r="S309" s="75"/>
      <c r="T309" s="75"/>
      <c r="U309" s="75"/>
      <c r="V309" s="75"/>
      <c r="W309" s="75">
        <f>SUM(Table1[[#This Row],[ADOPTED
Supplies]:[ADOPTED
Other]])+Table1[[#This Row],[
 ADOPTED
Capital Expenditures]]</f>
        <v>1181699</v>
      </c>
      <c r="X309" s="75"/>
      <c r="Y309" s="75"/>
      <c r="Z309" s="75"/>
      <c r="AA309" s="75">
        <v>2000</v>
      </c>
      <c r="AB309" s="132" t="s">
        <v>1627</v>
      </c>
      <c r="AC309" s="62" t="s">
        <v>1628</v>
      </c>
      <c r="AD309" s="62" t="s">
        <v>1629</v>
      </c>
      <c r="AE309" s="73" t="s">
        <v>94</v>
      </c>
      <c r="AF309" s="73" t="s">
        <v>69</v>
      </c>
      <c r="AG309" s="93"/>
      <c r="AH309" s="76">
        <v>0</v>
      </c>
      <c r="AI309" s="76"/>
      <c r="AJ309" s="73"/>
      <c r="AK309" s="73"/>
      <c r="AL309" s="73"/>
      <c r="AM309" s="73"/>
      <c r="AN309" s="73"/>
      <c r="AO309" s="62" t="s">
        <v>83</v>
      </c>
      <c r="AP309" s="62"/>
      <c r="AQ309" s="62"/>
      <c r="AR309" s="87"/>
      <c r="AS309" s="87"/>
      <c r="AT309" s="115" t="s">
        <v>1626</v>
      </c>
      <c r="AU309" s="117" t="b">
        <f>IF(Table1[[#This Row],[PROPOSED
Form ID Name]]=Table1[[#This Row],[ADOPTED
Form ID Name]],TRUE,FALSE)</f>
        <v>1</v>
      </c>
      <c r="AV309" s="121" t="s">
        <v>1627</v>
      </c>
      <c r="AW309" s="122" t="b">
        <f>AND(Table1[[#This Row],[PROPOSED Adjustment Description]]=Table1[[#This Row],[ ADOPTED
Adjustment Description]],TRUE,FALSE)</f>
        <v>0</v>
      </c>
    </row>
    <row r="310" spans="1:49" s="1" customFormat="1" ht="45" hidden="1" customHeight="1" x14ac:dyDescent="0.15">
      <c r="A310" s="67">
        <v>100000</v>
      </c>
      <c r="B310" s="68" t="s">
        <v>57</v>
      </c>
      <c r="C310" s="69">
        <v>211611</v>
      </c>
      <c r="D310" s="68" t="s">
        <v>71</v>
      </c>
      <c r="E310" s="68" t="s">
        <v>341</v>
      </c>
      <c r="F310" s="68" t="s">
        <v>83</v>
      </c>
      <c r="G310" s="68" t="s">
        <v>160</v>
      </c>
      <c r="H310" s="68" t="s">
        <v>83</v>
      </c>
      <c r="I310" s="125">
        <v>57294</v>
      </c>
      <c r="J310" s="126" t="s">
        <v>1630</v>
      </c>
      <c r="K310" s="70"/>
      <c r="L310" s="71"/>
      <c r="M310" s="71"/>
      <c r="N310" s="71"/>
      <c r="O310" s="71">
        <f>SUM(Table1[[#This Row],[Salaries and Wages]:[Variable Fringe]])</f>
        <v>110822</v>
      </c>
      <c r="P310" s="71">
        <v>275642</v>
      </c>
      <c r="Q310" s="71"/>
      <c r="R310" s="71"/>
      <c r="S310" s="71"/>
      <c r="T310" s="71"/>
      <c r="U310" s="71"/>
      <c r="V310" s="71"/>
      <c r="W310" s="71">
        <f>SUM(Table1[[#This Row],[ADOPTED
Supplies]:[ADOPTED
Other]])+Table1[[#This Row],[
 ADOPTED
Capital Expenditures]]</f>
        <v>3000</v>
      </c>
      <c r="X310" s="71"/>
      <c r="Y310" s="71"/>
      <c r="Z310" s="71">
        <v>275642</v>
      </c>
      <c r="AA310" s="71"/>
      <c r="AB310" s="130" t="s">
        <v>1631</v>
      </c>
      <c r="AC310" s="68" t="s">
        <v>1632</v>
      </c>
      <c r="AD310" s="68" t="s">
        <v>1633</v>
      </c>
      <c r="AE310" s="68" t="s">
        <v>94</v>
      </c>
      <c r="AF310" s="68" t="s">
        <v>1634</v>
      </c>
      <c r="AG310" s="92"/>
      <c r="AH310" s="72">
        <v>0</v>
      </c>
      <c r="AI310" s="72"/>
      <c r="AJ310" s="68"/>
      <c r="AK310" s="68"/>
      <c r="AL310" s="68"/>
      <c r="AM310" s="68"/>
      <c r="AN310" s="68"/>
      <c r="AO310" s="68"/>
      <c r="AP310" s="68"/>
      <c r="AQ310" s="68"/>
      <c r="AR310" s="68"/>
      <c r="AS310" s="68" t="s">
        <v>83</v>
      </c>
      <c r="AT310" s="115" t="s">
        <v>1630</v>
      </c>
      <c r="AU310" s="116" t="b">
        <f>IF(Table1[[#This Row],[PROPOSED
Form ID Name]]=Table1[[#This Row],[ADOPTED
Form ID Name]],TRUE,FALSE)</f>
        <v>1</v>
      </c>
      <c r="AV310" s="121" t="s">
        <v>1631</v>
      </c>
      <c r="AW310" s="122" t="b">
        <f>AND(Table1[[#This Row],[PROPOSED Adjustment Description]]=Table1[[#This Row],[ ADOPTED
Adjustment Description]],TRUE,FALSE)</f>
        <v>0</v>
      </c>
    </row>
    <row r="311" spans="1:49" s="1" customFormat="1" ht="45" hidden="1" customHeight="1" x14ac:dyDescent="0.15">
      <c r="A311" s="61">
        <v>100000</v>
      </c>
      <c r="B311" s="73" t="s">
        <v>57</v>
      </c>
      <c r="C311" s="63">
        <v>171413</v>
      </c>
      <c r="D311" s="73" t="s">
        <v>1403</v>
      </c>
      <c r="E311" s="73" t="s">
        <v>103</v>
      </c>
      <c r="F311" s="73" t="s">
        <v>60</v>
      </c>
      <c r="G311" s="73" t="s">
        <v>1249</v>
      </c>
      <c r="H311" s="73" t="s">
        <v>83</v>
      </c>
      <c r="I311" s="125">
        <v>57296</v>
      </c>
      <c r="J311" s="127" t="s">
        <v>1635</v>
      </c>
      <c r="K311" s="74"/>
      <c r="L311" s="75"/>
      <c r="M311" s="75"/>
      <c r="N311" s="75"/>
      <c r="O311" s="75">
        <f>SUM(Table1[[#This Row],[Salaries and Wages]:[Variable Fringe]])</f>
        <v>0</v>
      </c>
      <c r="P311" s="75"/>
      <c r="Q311" s="75">
        <v>105420</v>
      </c>
      <c r="R311" s="75"/>
      <c r="S311" s="75"/>
      <c r="T311" s="75"/>
      <c r="U311" s="75"/>
      <c r="V311" s="75"/>
      <c r="W311" s="75">
        <f>SUM(Table1[[#This Row],[ADOPTED
Supplies]:[ADOPTED
Other]])+Table1[[#This Row],[
 ADOPTED
Capital Expenditures]]</f>
        <v>0</v>
      </c>
      <c r="X311" s="75"/>
      <c r="Y311" s="75"/>
      <c r="Z311" s="75">
        <v>105420</v>
      </c>
      <c r="AA311" s="75"/>
      <c r="AB311" s="132" t="s">
        <v>1636</v>
      </c>
      <c r="AC311" s="62" t="s">
        <v>1364</v>
      </c>
      <c r="AD311" s="62" t="s">
        <v>1637</v>
      </c>
      <c r="AE311" s="73" t="s">
        <v>94</v>
      </c>
      <c r="AF311" s="62" t="s">
        <v>1638</v>
      </c>
      <c r="AG311" s="91"/>
      <c r="AH311" s="66">
        <v>0</v>
      </c>
      <c r="AI311" s="66"/>
      <c r="AJ311" s="62"/>
      <c r="AK311" s="62"/>
      <c r="AL311" s="62"/>
      <c r="AM311" s="62"/>
      <c r="AN311" s="62"/>
      <c r="AO311" s="62"/>
      <c r="AP311" s="62"/>
      <c r="AQ311" s="62"/>
      <c r="AR311" s="62"/>
      <c r="AS311" s="62" t="s">
        <v>70</v>
      </c>
      <c r="AT311" s="115" t="s">
        <v>1635</v>
      </c>
      <c r="AU311" s="116" t="b">
        <f>IF(Table1[[#This Row],[PROPOSED
Form ID Name]]=Table1[[#This Row],[ADOPTED
Form ID Name]],TRUE,FALSE)</f>
        <v>1</v>
      </c>
      <c r="AV311" s="121" t="s">
        <v>1636</v>
      </c>
      <c r="AW311" s="122" t="b">
        <f>AND(Table1[[#This Row],[PROPOSED Adjustment Description]]=Table1[[#This Row],[ ADOPTED
Adjustment Description]],TRUE,FALSE)</f>
        <v>0</v>
      </c>
    </row>
    <row r="312" spans="1:49" s="1" customFormat="1" ht="45" hidden="1" customHeight="1" x14ac:dyDescent="0.15">
      <c r="A312" s="67">
        <v>200217</v>
      </c>
      <c r="B312" s="79" t="s">
        <v>1266</v>
      </c>
      <c r="C312" s="69">
        <v>211600</v>
      </c>
      <c r="D312" s="79" t="s">
        <v>58</v>
      </c>
      <c r="E312" s="79" t="s">
        <v>83</v>
      </c>
      <c r="F312" s="79" t="s">
        <v>83</v>
      </c>
      <c r="G312" s="79" t="s">
        <v>89</v>
      </c>
      <c r="H312" s="79" t="s">
        <v>83</v>
      </c>
      <c r="I312" s="125">
        <v>57300</v>
      </c>
      <c r="J312" s="127" t="s">
        <v>1639</v>
      </c>
      <c r="K312" s="80"/>
      <c r="L312" s="81"/>
      <c r="M312" s="81"/>
      <c r="N312" s="81"/>
      <c r="O312" s="81">
        <f>SUM(Table1[[#This Row],[Salaries and Wages]:[Variable Fringe]])</f>
        <v>0</v>
      </c>
      <c r="P312" s="81"/>
      <c r="Q312" s="81"/>
      <c r="R312" s="81"/>
      <c r="S312" s="81"/>
      <c r="T312" s="81"/>
      <c r="U312" s="81"/>
      <c r="V312" s="81"/>
      <c r="W312" s="81">
        <f>SUM(Table1[[#This Row],[ADOPTED
Supplies]:[ADOPTED
Other]])+Table1[[#This Row],[
 ADOPTED
Capital Expenditures]]</f>
        <v>0</v>
      </c>
      <c r="X312" s="81"/>
      <c r="Y312" s="81"/>
      <c r="Z312" s="81"/>
      <c r="AA312" s="81">
        <v>349501</v>
      </c>
      <c r="AB312" s="132" t="s">
        <v>1640</v>
      </c>
      <c r="AC312" s="68" t="s">
        <v>1641</v>
      </c>
      <c r="AD312" s="68" t="s">
        <v>1642</v>
      </c>
      <c r="AE312" s="79" t="s">
        <v>94</v>
      </c>
      <c r="AF312" s="79" t="s">
        <v>1643</v>
      </c>
      <c r="AG312" s="94"/>
      <c r="AH312" s="82">
        <v>0</v>
      </c>
      <c r="AI312" s="82"/>
      <c r="AJ312" s="79"/>
      <c r="AK312" s="79"/>
      <c r="AL312" s="79"/>
      <c r="AM312" s="79"/>
      <c r="AN312" s="79"/>
      <c r="AO312" s="68" t="s">
        <v>83</v>
      </c>
      <c r="AP312" s="68"/>
      <c r="AQ312" s="68"/>
      <c r="AR312" s="87"/>
      <c r="AS312" s="87"/>
      <c r="AT312" s="115" t="s">
        <v>1639</v>
      </c>
      <c r="AU312" s="117" t="b">
        <f>IF(Table1[[#This Row],[PROPOSED
Form ID Name]]=Table1[[#This Row],[ADOPTED
Form ID Name]],TRUE,FALSE)</f>
        <v>1</v>
      </c>
      <c r="AV312" s="121" t="s">
        <v>1640</v>
      </c>
      <c r="AW312" s="122" t="b">
        <f>AND(Table1[[#This Row],[PROPOSED Adjustment Description]]=Table1[[#This Row],[ ADOPTED
Adjustment Description]],TRUE,FALSE)</f>
        <v>0</v>
      </c>
    </row>
    <row r="313" spans="1:49" s="1" customFormat="1" ht="45" hidden="1" customHeight="1" x14ac:dyDescent="0.15">
      <c r="A313" s="67">
        <v>720048</v>
      </c>
      <c r="B313" s="68" t="s">
        <v>115</v>
      </c>
      <c r="C313" s="69">
        <v>1515</v>
      </c>
      <c r="D313" s="68" t="s">
        <v>116</v>
      </c>
      <c r="E313" s="68" t="s">
        <v>465</v>
      </c>
      <c r="F313" s="68" t="s">
        <v>83</v>
      </c>
      <c r="G313" s="68" t="s">
        <v>160</v>
      </c>
      <c r="H313" s="68" t="s">
        <v>83</v>
      </c>
      <c r="I313" s="125">
        <v>57301</v>
      </c>
      <c r="J313" s="126" t="s">
        <v>1644</v>
      </c>
      <c r="K313" s="70"/>
      <c r="L313" s="71"/>
      <c r="M313" s="71"/>
      <c r="N313" s="71"/>
      <c r="O313" s="71">
        <f>SUM(Table1[[#This Row],[Salaries and Wages]:[Variable Fringe]])</f>
        <v>0</v>
      </c>
      <c r="P313" s="71"/>
      <c r="Q313" s="71"/>
      <c r="R313" s="71">
        <v>4746</v>
      </c>
      <c r="S313" s="71"/>
      <c r="T313" s="71"/>
      <c r="U313" s="71"/>
      <c r="V313" s="71"/>
      <c r="W313" s="71">
        <f>SUM(Table1[[#This Row],[ADOPTED
Supplies]:[ADOPTED
Other]])+Table1[[#This Row],[
 ADOPTED
Capital Expenditures]]</f>
        <v>125000</v>
      </c>
      <c r="X313" s="71"/>
      <c r="Y313" s="71"/>
      <c r="Z313" s="71">
        <v>4746</v>
      </c>
      <c r="AA313" s="71"/>
      <c r="AB313" s="130" t="s">
        <v>1645</v>
      </c>
      <c r="AC313" s="68" t="s">
        <v>1646</v>
      </c>
      <c r="AD313" s="72" t="s">
        <v>1647</v>
      </c>
      <c r="AE313" s="68" t="s">
        <v>94</v>
      </c>
      <c r="AF313" s="68" t="s">
        <v>1648</v>
      </c>
      <c r="AG313" s="92"/>
      <c r="AH313" s="72">
        <v>0</v>
      </c>
      <c r="AI313" s="72"/>
      <c r="AJ313" s="68"/>
      <c r="AK313" s="68"/>
      <c r="AL313" s="68"/>
      <c r="AM313" s="68"/>
      <c r="AN313" s="68"/>
      <c r="AO313" s="68"/>
      <c r="AP313" s="68"/>
      <c r="AQ313" s="68"/>
      <c r="AR313" s="68" t="s">
        <v>70</v>
      </c>
      <c r="AS313" s="68"/>
      <c r="AT313" s="115" t="s">
        <v>1644</v>
      </c>
      <c r="AU313" s="117" t="b">
        <f>IF(Table1[[#This Row],[PROPOSED
Form ID Name]]=Table1[[#This Row],[ADOPTED
Form ID Name]],TRUE,FALSE)</f>
        <v>1</v>
      </c>
      <c r="AV313" s="121" t="s">
        <v>1645</v>
      </c>
      <c r="AW313" s="122" t="b">
        <f>AND(Table1[[#This Row],[PROPOSED Adjustment Description]]=Table1[[#This Row],[ ADOPTED
Adjustment Description]],TRUE,FALSE)</f>
        <v>0</v>
      </c>
    </row>
    <row r="314" spans="1:49" s="1" customFormat="1" ht="45" hidden="1" customHeight="1" x14ac:dyDescent="0.15">
      <c r="A314" s="67">
        <v>100000</v>
      </c>
      <c r="B314" s="68" t="s">
        <v>57</v>
      </c>
      <c r="C314" s="69">
        <v>9912</v>
      </c>
      <c r="D314" s="68" t="s">
        <v>102</v>
      </c>
      <c r="E314" s="68" t="s">
        <v>335</v>
      </c>
      <c r="F314" s="68" t="s">
        <v>83</v>
      </c>
      <c r="G314" s="68" t="s">
        <v>61</v>
      </c>
      <c r="H314" s="68" t="s">
        <v>83</v>
      </c>
      <c r="I314" s="125">
        <v>57302</v>
      </c>
      <c r="J314" s="126" t="s">
        <v>1649</v>
      </c>
      <c r="K314" s="70"/>
      <c r="L314" s="71"/>
      <c r="M314" s="71"/>
      <c r="N314" s="71"/>
      <c r="O314" s="71">
        <f>SUM(Table1[[#This Row],[Salaries and Wages]:[Variable Fringe]])</f>
        <v>0</v>
      </c>
      <c r="P314" s="71"/>
      <c r="Q314" s="71"/>
      <c r="R314" s="71"/>
      <c r="S314" s="71"/>
      <c r="T314" s="71">
        <v>67118</v>
      </c>
      <c r="U314" s="71"/>
      <c r="V314" s="71"/>
      <c r="W314" s="71">
        <f>SUM(Table1[[#This Row],[ADOPTED
Supplies]:[ADOPTED
Other]])+Table1[[#This Row],[
 ADOPTED
Capital Expenditures]]</f>
        <v>125000</v>
      </c>
      <c r="X314" s="71"/>
      <c r="Y314" s="71"/>
      <c r="Z314" s="71">
        <v>67118</v>
      </c>
      <c r="AA314" s="71"/>
      <c r="AB314" s="130" t="s">
        <v>1650</v>
      </c>
      <c r="AC314" s="68" t="s">
        <v>1651</v>
      </c>
      <c r="AD314" s="68" t="s">
        <v>1652</v>
      </c>
      <c r="AE314" s="68" t="s">
        <v>94</v>
      </c>
      <c r="AF314" s="68" t="s">
        <v>69</v>
      </c>
      <c r="AG314" s="92"/>
      <c r="AH314" s="72">
        <v>0</v>
      </c>
      <c r="AI314" s="72"/>
      <c r="AJ314" s="68"/>
      <c r="AK314" s="68"/>
      <c r="AL314" s="68"/>
      <c r="AM314" s="68"/>
      <c r="AN314" s="68"/>
      <c r="AO314" s="68"/>
      <c r="AP314" s="68"/>
      <c r="AQ314" s="68"/>
      <c r="AR314" s="68"/>
      <c r="AS314" s="68" t="s">
        <v>83</v>
      </c>
      <c r="AT314" s="115" t="s">
        <v>1649</v>
      </c>
      <c r="AU314" s="116" t="b">
        <f>IF(Table1[[#This Row],[PROPOSED
Form ID Name]]=Table1[[#This Row],[ADOPTED
Form ID Name]],TRUE,FALSE)</f>
        <v>1</v>
      </c>
      <c r="AV314" s="121" t="s">
        <v>1650</v>
      </c>
      <c r="AW314" s="122" t="b">
        <f>AND(Table1[[#This Row],[PROPOSED Adjustment Description]]=Table1[[#This Row],[ ADOPTED
Adjustment Description]],TRUE,FALSE)</f>
        <v>0</v>
      </c>
    </row>
    <row r="315" spans="1:49" s="1" customFormat="1" ht="45" hidden="1" customHeight="1" x14ac:dyDescent="0.15">
      <c r="A315" s="61">
        <v>720048</v>
      </c>
      <c r="B315" s="62" t="s">
        <v>115</v>
      </c>
      <c r="C315" s="63">
        <v>1515</v>
      </c>
      <c r="D315" s="62" t="s">
        <v>116</v>
      </c>
      <c r="E315" s="62" t="s">
        <v>335</v>
      </c>
      <c r="F315" s="62" t="s">
        <v>83</v>
      </c>
      <c r="G315" s="62" t="s">
        <v>61</v>
      </c>
      <c r="H315" s="62" t="s">
        <v>284</v>
      </c>
      <c r="I315" s="125">
        <v>57303</v>
      </c>
      <c r="J315" s="126" t="s">
        <v>1653</v>
      </c>
      <c r="K315" s="64"/>
      <c r="L315" s="65"/>
      <c r="M315" s="65"/>
      <c r="N315" s="65"/>
      <c r="O315" s="65">
        <f>SUM(Table1[[#This Row],[Salaries and Wages]:[Variable Fringe]])</f>
        <v>0</v>
      </c>
      <c r="P315" s="65"/>
      <c r="Q315" s="65"/>
      <c r="R315" s="65">
        <v>61588</v>
      </c>
      <c r="S315" s="65"/>
      <c r="T315" s="65"/>
      <c r="U315" s="65"/>
      <c r="V315" s="65"/>
      <c r="W315" s="65">
        <f>SUM(Table1[[#This Row],[ADOPTED
Supplies]:[ADOPTED
Other]])+Table1[[#This Row],[
 ADOPTED
Capital Expenditures]]</f>
        <v>110000</v>
      </c>
      <c r="X315" s="65"/>
      <c r="Y315" s="65"/>
      <c r="Z315" s="65">
        <v>61588</v>
      </c>
      <c r="AA315" s="65"/>
      <c r="AB315" s="130" t="s">
        <v>1654</v>
      </c>
      <c r="AC315" s="62" t="s">
        <v>1655</v>
      </c>
      <c r="AD315" s="66" t="s">
        <v>1656</v>
      </c>
      <c r="AE315" s="62" t="s">
        <v>67</v>
      </c>
      <c r="AF315" s="66" t="s">
        <v>1657</v>
      </c>
      <c r="AG315" s="91"/>
      <c r="AH315" s="66">
        <v>0</v>
      </c>
      <c r="AI315" s="66"/>
      <c r="AJ315" s="66"/>
      <c r="AK315" s="66"/>
      <c r="AL315" s="66"/>
      <c r="AM315" s="66"/>
      <c r="AN315" s="66"/>
      <c r="AO315" s="66"/>
      <c r="AP315" s="66"/>
      <c r="AQ315" s="66"/>
      <c r="AR315" s="62" t="s">
        <v>277</v>
      </c>
      <c r="AS315" s="62"/>
      <c r="AT315" s="115" t="s">
        <v>1653</v>
      </c>
      <c r="AU315" s="117" t="b">
        <f>IF(Table1[[#This Row],[PROPOSED
Form ID Name]]=Table1[[#This Row],[ADOPTED
Form ID Name]],TRUE,FALSE)</f>
        <v>1</v>
      </c>
      <c r="AV315" s="121" t="s">
        <v>1654</v>
      </c>
      <c r="AW315" s="122" t="b">
        <f>AND(Table1[[#This Row],[PROPOSED Adjustment Description]]=Table1[[#This Row],[ ADOPTED
Adjustment Description]],TRUE,FALSE)</f>
        <v>0</v>
      </c>
    </row>
    <row r="316" spans="1:49" s="1" customFormat="1" ht="45" hidden="1" customHeight="1" x14ac:dyDescent="0.15">
      <c r="A316" s="67">
        <v>200111</v>
      </c>
      <c r="B316" s="79" t="s">
        <v>1434</v>
      </c>
      <c r="C316" s="69">
        <v>171417</v>
      </c>
      <c r="D316" s="79" t="s">
        <v>1435</v>
      </c>
      <c r="E316" s="79" t="s">
        <v>83</v>
      </c>
      <c r="F316" s="79" t="s">
        <v>83</v>
      </c>
      <c r="G316" s="79" t="s">
        <v>89</v>
      </c>
      <c r="H316" s="79" t="s">
        <v>83</v>
      </c>
      <c r="I316" s="125">
        <v>57304</v>
      </c>
      <c r="J316" s="127" t="s">
        <v>1658</v>
      </c>
      <c r="K316" s="80"/>
      <c r="L316" s="81"/>
      <c r="M316" s="81"/>
      <c r="N316" s="81"/>
      <c r="O316" s="81">
        <f>SUM(Table1[[#This Row],[Salaries and Wages]:[Variable Fringe]])</f>
        <v>0</v>
      </c>
      <c r="P316" s="81"/>
      <c r="Q316" s="81"/>
      <c r="R316" s="81"/>
      <c r="S316" s="81"/>
      <c r="T316" s="81"/>
      <c r="U316" s="81"/>
      <c r="V316" s="81"/>
      <c r="W316" s="81">
        <f>SUM(Table1[[#This Row],[ADOPTED
Supplies]:[ADOPTED
Other]])+Table1[[#This Row],[
 ADOPTED
Capital Expenditures]]</f>
        <v>0</v>
      </c>
      <c r="X316" s="81"/>
      <c r="Y316" s="81"/>
      <c r="Z316" s="81"/>
      <c r="AA316" s="81">
        <v>715152</v>
      </c>
      <c r="AB316" s="132" t="s">
        <v>1659</v>
      </c>
      <c r="AC316" s="68" t="s">
        <v>1660</v>
      </c>
      <c r="AD316" s="68" t="s">
        <v>1661</v>
      </c>
      <c r="AE316" s="79" t="s">
        <v>94</v>
      </c>
      <c r="AF316" s="79" t="s">
        <v>1276</v>
      </c>
      <c r="AG316" s="94"/>
      <c r="AH316" s="82">
        <v>0</v>
      </c>
      <c r="AI316" s="82"/>
      <c r="AJ316" s="79"/>
      <c r="AK316" s="79"/>
      <c r="AL316" s="79"/>
      <c r="AM316" s="79"/>
      <c r="AN316" s="79"/>
      <c r="AO316" s="68" t="s">
        <v>83</v>
      </c>
      <c r="AP316" s="68"/>
      <c r="AQ316" s="68"/>
      <c r="AR316" s="87"/>
      <c r="AS316" s="87"/>
      <c r="AT316" s="115" t="s">
        <v>1658</v>
      </c>
      <c r="AU316" s="117" t="b">
        <f>IF(Table1[[#This Row],[PROPOSED
Form ID Name]]=Table1[[#This Row],[ADOPTED
Form ID Name]],TRUE,FALSE)</f>
        <v>1</v>
      </c>
      <c r="AV316" s="121" t="s">
        <v>1659</v>
      </c>
      <c r="AW316" s="122" t="b">
        <f>AND(Table1[[#This Row],[PROPOSED Adjustment Description]]=Table1[[#This Row],[ ADOPTED
Adjustment Description]],TRUE,FALSE)</f>
        <v>0</v>
      </c>
    </row>
    <row r="317" spans="1:49" s="1" customFormat="1" ht="45" hidden="1" customHeight="1" x14ac:dyDescent="0.15">
      <c r="A317" s="61">
        <v>100000</v>
      </c>
      <c r="B317" s="73" t="s">
        <v>57</v>
      </c>
      <c r="C317" s="63">
        <v>9912</v>
      </c>
      <c r="D317" s="73" t="s">
        <v>102</v>
      </c>
      <c r="E317" s="73" t="s">
        <v>465</v>
      </c>
      <c r="F317" s="73" t="s">
        <v>83</v>
      </c>
      <c r="G317" s="73" t="s">
        <v>61</v>
      </c>
      <c r="H317" s="73" t="s">
        <v>83</v>
      </c>
      <c r="I317" s="125">
        <v>57305</v>
      </c>
      <c r="J317" s="127" t="s">
        <v>1662</v>
      </c>
      <c r="K317" s="74"/>
      <c r="L317" s="75"/>
      <c r="M317" s="75"/>
      <c r="N317" s="75"/>
      <c r="O317" s="75">
        <f>SUM(Table1[[#This Row],[Salaries and Wages]:[Variable Fringe]])</f>
        <v>0</v>
      </c>
      <c r="P317" s="75"/>
      <c r="Q317" s="75">
        <v>300195</v>
      </c>
      <c r="R317" s="75"/>
      <c r="S317" s="75"/>
      <c r="T317" s="75"/>
      <c r="U317" s="75"/>
      <c r="V317" s="75"/>
      <c r="W317" s="75">
        <f>SUM(Table1[[#This Row],[ADOPTED
Supplies]:[ADOPTED
Other]])+Table1[[#This Row],[
 ADOPTED
Capital Expenditures]]</f>
        <v>40000</v>
      </c>
      <c r="X317" s="75"/>
      <c r="Y317" s="75"/>
      <c r="Z317" s="75">
        <v>300195</v>
      </c>
      <c r="AA317" s="75"/>
      <c r="AB317" s="132" t="s">
        <v>1663</v>
      </c>
      <c r="AC317" s="62" t="s">
        <v>1664</v>
      </c>
      <c r="AD317" s="62" t="s">
        <v>1665</v>
      </c>
      <c r="AE317" s="73" t="s">
        <v>94</v>
      </c>
      <c r="AF317" s="62" t="s">
        <v>69</v>
      </c>
      <c r="AG317" s="91"/>
      <c r="AH317" s="66">
        <v>0</v>
      </c>
      <c r="AI317" s="66"/>
      <c r="AJ317" s="62"/>
      <c r="AK317" s="62"/>
      <c r="AL317" s="62"/>
      <c r="AM317" s="62"/>
      <c r="AN317" s="62"/>
      <c r="AO317" s="62"/>
      <c r="AP317" s="62"/>
      <c r="AQ317" s="62"/>
      <c r="AR317" s="62"/>
      <c r="AS317" s="62" t="s">
        <v>83</v>
      </c>
      <c r="AT317" s="115" t="s">
        <v>1662</v>
      </c>
      <c r="AU317" s="116" t="b">
        <f>IF(Table1[[#This Row],[PROPOSED
Form ID Name]]=Table1[[#This Row],[ADOPTED
Form ID Name]],TRUE,FALSE)</f>
        <v>1</v>
      </c>
      <c r="AV317" s="121" t="s">
        <v>1663</v>
      </c>
      <c r="AW317" s="122" t="b">
        <f>AND(Table1[[#This Row],[PROPOSED Adjustment Description]]=Table1[[#This Row],[ ADOPTED
Adjustment Description]],TRUE,FALSE)</f>
        <v>0</v>
      </c>
    </row>
    <row r="318" spans="1:49" s="1" customFormat="1" ht="45" hidden="1" customHeight="1" x14ac:dyDescent="0.15">
      <c r="A318" s="61">
        <v>200111</v>
      </c>
      <c r="B318" s="73" t="s">
        <v>1434</v>
      </c>
      <c r="C318" s="63">
        <v>171417</v>
      </c>
      <c r="D318" s="73" t="s">
        <v>1435</v>
      </c>
      <c r="E318" s="73" t="s">
        <v>83</v>
      </c>
      <c r="F318" s="73" t="s">
        <v>83</v>
      </c>
      <c r="G318" s="73" t="s">
        <v>89</v>
      </c>
      <c r="H318" s="73" t="s">
        <v>83</v>
      </c>
      <c r="I318" s="125">
        <v>57306</v>
      </c>
      <c r="J318" s="127" t="s">
        <v>1666</v>
      </c>
      <c r="K318" s="74"/>
      <c r="L318" s="75"/>
      <c r="M318" s="75"/>
      <c r="N318" s="75"/>
      <c r="O318" s="75">
        <f>SUM(Table1[[#This Row],[Salaries and Wages]:[Variable Fringe]])</f>
        <v>0</v>
      </c>
      <c r="P318" s="75"/>
      <c r="Q318" s="75"/>
      <c r="R318" s="75"/>
      <c r="S318" s="75"/>
      <c r="T318" s="75"/>
      <c r="U318" s="75"/>
      <c r="V318" s="75"/>
      <c r="W318" s="75">
        <f>SUM(Table1[[#This Row],[ADOPTED
Supplies]:[ADOPTED
Other]])+Table1[[#This Row],[
 ADOPTED
Capital Expenditures]]</f>
        <v>25000</v>
      </c>
      <c r="X318" s="75"/>
      <c r="Y318" s="75"/>
      <c r="Z318" s="75"/>
      <c r="AA318" s="75">
        <v>30575</v>
      </c>
      <c r="AB318" s="132" t="s">
        <v>1667</v>
      </c>
      <c r="AC318" s="62" t="s">
        <v>1668</v>
      </c>
      <c r="AD318" s="62" t="s">
        <v>1669</v>
      </c>
      <c r="AE318" s="73" t="s">
        <v>94</v>
      </c>
      <c r="AF318" s="73" t="s">
        <v>1276</v>
      </c>
      <c r="AG318" s="93"/>
      <c r="AH318" s="76">
        <v>0</v>
      </c>
      <c r="AI318" s="76"/>
      <c r="AJ318" s="73"/>
      <c r="AK318" s="73"/>
      <c r="AL318" s="73"/>
      <c r="AM318" s="73"/>
      <c r="AN318" s="73"/>
      <c r="AO318" s="62" t="s">
        <v>83</v>
      </c>
      <c r="AP318" s="62"/>
      <c r="AQ318" s="62"/>
      <c r="AR318" s="87"/>
      <c r="AS318" s="87"/>
      <c r="AT318" s="115" t="s">
        <v>1666</v>
      </c>
      <c r="AU318" s="117" t="b">
        <f>IF(Table1[[#This Row],[PROPOSED
Form ID Name]]=Table1[[#This Row],[ADOPTED
Form ID Name]],TRUE,FALSE)</f>
        <v>1</v>
      </c>
      <c r="AV318" s="121" t="s">
        <v>1667</v>
      </c>
      <c r="AW318" s="122" t="b">
        <f>AND(Table1[[#This Row],[PROPOSED Adjustment Description]]=Table1[[#This Row],[ ADOPTED
Adjustment Description]],TRUE,FALSE)</f>
        <v>0</v>
      </c>
    </row>
    <row r="319" spans="1:49" s="1" customFormat="1" ht="45" hidden="1" customHeight="1" x14ac:dyDescent="0.15">
      <c r="A319" s="61">
        <v>200109</v>
      </c>
      <c r="B319" s="73" t="s">
        <v>1670</v>
      </c>
      <c r="C319" s="63">
        <v>171418</v>
      </c>
      <c r="D319" s="73" t="s">
        <v>1671</v>
      </c>
      <c r="E319" s="73" t="s">
        <v>83</v>
      </c>
      <c r="F319" s="73" t="s">
        <v>83</v>
      </c>
      <c r="G319" s="73" t="s">
        <v>89</v>
      </c>
      <c r="H319" s="73" t="s">
        <v>83</v>
      </c>
      <c r="I319" s="125">
        <v>57308</v>
      </c>
      <c r="J319" s="127" t="s">
        <v>1672</v>
      </c>
      <c r="K319" s="74"/>
      <c r="L319" s="75"/>
      <c r="M319" s="75"/>
      <c r="N319" s="75"/>
      <c r="O319" s="75">
        <f>SUM(Table1[[#This Row],[Salaries and Wages]:[Variable Fringe]])</f>
        <v>0</v>
      </c>
      <c r="P319" s="75"/>
      <c r="Q319" s="75"/>
      <c r="R319" s="75"/>
      <c r="S319" s="75"/>
      <c r="T319" s="75"/>
      <c r="U319" s="75"/>
      <c r="V319" s="75"/>
      <c r="W319" s="75">
        <f>SUM(Table1[[#This Row],[ADOPTED
Supplies]:[ADOPTED
Other]])+Table1[[#This Row],[
 ADOPTED
Capital Expenditures]]</f>
        <v>15000</v>
      </c>
      <c r="X319" s="75"/>
      <c r="Y319" s="75"/>
      <c r="Z319" s="75"/>
      <c r="AA319" s="75">
        <v>1430302</v>
      </c>
      <c r="AB319" s="132" t="s">
        <v>1659</v>
      </c>
      <c r="AC319" s="62" t="s">
        <v>1660</v>
      </c>
      <c r="AD319" s="62" t="s">
        <v>1659</v>
      </c>
      <c r="AE319" s="73" t="s">
        <v>94</v>
      </c>
      <c r="AF319" s="73" t="s">
        <v>1276</v>
      </c>
      <c r="AG319" s="93"/>
      <c r="AH319" s="76">
        <v>0</v>
      </c>
      <c r="AI319" s="76"/>
      <c r="AJ319" s="73"/>
      <c r="AK319" s="73"/>
      <c r="AL319" s="73"/>
      <c r="AM319" s="73"/>
      <c r="AN319" s="73"/>
      <c r="AO319" s="62" t="s">
        <v>83</v>
      </c>
      <c r="AP319" s="62"/>
      <c r="AQ319" s="62"/>
      <c r="AR319" s="87"/>
      <c r="AS319" s="87"/>
      <c r="AT319" s="115" t="s">
        <v>1672</v>
      </c>
      <c r="AU319" s="117" t="b">
        <f>IF(Table1[[#This Row],[PROPOSED
Form ID Name]]=Table1[[#This Row],[ADOPTED
Form ID Name]],TRUE,FALSE)</f>
        <v>1</v>
      </c>
      <c r="AV319" s="121" t="s">
        <v>1659</v>
      </c>
      <c r="AW319" s="122" t="b">
        <f>AND(Table1[[#This Row],[PROPOSED Adjustment Description]]=Table1[[#This Row],[ ADOPTED
Adjustment Description]],TRUE,FALSE)</f>
        <v>0</v>
      </c>
    </row>
    <row r="320" spans="1:49" s="1" customFormat="1" ht="45" hidden="1" customHeight="1" x14ac:dyDescent="0.15">
      <c r="A320" s="67">
        <v>200109</v>
      </c>
      <c r="B320" s="79" t="s">
        <v>1670</v>
      </c>
      <c r="C320" s="69">
        <v>171418</v>
      </c>
      <c r="D320" s="79" t="s">
        <v>1671</v>
      </c>
      <c r="E320" s="79" t="s">
        <v>83</v>
      </c>
      <c r="F320" s="79" t="s">
        <v>83</v>
      </c>
      <c r="G320" s="79" t="s">
        <v>89</v>
      </c>
      <c r="H320" s="79" t="s">
        <v>83</v>
      </c>
      <c r="I320" s="125">
        <v>57310</v>
      </c>
      <c r="J320" s="127" t="s">
        <v>1673</v>
      </c>
      <c r="K320" s="80"/>
      <c r="L320" s="81"/>
      <c r="M320" s="81"/>
      <c r="N320" s="81"/>
      <c r="O320" s="81">
        <f>SUM(Table1[[#This Row],[Salaries and Wages]:[Variable Fringe]])</f>
        <v>0</v>
      </c>
      <c r="P320" s="81"/>
      <c r="Q320" s="81"/>
      <c r="R320" s="81"/>
      <c r="S320" s="81"/>
      <c r="T320" s="81"/>
      <c r="U320" s="81"/>
      <c r="V320" s="81"/>
      <c r="W320" s="81">
        <f>SUM(Table1[[#This Row],[ADOPTED
Supplies]:[ADOPTED
Other]])+Table1[[#This Row],[
 ADOPTED
Capital Expenditures]]</f>
        <v>35000</v>
      </c>
      <c r="X320" s="81"/>
      <c r="Y320" s="81"/>
      <c r="Z320" s="81"/>
      <c r="AA320" s="81">
        <v>61149</v>
      </c>
      <c r="AB320" s="132" t="s">
        <v>1667</v>
      </c>
      <c r="AC320" s="68" t="s">
        <v>1668</v>
      </c>
      <c r="AD320" s="68" t="s">
        <v>1669</v>
      </c>
      <c r="AE320" s="79" t="s">
        <v>94</v>
      </c>
      <c r="AF320" s="79" t="s">
        <v>1276</v>
      </c>
      <c r="AG320" s="94"/>
      <c r="AH320" s="82">
        <v>0</v>
      </c>
      <c r="AI320" s="82"/>
      <c r="AJ320" s="79"/>
      <c r="AK320" s="79"/>
      <c r="AL320" s="79"/>
      <c r="AM320" s="79"/>
      <c r="AN320" s="79"/>
      <c r="AO320" s="68" t="s">
        <v>83</v>
      </c>
      <c r="AP320" s="68"/>
      <c r="AQ320" s="68"/>
      <c r="AR320" s="87"/>
      <c r="AS320" s="87"/>
      <c r="AT320" s="115" t="s">
        <v>1673</v>
      </c>
      <c r="AU320" s="117" t="b">
        <f>IF(Table1[[#This Row],[PROPOSED
Form ID Name]]=Table1[[#This Row],[ADOPTED
Form ID Name]],TRUE,FALSE)</f>
        <v>1</v>
      </c>
      <c r="AV320" s="121" t="s">
        <v>1667</v>
      </c>
      <c r="AW320" s="122" t="b">
        <f>AND(Table1[[#This Row],[PROPOSED Adjustment Description]]=Table1[[#This Row],[ ADOPTED
Adjustment Description]],TRUE,FALSE)</f>
        <v>0</v>
      </c>
    </row>
    <row r="321" spans="1:49" s="1" customFormat="1" ht="45" hidden="1" customHeight="1" x14ac:dyDescent="0.15">
      <c r="A321" s="67">
        <v>100000</v>
      </c>
      <c r="B321" s="68" t="s">
        <v>57</v>
      </c>
      <c r="C321" s="69">
        <v>1212</v>
      </c>
      <c r="D321" s="68" t="s">
        <v>1674</v>
      </c>
      <c r="E321" s="68" t="s">
        <v>103</v>
      </c>
      <c r="F321" s="68" t="s">
        <v>83</v>
      </c>
      <c r="G321" s="68" t="s">
        <v>160</v>
      </c>
      <c r="H321" s="68" t="s">
        <v>284</v>
      </c>
      <c r="I321" s="125">
        <v>57311</v>
      </c>
      <c r="J321" s="126" t="s">
        <v>1675</v>
      </c>
      <c r="K321" s="70"/>
      <c r="L321" s="71"/>
      <c r="M321" s="71"/>
      <c r="N321" s="71"/>
      <c r="O321" s="71">
        <f>SUM(Table1[[#This Row],[Salaries and Wages]:[Variable Fringe]])</f>
        <v>0</v>
      </c>
      <c r="P321" s="71"/>
      <c r="Q321" s="71"/>
      <c r="R321" s="71">
        <v>6983</v>
      </c>
      <c r="S321" s="71"/>
      <c r="T321" s="71"/>
      <c r="U321" s="71"/>
      <c r="V321" s="71"/>
      <c r="W321" s="71">
        <f>SUM(Table1[[#This Row],[ADOPTED
Supplies]:[ADOPTED
Other]])+Table1[[#This Row],[
 ADOPTED
Capital Expenditures]]</f>
        <v>0</v>
      </c>
      <c r="X321" s="71"/>
      <c r="Y321" s="71"/>
      <c r="Z321" s="71">
        <v>6983</v>
      </c>
      <c r="AA321" s="71"/>
      <c r="AB321" s="130" t="s">
        <v>1676</v>
      </c>
      <c r="AC321" s="68" t="s">
        <v>1677</v>
      </c>
      <c r="AD321" s="72" t="s">
        <v>1678</v>
      </c>
      <c r="AE321" s="68" t="s">
        <v>94</v>
      </c>
      <c r="AF321" s="68" t="s">
        <v>69</v>
      </c>
      <c r="AG321" s="92"/>
      <c r="AH321" s="72">
        <v>0</v>
      </c>
      <c r="AI321" s="72"/>
      <c r="AJ321" s="68"/>
      <c r="AK321" s="68"/>
      <c r="AL321" s="68"/>
      <c r="AM321" s="68"/>
      <c r="AN321" s="68"/>
      <c r="AO321" s="68"/>
      <c r="AP321" s="68"/>
      <c r="AQ321" s="68"/>
      <c r="AR321" s="68"/>
      <c r="AS321" s="68" t="s">
        <v>83</v>
      </c>
      <c r="AT321" s="115" t="s">
        <v>1675</v>
      </c>
      <c r="AU321" s="116" t="b">
        <f>IF(Table1[[#This Row],[PROPOSED
Form ID Name]]=Table1[[#This Row],[ADOPTED
Form ID Name]],TRUE,FALSE)</f>
        <v>1</v>
      </c>
      <c r="AV321" s="121" t="s">
        <v>1676</v>
      </c>
      <c r="AW321" s="122" t="b">
        <f>AND(Table1[[#This Row],[PROPOSED Adjustment Description]]=Table1[[#This Row],[ ADOPTED
Adjustment Description]],TRUE,FALSE)</f>
        <v>0</v>
      </c>
    </row>
    <row r="322" spans="1:49" s="1" customFormat="1" ht="45" hidden="1" customHeight="1" x14ac:dyDescent="0.15">
      <c r="A322" s="61">
        <v>100000</v>
      </c>
      <c r="B322" s="73" t="s">
        <v>57</v>
      </c>
      <c r="C322" s="63">
        <v>171414</v>
      </c>
      <c r="D322" s="73" t="s">
        <v>1248</v>
      </c>
      <c r="E322" s="73" t="s">
        <v>83</v>
      </c>
      <c r="F322" s="73" t="s">
        <v>60</v>
      </c>
      <c r="G322" s="73" t="s">
        <v>239</v>
      </c>
      <c r="H322" s="73" t="s">
        <v>83</v>
      </c>
      <c r="I322" s="125">
        <v>57312</v>
      </c>
      <c r="J322" s="127" t="s">
        <v>1679</v>
      </c>
      <c r="K322" s="74">
        <v>20</v>
      </c>
      <c r="L322" s="75">
        <v>805958</v>
      </c>
      <c r="M322" s="75">
        <v>56258</v>
      </c>
      <c r="N322" s="75">
        <v>41909</v>
      </c>
      <c r="O322" s="75">
        <f>SUM(Table1[[#This Row],[Salaries and Wages]:[Variable Fringe]])</f>
        <v>385795</v>
      </c>
      <c r="P322" s="75"/>
      <c r="Q322" s="75"/>
      <c r="R322" s="75"/>
      <c r="S322" s="75"/>
      <c r="T322" s="75"/>
      <c r="U322" s="75"/>
      <c r="V322" s="75"/>
      <c r="W322" s="75">
        <f>SUM(Table1[[#This Row],[ADOPTED
Supplies]:[ADOPTED
Other]])+Table1[[#This Row],[
 ADOPTED
Capital Expenditures]]</f>
        <v>0</v>
      </c>
      <c r="X322" s="75"/>
      <c r="Y322" s="75"/>
      <c r="Z322" s="75">
        <v>904125</v>
      </c>
      <c r="AA322" s="75"/>
      <c r="AB322" s="132" t="s">
        <v>431</v>
      </c>
      <c r="AC322" s="62" t="s">
        <v>242</v>
      </c>
      <c r="AD322" s="62" t="s">
        <v>431</v>
      </c>
      <c r="AE322" s="73" t="s">
        <v>94</v>
      </c>
      <c r="AF322" s="62" t="s">
        <v>1276</v>
      </c>
      <c r="AG322" s="91"/>
      <c r="AH322" s="66">
        <v>0</v>
      </c>
      <c r="AI322" s="66"/>
      <c r="AJ322" s="62"/>
      <c r="AK322" s="62"/>
      <c r="AL322" s="62"/>
      <c r="AM322" s="62"/>
      <c r="AN322" s="62"/>
      <c r="AO322" s="62"/>
      <c r="AP322" s="62"/>
      <c r="AQ322" s="62"/>
      <c r="AR322" s="62"/>
      <c r="AS322" s="62" t="s">
        <v>70</v>
      </c>
      <c r="AT322" s="115" t="s">
        <v>1679</v>
      </c>
      <c r="AU322" s="116" t="b">
        <f>IF(Table1[[#This Row],[PROPOSED
Form ID Name]]=Table1[[#This Row],[ADOPTED
Form ID Name]],TRUE,FALSE)</f>
        <v>1</v>
      </c>
      <c r="AV322" s="121" t="s">
        <v>431</v>
      </c>
      <c r="AW322" s="122" t="b">
        <f>AND(Table1[[#This Row],[PROPOSED Adjustment Description]]=Table1[[#This Row],[ ADOPTED
Adjustment Description]],TRUE,FALSE)</f>
        <v>0</v>
      </c>
    </row>
    <row r="323" spans="1:49" s="1" customFormat="1" ht="45" hidden="1" customHeight="1" x14ac:dyDescent="0.15">
      <c r="A323" s="67">
        <v>720048</v>
      </c>
      <c r="B323" s="79" t="s">
        <v>115</v>
      </c>
      <c r="C323" s="69">
        <v>1515</v>
      </c>
      <c r="D323" s="79" t="s">
        <v>116</v>
      </c>
      <c r="E323" s="79" t="s">
        <v>293</v>
      </c>
      <c r="F323" s="79" t="s">
        <v>83</v>
      </c>
      <c r="G323" s="79" t="s">
        <v>160</v>
      </c>
      <c r="H323" s="79" t="s">
        <v>83</v>
      </c>
      <c r="I323" s="125">
        <v>57313</v>
      </c>
      <c r="J323" s="127" t="s">
        <v>1680</v>
      </c>
      <c r="K323" s="80"/>
      <c r="L323" s="81"/>
      <c r="M323" s="81"/>
      <c r="N323" s="81"/>
      <c r="O323" s="81">
        <f>SUM(Table1[[#This Row],[Salaries and Wages]:[Variable Fringe]])</f>
        <v>261989</v>
      </c>
      <c r="P323" s="81"/>
      <c r="Q323" s="81">
        <v>1989</v>
      </c>
      <c r="R323" s="81"/>
      <c r="S323" s="81"/>
      <c r="T323" s="81"/>
      <c r="U323" s="81"/>
      <c r="V323" s="81"/>
      <c r="W323" s="81">
        <f>SUM(Table1[[#This Row],[ADOPTED
Supplies]:[ADOPTED
Other]])+Table1[[#This Row],[
 ADOPTED
Capital Expenditures]]</f>
        <v>444092</v>
      </c>
      <c r="X323" s="81"/>
      <c r="Y323" s="81"/>
      <c r="Z323" s="81">
        <v>1989</v>
      </c>
      <c r="AA323" s="81"/>
      <c r="AB323" s="132" t="s">
        <v>1681</v>
      </c>
      <c r="AC323" s="68" t="s">
        <v>1646</v>
      </c>
      <c r="AD323" s="68" t="s">
        <v>1681</v>
      </c>
      <c r="AE323" s="79" t="s">
        <v>94</v>
      </c>
      <c r="AF323" s="68" t="s">
        <v>1682</v>
      </c>
      <c r="AG323" s="92"/>
      <c r="AH323" s="72">
        <v>0</v>
      </c>
      <c r="AI323" s="72"/>
      <c r="AJ323" s="68"/>
      <c r="AK323" s="68"/>
      <c r="AL323" s="68"/>
      <c r="AM323" s="68"/>
      <c r="AN323" s="68"/>
      <c r="AO323" s="68"/>
      <c r="AP323" s="68"/>
      <c r="AQ323" s="68"/>
      <c r="AR323" s="68" t="s">
        <v>133</v>
      </c>
      <c r="AS323" s="68"/>
      <c r="AT323" s="115" t="s">
        <v>1680</v>
      </c>
      <c r="AU323" s="117" t="b">
        <f>IF(Table1[[#This Row],[PROPOSED
Form ID Name]]=Table1[[#This Row],[ADOPTED
Form ID Name]],TRUE,FALSE)</f>
        <v>1</v>
      </c>
      <c r="AV323" s="121" t="s">
        <v>1681</v>
      </c>
      <c r="AW323" s="122" t="b">
        <f>AND(Table1[[#This Row],[PROPOSED Adjustment Description]]=Table1[[#This Row],[ ADOPTED
Adjustment Description]],TRUE,FALSE)</f>
        <v>0</v>
      </c>
    </row>
    <row r="324" spans="1:49" s="1" customFormat="1" ht="45" hidden="1" customHeight="1" x14ac:dyDescent="0.15">
      <c r="A324" s="61">
        <v>720048</v>
      </c>
      <c r="B324" s="62" t="s">
        <v>115</v>
      </c>
      <c r="C324" s="63">
        <v>1515</v>
      </c>
      <c r="D324" s="62" t="s">
        <v>116</v>
      </c>
      <c r="E324" s="62" t="s">
        <v>302</v>
      </c>
      <c r="F324" s="62" t="s">
        <v>83</v>
      </c>
      <c r="G324" s="62" t="s">
        <v>61</v>
      </c>
      <c r="H324" s="62" t="s">
        <v>284</v>
      </c>
      <c r="I324" s="125">
        <v>57314</v>
      </c>
      <c r="J324" s="126" t="s">
        <v>1683</v>
      </c>
      <c r="K324" s="64"/>
      <c r="L324" s="65"/>
      <c r="M324" s="65"/>
      <c r="N324" s="65"/>
      <c r="O324" s="65">
        <f>SUM(Table1[[#This Row],[Salaries and Wages]:[Variable Fringe]])</f>
        <v>343233</v>
      </c>
      <c r="P324" s="65"/>
      <c r="Q324" s="65"/>
      <c r="R324" s="65">
        <v>25000</v>
      </c>
      <c r="S324" s="65"/>
      <c r="T324" s="65"/>
      <c r="U324" s="65"/>
      <c r="V324" s="65"/>
      <c r="W324" s="65">
        <f>SUM(Table1[[#This Row],[ADOPTED
Supplies]:[ADOPTED
Other]])+Table1[[#This Row],[
 ADOPTED
Capital Expenditures]]</f>
        <v>50000</v>
      </c>
      <c r="X324" s="65"/>
      <c r="Y324" s="65"/>
      <c r="Z324" s="65">
        <v>25000</v>
      </c>
      <c r="AA324" s="65"/>
      <c r="AB324" s="130" t="s">
        <v>1684</v>
      </c>
      <c r="AC324" s="62" t="s">
        <v>1655</v>
      </c>
      <c r="AD324" s="66" t="s">
        <v>1685</v>
      </c>
      <c r="AE324" s="62" t="s">
        <v>67</v>
      </c>
      <c r="AF324" s="66" t="s">
        <v>1686</v>
      </c>
      <c r="AG324" s="91"/>
      <c r="AH324" s="66">
        <v>0</v>
      </c>
      <c r="AI324" s="66"/>
      <c r="AJ324" s="66"/>
      <c r="AK324" s="66"/>
      <c r="AL324" s="66"/>
      <c r="AM324" s="66"/>
      <c r="AN324" s="66"/>
      <c r="AO324" s="66"/>
      <c r="AP324" s="66"/>
      <c r="AQ324" s="66"/>
      <c r="AR324" s="62" t="s">
        <v>70</v>
      </c>
      <c r="AS324" s="62"/>
      <c r="AT324" s="115" t="s">
        <v>1683</v>
      </c>
      <c r="AU324" s="117" t="b">
        <f>IF(Table1[[#This Row],[PROPOSED
Form ID Name]]=Table1[[#This Row],[ADOPTED
Form ID Name]],TRUE,FALSE)</f>
        <v>1</v>
      </c>
      <c r="AV324" s="121" t="s">
        <v>1684</v>
      </c>
      <c r="AW324" s="122" t="b">
        <f>AND(Table1[[#This Row],[PROPOSED Adjustment Description]]=Table1[[#This Row],[ ADOPTED
Adjustment Description]],TRUE,FALSE)</f>
        <v>0</v>
      </c>
    </row>
    <row r="325" spans="1:49" s="1" customFormat="1" ht="45" hidden="1" customHeight="1" x14ac:dyDescent="0.15">
      <c r="A325" s="67">
        <v>200205</v>
      </c>
      <c r="B325" s="68" t="s">
        <v>96</v>
      </c>
      <c r="C325" s="69">
        <v>9913</v>
      </c>
      <c r="D325" s="68" t="s">
        <v>1553</v>
      </c>
      <c r="E325" s="68" t="s">
        <v>83</v>
      </c>
      <c r="F325" s="68" t="s">
        <v>83</v>
      </c>
      <c r="G325" s="68" t="s">
        <v>89</v>
      </c>
      <c r="H325" s="68" t="s">
        <v>83</v>
      </c>
      <c r="I325" s="125">
        <v>57316</v>
      </c>
      <c r="J325" s="126" t="s">
        <v>1687</v>
      </c>
      <c r="K325" s="70"/>
      <c r="L325" s="71"/>
      <c r="M325" s="71"/>
      <c r="N325" s="71"/>
      <c r="O325" s="71">
        <f>SUM(Table1[[#This Row],[Salaries and Wages]:[Variable Fringe]])</f>
        <v>0</v>
      </c>
      <c r="P325" s="71"/>
      <c r="Q325" s="71"/>
      <c r="R325" s="71"/>
      <c r="S325" s="71"/>
      <c r="T325" s="71"/>
      <c r="U325" s="71"/>
      <c r="V325" s="71"/>
      <c r="W325" s="71">
        <f>SUM(Table1[[#This Row],[ADOPTED
Supplies]:[ADOPTED
Other]])+Table1[[#This Row],[
 ADOPTED
Capital Expenditures]]</f>
        <v>1056</v>
      </c>
      <c r="X325" s="71"/>
      <c r="Y325" s="71"/>
      <c r="Z325" s="71"/>
      <c r="AA325" s="71">
        <v>24410515</v>
      </c>
      <c r="AB325" s="130" t="s">
        <v>1688</v>
      </c>
      <c r="AC325" s="68" t="s">
        <v>207</v>
      </c>
      <c r="AD325" s="68" t="s">
        <v>1689</v>
      </c>
      <c r="AE325" s="68" t="s">
        <v>94</v>
      </c>
      <c r="AF325" s="68" t="s">
        <v>69</v>
      </c>
      <c r="AG325" s="92"/>
      <c r="AH325" s="72">
        <v>0</v>
      </c>
      <c r="AI325" s="72"/>
      <c r="AJ325" s="68"/>
      <c r="AK325" s="68"/>
      <c r="AL325" s="68"/>
      <c r="AM325" s="68"/>
      <c r="AN325" s="68"/>
      <c r="AO325" s="68"/>
      <c r="AP325" s="68"/>
      <c r="AQ325" s="68" t="s">
        <v>83</v>
      </c>
      <c r="AR325" s="68"/>
      <c r="AS325" s="68"/>
      <c r="AT325" s="115" t="s">
        <v>1687</v>
      </c>
      <c r="AU325" s="117" t="b">
        <f>IF(Table1[[#This Row],[PROPOSED
Form ID Name]]=Table1[[#This Row],[ADOPTED
Form ID Name]],TRUE,FALSE)</f>
        <v>1</v>
      </c>
      <c r="AV325" s="121" t="s">
        <v>1688</v>
      </c>
      <c r="AW325" s="122" t="b">
        <f>AND(Table1[[#This Row],[PROPOSED Adjustment Description]]=Table1[[#This Row],[ ADOPTED
Adjustment Description]],TRUE,FALSE)</f>
        <v>0</v>
      </c>
    </row>
    <row r="326" spans="1:49" s="1" customFormat="1" ht="45" hidden="1" customHeight="1" x14ac:dyDescent="0.15">
      <c r="A326" s="61">
        <v>200205</v>
      </c>
      <c r="B326" s="62" t="s">
        <v>96</v>
      </c>
      <c r="C326" s="63">
        <v>1414</v>
      </c>
      <c r="D326" s="62" t="s">
        <v>97</v>
      </c>
      <c r="E326" s="62" t="s">
        <v>83</v>
      </c>
      <c r="F326" s="62" t="s">
        <v>127</v>
      </c>
      <c r="G326" s="62" t="s">
        <v>61</v>
      </c>
      <c r="H326" s="62" t="s">
        <v>83</v>
      </c>
      <c r="I326" s="125">
        <v>57320</v>
      </c>
      <c r="J326" s="126" t="s">
        <v>1690</v>
      </c>
      <c r="K326" s="64"/>
      <c r="L326" s="65"/>
      <c r="M326" s="65"/>
      <c r="N326" s="65"/>
      <c r="O326" s="65">
        <f>SUM(Table1[[#This Row],[Salaries and Wages]:[Variable Fringe]])</f>
        <v>0</v>
      </c>
      <c r="P326" s="65"/>
      <c r="Q326" s="65">
        <v>500000</v>
      </c>
      <c r="R326" s="65"/>
      <c r="S326" s="65"/>
      <c r="T326" s="65"/>
      <c r="U326" s="65"/>
      <c r="V326" s="65"/>
      <c r="W326" s="65">
        <f>SUM(Table1[[#This Row],[ADOPTED
Supplies]:[ADOPTED
Other]])+Table1[[#This Row],[
 ADOPTED
Capital Expenditures]]</f>
        <v>20000</v>
      </c>
      <c r="X326" s="65"/>
      <c r="Y326" s="65"/>
      <c r="Z326" s="65">
        <v>500000</v>
      </c>
      <c r="AA326" s="65"/>
      <c r="AB326" s="130" t="s">
        <v>1691</v>
      </c>
      <c r="AC326" s="62" t="s">
        <v>1692</v>
      </c>
      <c r="AD326" s="62" t="s">
        <v>1693</v>
      </c>
      <c r="AE326" s="62" t="s">
        <v>67</v>
      </c>
      <c r="AF326" s="66" t="s">
        <v>1694</v>
      </c>
      <c r="AG326" s="91"/>
      <c r="AH326" s="66">
        <v>0.1</v>
      </c>
      <c r="AI326" s="66"/>
      <c r="AJ326" s="66"/>
      <c r="AK326" s="66"/>
      <c r="AL326" s="66"/>
      <c r="AM326" s="66"/>
      <c r="AN326" s="66"/>
      <c r="AO326" s="66"/>
      <c r="AP326" s="66"/>
      <c r="AQ326" s="62" t="s">
        <v>83</v>
      </c>
      <c r="AR326" s="62"/>
      <c r="AS326" s="62"/>
      <c r="AT326" s="115" t="s">
        <v>1690</v>
      </c>
      <c r="AU326" s="117" t="b">
        <f>IF(Table1[[#This Row],[PROPOSED
Form ID Name]]=Table1[[#This Row],[ADOPTED
Form ID Name]],TRUE,FALSE)</f>
        <v>1</v>
      </c>
      <c r="AV326" s="121" t="s">
        <v>1691</v>
      </c>
      <c r="AW326" s="122" t="b">
        <f>AND(Table1[[#This Row],[PROPOSED Adjustment Description]]=Table1[[#This Row],[ ADOPTED
Adjustment Description]],TRUE,FALSE)</f>
        <v>0</v>
      </c>
    </row>
    <row r="327" spans="1:49" s="1" customFormat="1" ht="45" hidden="1" customHeight="1" x14ac:dyDescent="0.15">
      <c r="A327" s="67">
        <v>100000</v>
      </c>
      <c r="B327" s="79" t="s">
        <v>57</v>
      </c>
      <c r="C327" s="69">
        <v>1313</v>
      </c>
      <c r="D327" s="79" t="s">
        <v>1583</v>
      </c>
      <c r="E327" s="79" t="s">
        <v>126</v>
      </c>
      <c r="F327" s="79" t="s">
        <v>127</v>
      </c>
      <c r="G327" s="79" t="s">
        <v>61</v>
      </c>
      <c r="H327" s="79" t="s">
        <v>83</v>
      </c>
      <c r="I327" s="125">
        <v>57323</v>
      </c>
      <c r="J327" s="127" t="s">
        <v>1695</v>
      </c>
      <c r="K327" s="80"/>
      <c r="L327" s="81"/>
      <c r="M327" s="81"/>
      <c r="N327" s="81"/>
      <c r="O327" s="81">
        <f>SUM(Table1[[#This Row],[Salaries and Wages]:[Variable Fringe]])</f>
        <v>0</v>
      </c>
      <c r="P327" s="81"/>
      <c r="Q327" s="81">
        <v>97000</v>
      </c>
      <c r="R327" s="81"/>
      <c r="S327" s="81"/>
      <c r="T327" s="81"/>
      <c r="U327" s="81"/>
      <c r="V327" s="81"/>
      <c r="W327" s="81">
        <f>SUM(Table1[[#This Row],[ADOPTED
Supplies]:[ADOPTED
Other]])+Table1[[#This Row],[
 ADOPTED
Capital Expenditures]]</f>
        <v>1120</v>
      </c>
      <c r="X327" s="81"/>
      <c r="Y327" s="81"/>
      <c r="Z327" s="81">
        <v>97000</v>
      </c>
      <c r="AA327" s="81"/>
      <c r="AB327" s="132" t="s">
        <v>1696</v>
      </c>
      <c r="AC327" s="68" t="s">
        <v>1697</v>
      </c>
      <c r="AD327" s="68" t="s">
        <v>1697</v>
      </c>
      <c r="AE327" s="79" t="s">
        <v>67</v>
      </c>
      <c r="AF327" s="72" t="s">
        <v>1698</v>
      </c>
      <c r="AG327" s="92"/>
      <c r="AH327" s="72">
        <v>0</v>
      </c>
      <c r="AI327" s="72"/>
      <c r="AJ327" s="72"/>
      <c r="AK327" s="72"/>
      <c r="AL327" s="72"/>
      <c r="AM327" s="72"/>
      <c r="AN327" s="72"/>
      <c r="AO327" s="72"/>
      <c r="AP327" s="72"/>
      <c r="AQ327" s="72"/>
      <c r="AR327" s="72"/>
      <c r="AS327" s="68" t="s">
        <v>133</v>
      </c>
      <c r="AT327" s="115" t="s">
        <v>1695</v>
      </c>
      <c r="AU327" s="116" t="b">
        <f>IF(Table1[[#This Row],[PROPOSED
Form ID Name]]=Table1[[#This Row],[ADOPTED
Form ID Name]],TRUE,FALSE)</f>
        <v>1</v>
      </c>
      <c r="AV327" s="121" t="s">
        <v>1696</v>
      </c>
      <c r="AW327" s="122" t="b">
        <f>AND(Table1[[#This Row],[PROPOSED Adjustment Description]]=Table1[[#This Row],[ ADOPTED
Adjustment Description]],TRUE,FALSE)</f>
        <v>0</v>
      </c>
    </row>
    <row r="328" spans="1:49" s="1" customFormat="1" ht="45" hidden="1" customHeight="1" x14ac:dyDescent="0.15">
      <c r="A328" s="61">
        <v>100000</v>
      </c>
      <c r="B328" s="62" t="s">
        <v>57</v>
      </c>
      <c r="C328" s="63">
        <v>1152</v>
      </c>
      <c r="D328" s="62" t="s">
        <v>1536</v>
      </c>
      <c r="E328" s="62" t="s">
        <v>238</v>
      </c>
      <c r="F328" s="62" t="s">
        <v>83</v>
      </c>
      <c r="G328" s="62" t="s">
        <v>239</v>
      </c>
      <c r="H328" s="62" t="s">
        <v>83</v>
      </c>
      <c r="I328" s="125">
        <v>57324</v>
      </c>
      <c r="J328" s="126" t="s">
        <v>1699</v>
      </c>
      <c r="K328" s="64">
        <v>0.32</v>
      </c>
      <c r="L328" s="65">
        <v>16387</v>
      </c>
      <c r="M328" s="65">
        <v>445</v>
      </c>
      <c r="N328" s="65">
        <v>1221</v>
      </c>
      <c r="O328" s="65">
        <f>SUM(Table1[[#This Row],[Salaries and Wages]:[Variable Fringe]])</f>
        <v>0</v>
      </c>
      <c r="P328" s="65"/>
      <c r="Q328" s="65"/>
      <c r="R328" s="65"/>
      <c r="S328" s="65"/>
      <c r="T328" s="65"/>
      <c r="U328" s="65"/>
      <c r="V328" s="65"/>
      <c r="W328" s="65">
        <f>SUM(Table1[[#This Row],[ADOPTED
Supplies]:[ADOPTED
Other]])+Table1[[#This Row],[
 ADOPTED
Capital Expenditures]]</f>
        <v>150000</v>
      </c>
      <c r="X328" s="65"/>
      <c r="Y328" s="65"/>
      <c r="Z328" s="65">
        <v>18053</v>
      </c>
      <c r="AA328" s="65"/>
      <c r="AB328" s="130" t="s">
        <v>1700</v>
      </c>
      <c r="AC328" s="62" t="s">
        <v>242</v>
      </c>
      <c r="AD328" s="62" t="s">
        <v>1701</v>
      </c>
      <c r="AE328" s="62" t="s">
        <v>94</v>
      </c>
      <c r="AF328" s="62" t="s">
        <v>69</v>
      </c>
      <c r="AG328" s="91"/>
      <c r="AH328" s="66">
        <v>0</v>
      </c>
      <c r="AI328" s="66"/>
      <c r="AJ328" s="62"/>
      <c r="AK328" s="62"/>
      <c r="AL328" s="62"/>
      <c r="AM328" s="62"/>
      <c r="AN328" s="62"/>
      <c r="AO328" s="62"/>
      <c r="AP328" s="62"/>
      <c r="AQ328" s="62"/>
      <c r="AR328" s="62"/>
      <c r="AS328" s="62" t="s">
        <v>70</v>
      </c>
      <c r="AT328" s="115" t="s">
        <v>1699</v>
      </c>
      <c r="AU328" s="116" t="b">
        <f>IF(Table1[[#This Row],[PROPOSED
Form ID Name]]=Table1[[#This Row],[ADOPTED
Form ID Name]],TRUE,FALSE)</f>
        <v>1</v>
      </c>
      <c r="AV328" s="121" t="s">
        <v>1700</v>
      </c>
      <c r="AW328" s="122" t="b">
        <f>AND(Table1[[#This Row],[PROPOSED Adjustment Description]]=Table1[[#This Row],[ ADOPTED
Adjustment Description]],TRUE,FALSE)</f>
        <v>0</v>
      </c>
    </row>
    <row r="329" spans="1:49" s="1" customFormat="1" ht="45" hidden="1" customHeight="1" x14ac:dyDescent="0.15">
      <c r="A329" s="67">
        <v>100000</v>
      </c>
      <c r="B329" s="79" t="s">
        <v>57</v>
      </c>
      <c r="C329" s="69">
        <v>1313</v>
      </c>
      <c r="D329" s="79" t="s">
        <v>1583</v>
      </c>
      <c r="E329" s="79" t="s">
        <v>72</v>
      </c>
      <c r="F329" s="79" t="s">
        <v>127</v>
      </c>
      <c r="G329" s="79" t="s">
        <v>61</v>
      </c>
      <c r="H329" s="79" t="s">
        <v>83</v>
      </c>
      <c r="I329" s="125">
        <v>57325</v>
      </c>
      <c r="J329" s="127" t="s">
        <v>1702</v>
      </c>
      <c r="K329" s="80"/>
      <c r="L329" s="81"/>
      <c r="M329" s="81"/>
      <c r="N329" s="81"/>
      <c r="O329" s="81">
        <f>SUM(Table1[[#This Row],[Salaries and Wages]:[Variable Fringe]])</f>
        <v>0</v>
      </c>
      <c r="P329" s="81"/>
      <c r="Q329" s="81">
        <v>250000</v>
      </c>
      <c r="R329" s="81"/>
      <c r="S329" s="81"/>
      <c r="T329" s="81"/>
      <c r="U329" s="81"/>
      <c r="V329" s="81"/>
      <c r="W329" s="81">
        <f>SUM(Table1[[#This Row],[ADOPTED
Supplies]:[ADOPTED
Other]])+Table1[[#This Row],[
 ADOPTED
Capital Expenditures]]</f>
        <v>0</v>
      </c>
      <c r="X329" s="81"/>
      <c r="Y329" s="81"/>
      <c r="Z329" s="81">
        <v>250000</v>
      </c>
      <c r="AA329" s="81"/>
      <c r="AB329" s="132" t="s">
        <v>1703</v>
      </c>
      <c r="AC329" s="68" t="s">
        <v>1614</v>
      </c>
      <c r="AD329" s="68" t="s">
        <v>1614</v>
      </c>
      <c r="AE329" s="79" t="s">
        <v>67</v>
      </c>
      <c r="AF329" s="72" t="s">
        <v>1704</v>
      </c>
      <c r="AG329" s="92"/>
      <c r="AH329" s="72">
        <v>0</v>
      </c>
      <c r="AI329" s="72"/>
      <c r="AJ329" s="72"/>
      <c r="AK329" s="72"/>
      <c r="AL329" s="72"/>
      <c r="AM329" s="72"/>
      <c r="AN329" s="72"/>
      <c r="AO329" s="72"/>
      <c r="AP329" s="72"/>
      <c r="AQ329" s="72"/>
      <c r="AR329" s="72"/>
      <c r="AS329" s="68" t="s">
        <v>179</v>
      </c>
      <c r="AT329" s="115" t="s">
        <v>1702</v>
      </c>
      <c r="AU329" s="116" t="b">
        <f>IF(Table1[[#This Row],[PROPOSED
Form ID Name]]=Table1[[#This Row],[ADOPTED
Form ID Name]],TRUE,FALSE)</f>
        <v>1</v>
      </c>
      <c r="AV329" s="121" t="s">
        <v>1703</v>
      </c>
      <c r="AW329" s="122" t="b">
        <f>AND(Table1[[#This Row],[PROPOSED Adjustment Description]]=Table1[[#This Row],[ ADOPTED
Adjustment Description]],TRUE,FALSE)</f>
        <v>0</v>
      </c>
    </row>
    <row r="330" spans="1:49" s="1" customFormat="1" ht="45" hidden="1" customHeight="1" x14ac:dyDescent="0.15">
      <c r="A330" s="67">
        <v>200205</v>
      </c>
      <c r="B330" s="68" t="s">
        <v>96</v>
      </c>
      <c r="C330" s="69">
        <v>1412</v>
      </c>
      <c r="D330" s="68" t="s">
        <v>216</v>
      </c>
      <c r="E330" s="68" t="s">
        <v>72</v>
      </c>
      <c r="F330" s="68" t="s">
        <v>60</v>
      </c>
      <c r="G330" s="68" t="s">
        <v>61</v>
      </c>
      <c r="H330" s="68" t="s">
        <v>83</v>
      </c>
      <c r="I330" s="125">
        <v>57334</v>
      </c>
      <c r="J330" s="126" t="s">
        <v>1705</v>
      </c>
      <c r="K330" s="70"/>
      <c r="L330" s="71"/>
      <c r="M330" s="71"/>
      <c r="N330" s="71"/>
      <c r="O330" s="71">
        <f>SUM(Table1[[#This Row],[Salaries and Wages]:[Variable Fringe]])</f>
        <v>19918</v>
      </c>
      <c r="P330" s="71"/>
      <c r="Q330" s="71">
        <v>100000</v>
      </c>
      <c r="R330" s="71"/>
      <c r="S330" s="71"/>
      <c r="T330" s="71"/>
      <c r="U330" s="71"/>
      <c r="V330" s="71"/>
      <c r="W330" s="71">
        <f>SUM(Table1[[#This Row],[ADOPTED
Supplies]:[ADOPTED
Other]])+Table1[[#This Row],[
 ADOPTED
Capital Expenditures]]</f>
        <v>0</v>
      </c>
      <c r="X330" s="71"/>
      <c r="Y330" s="71"/>
      <c r="Z330" s="71">
        <v>100000</v>
      </c>
      <c r="AA330" s="71"/>
      <c r="AB330" s="130" t="s">
        <v>1706</v>
      </c>
      <c r="AC330" s="68" t="s">
        <v>1707</v>
      </c>
      <c r="AD330" s="72" t="s">
        <v>1708</v>
      </c>
      <c r="AE330" s="68" t="s">
        <v>67</v>
      </c>
      <c r="AF330" s="72" t="s">
        <v>1709</v>
      </c>
      <c r="AG330" s="92"/>
      <c r="AH330" s="72">
        <v>0</v>
      </c>
      <c r="AI330" s="72"/>
      <c r="AJ330" s="72"/>
      <c r="AK330" s="72"/>
      <c r="AL330" s="72"/>
      <c r="AM330" s="72"/>
      <c r="AN330" s="72"/>
      <c r="AO330" s="72"/>
      <c r="AP330" s="72"/>
      <c r="AQ330" s="68" t="s">
        <v>179</v>
      </c>
      <c r="AR330" s="68"/>
      <c r="AS330" s="68"/>
      <c r="AT330" s="115" t="s">
        <v>1705</v>
      </c>
      <c r="AU330" s="117" t="b">
        <f>IF(Table1[[#This Row],[PROPOSED
Form ID Name]]=Table1[[#This Row],[ADOPTED
Form ID Name]],TRUE,FALSE)</f>
        <v>1</v>
      </c>
      <c r="AV330" s="121" t="s">
        <v>1706</v>
      </c>
      <c r="AW330" s="122" t="b">
        <f>AND(Table1[[#This Row],[PROPOSED Adjustment Description]]=Table1[[#This Row],[ ADOPTED
Adjustment Description]],TRUE,FALSE)</f>
        <v>0</v>
      </c>
    </row>
    <row r="331" spans="1:49" s="1" customFormat="1" ht="45" hidden="1" customHeight="1" x14ac:dyDescent="0.15">
      <c r="A331" s="61">
        <v>200002</v>
      </c>
      <c r="B331" s="62" t="s">
        <v>1710</v>
      </c>
      <c r="C331" s="63">
        <v>1412</v>
      </c>
      <c r="D331" s="62" t="s">
        <v>216</v>
      </c>
      <c r="E331" s="62" t="s">
        <v>126</v>
      </c>
      <c r="F331" s="62" t="s">
        <v>60</v>
      </c>
      <c r="G331" s="62" t="s">
        <v>61</v>
      </c>
      <c r="H331" s="62" t="s">
        <v>83</v>
      </c>
      <c r="I331" s="125">
        <v>57335</v>
      </c>
      <c r="J331" s="126" t="s">
        <v>1711</v>
      </c>
      <c r="K331" s="64"/>
      <c r="L331" s="65"/>
      <c r="M331" s="65"/>
      <c r="N331" s="65"/>
      <c r="O331" s="65">
        <f>SUM(Table1[[#This Row],[Salaries and Wages]:[Variable Fringe]])</f>
        <v>0</v>
      </c>
      <c r="P331" s="65"/>
      <c r="Q331" s="65">
        <v>75000</v>
      </c>
      <c r="R331" s="65"/>
      <c r="S331" s="65"/>
      <c r="T331" s="65"/>
      <c r="U331" s="65"/>
      <c r="V331" s="65"/>
      <c r="W331" s="65">
        <f>SUM(Table1[[#This Row],[ADOPTED
Supplies]:[ADOPTED
Other]])+Table1[[#This Row],[
 ADOPTED
Capital Expenditures]]</f>
        <v>0</v>
      </c>
      <c r="X331" s="65"/>
      <c r="Y331" s="65"/>
      <c r="Z331" s="65">
        <v>75000</v>
      </c>
      <c r="AA331" s="65">
        <v>75000</v>
      </c>
      <c r="AB331" s="130" t="s">
        <v>1712</v>
      </c>
      <c r="AC331" s="62" t="s">
        <v>1713</v>
      </c>
      <c r="AD331" s="62" t="s">
        <v>1714</v>
      </c>
      <c r="AE331" s="62" t="s">
        <v>67</v>
      </c>
      <c r="AF331" s="66" t="s">
        <v>1715</v>
      </c>
      <c r="AG331" s="91"/>
      <c r="AH331" s="66">
        <v>0</v>
      </c>
      <c r="AI331" s="66"/>
      <c r="AJ331" s="66"/>
      <c r="AK331" s="66"/>
      <c r="AL331" s="66"/>
      <c r="AM331" s="66"/>
      <c r="AN331" s="66"/>
      <c r="AO331" s="66"/>
      <c r="AP331" s="62" t="s">
        <v>70</v>
      </c>
      <c r="AQ331" s="62"/>
      <c r="AR331" s="62"/>
      <c r="AS331" s="87"/>
      <c r="AT331" s="115" t="s">
        <v>1711</v>
      </c>
      <c r="AU331" s="117" t="b">
        <f>IF(Table1[[#This Row],[PROPOSED
Form ID Name]]=Table1[[#This Row],[ADOPTED
Form ID Name]],TRUE,FALSE)</f>
        <v>1</v>
      </c>
      <c r="AV331" s="121" t="s">
        <v>1712</v>
      </c>
      <c r="AW331" s="122" t="b">
        <f>AND(Table1[[#This Row],[PROPOSED Adjustment Description]]=Table1[[#This Row],[ ADOPTED
Adjustment Description]],TRUE,FALSE)</f>
        <v>0</v>
      </c>
    </row>
    <row r="332" spans="1:49" s="1" customFormat="1" ht="45" hidden="1" customHeight="1" x14ac:dyDescent="0.15">
      <c r="A332" s="61">
        <v>200205</v>
      </c>
      <c r="B332" s="62" t="s">
        <v>96</v>
      </c>
      <c r="C332" s="63">
        <v>1414</v>
      </c>
      <c r="D332" s="62" t="s">
        <v>97</v>
      </c>
      <c r="E332" s="62" t="s">
        <v>83</v>
      </c>
      <c r="F332" s="62" t="s">
        <v>60</v>
      </c>
      <c r="G332" s="62" t="s">
        <v>61</v>
      </c>
      <c r="H332" s="62" t="s">
        <v>83</v>
      </c>
      <c r="I332" s="125">
        <v>57337</v>
      </c>
      <c r="J332" s="126" t="s">
        <v>1716</v>
      </c>
      <c r="K332" s="64"/>
      <c r="L332" s="65"/>
      <c r="M332" s="65"/>
      <c r="N332" s="65"/>
      <c r="O332" s="65">
        <f>SUM(Table1[[#This Row],[Salaries and Wages]:[Variable Fringe]])</f>
        <v>0</v>
      </c>
      <c r="P332" s="65"/>
      <c r="Q332" s="65">
        <v>1844408</v>
      </c>
      <c r="R332" s="65"/>
      <c r="S332" s="65"/>
      <c r="T332" s="65"/>
      <c r="U332" s="65"/>
      <c r="V332" s="65"/>
      <c r="W332" s="65">
        <f>SUM(Table1[[#This Row],[ADOPTED
Supplies]:[ADOPTED
Other]])+Table1[[#This Row],[
 ADOPTED
Capital Expenditures]]</f>
        <v>1925674</v>
      </c>
      <c r="X332" s="65"/>
      <c r="Y332" s="65"/>
      <c r="Z332" s="65">
        <v>1844408</v>
      </c>
      <c r="AA332" s="65"/>
      <c r="AB332" s="130" t="s">
        <v>1717</v>
      </c>
      <c r="AC332" s="62" t="s">
        <v>1718</v>
      </c>
      <c r="AD332" s="62" t="s">
        <v>1719</v>
      </c>
      <c r="AE332" s="62" t="s">
        <v>67</v>
      </c>
      <c r="AF332" s="66" t="s">
        <v>1720</v>
      </c>
      <c r="AG332" s="91"/>
      <c r="AH332" s="66">
        <v>0</v>
      </c>
      <c r="AI332" s="66"/>
      <c r="AJ332" s="66"/>
      <c r="AK332" s="66"/>
      <c r="AL332" s="66"/>
      <c r="AM332" s="66"/>
      <c r="AN332" s="66"/>
      <c r="AO332" s="66"/>
      <c r="AP332" s="66"/>
      <c r="AQ332" s="62" t="s">
        <v>179</v>
      </c>
      <c r="AR332" s="62"/>
      <c r="AS332" s="62"/>
      <c r="AT332" s="115" t="s">
        <v>1716</v>
      </c>
      <c r="AU332" s="117" t="b">
        <f>IF(Table1[[#This Row],[PROPOSED
Form ID Name]]=Table1[[#This Row],[ADOPTED
Form ID Name]],TRUE,FALSE)</f>
        <v>1</v>
      </c>
      <c r="AV332" s="121" t="s">
        <v>1717</v>
      </c>
      <c r="AW332" s="122" t="b">
        <f>AND(Table1[[#This Row],[PROPOSED Adjustment Description]]=Table1[[#This Row],[ ADOPTED
Adjustment Description]],TRUE,FALSE)</f>
        <v>0</v>
      </c>
    </row>
    <row r="333" spans="1:49" s="1" customFormat="1" ht="45" hidden="1" customHeight="1" x14ac:dyDescent="0.15">
      <c r="A333" s="67">
        <v>200205</v>
      </c>
      <c r="B333" s="68" t="s">
        <v>96</v>
      </c>
      <c r="C333" s="69">
        <v>1414</v>
      </c>
      <c r="D333" s="68" t="s">
        <v>97</v>
      </c>
      <c r="E333" s="68" t="s">
        <v>83</v>
      </c>
      <c r="F333" s="68" t="s">
        <v>60</v>
      </c>
      <c r="G333" s="68" t="s">
        <v>61</v>
      </c>
      <c r="H333" s="68" t="s">
        <v>83</v>
      </c>
      <c r="I333" s="125">
        <v>57338</v>
      </c>
      <c r="J333" s="126" t="s">
        <v>1721</v>
      </c>
      <c r="K333" s="70"/>
      <c r="L333" s="71"/>
      <c r="M333" s="71"/>
      <c r="N333" s="71"/>
      <c r="O333" s="71">
        <f>SUM(Table1[[#This Row],[Salaries and Wages]:[Variable Fringe]])</f>
        <v>0</v>
      </c>
      <c r="P333" s="71"/>
      <c r="Q333" s="71"/>
      <c r="R333" s="71"/>
      <c r="S333" s="71"/>
      <c r="T333" s="71"/>
      <c r="U333" s="71"/>
      <c r="V333" s="71"/>
      <c r="W333" s="71">
        <f>SUM(Table1[[#This Row],[ADOPTED
Supplies]:[ADOPTED
Other]])+Table1[[#This Row],[
 ADOPTED
Capital Expenditures]]</f>
        <v>0</v>
      </c>
      <c r="X333" s="71">
        <v>75000</v>
      </c>
      <c r="Y333" s="71"/>
      <c r="Z333" s="71">
        <v>75000</v>
      </c>
      <c r="AA333" s="71"/>
      <c r="AB333" s="130" t="s">
        <v>1722</v>
      </c>
      <c r="AC333" s="68" t="s">
        <v>1723</v>
      </c>
      <c r="AD333" s="68" t="s">
        <v>1714</v>
      </c>
      <c r="AE333" s="68" t="s">
        <v>67</v>
      </c>
      <c r="AF333" s="72" t="s">
        <v>1724</v>
      </c>
      <c r="AG333" s="92"/>
      <c r="AH333" s="72">
        <v>0</v>
      </c>
      <c r="AI333" s="72"/>
      <c r="AJ333" s="72"/>
      <c r="AK333" s="72"/>
      <c r="AL333" s="72"/>
      <c r="AM333" s="72"/>
      <c r="AN333" s="72"/>
      <c r="AO333" s="72"/>
      <c r="AP333" s="72"/>
      <c r="AQ333" s="68" t="s">
        <v>70</v>
      </c>
      <c r="AR333" s="68"/>
      <c r="AS333" s="68"/>
      <c r="AT333" s="115" t="s">
        <v>1721</v>
      </c>
      <c r="AU333" s="117" t="b">
        <f>IF(Table1[[#This Row],[PROPOSED
Form ID Name]]=Table1[[#This Row],[ADOPTED
Form ID Name]],TRUE,FALSE)</f>
        <v>1</v>
      </c>
      <c r="AV333" s="121" t="s">
        <v>1722</v>
      </c>
      <c r="AW333" s="122" t="b">
        <f>AND(Table1[[#This Row],[PROPOSED Adjustment Description]]=Table1[[#This Row],[ ADOPTED
Adjustment Description]],TRUE,FALSE)</f>
        <v>0</v>
      </c>
    </row>
    <row r="334" spans="1:49" s="1" customFormat="1" ht="45" hidden="1" customHeight="1" x14ac:dyDescent="0.15">
      <c r="A334" s="61">
        <v>200205</v>
      </c>
      <c r="B334" s="62" t="s">
        <v>96</v>
      </c>
      <c r="C334" s="63">
        <v>1414</v>
      </c>
      <c r="D334" s="62" t="s">
        <v>97</v>
      </c>
      <c r="E334" s="62" t="s">
        <v>83</v>
      </c>
      <c r="F334" s="62" t="s">
        <v>60</v>
      </c>
      <c r="G334" s="62" t="s">
        <v>61</v>
      </c>
      <c r="H334" s="62" t="s">
        <v>83</v>
      </c>
      <c r="I334" s="125">
        <v>57339</v>
      </c>
      <c r="J334" s="126" t="s">
        <v>1725</v>
      </c>
      <c r="K334" s="64"/>
      <c r="L334" s="65"/>
      <c r="M334" s="65"/>
      <c r="N334" s="65"/>
      <c r="O334" s="65">
        <f>SUM(Table1[[#This Row],[Salaries and Wages]:[Variable Fringe]])</f>
        <v>292877</v>
      </c>
      <c r="P334" s="65"/>
      <c r="Q334" s="65">
        <v>905592</v>
      </c>
      <c r="R334" s="65"/>
      <c r="S334" s="65"/>
      <c r="T334" s="65"/>
      <c r="U334" s="65"/>
      <c r="V334" s="65"/>
      <c r="W334" s="65">
        <f>SUM(Table1[[#This Row],[ADOPTED
Supplies]:[ADOPTED
Other]])+Table1[[#This Row],[
 ADOPTED
Capital Expenditures]]</f>
        <v>0</v>
      </c>
      <c r="X334" s="65"/>
      <c r="Y334" s="65"/>
      <c r="Z334" s="65">
        <v>905592</v>
      </c>
      <c r="AA334" s="65"/>
      <c r="AB334" s="130" t="s">
        <v>1726</v>
      </c>
      <c r="AC334" s="62" t="s">
        <v>1727</v>
      </c>
      <c r="AD334" s="62" t="s">
        <v>1728</v>
      </c>
      <c r="AE334" s="62" t="s">
        <v>67</v>
      </c>
      <c r="AF334" s="66" t="s">
        <v>1729</v>
      </c>
      <c r="AG334" s="91"/>
      <c r="AH334" s="66">
        <v>0</v>
      </c>
      <c r="AI334" s="66"/>
      <c r="AJ334" s="66"/>
      <c r="AK334" s="66"/>
      <c r="AL334" s="66"/>
      <c r="AM334" s="66"/>
      <c r="AN334" s="66"/>
      <c r="AO334" s="66"/>
      <c r="AP334" s="66"/>
      <c r="AQ334" s="62" t="s">
        <v>179</v>
      </c>
      <c r="AR334" s="62"/>
      <c r="AS334" s="62"/>
      <c r="AT334" s="115" t="s">
        <v>1725</v>
      </c>
      <c r="AU334" s="117" t="b">
        <f>IF(Table1[[#This Row],[PROPOSED
Form ID Name]]=Table1[[#This Row],[ADOPTED
Form ID Name]],TRUE,FALSE)</f>
        <v>1</v>
      </c>
      <c r="AV334" s="121" t="s">
        <v>1726</v>
      </c>
      <c r="AW334" s="122" t="b">
        <f>AND(Table1[[#This Row],[PROPOSED Adjustment Description]]=Table1[[#This Row],[ ADOPTED
Adjustment Description]],TRUE,FALSE)</f>
        <v>0</v>
      </c>
    </row>
    <row r="335" spans="1:49" s="1" customFormat="1" ht="45" hidden="1" customHeight="1" x14ac:dyDescent="0.15">
      <c r="A335" s="61">
        <v>700001</v>
      </c>
      <c r="B335" s="62" t="s">
        <v>1179</v>
      </c>
      <c r="C335" s="63">
        <v>2000</v>
      </c>
      <c r="D335" s="62" t="s">
        <v>393</v>
      </c>
      <c r="E335" s="62" t="s">
        <v>293</v>
      </c>
      <c r="F335" s="62" t="s">
        <v>83</v>
      </c>
      <c r="G335" s="62" t="s">
        <v>160</v>
      </c>
      <c r="H335" s="62" t="s">
        <v>83</v>
      </c>
      <c r="I335" s="125">
        <v>57340</v>
      </c>
      <c r="J335" s="126" t="s">
        <v>1730</v>
      </c>
      <c r="K335" s="64"/>
      <c r="L335" s="65"/>
      <c r="M335" s="65"/>
      <c r="N335" s="65"/>
      <c r="O335" s="65">
        <f>SUM(Table1[[#This Row],[Salaries and Wages]:[Variable Fringe]])</f>
        <v>246902</v>
      </c>
      <c r="P335" s="65">
        <v>10906231</v>
      </c>
      <c r="Q335" s="65"/>
      <c r="R335" s="65"/>
      <c r="S335" s="65"/>
      <c r="T335" s="65"/>
      <c r="U335" s="65"/>
      <c r="V335" s="65"/>
      <c r="W335" s="65">
        <f>SUM(Table1[[#This Row],[ADOPTED
Supplies]:[ADOPTED
Other]])+Table1[[#This Row],[
 ADOPTED
Capital Expenditures]]</f>
        <v>146100</v>
      </c>
      <c r="X335" s="65"/>
      <c r="Y335" s="65"/>
      <c r="Z335" s="65">
        <v>10906231</v>
      </c>
      <c r="AA335" s="65"/>
      <c r="AB335" s="130" t="s">
        <v>1731</v>
      </c>
      <c r="AC335" s="62" t="s">
        <v>1732</v>
      </c>
      <c r="AD335" s="62" t="s">
        <v>1733</v>
      </c>
      <c r="AE335" s="62" t="s">
        <v>94</v>
      </c>
      <c r="AF335" s="62" t="s">
        <v>69</v>
      </c>
      <c r="AG335" s="91"/>
      <c r="AH335" s="66">
        <v>0</v>
      </c>
      <c r="AI335" s="66"/>
      <c r="AJ335" s="62"/>
      <c r="AK335" s="62"/>
      <c r="AL335" s="62"/>
      <c r="AM335" s="62"/>
      <c r="AN335" s="62"/>
      <c r="AO335" s="62" t="s">
        <v>83</v>
      </c>
      <c r="AP335" s="62"/>
      <c r="AQ335" s="62"/>
      <c r="AR335" s="87"/>
      <c r="AS335" s="87"/>
      <c r="AT335" s="115" t="s">
        <v>1730</v>
      </c>
      <c r="AU335" s="117" t="b">
        <f>IF(Table1[[#This Row],[PROPOSED
Form ID Name]]=Table1[[#This Row],[ADOPTED
Form ID Name]],TRUE,FALSE)</f>
        <v>1</v>
      </c>
      <c r="AV335" s="121" t="s">
        <v>1731</v>
      </c>
      <c r="AW335" s="122" t="b">
        <f>AND(Table1[[#This Row],[PROPOSED Adjustment Description]]=Table1[[#This Row],[ ADOPTED
Adjustment Description]],TRUE,FALSE)</f>
        <v>0</v>
      </c>
    </row>
    <row r="336" spans="1:49" s="1" customFormat="1" ht="45" hidden="1" customHeight="1" x14ac:dyDescent="0.15">
      <c r="A336" s="61">
        <v>700000</v>
      </c>
      <c r="B336" s="73" t="s">
        <v>1169</v>
      </c>
      <c r="C336" s="63">
        <v>2000</v>
      </c>
      <c r="D336" s="73" t="s">
        <v>393</v>
      </c>
      <c r="E336" s="73" t="s">
        <v>293</v>
      </c>
      <c r="F336" s="73" t="s">
        <v>83</v>
      </c>
      <c r="G336" s="73" t="s">
        <v>160</v>
      </c>
      <c r="H336" s="73" t="s">
        <v>83</v>
      </c>
      <c r="I336" s="125">
        <v>57341</v>
      </c>
      <c r="J336" s="127" t="s">
        <v>1734</v>
      </c>
      <c r="K336" s="74"/>
      <c r="L336" s="75"/>
      <c r="M336" s="75"/>
      <c r="N336" s="75"/>
      <c r="O336" s="75">
        <f>SUM(Table1[[#This Row],[Salaries and Wages]:[Variable Fringe]])</f>
        <v>0</v>
      </c>
      <c r="P336" s="75">
        <v>150800</v>
      </c>
      <c r="Q336" s="75"/>
      <c r="R336" s="75"/>
      <c r="S336" s="75"/>
      <c r="T336" s="75"/>
      <c r="U336" s="75"/>
      <c r="V336" s="75"/>
      <c r="W336" s="75">
        <f>SUM(Table1[[#This Row],[ADOPTED
Supplies]:[ADOPTED
Other]])+Table1[[#This Row],[
 ADOPTED
Capital Expenditures]]</f>
        <v>0</v>
      </c>
      <c r="X336" s="75"/>
      <c r="Y336" s="75"/>
      <c r="Z336" s="75">
        <v>150800</v>
      </c>
      <c r="AA336" s="75"/>
      <c r="AB336" s="131" t="s">
        <v>1735</v>
      </c>
      <c r="AC336" s="62" t="s">
        <v>1736</v>
      </c>
      <c r="AD336" s="62" t="s">
        <v>1737</v>
      </c>
      <c r="AE336" s="73" t="s">
        <v>94</v>
      </c>
      <c r="AF336" s="73" t="s">
        <v>69</v>
      </c>
      <c r="AG336" s="93"/>
      <c r="AH336" s="76">
        <v>0</v>
      </c>
      <c r="AI336" s="76"/>
      <c r="AJ336" s="73"/>
      <c r="AK336" s="73"/>
      <c r="AL336" s="73"/>
      <c r="AM336" s="73"/>
      <c r="AN336" s="73"/>
      <c r="AO336" s="62" t="s">
        <v>83</v>
      </c>
      <c r="AP336" s="62"/>
      <c r="AQ336" s="62"/>
      <c r="AR336" s="87"/>
      <c r="AS336" s="87"/>
      <c r="AT336" s="115" t="s">
        <v>1734</v>
      </c>
      <c r="AU336" s="117" t="b">
        <f>IF(Table1[[#This Row],[PROPOSED
Form ID Name]]=Table1[[#This Row],[ADOPTED
Form ID Name]],TRUE,FALSE)</f>
        <v>1</v>
      </c>
      <c r="AV336" s="121" t="s">
        <v>1735</v>
      </c>
      <c r="AW336" s="122" t="b">
        <f>AND(Table1[[#This Row],[PROPOSED Adjustment Description]]=Table1[[#This Row],[ ADOPTED
Adjustment Description]],TRUE,FALSE)</f>
        <v>0</v>
      </c>
    </row>
    <row r="337" spans="1:49" s="1" customFormat="1" ht="45" hidden="1" customHeight="1" x14ac:dyDescent="0.15">
      <c r="A337" s="67">
        <v>700001</v>
      </c>
      <c r="B337" s="68" t="s">
        <v>1179</v>
      </c>
      <c r="C337" s="69">
        <v>2000</v>
      </c>
      <c r="D337" s="68" t="s">
        <v>393</v>
      </c>
      <c r="E337" s="68" t="s">
        <v>302</v>
      </c>
      <c r="F337" s="68" t="s">
        <v>307</v>
      </c>
      <c r="G337" s="68" t="s">
        <v>262</v>
      </c>
      <c r="H337" s="68" t="s">
        <v>263</v>
      </c>
      <c r="I337" s="125">
        <v>57342</v>
      </c>
      <c r="J337" s="126" t="s">
        <v>1738</v>
      </c>
      <c r="K337" s="70"/>
      <c r="L337" s="71"/>
      <c r="M337" s="71"/>
      <c r="N337" s="71"/>
      <c r="O337" s="71">
        <f>SUM(Table1[[#This Row],[Salaries and Wages]:[Variable Fringe]])</f>
        <v>0</v>
      </c>
      <c r="P337" s="71"/>
      <c r="Q337" s="71">
        <v>500000</v>
      </c>
      <c r="R337" s="71"/>
      <c r="S337" s="71">
        <v>750000</v>
      </c>
      <c r="T337" s="71"/>
      <c r="U337" s="71"/>
      <c r="V337" s="71"/>
      <c r="W337" s="71">
        <f>SUM(Table1[[#This Row],[ADOPTED
Supplies]:[ADOPTED
Other]])+Table1[[#This Row],[
 ADOPTED
Capital Expenditures]]</f>
        <v>43650</v>
      </c>
      <c r="X337" s="71"/>
      <c r="Y337" s="71"/>
      <c r="Z337" s="71">
        <v>1250000</v>
      </c>
      <c r="AA337" s="71"/>
      <c r="AB337" s="130" t="s">
        <v>1739</v>
      </c>
      <c r="AC337" s="68" t="s">
        <v>1740</v>
      </c>
      <c r="AD337" s="68" t="s">
        <v>1741</v>
      </c>
      <c r="AE337" s="68" t="s">
        <v>67</v>
      </c>
      <c r="AF337" s="68"/>
      <c r="AG337" s="92"/>
      <c r="AH337" s="72">
        <v>1</v>
      </c>
      <c r="AI337" s="72"/>
      <c r="AJ337" s="68"/>
      <c r="AK337" s="68"/>
      <c r="AL337" s="68"/>
      <c r="AM337" s="68"/>
      <c r="AN337" s="68"/>
      <c r="AO337" s="68" t="s">
        <v>70</v>
      </c>
      <c r="AP337" s="68"/>
      <c r="AQ337" s="68"/>
      <c r="AR337" s="87"/>
      <c r="AS337" s="87"/>
      <c r="AT337" s="115" t="s">
        <v>1738</v>
      </c>
      <c r="AU337" s="117" t="b">
        <f>IF(Table1[[#This Row],[PROPOSED
Form ID Name]]=Table1[[#This Row],[ADOPTED
Form ID Name]],TRUE,FALSE)</f>
        <v>1</v>
      </c>
      <c r="AV337" s="121" t="s">
        <v>1739</v>
      </c>
      <c r="AW337" s="122" t="b">
        <f>AND(Table1[[#This Row],[PROPOSED Adjustment Description]]=Table1[[#This Row],[ ADOPTED
Adjustment Description]],TRUE,FALSE)</f>
        <v>0</v>
      </c>
    </row>
    <row r="338" spans="1:49" s="1" customFormat="1" ht="45" hidden="1" customHeight="1" x14ac:dyDescent="0.15">
      <c r="A338" s="67">
        <v>700000</v>
      </c>
      <c r="B338" s="68" t="s">
        <v>1169</v>
      </c>
      <c r="C338" s="69">
        <v>2000</v>
      </c>
      <c r="D338" s="68" t="s">
        <v>393</v>
      </c>
      <c r="E338" s="68" t="s">
        <v>278</v>
      </c>
      <c r="F338" s="68" t="s">
        <v>83</v>
      </c>
      <c r="G338" s="68" t="s">
        <v>61</v>
      </c>
      <c r="H338" s="68" t="s">
        <v>83</v>
      </c>
      <c r="I338" s="125">
        <v>57344</v>
      </c>
      <c r="J338" s="126" t="s">
        <v>1744</v>
      </c>
      <c r="K338" s="70">
        <v>7.0000000000000007E-2</v>
      </c>
      <c r="L338" s="71">
        <v>6769</v>
      </c>
      <c r="M338" s="71">
        <v>1018</v>
      </c>
      <c r="N338" s="71">
        <v>259</v>
      </c>
      <c r="O338" s="71">
        <f>SUM(Table1[[#This Row],[Salaries and Wages]:[Variable Fringe]])</f>
        <v>0</v>
      </c>
      <c r="P338" s="71"/>
      <c r="Q338" s="71"/>
      <c r="R338" s="71"/>
      <c r="S338" s="71"/>
      <c r="T338" s="71"/>
      <c r="U338" s="71"/>
      <c r="V338" s="71"/>
      <c r="W338" s="71">
        <f>SUM(Table1[[#This Row],[ADOPTED
Supplies]:[ADOPTED
Other]])+Table1[[#This Row],[
 ADOPTED
Capital Expenditures]]</f>
        <v>0</v>
      </c>
      <c r="X338" s="71"/>
      <c r="Y338" s="71"/>
      <c r="Z338" s="71">
        <v>8046</v>
      </c>
      <c r="AA338" s="71"/>
      <c r="AB338" s="130" t="s">
        <v>1745</v>
      </c>
      <c r="AC338" s="68" t="s">
        <v>1746</v>
      </c>
      <c r="AD338" s="68" t="s">
        <v>1747</v>
      </c>
      <c r="AE338" s="68" t="s">
        <v>94</v>
      </c>
      <c r="AF338" s="68" t="s">
        <v>69</v>
      </c>
      <c r="AG338" s="92"/>
      <c r="AH338" s="72">
        <v>0</v>
      </c>
      <c r="AI338" s="72"/>
      <c r="AJ338" s="68"/>
      <c r="AK338" s="68"/>
      <c r="AL338" s="68"/>
      <c r="AM338" s="68"/>
      <c r="AN338" s="68"/>
      <c r="AO338" s="68" t="s">
        <v>133</v>
      </c>
      <c r="AP338" s="68"/>
      <c r="AQ338" s="68"/>
      <c r="AR338" s="87"/>
      <c r="AS338" s="87"/>
      <c r="AT338" s="115" t="s">
        <v>1744</v>
      </c>
      <c r="AU338" s="117" t="b">
        <f>IF(Table1[[#This Row],[PROPOSED
Form ID Name]]=Table1[[#This Row],[ADOPTED
Form ID Name]],TRUE,FALSE)</f>
        <v>1</v>
      </c>
      <c r="AV338" s="121" t="s">
        <v>1745</v>
      </c>
      <c r="AW338" s="122" t="b">
        <f>AND(Table1[[#This Row],[PROPOSED Adjustment Description]]=Table1[[#This Row],[ ADOPTED
Adjustment Description]],TRUE,FALSE)</f>
        <v>0</v>
      </c>
    </row>
    <row r="339" spans="1:49" s="1" customFormat="1" ht="45" hidden="1" customHeight="1" x14ac:dyDescent="0.15">
      <c r="A339" s="61">
        <v>700001</v>
      </c>
      <c r="B339" s="62" t="s">
        <v>1179</v>
      </c>
      <c r="C339" s="63">
        <v>2000</v>
      </c>
      <c r="D339" s="62" t="s">
        <v>393</v>
      </c>
      <c r="E339" s="62" t="s">
        <v>278</v>
      </c>
      <c r="F339" s="62" t="s">
        <v>83</v>
      </c>
      <c r="G339" s="62" t="s">
        <v>83</v>
      </c>
      <c r="H339" s="62" t="s">
        <v>83</v>
      </c>
      <c r="I339" s="125">
        <v>57345</v>
      </c>
      <c r="J339" s="126" t="s">
        <v>1748</v>
      </c>
      <c r="K339" s="64">
        <v>0.06</v>
      </c>
      <c r="L339" s="65">
        <v>5802</v>
      </c>
      <c r="M339" s="65">
        <v>883</v>
      </c>
      <c r="N339" s="65">
        <v>233</v>
      </c>
      <c r="O339" s="65">
        <f>SUM(Table1[[#This Row],[Salaries and Wages]:[Variable Fringe]])</f>
        <v>247270</v>
      </c>
      <c r="P339" s="65"/>
      <c r="Q339" s="65"/>
      <c r="R339" s="65"/>
      <c r="S339" s="65"/>
      <c r="T339" s="65"/>
      <c r="U339" s="65"/>
      <c r="V339" s="65"/>
      <c r="W339" s="65">
        <f>SUM(Table1[[#This Row],[ADOPTED
Supplies]:[ADOPTED
Other]])+Table1[[#This Row],[
 ADOPTED
Capital Expenditures]]</f>
        <v>145100</v>
      </c>
      <c r="X339" s="65"/>
      <c r="Y339" s="65"/>
      <c r="Z339" s="65">
        <v>6918</v>
      </c>
      <c r="AA339" s="65"/>
      <c r="AB339" s="130" t="s">
        <v>1749</v>
      </c>
      <c r="AC339" s="62" t="s">
        <v>1750</v>
      </c>
      <c r="AD339" s="62" t="s">
        <v>1751</v>
      </c>
      <c r="AE339" s="62" t="s">
        <v>94</v>
      </c>
      <c r="AF339" s="62" t="s">
        <v>69</v>
      </c>
      <c r="AG339" s="91"/>
      <c r="AH339" s="66">
        <v>0</v>
      </c>
      <c r="AI339" s="66"/>
      <c r="AJ339" s="62"/>
      <c r="AK339" s="62"/>
      <c r="AL339" s="62"/>
      <c r="AM339" s="62"/>
      <c r="AN339" s="62"/>
      <c r="AO339" s="62" t="s">
        <v>133</v>
      </c>
      <c r="AP339" s="62"/>
      <c r="AQ339" s="62"/>
      <c r="AR339" s="87"/>
      <c r="AS339" s="87"/>
      <c r="AT339" s="115" t="s">
        <v>1748</v>
      </c>
      <c r="AU339" s="117" t="b">
        <f>IF(Table1[[#This Row],[PROPOSED
Form ID Name]]=Table1[[#This Row],[ADOPTED
Form ID Name]],TRUE,FALSE)</f>
        <v>1</v>
      </c>
      <c r="AV339" s="121" t="s">
        <v>1749</v>
      </c>
      <c r="AW339" s="122" t="b">
        <f>AND(Table1[[#This Row],[PROPOSED Adjustment Description]]=Table1[[#This Row],[ ADOPTED
Adjustment Description]],TRUE,FALSE)</f>
        <v>0</v>
      </c>
    </row>
    <row r="340" spans="1:49" s="1" customFormat="1" ht="45" hidden="1" customHeight="1" x14ac:dyDescent="0.15">
      <c r="A340" s="67">
        <v>700011</v>
      </c>
      <c r="B340" s="68" t="s">
        <v>392</v>
      </c>
      <c r="C340" s="69">
        <v>2000</v>
      </c>
      <c r="D340" s="68" t="s">
        <v>393</v>
      </c>
      <c r="E340" s="68" t="s">
        <v>278</v>
      </c>
      <c r="F340" s="68" t="s">
        <v>83</v>
      </c>
      <c r="G340" s="68" t="s">
        <v>61</v>
      </c>
      <c r="H340" s="68" t="s">
        <v>83</v>
      </c>
      <c r="I340" s="125">
        <v>57346</v>
      </c>
      <c r="J340" s="126" t="s">
        <v>1752</v>
      </c>
      <c r="K340" s="70">
        <v>0.37</v>
      </c>
      <c r="L340" s="71">
        <v>35781</v>
      </c>
      <c r="M340" s="71">
        <v>5078</v>
      </c>
      <c r="N340" s="71">
        <v>1042</v>
      </c>
      <c r="O340" s="71">
        <f>SUM(Table1[[#This Row],[Salaries and Wages]:[Variable Fringe]])</f>
        <v>73379</v>
      </c>
      <c r="P340" s="71"/>
      <c r="Q340" s="71"/>
      <c r="R340" s="71"/>
      <c r="S340" s="71"/>
      <c r="T340" s="71"/>
      <c r="U340" s="71"/>
      <c r="V340" s="71"/>
      <c r="W340" s="71">
        <f>SUM(Table1[[#This Row],[ADOPTED
Supplies]:[ADOPTED
Other]])+Table1[[#This Row],[
 ADOPTED
Capital Expenditures]]</f>
        <v>190980</v>
      </c>
      <c r="X340" s="71"/>
      <c r="Y340" s="71"/>
      <c r="Z340" s="71">
        <v>41901</v>
      </c>
      <c r="AA340" s="71"/>
      <c r="AB340" s="130" t="s">
        <v>1749</v>
      </c>
      <c r="AC340" s="68" t="s">
        <v>1750</v>
      </c>
      <c r="AD340" s="68" t="s">
        <v>1751</v>
      </c>
      <c r="AE340" s="68" t="s">
        <v>94</v>
      </c>
      <c r="AF340" s="68" t="s">
        <v>69</v>
      </c>
      <c r="AG340" s="92"/>
      <c r="AH340" s="72">
        <v>0</v>
      </c>
      <c r="AI340" s="72"/>
      <c r="AJ340" s="68"/>
      <c r="AK340" s="68"/>
      <c r="AL340" s="68"/>
      <c r="AM340" s="68"/>
      <c r="AN340" s="68"/>
      <c r="AO340" s="68" t="s">
        <v>133</v>
      </c>
      <c r="AP340" s="68"/>
      <c r="AQ340" s="68"/>
      <c r="AR340" s="87"/>
      <c r="AS340" s="87"/>
      <c r="AT340" s="115" t="s">
        <v>1752</v>
      </c>
      <c r="AU340" s="117" t="b">
        <f>IF(Table1[[#This Row],[PROPOSED
Form ID Name]]=Table1[[#This Row],[ADOPTED
Form ID Name]],TRUE,FALSE)</f>
        <v>1</v>
      </c>
      <c r="AV340" s="121" t="s">
        <v>1749</v>
      </c>
      <c r="AW340" s="122" t="b">
        <f>AND(Table1[[#This Row],[PROPOSED Adjustment Description]]=Table1[[#This Row],[ ADOPTED
Adjustment Description]],TRUE,FALSE)</f>
        <v>0</v>
      </c>
    </row>
    <row r="341" spans="1:49" s="1" customFormat="1" ht="45" hidden="1" customHeight="1" x14ac:dyDescent="0.15">
      <c r="A341" s="61">
        <v>700000</v>
      </c>
      <c r="B341" s="62" t="s">
        <v>1169</v>
      </c>
      <c r="C341" s="63">
        <v>2000</v>
      </c>
      <c r="D341" s="62" t="s">
        <v>393</v>
      </c>
      <c r="E341" s="62" t="s">
        <v>238</v>
      </c>
      <c r="F341" s="62" t="s">
        <v>83</v>
      </c>
      <c r="G341" s="62" t="s">
        <v>61</v>
      </c>
      <c r="H341" s="62" t="s">
        <v>83</v>
      </c>
      <c r="I341" s="125">
        <v>57347</v>
      </c>
      <c r="J341" s="126" t="s">
        <v>1753</v>
      </c>
      <c r="K341" s="64">
        <v>3.1</v>
      </c>
      <c r="L341" s="65">
        <v>351767</v>
      </c>
      <c r="M341" s="65">
        <v>72301</v>
      </c>
      <c r="N341" s="65">
        <v>33057</v>
      </c>
      <c r="O341" s="65">
        <f>SUM(Table1[[#This Row],[Salaries and Wages]:[Variable Fringe]])</f>
        <v>36689</v>
      </c>
      <c r="P341" s="65"/>
      <c r="Q341" s="65">
        <v>725000</v>
      </c>
      <c r="R341" s="65"/>
      <c r="S341" s="65"/>
      <c r="T341" s="65"/>
      <c r="U341" s="65"/>
      <c r="V341" s="65"/>
      <c r="W341" s="65">
        <f>SUM(Table1[[#This Row],[ADOPTED
Supplies]:[ADOPTED
Other]])+Table1[[#This Row],[
 ADOPTED
Capital Expenditures]]</f>
        <v>64805</v>
      </c>
      <c r="X341" s="65"/>
      <c r="Y341" s="65"/>
      <c r="Z341" s="65">
        <v>1182125</v>
      </c>
      <c r="AA341" s="65"/>
      <c r="AB341" s="130" t="s">
        <v>1754</v>
      </c>
      <c r="AC341" s="62" t="s">
        <v>1755</v>
      </c>
      <c r="AD341" s="62" t="s">
        <v>1756</v>
      </c>
      <c r="AE341" s="62" t="s">
        <v>67</v>
      </c>
      <c r="AF341" s="62"/>
      <c r="AG341" s="91"/>
      <c r="AH341" s="66">
        <v>0</v>
      </c>
      <c r="AI341" s="66"/>
      <c r="AJ341" s="62"/>
      <c r="AK341" s="62"/>
      <c r="AL341" s="62"/>
      <c r="AM341" s="62"/>
      <c r="AN341" s="62"/>
      <c r="AO341" s="62" t="s">
        <v>70</v>
      </c>
      <c r="AP341" s="62"/>
      <c r="AQ341" s="62"/>
      <c r="AR341" s="87"/>
      <c r="AS341" s="87"/>
      <c r="AT341" s="115" t="s">
        <v>1753</v>
      </c>
      <c r="AU341" s="117" t="b">
        <f>IF(Table1[[#This Row],[PROPOSED
Form ID Name]]=Table1[[#This Row],[ADOPTED
Form ID Name]],TRUE,FALSE)</f>
        <v>1</v>
      </c>
      <c r="AV341" s="121" t="s">
        <v>1754</v>
      </c>
      <c r="AW341" s="122" t="b">
        <f>AND(Table1[[#This Row],[PROPOSED Adjustment Description]]=Table1[[#This Row],[ ADOPTED
Adjustment Description]],TRUE,FALSE)</f>
        <v>0</v>
      </c>
    </row>
    <row r="342" spans="1:49" s="1" customFormat="1" ht="45" hidden="1" customHeight="1" x14ac:dyDescent="0.15">
      <c r="A342" s="67">
        <v>700001</v>
      </c>
      <c r="B342" s="68" t="s">
        <v>1179</v>
      </c>
      <c r="C342" s="69">
        <v>2000</v>
      </c>
      <c r="D342" s="68" t="s">
        <v>393</v>
      </c>
      <c r="E342" s="68" t="s">
        <v>238</v>
      </c>
      <c r="F342" s="68" t="s">
        <v>83</v>
      </c>
      <c r="G342" s="68" t="s">
        <v>61</v>
      </c>
      <c r="H342" s="68" t="s">
        <v>83</v>
      </c>
      <c r="I342" s="125">
        <v>57348</v>
      </c>
      <c r="J342" s="126" t="s">
        <v>1757</v>
      </c>
      <c r="K342" s="70">
        <v>1.05</v>
      </c>
      <c r="L342" s="71">
        <v>106995</v>
      </c>
      <c r="M342" s="71">
        <v>22866</v>
      </c>
      <c r="N342" s="71">
        <v>10868</v>
      </c>
      <c r="O342" s="71">
        <f>SUM(Table1[[#This Row],[Salaries and Wages]:[Variable Fringe]])</f>
        <v>0</v>
      </c>
      <c r="P342" s="71"/>
      <c r="Q342" s="71"/>
      <c r="R342" s="71"/>
      <c r="S342" s="71"/>
      <c r="T342" s="71"/>
      <c r="U342" s="71"/>
      <c r="V342" s="71"/>
      <c r="W342" s="71">
        <f>SUM(Table1[[#This Row],[ADOPTED
Supplies]:[ADOPTED
Other]])+Table1[[#This Row],[
 ADOPTED
Capital Expenditures]]</f>
        <v>6000</v>
      </c>
      <c r="X342" s="71"/>
      <c r="Y342" s="71"/>
      <c r="Z342" s="71">
        <v>140729</v>
      </c>
      <c r="AA342" s="71"/>
      <c r="AB342" s="130" t="s">
        <v>1758</v>
      </c>
      <c r="AC342" s="68" t="s">
        <v>1759</v>
      </c>
      <c r="AD342" s="68" t="s">
        <v>1756</v>
      </c>
      <c r="AE342" s="68" t="s">
        <v>67</v>
      </c>
      <c r="AF342" s="68"/>
      <c r="AG342" s="92"/>
      <c r="AH342" s="72">
        <v>0</v>
      </c>
      <c r="AI342" s="72"/>
      <c r="AJ342" s="68"/>
      <c r="AK342" s="68"/>
      <c r="AL342" s="68"/>
      <c r="AM342" s="68"/>
      <c r="AN342" s="68"/>
      <c r="AO342" s="68" t="s">
        <v>70</v>
      </c>
      <c r="AP342" s="68"/>
      <c r="AQ342" s="68"/>
      <c r="AR342" s="87"/>
      <c r="AS342" s="87"/>
      <c r="AT342" s="115" t="s">
        <v>1757</v>
      </c>
      <c r="AU342" s="117" t="b">
        <f>IF(Table1[[#This Row],[PROPOSED
Form ID Name]]=Table1[[#This Row],[ADOPTED
Form ID Name]],TRUE,FALSE)</f>
        <v>1</v>
      </c>
      <c r="AV342" s="121" t="s">
        <v>1758</v>
      </c>
      <c r="AW342" s="122" t="b">
        <f>AND(Table1[[#This Row],[PROPOSED Adjustment Description]]=Table1[[#This Row],[ ADOPTED
Adjustment Description]],TRUE,FALSE)</f>
        <v>0</v>
      </c>
    </row>
    <row r="343" spans="1:49" s="1" customFormat="1" ht="45" hidden="1" customHeight="1" x14ac:dyDescent="0.15">
      <c r="A343" s="61">
        <v>700011</v>
      </c>
      <c r="B343" s="62" t="s">
        <v>392</v>
      </c>
      <c r="C343" s="63">
        <v>2000</v>
      </c>
      <c r="D343" s="62" t="s">
        <v>393</v>
      </c>
      <c r="E343" s="62" t="s">
        <v>238</v>
      </c>
      <c r="F343" s="62" t="s">
        <v>83</v>
      </c>
      <c r="G343" s="62" t="s">
        <v>61</v>
      </c>
      <c r="H343" s="62" t="s">
        <v>83</v>
      </c>
      <c r="I343" s="125">
        <v>57349</v>
      </c>
      <c r="J343" s="126" t="s">
        <v>1760</v>
      </c>
      <c r="K343" s="64">
        <v>3.85</v>
      </c>
      <c r="L343" s="65">
        <v>428192</v>
      </c>
      <c r="M343" s="65">
        <v>88638</v>
      </c>
      <c r="N343" s="65">
        <v>40822</v>
      </c>
      <c r="O343" s="65">
        <f>SUM(Table1[[#This Row],[Salaries and Wages]:[Variable Fringe]])</f>
        <v>313340</v>
      </c>
      <c r="P343" s="65"/>
      <c r="Q343" s="65">
        <v>725000</v>
      </c>
      <c r="R343" s="65"/>
      <c r="S343" s="65"/>
      <c r="T343" s="65"/>
      <c r="U343" s="65"/>
      <c r="V343" s="65"/>
      <c r="W343" s="65">
        <f>SUM(Table1[[#This Row],[ADOPTED
Supplies]:[ADOPTED
Other]])+Table1[[#This Row],[
 ADOPTED
Capital Expenditures]]</f>
        <v>0</v>
      </c>
      <c r="X343" s="65"/>
      <c r="Y343" s="65"/>
      <c r="Z343" s="65">
        <v>1282652</v>
      </c>
      <c r="AA343" s="65"/>
      <c r="AB343" s="130" t="s">
        <v>1761</v>
      </c>
      <c r="AC343" s="62" t="s">
        <v>1759</v>
      </c>
      <c r="AD343" s="62" t="s">
        <v>1756</v>
      </c>
      <c r="AE343" s="62" t="s">
        <v>67</v>
      </c>
      <c r="AF343" s="62"/>
      <c r="AG343" s="91"/>
      <c r="AH343" s="66">
        <v>0</v>
      </c>
      <c r="AI343" s="66"/>
      <c r="AJ343" s="62"/>
      <c r="AK343" s="62"/>
      <c r="AL343" s="62"/>
      <c r="AM343" s="62"/>
      <c r="AN343" s="62"/>
      <c r="AO343" s="62" t="s">
        <v>70</v>
      </c>
      <c r="AP343" s="62"/>
      <c r="AQ343" s="62"/>
      <c r="AR343" s="87"/>
      <c r="AS343" s="87"/>
      <c r="AT343" s="115" t="s">
        <v>1760</v>
      </c>
      <c r="AU343" s="117" t="b">
        <f>IF(Table1[[#This Row],[PROPOSED
Form ID Name]]=Table1[[#This Row],[ADOPTED
Form ID Name]],TRUE,FALSE)</f>
        <v>1</v>
      </c>
      <c r="AV343" s="121" t="s">
        <v>1761</v>
      </c>
      <c r="AW343" s="122" t="b">
        <f>AND(Table1[[#This Row],[PROPOSED Adjustment Description]]=Table1[[#This Row],[ ADOPTED
Adjustment Description]],TRUE,FALSE)</f>
        <v>0</v>
      </c>
    </row>
    <row r="344" spans="1:49" s="1" customFormat="1" ht="45" hidden="1" customHeight="1" x14ac:dyDescent="0.15">
      <c r="A344" s="67">
        <v>700000</v>
      </c>
      <c r="B344" s="79" t="s">
        <v>1169</v>
      </c>
      <c r="C344" s="69">
        <v>2000</v>
      </c>
      <c r="D344" s="79" t="s">
        <v>393</v>
      </c>
      <c r="E344" s="79" t="s">
        <v>335</v>
      </c>
      <c r="F344" s="79" t="s">
        <v>83</v>
      </c>
      <c r="G344" s="79" t="s">
        <v>61</v>
      </c>
      <c r="H344" s="79" t="s">
        <v>83</v>
      </c>
      <c r="I344" s="125">
        <v>57350</v>
      </c>
      <c r="J344" s="127" t="s">
        <v>1762</v>
      </c>
      <c r="K344" s="80">
        <v>0.46</v>
      </c>
      <c r="L344" s="81">
        <v>51047</v>
      </c>
      <c r="M344" s="81">
        <v>12149</v>
      </c>
      <c r="N344" s="81">
        <v>4874</v>
      </c>
      <c r="O344" s="81">
        <f>SUM(Table1[[#This Row],[Salaries and Wages]:[Variable Fringe]])</f>
        <v>175618</v>
      </c>
      <c r="P344" s="81"/>
      <c r="Q344" s="83">
        <v>-104190</v>
      </c>
      <c r="R344" s="81"/>
      <c r="S344" s="81"/>
      <c r="T344" s="81"/>
      <c r="U344" s="81"/>
      <c r="V344" s="81"/>
      <c r="W344" s="81">
        <f>SUM(Table1[[#This Row],[ADOPTED
Supplies]:[ADOPTED
Other]])+Table1[[#This Row],[
 ADOPTED
Capital Expenditures]]</f>
        <v>0</v>
      </c>
      <c r="X344" s="81"/>
      <c r="Y344" s="81"/>
      <c r="Z344" s="83">
        <v>-36120</v>
      </c>
      <c r="AA344" s="81"/>
      <c r="AB344" s="132" t="s">
        <v>1763</v>
      </c>
      <c r="AC344" s="68" t="s">
        <v>1764</v>
      </c>
      <c r="AD344" s="68" t="s">
        <v>1765</v>
      </c>
      <c r="AE344" s="79" t="s">
        <v>94</v>
      </c>
      <c r="AF344" s="79" t="s">
        <v>69</v>
      </c>
      <c r="AG344" s="94"/>
      <c r="AH344" s="82">
        <v>0</v>
      </c>
      <c r="AI344" s="82"/>
      <c r="AJ344" s="79"/>
      <c r="AK344" s="79"/>
      <c r="AL344" s="79"/>
      <c r="AM344" s="79"/>
      <c r="AN344" s="79"/>
      <c r="AO344" s="68" t="s">
        <v>277</v>
      </c>
      <c r="AP344" s="68"/>
      <c r="AQ344" s="68"/>
      <c r="AR344" s="87"/>
      <c r="AS344" s="87"/>
      <c r="AT344" s="115" t="s">
        <v>1762</v>
      </c>
      <c r="AU344" s="117" t="b">
        <f>IF(Table1[[#This Row],[PROPOSED
Form ID Name]]=Table1[[#This Row],[ADOPTED
Form ID Name]],TRUE,FALSE)</f>
        <v>1</v>
      </c>
      <c r="AV344" s="121" t="s">
        <v>1763</v>
      </c>
      <c r="AW344" s="122" t="b">
        <f>AND(Table1[[#This Row],[PROPOSED Adjustment Description]]=Table1[[#This Row],[ ADOPTED
Adjustment Description]],TRUE,FALSE)</f>
        <v>0</v>
      </c>
    </row>
    <row r="345" spans="1:49" s="1" customFormat="1" ht="45" hidden="1" customHeight="1" x14ac:dyDescent="0.15">
      <c r="A345" s="61">
        <v>700001</v>
      </c>
      <c r="B345" s="73" t="s">
        <v>1179</v>
      </c>
      <c r="C345" s="63">
        <v>2000</v>
      </c>
      <c r="D345" s="73" t="s">
        <v>393</v>
      </c>
      <c r="E345" s="73" t="s">
        <v>335</v>
      </c>
      <c r="F345" s="73" t="s">
        <v>83</v>
      </c>
      <c r="G345" s="73" t="s">
        <v>61</v>
      </c>
      <c r="H345" s="73" t="s">
        <v>83</v>
      </c>
      <c r="I345" s="125">
        <v>57351</v>
      </c>
      <c r="J345" s="127" t="s">
        <v>1766</v>
      </c>
      <c r="K345" s="74">
        <v>0.6</v>
      </c>
      <c r="L345" s="75">
        <v>66582</v>
      </c>
      <c r="M345" s="75">
        <v>15848</v>
      </c>
      <c r="N345" s="75">
        <v>6357</v>
      </c>
      <c r="O345" s="75">
        <f>SUM(Table1[[#This Row],[Salaries and Wages]:[Variable Fringe]])</f>
        <v>0</v>
      </c>
      <c r="P345" s="75"/>
      <c r="Q345" s="85">
        <v>-135900</v>
      </c>
      <c r="R345" s="75"/>
      <c r="S345" s="75"/>
      <c r="T345" s="75"/>
      <c r="U345" s="75"/>
      <c r="V345" s="75"/>
      <c r="W345" s="75">
        <f>SUM(Table1[[#This Row],[ADOPTED
Supplies]:[ADOPTED
Other]])+Table1[[#This Row],[
 ADOPTED
Capital Expenditures]]</f>
        <v>1628253</v>
      </c>
      <c r="X345" s="75"/>
      <c r="Y345" s="75"/>
      <c r="Z345" s="85">
        <v>-47113</v>
      </c>
      <c r="AA345" s="75"/>
      <c r="AB345" s="132" t="s">
        <v>1763</v>
      </c>
      <c r="AC345" s="62" t="s">
        <v>1767</v>
      </c>
      <c r="AD345" s="62" t="s">
        <v>1765</v>
      </c>
      <c r="AE345" s="73" t="s">
        <v>94</v>
      </c>
      <c r="AF345" s="73" t="s">
        <v>69</v>
      </c>
      <c r="AG345" s="93"/>
      <c r="AH345" s="76">
        <v>0</v>
      </c>
      <c r="AI345" s="76"/>
      <c r="AJ345" s="73"/>
      <c r="AK345" s="73"/>
      <c r="AL345" s="73"/>
      <c r="AM345" s="73"/>
      <c r="AN345" s="73"/>
      <c r="AO345" s="62" t="s">
        <v>277</v>
      </c>
      <c r="AP345" s="62"/>
      <c r="AQ345" s="62"/>
      <c r="AR345" s="87"/>
      <c r="AS345" s="87"/>
      <c r="AT345" s="115" t="s">
        <v>1766</v>
      </c>
      <c r="AU345" s="117" t="b">
        <f>IF(Table1[[#This Row],[PROPOSED
Form ID Name]]=Table1[[#This Row],[ADOPTED
Form ID Name]],TRUE,FALSE)</f>
        <v>1</v>
      </c>
      <c r="AV345" s="121" t="s">
        <v>1763</v>
      </c>
      <c r="AW345" s="122" t="b">
        <f>AND(Table1[[#This Row],[PROPOSED Adjustment Description]]=Table1[[#This Row],[ ADOPTED
Adjustment Description]],TRUE,FALSE)</f>
        <v>0</v>
      </c>
    </row>
    <row r="346" spans="1:49" s="1" customFormat="1" ht="45" hidden="1" customHeight="1" x14ac:dyDescent="0.15">
      <c r="A346" s="67">
        <v>700011</v>
      </c>
      <c r="B346" s="79" t="s">
        <v>392</v>
      </c>
      <c r="C346" s="69">
        <v>2000</v>
      </c>
      <c r="D346" s="79" t="s">
        <v>393</v>
      </c>
      <c r="E346" s="79" t="s">
        <v>335</v>
      </c>
      <c r="F346" s="79" t="s">
        <v>83</v>
      </c>
      <c r="G346" s="79" t="s">
        <v>61</v>
      </c>
      <c r="H346" s="79" t="s">
        <v>83</v>
      </c>
      <c r="I346" s="125">
        <v>57352</v>
      </c>
      <c r="J346" s="127" t="s">
        <v>1768</v>
      </c>
      <c r="K346" s="80">
        <v>0.94</v>
      </c>
      <c r="L346" s="81">
        <v>104312</v>
      </c>
      <c r="M346" s="81">
        <v>24829</v>
      </c>
      <c r="N346" s="81">
        <v>9960</v>
      </c>
      <c r="O346" s="81">
        <f>SUM(Table1[[#This Row],[Salaries and Wages]:[Variable Fringe]])</f>
        <v>0</v>
      </c>
      <c r="P346" s="81"/>
      <c r="Q346" s="83">
        <v>-212910</v>
      </c>
      <c r="R346" s="81"/>
      <c r="S346" s="81"/>
      <c r="T346" s="81"/>
      <c r="U346" s="81"/>
      <c r="V346" s="81"/>
      <c r="W346" s="81">
        <f>SUM(Table1[[#This Row],[ADOPTED
Supplies]:[ADOPTED
Other]])+Table1[[#This Row],[
 ADOPTED
Capital Expenditures]]</f>
        <v>0</v>
      </c>
      <c r="X346" s="81"/>
      <c r="Y346" s="81"/>
      <c r="Z346" s="83">
        <v>-73809</v>
      </c>
      <c r="AA346" s="81"/>
      <c r="AB346" s="132" t="s">
        <v>1763</v>
      </c>
      <c r="AC346" s="68" t="s">
        <v>1764</v>
      </c>
      <c r="AD346" s="68" t="s">
        <v>1769</v>
      </c>
      <c r="AE346" s="79" t="s">
        <v>94</v>
      </c>
      <c r="AF346" s="79" t="s">
        <v>69</v>
      </c>
      <c r="AG346" s="94"/>
      <c r="AH346" s="82">
        <v>0</v>
      </c>
      <c r="AI346" s="82"/>
      <c r="AJ346" s="79"/>
      <c r="AK346" s="79"/>
      <c r="AL346" s="79"/>
      <c r="AM346" s="79"/>
      <c r="AN346" s="79"/>
      <c r="AO346" s="68" t="s">
        <v>277</v>
      </c>
      <c r="AP346" s="68"/>
      <c r="AQ346" s="68"/>
      <c r="AR346" s="87"/>
      <c r="AS346" s="87"/>
      <c r="AT346" s="115" t="s">
        <v>1768</v>
      </c>
      <c r="AU346" s="117" t="b">
        <f>IF(Table1[[#This Row],[PROPOSED
Form ID Name]]=Table1[[#This Row],[ADOPTED
Form ID Name]],TRUE,FALSE)</f>
        <v>1</v>
      </c>
      <c r="AV346" s="121" t="s">
        <v>1763</v>
      </c>
      <c r="AW346" s="122" t="b">
        <f>AND(Table1[[#This Row],[PROPOSED Adjustment Description]]=Table1[[#This Row],[ ADOPTED
Adjustment Description]],TRUE,FALSE)</f>
        <v>0</v>
      </c>
    </row>
    <row r="347" spans="1:49" s="1" customFormat="1" ht="45" hidden="1" customHeight="1" x14ac:dyDescent="0.15">
      <c r="A347" s="67">
        <v>700001</v>
      </c>
      <c r="B347" s="68" t="s">
        <v>1179</v>
      </c>
      <c r="C347" s="69">
        <v>2000</v>
      </c>
      <c r="D347" s="68" t="s">
        <v>393</v>
      </c>
      <c r="E347" s="68" t="s">
        <v>72</v>
      </c>
      <c r="F347" s="68" t="s">
        <v>73</v>
      </c>
      <c r="G347" s="68" t="s">
        <v>61</v>
      </c>
      <c r="H347" s="68" t="s">
        <v>62</v>
      </c>
      <c r="I347" s="125">
        <v>57353</v>
      </c>
      <c r="J347" s="126" t="s">
        <v>1770</v>
      </c>
      <c r="K347" s="70">
        <v>1</v>
      </c>
      <c r="L347" s="71">
        <v>147391</v>
      </c>
      <c r="M347" s="71">
        <v>28102</v>
      </c>
      <c r="N347" s="71">
        <v>11580</v>
      </c>
      <c r="O347" s="71">
        <f>SUM(Table1[[#This Row],[Salaries and Wages]:[Variable Fringe]])</f>
        <v>0</v>
      </c>
      <c r="P347" s="71"/>
      <c r="Q347" s="71">
        <v>1314125</v>
      </c>
      <c r="R347" s="71"/>
      <c r="S347" s="71"/>
      <c r="T347" s="71"/>
      <c r="U347" s="71"/>
      <c r="V347" s="71"/>
      <c r="W347" s="71">
        <f>SUM(Table1[[#This Row],[ADOPTED
Supplies]:[ADOPTED
Other]])+Table1[[#This Row],[
 ADOPTED
Capital Expenditures]]</f>
        <v>275642</v>
      </c>
      <c r="X347" s="71"/>
      <c r="Y347" s="71"/>
      <c r="Z347" s="71">
        <v>1501198</v>
      </c>
      <c r="AA347" s="71"/>
      <c r="AB347" s="130" t="s">
        <v>1771</v>
      </c>
      <c r="AC347" s="68" t="s">
        <v>1772</v>
      </c>
      <c r="AD347" s="68" t="s">
        <v>1773</v>
      </c>
      <c r="AE347" s="68" t="s">
        <v>94</v>
      </c>
      <c r="AF347" s="68" t="s">
        <v>69</v>
      </c>
      <c r="AG347" s="92"/>
      <c r="AH347" s="72">
        <v>0</v>
      </c>
      <c r="AI347" s="72"/>
      <c r="AJ347" s="68"/>
      <c r="AK347" s="68"/>
      <c r="AL347" s="68"/>
      <c r="AM347" s="68"/>
      <c r="AN347" s="68"/>
      <c r="AO347" s="68" t="s">
        <v>70</v>
      </c>
      <c r="AP347" s="68"/>
      <c r="AQ347" s="68"/>
      <c r="AR347" s="87"/>
      <c r="AS347" s="87"/>
      <c r="AT347" s="115" t="s">
        <v>1770</v>
      </c>
      <c r="AU347" s="117" t="b">
        <f>IF(Table1[[#This Row],[PROPOSED
Form ID Name]]=Table1[[#This Row],[ADOPTED
Form ID Name]],TRUE,FALSE)</f>
        <v>1</v>
      </c>
      <c r="AV347" s="121" t="s">
        <v>1771</v>
      </c>
      <c r="AW347" s="122" t="b">
        <f>AND(Table1[[#This Row],[PROPOSED Adjustment Description]]=Table1[[#This Row],[ ADOPTED
Adjustment Description]],TRUE,FALSE)</f>
        <v>0</v>
      </c>
    </row>
    <row r="348" spans="1:49" s="1" customFormat="1" ht="45" hidden="1" customHeight="1" x14ac:dyDescent="0.15">
      <c r="A348" s="61">
        <v>700001</v>
      </c>
      <c r="B348" s="62" t="s">
        <v>1179</v>
      </c>
      <c r="C348" s="63">
        <v>2000</v>
      </c>
      <c r="D348" s="62" t="s">
        <v>393</v>
      </c>
      <c r="E348" s="62" t="s">
        <v>126</v>
      </c>
      <c r="F348" s="62" t="s">
        <v>307</v>
      </c>
      <c r="G348" s="62" t="s">
        <v>262</v>
      </c>
      <c r="H348" s="62" t="s">
        <v>263</v>
      </c>
      <c r="I348" s="125">
        <v>57354</v>
      </c>
      <c r="J348" s="126" t="s">
        <v>1774</v>
      </c>
      <c r="K348" s="64">
        <v>2.76</v>
      </c>
      <c r="L348" s="65">
        <v>274908</v>
      </c>
      <c r="M348" s="65">
        <v>60081</v>
      </c>
      <c r="N348" s="65">
        <v>28399</v>
      </c>
      <c r="O348" s="65">
        <f>SUM(Table1[[#This Row],[Salaries and Wages]:[Variable Fringe]])</f>
        <v>0</v>
      </c>
      <c r="P348" s="65"/>
      <c r="Q348" s="65"/>
      <c r="R348" s="65"/>
      <c r="S348" s="65"/>
      <c r="T348" s="65"/>
      <c r="U348" s="65"/>
      <c r="V348" s="65"/>
      <c r="W348" s="65">
        <f>SUM(Table1[[#This Row],[ADOPTED
Supplies]:[ADOPTED
Other]])+Table1[[#This Row],[
 ADOPTED
Capital Expenditures]]</f>
        <v>105420</v>
      </c>
      <c r="X348" s="65"/>
      <c r="Y348" s="65"/>
      <c r="Z348" s="65">
        <v>363388</v>
      </c>
      <c r="AA348" s="65"/>
      <c r="AB348" s="130" t="s">
        <v>1775</v>
      </c>
      <c r="AC348" s="62" t="s">
        <v>1776</v>
      </c>
      <c r="AD348" s="62" t="s">
        <v>1777</v>
      </c>
      <c r="AE348" s="62" t="s">
        <v>94</v>
      </c>
      <c r="AF348" s="62" t="s">
        <v>69</v>
      </c>
      <c r="AG348" s="91"/>
      <c r="AH348" s="66">
        <v>1</v>
      </c>
      <c r="AI348" s="66"/>
      <c r="AJ348" s="62"/>
      <c r="AK348" s="62"/>
      <c r="AL348" s="62"/>
      <c r="AM348" s="62"/>
      <c r="AN348" s="62"/>
      <c r="AO348" s="62" t="s">
        <v>70</v>
      </c>
      <c r="AP348" s="62"/>
      <c r="AQ348" s="62"/>
      <c r="AR348" s="87"/>
      <c r="AS348" s="87"/>
      <c r="AT348" s="115" t="s">
        <v>1774</v>
      </c>
      <c r="AU348" s="117" t="b">
        <f>IF(Table1[[#This Row],[PROPOSED
Form ID Name]]=Table1[[#This Row],[ADOPTED
Form ID Name]],TRUE,FALSE)</f>
        <v>1</v>
      </c>
      <c r="AV348" s="121" t="s">
        <v>1775</v>
      </c>
      <c r="AW348" s="122" t="b">
        <f>AND(Table1[[#This Row],[PROPOSED Adjustment Description]]=Table1[[#This Row],[ ADOPTED
Adjustment Description]],TRUE,FALSE)</f>
        <v>0</v>
      </c>
    </row>
    <row r="349" spans="1:49" s="1" customFormat="1" ht="45" hidden="1" customHeight="1" x14ac:dyDescent="0.15">
      <c r="A349" s="61">
        <v>700011</v>
      </c>
      <c r="B349" s="62" t="s">
        <v>392</v>
      </c>
      <c r="C349" s="63">
        <v>2000</v>
      </c>
      <c r="D349" s="62" t="s">
        <v>393</v>
      </c>
      <c r="E349" s="62" t="s">
        <v>126</v>
      </c>
      <c r="F349" s="62" t="s">
        <v>307</v>
      </c>
      <c r="G349" s="62" t="s">
        <v>262</v>
      </c>
      <c r="H349" s="62" t="s">
        <v>263</v>
      </c>
      <c r="I349" s="125">
        <v>57355</v>
      </c>
      <c r="J349" s="126" t="s">
        <v>1780</v>
      </c>
      <c r="K349" s="64">
        <v>5.74</v>
      </c>
      <c r="L349" s="65">
        <v>608244</v>
      </c>
      <c r="M349" s="65">
        <v>116011</v>
      </c>
      <c r="N349" s="65">
        <v>48876</v>
      </c>
      <c r="O349" s="65">
        <f>SUM(Table1[[#This Row],[Salaries and Wages]:[Variable Fringe]])</f>
        <v>0</v>
      </c>
      <c r="P349" s="65"/>
      <c r="Q349" s="65"/>
      <c r="R349" s="65"/>
      <c r="S349" s="65"/>
      <c r="T349" s="65"/>
      <c r="U349" s="65"/>
      <c r="V349" s="65"/>
      <c r="W349" s="65">
        <f>SUM(Table1[[#This Row],[ADOPTED
Supplies]:[ADOPTED
Other]])+Table1[[#This Row],[
 ADOPTED
Capital Expenditures]]</f>
        <v>0</v>
      </c>
      <c r="X349" s="65"/>
      <c r="Y349" s="65"/>
      <c r="Z349" s="65">
        <v>773131</v>
      </c>
      <c r="AA349" s="65"/>
      <c r="AB349" s="130" t="s">
        <v>1781</v>
      </c>
      <c r="AC349" s="62" t="s">
        <v>1782</v>
      </c>
      <c r="AD349" s="62" t="s">
        <v>1777</v>
      </c>
      <c r="AE349" s="62" t="s">
        <v>94</v>
      </c>
      <c r="AF349" s="62" t="s">
        <v>69</v>
      </c>
      <c r="AG349" s="91"/>
      <c r="AH349" s="66">
        <v>1</v>
      </c>
      <c r="AI349" s="66"/>
      <c r="AJ349" s="62"/>
      <c r="AK349" s="62"/>
      <c r="AL349" s="62"/>
      <c r="AM349" s="62"/>
      <c r="AN349" s="62"/>
      <c r="AO349" s="62" t="s">
        <v>70</v>
      </c>
      <c r="AP349" s="62"/>
      <c r="AQ349" s="62"/>
      <c r="AR349" s="87"/>
      <c r="AS349" s="87"/>
      <c r="AT349" s="115" t="s">
        <v>1780</v>
      </c>
      <c r="AU349" s="117" t="b">
        <f>IF(Table1[[#This Row],[PROPOSED
Form ID Name]]=Table1[[#This Row],[ADOPTED
Form ID Name]],TRUE,FALSE)</f>
        <v>1</v>
      </c>
      <c r="AV349" s="121" t="s">
        <v>1781</v>
      </c>
      <c r="AW349" s="122" t="b">
        <f>AND(Table1[[#This Row],[PROPOSED Adjustment Description]]=Table1[[#This Row],[ ADOPTED
Adjustment Description]],TRUE,FALSE)</f>
        <v>0</v>
      </c>
    </row>
    <row r="350" spans="1:49" s="1" customFormat="1" ht="45" hidden="1" customHeight="1" x14ac:dyDescent="0.15">
      <c r="A350" s="61">
        <v>700000</v>
      </c>
      <c r="B350" s="62" t="s">
        <v>1169</v>
      </c>
      <c r="C350" s="63">
        <v>2000</v>
      </c>
      <c r="D350" s="62" t="s">
        <v>393</v>
      </c>
      <c r="E350" s="62" t="s">
        <v>449</v>
      </c>
      <c r="F350" s="62" t="s">
        <v>60</v>
      </c>
      <c r="G350" s="62" t="s">
        <v>128</v>
      </c>
      <c r="H350" s="62" t="s">
        <v>83</v>
      </c>
      <c r="I350" s="125">
        <v>57356</v>
      </c>
      <c r="J350" s="126" t="s">
        <v>1783</v>
      </c>
      <c r="K350" s="64">
        <v>0.51</v>
      </c>
      <c r="L350" s="65">
        <v>44406</v>
      </c>
      <c r="M350" s="65">
        <v>9905</v>
      </c>
      <c r="N350" s="65">
        <v>5074</v>
      </c>
      <c r="O350" s="65">
        <f>SUM(Table1[[#This Row],[Salaries and Wages]:[Variable Fringe]])</f>
        <v>0</v>
      </c>
      <c r="P350" s="65"/>
      <c r="Q350" s="65"/>
      <c r="R350" s="65"/>
      <c r="S350" s="65"/>
      <c r="T350" s="65"/>
      <c r="U350" s="65"/>
      <c r="V350" s="65"/>
      <c r="W350" s="65">
        <f>SUM(Table1[[#This Row],[ADOPTED
Supplies]:[ADOPTED
Other]])+Table1[[#This Row],[
 ADOPTED
Capital Expenditures]]</f>
        <v>4746</v>
      </c>
      <c r="X350" s="65"/>
      <c r="Y350" s="65"/>
      <c r="Z350" s="65">
        <v>59385</v>
      </c>
      <c r="AA350" s="65"/>
      <c r="AB350" s="130" t="s">
        <v>1784</v>
      </c>
      <c r="AC350" s="62" t="s">
        <v>1785</v>
      </c>
      <c r="AD350" s="66" t="s">
        <v>1786</v>
      </c>
      <c r="AE350" s="62" t="s">
        <v>94</v>
      </c>
      <c r="AF350" s="62" t="s">
        <v>69</v>
      </c>
      <c r="AG350" s="91"/>
      <c r="AH350" s="66">
        <v>0</v>
      </c>
      <c r="AI350" s="66"/>
      <c r="AJ350" s="62"/>
      <c r="AK350" s="62"/>
      <c r="AL350" s="62"/>
      <c r="AM350" s="62"/>
      <c r="AN350" s="62"/>
      <c r="AO350" s="62" t="s">
        <v>133</v>
      </c>
      <c r="AP350" s="62"/>
      <c r="AQ350" s="62"/>
      <c r="AR350" s="87"/>
      <c r="AS350" s="87"/>
      <c r="AT350" s="115" t="s">
        <v>1783</v>
      </c>
      <c r="AU350" s="117" t="b">
        <f>IF(Table1[[#This Row],[PROPOSED
Form ID Name]]=Table1[[#This Row],[ADOPTED
Form ID Name]],TRUE,FALSE)</f>
        <v>1</v>
      </c>
      <c r="AV350" s="121" t="s">
        <v>1784</v>
      </c>
      <c r="AW350" s="122" t="b">
        <f>AND(Table1[[#This Row],[PROPOSED Adjustment Description]]=Table1[[#This Row],[ ADOPTED
Adjustment Description]],TRUE,FALSE)</f>
        <v>0</v>
      </c>
    </row>
    <row r="351" spans="1:49" s="1" customFormat="1" ht="45" hidden="1" customHeight="1" x14ac:dyDescent="0.15">
      <c r="A351" s="67">
        <v>700001</v>
      </c>
      <c r="B351" s="68" t="s">
        <v>1179</v>
      </c>
      <c r="C351" s="69">
        <v>2000</v>
      </c>
      <c r="D351" s="68" t="s">
        <v>393</v>
      </c>
      <c r="E351" s="68" t="s">
        <v>449</v>
      </c>
      <c r="F351" s="68" t="s">
        <v>60</v>
      </c>
      <c r="G351" s="68" t="s">
        <v>128</v>
      </c>
      <c r="H351" s="68" t="s">
        <v>83</v>
      </c>
      <c r="I351" s="125">
        <v>57357</v>
      </c>
      <c r="J351" s="126" t="s">
        <v>1787</v>
      </c>
      <c r="K351" s="70">
        <v>1.99</v>
      </c>
      <c r="L351" s="71">
        <v>183219</v>
      </c>
      <c r="M351" s="71">
        <v>39829</v>
      </c>
      <c r="N351" s="71">
        <v>20070</v>
      </c>
      <c r="O351" s="71">
        <f>SUM(Table1[[#This Row],[Salaries and Wages]:[Variable Fringe]])</f>
        <v>0</v>
      </c>
      <c r="P351" s="71"/>
      <c r="Q351" s="71"/>
      <c r="R351" s="71"/>
      <c r="S351" s="71"/>
      <c r="T351" s="71"/>
      <c r="U351" s="71"/>
      <c r="V351" s="71"/>
      <c r="W351" s="71">
        <f>SUM(Table1[[#This Row],[ADOPTED
Supplies]:[ADOPTED
Other]])+Table1[[#This Row],[
 ADOPTED
Capital Expenditures]]</f>
        <v>67118</v>
      </c>
      <c r="X351" s="71"/>
      <c r="Y351" s="71"/>
      <c r="Z351" s="71">
        <v>243118</v>
      </c>
      <c r="AA351" s="71"/>
      <c r="AB351" s="130" t="s">
        <v>1784</v>
      </c>
      <c r="AC351" s="72" t="s">
        <v>1788</v>
      </c>
      <c r="AD351" s="72" t="s">
        <v>1786</v>
      </c>
      <c r="AE351" s="68" t="s">
        <v>94</v>
      </c>
      <c r="AF351" s="68" t="s">
        <v>69</v>
      </c>
      <c r="AG351" s="92"/>
      <c r="AH351" s="72">
        <v>0</v>
      </c>
      <c r="AI351" s="72"/>
      <c r="AJ351" s="68"/>
      <c r="AK351" s="68"/>
      <c r="AL351" s="68"/>
      <c r="AM351" s="68"/>
      <c r="AN351" s="68"/>
      <c r="AO351" s="68" t="s">
        <v>133</v>
      </c>
      <c r="AP351" s="68"/>
      <c r="AQ351" s="68"/>
      <c r="AR351" s="87"/>
      <c r="AS351" s="87"/>
      <c r="AT351" s="115" t="s">
        <v>1787</v>
      </c>
      <c r="AU351" s="117" t="b">
        <f>IF(Table1[[#This Row],[PROPOSED
Form ID Name]]=Table1[[#This Row],[ADOPTED
Form ID Name]],TRUE,FALSE)</f>
        <v>1</v>
      </c>
      <c r="AV351" s="121" t="s">
        <v>1784</v>
      </c>
      <c r="AW351" s="122" t="b">
        <f>AND(Table1[[#This Row],[PROPOSED Adjustment Description]]=Table1[[#This Row],[ ADOPTED
Adjustment Description]],TRUE,FALSE)</f>
        <v>0</v>
      </c>
    </row>
    <row r="352" spans="1:49" s="1" customFormat="1" ht="45" hidden="1" customHeight="1" x14ac:dyDescent="0.15">
      <c r="A352" s="67">
        <v>700011</v>
      </c>
      <c r="B352" s="68" t="s">
        <v>392</v>
      </c>
      <c r="C352" s="69">
        <v>2000</v>
      </c>
      <c r="D352" s="68" t="s">
        <v>393</v>
      </c>
      <c r="E352" s="68" t="s">
        <v>449</v>
      </c>
      <c r="F352" s="68" t="s">
        <v>60</v>
      </c>
      <c r="G352" s="68" t="s">
        <v>128</v>
      </c>
      <c r="H352" s="68" t="s">
        <v>83</v>
      </c>
      <c r="I352" s="125">
        <v>57358</v>
      </c>
      <c r="J352" s="126" t="s">
        <v>1789</v>
      </c>
      <c r="K352" s="70">
        <v>3.5</v>
      </c>
      <c r="L352" s="71">
        <v>210023</v>
      </c>
      <c r="M352" s="71">
        <v>56515</v>
      </c>
      <c r="N352" s="71">
        <v>32271</v>
      </c>
      <c r="O352" s="71">
        <f>SUM(Table1[[#This Row],[Salaries and Wages]:[Variable Fringe]])</f>
        <v>0</v>
      </c>
      <c r="P352" s="71"/>
      <c r="Q352" s="71">
        <v>4650000</v>
      </c>
      <c r="R352" s="71"/>
      <c r="S352" s="71"/>
      <c r="T352" s="71"/>
      <c r="U352" s="71"/>
      <c r="V352" s="71">
        <v>940000</v>
      </c>
      <c r="W352" s="71">
        <f>SUM(Table1[[#This Row],[ADOPTED
Supplies]:[ADOPTED
Other]])+Table1[[#This Row],[
 ADOPTED
Capital Expenditures]]</f>
        <v>61588</v>
      </c>
      <c r="X352" s="71"/>
      <c r="Y352" s="71"/>
      <c r="Z352" s="71">
        <v>5888809</v>
      </c>
      <c r="AA352" s="71"/>
      <c r="AB352" s="130" t="s">
        <v>1790</v>
      </c>
      <c r="AC352" s="68" t="s">
        <v>1791</v>
      </c>
      <c r="AD352" s="72" t="s">
        <v>1786</v>
      </c>
      <c r="AE352" s="68" t="s">
        <v>94</v>
      </c>
      <c r="AF352" s="68" t="s">
        <v>69</v>
      </c>
      <c r="AG352" s="92"/>
      <c r="AH352" s="72">
        <v>0</v>
      </c>
      <c r="AI352" s="72"/>
      <c r="AJ352" s="68"/>
      <c r="AK352" s="68"/>
      <c r="AL352" s="68"/>
      <c r="AM352" s="68"/>
      <c r="AN352" s="68"/>
      <c r="AO352" s="68" t="s">
        <v>133</v>
      </c>
      <c r="AP352" s="68"/>
      <c r="AQ352" s="68"/>
      <c r="AR352" s="87"/>
      <c r="AS352" s="87"/>
      <c r="AT352" s="115" t="s">
        <v>1789</v>
      </c>
      <c r="AU352" s="117" t="b">
        <f>IF(Table1[[#This Row],[PROPOSED
Form ID Name]]=Table1[[#This Row],[ADOPTED
Form ID Name]],TRUE,FALSE)</f>
        <v>1</v>
      </c>
      <c r="AV352" s="121" t="s">
        <v>1784</v>
      </c>
      <c r="AW352" s="122" t="b">
        <f>AND(Table1[[#This Row],[PROPOSED Adjustment Description]]=Table1[[#This Row],[ ADOPTED
Adjustment Description]],TRUE,FALSE)</f>
        <v>0</v>
      </c>
    </row>
    <row r="353" spans="1:49" s="1" customFormat="1" ht="45" hidden="1" customHeight="1" x14ac:dyDescent="0.15">
      <c r="A353" s="67">
        <v>700000</v>
      </c>
      <c r="B353" s="68" t="s">
        <v>1169</v>
      </c>
      <c r="C353" s="69">
        <v>2000</v>
      </c>
      <c r="D353" s="68" t="s">
        <v>393</v>
      </c>
      <c r="E353" s="68" t="s">
        <v>59</v>
      </c>
      <c r="F353" s="68" t="s">
        <v>73</v>
      </c>
      <c r="G353" s="68" t="s">
        <v>61</v>
      </c>
      <c r="H353" s="68" t="s">
        <v>62</v>
      </c>
      <c r="I353" s="125">
        <v>57359</v>
      </c>
      <c r="J353" s="126" t="s">
        <v>1792</v>
      </c>
      <c r="K353" s="70">
        <v>0.2</v>
      </c>
      <c r="L353" s="71">
        <v>21702</v>
      </c>
      <c r="M353" s="71">
        <v>4540</v>
      </c>
      <c r="N353" s="71">
        <v>2106</v>
      </c>
      <c r="O353" s="71">
        <f>SUM(Table1[[#This Row],[Salaries and Wages]:[Variable Fringe]])</f>
        <v>0</v>
      </c>
      <c r="P353" s="71"/>
      <c r="Q353" s="71"/>
      <c r="R353" s="71"/>
      <c r="S353" s="71"/>
      <c r="T353" s="71"/>
      <c r="U353" s="71"/>
      <c r="V353" s="71"/>
      <c r="W353" s="71">
        <f>SUM(Table1[[#This Row],[ADOPTED
Supplies]:[ADOPTED
Other]])+Table1[[#This Row],[
 ADOPTED
Capital Expenditures]]</f>
        <v>0</v>
      </c>
      <c r="X353" s="71"/>
      <c r="Y353" s="71"/>
      <c r="Z353" s="71">
        <v>28348</v>
      </c>
      <c r="AA353" s="71"/>
      <c r="AB353" s="130" t="s">
        <v>1793</v>
      </c>
      <c r="AC353" s="68" t="s">
        <v>1794</v>
      </c>
      <c r="AD353" s="72" t="s">
        <v>1795</v>
      </c>
      <c r="AE353" s="68" t="s">
        <v>67</v>
      </c>
      <c r="AF353" s="68"/>
      <c r="AG353" s="92"/>
      <c r="AH353" s="72">
        <v>1</v>
      </c>
      <c r="AI353" s="72"/>
      <c r="AJ353" s="68"/>
      <c r="AK353" s="68"/>
      <c r="AL353" s="68"/>
      <c r="AM353" s="68"/>
      <c r="AN353" s="68"/>
      <c r="AO353" s="68" t="s">
        <v>70</v>
      </c>
      <c r="AP353" s="68"/>
      <c r="AQ353" s="68"/>
      <c r="AR353" s="87"/>
      <c r="AS353" s="87"/>
      <c r="AT353" s="115" t="s">
        <v>1792</v>
      </c>
      <c r="AU353" s="117" t="b">
        <f>IF(Table1[[#This Row],[PROPOSED
Form ID Name]]=Table1[[#This Row],[ADOPTED
Form ID Name]],TRUE,FALSE)</f>
        <v>1</v>
      </c>
      <c r="AV353" s="121" t="s">
        <v>1793</v>
      </c>
      <c r="AW353" s="122" t="b">
        <f>AND(Table1[[#This Row],[PROPOSED Adjustment Description]]=Table1[[#This Row],[ ADOPTED
Adjustment Description]],TRUE,FALSE)</f>
        <v>0</v>
      </c>
    </row>
    <row r="354" spans="1:49" s="1" customFormat="1" ht="45" hidden="1" customHeight="1" x14ac:dyDescent="0.15">
      <c r="A354" s="61">
        <v>700001</v>
      </c>
      <c r="B354" s="62" t="s">
        <v>1179</v>
      </c>
      <c r="C354" s="63">
        <v>2000</v>
      </c>
      <c r="D354" s="62" t="s">
        <v>393</v>
      </c>
      <c r="E354" s="62" t="s">
        <v>59</v>
      </c>
      <c r="F354" s="62" t="s">
        <v>73</v>
      </c>
      <c r="G354" s="62" t="s">
        <v>61</v>
      </c>
      <c r="H354" s="62" t="s">
        <v>62</v>
      </c>
      <c r="I354" s="125">
        <v>57360</v>
      </c>
      <c r="J354" s="126" t="s">
        <v>1797</v>
      </c>
      <c r="K354" s="64">
        <v>0.35</v>
      </c>
      <c r="L354" s="65">
        <v>37979</v>
      </c>
      <c r="M354" s="65">
        <v>7943</v>
      </c>
      <c r="N354" s="65">
        <v>3686</v>
      </c>
      <c r="O354" s="65">
        <f>SUM(Table1[[#This Row],[Salaries and Wages]:[Variable Fringe]])</f>
        <v>0</v>
      </c>
      <c r="P354" s="65"/>
      <c r="Q354" s="65"/>
      <c r="R354" s="65"/>
      <c r="S354" s="65"/>
      <c r="T354" s="65"/>
      <c r="U354" s="65"/>
      <c r="V354" s="65"/>
      <c r="W354" s="65">
        <f>SUM(Table1[[#This Row],[ADOPTED
Supplies]:[ADOPTED
Other]])+Table1[[#This Row],[
 ADOPTED
Capital Expenditures]]</f>
        <v>300195</v>
      </c>
      <c r="X354" s="65"/>
      <c r="Y354" s="65"/>
      <c r="Z354" s="65">
        <v>49608</v>
      </c>
      <c r="AA354" s="65"/>
      <c r="AB354" s="130" t="s">
        <v>1793</v>
      </c>
      <c r="AC354" s="62" t="s">
        <v>1798</v>
      </c>
      <c r="AD354" s="66" t="s">
        <v>1795</v>
      </c>
      <c r="AE354" s="62" t="s">
        <v>67</v>
      </c>
      <c r="AF354" s="62"/>
      <c r="AG354" s="91"/>
      <c r="AH354" s="66">
        <v>0</v>
      </c>
      <c r="AI354" s="66"/>
      <c r="AJ354" s="62"/>
      <c r="AK354" s="62"/>
      <c r="AL354" s="62"/>
      <c r="AM354" s="62"/>
      <c r="AN354" s="62"/>
      <c r="AO354" s="62" t="s">
        <v>70</v>
      </c>
      <c r="AP354" s="62"/>
      <c r="AQ354" s="62"/>
      <c r="AR354" s="87"/>
      <c r="AS354" s="87"/>
      <c r="AT354" s="115" t="s">
        <v>1797</v>
      </c>
      <c r="AU354" s="117" t="b">
        <f>IF(Table1[[#This Row],[PROPOSED
Form ID Name]]=Table1[[#This Row],[ADOPTED
Form ID Name]],TRUE,FALSE)</f>
        <v>1</v>
      </c>
      <c r="AV354" s="121" t="s">
        <v>1793</v>
      </c>
      <c r="AW354" s="122" t="b">
        <f>AND(Table1[[#This Row],[PROPOSED Adjustment Description]]=Table1[[#This Row],[ ADOPTED
Adjustment Description]],TRUE,FALSE)</f>
        <v>0</v>
      </c>
    </row>
    <row r="355" spans="1:49" s="1" customFormat="1" ht="45" hidden="1" customHeight="1" x14ac:dyDescent="0.15">
      <c r="A355" s="61">
        <v>700011</v>
      </c>
      <c r="B355" s="62" t="s">
        <v>392</v>
      </c>
      <c r="C355" s="63">
        <v>2000</v>
      </c>
      <c r="D355" s="62" t="s">
        <v>393</v>
      </c>
      <c r="E355" s="62" t="s">
        <v>59</v>
      </c>
      <c r="F355" s="62" t="s">
        <v>73</v>
      </c>
      <c r="G355" s="62" t="s">
        <v>61</v>
      </c>
      <c r="H355" s="62" t="s">
        <v>62</v>
      </c>
      <c r="I355" s="125">
        <v>57361</v>
      </c>
      <c r="J355" s="126" t="s">
        <v>1800</v>
      </c>
      <c r="K355" s="64">
        <v>7.45</v>
      </c>
      <c r="L355" s="65">
        <v>527253</v>
      </c>
      <c r="M355" s="65">
        <v>158565</v>
      </c>
      <c r="N355" s="65">
        <v>70856</v>
      </c>
      <c r="O355" s="65">
        <f>SUM(Table1[[#This Row],[Salaries and Wages]:[Variable Fringe]])</f>
        <v>0</v>
      </c>
      <c r="P355" s="65"/>
      <c r="Q355" s="65"/>
      <c r="R355" s="65"/>
      <c r="S355" s="65"/>
      <c r="T355" s="65"/>
      <c r="U355" s="65"/>
      <c r="V355" s="65"/>
      <c r="W355" s="65">
        <f>SUM(Table1[[#This Row],[ADOPTED
Supplies]:[ADOPTED
Other]])+Table1[[#This Row],[
 ADOPTED
Capital Expenditures]]</f>
        <v>0</v>
      </c>
      <c r="X355" s="65"/>
      <c r="Y355" s="65"/>
      <c r="Z355" s="65">
        <v>756674</v>
      </c>
      <c r="AA355" s="65"/>
      <c r="AB355" s="130" t="s">
        <v>1793</v>
      </c>
      <c r="AC355" s="62" t="s">
        <v>1801</v>
      </c>
      <c r="AD355" s="66" t="s">
        <v>1795</v>
      </c>
      <c r="AE355" s="62" t="s">
        <v>67</v>
      </c>
      <c r="AF355" s="62"/>
      <c r="AG355" s="91"/>
      <c r="AH355" s="66">
        <v>0</v>
      </c>
      <c r="AI355" s="66"/>
      <c r="AJ355" s="62"/>
      <c r="AK355" s="62"/>
      <c r="AL355" s="62"/>
      <c r="AM355" s="62"/>
      <c r="AN355" s="62"/>
      <c r="AO355" s="62" t="s">
        <v>70</v>
      </c>
      <c r="AP355" s="62"/>
      <c r="AQ355" s="62"/>
      <c r="AR355" s="87"/>
      <c r="AS355" s="87"/>
      <c r="AT355" s="115" t="s">
        <v>1800</v>
      </c>
      <c r="AU355" s="117" t="b">
        <f>IF(Table1[[#This Row],[PROPOSED
Form ID Name]]=Table1[[#This Row],[ADOPTED
Form ID Name]],TRUE,FALSE)</f>
        <v>1</v>
      </c>
      <c r="AV355" s="121" t="s">
        <v>1793</v>
      </c>
      <c r="AW355" s="122" t="b">
        <f>AND(Table1[[#This Row],[PROPOSED Adjustment Description]]=Table1[[#This Row],[ ADOPTED
Adjustment Description]],TRUE,FALSE)</f>
        <v>0</v>
      </c>
    </row>
    <row r="356" spans="1:49" s="1" customFormat="1" ht="45" hidden="1" customHeight="1" x14ac:dyDescent="0.15">
      <c r="A356" s="67">
        <v>700011</v>
      </c>
      <c r="B356" s="79" t="s">
        <v>392</v>
      </c>
      <c r="C356" s="69">
        <v>2000</v>
      </c>
      <c r="D356" s="79" t="s">
        <v>393</v>
      </c>
      <c r="E356" s="79" t="s">
        <v>245</v>
      </c>
      <c r="F356" s="79" t="s">
        <v>83</v>
      </c>
      <c r="G356" s="79" t="s">
        <v>160</v>
      </c>
      <c r="H356" s="79" t="s">
        <v>83</v>
      </c>
      <c r="I356" s="125">
        <v>57362</v>
      </c>
      <c r="J356" s="127" t="s">
        <v>1802</v>
      </c>
      <c r="K356" s="80"/>
      <c r="L356" s="81"/>
      <c r="M356" s="81"/>
      <c r="N356" s="81"/>
      <c r="O356" s="81">
        <f>SUM(Table1[[#This Row],[Salaries and Wages]:[Variable Fringe]])</f>
        <v>0</v>
      </c>
      <c r="P356" s="81">
        <v>31000000</v>
      </c>
      <c r="Q356" s="81">
        <v>2000000</v>
      </c>
      <c r="R356" s="81"/>
      <c r="S356" s="81"/>
      <c r="T356" s="81">
        <v>175000</v>
      </c>
      <c r="U356" s="81"/>
      <c r="V356" s="81"/>
      <c r="W356" s="81">
        <f>SUM(Table1[[#This Row],[ADOPTED
Supplies]:[ADOPTED
Other]])+Table1[[#This Row],[
 ADOPTED
Capital Expenditures]]</f>
        <v>0</v>
      </c>
      <c r="X356" s="81"/>
      <c r="Y356" s="81"/>
      <c r="Z356" s="81">
        <v>33175000</v>
      </c>
      <c r="AA356" s="81"/>
      <c r="AB356" s="132" t="s">
        <v>1803</v>
      </c>
      <c r="AC356" s="68" t="s">
        <v>1804</v>
      </c>
      <c r="AD356" s="68" t="s">
        <v>1805</v>
      </c>
      <c r="AE356" s="79" t="s">
        <v>94</v>
      </c>
      <c r="AF356" s="79" t="s">
        <v>69</v>
      </c>
      <c r="AG356" s="94"/>
      <c r="AH356" s="82">
        <v>0</v>
      </c>
      <c r="AI356" s="82"/>
      <c r="AJ356" s="79"/>
      <c r="AK356" s="79"/>
      <c r="AL356" s="79"/>
      <c r="AM356" s="79"/>
      <c r="AN356" s="79"/>
      <c r="AO356" s="68" t="s">
        <v>83</v>
      </c>
      <c r="AP356" s="68"/>
      <c r="AQ356" s="68"/>
      <c r="AR356" s="87"/>
      <c r="AS356" s="87"/>
      <c r="AT356" s="115" t="s">
        <v>1802</v>
      </c>
      <c r="AU356" s="117" t="b">
        <f>IF(Table1[[#This Row],[PROPOSED
Form ID Name]]=Table1[[#This Row],[ADOPTED
Form ID Name]],TRUE,FALSE)</f>
        <v>1</v>
      </c>
      <c r="AV356" s="121" t="s">
        <v>1803</v>
      </c>
      <c r="AW356" s="122" t="b">
        <f>AND(Table1[[#This Row],[PROPOSED Adjustment Description]]=Table1[[#This Row],[ ADOPTED
Adjustment Description]],TRUE,FALSE)</f>
        <v>0</v>
      </c>
    </row>
    <row r="357" spans="1:49" s="1" customFormat="1" ht="45" hidden="1" customHeight="1" x14ac:dyDescent="0.15">
      <c r="A357" s="61">
        <v>100000</v>
      </c>
      <c r="B357" s="62" t="s">
        <v>57</v>
      </c>
      <c r="C357" s="63">
        <v>1713</v>
      </c>
      <c r="D357" s="62" t="s">
        <v>875</v>
      </c>
      <c r="E357" s="62" t="s">
        <v>329</v>
      </c>
      <c r="F357" s="62" t="s">
        <v>127</v>
      </c>
      <c r="G357" s="62" t="s">
        <v>84</v>
      </c>
      <c r="H357" s="62" t="s">
        <v>83</v>
      </c>
      <c r="I357" s="125">
        <v>57363</v>
      </c>
      <c r="J357" s="126" t="s">
        <v>1806</v>
      </c>
      <c r="K357" s="64"/>
      <c r="L357" s="65"/>
      <c r="M357" s="65"/>
      <c r="N357" s="65"/>
      <c r="O357" s="65">
        <f>SUM(Table1[[#This Row],[Salaries and Wages]:[Variable Fringe]])</f>
        <v>0</v>
      </c>
      <c r="P357" s="65"/>
      <c r="Q357" s="65"/>
      <c r="R357" s="65"/>
      <c r="S357" s="65"/>
      <c r="T357" s="65"/>
      <c r="U357" s="65"/>
      <c r="V357" s="65"/>
      <c r="W357" s="65">
        <f>SUM(Table1[[#This Row],[ADOPTED
Supplies]:[ADOPTED
Other]])+Table1[[#This Row],[
 ADOPTED
Capital Expenditures]]</f>
        <v>0</v>
      </c>
      <c r="X357" s="65"/>
      <c r="Y357" s="65"/>
      <c r="Z357" s="65"/>
      <c r="AA357" s="65">
        <v>415602</v>
      </c>
      <c r="AB357" s="130" t="s">
        <v>1807</v>
      </c>
      <c r="AC357" s="62" t="s">
        <v>1808</v>
      </c>
      <c r="AD357" s="62" t="s">
        <v>1809</v>
      </c>
      <c r="AE357" s="62" t="s">
        <v>94</v>
      </c>
      <c r="AF357" s="62" t="s">
        <v>69</v>
      </c>
      <c r="AG357" s="91"/>
      <c r="AH357" s="66">
        <v>0</v>
      </c>
      <c r="AI357" s="66"/>
      <c r="AJ357" s="62"/>
      <c r="AK357" s="62"/>
      <c r="AL357" s="62"/>
      <c r="AM357" s="62"/>
      <c r="AN357" s="62"/>
      <c r="AO357" s="62"/>
      <c r="AP357" s="62"/>
      <c r="AQ357" s="62"/>
      <c r="AR357" s="62"/>
      <c r="AS357" s="62" t="s">
        <v>277</v>
      </c>
      <c r="AT357" s="115" t="s">
        <v>1806</v>
      </c>
      <c r="AU357" s="116" t="b">
        <f>IF(Table1[[#This Row],[PROPOSED
Form ID Name]]=Table1[[#This Row],[ADOPTED
Form ID Name]],TRUE,FALSE)</f>
        <v>1</v>
      </c>
      <c r="AV357" s="121" t="s">
        <v>1807</v>
      </c>
      <c r="AW357" s="122" t="b">
        <f>AND(Table1[[#This Row],[PROPOSED Adjustment Description]]=Table1[[#This Row],[ ADOPTED
Adjustment Description]],TRUE,FALSE)</f>
        <v>0</v>
      </c>
    </row>
    <row r="358" spans="1:49" s="1" customFormat="1" ht="45" hidden="1" customHeight="1" x14ac:dyDescent="0.15">
      <c r="A358" s="67">
        <v>200205</v>
      </c>
      <c r="B358" s="79" t="s">
        <v>96</v>
      </c>
      <c r="C358" s="69">
        <v>1414</v>
      </c>
      <c r="D358" s="79" t="s">
        <v>97</v>
      </c>
      <c r="E358" s="79" t="s">
        <v>83</v>
      </c>
      <c r="F358" s="79" t="s">
        <v>83</v>
      </c>
      <c r="G358" s="79" t="s">
        <v>61</v>
      </c>
      <c r="H358" s="79" t="s">
        <v>83</v>
      </c>
      <c r="I358" s="125">
        <v>57371</v>
      </c>
      <c r="J358" s="127" t="s">
        <v>1810</v>
      </c>
      <c r="K358" s="80"/>
      <c r="L358" s="81"/>
      <c r="M358" s="81"/>
      <c r="N358" s="81"/>
      <c r="O358" s="81">
        <f>SUM(Table1[[#This Row],[Salaries and Wages]:[Variable Fringe]])</f>
        <v>0</v>
      </c>
      <c r="P358" s="81"/>
      <c r="Q358" s="81"/>
      <c r="R358" s="81"/>
      <c r="S358" s="81"/>
      <c r="T358" s="81"/>
      <c r="U358" s="81"/>
      <c r="V358" s="81"/>
      <c r="W358" s="81">
        <f>SUM(Table1[[#This Row],[ADOPTED
Supplies]:[ADOPTED
Other]])+Table1[[#This Row],[
 ADOPTED
Capital Expenditures]]</f>
        <v>6983</v>
      </c>
      <c r="X358" s="83">
        <v>-1572796</v>
      </c>
      <c r="Y358" s="81"/>
      <c r="Z358" s="83">
        <v>-1572796</v>
      </c>
      <c r="AA358" s="81"/>
      <c r="AB358" s="131" t="s">
        <v>1811</v>
      </c>
      <c r="AC358" s="72" t="s">
        <v>1812</v>
      </c>
      <c r="AD358" s="68" t="s">
        <v>1813</v>
      </c>
      <c r="AE358" s="79" t="s">
        <v>94</v>
      </c>
      <c r="AF358" s="68" t="s">
        <v>69</v>
      </c>
      <c r="AG358" s="92"/>
      <c r="AH358" s="72">
        <v>0</v>
      </c>
      <c r="AI358" s="72"/>
      <c r="AJ358" s="68"/>
      <c r="AK358" s="68"/>
      <c r="AL358" s="68"/>
      <c r="AM358" s="68"/>
      <c r="AN358" s="68"/>
      <c r="AO358" s="68"/>
      <c r="AP358" s="68"/>
      <c r="AQ358" s="68" t="s">
        <v>83</v>
      </c>
      <c r="AR358" s="68"/>
      <c r="AS358" s="68"/>
      <c r="AT358" s="115" t="s">
        <v>1810</v>
      </c>
      <c r="AU358" s="117" t="b">
        <f>IF(Table1[[#This Row],[PROPOSED
Form ID Name]]=Table1[[#This Row],[ADOPTED
Form ID Name]],TRUE,FALSE)</f>
        <v>1</v>
      </c>
      <c r="AV358" s="121" t="s">
        <v>1811</v>
      </c>
      <c r="AW358" s="122" t="b">
        <f>AND(Table1[[#This Row],[PROPOSED Adjustment Description]]=Table1[[#This Row],[ ADOPTED
Adjustment Description]],TRUE,FALSE)</f>
        <v>0</v>
      </c>
    </row>
    <row r="359" spans="1:49" s="1" customFormat="1" ht="45" hidden="1" customHeight="1" x14ac:dyDescent="0.15">
      <c r="A359" s="61">
        <v>200205</v>
      </c>
      <c r="B359" s="62" t="s">
        <v>96</v>
      </c>
      <c r="C359" s="63">
        <v>1414</v>
      </c>
      <c r="D359" s="62" t="s">
        <v>97</v>
      </c>
      <c r="E359" s="62" t="s">
        <v>83</v>
      </c>
      <c r="F359" s="62" t="s">
        <v>83</v>
      </c>
      <c r="G359" s="62" t="s">
        <v>61</v>
      </c>
      <c r="H359" s="62" t="s">
        <v>83</v>
      </c>
      <c r="I359" s="125">
        <v>57372</v>
      </c>
      <c r="J359" s="126" t="s">
        <v>1814</v>
      </c>
      <c r="K359" s="64"/>
      <c r="L359" s="65"/>
      <c r="M359" s="65"/>
      <c r="N359" s="65"/>
      <c r="O359" s="65">
        <f>SUM(Table1[[#This Row],[Salaries and Wages]:[Variable Fringe]])</f>
        <v>904125</v>
      </c>
      <c r="P359" s="65"/>
      <c r="Q359" s="78">
        <v>-6678460</v>
      </c>
      <c r="R359" s="65"/>
      <c r="S359" s="65"/>
      <c r="T359" s="65"/>
      <c r="U359" s="65"/>
      <c r="V359" s="65"/>
      <c r="W359" s="65">
        <f>SUM(Table1[[#This Row],[ADOPTED
Supplies]:[ADOPTED
Other]])+Table1[[#This Row],[
 ADOPTED
Capital Expenditures]]</f>
        <v>0</v>
      </c>
      <c r="X359" s="65"/>
      <c r="Y359" s="65"/>
      <c r="Z359" s="78">
        <v>-6678460</v>
      </c>
      <c r="AA359" s="65"/>
      <c r="AB359" s="130" t="s">
        <v>1815</v>
      </c>
      <c r="AC359" s="62" t="s">
        <v>100</v>
      </c>
      <c r="AD359" s="62" t="s">
        <v>215</v>
      </c>
      <c r="AE359" s="62" t="s">
        <v>94</v>
      </c>
      <c r="AF359" s="62" t="s">
        <v>69</v>
      </c>
      <c r="AG359" s="91"/>
      <c r="AH359" s="66">
        <v>0</v>
      </c>
      <c r="AI359" s="66"/>
      <c r="AJ359" s="62"/>
      <c r="AK359" s="62"/>
      <c r="AL359" s="62"/>
      <c r="AM359" s="62"/>
      <c r="AN359" s="62"/>
      <c r="AO359" s="62"/>
      <c r="AP359" s="62"/>
      <c r="AQ359" s="62" t="s">
        <v>83</v>
      </c>
      <c r="AR359" s="62"/>
      <c r="AS359" s="62"/>
      <c r="AT359" s="115" t="s">
        <v>1814</v>
      </c>
      <c r="AU359" s="117" t="b">
        <f>IF(Table1[[#This Row],[PROPOSED
Form ID Name]]=Table1[[#This Row],[ADOPTED
Form ID Name]],TRUE,FALSE)</f>
        <v>1</v>
      </c>
      <c r="AV359" s="121" t="s">
        <v>1816</v>
      </c>
      <c r="AW359" s="122" t="b">
        <f>AND(Table1[[#This Row],[PROPOSED Adjustment Description]]=Table1[[#This Row],[ ADOPTED
Adjustment Description]],TRUE,FALSE)</f>
        <v>0</v>
      </c>
    </row>
    <row r="360" spans="1:49" s="1" customFormat="1" ht="45" hidden="1" customHeight="1" x14ac:dyDescent="0.15">
      <c r="A360" s="67">
        <v>200205</v>
      </c>
      <c r="B360" s="79" t="s">
        <v>96</v>
      </c>
      <c r="C360" s="69">
        <v>1414</v>
      </c>
      <c r="D360" s="79" t="s">
        <v>97</v>
      </c>
      <c r="E360" s="79" t="s">
        <v>83</v>
      </c>
      <c r="F360" s="79" t="s">
        <v>83</v>
      </c>
      <c r="G360" s="79" t="s">
        <v>61</v>
      </c>
      <c r="H360" s="79" t="s">
        <v>83</v>
      </c>
      <c r="I360" s="125">
        <v>57373</v>
      </c>
      <c r="J360" s="127" t="s">
        <v>1817</v>
      </c>
      <c r="K360" s="80"/>
      <c r="L360" s="81"/>
      <c r="M360" s="81"/>
      <c r="N360" s="81"/>
      <c r="O360" s="81">
        <f>SUM(Table1[[#This Row],[Salaries and Wages]:[Variable Fringe]])</f>
        <v>0</v>
      </c>
      <c r="P360" s="81"/>
      <c r="Q360" s="81"/>
      <c r="R360" s="81"/>
      <c r="S360" s="81"/>
      <c r="T360" s="81"/>
      <c r="U360" s="81"/>
      <c r="V360" s="81"/>
      <c r="W360" s="81">
        <f>SUM(Table1[[#This Row],[ADOPTED
Supplies]:[ADOPTED
Other]])+Table1[[#This Row],[
 ADOPTED
Capital Expenditures]]</f>
        <v>1989</v>
      </c>
      <c r="X360" s="81">
        <v>4882103</v>
      </c>
      <c r="Y360" s="81"/>
      <c r="Z360" s="81">
        <v>4882103</v>
      </c>
      <c r="AA360" s="81"/>
      <c r="AB360" s="132" t="s">
        <v>1818</v>
      </c>
      <c r="AC360" s="68" t="s">
        <v>211</v>
      </c>
      <c r="AD360" s="68" t="s">
        <v>1819</v>
      </c>
      <c r="AE360" s="79" t="s">
        <v>94</v>
      </c>
      <c r="AF360" s="68" t="s">
        <v>69</v>
      </c>
      <c r="AG360" s="92"/>
      <c r="AH360" s="72">
        <v>0</v>
      </c>
      <c r="AI360" s="72"/>
      <c r="AJ360" s="68"/>
      <c r="AK360" s="68"/>
      <c r="AL360" s="68"/>
      <c r="AM360" s="68"/>
      <c r="AN360" s="68"/>
      <c r="AO360" s="68"/>
      <c r="AP360" s="68"/>
      <c r="AQ360" s="68" t="s">
        <v>83</v>
      </c>
      <c r="AR360" s="68"/>
      <c r="AS360" s="68"/>
      <c r="AT360" s="115" t="s">
        <v>1817</v>
      </c>
      <c r="AU360" s="117" t="b">
        <f>IF(Table1[[#This Row],[PROPOSED
Form ID Name]]=Table1[[#This Row],[ADOPTED
Form ID Name]],TRUE,FALSE)</f>
        <v>1</v>
      </c>
      <c r="AV360" s="121" t="s">
        <v>1818</v>
      </c>
      <c r="AW360" s="122" t="b">
        <f>AND(Table1[[#This Row],[PROPOSED Adjustment Description]]=Table1[[#This Row],[ ADOPTED
Adjustment Description]],TRUE,FALSE)</f>
        <v>0</v>
      </c>
    </row>
    <row r="361" spans="1:49" s="1" customFormat="1" ht="45" hidden="1" customHeight="1" x14ac:dyDescent="0.15">
      <c r="A361" s="61">
        <v>200114</v>
      </c>
      <c r="B361" s="73" t="s">
        <v>1820</v>
      </c>
      <c r="C361" s="63">
        <v>9913</v>
      </c>
      <c r="D361" s="73" t="s">
        <v>1553</v>
      </c>
      <c r="E361" s="73" t="s">
        <v>83</v>
      </c>
      <c r="F361" s="73" t="s">
        <v>83</v>
      </c>
      <c r="G361" s="73" t="s">
        <v>134</v>
      </c>
      <c r="H361" s="73" t="s">
        <v>83</v>
      </c>
      <c r="I361" s="125">
        <v>57374</v>
      </c>
      <c r="J361" s="127" t="s">
        <v>1821</v>
      </c>
      <c r="K361" s="74"/>
      <c r="L361" s="75"/>
      <c r="M361" s="75"/>
      <c r="N361" s="75"/>
      <c r="O361" s="75">
        <f>SUM(Table1[[#This Row],[Salaries and Wages]:[Variable Fringe]])</f>
        <v>0</v>
      </c>
      <c r="P361" s="75"/>
      <c r="Q361" s="75"/>
      <c r="R361" s="75"/>
      <c r="S361" s="75"/>
      <c r="T361" s="75"/>
      <c r="U361" s="75"/>
      <c r="V361" s="75"/>
      <c r="W361" s="75">
        <f>SUM(Table1[[#This Row],[ADOPTED
Supplies]:[ADOPTED
Other]])+Table1[[#This Row],[
 ADOPTED
Capital Expenditures]]</f>
        <v>25000</v>
      </c>
      <c r="X361" s="75"/>
      <c r="Y361" s="75"/>
      <c r="Z361" s="75"/>
      <c r="AA361" s="85">
        <v>-1060875</v>
      </c>
      <c r="AB361" s="132" t="s">
        <v>1822</v>
      </c>
      <c r="AC361" s="62" t="s">
        <v>1823</v>
      </c>
      <c r="AD361" s="62" t="s">
        <v>1824</v>
      </c>
      <c r="AE361" s="73" t="s">
        <v>94</v>
      </c>
      <c r="AF361" s="73" t="s">
        <v>69</v>
      </c>
      <c r="AG361" s="93"/>
      <c r="AH361" s="76">
        <v>0</v>
      </c>
      <c r="AI361" s="76"/>
      <c r="AJ361" s="73"/>
      <c r="AK361" s="73"/>
      <c r="AL361" s="73"/>
      <c r="AM361" s="73"/>
      <c r="AN361" s="73"/>
      <c r="AO361" s="62" t="s">
        <v>83</v>
      </c>
      <c r="AP361" s="62"/>
      <c r="AQ361" s="62"/>
      <c r="AR361" s="87"/>
      <c r="AS361" s="87"/>
      <c r="AT361" s="115" t="s">
        <v>1821</v>
      </c>
      <c r="AU361" s="117" t="b">
        <f>IF(Table1[[#This Row],[PROPOSED
Form ID Name]]=Table1[[#This Row],[ADOPTED
Form ID Name]],TRUE,FALSE)</f>
        <v>1</v>
      </c>
      <c r="AV361" s="121" t="s">
        <v>1822</v>
      </c>
      <c r="AW361" s="122" t="b">
        <f>AND(Table1[[#This Row],[PROPOSED Adjustment Description]]=Table1[[#This Row],[ ADOPTED
Adjustment Description]],TRUE,FALSE)</f>
        <v>0</v>
      </c>
    </row>
    <row r="362" spans="1:49" s="1" customFormat="1" ht="45" hidden="1" customHeight="1" x14ac:dyDescent="0.15">
      <c r="A362" s="61">
        <v>200213</v>
      </c>
      <c r="B362" s="73" t="s">
        <v>1825</v>
      </c>
      <c r="C362" s="63">
        <v>9913</v>
      </c>
      <c r="D362" s="73" t="s">
        <v>1553</v>
      </c>
      <c r="E362" s="73" t="s">
        <v>83</v>
      </c>
      <c r="F362" s="73" t="s">
        <v>83</v>
      </c>
      <c r="G362" s="73" t="s">
        <v>89</v>
      </c>
      <c r="H362" s="73" t="s">
        <v>83</v>
      </c>
      <c r="I362" s="125">
        <v>57375</v>
      </c>
      <c r="J362" s="127" t="s">
        <v>1826</v>
      </c>
      <c r="K362" s="74"/>
      <c r="L362" s="75"/>
      <c r="M362" s="75"/>
      <c r="N362" s="75"/>
      <c r="O362" s="75">
        <f>SUM(Table1[[#This Row],[Salaries and Wages]:[Variable Fringe]])</f>
        <v>0</v>
      </c>
      <c r="P362" s="75"/>
      <c r="Q362" s="75"/>
      <c r="R362" s="75"/>
      <c r="S362" s="75"/>
      <c r="T362" s="75"/>
      <c r="U362" s="75"/>
      <c r="V362" s="75"/>
      <c r="W362" s="75">
        <f>SUM(Table1[[#This Row],[ADOPTED
Supplies]:[ADOPTED
Other]])+Table1[[#This Row],[
 ADOPTED
Capital Expenditures]]</f>
        <v>0</v>
      </c>
      <c r="X362" s="75"/>
      <c r="Y362" s="75"/>
      <c r="Z362" s="75"/>
      <c r="AA362" s="75">
        <v>269447</v>
      </c>
      <c r="AB362" s="132" t="s">
        <v>1827</v>
      </c>
      <c r="AC362" s="62" t="s">
        <v>1828</v>
      </c>
      <c r="AD362" s="62" t="s">
        <v>1827</v>
      </c>
      <c r="AE362" s="73" t="s">
        <v>94</v>
      </c>
      <c r="AF362" s="73" t="s">
        <v>69</v>
      </c>
      <c r="AG362" s="93"/>
      <c r="AH362" s="76">
        <v>0</v>
      </c>
      <c r="AI362" s="76"/>
      <c r="AJ362" s="73"/>
      <c r="AK362" s="73"/>
      <c r="AL362" s="73"/>
      <c r="AM362" s="73"/>
      <c r="AN362" s="73"/>
      <c r="AO362" s="62" t="s">
        <v>83</v>
      </c>
      <c r="AP362" s="62"/>
      <c r="AQ362" s="62"/>
      <c r="AR362" s="87"/>
      <c r="AS362" s="87"/>
      <c r="AT362" s="115" t="s">
        <v>1826</v>
      </c>
      <c r="AU362" s="117" t="b">
        <f>IF(Table1[[#This Row],[PROPOSED
Form ID Name]]=Table1[[#This Row],[ADOPTED
Form ID Name]],TRUE,FALSE)</f>
        <v>1</v>
      </c>
      <c r="AV362" s="121" t="s">
        <v>1827</v>
      </c>
      <c r="AW362" s="122" t="b">
        <f>AND(Table1[[#This Row],[PROPOSED Adjustment Description]]=Table1[[#This Row],[ ADOPTED
Adjustment Description]],TRUE,FALSE)</f>
        <v>0</v>
      </c>
    </row>
    <row r="363" spans="1:49" s="1" customFormat="1" ht="45" hidden="1" customHeight="1" x14ac:dyDescent="0.15">
      <c r="A363" s="61">
        <v>200216</v>
      </c>
      <c r="B363" s="73" t="s">
        <v>1829</v>
      </c>
      <c r="C363" s="63">
        <v>9913</v>
      </c>
      <c r="D363" s="73" t="s">
        <v>1553</v>
      </c>
      <c r="E363" s="73" t="s">
        <v>83</v>
      </c>
      <c r="F363" s="73" t="s">
        <v>83</v>
      </c>
      <c r="G363" s="73" t="s">
        <v>89</v>
      </c>
      <c r="H363" s="73" t="s">
        <v>83</v>
      </c>
      <c r="I363" s="125">
        <v>57376</v>
      </c>
      <c r="J363" s="127" t="s">
        <v>1830</v>
      </c>
      <c r="K363" s="74"/>
      <c r="L363" s="75"/>
      <c r="M363" s="75"/>
      <c r="N363" s="75"/>
      <c r="O363" s="75">
        <f>SUM(Table1[[#This Row],[Salaries and Wages]:[Variable Fringe]])</f>
        <v>0</v>
      </c>
      <c r="P363" s="75"/>
      <c r="Q363" s="75"/>
      <c r="R363" s="75"/>
      <c r="S363" s="75"/>
      <c r="T363" s="75"/>
      <c r="U363" s="75"/>
      <c r="V363" s="75"/>
      <c r="W363" s="75">
        <f>SUM(Table1[[#This Row],[ADOPTED
Supplies]:[ADOPTED
Other]])+Table1[[#This Row],[
 ADOPTED
Capital Expenditures]]</f>
        <v>500000</v>
      </c>
      <c r="X363" s="75"/>
      <c r="Y363" s="75"/>
      <c r="Z363" s="75"/>
      <c r="AA363" s="75">
        <v>79650</v>
      </c>
      <c r="AB363" s="132" t="s">
        <v>1827</v>
      </c>
      <c r="AC363" s="62" t="s">
        <v>1828</v>
      </c>
      <c r="AD363" s="62" t="s">
        <v>1827</v>
      </c>
      <c r="AE363" s="73" t="s">
        <v>94</v>
      </c>
      <c r="AF363" s="73" t="s">
        <v>69</v>
      </c>
      <c r="AG363" s="93"/>
      <c r="AH363" s="76">
        <v>0</v>
      </c>
      <c r="AI363" s="76"/>
      <c r="AJ363" s="73"/>
      <c r="AK363" s="73"/>
      <c r="AL363" s="73"/>
      <c r="AM363" s="73"/>
      <c r="AN363" s="73"/>
      <c r="AO363" s="62" t="s">
        <v>83</v>
      </c>
      <c r="AP363" s="62"/>
      <c r="AQ363" s="62"/>
      <c r="AR363" s="87"/>
      <c r="AS363" s="87"/>
      <c r="AT363" s="115" t="s">
        <v>1830</v>
      </c>
      <c r="AU363" s="117" t="b">
        <f>IF(Table1[[#This Row],[PROPOSED
Form ID Name]]=Table1[[#This Row],[ADOPTED
Form ID Name]],TRUE,FALSE)</f>
        <v>1</v>
      </c>
      <c r="AV363" s="121" t="s">
        <v>1827</v>
      </c>
      <c r="AW363" s="122" t="b">
        <f>AND(Table1[[#This Row],[PROPOSED Adjustment Description]]=Table1[[#This Row],[ ADOPTED
Adjustment Description]],TRUE,FALSE)</f>
        <v>0</v>
      </c>
    </row>
    <row r="364" spans="1:49" s="1" customFormat="1" ht="45" hidden="1" customHeight="1" x14ac:dyDescent="0.15">
      <c r="A364" s="67">
        <v>200216</v>
      </c>
      <c r="B364" s="79" t="s">
        <v>1829</v>
      </c>
      <c r="C364" s="69">
        <v>9913</v>
      </c>
      <c r="D364" s="79" t="s">
        <v>1553</v>
      </c>
      <c r="E364" s="79" t="s">
        <v>83</v>
      </c>
      <c r="F364" s="79" t="s">
        <v>83</v>
      </c>
      <c r="G364" s="79" t="s">
        <v>61</v>
      </c>
      <c r="H364" s="79" t="s">
        <v>83</v>
      </c>
      <c r="I364" s="125">
        <v>57377</v>
      </c>
      <c r="J364" s="127" t="s">
        <v>1831</v>
      </c>
      <c r="K364" s="80"/>
      <c r="L364" s="81"/>
      <c r="M364" s="81"/>
      <c r="N364" s="81"/>
      <c r="O364" s="81">
        <f>SUM(Table1[[#This Row],[Salaries and Wages]:[Variable Fringe]])</f>
        <v>0</v>
      </c>
      <c r="P364" s="81"/>
      <c r="Q364" s="81">
        <v>79650</v>
      </c>
      <c r="R364" s="81"/>
      <c r="S364" s="81"/>
      <c r="T364" s="81"/>
      <c r="U364" s="81"/>
      <c r="V364" s="81"/>
      <c r="W364" s="81">
        <f>SUM(Table1[[#This Row],[ADOPTED
Supplies]:[ADOPTED
Other]])+Table1[[#This Row],[
 ADOPTED
Capital Expenditures]]</f>
        <v>97000</v>
      </c>
      <c r="X364" s="81"/>
      <c r="Y364" s="81"/>
      <c r="Z364" s="81">
        <v>79650</v>
      </c>
      <c r="AA364" s="81"/>
      <c r="AB364" s="131" t="s">
        <v>1832</v>
      </c>
      <c r="AC364" s="68" t="s">
        <v>1833</v>
      </c>
      <c r="AD364" s="72" t="s">
        <v>1834</v>
      </c>
      <c r="AE364" s="79" t="s">
        <v>94</v>
      </c>
      <c r="AF364" s="79" t="s">
        <v>69</v>
      </c>
      <c r="AG364" s="94"/>
      <c r="AH364" s="82">
        <v>0</v>
      </c>
      <c r="AI364" s="82"/>
      <c r="AJ364" s="79"/>
      <c r="AK364" s="79"/>
      <c r="AL364" s="79"/>
      <c r="AM364" s="79"/>
      <c r="AN364" s="79"/>
      <c r="AO364" s="68" t="s">
        <v>83</v>
      </c>
      <c r="AP364" s="68"/>
      <c r="AQ364" s="68"/>
      <c r="AR364" s="87"/>
      <c r="AS364" s="87"/>
      <c r="AT364" s="115" t="s">
        <v>1831</v>
      </c>
      <c r="AU364" s="117" t="b">
        <f>IF(Table1[[#This Row],[PROPOSED
Form ID Name]]=Table1[[#This Row],[ADOPTED
Form ID Name]],TRUE,FALSE)</f>
        <v>1</v>
      </c>
      <c r="AV364" s="121" t="s">
        <v>1832</v>
      </c>
      <c r="AW364" s="122" t="b">
        <f>AND(Table1[[#This Row],[PROPOSED Adjustment Description]]=Table1[[#This Row],[ ADOPTED
Adjustment Description]],TRUE,FALSE)</f>
        <v>0</v>
      </c>
    </row>
    <row r="365" spans="1:49" s="1" customFormat="1" ht="45" hidden="1" customHeight="1" x14ac:dyDescent="0.15">
      <c r="A365" s="61">
        <v>200206</v>
      </c>
      <c r="B365" s="73" t="s">
        <v>1835</v>
      </c>
      <c r="C365" s="63">
        <v>9913</v>
      </c>
      <c r="D365" s="73" t="s">
        <v>1553</v>
      </c>
      <c r="E365" s="73" t="s">
        <v>83</v>
      </c>
      <c r="F365" s="73" t="s">
        <v>83</v>
      </c>
      <c r="G365" s="73" t="s">
        <v>134</v>
      </c>
      <c r="H365" s="73" t="s">
        <v>83</v>
      </c>
      <c r="I365" s="125">
        <v>57378</v>
      </c>
      <c r="J365" s="127" t="s">
        <v>1836</v>
      </c>
      <c r="K365" s="74"/>
      <c r="L365" s="75"/>
      <c r="M365" s="75"/>
      <c r="N365" s="75"/>
      <c r="O365" s="75">
        <f>SUM(Table1[[#This Row],[Salaries and Wages]:[Variable Fringe]])</f>
        <v>18053</v>
      </c>
      <c r="P365" s="75"/>
      <c r="Q365" s="75"/>
      <c r="R365" s="75"/>
      <c r="S365" s="75"/>
      <c r="T365" s="75"/>
      <c r="U365" s="75"/>
      <c r="V365" s="75"/>
      <c r="W365" s="75">
        <f>SUM(Table1[[#This Row],[ADOPTED
Supplies]:[ADOPTED
Other]])+Table1[[#This Row],[
 ADOPTED
Capital Expenditures]]</f>
        <v>0</v>
      </c>
      <c r="X365" s="75"/>
      <c r="Y365" s="75"/>
      <c r="Z365" s="75"/>
      <c r="AA365" s="85">
        <v>-2406</v>
      </c>
      <c r="AB365" s="132" t="s">
        <v>1837</v>
      </c>
      <c r="AC365" s="62" t="s">
        <v>1838</v>
      </c>
      <c r="AD365" s="62" t="s">
        <v>1837</v>
      </c>
      <c r="AE365" s="73" t="s">
        <v>94</v>
      </c>
      <c r="AF365" s="73" t="s">
        <v>69</v>
      </c>
      <c r="AG365" s="93"/>
      <c r="AH365" s="76">
        <v>0</v>
      </c>
      <c r="AI365" s="76"/>
      <c r="AJ365" s="73"/>
      <c r="AK365" s="73"/>
      <c r="AL365" s="73"/>
      <c r="AM365" s="73"/>
      <c r="AN365" s="73"/>
      <c r="AO365" s="62" t="s">
        <v>83</v>
      </c>
      <c r="AP365" s="62"/>
      <c r="AQ365" s="62"/>
      <c r="AR365" s="87"/>
      <c r="AS365" s="87"/>
      <c r="AT365" s="115" t="s">
        <v>1836</v>
      </c>
      <c r="AU365" s="117" t="b">
        <f>IF(Table1[[#This Row],[PROPOSED
Form ID Name]]=Table1[[#This Row],[ADOPTED
Form ID Name]],TRUE,FALSE)</f>
        <v>1</v>
      </c>
      <c r="AV365" s="121" t="s">
        <v>1837</v>
      </c>
      <c r="AW365" s="122" t="b">
        <f>AND(Table1[[#This Row],[PROPOSED Adjustment Description]]=Table1[[#This Row],[ ADOPTED
Adjustment Description]],TRUE,FALSE)</f>
        <v>0</v>
      </c>
    </row>
    <row r="366" spans="1:49" s="1" customFormat="1" ht="45" hidden="1" customHeight="1" x14ac:dyDescent="0.15">
      <c r="A366" s="67">
        <v>100000</v>
      </c>
      <c r="B366" s="79" t="s">
        <v>57</v>
      </c>
      <c r="C366" s="69">
        <v>1611</v>
      </c>
      <c r="D366" s="79" t="s">
        <v>504</v>
      </c>
      <c r="E366" s="79" t="s">
        <v>83</v>
      </c>
      <c r="F366" s="79" t="s">
        <v>83</v>
      </c>
      <c r="G366" s="79" t="s">
        <v>134</v>
      </c>
      <c r="H366" s="79" t="s">
        <v>83</v>
      </c>
      <c r="I366" s="125">
        <v>57389</v>
      </c>
      <c r="J366" s="127" t="s">
        <v>1839</v>
      </c>
      <c r="K366" s="80"/>
      <c r="L366" s="81"/>
      <c r="M366" s="81"/>
      <c r="N366" s="81"/>
      <c r="O366" s="81">
        <f>SUM(Table1[[#This Row],[Salaries and Wages]:[Variable Fringe]])</f>
        <v>0</v>
      </c>
      <c r="P366" s="81"/>
      <c r="Q366" s="81"/>
      <c r="R366" s="81"/>
      <c r="S366" s="81"/>
      <c r="T366" s="81"/>
      <c r="U366" s="81"/>
      <c r="V366" s="81"/>
      <c r="W366" s="81">
        <f>SUM(Table1[[#This Row],[ADOPTED
Supplies]:[ADOPTED
Other]])+Table1[[#This Row],[
 ADOPTED
Capital Expenditures]]</f>
        <v>250000</v>
      </c>
      <c r="X366" s="81"/>
      <c r="Y366" s="81"/>
      <c r="Z366" s="81"/>
      <c r="AA366" s="83">
        <v>-128219</v>
      </c>
      <c r="AB366" s="131" t="s">
        <v>1840</v>
      </c>
      <c r="AC366" s="68" t="s">
        <v>1841</v>
      </c>
      <c r="AD366" s="68" t="s">
        <v>1842</v>
      </c>
      <c r="AE366" s="79" t="s">
        <v>94</v>
      </c>
      <c r="AF366" s="68" t="s">
        <v>1843</v>
      </c>
      <c r="AG366" s="92"/>
      <c r="AH366" s="72">
        <v>0</v>
      </c>
      <c r="AI366" s="72"/>
      <c r="AJ366" s="68"/>
      <c r="AK366" s="68"/>
      <c r="AL366" s="68"/>
      <c r="AM366" s="68"/>
      <c r="AN366" s="68"/>
      <c r="AO366" s="68"/>
      <c r="AP366" s="68"/>
      <c r="AQ366" s="68"/>
      <c r="AR366" s="68"/>
      <c r="AS366" s="68" t="s">
        <v>83</v>
      </c>
      <c r="AT366" s="115" t="s">
        <v>1839</v>
      </c>
      <c r="AU366" s="116" t="b">
        <f>IF(Table1[[#This Row],[PROPOSED
Form ID Name]]=Table1[[#This Row],[ADOPTED
Form ID Name]],TRUE,FALSE)</f>
        <v>1</v>
      </c>
      <c r="AV366" s="121" t="s">
        <v>1840</v>
      </c>
      <c r="AW366" s="122" t="b">
        <f>AND(Table1[[#This Row],[PROPOSED Adjustment Description]]=Table1[[#This Row],[ ADOPTED
Adjustment Description]],TRUE,FALSE)</f>
        <v>0</v>
      </c>
    </row>
    <row r="367" spans="1:49" s="1" customFormat="1" ht="45" hidden="1" customHeight="1" x14ac:dyDescent="0.15">
      <c r="A367" s="61">
        <v>100000</v>
      </c>
      <c r="B367" s="62" t="s">
        <v>57</v>
      </c>
      <c r="C367" s="63">
        <v>2114</v>
      </c>
      <c r="D367" s="62" t="s">
        <v>88</v>
      </c>
      <c r="E367" s="62" t="s">
        <v>103</v>
      </c>
      <c r="F367" s="62" t="s">
        <v>60</v>
      </c>
      <c r="G367" s="62" t="s">
        <v>128</v>
      </c>
      <c r="H367" s="62" t="s">
        <v>479</v>
      </c>
      <c r="I367" s="125">
        <v>57391</v>
      </c>
      <c r="J367" s="126" t="s">
        <v>1844</v>
      </c>
      <c r="K367" s="64"/>
      <c r="L367" s="65"/>
      <c r="M367" s="65"/>
      <c r="N367" s="65"/>
      <c r="O367" s="65">
        <f>SUM(Table1[[#This Row],[Salaries and Wages]:[Variable Fringe]])</f>
        <v>0</v>
      </c>
      <c r="P367" s="65"/>
      <c r="Q367" s="65">
        <v>2500000</v>
      </c>
      <c r="R367" s="65"/>
      <c r="S367" s="65"/>
      <c r="T367" s="65"/>
      <c r="U367" s="65"/>
      <c r="V367" s="65"/>
      <c r="W367" s="65">
        <f>SUM(Table1[[#This Row],[ADOPTED
Supplies]:[ADOPTED
Other]])+Table1[[#This Row],[
 ADOPTED
Capital Expenditures]]</f>
        <v>100000</v>
      </c>
      <c r="X367" s="65"/>
      <c r="Y367" s="65"/>
      <c r="Z367" s="65">
        <v>2500000</v>
      </c>
      <c r="AA367" s="65"/>
      <c r="AB367" s="130" t="s">
        <v>1845</v>
      </c>
      <c r="AC367" s="62" t="s">
        <v>1846</v>
      </c>
      <c r="AD367" s="66" t="s">
        <v>1847</v>
      </c>
      <c r="AE367" s="62" t="s">
        <v>67</v>
      </c>
      <c r="AF367" s="66" t="s">
        <v>1848</v>
      </c>
      <c r="AG367" s="91"/>
      <c r="AH367" s="66">
        <v>0</v>
      </c>
      <c r="AI367" s="66"/>
      <c r="AJ367" s="66"/>
      <c r="AK367" s="66"/>
      <c r="AL367" s="66"/>
      <c r="AM367" s="66"/>
      <c r="AN367" s="66"/>
      <c r="AO367" s="66"/>
      <c r="AP367" s="66"/>
      <c r="AQ367" s="66"/>
      <c r="AR367" s="66"/>
      <c r="AS367" s="62" t="s">
        <v>133</v>
      </c>
      <c r="AT367" s="115" t="s">
        <v>1844</v>
      </c>
      <c r="AU367" s="116" t="b">
        <f>IF(Table1[[#This Row],[PROPOSED
Form ID Name]]=Table1[[#This Row],[ADOPTED
Form ID Name]],TRUE,FALSE)</f>
        <v>1</v>
      </c>
      <c r="AV367" s="121" t="s">
        <v>1845</v>
      </c>
      <c r="AW367" s="122" t="b">
        <f>AND(Table1[[#This Row],[PROPOSED Adjustment Description]]=Table1[[#This Row],[ ADOPTED
Adjustment Description]],TRUE,FALSE)</f>
        <v>0</v>
      </c>
    </row>
    <row r="368" spans="1:49" s="1" customFormat="1" ht="45" hidden="1" customHeight="1" x14ac:dyDescent="0.15">
      <c r="A368" s="67">
        <v>100000</v>
      </c>
      <c r="B368" s="79" t="s">
        <v>57</v>
      </c>
      <c r="C368" s="69">
        <v>171412</v>
      </c>
      <c r="D368" s="79" t="s">
        <v>1287</v>
      </c>
      <c r="E368" s="79" t="s">
        <v>83</v>
      </c>
      <c r="F368" s="79" t="s">
        <v>83</v>
      </c>
      <c r="G368" s="79" t="s">
        <v>239</v>
      </c>
      <c r="H368" s="79" t="s">
        <v>83</v>
      </c>
      <c r="I368" s="125">
        <v>57394</v>
      </c>
      <c r="J368" s="127" t="s">
        <v>1849</v>
      </c>
      <c r="K368" s="80">
        <v>12.67</v>
      </c>
      <c r="L368" s="81">
        <v>465213</v>
      </c>
      <c r="M368" s="81">
        <v>14907</v>
      </c>
      <c r="N368" s="81">
        <v>34659</v>
      </c>
      <c r="O368" s="81">
        <f>SUM(Table1[[#This Row],[Salaries and Wages]:[Variable Fringe]])</f>
        <v>0</v>
      </c>
      <c r="P368" s="81"/>
      <c r="Q368" s="81"/>
      <c r="R368" s="81"/>
      <c r="S368" s="81"/>
      <c r="T368" s="81"/>
      <c r="U368" s="81"/>
      <c r="V368" s="81"/>
      <c r="W368" s="81">
        <f>SUM(Table1[[#This Row],[ADOPTED
Supplies]:[ADOPTED
Other]])+Table1[[#This Row],[
 ADOPTED
Capital Expenditures]]</f>
        <v>75000</v>
      </c>
      <c r="X368" s="81"/>
      <c r="Y368" s="81"/>
      <c r="Z368" s="81">
        <v>514779</v>
      </c>
      <c r="AA368" s="81"/>
      <c r="AB368" s="132" t="s">
        <v>431</v>
      </c>
      <c r="AC368" s="68" t="s">
        <v>242</v>
      </c>
      <c r="AD368" s="68" t="s">
        <v>431</v>
      </c>
      <c r="AE368" s="79" t="s">
        <v>94</v>
      </c>
      <c r="AF368" s="68" t="s">
        <v>1276</v>
      </c>
      <c r="AG368" s="92"/>
      <c r="AH368" s="72">
        <v>0</v>
      </c>
      <c r="AI368" s="72"/>
      <c r="AJ368" s="68"/>
      <c r="AK368" s="68"/>
      <c r="AL368" s="68"/>
      <c r="AM368" s="68"/>
      <c r="AN368" s="68"/>
      <c r="AO368" s="68"/>
      <c r="AP368" s="68"/>
      <c r="AQ368" s="68"/>
      <c r="AR368" s="68"/>
      <c r="AS368" s="68" t="s">
        <v>83</v>
      </c>
      <c r="AT368" s="115" t="s">
        <v>1849</v>
      </c>
      <c r="AU368" s="116" t="b">
        <f>IF(Table1[[#This Row],[PROPOSED
Form ID Name]]=Table1[[#This Row],[ADOPTED
Form ID Name]],TRUE,FALSE)</f>
        <v>1</v>
      </c>
      <c r="AV368" s="121" t="s">
        <v>431</v>
      </c>
      <c r="AW368" s="122" t="b">
        <f>AND(Table1[[#This Row],[PROPOSED Adjustment Description]]=Table1[[#This Row],[ ADOPTED
Adjustment Description]],TRUE,FALSE)</f>
        <v>0</v>
      </c>
    </row>
    <row r="369" spans="1:49" s="1" customFormat="1" ht="45" hidden="1" customHeight="1" x14ac:dyDescent="0.15">
      <c r="A369" s="61">
        <v>100000</v>
      </c>
      <c r="B369" s="62" t="s">
        <v>57</v>
      </c>
      <c r="C369" s="63">
        <v>1912</v>
      </c>
      <c r="D369" s="62" t="s">
        <v>471</v>
      </c>
      <c r="E369" s="62" t="s">
        <v>353</v>
      </c>
      <c r="F369" s="62" t="s">
        <v>83</v>
      </c>
      <c r="G369" s="62" t="s">
        <v>61</v>
      </c>
      <c r="H369" s="62" t="s">
        <v>83</v>
      </c>
      <c r="I369" s="125">
        <v>57396</v>
      </c>
      <c r="J369" s="126" t="s">
        <v>1850</v>
      </c>
      <c r="K369" s="64"/>
      <c r="L369" s="65"/>
      <c r="M369" s="65"/>
      <c r="N369" s="65"/>
      <c r="O369" s="65">
        <f>SUM(Table1[[#This Row],[Salaries and Wages]:[Variable Fringe]])</f>
        <v>0</v>
      </c>
      <c r="P369" s="65"/>
      <c r="Q369" s="65">
        <v>161340</v>
      </c>
      <c r="R369" s="65"/>
      <c r="S369" s="65"/>
      <c r="T369" s="65"/>
      <c r="U369" s="65"/>
      <c r="V369" s="65"/>
      <c r="W369" s="65">
        <f>SUM(Table1[[#This Row],[ADOPTED
Supplies]:[ADOPTED
Other]])+Table1[[#This Row],[
 ADOPTED
Capital Expenditures]]</f>
        <v>1844408</v>
      </c>
      <c r="X369" s="65"/>
      <c r="Y369" s="65"/>
      <c r="Z369" s="65">
        <v>161340</v>
      </c>
      <c r="AA369" s="65"/>
      <c r="AB369" s="130" t="s">
        <v>1851</v>
      </c>
      <c r="AC369" s="66" t="s">
        <v>468</v>
      </c>
      <c r="AD369" s="62" t="s">
        <v>1852</v>
      </c>
      <c r="AE369" s="62" t="s">
        <v>94</v>
      </c>
      <c r="AF369" s="62" t="s">
        <v>69</v>
      </c>
      <c r="AG369" s="91"/>
      <c r="AH369" s="66">
        <v>0</v>
      </c>
      <c r="AI369" s="66"/>
      <c r="AJ369" s="62"/>
      <c r="AK369" s="62"/>
      <c r="AL369" s="62"/>
      <c r="AM369" s="62"/>
      <c r="AN369" s="62"/>
      <c r="AO369" s="62"/>
      <c r="AP369" s="62"/>
      <c r="AQ369" s="62"/>
      <c r="AR369" s="62"/>
      <c r="AS369" s="62" t="s">
        <v>83</v>
      </c>
      <c r="AT369" s="115" t="s">
        <v>1850</v>
      </c>
      <c r="AU369" s="116" t="b">
        <f>IF(Table1[[#This Row],[PROPOSED
Form ID Name]]=Table1[[#This Row],[ADOPTED
Form ID Name]],TRUE,FALSE)</f>
        <v>1</v>
      </c>
      <c r="AV369" s="121" t="s">
        <v>1851</v>
      </c>
      <c r="AW369" s="122" t="b">
        <f>AND(Table1[[#This Row],[PROPOSED Adjustment Description]]=Table1[[#This Row],[ ADOPTED
Adjustment Description]],TRUE,FALSE)</f>
        <v>0</v>
      </c>
    </row>
    <row r="370" spans="1:49" s="1" customFormat="1" ht="45" hidden="1" customHeight="1" x14ac:dyDescent="0.15">
      <c r="A370" s="67">
        <v>100000</v>
      </c>
      <c r="B370" s="79" t="s">
        <v>57</v>
      </c>
      <c r="C370" s="69">
        <v>1912</v>
      </c>
      <c r="D370" s="79" t="s">
        <v>471</v>
      </c>
      <c r="E370" s="79" t="s">
        <v>83</v>
      </c>
      <c r="F370" s="79" t="s">
        <v>83</v>
      </c>
      <c r="G370" s="79" t="s">
        <v>89</v>
      </c>
      <c r="H370" s="79" t="s">
        <v>83</v>
      </c>
      <c r="I370" s="125">
        <v>57397</v>
      </c>
      <c r="J370" s="127" t="s">
        <v>1853</v>
      </c>
      <c r="K370" s="80"/>
      <c r="L370" s="81"/>
      <c r="M370" s="81"/>
      <c r="N370" s="81"/>
      <c r="O370" s="81">
        <f>SUM(Table1[[#This Row],[Salaries and Wages]:[Variable Fringe]])</f>
        <v>0</v>
      </c>
      <c r="P370" s="81"/>
      <c r="Q370" s="81"/>
      <c r="R370" s="81"/>
      <c r="S370" s="81"/>
      <c r="T370" s="81"/>
      <c r="U370" s="81"/>
      <c r="V370" s="81"/>
      <c r="W370" s="81">
        <f>SUM(Table1[[#This Row],[ADOPTED
Supplies]:[ADOPTED
Other]])+Table1[[#This Row],[
 ADOPTED
Capital Expenditures]]</f>
        <v>0</v>
      </c>
      <c r="X370" s="81"/>
      <c r="Y370" s="81"/>
      <c r="Z370" s="81"/>
      <c r="AA370" s="81">
        <v>863780</v>
      </c>
      <c r="AB370" s="131" t="s">
        <v>1854</v>
      </c>
      <c r="AC370" s="68" t="s">
        <v>1855</v>
      </c>
      <c r="AD370" s="68" t="s">
        <v>1856</v>
      </c>
      <c r="AE370" s="79" t="s">
        <v>94</v>
      </c>
      <c r="AF370" s="68" t="s">
        <v>69</v>
      </c>
      <c r="AG370" s="92"/>
      <c r="AH370" s="72">
        <v>0</v>
      </c>
      <c r="AI370" s="72"/>
      <c r="AJ370" s="68"/>
      <c r="AK370" s="68"/>
      <c r="AL370" s="68"/>
      <c r="AM370" s="68"/>
      <c r="AN370" s="68"/>
      <c r="AO370" s="68"/>
      <c r="AP370" s="68"/>
      <c r="AQ370" s="68"/>
      <c r="AR370" s="68"/>
      <c r="AS370" s="68" t="s">
        <v>83</v>
      </c>
      <c r="AT370" s="115" t="s">
        <v>1853</v>
      </c>
      <c r="AU370" s="116" t="b">
        <f>IF(Table1[[#This Row],[PROPOSED
Form ID Name]]=Table1[[#This Row],[ADOPTED
Form ID Name]],TRUE,FALSE)</f>
        <v>1</v>
      </c>
      <c r="AV370" s="121" t="s">
        <v>1854</v>
      </c>
      <c r="AW370" s="122" t="b">
        <f>AND(Table1[[#This Row],[PROPOSED Adjustment Description]]=Table1[[#This Row],[ ADOPTED
Adjustment Description]],TRUE,FALSE)</f>
        <v>0</v>
      </c>
    </row>
    <row r="371" spans="1:49" s="1" customFormat="1" ht="45" hidden="1" customHeight="1" x14ac:dyDescent="0.15">
      <c r="A371" s="61">
        <v>100015</v>
      </c>
      <c r="B371" s="62" t="s">
        <v>1857</v>
      </c>
      <c r="C371" s="63">
        <v>1621</v>
      </c>
      <c r="D371" s="62" t="s">
        <v>432</v>
      </c>
      <c r="E371" s="62" t="s">
        <v>238</v>
      </c>
      <c r="F371" s="62" t="s">
        <v>83</v>
      </c>
      <c r="G371" s="62" t="s">
        <v>89</v>
      </c>
      <c r="H371" s="62" t="s">
        <v>62</v>
      </c>
      <c r="I371" s="125">
        <v>57398</v>
      </c>
      <c r="J371" s="126" t="s">
        <v>1858</v>
      </c>
      <c r="K371" s="64"/>
      <c r="L371" s="65"/>
      <c r="M371" s="65"/>
      <c r="N371" s="65"/>
      <c r="O371" s="65">
        <f>SUM(Table1[[#This Row],[Salaries and Wages]:[Variable Fringe]])</f>
        <v>0</v>
      </c>
      <c r="P371" s="65"/>
      <c r="Q371" s="65"/>
      <c r="R371" s="65"/>
      <c r="S371" s="65"/>
      <c r="T371" s="65"/>
      <c r="U371" s="65"/>
      <c r="V371" s="65"/>
      <c r="W371" s="65">
        <f>SUM(Table1[[#This Row],[ADOPTED
Supplies]:[ADOPTED
Other]])+Table1[[#This Row],[
 ADOPTED
Capital Expenditures]]</f>
        <v>905592</v>
      </c>
      <c r="X371" s="65"/>
      <c r="Y371" s="65"/>
      <c r="Z371" s="65"/>
      <c r="AA371" s="65">
        <v>1500000</v>
      </c>
      <c r="AB371" s="130" t="s">
        <v>1859</v>
      </c>
      <c r="AC371" s="62" t="s">
        <v>1860</v>
      </c>
      <c r="AD371" s="62" t="s">
        <v>1861</v>
      </c>
      <c r="AE371" s="62" t="s">
        <v>67</v>
      </c>
      <c r="AF371" s="62" t="s">
        <v>1862</v>
      </c>
      <c r="AG371" s="91"/>
      <c r="AH371" s="66">
        <v>0</v>
      </c>
      <c r="AI371" s="66"/>
      <c r="AJ371" s="62"/>
      <c r="AK371" s="62"/>
      <c r="AL371" s="62"/>
      <c r="AM371" s="62"/>
      <c r="AN371" s="62"/>
      <c r="AO371" s="62" t="s">
        <v>83</v>
      </c>
      <c r="AP371" s="62"/>
      <c r="AQ371" s="62"/>
      <c r="AR371" s="62"/>
      <c r="AS371" s="87"/>
      <c r="AT371" s="115" t="s">
        <v>1858</v>
      </c>
      <c r="AU371" s="117" t="b">
        <f>IF(Table1[[#This Row],[PROPOSED
Form ID Name]]=Table1[[#This Row],[ADOPTED
Form ID Name]],TRUE,FALSE)</f>
        <v>1</v>
      </c>
      <c r="AV371" s="121" t="s">
        <v>1859</v>
      </c>
      <c r="AW371" s="122" t="b">
        <f>AND(Table1[[#This Row],[PROPOSED Adjustment Description]]=Table1[[#This Row],[ ADOPTED
Adjustment Description]],TRUE,FALSE)</f>
        <v>0</v>
      </c>
    </row>
    <row r="372" spans="1:49" s="1" customFormat="1" ht="45" hidden="1" customHeight="1" x14ac:dyDescent="0.15">
      <c r="A372" s="61">
        <v>100000</v>
      </c>
      <c r="B372" s="73" t="s">
        <v>57</v>
      </c>
      <c r="C372" s="63">
        <v>1212</v>
      </c>
      <c r="D372" s="73" t="s">
        <v>1674</v>
      </c>
      <c r="E372" s="73" t="s">
        <v>83</v>
      </c>
      <c r="F372" s="73" t="s">
        <v>83</v>
      </c>
      <c r="G372" s="73" t="s">
        <v>239</v>
      </c>
      <c r="H372" s="73" t="s">
        <v>83</v>
      </c>
      <c r="I372" s="125">
        <v>57400</v>
      </c>
      <c r="J372" s="127" t="s">
        <v>1864</v>
      </c>
      <c r="K372" s="74">
        <v>2.99</v>
      </c>
      <c r="L372" s="75">
        <v>112196</v>
      </c>
      <c r="M372" s="75">
        <v>1590</v>
      </c>
      <c r="N372" s="75">
        <v>8359</v>
      </c>
      <c r="O372" s="75">
        <f>SUM(Table1[[#This Row],[Salaries and Wages]:[Variable Fringe]])</f>
        <v>0</v>
      </c>
      <c r="P372" s="75"/>
      <c r="Q372" s="75"/>
      <c r="R372" s="75"/>
      <c r="S372" s="75"/>
      <c r="T372" s="75"/>
      <c r="U372" s="75"/>
      <c r="V372" s="75"/>
      <c r="W372" s="75">
        <f>SUM(Table1[[#This Row],[ADOPTED
Supplies]:[ADOPTED
Other]])+Table1[[#This Row],[
 ADOPTED
Capital Expenditures]]</f>
        <v>10906231</v>
      </c>
      <c r="X372" s="75"/>
      <c r="Y372" s="75"/>
      <c r="Z372" s="75">
        <v>122145</v>
      </c>
      <c r="AA372" s="75"/>
      <c r="AB372" s="132" t="s">
        <v>1865</v>
      </c>
      <c r="AC372" s="62" t="s">
        <v>242</v>
      </c>
      <c r="AD372" s="62" t="s">
        <v>1866</v>
      </c>
      <c r="AE372" s="73" t="s">
        <v>94</v>
      </c>
      <c r="AF372" s="62" t="s">
        <v>69</v>
      </c>
      <c r="AG372" s="91"/>
      <c r="AH372" s="66">
        <v>0</v>
      </c>
      <c r="AI372" s="66"/>
      <c r="AJ372" s="62"/>
      <c r="AK372" s="62"/>
      <c r="AL372" s="62"/>
      <c r="AM372" s="62"/>
      <c r="AN372" s="62"/>
      <c r="AO372" s="62"/>
      <c r="AP372" s="62"/>
      <c r="AQ372" s="62"/>
      <c r="AR372" s="62"/>
      <c r="AS372" s="62" t="s">
        <v>83</v>
      </c>
      <c r="AT372" s="115" t="s">
        <v>1864</v>
      </c>
      <c r="AU372" s="116" t="b">
        <f>IF(Table1[[#This Row],[PROPOSED
Form ID Name]]=Table1[[#This Row],[ADOPTED
Form ID Name]],TRUE,FALSE)</f>
        <v>1</v>
      </c>
      <c r="AV372" s="121" t="s">
        <v>1865</v>
      </c>
      <c r="AW372" s="122" t="b">
        <f>AND(Table1[[#This Row],[PROPOSED Adjustment Description]]=Table1[[#This Row],[ ADOPTED
Adjustment Description]],TRUE,FALSE)</f>
        <v>0</v>
      </c>
    </row>
    <row r="373" spans="1:49" s="1" customFormat="1" ht="45" hidden="1" customHeight="1" x14ac:dyDescent="0.15">
      <c r="A373" s="67">
        <v>100000</v>
      </c>
      <c r="B373" s="79" t="s">
        <v>57</v>
      </c>
      <c r="C373" s="69">
        <v>9911</v>
      </c>
      <c r="D373" s="79" t="s">
        <v>82</v>
      </c>
      <c r="E373" s="79" t="s">
        <v>83</v>
      </c>
      <c r="F373" s="79" t="s">
        <v>83</v>
      </c>
      <c r="G373" s="79" t="s">
        <v>89</v>
      </c>
      <c r="H373" s="79" t="s">
        <v>83</v>
      </c>
      <c r="I373" s="125">
        <v>57402</v>
      </c>
      <c r="J373" s="127" t="s">
        <v>1867</v>
      </c>
      <c r="K373" s="80"/>
      <c r="L373" s="81"/>
      <c r="M373" s="81"/>
      <c r="N373" s="81"/>
      <c r="O373" s="81">
        <f>SUM(Table1[[#This Row],[Salaries and Wages]:[Variable Fringe]])</f>
        <v>0</v>
      </c>
      <c r="P373" s="81"/>
      <c r="Q373" s="81"/>
      <c r="R373" s="81"/>
      <c r="S373" s="81"/>
      <c r="T373" s="81"/>
      <c r="U373" s="81"/>
      <c r="V373" s="81"/>
      <c r="W373" s="81">
        <f>SUM(Table1[[#This Row],[ADOPTED
Supplies]:[ADOPTED
Other]])+Table1[[#This Row],[
 ADOPTED
Capital Expenditures]]</f>
        <v>150800</v>
      </c>
      <c r="X373" s="81"/>
      <c r="Y373" s="81"/>
      <c r="Z373" s="81"/>
      <c r="AA373" s="81">
        <v>10116214</v>
      </c>
      <c r="AB373" s="131" t="s">
        <v>1868</v>
      </c>
      <c r="AC373" s="68" t="s">
        <v>69</v>
      </c>
      <c r="AD373" s="68" t="s">
        <v>69</v>
      </c>
      <c r="AE373" s="79" t="s">
        <v>94</v>
      </c>
      <c r="AF373" s="68" t="s">
        <v>69</v>
      </c>
      <c r="AG373" s="92"/>
      <c r="AH373" s="72">
        <v>0</v>
      </c>
      <c r="AI373" s="72"/>
      <c r="AJ373" s="68"/>
      <c r="AK373" s="68"/>
      <c r="AL373" s="68"/>
      <c r="AM373" s="68"/>
      <c r="AN373" s="68"/>
      <c r="AO373" s="68"/>
      <c r="AP373" s="68"/>
      <c r="AQ373" s="68"/>
      <c r="AR373" s="68"/>
      <c r="AS373" s="68" t="s">
        <v>83</v>
      </c>
      <c r="AT373" s="115" t="s">
        <v>1867</v>
      </c>
      <c r="AU373" s="116" t="b">
        <f>IF(Table1[[#This Row],[PROPOSED
Form ID Name]]=Table1[[#This Row],[ADOPTED
Form ID Name]],TRUE,FALSE)</f>
        <v>1</v>
      </c>
      <c r="AV373" s="121" t="s">
        <v>1868</v>
      </c>
      <c r="AW373" s="122" t="b">
        <f>AND(Table1[[#This Row],[PROPOSED Adjustment Description]]=Table1[[#This Row],[ ADOPTED
Adjustment Description]],TRUE,FALSE)</f>
        <v>0</v>
      </c>
    </row>
    <row r="374" spans="1:49" s="1" customFormat="1" ht="45" hidden="1" customHeight="1" x14ac:dyDescent="0.15">
      <c r="A374" s="61">
        <v>100000</v>
      </c>
      <c r="B374" s="62" t="s">
        <v>57</v>
      </c>
      <c r="C374" s="63">
        <v>9911</v>
      </c>
      <c r="D374" s="62" t="s">
        <v>82</v>
      </c>
      <c r="E374" s="62" t="s">
        <v>83</v>
      </c>
      <c r="F374" s="62" t="s">
        <v>83</v>
      </c>
      <c r="G374" s="62" t="s">
        <v>89</v>
      </c>
      <c r="H374" s="62" t="s">
        <v>83</v>
      </c>
      <c r="I374" s="125">
        <v>57403</v>
      </c>
      <c r="J374" s="126" t="s">
        <v>1869</v>
      </c>
      <c r="K374" s="64"/>
      <c r="L374" s="65"/>
      <c r="M374" s="65"/>
      <c r="N374" s="65"/>
      <c r="O374" s="65">
        <f>SUM(Table1[[#This Row],[Salaries and Wages]:[Variable Fringe]])</f>
        <v>0</v>
      </c>
      <c r="P374" s="65"/>
      <c r="Q374" s="65"/>
      <c r="R374" s="65"/>
      <c r="S374" s="65"/>
      <c r="T374" s="65"/>
      <c r="U374" s="65"/>
      <c r="V374" s="65"/>
      <c r="W374" s="65">
        <f>SUM(Table1[[#This Row],[ADOPTED
Supplies]:[ADOPTED
Other]])+Table1[[#This Row],[
 ADOPTED
Capital Expenditures]]</f>
        <v>1250000</v>
      </c>
      <c r="X374" s="65"/>
      <c r="Y374" s="65"/>
      <c r="Z374" s="65"/>
      <c r="AA374" s="65">
        <v>31733669</v>
      </c>
      <c r="AB374" s="130" t="s">
        <v>1870</v>
      </c>
      <c r="AC374" s="62" t="s">
        <v>69</v>
      </c>
      <c r="AD374" s="62" t="s">
        <v>69</v>
      </c>
      <c r="AE374" s="62" t="s">
        <v>94</v>
      </c>
      <c r="AF374" s="62" t="s">
        <v>69</v>
      </c>
      <c r="AG374" s="91"/>
      <c r="AH374" s="66">
        <v>0</v>
      </c>
      <c r="AI374" s="66"/>
      <c r="AJ374" s="62"/>
      <c r="AK374" s="62"/>
      <c r="AL374" s="62"/>
      <c r="AM374" s="62"/>
      <c r="AN374" s="62"/>
      <c r="AO374" s="62"/>
      <c r="AP374" s="62"/>
      <c r="AQ374" s="62"/>
      <c r="AR374" s="62"/>
      <c r="AS374" s="62" t="s">
        <v>83</v>
      </c>
      <c r="AT374" s="115" t="s">
        <v>1869</v>
      </c>
      <c r="AU374" s="116" t="b">
        <f>IF(Table1[[#This Row],[PROPOSED
Form ID Name]]=Table1[[#This Row],[ADOPTED
Form ID Name]],TRUE,FALSE)</f>
        <v>1</v>
      </c>
      <c r="AV374" s="121" t="s">
        <v>1870</v>
      </c>
      <c r="AW374" s="122" t="b">
        <f>AND(Table1[[#This Row],[PROPOSED Adjustment Description]]=Table1[[#This Row],[ ADOPTED
Adjustment Description]],TRUE,FALSE)</f>
        <v>0</v>
      </c>
    </row>
    <row r="375" spans="1:49" s="1" customFormat="1" ht="45" hidden="1" customHeight="1" x14ac:dyDescent="0.15">
      <c r="A375" s="61">
        <v>200205</v>
      </c>
      <c r="B375" s="73" t="s">
        <v>96</v>
      </c>
      <c r="C375" s="63">
        <v>1414</v>
      </c>
      <c r="D375" s="73" t="s">
        <v>97</v>
      </c>
      <c r="E375" s="73" t="s">
        <v>83</v>
      </c>
      <c r="F375" s="73" t="s">
        <v>83</v>
      </c>
      <c r="G375" s="73" t="s">
        <v>61</v>
      </c>
      <c r="H375" s="73" t="s">
        <v>83</v>
      </c>
      <c r="I375" s="125">
        <v>57404</v>
      </c>
      <c r="J375" s="127" t="s">
        <v>1871</v>
      </c>
      <c r="K375" s="74"/>
      <c r="L375" s="75"/>
      <c r="M375" s="75"/>
      <c r="N375" s="75"/>
      <c r="O375" s="75">
        <f>SUM(Table1[[#This Row],[Salaries and Wages]:[Variable Fringe]])</f>
        <v>8046</v>
      </c>
      <c r="P375" s="75"/>
      <c r="Q375" s="75"/>
      <c r="R375" s="75"/>
      <c r="S375" s="75"/>
      <c r="T375" s="75"/>
      <c r="U375" s="75"/>
      <c r="V375" s="75"/>
      <c r="W375" s="75">
        <f>SUM(Table1[[#This Row],[ADOPTED
Supplies]:[ADOPTED
Other]])+Table1[[#This Row],[
 ADOPTED
Capital Expenditures]]</f>
        <v>0</v>
      </c>
      <c r="X375" s="75">
        <v>150000</v>
      </c>
      <c r="Y375" s="75"/>
      <c r="Z375" s="75">
        <v>150000</v>
      </c>
      <c r="AA375" s="75"/>
      <c r="AB375" s="131" t="s">
        <v>1872</v>
      </c>
      <c r="AC375" s="66" t="s">
        <v>1812</v>
      </c>
      <c r="AD375" s="62" t="s">
        <v>1813</v>
      </c>
      <c r="AE375" s="73" t="s">
        <v>94</v>
      </c>
      <c r="AF375" s="62" t="s">
        <v>69</v>
      </c>
      <c r="AG375" s="91"/>
      <c r="AH375" s="66">
        <v>0</v>
      </c>
      <c r="AI375" s="66"/>
      <c r="AJ375" s="62"/>
      <c r="AK375" s="62"/>
      <c r="AL375" s="62"/>
      <c r="AM375" s="62"/>
      <c r="AN375" s="62"/>
      <c r="AO375" s="62"/>
      <c r="AP375" s="62"/>
      <c r="AQ375" s="62" t="s">
        <v>83</v>
      </c>
      <c r="AR375" s="62"/>
      <c r="AS375" s="62"/>
      <c r="AT375" s="115" t="s">
        <v>1871</v>
      </c>
      <c r="AU375" s="117" t="b">
        <f>IF(Table1[[#This Row],[PROPOSED
Form ID Name]]=Table1[[#This Row],[ADOPTED
Form ID Name]],TRUE,FALSE)</f>
        <v>1</v>
      </c>
      <c r="AV375" s="121" t="s">
        <v>1872</v>
      </c>
      <c r="AW375" s="122" t="b">
        <f>AND(Table1[[#This Row],[PROPOSED Adjustment Description]]=Table1[[#This Row],[ ADOPTED
Adjustment Description]],TRUE,FALSE)</f>
        <v>0</v>
      </c>
    </row>
    <row r="376" spans="1:49" s="1" customFormat="1" ht="45" hidden="1" customHeight="1" x14ac:dyDescent="0.15">
      <c r="A376" s="67">
        <v>100000</v>
      </c>
      <c r="B376" s="79" t="s">
        <v>57</v>
      </c>
      <c r="C376" s="69">
        <v>1516</v>
      </c>
      <c r="D376" s="79" t="s">
        <v>710</v>
      </c>
      <c r="E376" s="79" t="s">
        <v>238</v>
      </c>
      <c r="F376" s="79" t="s">
        <v>83</v>
      </c>
      <c r="G376" s="79" t="s">
        <v>61</v>
      </c>
      <c r="H376" s="79" t="s">
        <v>83</v>
      </c>
      <c r="I376" s="125">
        <v>57406</v>
      </c>
      <c r="J376" s="127" t="s">
        <v>1873</v>
      </c>
      <c r="K376" s="80">
        <v>1</v>
      </c>
      <c r="L376" s="81">
        <v>87735</v>
      </c>
      <c r="M376" s="81">
        <v>19256</v>
      </c>
      <c r="N376" s="81">
        <v>9968</v>
      </c>
      <c r="O376" s="81">
        <f>SUM(Table1[[#This Row],[Salaries and Wages]:[Variable Fringe]])</f>
        <v>6918</v>
      </c>
      <c r="P376" s="81"/>
      <c r="Q376" s="81"/>
      <c r="R376" s="81"/>
      <c r="S376" s="81"/>
      <c r="T376" s="81"/>
      <c r="U376" s="81"/>
      <c r="V376" s="81"/>
      <c r="W376" s="81">
        <f>SUM(Table1[[#This Row],[ADOPTED
Supplies]:[ADOPTED
Other]])+Table1[[#This Row],[
 ADOPTED
Capital Expenditures]]</f>
        <v>0</v>
      </c>
      <c r="X376" s="81"/>
      <c r="Y376" s="81"/>
      <c r="Z376" s="81">
        <v>116959</v>
      </c>
      <c r="AA376" s="81">
        <v>250000</v>
      </c>
      <c r="AB376" s="131" t="s">
        <v>1874</v>
      </c>
      <c r="AC376" s="68" t="s">
        <v>1875</v>
      </c>
      <c r="AD376" s="68" t="s">
        <v>1876</v>
      </c>
      <c r="AE376" s="79" t="s">
        <v>67</v>
      </c>
      <c r="AF376" s="72" t="s">
        <v>1877</v>
      </c>
      <c r="AG376" s="92"/>
      <c r="AH376" s="72">
        <v>0</v>
      </c>
      <c r="AI376" s="72"/>
      <c r="AJ376" s="72"/>
      <c r="AK376" s="72"/>
      <c r="AL376" s="72"/>
      <c r="AM376" s="72"/>
      <c r="AN376" s="72"/>
      <c r="AO376" s="72"/>
      <c r="AP376" s="72"/>
      <c r="AQ376" s="72"/>
      <c r="AR376" s="72"/>
      <c r="AS376" s="68" t="s">
        <v>83</v>
      </c>
      <c r="AT376" s="115" t="s">
        <v>1873</v>
      </c>
      <c r="AU376" s="116" t="b">
        <f>IF(Table1[[#This Row],[PROPOSED
Form ID Name]]=Table1[[#This Row],[ADOPTED
Form ID Name]],TRUE,FALSE)</f>
        <v>1</v>
      </c>
      <c r="AV376" s="121" t="s">
        <v>1874</v>
      </c>
      <c r="AW376" s="122" t="b">
        <f>AND(Table1[[#This Row],[PROPOSED Adjustment Description]]=Table1[[#This Row],[ ADOPTED
Adjustment Description]],TRUE,FALSE)</f>
        <v>0</v>
      </c>
    </row>
    <row r="377" spans="1:49" s="1" customFormat="1" ht="45" hidden="1" customHeight="1" x14ac:dyDescent="0.15">
      <c r="A377" s="61">
        <v>400169</v>
      </c>
      <c r="B377" s="73" t="s">
        <v>1878</v>
      </c>
      <c r="C377" s="63">
        <v>9913</v>
      </c>
      <c r="D377" s="73" t="s">
        <v>1553</v>
      </c>
      <c r="E377" s="73" t="s">
        <v>83</v>
      </c>
      <c r="F377" s="73" t="s">
        <v>83</v>
      </c>
      <c r="G377" s="73" t="s">
        <v>89</v>
      </c>
      <c r="H377" s="73" t="s">
        <v>83</v>
      </c>
      <c r="I377" s="125">
        <v>57408</v>
      </c>
      <c r="J377" s="127" t="s">
        <v>1879</v>
      </c>
      <c r="K377" s="74"/>
      <c r="L377" s="75"/>
      <c r="M377" s="75"/>
      <c r="N377" s="75"/>
      <c r="O377" s="75">
        <f>SUM(Table1[[#This Row],[Salaries and Wages]:[Variable Fringe]])</f>
        <v>41901</v>
      </c>
      <c r="P377" s="75"/>
      <c r="Q377" s="75"/>
      <c r="R377" s="75"/>
      <c r="S377" s="75"/>
      <c r="T377" s="75"/>
      <c r="U377" s="75"/>
      <c r="V377" s="75"/>
      <c r="W377" s="75">
        <f>SUM(Table1[[#This Row],[ADOPTED
Supplies]:[ADOPTED
Other]])+Table1[[#This Row],[
 ADOPTED
Capital Expenditures]]</f>
        <v>0</v>
      </c>
      <c r="X377" s="75"/>
      <c r="Y377" s="75"/>
      <c r="Z377" s="75"/>
      <c r="AA377" s="85">
        <v>-310296</v>
      </c>
      <c r="AB377" s="132" t="s">
        <v>1880</v>
      </c>
      <c r="AC377" s="62" t="s">
        <v>1881</v>
      </c>
      <c r="AD377" s="62" t="s">
        <v>1882</v>
      </c>
      <c r="AE377" s="73" t="s">
        <v>94</v>
      </c>
      <c r="AF377" s="73" t="s">
        <v>69</v>
      </c>
      <c r="AG377" s="93"/>
      <c r="AH377" s="76">
        <v>0</v>
      </c>
      <c r="AI377" s="76"/>
      <c r="AJ377" s="73"/>
      <c r="AK377" s="73"/>
      <c r="AL377" s="73"/>
      <c r="AM377" s="73"/>
      <c r="AN377" s="73"/>
      <c r="AO377" s="62" t="s">
        <v>83</v>
      </c>
      <c r="AP377" s="62"/>
      <c r="AQ377" s="62"/>
      <c r="AR377" s="87"/>
      <c r="AS377" s="87"/>
      <c r="AT377" s="115" t="s">
        <v>1879</v>
      </c>
      <c r="AU377" s="117" t="b">
        <f>IF(Table1[[#This Row],[PROPOSED
Form ID Name]]=Table1[[#This Row],[ADOPTED
Form ID Name]],TRUE,FALSE)</f>
        <v>1</v>
      </c>
      <c r="AV377" s="121" t="s">
        <v>1880</v>
      </c>
      <c r="AW377" s="122" t="b">
        <f>AND(Table1[[#This Row],[PROPOSED Adjustment Description]]=Table1[[#This Row],[ ADOPTED
Adjustment Description]],TRUE,FALSE)</f>
        <v>0</v>
      </c>
    </row>
    <row r="378" spans="1:49" s="1" customFormat="1" ht="45" hidden="1" customHeight="1" x14ac:dyDescent="0.15">
      <c r="A378" s="61">
        <v>100000</v>
      </c>
      <c r="B378" s="73" t="s">
        <v>57</v>
      </c>
      <c r="C378" s="63">
        <v>1001</v>
      </c>
      <c r="D378" s="73" t="s">
        <v>232</v>
      </c>
      <c r="E378" s="73" t="s">
        <v>103</v>
      </c>
      <c r="F378" s="73" t="s">
        <v>83</v>
      </c>
      <c r="G378" s="73" t="s">
        <v>279</v>
      </c>
      <c r="H378" s="73" t="s">
        <v>83</v>
      </c>
      <c r="I378" s="125">
        <v>57409</v>
      </c>
      <c r="J378" s="127" t="s">
        <v>1883</v>
      </c>
      <c r="K378" s="74">
        <v>0.35</v>
      </c>
      <c r="L378" s="75">
        <v>140460</v>
      </c>
      <c r="M378" s="75">
        <v>797</v>
      </c>
      <c r="N378" s="75">
        <v>7304</v>
      </c>
      <c r="O378" s="75">
        <f>SUM(Table1[[#This Row],[Salaries and Wages]:[Variable Fringe]])</f>
        <v>457125</v>
      </c>
      <c r="P378" s="75"/>
      <c r="Q378" s="75"/>
      <c r="R378" s="75"/>
      <c r="S378" s="75"/>
      <c r="T378" s="75"/>
      <c r="U378" s="75"/>
      <c r="V378" s="75"/>
      <c r="W378" s="75">
        <f>SUM(Table1[[#This Row],[ADOPTED
Supplies]:[ADOPTED
Other]])+Table1[[#This Row],[
 ADOPTED
Capital Expenditures]]</f>
        <v>725000</v>
      </c>
      <c r="X378" s="75"/>
      <c r="Y378" s="75"/>
      <c r="Z378" s="75">
        <v>148561</v>
      </c>
      <c r="AA378" s="75"/>
      <c r="AB378" s="132" t="s">
        <v>1884</v>
      </c>
      <c r="AC378" s="62" t="s">
        <v>242</v>
      </c>
      <c r="AD378" s="62" t="s">
        <v>1885</v>
      </c>
      <c r="AE378" s="73" t="s">
        <v>94</v>
      </c>
      <c r="AF378" s="62" t="s">
        <v>69</v>
      </c>
      <c r="AG378" s="91"/>
      <c r="AH378" s="66">
        <v>0</v>
      </c>
      <c r="AI378" s="66"/>
      <c r="AJ378" s="62"/>
      <c r="AK378" s="62"/>
      <c r="AL378" s="62"/>
      <c r="AM378" s="62"/>
      <c r="AN378" s="62"/>
      <c r="AO378" s="62"/>
      <c r="AP378" s="62"/>
      <c r="AQ378" s="62"/>
      <c r="AR378" s="62"/>
      <c r="AS378" s="62" t="s">
        <v>83</v>
      </c>
      <c r="AT378" s="115" t="s">
        <v>1883</v>
      </c>
      <c r="AU378" s="116" t="b">
        <f>IF(Table1[[#This Row],[PROPOSED
Form ID Name]]=Table1[[#This Row],[ADOPTED
Form ID Name]],TRUE,FALSE)</f>
        <v>1</v>
      </c>
      <c r="AV378" s="121" t="s">
        <v>1884</v>
      </c>
      <c r="AW378" s="122" t="b">
        <f>AND(Table1[[#This Row],[PROPOSED Adjustment Description]]=Table1[[#This Row],[ ADOPTED
Adjustment Description]],TRUE,FALSE)</f>
        <v>0</v>
      </c>
    </row>
    <row r="379" spans="1:49" s="1" customFormat="1" ht="45" hidden="1" customHeight="1" x14ac:dyDescent="0.15">
      <c r="A379" s="61">
        <v>400170</v>
      </c>
      <c r="B379" s="73" t="s">
        <v>1886</v>
      </c>
      <c r="C379" s="63">
        <v>9913</v>
      </c>
      <c r="D379" s="73" t="s">
        <v>1553</v>
      </c>
      <c r="E379" s="73" t="s">
        <v>83</v>
      </c>
      <c r="F379" s="73" t="s">
        <v>83</v>
      </c>
      <c r="G379" s="73" t="s">
        <v>89</v>
      </c>
      <c r="H379" s="73" t="s">
        <v>83</v>
      </c>
      <c r="I379" s="125">
        <v>57410</v>
      </c>
      <c r="J379" s="127" t="s">
        <v>1887</v>
      </c>
      <c r="K379" s="74"/>
      <c r="L379" s="75"/>
      <c r="M379" s="75"/>
      <c r="N379" s="75"/>
      <c r="O379" s="75">
        <f>SUM(Table1[[#This Row],[Salaries and Wages]:[Variable Fringe]])</f>
        <v>140729</v>
      </c>
      <c r="P379" s="75"/>
      <c r="Q379" s="75"/>
      <c r="R379" s="75"/>
      <c r="S379" s="75"/>
      <c r="T379" s="75"/>
      <c r="U379" s="75"/>
      <c r="V379" s="75"/>
      <c r="W379" s="75">
        <f>SUM(Table1[[#This Row],[ADOPTED
Supplies]:[ADOPTED
Other]])+Table1[[#This Row],[
 ADOPTED
Capital Expenditures]]</f>
        <v>0</v>
      </c>
      <c r="X379" s="75"/>
      <c r="Y379" s="75"/>
      <c r="Z379" s="75"/>
      <c r="AA379" s="85">
        <v>-217701</v>
      </c>
      <c r="AB379" s="132" t="s">
        <v>1888</v>
      </c>
      <c r="AC379" s="62" t="s">
        <v>1881</v>
      </c>
      <c r="AD379" s="62" t="s">
        <v>1882</v>
      </c>
      <c r="AE379" s="73" t="s">
        <v>94</v>
      </c>
      <c r="AF379" s="73" t="s">
        <v>69</v>
      </c>
      <c r="AG379" s="93"/>
      <c r="AH379" s="76">
        <v>0</v>
      </c>
      <c r="AI379" s="76"/>
      <c r="AJ379" s="73"/>
      <c r="AK379" s="73"/>
      <c r="AL379" s="73"/>
      <c r="AM379" s="73"/>
      <c r="AN379" s="73"/>
      <c r="AO379" s="62" t="s">
        <v>83</v>
      </c>
      <c r="AP379" s="62"/>
      <c r="AQ379" s="62"/>
      <c r="AR379" s="87"/>
      <c r="AS379" s="87"/>
      <c r="AT379" s="115" t="s">
        <v>1887</v>
      </c>
      <c r="AU379" s="117" t="b">
        <f>IF(Table1[[#This Row],[PROPOSED
Form ID Name]]=Table1[[#This Row],[ADOPTED
Form ID Name]],TRUE,FALSE)</f>
        <v>1</v>
      </c>
      <c r="AV379" s="121" t="s">
        <v>1888</v>
      </c>
      <c r="AW379" s="122" t="b">
        <f>AND(Table1[[#This Row],[PROPOSED Adjustment Description]]=Table1[[#This Row],[ ADOPTED
Adjustment Description]],TRUE,FALSE)</f>
        <v>0</v>
      </c>
    </row>
    <row r="380" spans="1:49" s="1" customFormat="1" ht="45" hidden="1" customHeight="1" x14ac:dyDescent="0.15">
      <c r="A380" s="67">
        <v>100000</v>
      </c>
      <c r="B380" s="79" t="s">
        <v>57</v>
      </c>
      <c r="C380" s="69">
        <v>171412</v>
      </c>
      <c r="D380" s="79" t="s">
        <v>1287</v>
      </c>
      <c r="E380" s="79" t="s">
        <v>83</v>
      </c>
      <c r="F380" s="79" t="s">
        <v>83</v>
      </c>
      <c r="G380" s="79" t="s">
        <v>142</v>
      </c>
      <c r="H380" s="79" t="s">
        <v>83</v>
      </c>
      <c r="I380" s="125">
        <v>57411</v>
      </c>
      <c r="J380" s="127" t="s">
        <v>1889</v>
      </c>
      <c r="K380" s="86">
        <v>-15</v>
      </c>
      <c r="L380" s="83">
        <v>-419750</v>
      </c>
      <c r="M380" s="83">
        <v>-70817</v>
      </c>
      <c r="N380" s="83">
        <v>-11592</v>
      </c>
      <c r="O380" s="83">
        <f>SUM(Table1[[#This Row],[Salaries and Wages]:[Variable Fringe]])</f>
        <v>557652</v>
      </c>
      <c r="P380" s="81"/>
      <c r="Q380" s="81"/>
      <c r="R380" s="81"/>
      <c r="S380" s="81"/>
      <c r="T380" s="81"/>
      <c r="U380" s="81"/>
      <c r="V380" s="81"/>
      <c r="W380" s="81">
        <f>SUM(Table1[[#This Row],[ADOPTED
Supplies]:[ADOPTED
Other]])+Table1[[#This Row],[
 ADOPTED
Capital Expenditures]]</f>
        <v>725000</v>
      </c>
      <c r="X380" s="81"/>
      <c r="Y380" s="81"/>
      <c r="Z380" s="83">
        <v>-502159</v>
      </c>
      <c r="AA380" s="81"/>
      <c r="AB380" s="131" t="s">
        <v>1890</v>
      </c>
      <c r="AC380" s="68" t="s">
        <v>1891</v>
      </c>
      <c r="AD380" s="68" t="s">
        <v>1892</v>
      </c>
      <c r="AE380" s="79" t="s">
        <v>94</v>
      </c>
      <c r="AF380" s="68" t="s">
        <v>1276</v>
      </c>
      <c r="AG380" s="92"/>
      <c r="AH380" s="72">
        <v>0</v>
      </c>
      <c r="AI380" s="72"/>
      <c r="AJ380" s="68"/>
      <c r="AK380" s="68"/>
      <c r="AL380" s="68"/>
      <c r="AM380" s="68"/>
      <c r="AN380" s="68"/>
      <c r="AO380" s="68"/>
      <c r="AP380" s="68"/>
      <c r="AQ380" s="68"/>
      <c r="AR380" s="68"/>
      <c r="AS380" s="68" t="s">
        <v>83</v>
      </c>
      <c r="AT380" s="115" t="s">
        <v>1889</v>
      </c>
      <c r="AU380" s="116" t="b">
        <f>IF(Table1[[#This Row],[PROPOSED
Form ID Name]]=Table1[[#This Row],[ADOPTED
Form ID Name]],TRUE,FALSE)</f>
        <v>1</v>
      </c>
      <c r="AV380" s="121" t="s">
        <v>1890</v>
      </c>
      <c r="AW380" s="122" t="b">
        <f>AND(Table1[[#This Row],[PROPOSED Adjustment Description]]=Table1[[#This Row],[ ADOPTED
Adjustment Description]],TRUE,FALSE)</f>
        <v>0</v>
      </c>
    </row>
    <row r="381" spans="1:49" s="1" customFormat="1" ht="45" hidden="1" customHeight="1" x14ac:dyDescent="0.15">
      <c r="A381" s="61">
        <v>200731</v>
      </c>
      <c r="B381" s="73" t="s">
        <v>1893</v>
      </c>
      <c r="C381" s="63">
        <v>9913</v>
      </c>
      <c r="D381" s="73" t="s">
        <v>1553</v>
      </c>
      <c r="E381" s="73" t="s">
        <v>83</v>
      </c>
      <c r="F381" s="73" t="s">
        <v>83</v>
      </c>
      <c r="G381" s="73" t="s">
        <v>89</v>
      </c>
      <c r="H381" s="73" t="s">
        <v>83</v>
      </c>
      <c r="I381" s="125">
        <v>57413</v>
      </c>
      <c r="J381" s="127" t="s">
        <v>1894</v>
      </c>
      <c r="K381" s="74"/>
      <c r="L381" s="75"/>
      <c r="M381" s="75"/>
      <c r="N381" s="75"/>
      <c r="O381" s="75">
        <f>SUM(Table1[[#This Row],[Salaries and Wages]:[Variable Fringe]])</f>
        <v>68070</v>
      </c>
      <c r="P381" s="75"/>
      <c r="Q381" s="75"/>
      <c r="R381" s="75"/>
      <c r="S381" s="75"/>
      <c r="T381" s="75"/>
      <c r="U381" s="75"/>
      <c r="V381" s="75"/>
      <c r="W381" s="75">
        <f>SUM(Table1[[#This Row],[ADOPTED
Supplies]:[ADOPTED
Other]])+Table1[[#This Row],[
 ADOPTED
Capital Expenditures]]</f>
        <v>-104190</v>
      </c>
      <c r="X381" s="75"/>
      <c r="Y381" s="75"/>
      <c r="Z381" s="75"/>
      <c r="AA381" s="75">
        <v>1960960</v>
      </c>
      <c r="AB381" s="132" t="s">
        <v>1895</v>
      </c>
      <c r="AC381" s="62" t="s">
        <v>1896</v>
      </c>
      <c r="AD381" s="62" t="s">
        <v>1897</v>
      </c>
      <c r="AE381" s="73" t="s">
        <v>94</v>
      </c>
      <c r="AF381" s="73" t="s">
        <v>69</v>
      </c>
      <c r="AG381" s="93"/>
      <c r="AH381" s="76">
        <v>0</v>
      </c>
      <c r="AI381" s="76"/>
      <c r="AJ381" s="73"/>
      <c r="AK381" s="73"/>
      <c r="AL381" s="73"/>
      <c r="AM381" s="73"/>
      <c r="AN381" s="73"/>
      <c r="AO381" s="62" t="s">
        <v>83</v>
      </c>
      <c r="AP381" s="62"/>
      <c r="AQ381" s="62"/>
      <c r="AR381" s="87"/>
      <c r="AS381" s="87"/>
      <c r="AT381" s="115" t="s">
        <v>1894</v>
      </c>
      <c r="AU381" s="117" t="b">
        <f>IF(Table1[[#This Row],[PROPOSED
Form ID Name]]=Table1[[#This Row],[ADOPTED
Form ID Name]],TRUE,FALSE)</f>
        <v>1</v>
      </c>
      <c r="AV381" s="121" t="s">
        <v>1895</v>
      </c>
      <c r="AW381" s="122" t="b">
        <f>AND(Table1[[#This Row],[PROPOSED Adjustment Description]]=Table1[[#This Row],[ ADOPTED
Adjustment Description]],TRUE,FALSE)</f>
        <v>0</v>
      </c>
    </row>
    <row r="382" spans="1:49" s="1" customFormat="1" ht="45" hidden="1" customHeight="1" x14ac:dyDescent="0.15">
      <c r="A382" s="61">
        <v>200118</v>
      </c>
      <c r="B382" s="73" t="s">
        <v>1898</v>
      </c>
      <c r="C382" s="63">
        <v>9913</v>
      </c>
      <c r="D382" s="73" t="s">
        <v>1553</v>
      </c>
      <c r="E382" s="73" t="s">
        <v>83</v>
      </c>
      <c r="F382" s="73" t="s">
        <v>83</v>
      </c>
      <c r="G382" s="73" t="s">
        <v>134</v>
      </c>
      <c r="H382" s="73" t="s">
        <v>83</v>
      </c>
      <c r="I382" s="125">
        <v>57414</v>
      </c>
      <c r="J382" s="127" t="s">
        <v>1899</v>
      </c>
      <c r="K382" s="74"/>
      <c r="L382" s="75"/>
      <c r="M382" s="75"/>
      <c r="N382" s="75"/>
      <c r="O382" s="75">
        <f>SUM(Table1[[#This Row],[Salaries and Wages]:[Variable Fringe]])</f>
        <v>88787</v>
      </c>
      <c r="P382" s="75"/>
      <c r="Q382" s="75"/>
      <c r="R382" s="75"/>
      <c r="S382" s="75"/>
      <c r="T382" s="75"/>
      <c r="U382" s="75"/>
      <c r="V382" s="75"/>
      <c r="W382" s="75">
        <f>SUM(Table1[[#This Row],[ADOPTED
Supplies]:[ADOPTED
Other]])+Table1[[#This Row],[
 ADOPTED
Capital Expenditures]]</f>
        <v>-135900</v>
      </c>
      <c r="X382" s="75"/>
      <c r="Y382" s="75"/>
      <c r="Z382" s="75"/>
      <c r="AA382" s="85">
        <v>-1863498</v>
      </c>
      <c r="AB382" s="132" t="s">
        <v>1900</v>
      </c>
      <c r="AC382" s="62" t="s">
        <v>1901</v>
      </c>
      <c r="AD382" s="62" t="s">
        <v>1902</v>
      </c>
      <c r="AE382" s="73" t="s">
        <v>94</v>
      </c>
      <c r="AF382" s="73" t="s">
        <v>69</v>
      </c>
      <c r="AG382" s="93"/>
      <c r="AH382" s="76">
        <v>0</v>
      </c>
      <c r="AI382" s="76"/>
      <c r="AJ382" s="73"/>
      <c r="AK382" s="73"/>
      <c r="AL382" s="73"/>
      <c r="AM382" s="73"/>
      <c r="AN382" s="73"/>
      <c r="AO382" s="62" t="s">
        <v>83</v>
      </c>
      <c r="AP382" s="62"/>
      <c r="AQ382" s="62"/>
      <c r="AR382" s="87"/>
      <c r="AS382" s="87"/>
      <c r="AT382" s="115" t="s">
        <v>1899</v>
      </c>
      <c r="AU382" s="117" t="b">
        <f>IF(Table1[[#This Row],[PROPOSED
Form ID Name]]=Table1[[#This Row],[ADOPTED
Form ID Name]],TRUE,FALSE)</f>
        <v>1</v>
      </c>
      <c r="AV382" s="121" t="s">
        <v>1900</v>
      </c>
      <c r="AW382" s="122" t="b">
        <f>AND(Table1[[#This Row],[PROPOSED Adjustment Description]]=Table1[[#This Row],[ ADOPTED
Adjustment Description]],TRUE,FALSE)</f>
        <v>0</v>
      </c>
    </row>
    <row r="383" spans="1:49" s="1" customFormat="1" ht="45" hidden="1" customHeight="1" x14ac:dyDescent="0.15">
      <c r="A383" s="67">
        <v>200118</v>
      </c>
      <c r="B383" s="79" t="s">
        <v>1898</v>
      </c>
      <c r="C383" s="69">
        <v>9913</v>
      </c>
      <c r="D383" s="79" t="s">
        <v>1553</v>
      </c>
      <c r="E383" s="79" t="s">
        <v>83</v>
      </c>
      <c r="F383" s="79" t="s">
        <v>83</v>
      </c>
      <c r="G383" s="79" t="s">
        <v>160</v>
      </c>
      <c r="H383" s="79" t="s">
        <v>83</v>
      </c>
      <c r="I383" s="125">
        <v>57415</v>
      </c>
      <c r="J383" s="127" t="s">
        <v>1903</v>
      </c>
      <c r="K383" s="80"/>
      <c r="L383" s="81"/>
      <c r="M383" s="81"/>
      <c r="N383" s="81"/>
      <c r="O383" s="81">
        <f>SUM(Table1[[#This Row],[Salaries and Wages]:[Variable Fringe]])</f>
        <v>139101</v>
      </c>
      <c r="P383" s="81"/>
      <c r="Q383" s="81">
        <v>131613</v>
      </c>
      <c r="R383" s="81"/>
      <c r="S383" s="81"/>
      <c r="T383" s="81"/>
      <c r="U383" s="81"/>
      <c r="V383" s="81"/>
      <c r="W383" s="81">
        <f>SUM(Table1[[#This Row],[ADOPTED
Supplies]:[ADOPTED
Other]])+Table1[[#This Row],[
 ADOPTED
Capital Expenditures]]</f>
        <v>-212910</v>
      </c>
      <c r="X383" s="81"/>
      <c r="Y383" s="81"/>
      <c r="Z383" s="81">
        <v>131613</v>
      </c>
      <c r="AA383" s="81"/>
      <c r="AB383" s="131" t="s">
        <v>1904</v>
      </c>
      <c r="AC383" s="68" t="s">
        <v>1901</v>
      </c>
      <c r="AD383" s="68" t="s">
        <v>1905</v>
      </c>
      <c r="AE383" s="79" t="s">
        <v>94</v>
      </c>
      <c r="AF383" s="79" t="s">
        <v>69</v>
      </c>
      <c r="AG383" s="94"/>
      <c r="AH383" s="82">
        <v>1</v>
      </c>
      <c r="AI383" s="82"/>
      <c r="AJ383" s="79"/>
      <c r="AK383" s="79"/>
      <c r="AL383" s="79"/>
      <c r="AM383" s="79"/>
      <c r="AN383" s="79"/>
      <c r="AO383" s="68" t="s">
        <v>83</v>
      </c>
      <c r="AP383" s="68"/>
      <c r="AQ383" s="68"/>
      <c r="AR383" s="87"/>
      <c r="AS383" s="87"/>
      <c r="AT383" s="115" t="s">
        <v>1903</v>
      </c>
      <c r="AU383" s="117" t="b">
        <f>IF(Table1[[#This Row],[PROPOSED
Form ID Name]]=Table1[[#This Row],[ADOPTED
Form ID Name]],TRUE,FALSE)</f>
        <v>1</v>
      </c>
      <c r="AV383" s="121" t="s">
        <v>1904</v>
      </c>
      <c r="AW383" s="122" t="b">
        <f>AND(Table1[[#This Row],[PROPOSED Adjustment Description]]=Table1[[#This Row],[ ADOPTED
Adjustment Description]],TRUE,FALSE)</f>
        <v>0</v>
      </c>
    </row>
    <row r="384" spans="1:49" s="1" customFormat="1" ht="45" hidden="1" customHeight="1" x14ac:dyDescent="0.15">
      <c r="A384" s="61">
        <v>200118</v>
      </c>
      <c r="B384" s="73" t="s">
        <v>1898</v>
      </c>
      <c r="C384" s="63">
        <v>9913</v>
      </c>
      <c r="D384" s="101" t="s">
        <v>1553</v>
      </c>
      <c r="E384" s="73" t="s">
        <v>83</v>
      </c>
      <c r="F384" s="73" t="s">
        <v>83</v>
      </c>
      <c r="G384" s="73" t="s">
        <v>160</v>
      </c>
      <c r="H384" s="73" t="s">
        <v>83</v>
      </c>
      <c r="I384" s="125">
        <v>57416</v>
      </c>
      <c r="J384" s="127" t="s">
        <v>1907</v>
      </c>
      <c r="K384" s="74"/>
      <c r="L384" s="75"/>
      <c r="M384" s="75"/>
      <c r="N384" s="75"/>
      <c r="O384" s="75">
        <f>SUM(Table1[[#This Row],[Salaries and Wages]:[Variable Fringe]])</f>
        <v>187073</v>
      </c>
      <c r="P384" s="75">
        <v>9000</v>
      </c>
      <c r="Q384" s="75">
        <v>240918</v>
      </c>
      <c r="R384" s="75"/>
      <c r="S384" s="75">
        <v>12965</v>
      </c>
      <c r="T384" s="75"/>
      <c r="U384" s="75"/>
      <c r="V384" s="75"/>
      <c r="W384" s="75">
        <f>SUM(Table1[[#This Row],[ADOPTED
Supplies]:[ADOPTED
Other]])+Table1[[#This Row],[
 ADOPTED
Capital Expenditures]]</f>
        <v>1314125</v>
      </c>
      <c r="X384" s="75"/>
      <c r="Y384" s="75"/>
      <c r="Z384" s="75">
        <v>262883</v>
      </c>
      <c r="AA384" s="75"/>
      <c r="AB384" s="131" t="s">
        <v>1908</v>
      </c>
      <c r="AC384" s="62" t="s">
        <v>1901</v>
      </c>
      <c r="AD384" s="62" t="s">
        <v>1905</v>
      </c>
      <c r="AE384" s="73" t="s">
        <v>94</v>
      </c>
      <c r="AF384" s="73" t="s">
        <v>69</v>
      </c>
      <c r="AG384" s="93"/>
      <c r="AH384" s="76">
        <v>1</v>
      </c>
      <c r="AI384" s="76"/>
      <c r="AJ384" s="73"/>
      <c r="AK384" s="73"/>
      <c r="AL384" s="73"/>
      <c r="AM384" s="73"/>
      <c r="AN384" s="73"/>
      <c r="AO384" s="62" t="s">
        <v>83</v>
      </c>
      <c r="AP384" s="62"/>
      <c r="AQ384" s="62"/>
      <c r="AR384" s="87"/>
      <c r="AS384" s="87"/>
      <c r="AT384" s="115" t="s">
        <v>1907</v>
      </c>
      <c r="AU384" s="117" t="b">
        <f>IF(Table1[[#This Row],[PROPOSED
Form ID Name]]=Table1[[#This Row],[ADOPTED
Form ID Name]],TRUE,FALSE)</f>
        <v>1</v>
      </c>
      <c r="AV384" s="121" t="s">
        <v>1908</v>
      </c>
      <c r="AW384" s="122" t="b">
        <f>AND(Table1[[#This Row],[PROPOSED Adjustment Description]]=Table1[[#This Row],[ ADOPTED
Adjustment Description]],TRUE,FALSE)</f>
        <v>0</v>
      </c>
    </row>
    <row r="385" spans="1:49" s="1" customFormat="1" ht="45" hidden="1" customHeight="1" x14ac:dyDescent="0.15">
      <c r="A385" s="61">
        <v>100000</v>
      </c>
      <c r="B385" s="73" t="s">
        <v>57</v>
      </c>
      <c r="C385" s="63">
        <v>1912</v>
      </c>
      <c r="D385" s="73" t="s">
        <v>471</v>
      </c>
      <c r="E385" s="73" t="s">
        <v>83</v>
      </c>
      <c r="F385" s="73" t="s">
        <v>83</v>
      </c>
      <c r="G385" s="73" t="s">
        <v>134</v>
      </c>
      <c r="H385" s="73" t="s">
        <v>83</v>
      </c>
      <c r="I385" s="125">
        <v>57418</v>
      </c>
      <c r="J385" s="127" t="s">
        <v>1909</v>
      </c>
      <c r="K385" s="74"/>
      <c r="L385" s="75"/>
      <c r="M385" s="75"/>
      <c r="N385" s="75"/>
      <c r="O385" s="75">
        <f>SUM(Table1[[#This Row],[Salaries and Wages]:[Variable Fringe]])</f>
        <v>363388</v>
      </c>
      <c r="P385" s="75"/>
      <c r="Q385" s="75"/>
      <c r="R385" s="75"/>
      <c r="S385" s="75"/>
      <c r="T385" s="75"/>
      <c r="U385" s="75"/>
      <c r="V385" s="75"/>
      <c r="W385" s="75">
        <f>SUM(Table1[[#This Row],[ADOPTED
Supplies]:[ADOPTED
Other]])+Table1[[#This Row],[
 ADOPTED
Capital Expenditures]]</f>
        <v>0</v>
      </c>
      <c r="X385" s="75"/>
      <c r="Y385" s="75"/>
      <c r="Z385" s="75"/>
      <c r="AA385" s="85">
        <v>-28460</v>
      </c>
      <c r="AB385" s="132" t="s">
        <v>1910</v>
      </c>
      <c r="AC385" s="62" t="s">
        <v>92</v>
      </c>
      <c r="AD385" s="62" t="s">
        <v>1911</v>
      </c>
      <c r="AE385" s="73" t="s">
        <v>94</v>
      </c>
      <c r="AF385" s="62" t="s">
        <v>69</v>
      </c>
      <c r="AG385" s="91"/>
      <c r="AH385" s="66">
        <v>0</v>
      </c>
      <c r="AI385" s="66"/>
      <c r="AJ385" s="62"/>
      <c r="AK385" s="62"/>
      <c r="AL385" s="62"/>
      <c r="AM385" s="62"/>
      <c r="AN385" s="62"/>
      <c r="AO385" s="62"/>
      <c r="AP385" s="62"/>
      <c r="AQ385" s="62"/>
      <c r="AR385" s="62"/>
      <c r="AS385" s="62" t="s">
        <v>83</v>
      </c>
      <c r="AT385" s="115" t="s">
        <v>1909</v>
      </c>
      <c r="AU385" s="116" t="b">
        <f>IF(Table1[[#This Row],[PROPOSED
Form ID Name]]=Table1[[#This Row],[ADOPTED
Form ID Name]],TRUE,FALSE)</f>
        <v>1</v>
      </c>
      <c r="AV385" s="121" t="s">
        <v>1910</v>
      </c>
      <c r="AW385" s="122" t="b">
        <f>AND(Table1[[#This Row],[PROPOSED Adjustment Description]]=Table1[[#This Row],[ ADOPTED
Adjustment Description]],TRUE,FALSE)</f>
        <v>0</v>
      </c>
    </row>
    <row r="386" spans="1:49" s="1" customFormat="1" ht="45" hidden="1" customHeight="1" x14ac:dyDescent="0.15">
      <c r="A386" s="61">
        <v>200386</v>
      </c>
      <c r="B386" s="73" t="s">
        <v>1912</v>
      </c>
      <c r="C386" s="63">
        <v>1620</v>
      </c>
      <c r="D386" s="101" t="s">
        <v>1913</v>
      </c>
      <c r="E386" s="73" t="s">
        <v>103</v>
      </c>
      <c r="F386" s="73" t="s">
        <v>127</v>
      </c>
      <c r="G386" s="73" t="s">
        <v>89</v>
      </c>
      <c r="H386" s="73" t="s">
        <v>62</v>
      </c>
      <c r="I386" s="125">
        <v>57420</v>
      </c>
      <c r="J386" s="127" t="s">
        <v>1914</v>
      </c>
      <c r="K386" s="74"/>
      <c r="L386" s="75"/>
      <c r="M386" s="75"/>
      <c r="N386" s="75"/>
      <c r="O386" s="75">
        <f>SUM(Table1[[#This Row],[Salaries and Wages]:[Variable Fringe]])</f>
        <v>773131</v>
      </c>
      <c r="P386" s="75"/>
      <c r="Q386" s="75"/>
      <c r="R386" s="75"/>
      <c r="S386" s="75"/>
      <c r="T386" s="75"/>
      <c r="U386" s="75"/>
      <c r="V386" s="75"/>
      <c r="W386" s="75">
        <f>SUM(Table1[[#This Row],[ADOPTED
Supplies]:[ADOPTED
Other]])+Table1[[#This Row],[
 ADOPTED
Capital Expenditures]]</f>
        <v>0</v>
      </c>
      <c r="X386" s="75"/>
      <c r="Y386" s="75"/>
      <c r="Z386" s="75"/>
      <c r="AA386" s="75">
        <v>4963727</v>
      </c>
      <c r="AB386" s="132" t="s">
        <v>1915</v>
      </c>
      <c r="AC386" s="62" t="s">
        <v>1916</v>
      </c>
      <c r="AD386" s="62" t="s">
        <v>1915</v>
      </c>
      <c r="AE386" s="73" t="s">
        <v>94</v>
      </c>
      <c r="AF386" s="73" t="s">
        <v>1915</v>
      </c>
      <c r="AG386" s="93"/>
      <c r="AH386" s="76">
        <v>0</v>
      </c>
      <c r="AI386" s="76"/>
      <c r="AJ386" s="73"/>
      <c r="AK386" s="73"/>
      <c r="AL386" s="73"/>
      <c r="AM386" s="73"/>
      <c r="AN386" s="73"/>
      <c r="AO386" s="62" t="s">
        <v>83</v>
      </c>
      <c r="AP386" s="62"/>
      <c r="AQ386" s="62"/>
      <c r="AR386" s="87"/>
      <c r="AS386" s="87"/>
      <c r="AT386" s="115" t="s">
        <v>1914</v>
      </c>
      <c r="AU386" s="117" t="b">
        <f>IF(Table1[[#This Row],[PROPOSED
Form ID Name]]=Table1[[#This Row],[ADOPTED
Form ID Name]],TRUE,FALSE)</f>
        <v>1</v>
      </c>
      <c r="AV386" s="121" t="s">
        <v>1915</v>
      </c>
      <c r="AW386" s="122" t="b">
        <f>AND(Table1[[#This Row],[PROPOSED Adjustment Description]]=Table1[[#This Row],[ ADOPTED
Adjustment Description]],TRUE,FALSE)</f>
        <v>0</v>
      </c>
    </row>
    <row r="387" spans="1:49" s="1" customFormat="1" ht="45" hidden="1" customHeight="1" x14ac:dyDescent="0.15">
      <c r="A387" s="67">
        <v>100000</v>
      </c>
      <c r="B387" s="68" t="s">
        <v>57</v>
      </c>
      <c r="C387" s="69">
        <v>1212</v>
      </c>
      <c r="D387" s="68" t="s">
        <v>1674</v>
      </c>
      <c r="E387" s="68" t="s">
        <v>126</v>
      </c>
      <c r="F387" s="68" t="s">
        <v>83</v>
      </c>
      <c r="G387" s="68" t="s">
        <v>61</v>
      </c>
      <c r="H387" s="68" t="s">
        <v>83</v>
      </c>
      <c r="I387" s="125">
        <v>57423</v>
      </c>
      <c r="J387" s="126" t="s">
        <v>1917</v>
      </c>
      <c r="K387" s="70"/>
      <c r="L387" s="71"/>
      <c r="M387" s="71"/>
      <c r="N387" s="71"/>
      <c r="O387" s="71">
        <f>SUM(Table1[[#This Row],[Salaries and Wages]:[Variable Fringe]])</f>
        <v>59385</v>
      </c>
      <c r="P387" s="71"/>
      <c r="Q387" s="71">
        <v>13476</v>
      </c>
      <c r="R387" s="71"/>
      <c r="S387" s="71"/>
      <c r="T387" s="71"/>
      <c r="U387" s="71"/>
      <c r="V387" s="71"/>
      <c r="W387" s="71">
        <f>SUM(Table1[[#This Row],[ADOPTED
Supplies]:[ADOPTED
Other]])+Table1[[#This Row],[
 ADOPTED
Capital Expenditures]]</f>
        <v>0</v>
      </c>
      <c r="X387" s="71"/>
      <c r="Y387" s="71"/>
      <c r="Z387" s="71">
        <v>13476</v>
      </c>
      <c r="AA387" s="71"/>
      <c r="AB387" s="130" t="s">
        <v>1918</v>
      </c>
      <c r="AC387" s="68" t="s">
        <v>1919</v>
      </c>
      <c r="AD387" s="72" t="s">
        <v>1920</v>
      </c>
      <c r="AE387" s="68" t="s">
        <v>94</v>
      </c>
      <c r="AF387" s="68" t="s">
        <v>69</v>
      </c>
      <c r="AG387" s="92"/>
      <c r="AH387" s="72">
        <v>0</v>
      </c>
      <c r="AI387" s="72"/>
      <c r="AJ387" s="68"/>
      <c r="AK387" s="68"/>
      <c r="AL387" s="68"/>
      <c r="AM387" s="68"/>
      <c r="AN387" s="68"/>
      <c r="AO387" s="68"/>
      <c r="AP387" s="68"/>
      <c r="AQ387" s="68"/>
      <c r="AR387" s="68"/>
      <c r="AS387" s="68" t="s">
        <v>83</v>
      </c>
      <c r="AT387" s="115" t="s">
        <v>1917</v>
      </c>
      <c r="AU387" s="116" t="b">
        <f>IF(Table1[[#This Row],[PROPOSED
Form ID Name]]=Table1[[#This Row],[ADOPTED
Form ID Name]],TRUE,FALSE)</f>
        <v>1</v>
      </c>
      <c r="AV387" s="121" t="s">
        <v>1918</v>
      </c>
      <c r="AW387" s="122" t="b">
        <f>AND(Table1[[#This Row],[PROPOSED Adjustment Description]]=Table1[[#This Row],[ ADOPTED
Adjustment Description]],TRUE,FALSE)</f>
        <v>0</v>
      </c>
    </row>
    <row r="388" spans="1:49" s="1" customFormat="1" ht="45" hidden="1" customHeight="1" x14ac:dyDescent="0.15">
      <c r="A388" s="61">
        <v>100000</v>
      </c>
      <c r="B388" s="73" t="s">
        <v>57</v>
      </c>
      <c r="C388" s="63">
        <v>9911</v>
      </c>
      <c r="D388" s="73" t="s">
        <v>82</v>
      </c>
      <c r="E388" s="73" t="s">
        <v>83</v>
      </c>
      <c r="F388" s="73" t="s">
        <v>83</v>
      </c>
      <c r="G388" s="73" t="s">
        <v>89</v>
      </c>
      <c r="H388" s="73" t="s">
        <v>83</v>
      </c>
      <c r="I388" s="125">
        <v>57424</v>
      </c>
      <c r="J388" s="127" t="s">
        <v>1921</v>
      </c>
      <c r="K388" s="74"/>
      <c r="L388" s="75"/>
      <c r="M388" s="75"/>
      <c r="N388" s="75"/>
      <c r="O388" s="75">
        <f>SUM(Table1[[#This Row],[Salaries and Wages]:[Variable Fringe]])</f>
        <v>243118</v>
      </c>
      <c r="P388" s="75"/>
      <c r="Q388" s="75"/>
      <c r="R388" s="75"/>
      <c r="S388" s="75"/>
      <c r="T388" s="75"/>
      <c r="U388" s="75"/>
      <c r="V388" s="75"/>
      <c r="W388" s="75">
        <f>SUM(Table1[[#This Row],[ADOPTED
Supplies]:[ADOPTED
Other]])+Table1[[#This Row],[
 ADOPTED
Capital Expenditures]]</f>
        <v>0</v>
      </c>
      <c r="X388" s="75"/>
      <c r="Y388" s="75"/>
      <c r="Z388" s="75"/>
      <c r="AA388" s="75">
        <v>51629972</v>
      </c>
      <c r="AB388" s="132" t="s">
        <v>1922</v>
      </c>
      <c r="AC388" s="62" t="s">
        <v>69</v>
      </c>
      <c r="AD388" s="62" t="s">
        <v>69</v>
      </c>
      <c r="AE388" s="73" t="s">
        <v>94</v>
      </c>
      <c r="AF388" s="62" t="s">
        <v>69</v>
      </c>
      <c r="AG388" s="91"/>
      <c r="AH388" s="66">
        <v>0</v>
      </c>
      <c r="AI388" s="66"/>
      <c r="AJ388" s="62"/>
      <c r="AK388" s="62"/>
      <c r="AL388" s="62"/>
      <c r="AM388" s="62"/>
      <c r="AN388" s="62"/>
      <c r="AO388" s="62"/>
      <c r="AP388" s="62"/>
      <c r="AQ388" s="62"/>
      <c r="AR388" s="62"/>
      <c r="AS388" s="62" t="s">
        <v>83</v>
      </c>
      <c r="AT388" s="115" t="s">
        <v>1921</v>
      </c>
      <c r="AU388" s="116" t="b">
        <f>IF(Table1[[#This Row],[PROPOSED
Form ID Name]]=Table1[[#This Row],[ADOPTED
Form ID Name]],TRUE,FALSE)</f>
        <v>1</v>
      </c>
      <c r="AV388" s="121" t="s">
        <v>1922</v>
      </c>
      <c r="AW388" s="122" t="b">
        <f>AND(Table1[[#This Row],[PROPOSED Adjustment Description]]=Table1[[#This Row],[ ADOPTED
Adjustment Description]],TRUE,FALSE)</f>
        <v>0</v>
      </c>
    </row>
    <row r="389" spans="1:49" s="1" customFormat="1" ht="45" hidden="1" customHeight="1" x14ac:dyDescent="0.15">
      <c r="A389" s="67">
        <v>100000</v>
      </c>
      <c r="B389" s="79" t="s">
        <v>57</v>
      </c>
      <c r="C389" s="69">
        <v>9911</v>
      </c>
      <c r="D389" s="79" t="s">
        <v>82</v>
      </c>
      <c r="E389" s="79" t="s">
        <v>83</v>
      </c>
      <c r="F389" s="79" t="s">
        <v>83</v>
      </c>
      <c r="G389" s="79" t="s">
        <v>89</v>
      </c>
      <c r="H389" s="79" t="s">
        <v>83</v>
      </c>
      <c r="I389" s="125">
        <v>57425</v>
      </c>
      <c r="J389" s="127" t="s">
        <v>1923</v>
      </c>
      <c r="K389" s="80"/>
      <c r="L389" s="81"/>
      <c r="M389" s="81"/>
      <c r="N389" s="81"/>
      <c r="O389" s="81">
        <f>SUM(Table1[[#This Row],[Salaries and Wages]:[Variable Fringe]])</f>
        <v>298809</v>
      </c>
      <c r="P389" s="81"/>
      <c r="Q389" s="81"/>
      <c r="R389" s="81"/>
      <c r="S389" s="81"/>
      <c r="T389" s="81"/>
      <c r="U389" s="81"/>
      <c r="V389" s="81"/>
      <c r="W389" s="81">
        <f>SUM(Table1[[#This Row],[ADOPTED
Supplies]:[ADOPTED
Other]])+Table1[[#This Row],[
 ADOPTED
Capital Expenditures]]</f>
        <v>5590000</v>
      </c>
      <c r="X389" s="81"/>
      <c r="Y389" s="81"/>
      <c r="Z389" s="81"/>
      <c r="AA389" s="81">
        <v>1435849</v>
      </c>
      <c r="AB389" s="132" t="s">
        <v>1924</v>
      </c>
      <c r="AC389" s="68" t="s">
        <v>69</v>
      </c>
      <c r="AD389" s="68" t="s">
        <v>69</v>
      </c>
      <c r="AE389" s="79" t="s">
        <v>94</v>
      </c>
      <c r="AF389" s="68" t="s">
        <v>69</v>
      </c>
      <c r="AG389" s="92"/>
      <c r="AH389" s="72">
        <v>0</v>
      </c>
      <c r="AI389" s="72"/>
      <c r="AJ389" s="68"/>
      <c r="AK389" s="68"/>
      <c r="AL389" s="68"/>
      <c r="AM389" s="68"/>
      <c r="AN389" s="68"/>
      <c r="AO389" s="68"/>
      <c r="AP389" s="68"/>
      <c r="AQ389" s="68"/>
      <c r="AR389" s="68"/>
      <c r="AS389" s="68" t="s">
        <v>83</v>
      </c>
      <c r="AT389" s="115" t="s">
        <v>1923</v>
      </c>
      <c r="AU389" s="116" t="b">
        <f>IF(Table1[[#This Row],[PROPOSED
Form ID Name]]=Table1[[#This Row],[ADOPTED
Form ID Name]],TRUE,FALSE)</f>
        <v>1</v>
      </c>
      <c r="AV389" s="121" t="s">
        <v>1924</v>
      </c>
      <c r="AW389" s="122" t="b">
        <f>AND(Table1[[#This Row],[PROPOSED Adjustment Description]]=Table1[[#This Row],[ ADOPTED
Adjustment Description]],TRUE,FALSE)</f>
        <v>0</v>
      </c>
    </row>
    <row r="390" spans="1:49" s="1" customFormat="1" ht="45" hidden="1" customHeight="1" x14ac:dyDescent="0.15">
      <c r="A390" s="61">
        <v>100000</v>
      </c>
      <c r="B390" s="73" t="s">
        <v>57</v>
      </c>
      <c r="C390" s="63">
        <v>9911</v>
      </c>
      <c r="D390" s="73" t="s">
        <v>82</v>
      </c>
      <c r="E390" s="73" t="s">
        <v>83</v>
      </c>
      <c r="F390" s="73" t="s">
        <v>83</v>
      </c>
      <c r="G390" s="73" t="s">
        <v>134</v>
      </c>
      <c r="H390" s="73" t="s">
        <v>83</v>
      </c>
      <c r="I390" s="125">
        <v>57426</v>
      </c>
      <c r="J390" s="127" t="s">
        <v>1925</v>
      </c>
      <c r="K390" s="74"/>
      <c r="L390" s="75"/>
      <c r="M390" s="75"/>
      <c r="N390" s="75"/>
      <c r="O390" s="75">
        <f>SUM(Table1[[#This Row],[Salaries and Wages]:[Variable Fringe]])</f>
        <v>28348</v>
      </c>
      <c r="P390" s="75"/>
      <c r="Q390" s="75"/>
      <c r="R390" s="75"/>
      <c r="S390" s="75"/>
      <c r="T390" s="75"/>
      <c r="U390" s="75"/>
      <c r="V390" s="75"/>
      <c r="W390" s="75">
        <f>SUM(Table1[[#This Row],[ADOPTED
Supplies]:[ADOPTED
Other]])+Table1[[#This Row],[
 ADOPTED
Capital Expenditures]]</f>
        <v>0</v>
      </c>
      <c r="X390" s="75"/>
      <c r="Y390" s="75"/>
      <c r="Z390" s="75"/>
      <c r="AA390" s="85">
        <v>-1059893</v>
      </c>
      <c r="AB390" s="132" t="s">
        <v>1926</v>
      </c>
      <c r="AC390" s="62" t="s">
        <v>69</v>
      </c>
      <c r="AD390" s="62" t="s">
        <v>69</v>
      </c>
      <c r="AE390" s="73" t="s">
        <v>94</v>
      </c>
      <c r="AF390" s="62" t="s">
        <v>69</v>
      </c>
      <c r="AG390" s="91"/>
      <c r="AH390" s="66">
        <v>0</v>
      </c>
      <c r="AI390" s="66"/>
      <c r="AJ390" s="62"/>
      <c r="AK390" s="62"/>
      <c r="AL390" s="62"/>
      <c r="AM390" s="62"/>
      <c r="AN390" s="62"/>
      <c r="AO390" s="62"/>
      <c r="AP390" s="62"/>
      <c r="AQ390" s="62"/>
      <c r="AR390" s="62"/>
      <c r="AS390" s="62" t="s">
        <v>83</v>
      </c>
      <c r="AT390" s="115" t="s">
        <v>1925</v>
      </c>
      <c r="AU390" s="116" t="b">
        <f>IF(Table1[[#This Row],[PROPOSED
Form ID Name]]=Table1[[#This Row],[ADOPTED
Form ID Name]],TRUE,FALSE)</f>
        <v>1</v>
      </c>
      <c r="AV390" s="121" t="s">
        <v>1926</v>
      </c>
      <c r="AW390" s="122" t="b">
        <f>AND(Table1[[#This Row],[PROPOSED Adjustment Description]]=Table1[[#This Row],[ ADOPTED
Adjustment Description]],TRUE,FALSE)</f>
        <v>0</v>
      </c>
    </row>
    <row r="391" spans="1:49" s="1" customFormat="1" ht="45" hidden="1" customHeight="1" x14ac:dyDescent="0.15">
      <c r="A391" s="67">
        <v>100000</v>
      </c>
      <c r="B391" s="68" t="s">
        <v>57</v>
      </c>
      <c r="C391" s="69">
        <v>171413</v>
      </c>
      <c r="D391" s="68" t="s">
        <v>1403</v>
      </c>
      <c r="E391" s="68" t="s">
        <v>83</v>
      </c>
      <c r="F391" s="68" t="s">
        <v>83</v>
      </c>
      <c r="G391" s="68" t="s">
        <v>142</v>
      </c>
      <c r="H391" s="68" t="s">
        <v>83</v>
      </c>
      <c r="I391" s="125">
        <v>57427</v>
      </c>
      <c r="J391" s="126" t="s">
        <v>1927</v>
      </c>
      <c r="K391" s="84">
        <v>-17.5</v>
      </c>
      <c r="L391" s="77">
        <v>-638750</v>
      </c>
      <c r="M391" s="77">
        <v>-104095</v>
      </c>
      <c r="N391" s="77">
        <v>-17640</v>
      </c>
      <c r="O391" s="77">
        <f>SUM(Table1[[#This Row],[Salaries and Wages]:[Variable Fringe]])</f>
        <v>49608</v>
      </c>
      <c r="P391" s="71"/>
      <c r="Q391" s="71"/>
      <c r="R391" s="71"/>
      <c r="S391" s="71"/>
      <c r="T391" s="71"/>
      <c r="U391" s="71"/>
      <c r="V391" s="71"/>
      <c r="W391" s="71">
        <f>SUM(Table1[[#This Row],[ADOPTED
Supplies]:[ADOPTED
Other]])+Table1[[#This Row],[
 ADOPTED
Capital Expenditures]]</f>
        <v>0</v>
      </c>
      <c r="X391" s="71"/>
      <c r="Y391" s="71"/>
      <c r="Z391" s="77">
        <v>-760485</v>
      </c>
      <c r="AA391" s="71"/>
      <c r="AB391" s="130" t="s">
        <v>1928</v>
      </c>
      <c r="AC391" s="68" t="s">
        <v>1891</v>
      </c>
      <c r="AD391" s="68" t="s">
        <v>1892</v>
      </c>
      <c r="AE391" s="68" t="s">
        <v>94</v>
      </c>
      <c r="AF391" s="68" t="s">
        <v>1276</v>
      </c>
      <c r="AG391" s="92"/>
      <c r="AH391" s="72">
        <v>0</v>
      </c>
      <c r="AI391" s="72"/>
      <c r="AJ391" s="68"/>
      <c r="AK391" s="68"/>
      <c r="AL391" s="68"/>
      <c r="AM391" s="68"/>
      <c r="AN391" s="68"/>
      <c r="AO391" s="68"/>
      <c r="AP391" s="68"/>
      <c r="AQ391" s="68"/>
      <c r="AR391" s="68"/>
      <c r="AS391" s="68" t="s">
        <v>83</v>
      </c>
      <c r="AT391" s="115" t="s">
        <v>1927</v>
      </c>
      <c r="AU391" s="116" t="b">
        <f>IF(Table1[[#This Row],[PROPOSED
Form ID Name]]=Table1[[#This Row],[ADOPTED
Form ID Name]],TRUE,FALSE)</f>
        <v>1</v>
      </c>
      <c r="AV391" s="121" t="s">
        <v>1928</v>
      </c>
      <c r="AW391" s="122" t="b">
        <f>AND(Table1[[#This Row],[PROPOSED Adjustment Description]]=Table1[[#This Row],[ ADOPTED
Adjustment Description]],TRUE,FALSE)</f>
        <v>0</v>
      </c>
    </row>
    <row r="392" spans="1:49" s="1" customFormat="1" ht="45" hidden="1" customHeight="1" x14ac:dyDescent="0.15">
      <c r="A392" s="67">
        <v>100015</v>
      </c>
      <c r="B392" s="68" t="s">
        <v>1857</v>
      </c>
      <c r="C392" s="69">
        <v>1621</v>
      </c>
      <c r="D392" s="68" t="s">
        <v>432</v>
      </c>
      <c r="E392" s="68" t="s">
        <v>103</v>
      </c>
      <c r="F392" s="68" t="s">
        <v>83</v>
      </c>
      <c r="G392" s="68" t="s">
        <v>134</v>
      </c>
      <c r="H392" s="68" t="s">
        <v>62</v>
      </c>
      <c r="I392" s="125">
        <v>57428</v>
      </c>
      <c r="J392" s="126" t="s">
        <v>1929</v>
      </c>
      <c r="K392" s="70"/>
      <c r="L392" s="71"/>
      <c r="M392" s="71"/>
      <c r="N392" s="71"/>
      <c r="O392" s="71">
        <f>SUM(Table1[[#This Row],[Salaries and Wages]:[Variable Fringe]])</f>
        <v>756674</v>
      </c>
      <c r="P392" s="71"/>
      <c r="Q392" s="71"/>
      <c r="R392" s="71"/>
      <c r="S392" s="71"/>
      <c r="T392" s="71"/>
      <c r="U392" s="71"/>
      <c r="V392" s="71"/>
      <c r="W392" s="71">
        <f>SUM(Table1[[#This Row],[ADOPTED
Supplies]:[ADOPTED
Other]])+Table1[[#This Row],[
 ADOPTED
Capital Expenditures]]</f>
        <v>0</v>
      </c>
      <c r="X392" s="71"/>
      <c r="Y392" s="71"/>
      <c r="Z392" s="71"/>
      <c r="AA392" s="71">
        <v>6397882</v>
      </c>
      <c r="AB392" s="130" t="s">
        <v>1930</v>
      </c>
      <c r="AC392" s="68" t="s">
        <v>1860</v>
      </c>
      <c r="AD392" s="68" t="s">
        <v>1861</v>
      </c>
      <c r="AE392" s="68" t="s">
        <v>67</v>
      </c>
      <c r="AF392" s="68" t="s">
        <v>1931</v>
      </c>
      <c r="AG392" s="92"/>
      <c r="AH392" s="72">
        <v>0</v>
      </c>
      <c r="AI392" s="72"/>
      <c r="AJ392" s="68"/>
      <c r="AK392" s="68"/>
      <c r="AL392" s="68"/>
      <c r="AM392" s="68"/>
      <c r="AN392" s="68"/>
      <c r="AO392" s="68" t="s">
        <v>83</v>
      </c>
      <c r="AP392" s="68"/>
      <c r="AQ392" s="68"/>
      <c r="AR392" s="68"/>
      <c r="AS392" s="87"/>
      <c r="AT392" s="115" t="s">
        <v>1929</v>
      </c>
      <c r="AU392" s="117" t="b">
        <f>IF(Table1[[#This Row],[PROPOSED
Form ID Name]]=Table1[[#This Row],[ADOPTED
Form ID Name]],TRUE,FALSE)</f>
        <v>1</v>
      </c>
      <c r="AV392" s="121" t="s">
        <v>1930</v>
      </c>
      <c r="AW392" s="122" t="b">
        <f>AND(Table1[[#This Row],[PROPOSED Adjustment Description]]=Table1[[#This Row],[ ADOPTED
Adjustment Description]],TRUE,FALSE)</f>
        <v>0</v>
      </c>
    </row>
    <row r="393" spans="1:49" s="1" customFormat="1" ht="45" hidden="1" customHeight="1" x14ac:dyDescent="0.15">
      <c r="A393" s="67">
        <v>100018</v>
      </c>
      <c r="B393" s="68" t="s">
        <v>691</v>
      </c>
      <c r="C393" s="69">
        <v>1621</v>
      </c>
      <c r="D393" s="68" t="s">
        <v>432</v>
      </c>
      <c r="E393" s="68" t="s">
        <v>103</v>
      </c>
      <c r="F393" s="68" t="s">
        <v>83</v>
      </c>
      <c r="G393" s="68" t="s">
        <v>89</v>
      </c>
      <c r="H393" s="68" t="s">
        <v>83</v>
      </c>
      <c r="I393" s="125">
        <v>57429</v>
      </c>
      <c r="J393" s="126" t="s">
        <v>1933</v>
      </c>
      <c r="K393" s="70"/>
      <c r="L393" s="71"/>
      <c r="M393" s="71"/>
      <c r="N393" s="71"/>
      <c r="O393" s="71">
        <f>SUM(Table1[[#This Row],[Salaries and Wages]:[Variable Fringe]])</f>
        <v>0</v>
      </c>
      <c r="P393" s="71"/>
      <c r="Q393" s="71"/>
      <c r="R393" s="71"/>
      <c r="S393" s="71"/>
      <c r="T393" s="71"/>
      <c r="U393" s="71"/>
      <c r="V393" s="71"/>
      <c r="W393" s="71">
        <f>SUM(Table1[[#This Row],[ADOPTED
Supplies]:[ADOPTED
Other]])+Table1[[#This Row],[
 ADOPTED
Capital Expenditures]]</f>
        <v>33175000</v>
      </c>
      <c r="X393" s="71"/>
      <c r="Y393" s="71"/>
      <c r="Z393" s="71"/>
      <c r="AA393" s="71">
        <v>2244359</v>
      </c>
      <c r="AB393" s="130" t="s">
        <v>1934</v>
      </c>
      <c r="AC393" s="68" t="s">
        <v>1935</v>
      </c>
      <c r="AD393" s="68" t="s">
        <v>1936</v>
      </c>
      <c r="AE393" s="68" t="s">
        <v>67</v>
      </c>
      <c r="AF393" s="68" t="s">
        <v>1937</v>
      </c>
      <c r="AG393" s="92"/>
      <c r="AH393" s="72">
        <v>0</v>
      </c>
      <c r="AI393" s="72"/>
      <c r="AJ393" s="68"/>
      <c r="AK393" s="68"/>
      <c r="AL393" s="68"/>
      <c r="AM393" s="68"/>
      <c r="AN393" s="68"/>
      <c r="AO393" s="68" t="s">
        <v>83</v>
      </c>
      <c r="AP393" s="68"/>
      <c r="AQ393" s="68"/>
      <c r="AR393" s="87"/>
      <c r="AS393" s="87"/>
      <c r="AT393" s="115" t="s">
        <v>1933</v>
      </c>
      <c r="AU393" s="117" t="b">
        <f>IF(Table1[[#This Row],[PROPOSED
Form ID Name]]=Table1[[#This Row],[ADOPTED
Form ID Name]],TRUE,FALSE)</f>
        <v>1</v>
      </c>
      <c r="AV393" s="121" t="s">
        <v>1934</v>
      </c>
      <c r="AW393" s="122" t="b">
        <f>AND(Table1[[#This Row],[PROPOSED Adjustment Description]]=Table1[[#This Row],[ ADOPTED
Adjustment Description]],TRUE,FALSE)</f>
        <v>0</v>
      </c>
    </row>
    <row r="394" spans="1:49" s="1" customFormat="1" ht="45" hidden="1" customHeight="1" x14ac:dyDescent="0.15">
      <c r="A394" s="61">
        <v>400171</v>
      </c>
      <c r="B394" s="73" t="s">
        <v>1938</v>
      </c>
      <c r="C394" s="63">
        <v>9913</v>
      </c>
      <c r="D394" s="73" t="s">
        <v>1553</v>
      </c>
      <c r="E394" s="73" t="s">
        <v>83</v>
      </c>
      <c r="F394" s="73" t="s">
        <v>83</v>
      </c>
      <c r="G394" s="73" t="s">
        <v>160</v>
      </c>
      <c r="H394" s="73" t="s">
        <v>83</v>
      </c>
      <c r="I394" s="125">
        <v>57430</v>
      </c>
      <c r="J394" s="127" t="s">
        <v>1939</v>
      </c>
      <c r="K394" s="74"/>
      <c r="L394" s="75"/>
      <c r="M394" s="75"/>
      <c r="N394" s="75"/>
      <c r="O394" s="75">
        <f>SUM(Table1[[#This Row],[Salaries and Wages]:[Variable Fringe]])</f>
        <v>0</v>
      </c>
      <c r="P394" s="75"/>
      <c r="Q394" s="85">
        <v>-7330</v>
      </c>
      <c r="R394" s="75"/>
      <c r="S394" s="75"/>
      <c r="T394" s="75"/>
      <c r="U394" s="75"/>
      <c r="V394" s="75"/>
      <c r="W394" s="75">
        <f>SUM(Table1[[#This Row],[ADOPTED
Supplies]:[ADOPTED
Other]])+Table1[[#This Row],[
 ADOPTED
Capital Expenditures]]</f>
        <v>0</v>
      </c>
      <c r="X394" s="75"/>
      <c r="Y394" s="75"/>
      <c r="Z394" s="85">
        <v>-7330</v>
      </c>
      <c r="AA394" s="75"/>
      <c r="AB394" s="132" t="s">
        <v>1940</v>
      </c>
      <c r="AC394" s="62" t="s">
        <v>1881</v>
      </c>
      <c r="AD394" s="62" t="s">
        <v>1882</v>
      </c>
      <c r="AE394" s="73" t="s">
        <v>94</v>
      </c>
      <c r="AF394" s="73" t="s">
        <v>69</v>
      </c>
      <c r="AG394" s="93"/>
      <c r="AH394" s="76">
        <v>0</v>
      </c>
      <c r="AI394" s="76"/>
      <c r="AJ394" s="73"/>
      <c r="AK394" s="73"/>
      <c r="AL394" s="73"/>
      <c r="AM394" s="73"/>
      <c r="AN394" s="73"/>
      <c r="AO394" s="62" t="s">
        <v>83</v>
      </c>
      <c r="AP394" s="62"/>
      <c r="AQ394" s="62"/>
      <c r="AR394" s="87"/>
      <c r="AS394" s="87"/>
      <c r="AT394" s="115" t="s">
        <v>1939</v>
      </c>
      <c r="AU394" s="117" t="b">
        <f>IF(Table1[[#This Row],[PROPOSED
Form ID Name]]=Table1[[#This Row],[ADOPTED
Form ID Name]],TRUE,FALSE)</f>
        <v>1</v>
      </c>
      <c r="AV394" s="121" t="s">
        <v>1940</v>
      </c>
      <c r="AW394" s="122" t="b">
        <f>AND(Table1[[#This Row],[PROPOSED Adjustment Description]]=Table1[[#This Row],[ ADOPTED
Adjustment Description]],TRUE,FALSE)</f>
        <v>0</v>
      </c>
    </row>
    <row r="395" spans="1:49" s="1" customFormat="1" ht="45" hidden="1" customHeight="1" x14ac:dyDescent="0.15">
      <c r="A395" s="67">
        <v>400171</v>
      </c>
      <c r="B395" s="79" t="s">
        <v>1938</v>
      </c>
      <c r="C395" s="69">
        <v>9913</v>
      </c>
      <c r="D395" s="79" t="s">
        <v>1553</v>
      </c>
      <c r="E395" s="79" t="s">
        <v>83</v>
      </c>
      <c r="F395" s="79" t="s">
        <v>83</v>
      </c>
      <c r="G395" s="79" t="s">
        <v>89</v>
      </c>
      <c r="H395" s="79" t="s">
        <v>83</v>
      </c>
      <c r="I395" s="125">
        <v>57431</v>
      </c>
      <c r="J395" s="127" t="s">
        <v>1941</v>
      </c>
      <c r="K395" s="80"/>
      <c r="L395" s="81"/>
      <c r="M395" s="81"/>
      <c r="N395" s="81"/>
      <c r="O395" s="81">
        <f>SUM(Table1[[#This Row],[Salaries and Wages]:[Variable Fringe]])</f>
        <v>0</v>
      </c>
      <c r="P395" s="81"/>
      <c r="Q395" s="81"/>
      <c r="R395" s="81"/>
      <c r="S395" s="81"/>
      <c r="T395" s="81"/>
      <c r="U395" s="81"/>
      <c r="V395" s="81"/>
      <c r="W395" s="81">
        <f>SUM(Table1[[#This Row],[ADOPTED
Supplies]:[ADOPTED
Other]])+Table1[[#This Row],[
 ADOPTED
Capital Expenditures]]</f>
        <v>0</v>
      </c>
      <c r="X395" s="81"/>
      <c r="Y395" s="81"/>
      <c r="Z395" s="81"/>
      <c r="AA395" s="83">
        <v>-7330</v>
      </c>
      <c r="AB395" s="132" t="s">
        <v>1940</v>
      </c>
      <c r="AC395" s="68" t="s">
        <v>1881</v>
      </c>
      <c r="AD395" s="68" t="s">
        <v>1882</v>
      </c>
      <c r="AE395" s="79" t="s">
        <v>94</v>
      </c>
      <c r="AF395" s="79" t="s">
        <v>69</v>
      </c>
      <c r="AG395" s="94"/>
      <c r="AH395" s="82">
        <v>0</v>
      </c>
      <c r="AI395" s="82"/>
      <c r="AJ395" s="79"/>
      <c r="AK395" s="79"/>
      <c r="AL395" s="79"/>
      <c r="AM395" s="79"/>
      <c r="AN395" s="79"/>
      <c r="AO395" s="68" t="s">
        <v>83</v>
      </c>
      <c r="AP395" s="68"/>
      <c r="AQ395" s="68"/>
      <c r="AR395" s="87"/>
      <c r="AS395" s="87"/>
      <c r="AT395" s="115" t="s">
        <v>1941</v>
      </c>
      <c r="AU395" s="117" t="b">
        <f>IF(Table1[[#This Row],[PROPOSED
Form ID Name]]=Table1[[#This Row],[ADOPTED
Form ID Name]],TRUE,FALSE)</f>
        <v>1</v>
      </c>
      <c r="AV395" s="121" t="s">
        <v>1940</v>
      </c>
      <c r="AW395" s="122" t="b">
        <f>AND(Table1[[#This Row],[PROPOSED Adjustment Description]]=Table1[[#This Row],[ ADOPTED
Adjustment Description]],TRUE,FALSE)</f>
        <v>0</v>
      </c>
    </row>
    <row r="396" spans="1:49" s="1" customFormat="1" ht="45" hidden="1" customHeight="1" x14ac:dyDescent="0.15">
      <c r="A396" s="67">
        <v>200731</v>
      </c>
      <c r="B396" s="79" t="s">
        <v>1893</v>
      </c>
      <c r="C396" s="69">
        <v>9913</v>
      </c>
      <c r="D396" s="79" t="s">
        <v>1553</v>
      </c>
      <c r="E396" s="79" t="s">
        <v>83</v>
      </c>
      <c r="F396" s="79" t="s">
        <v>83</v>
      </c>
      <c r="G396" s="79" t="s">
        <v>160</v>
      </c>
      <c r="H396" s="79" t="s">
        <v>83</v>
      </c>
      <c r="I396" s="125">
        <v>57433</v>
      </c>
      <c r="J396" s="127" t="s">
        <v>1942</v>
      </c>
      <c r="K396" s="80"/>
      <c r="L396" s="81"/>
      <c r="M396" s="81"/>
      <c r="N396" s="81"/>
      <c r="O396" s="81">
        <f>SUM(Table1[[#This Row],[Salaries and Wages]:[Variable Fringe]])</f>
        <v>0</v>
      </c>
      <c r="P396" s="81"/>
      <c r="Q396" s="81">
        <v>1960960</v>
      </c>
      <c r="R396" s="81"/>
      <c r="S396" s="81"/>
      <c r="T396" s="81"/>
      <c r="U396" s="81"/>
      <c r="V396" s="81"/>
      <c r="W396" s="81">
        <f>SUM(Table1[[#This Row],[ADOPTED
Supplies]:[ADOPTED
Other]])+Table1[[#This Row],[
 ADOPTED
Capital Expenditures]]</f>
        <v>-6678460</v>
      </c>
      <c r="X396" s="81"/>
      <c r="Y396" s="81"/>
      <c r="Z396" s="81">
        <v>1960960</v>
      </c>
      <c r="AA396" s="81"/>
      <c r="AB396" s="132" t="s">
        <v>1895</v>
      </c>
      <c r="AC396" s="68" t="s">
        <v>1896</v>
      </c>
      <c r="AD396" s="68" t="s">
        <v>1897</v>
      </c>
      <c r="AE396" s="79" t="s">
        <v>94</v>
      </c>
      <c r="AF396" s="79" t="s">
        <v>69</v>
      </c>
      <c r="AG396" s="94"/>
      <c r="AH396" s="82">
        <v>0</v>
      </c>
      <c r="AI396" s="82"/>
      <c r="AJ396" s="79"/>
      <c r="AK396" s="79"/>
      <c r="AL396" s="79"/>
      <c r="AM396" s="79"/>
      <c r="AN396" s="79"/>
      <c r="AO396" s="68" t="s">
        <v>83</v>
      </c>
      <c r="AP396" s="68"/>
      <c r="AQ396" s="68"/>
      <c r="AR396" s="87"/>
      <c r="AS396" s="87"/>
      <c r="AT396" s="115" t="s">
        <v>1942</v>
      </c>
      <c r="AU396" s="117" t="b">
        <f>IF(Table1[[#This Row],[PROPOSED
Form ID Name]]=Table1[[#This Row],[ADOPTED
Form ID Name]],TRUE,FALSE)</f>
        <v>1</v>
      </c>
      <c r="AV396" s="121" t="s">
        <v>1895</v>
      </c>
      <c r="AW396" s="122" t="b">
        <f>AND(Table1[[#This Row],[PROPOSED Adjustment Description]]=Table1[[#This Row],[ ADOPTED
Adjustment Description]],TRUE,FALSE)</f>
        <v>0</v>
      </c>
    </row>
    <row r="397" spans="1:49" s="1" customFormat="1" ht="45" hidden="1" customHeight="1" x14ac:dyDescent="0.15">
      <c r="A397" s="61">
        <v>100000</v>
      </c>
      <c r="B397" s="73" t="s">
        <v>57</v>
      </c>
      <c r="C397" s="63">
        <v>1914</v>
      </c>
      <c r="D397" s="73" t="s">
        <v>318</v>
      </c>
      <c r="E397" s="73" t="s">
        <v>83</v>
      </c>
      <c r="F397" s="73" t="s">
        <v>83</v>
      </c>
      <c r="G397" s="73" t="s">
        <v>89</v>
      </c>
      <c r="H397" s="73" t="s">
        <v>83</v>
      </c>
      <c r="I397" s="125">
        <v>57434</v>
      </c>
      <c r="J397" s="127" t="s">
        <v>1943</v>
      </c>
      <c r="K397" s="74"/>
      <c r="L397" s="75"/>
      <c r="M397" s="75"/>
      <c r="N397" s="75"/>
      <c r="O397" s="75">
        <f>SUM(Table1[[#This Row],[Salaries and Wages]:[Variable Fringe]])</f>
        <v>0</v>
      </c>
      <c r="P397" s="75"/>
      <c r="Q397" s="75"/>
      <c r="R397" s="75"/>
      <c r="S397" s="75"/>
      <c r="T397" s="75"/>
      <c r="U397" s="75"/>
      <c r="V397" s="75"/>
      <c r="W397" s="75">
        <f>SUM(Table1[[#This Row],[ADOPTED
Supplies]:[ADOPTED
Other]])+Table1[[#This Row],[
 ADOPTED
Capital Expenditures]]</f>
        <v>0</v>
      </c>
      <c r="X397" s="75"/>
      <c r="Y397" s="75"/>
      <c r="Z397" s="75"/>
      <c r="AA397" s="75">
        <v>887776</v>
      </c>
      <c r="AB397" s="132" t="s">
        <v>1944</v>
      </c>
      <c r="AC397" s="62" t="s">
        <v>1855</v>
      </c>
      <c r="AD397" s="62" t="s">
        <v>1945</v>
      </c>
      <c r="AE397" s="73" t="s">
        <v>94</v>
      </c>
      <c r="AF397" s="62" t="s">
        <v>69</v>
      </c>
      <c r="AG397" s="91"/>
      <c r="AH397" s="66">
        <v>0</v>
      </c>
      <c r="AI397" s="66"/>
      <c r="AJ397" s="62"/>
      <c r="AK397" s="62"/>
      <c r="AL397" s="62"/>
      <c r="AM397" s="62"/>
      <c r="AN397" s="62"/>
      <c r="AO397" s="62"/>
      <c r="AP397" s="62"/>
      <c r="AQ397" s="62"/>
      <c r="AR397" s="62"/>
      <c r="AS397" s="62" t="s">
        <v>83</v>
      </c>
      <c r="AT397" s="115" t="s">
        <v>1943</v>
      </c>
      <c r="AU397" s="116" t="b">
        <f>IF(Table1[[#This Row],[PROPOSED
Form ID Name]]=Table1[[#This Row],[ADOPTED
Form ID Name]],TRUE,FALSE)</f>
        <v>1</v>
      </c>
      <c r="AV397" s="121" t="s">
        <v>1944</v>
      </c>
      <c r="AW397" s="122" t="b">
        <f>AND(Table1[[#This Row],[PROPOSED Adjustment Description]]=Table1[[#This Row],[ ADOPTED
Adjustment Description]],TRUE,FALSE)</f>
        <v>0</v>
      </c>
    </row>
    <row r="398" spans="1:49" s="1" customFormat="1" ht="45" hidden="1" customHeight="1" x14ac:dyDescent="0.15">
      <c r="A398" s="67">
        <v>100000</v>
      </c>
      <c r="B398" s="79" t="s">
        <v>57</v>
      </c>
      <c r="C398" s="69">
        <v>1914</v>
      </c>
      <c r="D398" s="79" t="s">
        <v>318</v>
      </c>
      <c r="E398" s="79" t="s">
        <v>83</v>
      </c>
      <c r="F398" s="79" t="s">
        <v>83</v>
      </c>
      <c r="G398" s="79" t="s">
        <v>89</v>
      </c>
      <c r="H398" s="79" t="s">
        <v>83</v>
      </c>
      <c r="I398" s="125">
        <v>57436</v>
      </c>
      <c r="J398" s="127" t="s">
        <v>1946</v>
      </c>
      <c r="K398" s="80"/>
      <c r="L398" s="81"/>
      <c r="M398" s="81"/>
      <c r="N398" s="81"/>
      <c r="O398" s="81">
        <f>SUM(Table1[[#This Row],[Salaries and Wages]:[Variable Fringe]])</f>
        <v>0</v>
      </c>
      <c r="P398" s="81"/>
      <c r="Q398" s="81"/>
      <c r="R398" s="81"/>
      <c r="S398" s="81"/>
      <c r="T398" s="81"/>
      <c r="U398" s="81"/>
      <c r="V398" s="81"/>
      <c r="W398" s="81">
        <f>SUM(Table1[[#This Row],[ADOPTED
Supplies]:[ADOPTED
Other]])+Table1[[#This Row],[
 ADOPTED
Capital Expenditures]]</f>
        <v>0</v>
      </c>
      <c r="X398" s="81"/>
      <c r="Y398" s="81"/>
      <c r="Z398" s="81"/>
      <c r="AA398" s="81">
        <v>350000</v>
      </c>
      <c r="AB398" s="132" t="s">
        <v>1947</v>
      </c>
      <c r="AC398" s="68" t="s">
        <v>92</v>
      </c>
      <c r="AD398" s="68" t="s">
        <v>1911</v>
      </c>
      <c r="AE398" s="79" t="s">
        <v>94</v>
      </c>
      <c r="AF398" s="68" t="s">
        <v>69</v>
      </c>
      <c r="AG398" s="92"/>
      <c r="AH398" s="72">
        <v>0</v>
      </c>
      <c r="AI398" s="72"/>
      <c r="AJ398" s="68"/>
      <c r="AK398" s="68"/>
      <c r="AL398" s="68"/>
      <c r="AM398" s="68"/>
      <c r="AN398" s="68"/>
      <c r="AO398" s="68"/>
      <c r="AP398" s="68"/>
      <c r="AQ398" s="68"/>
      <c r="AR398" s="68"/>
      <c r="AS398" s="68" t="s">
        <v>83</v>
      </c>
      <c r="AT398" s="115" t="s">
        <v>1946</v>
      </c>
      <c r="AU398" s="116" t="b">
        <f>IF(Table1[[#This Row],[PROPOSED
Form ID Name]]=Table1[[#This Row],[ADOPTED
Form ID Name]],TRUE,FALSE)</f>
        <v>1</v>
      </c>
      <c r="AV398" s="121" t="s">
        <v>1947</v>
      </c>
      <c r="AW398" s="122" t="b">
        <f>AND(Table1[[#This Row],[PROPOSED Adjustment Description]]=Table1[[#This Row],[ ADOPTED
Adjustment Description]],TRUE,FALSE)</f>
        <v>0</v>
      </c>
    </row>
    <row r="399" spans="1:49" s="1" customFormat="1" ht="45" hidden="1" customHeight="1" x14ac:dyDescent="0.15">
      <c r="A399" s="61">
        <v>200208</v>
      </c>
      <c r="B399" s="73" t="s">
        <v>1948</v>
      </c>
      <c r="C399" s="63">
        <v>1616</v>
      </c>
      <c r="D399" s="73" t="s">
        <v>1949</v>
      </c>
      <c r="E399" s="73" t="s">
        <v>83</v>
      </c>
      <c r="F399" s="73" t="s">
        <v>83</v>
      </c>
      <c r="G399" s="73" t="s">
        <v>134</v>
      </c>
      <c r="H399" s="73" t="s">
        <v>83</v>
      </c>
      <c r="I399" s="125">
        <v>57437</v>
      </c>
      <c r="J399" s="127" t="s">
        <v>1950</v>
      </c>
      <c r="K399" s="74"/>
      <c r="L399" s="75"/>
      <c r="M399" s="75"/>
      <c r="N399" s="75"/>
      <c r="O399" s="75">
        <f>SUM(Table1[[#This Row],[Salaries and Wages]:[Variable Fringe]])</f>
        <v>0</v>
      </c>
      <c r="P399" s="75"/>
      <c r="Q399" s="75"/>
      <c r="R399" s="75"/>
      <c r="S399" s="75"/>
      <c r="T399" s="75"/>
      <c r="U399" s="75"/>
      <c r="V399" s="75"/>
      <c r="W399" s="75">
        <f>SUM(Table1[[#This Row],[ADOPTED
Supplies]:[ADOPTED
Other]])+Table1[[#This Row],[
 ADOPTED
Capital Expenditures]]</f>
        <v>0</v>
      </c>
      <c r="X399" s="75"/>
      <c r="Y399" s="75"/>
      <c r="Z399" s="75"/>
      <c r="AA399" s="85">
        <v>-298152</v>
      </c>
      <c r="AB399" s="132" t="s">
        <v>1951</v>
      </c>
      <c r="AC399" s="62" t="s">
        <v>1952</v>
      </c>
      <c r="AD399" s="62" t="s">
        <v>1953</v>
      </c>
      <c r="AE399" s="73" t="s">
        <v>94</v>
      </c>
      <c r="AF399" s="73" t="s">
        <v>69</v>
      </c>
      <c r="AG399" s="93"/>
      <c r="AH399" s="76">
        <v>0</v>
      </c>
      <c r="AI399" s="76"/>
      <c r="AJ399" s="73"/>
      <c r="AK399" s="73"/>
      <c r="AL399" s="73"/>
      <c r="AM399" s="73"/>
      <c r="AN399" s="73"/>
      <c r="AO399" s="62" t="s">
        <v>83</v>
      </c>
      <c r="AP399" s="62"/>
      <c r="AQ399" s="62"/>
      <c r="AR399" s="87"/>
      <c r="AS399" s="87"/>
      <c r="AT399" s="115" t="s">
        <v>1950</v>
      </c>
      <c r="AU399" s="117" t="b">
        <f>IF(Table1[[#This Row],[PROPOSED
Form ID Name]]=Table1[[#This Row],[ADOPTED
Form ID Name]],TRUE,FALSE)</f>
        <v>1</v>
      </c>
      <c r="AV399" s="121" t="s">
        <v>1951</v>
      </c>
      <c r="AW399" s="122" t="b">
        <f>AND(Table1[[#This Row],[PROPOSED Adjustment Description]]=Table1[[#This Row],[ ADOPTED
Adjustment Description]],TRUE,FALSE)</f>
        <v>0</v>
      </c>
    </row>
    <row r="400" spans="1:49" s="1" customFormat="1" ht="45" hidden="1" customHeight="1" x14ac:dyDescent="0.15">
      <c r="A400" s="67">
        <v>400170</v>
      </c>
      <c r="B400" s="79" t="s">
        <v>1886</v>
      </c>
      <c r="C400" s="69">
        <v>9913</v>
      </c>
      <c r="D400" s="79" t="s">
        <v>1553</v>
      </c>
      <c r="E400" s="79" t="s">
        <v>83</v>
      </c>
      <c r="F400" s="79" t="s">
        <v>83</v>
      </c>
      <c r="G400" s="79" t="s">
        <v>160</v>
      </c>
      <c r="H400" s="79" t="s">
        <v>83</v>
      </c>
      <c r="I400" s="125">
        <v>57441</v>
      </c>
      <c r="J400" s="127" t="s">
        <v>1954</v>
      </c>
      <c r="K400" s="80"/>
      <c r="L400" s="81"/>
      <c r="M400" s="81"/>
      <c r="N400" s="81"/>
      <c r="O400" s="81">
        <f>SUM(Table1[[#This Row],[Salaries and Wages]:[Variable Fringe]])</f>
        <v>0</v>
      </c>
      <c r="P400" s="81"/>
      <c r="Q400" s="83">
        <v>-217701</v>
      </c>
      <c r="R400" s="81"/>
      <c r="S400" s="81"/>
      <c r="T400" s="81"/>
      <c r="U400" s="81"/>
      <c r="V400" s="81"/>
      <c r="W400" s="81">
        <f>SUM(Table1[[#This Row],[ADOPTED
Supplies]:[ADOPTED
Other]])+Table1[[#This Row],[
 ADOPTED
Capital Expenditures]]</f>
        <v>0</v>
      </c>
      <c r="X400" s="81"/>
      <c r="Y400" s="81"/>
      <c r="Z400" s="83">
        <v>-217701</v>
      </c>
      <c r="AA400" s="81"/>
      <c r="AB400" s="132" t="s">
        <v>1888</v>
      </c>
      <c r="AC400" s="68" t="s">
        <v>1881</v>
      </c>
      <c r="AD400" s="68" t="s">
        <v>1882</v>
      </c>
      <c r="AE400" s="79" t="s">
        <v>94</v>
      </c>
      <c r="AF400" s="79" t="s">
        <v>69</v>
      </c>
      <c r="AG400" s="94"/>
      <c r="AH400" s="82">
        <v>0</v>
      </c>
      <c r="AI400" s="82"/>
      <c r="AJ400" s="79"/>
      <c r="AK400" s="79"/>
      <c r="AL400" s="79"/>
      <c r="AM400" s="79"/>
      <c r="AN400" s="79"/>
      <c r="AO400" s="68" t="s">
        <v>83</v>
      </c>
      <c r="AP400" s="68"/>
      <c r="AQ400" s="68"/>
      <c r="AR400" s="87"/>
      <c r="AS400" s="87"/>
      <c r="AT400" s="115" t="s">
        <v>1954</v>
      </c>
      <c r="AU400" s="117" t="b">
        <f>IF(Table1[[#This Row],[PROPOSED
Form ID Name]]=Table1[[#This Row],[ADOPTED
Form ID Name]],TRUE,FALSE)</f>
        <v>1</v>
      </c>
      <c r="AV400" s="121" t="s">
        <v>1888</v>
      </c>
      <c r="AW400" s="122" t="b">
        <f>AND(Table1[[#This Row],[PROPOSED Adjustment Description]]=Table1[[#This Row],[ ADOPTED
Adjustment Description]],TRUE,FALSE)</f>
        <v>0</v>
      </c>
    </row>
    <row r="401" spans="1:49" s="1" customFormat="1" ht="45" hidden="1" customHeight="1" x14ac:dyDescent="0.15">
      <c r="A401" s="67">
        <v>200205</v>
      </c>
      <c r="B401" s="68" t="s">
        <v>96</v>
      </c>
      <c r="C401" s="69">
        <v>1414</v>
      </c>
      <c r="D401" s="68" t="s">
        <v>97</v>
      </c>
      <c r="E401" s="68" t="s">
        <v>83</v>
      </c>
      <c r="F401" s="68" t="s">
        <v>83</v>
      </c>
      <c r="G401" s="68" t="s">
        <v>61</v>
      </c>
      <c r="H401" s="68" t="s">
        <v>83</v>
      </c>
      <c r="I401" s="125">
        <v>57442</v>
      </c>
      <c r="J401" s="126" t="s">
        <v>1955</v>
      </c>
      <c r="K401" s="70"/>
      <c r="L401" s="71"/>
      <c r="M401" s="71"/>
      <c r="N401" s="71"/>
      <c r="O401" s="71">
        <f>SUM(Table1[[#This Row],[Salaries and Wages]:[Variable Fringe]])</f>
        <v>0</v>
      </c>
      <c r="P401" s="71"/>
      <c r="Q401" s="71">
        <v>31000000</v>
      </c>
      <c r="R401" s="71"/>
      <c r="S401" s="71"/>
      <c r="T401" s="71"/>
      <c r="U401" s="71"/>
      <c r="V401" s="71"/>
      <c r="W401" s="71">
        <f>SUM(Table1[[#This Row],[ADOPTED
Supplies]:[ADOPTED
Other]])+Table1[[#This Row],[
 ADOPTED
Capital Expenditures]]</f>
        <v>79650</v>
      </c>
      <c r="X401" s="71"/>
      <c r="Y401" s="71"/>
      <c r="Z401" s="71">
        <v>31000000</v>
      </c>
      <c r="AA401" s="71"/>
      <c r="AB401" s="130" t="s">
        <v>1956</v>
      </c>
      <c r="AC401" s="68" t="s">
        <v>100</v>
      </c>
      <c r="AD401" s="68" t="s">
        <v>215</v>
      </c>
      <c r="AE401" s="68" t="s">
        <v>94</v>
      </c>
      <c r="AF401" s="68" t="s">
        <v>69</v>
      </c>
      <c r="AG401" s="92"/>
      <c r="AH401" s="72">
        <v>0</v>
      </c>
      <c r="AI401" s="72"/>
      <c r="AJ401" s="68"/>
      <c r="AK401" s="68"/>
      <c r="AL401" s="68"/>
      <c r="AM401" s="68"/>
      <c r="AN401" s="68"/>
      <c r="AO401" s="68"/>
      <c r="AP401" s="68"/>
      <c r="AQ401" s="68" t="s">
        <v>83</v>
      </c>
      <c r="AR401" s="68"/>
      <c r="AS401" s="68"/>
      <c r="AT401" s="115" t="s">
        <v>1955</v>
      </c>
      <c r="AU401" s="117" t="b">
        <f>IF(Table1[[#This Row],[PROPOSED
Form ID Name]]=Table1[[#This Row],[ADOPTED
Form ID Name]],TRUE,FALSE)</f>
        <v>1</v>
      </c>
      <c r="AV401" s="121" t="s">
        <v>1957</v>
      </c>
      <c r="AW401" s="122" t="b">
        <f>AND(Table1[[#This Row],[PROPOSED Adjustment Description]]=Table1[[#This Row],[ ADOPTED
Adjustment Description]],TRUE,FALSE)</f>
        <v>0</v>
      </c>
    </row>
    <row r="402" spans="1:49" s="1" customFormat="1" ht="45" hidden="1" customHeight="1" x14ac:dyDescent="0.15">
      <c r="A402" s="67">
        <v>200213</v>
      </c>
      <c r="B402" s="79" t="s">
        <v>1825</v>
      </c>
      <c r="C402" s="69">
        <v>9913</v>
      </c>
      <c r="D402" s="79" t="s">
        <v>1553</v>
      </c>
      <c r="E402" s="79" t="s">
        <v>83</v>
      </c>
      <c r="F402" s="79" t="s">
        <v>83</v>
      </c>
      <c r="G402" s="79" t="s">
        <v>61</v>
      </c>
      <c r="H402" s="79" t="s">
        <v>83</v>
      </c>
      <c r="I402" s="125">
        <v>57443</v>
      </c>
      <c r="J402" s="127" t="s">
        <v>1958</v>
      </c>
      <c r="K402" s="80"/>
      <c r="L402" s="81"/>
      <c r="M402" s="81"/>
      <c r="N402" s="81"/>
      <c r="O402" s="81">
        <f>SUM(Table1[[#This Row],[Salaries and Wages]:[Variable Fringe]])</f>
        <v>0</v>
      </c>
      <c r="P402" s="81"/>
      <c r="Q402" s="81">
        <v>242419</v>
      </c>
      <c r="R402" s="81"/>
      <c r="S402" s="81">
        <v>12406</v>
      </c>
      <c r="T402" s="81"/>
      <c r="U402" s="81"/>
      <c r="V402" s="81"/>
      <c r="W402" s="81">
        <f>SUM(Table1[[#This Row],[ADOPTED
Supplies]:[ADOPTED
Other]])+Table1[[#This Row],[
 ADOPTED
Capital Expenditures]]</f>
        <v>0</v>
      </c>
      <c r="X402" s="81"/>
      <c r="Y402" s="81"/>
      <c r="Z402" s="81">
        <v>254825</v>
      </c>
      <c r="AA402" s="81"/>
      <c r="AB402" s="131" t="s">
        <v>1959</v>
      </c>
      <c r="AC402" s="68" t="s">
        <v>1960</v>
      </c>
      <c r="AD402" s="68" t="s">
        <v>1961</v>
      </c>
      <c r="AE402" s="79" t="s">
        <v>94</v>
      </c>
      <c r="AF402" s="79" t="s">
        <v>69</v>
      </c>
      <c r="AG402" s="94"/>
      <c r="AH402" s="82">
        <v>0</v>
      </c>
      <c r="AI402" s="82"/>
      <c r="AJ402" s="79"/>
      <c r="AK402" s="79"/>
      <c r="AL402" s="79"/>
      <c r="AM402" s="79"/>
      <c r="AN402" s="79"/>
      <c r="AO402" s="68" t="s">
        <v>83</v>
      </c>
      <c r="AP402" s="68"/>
      <c r="AQ402" s="68"/>
      <c r="AR402" s="87"/>
      <c r="AS402" s="87"/>
      <c r="AT402" s="115" t="s">
        <v>1958</v>
      </c>
      <c r="AU402" s="117" t="b">
        <f>IF(Table1[[#This Row],[PROPOSED
Form ID Name]]=Table1[[#This Row],[ADOPTED
Form ID Name]],TRUE,FALSE)</f>
        <v>1</v>
      </c>
      <c r="AV402" s="121" t="s">
        <v>1959</v>
      </c>
      <c r="AW402" s="122" t="b">
        <f>AND(Table1[[#This Row],[PROPOSED Adjustment Description]]=Table1[[#This Row],[ ADOPTED
Adjustment Description]],TRUE,FALSE)</f>
        <v>0</v>
      </c>
    </row>
    <row r="403" spans="1:49" s="1" customFormat="1" ht="45" hidden="1" customHeight="1" x14ac:dyDescent="0.15">
      <c r="A403" s="61">
        <v>100000</v>
      </c>
      <c r="B403" s="73" t="s">
        <v>57</v>
      </c>
      <c r="C403" s="63">
        <v>1313</v>
      </c>
      <c r="D403" s="73" t="s">
        <v>1583</v>
      </c>
      <c r="E403" s="73" t="s">
        <v>411</v>
      </c>
      <c r="F403" s="73" t="s">
        <v>127</v>
      </c>
      <c r="G403" s="73" t="s">
        <v>279</v>
      </c>
      <c r="H403" s="73" t="s">
        <v>83</v>
      </c>
      <c r="I403" s="125">
        <v>57445</v>
      </c>
      <c r="J403" s="127" t="s">
        <v>1962</v>
      </c>
      <c r="K403" s="74">
        <v>7.5</v>
      </c>
      <c r="L403" s="75">
        <v>273669</v>
      </c>
      <c r="M403" s="75">
        <v>5383</v>
      </c>
      <c r="N403" s="75">
        <v>14231</v>
      </c>
      <c r="O403" s="75">
        <f>SUM(Table1[[#This Row],[Salaries and Wages]:[Variable Fringe]])</f>
        <v>0</v>
      </c>
      <c r="P403" s="75"/>
      <c r="Q403" s="75"/>
      <c r="R403" s="75"/>
      <c r="S403" s="75"/>
      <c r="T403" s="75"/>
      <c r="U403" s="75"/>
      <c r="V403" s="75"/>
      <c r="W403" s="75">
        <f>SUM(Table1[[#This Row],[ADOPTED
Supplies]:[ADOPTED
Other]])+Table1[[#This Row],[
 ADOPTED
Capital Expenditures]]</f>
        <v>0</v>
      </c>
      <c r="X403" s="75"/>
      <c r="Y403" s="75"/>
      <c r="Z403" s="75">
        <v>293283</v>
      </c>
      <c r="AA403" s="75">
        <v>272396</v>
      </c>
      <c r="AB403" s="132" t="s">
        <v>1963</v>
      </c>
      <c r="AC403" s="62" t="s">
        <v>242</v>
      </c>
      <c r="AD403" s="62" t="s">
        <v>1964</v>
      </c>
      <c r="AE403" s="73" t="s">
        <v>67</v>
      </c>
      <c r="AF403" s="62" t="s">
        <v>1965</v>
      </c>
      <c r="AG403" s="91"/>
      <c r="AH403" s="66">
        <v>0</v>
      </c>
      <c r="AI403" s="66"/>
      <c r="AJ403" s="62"/>
      <c r="AK403" s="62"/>
      <c r="AL403" s="62"/>
      <c r="AM403" s="62"/>
      <c r="AN403" s="62"/>
      <c r="AO403" s="62"/>
      <c r="AP403" s="62"/>
      <c r="AQ403" s="62"/>
      <c r="AR403" s="62"/>
      <c r="AS403" s="62" t="s">
        <v>179</v>
      </c>
      <c r="AT403" s="115" t="s">
        <v>1962</v>
      </c>
      <c r="AU403" s="116" t="b">
        <f>IF(Table1[[#This Row],[PROPOSED
Form ID Name]]=Table1[[#This Row],[ADOPTED
Form ID Name]],TRUE,FALSE)</f>
        <v>1</v>
      </c>
      <c r="AV403" s="121" t="s">
        <v>1963</v>
      </c>
      <c r="AW403" s="122" t="b">
        <f>AND(Table1[[#This Row],[PROPOSED Adjustment Description]]=Table1[[#This Row],[ ADOPTED
Adjustment Description]],TRUE,FALSE)</f>
        <v>0</v>
      </c>
    </row>
    <row r="404" spans="1:49" s="1" customFormat="1" ht="45" hidden="1" customHeight="1" x14ac:dyDescent="0.15">
      <c r="A404" s="61">
        <v>720057</v>
      </c>
      <c r="B404" s="73" t="s">
        <v>149</v>
      </c>
      <c r="C404" s="63">
        <v>2112</v>
      </c>
      <c r="D404" s="73" t="s">
        <v>150</v>
      </c>
      <c r="E404" s="73" t="s">
        <v>411</v>
      </c>
      <c r="F404" s="73" t="s">
        <v>83</v>
      </c>
      <c r="G404" s="73" t="s">
        <v>83</v>
      </c>
      <c r="H404" s="73" t="s">
        <v>83</v>
      </c>
      <c r="I404" s="125">
        <v>57448</v>
      </c>
      <c r="J404" s="127" t="s">
        <v>1966</v>
      </c>
      <c r="K404" s="74"/>
      <c r="L404" s="75"/>
      <c r="M404" s="75"/>
      <c r="N404" s="75"/>
      <c r="O404" s="75">
        <f>SUM(Table1[[#This Row],[Salaries and Wages]:[Variable Fringe]])</f>
        <v>0</v>
      </c>
      <c r="P404" s="75"/>
      <c r="Q404" s="75"/>
      <c r="R404" s="75">
        <v>900</v>
      </c>
      <c r="S404" s="75"/>
      <c r="T404" s="75"/>
      <c r="U404" s="75"/>
      <c r="V404" s="75"/>
      <c r="W404" s="75">
        <f>SUM(Table1[[#This Row],[ADOPTED
Supplies]:[ADOPTED
Other]])+Table1[[#This Row],[
 ADOPTED
Capital Expenditures]]</f>
        <v>2500000</v>
      </c>
      <c r="X404" s="75"/>
      <c r="Y404" s="75"/>
      <c r="Z404" s="75">
        <v>900</v>
      </c>
      <c r="AA404" s="75"/>
      <c r="AB404" s="132" t="s">
        <v>1967</v>
      </c>
      <c r="AC404" s="62" t="s">
        <v>1544</v>
      </c>
      <c r="AD404" s="66" t="s">
        <v>1968</v>
      </c>
      <c r="AE404" s="73" t="s">
        <v>94</v>
      </c>
      <c r="AF404" s="73" t="s">
        <v>69</v>
      </c>
      <c r="AG404" s="93"/>
      <c r="AH404" s="76">
        <v>0</v>
      </c>
      <c r="AI404" s="76"/>
      <c r="AJ404" s="73"/>
      <c r="AK404" s="73"/>
      <c r="AL404" s="73"/>
      <c r="AM404" s="73"/>
      <c r="AN404" s="73"/>
      <c r="AO404" s="62" t="s">
        <v>83</v>
      </c>
      <c r="AP404" s="62"/>
      <c r="AQ404" s="62"/>
      <c r="AR404" s="87"/>
      <c r="AS404" s="87"/>
      <c r="AT404" s="115" t="s">
        <v>1966</v>
      </c>
      <c r="AU404" s="117" t="b">
        <f>IF(Table1[[#This Row],[PROPOSED
Form ID Name]]=Table1[[#This Row],[ADOPTED
Form ID Name]],TRUE,FALSE)</f>
        <v>1</v>
      </c>
      <c r="AV404" s="121" t="s">
        <v>1967</v>
      </c>
      <c r="AW404" s="122" t="b">
        <f>AND(Table1[[#This Row],[PROPOSED Adjustment Description]]=Table1[[#This Row],[ ADOPTED
Adjustment Description]],TRUE,FALSE)</f>
        <v>0</v>
      </c>
    </row>
    <row r="405" spans="1:49" s="1" customFormat="1" ht="45" hidden="1" customHeight="1" x14ac:dyDescent="0.15">
      <c r="A405" s="61">
        <v>200708</v>
      </c>
      <c r="B405" s="62" t="s">
        <v>1969</v>
      </c>
      <c r="C405" s="63">
        <v>2200</v>
      </c>
      <c r="D405" s="62" t="s">
        <v>1970</v>
      </c>
      <c r="E405" s="62" t="s">
        <v>103</v>
      </c>
      <c r="F405" s="62" t="s">
        <v>622</v>
      </c>
      <c r="G405" s="62" t="s">
        <v>134</v>
      </c>
      <c r="H405" s="62" t="s">
        <v>271</v>
      </c>
      <c r="I405" s="125">
        <v>57450</v>
      </c>
      <c r="J405" s="126" t="s">
        <v>1971</v>
      </c>
      <c r="K405" s="64"/>
      <c r="L405" s="65"/>
      <c r="M405" s="65"/>
      <c r="N405" s="65"/>
      <c r="O405" s="65">
        <f>SUM(Table1[[#This Row],[Salaries and Wages]:[Variable Fringe]])</f>
        <v>514779</v>
      </c>
      <c r="P405" s="65"/>
      <c r="Q405" s="65"/>
      <c r="R405" s="65"/>
      <c r="S405" s="65"/>
      <c r="T405" s="65"/>
      <c r="U405" s="65"/>
      <c r="V405" s="65"/>
      <c r="W405" s="65">
        <f>SUM(Table1[[#This Row],[ADOPTED
Supplies]:[ADOPTED
Other]])+Table1[[#This Row],[
 ADOPTED
Capital Expenditures]]</f>
        <v>0</v>
      </c>
      <c r="X405" s="65"/>
      <c r="Y405" s="65"/>
      <c r="Z405" s="65"/>
      <c r="AA405" s="78">
        <v>-16320</v>
      </c>
      <c r="AB405" s="133" t="s">
        <v>1972</v>
      </c>
      <c r="AC405" s="62" t="s">
        <v>1973</v>
      </c>
      <c r="AD405" s="62" t="s">
        <v>1974</v>
      </c>
      <c r="AE405" s="62" t="s">
        <v>67</v>
      </c>
      <c r="AF405" s="66" t="s">
        <v>1975</v>
      </c>
      <c r="AG405" s="91"/>
      <c r="AH405" s="66">
        <v>0</v>
      </c>
      <c r="AI405" s="66"/>
      <c r="AJ405" s="66"/>
      <c r="AK405" s="66"/>
      <c r="AL405" s="66"/>
      <c r="AM405" s="66"/>
      <c r="AN405" s="66"/>
      <c r="AO405" s="62" t="s">
        <v>179</v>
      </c>
      <c r="AP405" s="62"/>
      <c r="AQ405" s="62"/>
      <c r="AR405" s="87"/>
      <c r="AS405" s="87"/>
      <c r="AT405" s="115" t="s">
        <v>1971</v>
      </c>
      <c r="AU405" s="117" t="b">
        <f>IF(Table1[[#This Row],[PROPOSED
Form ID Name]]=Table1[[#This Row],[ADOPTED
Form ID Name]],TRUE,FALSE)</f>
        <v>1</v>
      </c>
      <c r="AV405" s="121" t="s">
        <v>1972</v>
      </c>
      <c r="AW405" s="122" t="b">
        <f>AND(Table1[[#This Row],[PROPOSED Adjustment Description]]=Table1[[#This Row],[ ADOPTED
Adjustment Description]],TRUE,FALSE)</f>
        <v>0</v>
      </c>
    </row>
    <row r="406" spans="1:49" s="1" customFormat="1" ht="45" hidden="1" customHeight="1" x14ac:dyDescent="0.15">
      <c r="A406" s="61">
        <v>200391</v>
      </c>
      <c r="B406" s="73" t="s">
        <v>1976</v>
      </c>
      <c r="C406" s="63">
        <v>1620</v>
      </c>
      <c r="D406" s="73" t="s">
        <v>1913</v>
      </c>
      <c r="E406" s="73" t="s">
        <v>103</v>
      </c>
      <c r="F406" s="73" t="s">
        <v>127</v>
      </c>
      <c r="G406" s="73" t="s">
        <v>89</v>
      </c>
      <c r="H406" s="73" t="s">
        <v>62</v>
      </c>
      <c r="I406" s="125">
        <v>57451</v>
      </c>
      <c r="J406" s="127" t="s">
        <v>1977</v>
      </c>
      <c r="K406" s="74"/>
      <c r="L406" s="75"/>
      <c r="M406" s="75"/>
      <c r="N406" s="75"/>
      <c r="O406" s="75">
        <f>SUM(Table1[[#This Row],[Salaries and Wages]:[Variable Fringe]])</f>
        <v>0</v>
      </c>
      <c r="P406" s="75"/>
      <c r="Q406" s="75"/>
      <c r="R406" s="75"/>
      <c r="S406" s="75"/>
      <c r="T406" s="75"/>
      <c r="U406" s="75"/>
      <c r="V406" s="75"/>
      <c r="W406" s="75">
        <f>SUM(Table1[[#This Row],[ADOPTED
Supplies]:[ADOPTED
Other]])+Table1[[#This Row],[
 ADOPTED
Capital Expenditures]]</f>
        <v>161340</v>
      </c>
      <c r="X406" s="75"/>
      <c r="Y406" s="75"/>
      <c r="Z406" s="75"/>
      <c r="AA406" s="75">
        <v>2672776</v>
      </c>
      <c r="AB406" s="132" t="s">
        <v>1978</v>
      </c>
      <c r="AC406" s="62" t="s">
        <v>1979</v>
      </c>
      <c r="AD406" s="62" t="s">
        <v>1978</v>
      </c>
      <c r="AE406" s="73" t="s">
        <v>94</v>
      </c>
      <c r="AF406" s="73" t="s">
        <v>1978</v>
      </c>
      <c r="AG406" s="93"/>
      <c r="AH406" s="76">
        <v>0</v>
      </c>
      <c r="AI406" s="76"/>
      <c r="AJ406" s="73"/>
      <c r="AK406" s="73"/>
      <c r="AL406" s="73"/>
      <c r="AM406" s="73"/>
      <c r="AN406" s="73"/>
      <c r="AO406" s="62" t="s">
        <v>83</v>
      </c>
      <c r="AP406" s="62"/>
      <c r="AQ406" s="62"/>
      <c r="AR406" s="87"/>
      <c r="AS406" s="87"/>
      <c r="AT406" s="115" t="s">
        <v>1977</v>
      </c>
      <c r="AU406" s="117" t="b">
        <f>IF(Table1[[#This Row],[PROPOSED
Form ID Name]]=Table1[[#This Row],[ADOPTED
Form ID Name]],TRUE,FALSE)</f>
        <v>1</v>
      </c>
      <c r="AV406" s="121" t="s">
        <v>1978</v>
      </c>
      <c r="AW406" s="122" t="b">
        <f>AND(Table1[[#This Row],[PROPOSED Adjustment Description]]=Table1[[#This Row],[ ADOPTED
Adjustment Description]],TRUE,FALSE)</f>
        <v>0</v>
      </c>
    </row>
    <row r="407" spans="1:49" s="1" customFormat="1" ht="45" hidden="1" customHeight="1" x14ac:dyDescent="0.15">
      <c r="A407" s="67">
        <v>100000</v>
      </c>
      <c r="B407" s="79" t="s">
        <v>57</v>
      </c>
      <c r="C407" s="69">
        <v>9911</v>
      </c>
      <c r="D407" s="79" t="s">
        <v>82</v>
      </c>
      <c r="E407" s="79" t="s">
        <v>83</v>
      </c>
      <c r="F407" s="79" t="s">
        <v>83</v>
      </c>
      <c r="G407" s="79" t="s">
        <v>134</v>
      </c>
      <c r="H407" s="79" t="s">
        <v>83</v>
      </c>
      <c r="I407" s="125">
        <v>57452</v>
      </c>
      <c r="J407" s="127" t="s">
        <v>1980</v>
      </c>
      <c r="K407" s="80"/>
      <c r="L407" s="81"/>
      <c r="M407" s="81"/>
      <c r="N407" s="81"/>
      <c r="O407" s="81">
        <f>SUM(Table1[[#This Row],[Salaries and Wages]:[Variable Fringe]])</f>
        <v>0</v>
      </c>
      <c r="P407" s="81"/>
      <c r="Q407" s="81"/>
      <c r="R407" s="81"/>
      <c r="S407" s="81"/>
      <c r="T407" s="81"/>
      <c r="U407" s="81"/>
      <c r="V407" s="81"/>
      <c r="W407" s="81">
        <f>SUM(Table1[[#This Row],[ADOPTED
Supplies]:[ADOPTED
Other]])+Table1[[#This Row],[
 ADOPTED
Capital Expenditures]]</f>
        <v>0</v>
      </c>
      <c r="X407" s="81"/>
      <c r="Y407" s="81"/>
      <c r="Z407" s="81"/>
      <c r="AA407" s="83">
        <v>-162249</v>
      </c>
      <c r="AB407" s="132" t="s">
        <v>1981</v>
      </c>
      <c r="AC407" s="68" t="s">
        <v>69</v>
      </c>
      <c r="AD407" s="68" t="s">
        <v>69</v>
      </c>
      <c r="AE407" s="79" t="s">
        <v>94</v>
      </c>
      <c r="AF407" s="68" t="s">
        <v>69</v>
      </c>
      <c r="AG407" s="92"/>
      <c r="AH407" s="72">
        <v>0</v>
      </c>
      <c r="AI407" s="72"/>
      <c r="AJ407" s="68"/>
      <c r="AK407" s="68"/>
      <c r="AL407" s="68"/>
      <c r="AM407" s="68"/>
      <c r="AN407" s="68"/>
      <c r="AO407" s="68"/>
      <c r="AP407" s="68"/>
      <c r="AQ407" s="68"/>
      <c r="AR407" s="68"/>
      <c r="AS407" s="68" t="s">
        <v>83</v>
      </c>
      <c r="AT407" s="115" t="s">
        <v>1980</v>
      </c>
      <c r="AU407" s="116" t="b">
        <f>IF(Table1[[#This Row],[PROPOSED
Form ID Name]]=Table1[[#This Row],[ADOPTED
Form ID Name]],TRUE,FALSE)</f>
        <v>1</v>
      </c>
      <c r="AV407" s="121" t="s">
        <v>1981</v>
      </c>
      <c r="AW407" s="122" t="b">
        <f>AND(Table1[[#This Row],[PROPOSED Adjustment Description]]=Table1[[#This Row],[ ADOPTED
Adjustment Description]],TRUE,FALSE)</f>
        <v>0</v>
      </c>
    </row>
    <row r="408" spans="1:49" s="1" customFormat="1" ht="45" hidden="1" customHeight="1" x14ac:dyDescent="0.15">
      <c r="A408" s="61">
        <v>100000</v>
      </c>
      <c r="B408" s="73" t="s">
        <v>57</v>
      </c>
      <c r="C408" s="63">
        <v>9911</v>
      </c>
      <c r="D408" s="73" t="s">
        <v>82</v>
      </c>
      <c r="E408" s="73" t="s">
        <v>83</v>
      </c>
      <c r="F408" s="73" t="s">
        <v>83</v>
      </c>
      <c r="G408" s="73" t="s">
        <v>89</v>
      </c>
      <c r="H408" s="73" t="s">
        <v>83</v>
      </c>
      <c r="I408" s="125">
        <v>57453</v>
      </c>
      <c r="J408" s="127" t="s">
        <v>1982</v>
      </c>
      <c r="K408" s="74"/>
      <c r="L408" s="75"/>
      <c r="M408" s="75"/>
      <c r="N408" s="75"/>
      <c r="O408" s="75">
        <f>SUM(Table1[[#This Row],[Salaries and Wages]:[Variable Fringe]])</f>
        <v>0</v>
      </c>
      <c r="P408" s="75"/>
      <c r="Q408" s="75"/>
      <c r="R408" s="75"/>
      <c r="S408" s="75"/>
      <c r="T408" s="75"/>
      <c r="U408" s="75"/>
      <c r="V408" s="75"/>
      <c r="W408" s="75">
        <f>SUM(Table1[[#This Row],[ADOPTED
Supplies]:[ADOPTED
Other]])+Table1[[#This Row],[
 ADOPTED
Capital Expenditures]]</f>
        <v>0</v>
      </c>
      <c r="X408" s="75"/>
      <c r="Y408" s="75"/>
      <c r="Z408" s="75"/>
      <c r="AA408" s="75">
        <v>1988411</v>
      </c>
      <c r="AB408" s="132" t="s">
        <v>1983</v>
      </c>
      <c r="AC408" s="62" t="s">
        <v>69</v>
      </c>
      <c r="AD408" s="62" t="s">
        <v>69</v>
      </c>
      <c r="AE408" s="73" t="s">
        <v>94</v>
      </c>
      <c r="AF408" s="62" t="s">
        <v>69</v>
      </c>
      <c r="AG408" s="91"/>
      <c r="AH408" s="66">
        <v>0</v>
      </c>
      <c r="AI408" s="66"/>
      <c r="AJ408" s="62"/>
      <c r="AK408" s="62"/>
      <c r="AL408" s="62"/>
      <c r="AM408" s="62"/>
      <c r="AN408" s="62"/>
      <c r="AO408" s="62"/>
      <c r="AP408" s="62"/>
      <c r="AQ408" s="62"/>
      <c r="AR408" s="62"/>
      <c r="AS408" s="62" t="s">
        <v>83</v>
      </c>
      <c r="AT408" s="115" t="s">
        <v>1982</v>
      </c>
      <c r="AU408" s="116" t="b">
        <f>IF(Table1[[#This Row],[PROPOSED
Form ID Name]]=Table1[[#This Row],[ADOPTED
Form ID Name]],TRUE,FALSE)</f>
        <v>1</v>
      </c>
      <c r="AV408" s="121" t="s">
        <v>1983</v>
      </c>
      <c r="AW408" s="122" t="b">
        <f>AND(Table1[[#This Row],[PROPOSED Adjustment Description]]=Table1[[#This Row],[ ADOPTED
Adjustment Description]],TRUE,FALSE)</f>
        <v>0</v>
      </c>
    </row>
    <row r="409" spans="1:49" s="1" customFormat="1" ht="45" hidden="1" customHeight="1" x14ac:dyDescent="0.15">
      <c r="A409" s="67">
        <v>100000</v>
      </c>
      <c r="B409" s="79" t="s">
        <v>57</v>
      </c>
      <c r="C409" s="69">
        <v>9911</v>
      </c>
      <c r="D409" s="79" t="s">
        <v>82</v>
      </c>
      <c r="E409" s="79" t="s">
        <v>83</v>
      </c>
      <c r="F409" s="79" t="s">
        <v>83</v>
      </c>
      <c r="G409" s="79" t="s">
        <v>89</v>
      </c>
      <c r="H409" s="79" t="s">
        <v>83</v>
      </c>
      <c r="I409" s="125">
        <v>57454</v>
      </c>
      <c r="J409" s="127" t="s">
        <v>1984</v>
      </c>
      <c r="K409" s="80"/>
      <c r="L409" s="81"/>
      <c r="M409" s="81"/>
      <c r="N409" s="81"/>
      <c r="O409" s="81">
        <f>SUM(Table1[[#This Row],[Salaries and Wages]:[Variable Fringe]])</f>
        <v>122145</v>
      </c>
      <c r="P409" s="81"/>
      <c r="Q409" s="81"/>
      <c r="R409" s="81"/>
      <c r="S409" s="81"/>
      <c r="T409" s="81"/>
      <c r="U409" s="81"/>
      <c r="V409" s="81"/>
      <c r="W409" s="81">
        <f>SUM(Table1[[#This Row],[ADOPTED
Supplies]:[ADOPTED
Other]])+Table1[[#This Row],[
 ADOPTED
Capital Expenditures]]</f>
        <v>0</v>
      </c>
      <c r="X409" s="81"/>
      <c r="Y409" s="81"/>
      <c r="Z409" s="81"/>
      <c r="AA409" s="81">
        <v>146000</v>
      </c>
      <c r="AB409" s="132" t="s">
        <v>1985</v>
      </c>
      <c r="AC409" s="68" t="s">
        <v>69</v>
      </c>
      <c r="AD409" s="68" t="s">
        <v>69</v>
      </c>
      <c r="AE409" s="79" t="s">
        <v>94</v>
      </c>
      <c r="AF409" s="68" t="s">
        <v>69</v>
      </c>
      <c r="AG409" s="92"/>
      <c r="AH409" s="72">
        <v>0</v>
      </c>
      <c r="AI409" s="72"/>
      <c r="AJ409" s="68"/>
      <c r="AK409" s="68"/>
      <c r="AL409" s="68"/>
      <c r="AM409" s="68"/>
      <c r="AN409" s="68"/>
      <c r="AO409" s="68"/>
      <c r="AP409" s="68"/>
      <c r="AQ409" s="68"/>
      <c r="AR409" s="68"/>
      <c r="AS409" s="68" t="s">
        <v>83</v>
      </c>
      <c r="AT409" s="115" t="s">
        <v>1984</v>
      </c>
      <c r="AU409" s="116" t="b">
        <f>IF(Table1[[#This Row],[PROPOSED
Form ID Name]]=Table1[[#This Row],[ADOPTED
Form ID Name]],TRUE,FALSE)</f>
        <v>1</v>
      </c>
      <c r="AV409" s="121" t="s">
        <v>1985</v>
      </c>
      <c r="AW409" s="122" t="b">
        <f>AND(Table1[[#This Row],[PROPOSED Adjustment Description]]=Table1[[#This Row],[ ADOPTED
Adjustment Description]],TRUE,FALSE)</f>
        <v>0</v>
      </c>
    </row>
    <row r="410" spans="1:49" s="1" customFormat="1" ht="45" hidden="1" customHeight="1" x14ac:dyDescent="0.15">
      <c r="A410" s="61">
        <v>100000</v>
      </c>
      <c r="B410" s="62" t="s">
        <v>57</v>
      </c>
      <c r="C410" s="63">
        <v>9912</v>
      </c>
      <c r="D410" s="62" t="s">
        <v>102</v>
      </c>
      <c r="E410" s="62" t="s">
        <v>126</v>
      </c>
      <c r="F410" s="62" t="s">
        <v>60</v>
      </c>
      <c r="G410" s="62" t="s">
        <v>104</v>
      </c>
      <c r="H410" s="62" t="s">
        <v>62</v>
      </c>
      <c r="I410" s="125">
        <v>57455</v>
      </c>
      <c r="J410" s="126" t="s">
        <v>1986</v>
      </c>
      <c r="K410" s="64"/>
      <c r="L410" s="65"/>
      <c r="M410" s="65"/>
      <c r="N410" s="65"/>
      <c r="O410" s="65">
        <f>SUM(Table1[[#This Row],[Salaries and Wages]:[Variable Fringe]])</f>
        <v>0</v>
      </c>
      <c r="P410" s="65"/>
      <c r="Q410" s="65"/>
      <c r="R410" s="65"/>
      <c r="S410" s="65"/>
      <c r="T410" s="65"/>
      <c r="U410" s="65"/>
      <c r="V410" s="65"/>
      <c r="W410" s="65">
        <f>SUM(Table1[[#This Row],[ADOPTED
Supplies]:[ADOPTED
Other]])+Table1[[#This Row],[
 ADOPTED
Capital Expenditures]]</f>
        <v>0</v>
      </c>
      <c r="X410" s="65">
        <v>18781054</v>
      </c>
      <c r="Y410" s="65"/>
      <c r="Z410" s="65">
        <v>18781054</v>
      </c>
      <c r="AA410" s="65"/>
      <c r="AB410" s="130" t="s">
        <v>1987</v>
      </c>
      <c r="AC410" s="62" t="s">
        <v>1988</v>
      </c>
      <c r="AD410" s="62" t="s">
        <v>1989</v>
      </c>
      <c r="AE410" s="62" t="s">
        <v>94</v>
      </c>
      <c r="AF410" s="62" t="s">
        <v>69</v>
      </c>
      <c r="AG410" s="91"/>
      <c r="AH410" s="66">
        <v>0</v>
      </c>
      <c r="AI410" s="66"/>
      <c r="AJ410" s="62"/>
      <c r="AK410" s="62"/>
      <c r="AL410" s="62"/>
      <c r="AM410" s="62"/>
      <c r="AN410" s="62"/>
      <c r="AO410" s="62"/>
      <c r="AP410" s="62"/>
      <c r="AQ410" s="62"/>
      <c r="AR410" s="62"/>
      <c r="AS410" s="62" t="s">
        <v>83</v>
      </c>
      <c r="AT410" s="115" t="s">
        <v>1986</v>
      </c>
      <c r="AU410" s="116" t="b">
        <f>IF(Table1[[#This Row],[PROPOSED
Form ID Name]]=Table1[[#This Row],[ADOPTED
Form ID Name]],TRUE,FALSE)</f>
        <v>1</v>
      </c>
      <c r="AV410" s="121" t="s">
        <v>1987</v>
      </c>
      <c r="AW410" s="122" t="b">
        <f>AND(Table1[[#This Row],[PROPOSED Adjustment Description]]=Table1[[#This Row],[ ADOPTED
Adjustment Description]],TRUE,FALSE)</f>
        <v>0</v>
      </c>
    </row>
    <row r="411" spans="1:49" s="1" customFormat="1" ht="45" hidden="1" customHeight="1" x14ac:dyDescent="0.15">
      <c r="A411" s="61">
        <v>200723</v>
      </c>
      <c r="B411" s="73" t="s">
        <v>1990</v>
      </c>
      <c r="C411" s="63">
        <v>2200</v>
      </c>
      <c r="D411" s="73" t="s">
        <v>1970</v>
      </c>
      <c r="E411" s="73" t="s">
        <v>103</v>
      </c>
      <c r="F411" s="73" t="s">
        <v>60</v>
      </c>
      <c r="G411" s="73" t="s">
        <v>134</v>
      </c>
      <c r="H411" s="73" t="s">
        <v>83</v>
      </c>
      <c r="I411" s="125">
        <v>57456</v>
      </c>
      <c r="J411" s="127" t="s">
        <v>1991</v>
      </c>
      <c r="K411" s="74"/>
      <c r="L411" s="75"/>
      <c r="M411" s="75"/>
      <c r="N411" s="75"/>
      <c r="O411" s="75">
        <f>SUM(Table1[[#This Row],[Salaries and Wages]:[Variable Fringe]])</f>
        <v>0</v>
      </c>
      <c r="P411" s="75"/>
      <c r="Q411" s="75"/>
      <c r="R411" s="75"/>
      <c r="S411" s="75"/>
      <c r="T411" s="75"/>
      <c r="U411" s="75"/>
      <c r="V411" s="75"/>
      <c r="W411" s="75">
        <f>SUM(Table1[[#This Row],[ADOPTED
Supplies]:[ADOPTED
Other]])+Table1[[#This Row],[
 ADOPTED
Capital Expenditures]]</f>
        <v>0</v>
      </c>
      <c r="X411" s="75"/>
      <c r="Y411" s="75"/>
      <c r="Z411" s="75"/>
      <c r="AA411" s="85">
        <v>-111506</v>
      </c>
      <c r="AB411" s="132" t="s">
        <v>1992</v>
      </c>
      <c r="AC411" s="62" t="s">
        <v>1993</v>
      </c>
      <c r="AD411" s="62" t="s">
        <v>1689</v>
      </c>
      <c r="AE411" s="73" t="s">
        <v>67</v>
      </c>
      <c r="AF411" s="73" t="s">
        <v>1994</v>
      </c>
      <c r="AG411" s="93"/>
      <c r="AH411" s="76">
        <v>0</v>
      </c>
      <c r="AI411" s="76"/>
      <c r="AJ411" s="73"/>
      <c r="AK411" s="73"/>
      <c r="AL411" s="73"/>
      <c r="AM411" s="73"/>
      <c r="AN411" s="73"/>
      <c r="AO411" s="62" t="s">
        <v>179</v>
      </c>
      <c r="AP411" s="62"/>
      <c r="AQ411" s="62"/>
      <c r="AR411" s="87"/>
      <c r="AS411" s="87"/>
      <c r="AT411" s="115" t="s">
        <v>1991</v>
      </c>
      <c r="AU411" s="117" t="b">
        <f>IF(Table1[[#This Row],[PROPOSED
Form ID Name]]=Table1[[#This Row],[ADOPTED
Form ID Name]],TRUE,FALSE)</f>
        <v>1</v>
      </c>
      <c r="AV411" s="121" t="s">
        <v>1992</v>
      </c>
      <c r="AW411" s="122" t="b">
        <f>AND(Table1[[#This Row],[PROPOSED Adjustment Description]]=Table1[[#This Row],[ ADOPTED
Adjustment Description]],TRUE,FALSE)</f>
        <v>0</v>
      </c>
    </row>
    <row r="412" spans="1:49" s="1" customFormat="1" ht="45" hidden="1" customHeight="1" x14ac:dyDescent="0.15">
      <c r="A412" s="67">
        <v>100000</v>
      </c>
      <c r="B412" s="68" t="s">
        <v>57</v>
      </c>
      <c r="C412" s="69">
        <v>9912</v>
      </c>
      <c r="D412" s="68" t="s">
        <v>102</v>
      </c>
      <c r="E412" s="68" t="s">
        <v>59</v>
      </c>
      <c r="F412" s="68" t="s">
        <v>83</v>
      </c>
      <c r="G412" s="68" t="s">
        <v>61</v>
      </c>
      <c r="H412" s="68" t="s">
        <v>83</v>
      </c>
      <c r="I412" s="125">
        <v>57457</v>
      </c>
      <c r="J412" s="126" t="s">
        <v>1995</v>
      </c>
      <c r="K412" s="70"/>
      <c r="L412" s="71"/>
      <c r="M412" s="71"/>
      <c r="N412" s="71"/>
      <c r="O412" s="71">
        <f>SUM(Table1[[#This Row],[Salaries and Wages]:[Variable Fringe]])</f>
        <v>0</v>
      </c>
      <c r="P412" s="71"/>
      <c r="Q412" s="71">
        <v>504491</v>
      </c>
      <c r="R412" s="71"/>
      <c r="S412" s="71"/>
      <c r="T412" s="71"/>
      <c r="U412" s="71"/>
      <c r="V412" s="71"/>
      <c r="W412" s="71">
        <f>SUM(Table1[[#This Row],[ADOPTED
Supplies]:[ADOPTED
Other]])+Table1[[#This Row],[
 ADOPTED
Capital Expenditures]]</f>
        <v>0</v>
      </c>
      <c r="X412" s="71"/>
      <c r="Y412" s="71"/>
      <c r="Z412" s="71">
        <v>504491</v>
      </c>
      <c r="AA412" s="71"/>
      <c r="AB412" s="130" t="s">
        <v>1996</v>
      </c>
      <c r="AC412" s="68" t="s">
        <v>1997</v>
      </c>
      <c r="AD412" s="68" t="s">
        <v>1998</v>
      </c>
      <c r="AE412" s="68" t="s">
        <v>94</v>
      </c>
      <c r="AF412" s="68" t="s">
        <v>69</v>
      </c>
      <c r="AG412" s="92"/>
      <c r="AH412" s="72">
        <v>0</v>
      </c>
      <c r="AI412" s="72"/>
      <c r="AJ412" s="68"/>
      <c r="AK412" s="68"/>
      <c r="AL412" s="68"/>
      <c r="AM412" s="68"/>
      <c r="AN412" s="68"/>
      <c r="AO412" s="68"/>
      <c r="AP412" s="68"/>
      <c r="AQ412" s="68"/>
      <c r="AR412" s="68"/>
      <c r="AS412" s="68" t="s">
        <v>83</v>
      </c>
      <c r="AT412" s="115" t="s">
        <v>1995</v>
      </c>
      <c r="AU412" s="116" t="b">
        <f>IF(Table1[[#This Row],[PROPOSED
Form ID Name]]=Table1[[#This Row],[ADOPTED
Form ID Name]],TRUE,FALSE)</f>
        <v>1</v>
      </c>
      <c r="AV412" s="121" t="s">
        <v>1996</v>
      </c>
      <c r="AW412" s="122" t="b">
        <f>AND(Table1[[#This Row],[PROPOSED Adjustment Description]]=Table1[[#This Row],[ ADOPTED
Adjustment Description]],TRUE,FALSE)</f>
        <v>0</v>
      </c>
    </row>
    <row r="413" spans="1:49" s="1" customFormat="1" ht="45" hidden="1" customHeight="1" x14ac:dyDescent="0.15">
      <c r="A413" s="61">
        <v>100000</v>
      </c>
      <c r="B413" s="62" t="s">
        <v>57</v>
      </c>
      <c r="C413" s="63">
        <v>9912</v>
      </c>
      <c r="D413" s="62" t="s">
        <v>102</v>
      </c>
      <c r="E413" s="62" t="s">
        <v>72</v>
      </c>
      <c r="F413" s="62" t="s">
        <v>83</v>
      </c>
      <c r="G413" s="62" t="s">
        <v>104</v>
      </c>
      <c r="H413" s="62" t="s">
        <v>83</v>
      </c>
      <c r="I413" s="125">
        <v>57458</v>
      </c>
      <c r="J413" s="126" t="s">
        <v>1999</v>
      </c>
      <c r="K413" s="64"/>
      <c r="L413" s="65"/>
      <c r="M413" s="65"/>
      <c r="N413" s="65"/>
      <c r="O413" s="65">
        <f>SUM(Table1[[#This Row],[Salaries and Wages]:[Variable Fringe]])</f>
        <v>116959</v>
      </c>
      <c r="P413" s="65"/>
      <c r="Q413" s="65"/>
      <c r="R413" s="65"/>
      <c r="S413" s="65"/>
      <c r="T413" s="65"/>
      <c r="U413" s="65"/>
      <c r="V413" s="65"/>
      <c r="W413" s="65">
        <f>SUM(Table1[[#This Row],[ADOPTED
Supplies]:[ADOPTED
Other]])+Table1[[#This Row],[
 ADOPTED
Capital Expenditures]]</f>
        <v>0</v>
      </c>
      <c r="X413" s="65">
        <v>8036191</v>
      </c>
      <c r="Y413" s="65"/>
      <c r="Z413" s="65">
        <v>8036191</v>
      </c>
      <c r="AA413" s="65"/>
      <c r="AB413" s="130" t="s">
        <v>2000</v>
      </c>
      <c r="AC413" s="62" t="s">
        <v>2001</v>
      </c>
      <c r="AD413" s="62" t="s">
        <v>2002</v>
      </c>
      <c r="AE413" s="62" t="s">
        <v>94</v>
      </c>
      <c r="AF413" s="62" t="s">
        <v>1276</v>
      </c>
      <c r="AG413" s="91"/>
      <c r="AH413" s="66">
        <v>0</v>
      </c>
      <c r="AI413" s="66"/>
      <c r="AJ413" s="62"/>
      <c r="AK413" s="62"/>
      <c r="AL413" s="62"/>
      <c r="AM413" s="62"/>
      <c r="AN413" s="62"/>
      <c r="AO413" s="62"/>
      <c r="AP413" s="62"/>
      <c r="AQ413" s="62"/>
      <c r="AR413" s="62"/>
      <c r="AS413" s="62" t="s">
        <v>83</v>
      </c>
      <c r="AT413" s="115" t="s">
        <v>1999</v>
      </c>
      <c r="AU413" s="116" t="b">
        <f>IF(Table1[[#This Row],[PROPOSED
Form ID Name]]=Table1[[#This Row],[ADOPTED
Form ID Name]],TRUE,FALSE)</f>
        <v>1</v>
      </c>
      <c r="AV413" s="121" t="s">
        <v>2000</v>
      </c>
      <c r="AW413" s="122" t="b">
        <f>AND(Table1[[#This Row],[PROPOSED Adjustment Description]]=Table1[[#This Row],[ ADOPTED
Adjustment Description]],TRUE,FALSE)</f>
        <v>0</v>
      </c>
    </row>
    <row r="414" spans="1:49" s="1" customFormat="1" ht="45" hidden="1" customHeight="1" x14ac:dyDescent="0.15">
      <c r="A414" s="67">
        <v>100000</v>
      </c>
      <c r="B414" s="68" t="s">
        <v>57</v>
      </c>
      <c r="C414" s="69">
        <v>9912</v>
      </c>
      <c r="D414" s="68" t="s">
        <v>102</v>
      </c>
      <c r="E414" s="68" t="s">
        <v>238</v>
      </c>
      <c r="F414" s="68" t="s">
        <v>622</v>
      </c>
      <c r="G414" s="68" t="s">
        <v>104</v>
      </c>
      <c r="H414" s="68" t="s">
        <v>271</v>
      </c>
      <c r="I414" s="125">
        <v>57459</v>
      </c>
      <c r="J414" s="126" t="s">
        <v>2003</v>
      </c>
      <c r="K414" s="70"/>
      <c r="L414" s="71"/>
      <c r="M414" s="71"/>
      <c r="N414" s="71"/>
      <c r="O414" s="71">
        <f>SUM(Table1[[#This Row],[Salaries and Wages]:[Variable Fringe]])</f>
        <v>0</v>
      </c>
      <c r="P414" s="71"/>
      <c r="Q414" s="71"/>
      <c r="R414" s="71"/>
      <c r="S414" s="71"/>
      <c r="T414" s="71"/>
      <c r="U414" s="71"/>
      <c r="V414" s="71"/>
      <c r="W414" s="71">
        <f>SUM(Table1[[#This Row],[ADOPTED
Supplies]:[ADOPTED
Other]])+Table1[[#This Row],[
 ADOPTED
Capital Expenditures]]</f>
        <v>0</v>
      </c>
      <c r="X414" s="71">
        <v>5847660</v>
      </c>
      <c r="Y414" s="71"/>
      <c r="Z414" s="71">
        <v>5847660</v>
      </c>
      <c r="AA414" s="71"/>
      <c r="AB414" s="130" t="s">
        <v>2004</v>
      </c>
      <c r="AC414" s="68" t="s">
        <v>2005</v>
      </c>
      <c r="AD414" s="68" t="s">
        <v>2006</v>
      </c>
      <c r="AE414" s="68" t="s">
        <v>94</v>
      </c>
      <c r="AF414" s="68" t="s">
        <v>1594</v>
      </c>
      <c r="AG414" s="92"/>
      <c r="AH414" s="72">
        <v>0</v>
      </c>
      <c r="AI414" s="72"/>
      <c r="AJ414" s="68"/>
      <c r="AK414" s="68"/>
      <c r="AL414" s="68"/>
      <c r="AM414" s="68"/>
      <c r="AN414" s="68"/>
      <c r="AO414" s="68"/>
      <c r="AP414" s="68"/>
      <c r="AQ414" s="68"/>
      <c r="AR414" s="68"/>
      <c r="AS414" s="68" t="s">
        <v>83</v>
      </c>
      <c r="AT414" s="115" t="s">
        <v>2003</v>
      </c>
      <c r="AU414" s="116" t="b">
        <f>IF(Table1[[#This Row],[PROPOSED
Form ID Name]]=Table1[[#This Row],[ADOPTED
Form ID Name]],TRUE,FALSE)</f>
        <v>1</v>
      </c>
      <c r="AV414" s="121" t="s">
        <v>2004</v>
      </c>
      <c r="AW414" s="122" t="b">
        <f>AND(Table1[[#This Row],[PROPOSED Adjustment Description]]=Table1[[#This Row],[ ADOPTED
Adjustment Description]],TRUE,FALSE)</f>
        <v>0</v>
      </c>
    </row>
    <row r="415" spans="1:49" s="1" customFormat="1" ht="45" hidden="1" customHeight="1" x14ac:dyDescent="0.15">
      <c r="A415" s="61">
        <v>200301</v>
      </c>
      <c r="B415" s="73" t="s">
        <v>2007</v>
      </c>
      <c r="C415" s="63">
        <v>2114</v>
      </c>
      <c r="D415" s="73" t="s">
        <v>88</v>
      </c>
      <c r="E415" s="73" t="s">
        <v>83</v>
      </c>
      <c r="F415" s="73" t="s">
        <v>83</v>
      </c>
      <c r="G415" s="73" t="s">
        <v>142</v>
      </c>
      <c r="H415" s="73" t="s">
        <v>83</v>
      </c>
      <c r="I415" s="125">
        <v>57473</v>
      </c>
      <c r="J415" s="127" t="s">
        <v>2008</v>
      </c>
      <c r="K415" s="74"/>
      <c r="L415" s="75"/>
      <c r="M415" s="75"/>
      <c r="N415" s="75"/>
      <c r="O415" s="75">
        <f>SUM(Table1[[#This Row],[Salaries and Wages]:[Variable Fringe]])</f>
        <v>148561</v>
      </c>
      <c r="P415" s="75"/>
      <c r="Q415" s="85">
        <v>-75955</v>
      </c>
      <c r="R415" s="75"/>
      <c r="S415" s="75"/>
      <c r="T415" s="75"/>
      <c r="U415" s="75"/>
      <c r="V415" s="75"/>
      <c r="W415" s="75">
        <f>SUM(Table1[[#This Row],[ADOPTED
Supplies]:[ADOPTED
Other]])+Table1[[#This Row],[
 ADOPTED
Capital Expenditures]]</f>
        <v>0</v>
      </c>
      <c r="X415" s="75"/>
      <c r="Y415" s="75"/>
      <c r="Z415" s="85">
        <v>-75955</v>
      </c>
      <c r="AA415" s="75"/>
      <c r="AB415" s="132" t="s">
        <v>2009</v>
      </c>
      <c r="AC415" s="62" t="s">
        <v>2010</v>
      </c>
      <c r="AD415" s="62" t="s">
        <v>2011</v>
      </c>
      <c r="AE415" s="73" t="s">
        <v>94</v>
      </c>
      <c r="AF415" s="73" t="s">
        <v>69</v>
      </c>
      <c r="AG415" s="93"/>
      <c r="AH415" s="76">
        <v>0</v>
      </c>
      <c r="AI415" s="76"/>
      <c r="AJ415" s="73"/>
      <c r="AK415" s="73"/>
      <c r="AL415" s="73"/>
      <c r="AM415" s="73"/>
      <c r="AN415" s="73"/>
      <c r="AO415" s="62" t="s">
        <v>83</v>
      </c>
      <c r="AP415" s="62"/>
      <c r="AQ415" s="62"/>
      <c r="AR415" s="87"/>
      <c r="AS415" s="87"/>
      <c r="AT415" s="115" t="s">
        <v>2008</v>
      </c>
      <c r="AU415" s="117" t="b">
        <f>IF(Table1[[#This Row],[PROPOSED
Form ID Name]]=Table1[[#This Row],[ADOPTED
Form ID Name]],TRUE,FALSE)</f>
        <v>1</v>
      </c>
      <c r="AV415" s="121" t="s">
        <v>2009</v>
      </c>
      <c r="AW415" s="122" t="b">
        <f>AND(Table1[[#This Row],[PROPOSED Adjustment Description]]=Table1[[#This Row],[ ADOPTED
Adjustment Description]],TRUE,FALSE)</f>
        <v>0</v>
      </c>
    </row>
    <row r="416" spans="1:49" s="1" customFormat="1" ht="45" hidden="1" customHeight="1" x14ac:dyDescent="0.15">
      <c r="A416" s="61">
        <v>700002</v>
      </c>
      <c r="B416" s="73" t="s">
        <v>2012</v>
      </c>
      <c r="C416" s="63">
        <v>2000</v>
      </c>
      <c r="D416" s="73" t="s">
        <v>393</v>
      </c>
      <c r="E416" s="73" t="s">
        <v>103</v>
      </c>
      <c r="F416" s="73" t="s">
        <v>83</v>
      </c>
      <c r="G416" s="73" t="s">
        <v>89</v>
      </c>
      <c r="H416" s="73" t="s">
        <v>83</v>
      </c>
      <c r="I416" s="125">
        <v>57475</v>
      </c>
      <c r="J416" s="127" t="s">
        <v>2013</v>
      </c>
      <c r="K416" s="74"/>
      <c r="L416" s="75"/>
      <c r="M416" s="75"/>
      <c r="N416" s="75"/>
      <c r="O416" s="75">
        <f>SUM(Table1[[#This Row],[Salaries and Wages]:[Variable Fringe]])</f>
        <v>0</v>
      </c>
      <c r="P416" s="75"/>
      <c r="Q416" s="75"/>
      <c r="R416" s="75"/>
      <c r="S416" s="75"/>
      <c r="T416" s="75"/>
      <c r="U416" s="75"/>
      <c r="V416" s="75"/>
      <c r="W416" s="75">
        <f>SUM(Table1[[#This Row],[ADOPTED
Supplies]:[ADOPTED
Other]])+Table1[[#This Row],[
 ADOPTED
Capital Expenditures]]</f>
        <v>0</v>
      </c>
      <c r="X416" s="75"/>
      <c r="Y416" s="75"/>
      <c r="Z416" s="75"/>
      <c r="AA416" s="75">
        <v>800000</v>
      </c>
      <c r="AB416" s="132" t="s">
        <v>2014</v>
      </c>
      <c r="AC416" s="62" t="s">
        <v>2015</v>
      </c>
      <c r="AD416" s="62" t="s">
        <v>2016</v>
      </c>
      <c r="AE416" s="73" t="s">
        <v>94</v>
      </c>
      <c r="AF416" s="73" t="s">
        <v>69</v>
      </c>
      <c r="AG416" s="93"/>
      <c r="AH416" s="76">
        <v>0</v>
      </c>
      <c r="AI416" s="76"/>
      <c r="AJ416" s="73"/>
      <c r="AK416" s="73"/>
      <c r="AL416" s="73"/>
      <c r="AM416" s="73"/>
      <c r="AN416" s="73"/>
      <c r="AO416" s="62" t="s">
        <v>83</v>
      </c>
      <c r="AP416" s="62"/>
      <c r="AQ416" s="62"/>
      <c r="AR416" s="87"/>
      <c r="AS416" s="87"/>
      <c r="AT416" s="115" t="s">
        <v>2013</v>
      </c>
      <c r="AU416" s="117" t="b">
        <f>IF(Table1[[#This Row],[PROPOSED
Form ID Name]]=Table1[[#This Row],[ADOPTED
Form ID Name]],TRUE,FALSE)</f>
        <v>1</v>
      </c>
      <c r="AV416" s="121" t="s">
        <v>2014</v>
      </c>
      <c r="AW416" s="122" t="b">
        <f>AND(Table1[[#This Row],[PROPOSED Adjustment Description]]=Table1[[#This Row],[ ADOPTED
Adjustment Description]],TRUE,FALSE)</f>
        <v>0</v>
      </c>
    </row>
    <row r="417" spans="1:49" s="1" customFormat="1" ht="45" hidden="1" customHeight="1" x14ac:dyDescent="0.15">
      <c r="A417" s="61">
        <v>700012</v>
      </c>
      <c r="B417" s="73" t="s">
        <v>2017</v>
      </c>
      <c r="C417" s="63">
        <v>2000</v>
      </c>
      <c r="D417" s="73" t="s">
        <v>393</v>
      </c>
      <c r="E417" s="73" t="s">
        <v>103</v>
      </c>
      <c r="F417" s="73" t="s">
        <v>83</v>
      </c>
      <c r="G417" s="73" t="s">
        <v>89</v>
      </c>
      <c r="H417" s="73" t="s">
        <v>83</v>
      </c>
      <c r="I417" s="125">
        <v>57476</v>
      </c>
      <c r="J417" s="127" t="s">
        <v>2018</v>
      </c>
      <c r="K417" s="74"/>
      <c r="L417" s="75"/>
      <c r="M417" s="75"/>
      <c r="N417" s="75"/>
      <c r="O417" s="75">
        <f>SUM(Table1[[#This Row],[Salaries and Wages]:[Variable Fringe]])</f>
        <v>-502159</v>
      </c>
      <c r="P417" s="75"/>
      <c r="Q417" s="75"/>
      <c r="R417" s="75"/>
      <c r="S417" s="75"/>
      <c r="T417" s="75"/>
      <c r="U417" s="75"/>
      <c r="V417" s="75"/>
      <c r="W417" s="75">
        <f>SUM(Table1[[#This Row],[ADOPTED
Supplies]:[ADOPTED
Other]])+Table1[[#This Row],[
 ADOPTED
Capital Expenditures]]</f>
        <v>0</v>
      </c>
      <c r="X417" s="75"/>
      <c r="Y417" s="75"/>
      <c r="Z417" s="75"/>
      <c r="AA417" s="75">
        <v>1500000</v>
      </c>
      <c r="AB417" s="132" t="s">
        <v>2019</v>
      </c>
      <c r="AC417" s="62" t="s">
        <v>2015</v>
      </c>
      <c r="AD417" s="62" t="s">
        <v>2020</v>
      </c>
      <c r="AE417" s="73" t="s">
        <v>94</v>
      </c>
      <c r="AF417" s="73" t="s">
        <v>69</v>
      </c>
      <c r="AG417" s="93"/>
      <c r="AH417" s="76">
        <v>0</v>
      </c>
      <c r="AI417" s="76"/>
      <c r="AJ417" s="73"/>
      <c r="AK417" s="73"/>
      <c r="AL417" s="73"/>
      <c r="AM417" s="73"/>
      <c r="AN417" s="73"/>
      <c r="AO417" s="62" t="s">
        <v>83</v>
      </c>
      <c r="AP417" s="62"/>
      <c r="AQ417" s="62"/>
      <c r="AR417" s="87"/>
      <c r="AS417" s="87"/>
      <c r="AT417" s="115" t="s">
        <v>2018</v>
      </c>
      <c r="AU417" s="117" t="b">
        <f>IF(Table1[[#This Row],[PROPOSED
Form ID Name]]=Table1[[#This Row],[ADOPTED
Form ID Name]],TRUE,FALSE)</f>
        <v>1</v>
      </c>
      <c r="AV417" s="121" t="s">
        <v>2019</v>
      </c>
      <c r="AW417" s="122" t="b">
        <f>AND(Table1[[#This Row],[PROPOSED Adjustment Description]]=Table1[[#This Row],[ ADOPTED
Adjustment Description]],TRUE,FALSE)</f>
        <v>0</v>
      </c>
    </row>
    <row r="418" spans="1:49" s="1" customFormat="1" ht="45" hidden="1" customHeight="1" x14ac:dyDescent="0.15">
      <c r="A418" s="61">
        <v>100000</v>
      </c>
      <c r="B418" s="73" t="s">
        <v>57</v>
      </c>
      <c r="C418" s="63">
        <v>9911</v>
      </c>
      <c r="D418" s="73" t="s">
        <v>82</v>
      </c>
      <c r="E418" s="73" t="s">
        <v>83</v>
      </c>
      <c r="F418" s="73" t="s">
        <v>83</v>
      </c>
      <c r="G418" s="73" t="s">
        <v>134</v>
      </c>
      <c r="H418" s="73" t="s">
        <v>83</v>
      </c>
      <c r="I418" s="125">
        <v>57477</v>
      </c>
      <c r="J418" s="127" t="s">
        <v>2021</v>
      </c>
      <c r="K418" s="74"/>
      <c r="L418" s="75"/>
      <c r="M418" s="75"/>
      <c r="N418" s="75"/>
      <c r="O418" s="75">
        <f>SUM(Table1[[#This Row],[Salaries and Wages]:[Variable Fringe]])</f>
        <v>0</v>
      </c>
      <c r="P418" s="75"/>
      <c r="Q418" s="75"/>
      <c r="R418" s="75"/>
      <c r="S418" s="75"/>
      <c r="T418" s="75"/>
      <c r="U418" s="75"/>
      <c r="V418" s="75"/>
      <c r="W418" s="75">
        <f>SUM(Table1[[#This Row],[ADOPTED
Supplies]:[ADOPTED
Other]])+Table1[[#This Row],[
 ADOPTED
Capital Expenditures]]</f>
        <v>0</v>
      </c>
      <c r="X418" s="75"/>
      <c r="Y418" s="75"/>
      <c r="Z418" s="75"/>
      <c r="AA418" s="85">
        <v>-1608893</v>
      </c>
      <c r="AB418" s="132" t="s">
        <v>2022</v>
      </c>
      <c r="AC418" s="62" t="s">
        <v>69</v>
      </c>
      <c r="AD418" s="62" t="s">
        <v>69</v>
      </c>
      <c r="AE418" s="73" t="s">
        <v>94</v>
      </c>
      <c r="AF418" s="62" t="s">
        <v>69</v>
      </c>
      <c r="AG418" s="91"/>
      <c r="AH418" s="66">
        <v>0</v>
      </c>
      <c r="AI418" s="66"/>
      <c r="AJ418" s="62"/>
      <c r="AK418" s="62"/>
      <c r="AL418" s="62"/>
      <c r="AM418" s="62"/>
      <c r="AN418" s="62"/>
      <c r="AO418" s="62"/>
      <c r="AP418" s="62"/>
      <c r="AQ418" s="62"/>
      <c r="AR418" s="62"/>
      <c r="AS418" s="62" t="s">
        <v>83</v>
      </c>
      <c r="AT418" s="115" t="s">
        <v>2021</v>
      </c>
      <c r="AU418" s="116" t="b">
        <f>IF(Table1[[#This Row],[PROPOSED
Form ID Name]]=Table1[[#This Row],[ADOPTED
Form ID Name]],TRUE,FALSE)</f>
        <v>1</v>
      </c>
      <c r="AV418" s="121" t="s">
        <v>2022</v>
      </c>
      <c r="AW418" s="122" t="b">
        <f>AND(Table1[[#This Row],[PROPOSED Adjustment Description]]=Table1[[#This Row],[ ADOPTED
Adjustment Description]],TRUE,FALSE)</f>
        <v>0</v>
      </c>
    </row>
    <row r="419" spans="1:49" s="1" customFormat="1" ht="45" hidden="1" customHeight="1" x14ac:dyDescent="0.15">
      <c r="A419" s="61">
        <v>200205</v>
      </c>
      <c r="B419" s="62" t="s">
        <v>96</v>
      </c>
      <c r="C419" s="63">
        <v>1413</v>
      </c>
      <c r="D419" s="62" t="s">
        <v>1282</v>
      </c>
      <c r="E419" s="62" t="s">
        <v>449</v>
      </c>
      <c r="F419" s="62" t="s">
        <v>83</v>
      </c>
      <c r="G419" s="62" t="s">
        <v>89</v>
      </c>
      <c r="H419" s="62" t="s">
        <v>83</v>
      </c>
      <c r="I419" s="125">
        <v>57478</v>
      </c>
      <c r="J419" s="126" t="s">
        <v>2023</v>
      </c>
      <c r="K419" s="64"/>
      <c r="L419" s="65"/>
      <c r="M419" s="65"/>
      <c r="N419" s="65"/>
      <c r="O419" s="65">
        <f>SUM(Table1[[#This Row],[Salaries and Wages]:[Variable Fringe]])</f>
        <v>0</v>
      </c>
      <c r="P419" s="65"/>
      <c r="Q419" s="65"/>
      <c r="R419" s="65"/>
      <c r="S419" s="65"/>
      <c r="T419" s="65"/>
      <c r="U419" s="65"/>
      <c r="V419" s="65"/>
      <c r="W419" s="65">
        <f>SUM(Table1[[#This Row],[ADOPTED
Supplies]:[ADOPTED
Other]])+Table1[[#This Row],[
 ADOPTED
Capital Expenditures]]</f>
        <v>0</v>
      </c>
      <c r="X419" s="65"/>
      <c r="Y419" s="65"/>
      <c r="Z419" s="65"/>
      <c r="AA419" s="65">
        <v>45000</v>
      </c>
      <c r="AB419" s="130" t="s">
        <v>2024</v>
      </c>
      <c r="AC419" s="62" t="s">
        <v>1993</v>
      </c>
      <c r="AD419" s="62" t="s">
        <v>2025</v>
      </c>
      <c r="AE419" s="62" t="s">
        <v>94</v>
      </c>
      <c r="AF419" s="62" t="s">
        <v>2026</v>
      </c>
      <c r="AG419" s="91"/>
      <c r="AH419" s="66">
        <v>0</v>
      </c>
      <c r="AI419" s="66"/>
      <c r="AJ419" s="62"/>
      <c r="AK419" s="62"/>
      <c r="AL419" s="62"/>
      <c r="AM419" s="62"/>
      <c r="AN419" s="62"/>
      <c r="AO419" s="62"/>
      <c r="AP419" s="62"/>
      <c r="AQ419" s="62" t="s">
        <v>70</v>
      </c>
      <c r="AR419" s="62"/>
      <c r="AS419" s="62"/>
      <c r="AT419" s="115" t="s">
        <v>2023</v>
      </c>
      <c r="AU419" s="117" t="b">
        <f>IF(Table1[[#This Row],[PROPOSED
Form ID Name]]=Table1[[#This Row],[ADOPTED
Form ID Name]],TRUE,FALSE)</f>
        <v>1</v>
      </c>
      <c r="AV419" s="121" t="s">
        <v>2024</v>
      </c>
      <c r="AW419" s="122" t="b">
        <f>AND(Table1[[#This Row],[PROPOSED Adjustment Description]]=Table1[[#This Row],[ ADOPTED
Adjustment Description]],TRUE,FALSE)</f>
        <v>0</v>
      </c>
    </row>
    <row r="420" spans="1:49" s="1" customFormat="1" ht="45" hidden="1" customHeight="1" x14ac:dyDescent="0.15">
      <c r="A420" s="61">
        <v>100012</v>
      </c>
      <c r="B420" s="73" t="s">
        <v>2027</v>
      </c>
      <c r="C420" s="63">
        <v>9913</v>
      </c>
      <c r="D420" s="101" t="s">
        <v>1553</v>
      </c>
      <c r="E420" s="73" t="s">
        <v>83</v>
      </c>
      <c r="F420" s="73" t="s">
        <v>83</v>
      </c>
      <c r="G420" s="73" t="s">
        <v>89</v>
      </c>
      <c r="H420" s="73" t="s">
        <v>62</v>
      </c>
      <c r="I420" s="125">
        <v>57479</v>
      </c>
      <c r="J420" s="127" t="s">
        <v>2028</v>
      </c>
      <c r="K420" s="74"/>
      <c r="L420" s="75"/>
      <c r="M420" s="75"/>
      <c r="N420" s="75"/>
      <c r="O420" s="75">
        <f>SUM(Table1[[#This Row],[Salaries and Wages]:[Variable Fringe]])</f>
        <v>0</v>
      </c>
      <c r="P420" s="75"/>
      <c r="Q420" s="75"/>
      <c r="R420" s="75"/>
      <c r="S420" s="75"/>
      <c r="T420" s="75"/>
      <c r="U420" s="75"/>
      <c r="V420" s="75"/>
      <c r="W420" s="75">
        <f>SUM(Table1[[#This Row],[ADOPTED
Supplies]:[ADOPTED
Other]])+Table1[[#This Row],[
 ADOPTED
Capital Expenditures]]</f>
        <v>131613</v>
      </c>
      <c r="X420" s="75"/>
      <c r="Y420" s="75"/>
      <c r="Z420" s="75"/>
      <c r="AA420" s="75">
        <v>21545888</v>
      </c>
      <c r="AB420" s="132" t="s">
        <v>2029</v>
      </c>
      <c r="AC420" s="62" t="s">
        <v>2030</v>
      </c>
      <c r="AD420" s="62" t="s">
        <v>2031</v>
      </c>
      <c r="AE420" s="73"/>
      <c r="AF420" s="73"/>
      <c r="AG420" s="93"/>
      <c r="AH420" s="76">
        <v>0</v>
      </c>
      <c r="AI420" s="76"/>
      <c r="AJ420" s="73"/>
      <c r="AK420" s="73"/>
      <c r="AL420" s="73"/>
      <c r="AM420" s="73"/>
      <c r="AN420" s="73"/>
      <c r="AO420" s="62" t="s">
        <v>83</v>
      </c>
      <c r="AP420" s="62"/>
      <c r="AQ420" s="62"/>
      <c r="AR420" s="87"/>
      <c r="AS420" s="87"/>
      <c r="AT420" s="115" t="s">
        <v>2028</v>
      </c>
      <c r="AU420" s="117" t="b">
        <f>IF(Table1[[#This Row],[PROPOSED
Form ID Name]]=Table1[[#This Row],[ADOPTED
Form ID Name]],TRUE,FALSE)</f>
        <v>1</v>
      </c>
      <c r="AV420" s="121" t="s">
        <v>2029</v>
      </c>
      <c r="AW420" s="122" t="b">
        <f>AND(Table1[[#This Row],[PROPOSED Adjustment Description]]=Table1[[#This Row],[ ADOPTED
Adjustment Description]],TRUE,FALSE)</f>
        <v>0</v>
      </c>
    </row>
    <row r="421" spans="1:49" s="1" customFormat="1" ht="45" hidden="1" customHeight="1" x14ac:dyDescent="0.15">
      <c r="A421" s="67">
        <v>200723</v>
      </c>
      <c r="B421" s="79" t="s">
        <v>1990</v>
      </c>
      <c r="C421" s="69">
        <v>2200</v>
      </c>
      <c r="D421" s="79" t="s">
        <v>1970</v>
      </c>
      <c r="E421" s="79" t="s">
        <v>103</v>
      </c>
      <c r="F421" s="79" t="s">
        <v>60</v>
      </c>
      <c r="G421" s="79" t="s">
        <v>61</v>
      </c>
      <c r="H421" s="79" t="s">
        <v>83</v>
      </c>
      <c r="I421" s="125">
        <v>57481</v>
      </c>
      <c r="J421" s="127" t="s">
        <v>2032</v>
      </c>
      <c r="K421" s="80"/>
      <c r="L421" s="81"/>
      <c r="M421" s="81"/>
      <c r="N421" s="81"/>
      <c r="O421" s="81">
        <f>SUM(Table1[[#This Row],[Salaries and Wages]:[Variable Fringe]])</f>
        <v>0</v>
      </c>
      <c r="P421" s="81"/>
      <c r="Q421" s="81">
        <v>423270</v>
      </c>
      <c r="R421" s="81"/>
      <c r="S421" s="81"/>
      <c r="T421" s="81"/>
      <c r="U421" s="81"/>
      <c r="V421" s="81"/>
      <c r="W421" s="81">
        <f>SUM(Table1[[#This Row],[ADOPTED
Supplies]:[ADOPTED
Other]])+Table1[[#This Row],[
 ADOPTED
Capital Expenditures]]</f>
        <v>262883</v>
      </c>
      <c r="X421" s="81"/>
      <c r="Y421" s="81"/>
      <c r="Z421" s="81">
        <v>423270</v>
      </c>
      <c r="AA421" s="81"/>
      <c r="AB421" s="132" t="s">
        <v>2033</v>
      </c>
      <c r="AC421" s="68" t="s">
        <v>2034</v>
      </c>
      <c r="AD421" s="68" t="s">
        <v>2035</v>
      </c>
      <c r="AE421" s="79" t="s">
        <v>67</v>
      </c>
      <c r="AF421" s="82" t="s">
        <v>2036</v>
      </c>
      <c r="AG421" s="94"/>
      <c r="AH421" s="82">
        <v>0</v>
      </c>
      <c r="AI421" s="82"/>
      <c r="AJ421" s="82"/>
      <c r="AK421" s="82"/>
      <c r="AL421" s="82"/>
      <c r="AM421" s="82"/>
      <c r="AN421" s="82"/>
      <c r="AO421" s="68" t="s">
        <v>179</v>
      </c>
      <c r="AP421" s="68"/>
      <c r="AQ421" s="68"/>
      <c r="AR421" s="87"/>
      <c r="AS421" s="87"/>
      <c r="AT421" s="115" t="s">
        <v>2032</v>
      </c>
      <c r="AU421" s="117" t="b">
        <f>IF(Table1[[#This Row],[PROPOSED
Form ID Name]]=Table1[[#This Row],[ADOPTED
Form ID Name]],TRUE,FALSE)</f>
        <v>1</v>
      </c>
      <c r="AV421" s="121" t="s">
        <v>2033</v>
      </c>
      <c r="AW421" s="122" t="b">
        <f>AND(Table1[[#This Row],[PROPOSED Adjustment Description]]=Table1[[#This Row],[ ADOPTED
Adjustment Description]],TRUE,FALSE)</f>
        <v>0</v>
      </c>
    </row>
    <row r="422" spans="1:49" s="1" customFormat="1" ht="45" hidden="1" customHeight="1" x14ac:dyDescent="0.15">
      <c r="A422" s="61">
        <v>200723</v>
      </c>
      <c r="B422" s="73" t="s">
        <v>1990</v>
      </c>
      <c r="C422" s="63">
        <v>2200</v>
      </c>
      <c r="D422" s="101" t="s">
        <v>1970</v>
      </c>
      <c r="E422" s="73" t="s">
        <v>238</v>
      </c>
      <c r="F422" s="73" t="s">
        <v>60</v>
      </c>
      <c r="G422" s="73" t="s">
        <v>142</v>
      </c>
      <c r="H422" s="73" t="s">
        <v>83</v>
      </c>
      <c r="I422" s="125">
        <v>57482</v>
      </c>
      <c r="J422" s="127" t="s">
        <v>2037</v>
      </c>
      <c r="K422" s="74"/>
      <c r="L422" s="75"/>
      <c r="M422" s="75"/>
      <c r="N422" s="75"/>
      <c r="O422" s="75">
        <f>SUM(Table1[[#This Row],[Salaries and Wages]:[Variable Fringe]])</f>
        <v>0</v>
      </c>
      <c r="P422" s="75"/>
      <c r="Q422" s="85">
        <v>-58200</v>
      </c>
      <c r="R422" s="75"/>
      <c r="S422" s="75"/>
      <c r="T422" s="75"/>
      <c r="U422" s="75"/>
      <c r="V422" s="75"/>
      <c r="W422" s="75">
        <f>SUM(Table1[[#This Row],[ADOPTED
Supplies]:[ADOPTED
Other]])+Table1[[#This Row],[
 ADOPTED
Capital Expenditures]]</f>
        <v>0</v>
      </c>
      <c r="X422" s="75"/>
      <c r="Y422" s="75"/>
      <c r="Z422" s="85">
        <v>-58200</v>
      </c>
      <c r="AA422" s="75"/>
      <c r="AB422" s="132" t="s">
        <v>2038</v>
      </c>
      <c r="AC422" s="62" t="s">
        <v>2034</v>
      </c>
      <c r="AD422" s="62" t="s">
        <v>2039</v>
      </c>
      <c r="AE422" s="73" t="s">
        <v>67</v>
      </c>
      <c r="AF422" s="76" t="s">
        <v>2040</v>
      </c>
      <c r="AG422" s="93"/>
      <c r="AH422" s="76">
        <v>0</v>
      </c>
      <c r="AI422" s="76"/>
      <c r="AJ422" s="76"/>
      <c r="AK422" s="76"/>
      <c r="AL422" s="76"/>
      <c r="AM422" s="76"/>
      <c r="AN422" s="76"/>
      <c r="AO422" s="62" t="s">
        <v>179</v>
      </c>
      <c r="AP422" s="62"/>
      <c r="AQ422" s="62"/>
      <c r="AR422" s="87"/>
      <c r="AS422" s="87"/>
      <c r="AT422" s="115" t="s">
        <v>2037</v>
      </c>
      <c r="AU422" s="117" t="b">
        <f>IF(Table1[[#This Row],[PROPOSED
Form ID Name]]=Table1[[#This Row],[ADOPTED
Form ID Name]],TRUE,FALSE)</f>
        <v>1</v>
      </c>
      <c r="AV422" s="121" t="s">
        <v>2038</v>
      </c>
      <c r="AW422" s="122" t="b">
        <f>AND(Table1[[#This Row],[PROPOSED Adjustment Description]]=Table1[[#This Row],[ ADOPTED
Adjustment Description]],TRUE,FALSE)</f>
        <v>0</v>
      </c>
    </row>
    <row r="423" spans="1:49" s="1" customFormat="1" ht="45" hidden="1" customHeight="1" x14ac:dyDescent="0.15">
      <c r="A423" s="67">
        <v>100000</v>
      </c>
      <c r="B423" s="68" t="s">
        <v>57</v>
      </c>
      <c r="C423" s="69">
        <v>9911</v>
      </c>
      <c r="D423" s="68" t="s">
        <v>82</v>
      </c>
      <c r="E423" s="68" t="s">
        <v>83</v>
      </c>
      <c r="F423" s="68" t="s">
        <v>83</v>
      </c>
      <c r="G423" s="68" t="s">
        <v>89</v>
      </c>
      <c r="H423" s="68" t="s">
        <v>83</v>
      </c>
      <c r="I423" s="125">
        <v>57484</v>
      </c>
      <c r="J423" s="126" t="s">
        <v>2041</v>
      </c>
      <c r="K423" s="70"/>
      <c r="L423" s="71"/>
      <c r="M423" s="71"/>
      <c r="N423" s="71"/>
      <c r="O423" s="71">
        <f>SUM(Table1[[#This Row],[Salaries and Wages]:[Variable Fringe]])</f>
        <v>0</v>
      </c>
      <c r="P423" s="71"/>
      <c r="Q423" s="71"/>
      <c r="R423" s="71"/>
      <c r="S423" s="71"/>
      <c r="T423" s="71"/>
      <c r="U423" s="71"/>
      <c r="V423" s="71"/>
      <c r="W423" s="71">
        <f>SUM(Table1[[#This Row],[ADOPTED
Supplies]:[ADOPTED
Other]])+Table1[[#This Row],[
 ADOPTED
Capital Expenditures]]</f>
        <v>0</v>
      </c>
      <c r="X423" s="71"/>
      <c r="Y423" s="71"/>
      <c r="Z423" s="71"/>
      <c r="AA423" s="71">
        <v>52066296</v>
      </c>
      <c r="AB423" s="130" t="s">
        <v>2042</v>
      </c>
      <c r="AC423" s="68" t="s">
        <v>69</v>
      </c>
      <c r="AD423" s="68" t="s">
        <v>69</v>
      </c>
      <c r="AE423" s="68" t="s">
        <v>94</v>
      </c>
      <c r="AF423" s="68" t="s">
        <v>69</v>
      </c>
      <c r="AG423" s="92"/>
      <c r="AH423" s="72">
        <v>0</v>
      </c>
      <c r="AI423" s="72"/>
      <c r="AJ423" s="68"/>
      <c r="AK423" s="68"/>
      <c r="AL423" s="68"/>
      <c r="AM423" s="68"/>
      <c r="AN423" s="68"/>
      <c r="AO423" s="68"/>
      <c r="AP423" s="68"/>
      <c r="AQ423" s="68"/>
      <c r="AR423" s="68"/>
      <c r="AS423" s="68" t="s">
        <v>83</v>
      </c>
      <c r="AT423" s="115" t="s">
        <v>2041</v>
      </c>
      <c r="AU423" s="116" t="b">
        <f>IF(Table1[[#This Row],[PROPOSED
Form ID Name]]=Table1[[#This Row],[ADOPTED
Form ID Name]],TRUE,FALSE)</f>
        <v>1</v>
      </c>
      <c r="AV423" s="121" t="s">
        <v>2042</v>
      </c>
      <c r="AW423" s="122" t="b">
        <f>AND(Table1[[#This Row],[PROPOSED Adjustment Description]]=Table1[[#This Row],[ ADOPTED
Adjustment Description]],TRUE,FALSE)</f>
        <v>0</v>
      </c>
    </row>
    <row r="424" spans="1:49" s="1" customFormat="1" ht="45" hidden="1" customHeight="1" x14ac:dyDescent="0.15">
      <c r="A424" s="61">
        <v>100000</v>
      </c>
      <c r="B424" s="73" t="s">
        <v>57</v>
      </c>
      <c r="C424" s="63">
        <v>1216</v>
      </c>
      <c r="D424" s="73" t="s">
        <v>1277</v>
      </c>
      <c r="E424" s="73" t="s">
        <v>103</v>
      </c>
      <c r="F424" s="73" t="s">
        <v>83</v>
      </c>
      <c r="G424" s="73" t="s">
        <v>104</v>
      </c>
      <c r="H424" s="73" t="s">
        <v>83</v>
      </c>
      <c r="I424" s="125">
        <v>57488</v>
      </c>
      <c r="J424" s="127" t="s">
        <v>2043</v>
      </c>
      <c r="K424" s="74">
        <v>0.5</v>
      </c>
      <c r="L424" s="75">
        <v>80881</v>
      </c>
      <c r="M424" s="75">
        <v>15204</v>
      </c>
      <c r="N424" s="75">
        <v>5984</v>
      </c>
      <c r="O424" s="75">
        <f>SUM(Table1[[#This Row],[Salaries and Wages]:[Variable Fringe]])</f>
        <v>0</v>
      </c>
      <c r="P424" s="75"/>
      <c r="Q424" s="75"/>
      <c r="R424" s="75"/>
      <c r="S424" s="75"/>
      <c r="T424" s="75"/>
      <c r="U424" s="75"/>
      <c r="V424" s="75"/>
      <c r="W424" s="75">
        <f>SUM(Table1[[#This Row],[ADOPTED
Supplies]:[ADOPTED
Other]])+Table1[[#This Row],[
 ADOPTED
Capital Expenditures]]</f>
        <v>13476</v>
      </c>
      <c r="X424" s="75"/>
      <c r="Y424" s="75"/>
      <c r="Z424" s="75">
        <v>102069</v>
      </c>
      <c r="AA424" s="75"/>
      <c r="AB424" s="131" t="s">
        <v>2044</v>
      </c>
      <c r="AC424" s="62" t="s">
        <v>2045</v>
      </c>
      <c r="AD424" s="62" t="s">
        <v>2046</v>
      </c>
      <c r="AE424" s="73" t="s">
        <v>94</v>
      </c>
      <c r="AF424" s="62" t="s">
        <v>69</v>
      </c>
      <c r="AG424" s="91"/>
      <c r="AH424" s="66">
        <v>0</v>
      </c>
      <c r="AI424" s="66"/>
      <c r="AJ424" s="62"/>
      <c r="AK424" s="62"/>
      <c r="AL424" s="62"/>
      <c r="AM424" s="62"/>
      <c r="AN424" s="62"/>
      <c r="AO424" s="62"/>
      <c r="AP424" s="62"/>
      <c r="AQ424" s="62"/>
      <c r="AR424" s="62"/>
      <c r="AS424" s="62" t="s">
        <v>83</v>
      </c>
      <c r="AT424" s="115" t="s">
        <v>2043</v>
      </c>
      <c r="AU424" s="116" t="b">
        <f>IF(Table1[[#This Row],[PROPOSED
Form ID Name]]=Table1[[#This Row],[ADOPTED
Form ID Name]],TRUE,FALSE)</f>
        <v>1</v>
      </c>
      <c r="AV424" s="121" t="s">
        <v>2044</v>
      </c>
      <c r="AW424" s="122" t="b">
        <f>AND(Table1[[#This Row],[PROPOSED Adjustment Description]]=Table1[[#This Row],[ ADOPTED
Adjustment Description]],TRUE,FALSE)</f>
        <v>0</v>
      </c>
    </row>
    <row r="425" spans="1:49" s="1" customFormat="1" ht="45" hidden="1" customHeight="1" x14ac:dyDescent="0.15">
      <c r="A425" s="67">
        <v>200228</v>
      </c>
      <c r="B425" s="79" t="s">
        <v>1625</v>
      </c>
      <c r="C425" s="69">
        <v>9913</v>
      </c>
      <c r="D425" s="79" t="s">
        <v>1553</v>
      </c>
      <c r="E425" s="79" t="s">
        <v>83</v>
      </c>
      <c r="F425" s="79" t="s">
        <v>83</v>
      </c>
      <c r="G425" s="79" t="s">
        <v>142</v>
      </c>
      <c r="H425" s="79" t="s">
        <v>83</v>
      </c>
      <c r="I425" s="125">
        <v>57489</v>
      </c>
      <c r="J425" s="127" t="s">
        <v>2047</v>
      </c>
      <c r="K425" s="80"/>
      <c r="L425" s="81"/>
      <c r="M425" s="81"/>
      <c r="N425" s="81"/>
      <c r="O425" s="81">
        <f>SUM(Table1[[#This Row],[Salaries and Wages]:[Variable Fringe]])</f>
        <v>0</v>
      </c>
      <c r="P425" s="81"/>
      <c r="Q425" s="83">
        <v>-5212</v>
      </c>
      <c r="R425" s="81"/>
      <c r="S425" s="81"/>
      <c r="T425" s="81"/>
      <c r="U425" s="81"/>
      <c r="V425" s="81"/>
      <c r="W425" s="81">
        <f>SUM(Table1[[#This Row],[ADOPTED
Supplies]:[ADOPTED
Other]])+Table1[[#This Row],[
 ADOPTED
Capital Expenditures]]</f>
        <v>0</v>
      </c>
      <c r="X425" s="81"/>
      <c r="Y425" s="81"/>
      <c r="Z425" s="83">
        <v>-5212</v>
      </c>
      <c r="AA425" s="81"/>
      <c r="AB425" s="132" t="s">
        <v>2048</v>
      </c>
      <c r="AC425" s="68" t="s">
        <v>2049</v>
      </c>
      <c r="AD425" s="68" t="s">
        <v>2050</v>
      </c>
      <c r="AE425" s="79" t="s">
        <v>94</v>
      </c>
      <c r="AF425" s="79"/>
      <c r="AG425" s="94"/>
      <c r="AH425" s="82">
        <v>0</v>
      </c>
      <c r="AI425" s="82"/>
      <c r="AJ425" s="79"/>
      <c r="AK425" s="79"/>
      <c r="AL425" s="79"/>
      <c r="AM425" s="79"/>
      <c r="AN425" s="79"/>
      <c r="AO425" s="68" t="s">
        <v>83</v>
      </c>
      <c r="AP425" s="68"/>
      <c r="AQ425" s="68"/>
      <c r="AR425" s="87"/>
      <c r="AS425" s="87"/>
      <c r="AT425" s="115" t="s">
        <v>2047</v>
      </c>
      <c r="AU425" s="117" t="b">
        <f>IF(Table1[[#This Row],[PROPOSED
Form ID Name]]=Table1[[#This Row],[ADOPTED
Form ID Name]],TRUE,FALSE)</f>
        <v>1</v>
      </c>
      <c r="AV425" s="121" t="s">
        <v>2048</v>
      </c>
      <c r="AW425" s="122" t="b">
        <f>AND(Table1[[#This Row],[PROPOSED Adjustment Description]]=Table1[[#This Row],[ ADOPTED
Adjustment Description]],TRUE,FALSE)</f>
        <v>0</v>
      </c>
    </row>
    <row r="426" spans="1:49" s="1" customFormat="1" ht="45" hidden="1" customHeight="1" x14ac:dyDescent="0.15">
      <c r="A426" s="67">
        <v>100000</v>
      </c>
      <c r="B426" s="79" t="s">
        <v>57</v>
      </c>
      <c r="C426" s="69">
        <v>1001</v>
      </c>
      <c r="D426" s="79" t="s">
        <v>232</v>
      </c>
      <c r="E426" s="79" t="s">
        <v>103</v>
      </c>
      <c r="F426" s="79" t="s">
        <v>83</v>
      </c>
      <c r="G426" s="79" t="s">
        <v>478</v>
      </c>
      <c r="H426" s="79" t="s">
        <v>83</v>
      </c>
      <c r="I426" s="125">
        <v>57490</v>
      </c>
      <c r="J426" s="127" t="s">
        <v>2051</v>
      </c>
      <c r="K426" s="86">
        <v>-1</v>
      </c>
      <c r="L426" s="83">
        <v>-82066</v>
      </c>
      <c r="M426" s="83">
        <v>-19063</v>
      </c>
      <c r="N426" s="83">
        <v>-9816</v>
      </c>
      <c r="O426" s="83">
        <f>SUM(Table1[[#This Row],[Salaries and Wages]:[Variable Fringe]])</f>
        <v>0</v>
      </c>
      <c r="P426" s="81"/>
      <c r="Q426" s="81"/>
      <c r="R426" s="81"/>
      <c r="S426" s="81"/>
      <c r="T426" s="81"/>
      <c r="U426" s="81"/>
      <c r="V426" s="81"/>
      <c r="W426" s="81">
        <f>SUM(Table1[[#This Row],[ADOPTED
Supplies]:[ADOPTED
Other]])+Table1[[#This Row],[
 ADOPTED
Capital Expenditures]]</f>
        <v>0</v>
      </c>
      <c r="X426" s="81"/>
      <c r="Y426" s="81"/>
      <c r="Z426" s="83">
        <v>-110945</v>
      </c>
      <c r="AA426" s="81"/>
      <c r="AB426" s="132" t="s">
        <v>2052</v>
      </c>
      <c r="AC426" s="68" t="s">
        <v>2053</v>
      </c>
      <c r="AD426" s="68" t="s">
        <v>2054</v>
      </c>
      <c r="AE426" s="79" t="s">
        <v>94</v>
      </c>
      <c r="AF426" s="68" t="s">
        <v>69</v>
      </c>
      <c r="AG426" s="92"/>
      <c r="AH426" s="72">
        <v>0</v>
      </c>
      <c r="AI426" s="72"/>
      <c r="AJ426" s="68"/>
      <c r="AK426" s="68"/>
      <c r="AL426" s="68"/>
      <c r="AM426" s="68"/>
      <c r="AN426" s="68"/>
      <c r="AO426" s="68"/>
      <c r="AP426" s="68"/>
      <c r="AQ426" s="68"/>
      <c r="AR426" s="68"/>
      <c r="AS426" s="68" t="s">
        <v>83</v>
      </c>
      <c r="AT426" s="115" t="s">
        <v>2051</v>
      </c>
      <c r="AU426" s="116" t="b">
        <f>IF(Table1[[#This Row],[PROPOSED
Form ID Name]]=Table1[[#This Row],[ADOPTED
Form ID Name]],TRUE,FALSE)</f>
        <v>1</v>
      </c>
      <c r="AV426" s="121" t="s">
        <v>2052</v>
      </c>
      <c r="AW426" s="122" t="b">
        <f>AND(Table1[[#This Row],[PROPOSED Adjustment Description]]=Table1[[#This Row],[ ADOPTED
Adjustment Description]],TRUE,FALSE)</f>
        <v>0</v>
      </c>
    </row>
    <row r="427" spans="1:49" s="1" customFormat="1" ht="45" hidden="1" customHeight="1" x14ac:dyDescent="0.15">
      <c r="A427" s="61">
        <v>100000</v>
      </c>
      <c r="B427" s="62" t="s">
        <v>57</v>
      </c>
      <c r="C427" s="63">
        <v>1314</v>
      </c>
      <c r="D427" s="62" t="s">
        <v>261</v>
      </c>
      <c r="E427" s="62" t="s">
        <v>59</v>
      </c>
      <c r="F427" s="62" t="s">
        <v>60</v>
      </c>
      <c r="G427" s="62" t="s">
        <v>61</v>
      </c>
      <c r="H427" s="62" t="s">
        <v>263</v>
      </c>
      <c r="I427" s="125">
        <v>57491</v>
      </c>
      <c r="J427" s="126" t="s">
        <v>2055</v>
      </c>
      <c r="K427" s="64">
        <v>3</v>
      </c>
      <c r="L427" s="65">
        <v>228579</v>
      </c>
      <c r="M427" s="65">
        <v>54249</v>
      </c>
      <c r="N427" s="65">
        <v>28971</v>
      </c>
      <c r="O427" s="65">
        <f>SUM(Table1[[#This Row],[Salaries and Wages]:[Variable Fringe]])</f>
        <v>0</v>
      </c>
      <c r="P427" s="65"/>
      <c r="Q427" s="65"/>
      <c r="R427" s="65">
        <v>15000</v>
      </c>
      <c r="S427" s="65"/>
      <c r="T427" s="65"/>
      <c r="U427" s="65"/>
      <c r="V427" s="65"/>
      <c r="W427" s="65">
        <f>SUM(Table1[[#This Row],[ADOPTED
Supplies]:[ADOPTED
Other]])+Table1[[#This Row],[
 ADOPTED
Capital Expenditures]]</f>
        <v>0</v>
      </c>
      <c r="X427" s="65"/>
      <c r="Y427" s="65"/>
      <c r="Z427" s="65">
        <v>326799</v>
      </c>
      <c r="AA427" s="65">
        <v>263127</v>
      </c>
      <c r="AB427" s="130" t="s">
        <v>2056</v>
      </c>
      <c r="AC427" s="62" t="s">
        <v>2057</v>
      </c>
      <c r="AD427" s="66" t="s">
        <v>2058</v>
      </c>
      <c r="AE427" s="62" t="s">
        <v>67</v>
      </c>
      <c r="AF427" s="66" t="s">
        <v>2059</v>
      </c>
      <c r="AG427" s="91"/>
      <c r="AH427" s="66">
        <v>1</v>
      </c>
      <c r="AI427" s="66"/>
      <c r="AJ427" s="66"/>
      <c r="AK427" s="66"/>
      <c r="AL427" s="66"/>
      <c r="AM427" s="66"/>
      <c r="AN427" s="66"/>
      <c r="AO427" s="66"/>
      <c r="AP427" s="66"/>
      <c r="AQ427" s="66"/>
      <c r="AR427" s="66"/>
      <c r="AS427" s="62" t="s">
        <v>179</v>
      </c>
      <c r="AT427" s="115" t="s">
        <v>2055</v>
      </c>
      <c r="AU427" s="116" t="b">
        <f>IF(Table1[[#This Row],[PROPOSED
Form ID Name]]=Table1[[#This Row],[ADOPTED
Form ID Name]],TRUE,FALSE)</f>
        <v>1</v>
      </c>
      <c r="AV427" s="121" t="s">
        <v>2056</v>
      </c>
      <c r="AW427" s="122" t="b">
        <f>AND(Table1[[#This Row],[PROPOSED Adjustment Description]]=Table1[[#This Row],[ ADOPTED
Adjustment Description]],TRUE,FALSE)</f>
        <v>0</v>
      </c>
    </row>
    <row r="428" spans="1:49" s="1" customFormat="1" ht="45" hidden="1" customHeight="1" x14ac:dyDescent="0.15">
      <c r="A428" s="67">
        <v>200708</v>
      </c>
      <c r="B428" s="68" t="s">
        <v>1969</v>
      </c>
      <c r="C428" s="69">
        <v>2200</v>
      </c>
      <c r="D428" s="68" t="s">
        <v>1970</v>
      </c>
      <c r="E428" s="68" t="s">
        <v>103</v>
      </c>
      <c r="F428" s="68" t="s">
        <v>622</v>
      </c>
      <c r="G428" s="68" t="s">
        <v>61</v>
      </c>
      <c r="H428" s="68" t="s">
        <v>271</v>
      </c>
      <c r="I428" s="125">
        <v>57494</v>
      </c>
      <c r="J428" s="126" t="s">
        <v>2060</v>
      </c>
      <c r="K428" s="70"/>
      <c r="L428" s="71"/>
      <c r="M428" s="71"/>
      <c r="N428" s="71"/>
      <c r="O428" s="71">
        <f>SUM(Table1[[#This Row],[Salaries and Wages]:[Variable Fringe]])</f>
        <v>-760485</v>
      </c>
      <c r="P428" s="71"/>
      <c r="Q428" s="77">
        <v>-420000</v>
      </c>
      <c r="R428" s="71"/>
      <c r="S428" s="71"/>
      <c r="T428" s="71"/>
      <c r="U428" s="71"/>
      <c r="V428" s="71"/>
      <c r="W428" s="71">
        <f>SUM(Table1[[#This Row],[ADOPTED
Supplies]:[ADOPTED
Other]])+Table1[[#This Row],[
 ADOPTED
Capital Expenditures]]</f>
        <v>0</v>
      </c>
      <c r="X428" s="71"/>
      <c r="Y428" s="71"/>
      <c r="Z428" s="77">
        <v>-420000</v>
      </c>
      <c r="AA428" s="71"/>
      <c r="AB428" s="130" t="s">
        <v>2061</v>
      </c>
      <c r="AC428" s="68" t="s">
        <v>2062</v>
      </c>
      <c r="AD428" s="68" t="s">
        <v>2063</v>
      </c>
      <c r="AE428" s="68" t="s">
        <v>67</v>
      </c>
      <c r="AF428" s="72" t="s">
        <v>2064</v>
      </c>
      <c r="AG428" s="92"/>
      <c r="AH428" s="72">
        <v>0</v>
      </c>
      <c r="AI428" s="72"/>
      <c r="AJ428" s="72"/>
      <c r="AK428" s="72"/>
      <c r="AL428" s="72"/>
      <c r="AM428" s="72"/>
      <c r="AN428" s="72"/>
      <c r="AO428" s="68" t="s">
        <v>179</v>
      </c>
      <c r="AP428" s="68"/>
      <c r="AQ428" s="68"/>
      <c r="AR428" s="87"/>
      <c r="AS428" s="87"/>
      <c r="AT428" s="115" t="s">
        <v>2060</v>
      </c>
      <c r="AU428" s="117" t="b">
        <f>IF(Table1[[#This Row],[PROPOSED
Form ID Name]]=Table1[[#This Row],[ADOPTED
Form ID Name]],TRUE,FALSE)</f>
        <v>1</v>
      </c>
      <c r="AV428" s="121" t="s">
        <v>2061</v>
      </c>
      <c r="AW428" s="122" t="b">
        <f>AND(Table1[[#This Row],[PROPOSED Adjustment Description]]=Table1[[#This Row],[ ADOPTED
Adjustment Description]],TRUE,FALSE)</f>
        <v>0</v>
      </c>
    </row>
    <row r="429" spans="1:49" s="1" customFormat="1" ht="45" hidden="1" customHeight="1" x14ac:dyDescent="0.15">
      <c r="A429" s="61">
        <v>200708</v>
      </c>
      <c r="B429" s="62" t="s">
        <v>1969</v>
      </c>
      <c r="C429" s="63">
        <v>2200</v>
      </c>
      <c r="D429" s="62" t="s">
        <v>1970</v>
      </c>
      <c r="E429" s="62" t="s">
        <v>238</v>
      </c>
      <c r="F429" s="62" t="s">
        <v>622</v>
      </c>
      <c r="G429" s="62" t="s">
        <v>61</v>
      </c>
      <c r="H429" s="62" t="s">
        <v>271</v>
      </c>
      <c r="I429" s="125">
        <v>57495</v>
      </c>
      <c r="J429" s="126" t="s">
        <v>2065</v>
      </c>
      <c r="K429" s="64"/>
      <c r="L429" s="65"/>
      <c r="M429" s="65"/>
      <c r="N429" s="65"/>
      <c r="O429" s="65">
        <f>SUM(Table1[[#This Row],[Salaries and Wages]:[Variable Fringe]])</f>
        <v>0</v>
      </c>
      <c r="P429" s="65"/>
      <c r="Q429" s="65">
        <v>510000</v>
      </c>
      <c r="R429" s="65"/>
      <c r="S429" s="65"/>
      <c r="T429" s="65"/>
      <c r="U429" s="65"/>
      <c r="V429" s="65"/>
      <c r="W429" s="65">
        <f>SUM(Table1[[#This Row],[ADOPTED
Supplies]:[ADOPTED
Other]])+Table1[[#This Row],[
 ADOPTED
Capital Expenditures]]</f>
        <v>0</v>
      </c>
      <c r="X429" s="65"/>
      <c r="Y429" s="65"/>
      <c r="Z429" s="65">
        <v>510000</v>
      </c>
      <c r="AA429" s="65"/>
      <c r="AB429" s="130" t="s">
        <v>2066</v>
      </c>
      <c r="AC429" s="62" t="s">
        <v>2067</v>
      </c>
      <c r="AD429" s="62" t="s">
        <v>2068</v>
      </c>
      <c r="AE429" s="62" t="s">
        <v>67</v>
      </c>
      <c r="AF429" s="66" t="s">
        <v>1975</v>
      </c>
      <c r="AG429" s="91"/>
      <c r="AH429" s="66">
        <v>0</v>
      </c>
      <c r="AI429" s="66"/>
      <c r="AJ429" s="66"/>
      <c r="AK429" s="66"/>
      <c r="AL429" s="66"/>
      <c r="AM429" s="66"/>
      <c r="AN429" s="66"/>
      <c r="AO429" s="62" t="s">
        <v>179</v>
      </c>
      <c r="AP429" s="62"/>
      <c r="AQ429" s="62"/>
      <c r="AR429" s="87"/>
      <c r="AS429" s="87"/>
      <c r="AT429" s="115" t="s">
        <v>2065</v>
      </c>
      <c r="AU429" s="117" t="b">
        <f>IF(Table1[[#This Row],[PROPOSED
Form ID Name]]=Table1[[#This Row],[ADOPTED
Form ID Name]],TRUE,FALSE)</f>
        <v>1</v>
      </c>
      <c r="AV429" s="121" t="s">
        <v>2066</v>
      </c>
      <c r="AW429" s="122" t="b">
        <f>AND(Table1[[#This Row],[PROPOSED Adjustment Description]]=Table1[[#This Row],[ ADOPTED
Adjustment Description]],TRUE,FALSE)</f>
        <v>0</v>
      </c>
    </row>
    <row r="430" spans="1:49" s="1" customFormat="1" ht="45" hidden="1" customHeight="1" x14ac:dyDescent="0.15">
      <c r="A430" s="67">
        <v>200708</v>
      </c>
      <c r="B430" s="68" t="s">
        <v>1969</v>
      </c>
      <c r="C430" s="69">
        <v>2200</v>
      </c>
      <c r="D430" s="68" t="s">
        <v>1970</v>
      </c>
      <c r="E430" s="68" t="s">
        <v>72</v>
      </c>
      <c r="F430" s="68" t="s">
        <v>622</v>
      </c>
      <c r="G430" s="68" t="s">
        <v>142</v>
      </c>
      <c r="H430" s="68" t="s">
        <v>271</v>
      </c>
      <c r="I430" s="125">
        <v>57496</v>
      </c>
      <c r="J430" s="126" t="s">
        <v>2069</v>
      </c>
      <c r="K430" s="70"/>
      <c r="L430" s="71"/>
      <c r="M430" s="71"/>
      <c r="N430" s="71"/>
      <c r="O430" s="71">
        <f>SUM(Table1[[#This Row],[Salaries and Wages]:[Variable Fringe]])</f>
        <v>0</v>
      </c>
      <c r="P430" s="71"/>
      <c r="Q430" s="77">
        <v>-4418845</v>
      </c>
      <c r="R430" s="71"/>
      <c r="S430" s="71"/>
      <c r="T430" s="71"/>
      <c r="U430" s="71"/>
      <c r="V430" s="71"/>
      <c r="W430" s="71">
        <f>SUM(Table1[[#This Row],[ADOPTED
Supplies]:[ADOPTED
Other]])+Table1[[#This Row],[
 ADOPTED
Capital Expenditures]]</f>
        <v>0</v>
      </c>
      <c r="X430" s="71"/>
      <c r="Y430" s="71"/>
      <c r="Z430" s="77">
        <v>-4418845</v>
      </c>
      <c r="AA430" s="71"/>
      <c r="AB430" s="130" t="s">
        <v>2070</v>
      </c>
      <c r="AC430" s="68" t="s">
        <v>2071</v>
      </c>
      <c r="AD430" s="68" t="s">
        <v>2072</v>
      </c>
      <c r="AE430" s="68" t="s">
        <v>67</v>
      </c>
      <c r="AF430" s="72" t="s">
        <v>1975</v>
      </c>
      <c r="AG430" s="92"/>
      <c r="AH430" s="72">
        <v>0</v>
      </c>
      <c r="AI430" s="72"/>
      <c r="AJ430" s="72"/>
      <c r="AK430" s="72"/>
      <c r="AL430" s="72"/>
      <c r="AM430" s="72"/>
      <c r="AN430" s="72"/>
      <c r="AO430" s="68" t="s">
        <v>179</v>
      </c>
      <c r="AP430" s="68"/>
      <c r="AQ430" s="68"/>
      <c r="AR430" s="87"/>
      <c r="AS430" s="87"/>
      <c r="AT430" s="115" t="s">
        <v>2069</v>
      </c>
      <c r="AU430" s="117" t="b">
        <f>IF(Table1[[#This Row],[PROPOSED
Form ID Name]]=Table1[[#This Row],[ADOPTED
Form ID Name]],TRUE,FALSE)</f>
        <v>1</v>
      </c>
      <c r="AV430" s="121" t="s">
        <v>2070</v>
      </c>
      <c r="AW430" s="122" t="b">
        <f>AND(Table1[[#This Row],[PROPOSED Adjustment Description]]=Table1[[#This Row],[ ADOPTED
Adjustment Description]],TRUE,FALSE)</f>
        <v>0</v>
      </c>
    </row>
    <row r="431" spans="1:49" s="1" customFormat="1" ht="45" hidden="1" customHeight="1" x14ac:dyDescent="0.15">
      <c r="A431" s="67">
        <v>700001</v>
      </c>
      <c r="B431" s="79" t="s">
        <v>1179</v>
      </c>
      <c r="C431" s="69">
        <v>2000</v>
      </c>
      <c r="D431" s="79" t="s">
        <v>393</v>
      </c>
      <c r="E431" s="79" t="s">
        <v>83</v>
      </c>
      <c r="F431" s="79" t="s">
        <v>83</v>
      </c>
      <c r="G431" s="79" t="s">
        <v>134</v>
      </c>
      <c r="H431" s="79" t="s">
        <v>83</v>
      </c>
      <c r="I431" s="125">
        <v>57497</v>
      </c>
      <c r="J431" s="127" t="s">
        <v>2073</v>
      </c>
      <c r="K431" s="80"/>
      <c r="L431" s="81"/>
      <c r="M431" s="81"/>
      <c r="N431" s="81"/>
      <c r="O431" s="81">
        <f>SUM(Table1[[#This Row],[Salaries and Wages]:[Variable Fringe]])</f>
        <v>0</v>
      </c>
      <c r="P431" s="81"/>
      <c r="Q431" s="81"/>
      <c r="R431" s="81"/>
      <c r="S431" s="81"/>
      <c r="T431" s="81"/>
      <c r="U431" s="81"/>
      <c r="V431" s="81"/>
      <c r="W431" s="81">
        <f>SUM(Table1[[#This Row],[ADOPTED
Supplies]:[ADOPTED
Other]])+Table1[[#This Row],[
 ADOPTED
Capital Expenditures]]</f>
        <v>-7330</v>
      </c>
      <c r="X431" s="81"/>
      <c r="Y431" s="81"/>
      <c r="Z431" s="81"/>
      <c r="AA431" s="83">
        <v>-74000000</v>
      </c>
      <c r="AB431" s="131" t="s">
        <v>2074</v>
      </c>
      <c r="AC431" s="68" t="s">
        <v>2075</v>
      </c>
      <c r="AD431" s="68" t="s">
        <v>2076</v>
      </c>
      <c r="AE431" s="79" t="s">
        <v>94</v>
      </c>
      <c r="AF431" s="79" t="s">
        <v>69</v>
      </c>
      <c r="AG431" s="94"/>
      <c r="AH431" s="82">
        <v>0</v>
      </c>
      <c r="AI431" s="82"/>
      <c r="AJ431" s="79"/>
      <c r="AK431" s="79"/>
      <c r="AL431" s="79"/>
      <c r="AM431" s="79"/>
      <c r="AN431" s="79"/>
      <c r="AO431" s="68" t="s">
        <v>83</v>
      </c>
      <c r="AP431" s="68"/>
      <c r="AQ431" s="68"/>
      <c r="AR431" s="87"/>
      <c r="AS431" s="87"/>
      <c r="AT431" s="115" t="s">
        <v>2073</v>
      </c>
      <c r="AU431" s="117" t="b">
        <f>IF(Table1[[#This Row],[PROPOSED
Form ID Name]]=Table1[[#This Row],[ADOPTED
Form ID Name]],TRUE,FALSE)</f>
        <v>1</v>
      </c>
      <c r="AV431" s="121" t="s">
        <v>2074</v>
      </c>
      <c r="AW431" s="122" t="b">
        <f>AND(Table1[[#This Row],[PROPOSED Adjustment Description]]=Table1[[#This Row],[ ADOPTED
Adjustment Description]],TRUE,FALSE)</f>
        <v>0</v>
      </c>
    </row>
    <row r="432" spans="1:49" s="1" customFormat="1" ht="45" hidden="1" customHeight="1" x14ac:dyDescent="0.15">
      <c r="A432" s="61">
        <v>700000</v>
      </c>
      <c r="B432" s="73" t="s">
        <v>1169</v>
      </c>
      <c r="C432" s="63">
        <v>2000</v>
      </c>
      <c r="D432" s="73" t="s">
        <v>393</v>
      </c>
      <c r="E432" s="73" t="s">
        <v>83</v>
      </c>
      <c r="F432" s="73" t="s">
        <v>83</v>
      </c>
      <c r="G432" s="73" t="s">
        <v>89</v>
      </c>
      <c r="H432" s="73" t="s">
        <v>83</v>
      </c>
      <c r="I432" s="125">
        <v>57498</v>
      </c>
      <c r="J432" s="127" t="s">
        <v>2077</v>
      </c>
      <c r="K432" s="74"/>
      <c r="L432" s="75"/>
      <c r="M432" s="75"/>
      <c r="N432" s="75"/>
      <c r="O432" s="75">
        <f>SUM(Table1[[#This Row],[Salaries and Wages]:[Variable Fringe]])</f>
        <v>0</v>
      </c>
      <c r="P432" s="75"/>
      <c r="Q432" s="75"/>
      <c r="R432" s="75"/>
      <c r="S432" s="75"/>
      <c r="T432" s="75"/>
      <c r="U432" s="75"/>
      <c r="V432" s="75"/>
      <c r="W432" s="75">
        <f>SUM(Table1[[#This Row],[ADOPTED
Supplies]:[ADOPTED
Other]])+Table1[[#This Row],[
 ADOPTED
Capital Expenditures]]</f>
        <v>0</v>
      </c>
      <c r="X432" s="75"/>
      <c r="Y432" s="75"/>
      <c r="Z432" s="75"/>
      <c r="AA432" s="75">
        <v>72000000</v>
      </c>
      <c r="AB432" s="132" t="s">
        <v>2078</v>
      </c>
      <c r="AC432" s="62" t="s">
        <v>2075</v>
      </c>
      <c r="AD432" s="62" t="s">
        <v>2079</v>
      </c>
      <c r="AE432" s="73" t="s">
        <v>94</v>
      </c>
      <c r="AF432" s="73" t="s">
        <v>69</v>
      </c>
      <c r="AG432" s="93"/>
      <c r="AH432" s="76">
        <v>0</v>
      </c>
      <c r="AI432" s="76"/>
      <c r="AJ432" s="73"/>
      <c r="AK432" s="73"/>
      <c r="AL432" s="73"/>
      <c r="AM432" s="73"/>
      <c r="AN432" s="73"/>
      <c r="AO432" s="62" t="s">
        <v>83</v>
      </c>
      <c r="AP432" s="62"/>
      <c r="AQ432" s="62"/>
      <c r="AR432" s="87"/>
      <c r="AS432" s="87"/>
      <c r="AT432" s="115" t="s">
        <v>2077</v>
      </c>
      <c r="AU432" s="117" t="b">
        <f>IF(Table1[[#This Row],[PROPOSED
Form ID Name]]=Table1[[#This Row],[ADOPTED
Form ID Name]],TRUE,FALSE)</f>
        <v>1</v>
      </c>
      <c r="AV432" s="121" t="s">
        <v>2078</v>
      </c>
      <c r="AW432" s="122" t="b">
        <f>AND(Table1[[#This Row],[PROPOSED Adjustment Description]]=Table1[[#This Row],[ ADOPTED
Adjustment Description]],TRUE,FALSE)</f>
        <v>0</v>
      </c>
    </row>
    <row r="433" spans="1:49" s="1" customFormat="1" ht="45" hidden="1" customHeight="1" x14ac:dyDescent="0.15">
      <c r="A433" s="61">
        <v>700011</v>
      </c>
      <c r="B433" s="73" t="s">
        <v>392</v>
      </c>
      <c r="C433" s="63">
        <v>2000</v>
      </c>
      <c r="D433" s="73" t="s">
        <v>393</v>
      </c>
      <c r="E433" s="73" t="s">
        <v>83</v>
      </c>
      <c r="F433" s="73" t="s">
        <v>83</v>
      </c>
      <c r="G433" s="73" t="s">
        <v>134</v>
      </c>
      <c r="H433" s="73" t="s">
        <v>83</v>
      </c>
      <c r="I433" s="125">
        <v>57499</v>
      </c>
      <c r="J433" s="127" t="s">
        <v>2080</v>
      </c>
      <c r="K433" s="74"/>
      <c r="L433" s="75"/>
      <c r="M433" s="75"/>
      <c r="N433" s="75"/>
      <c r="O433" s="75">
        <f>SUM(Table1[[#This Row],[Salaries and Wages]:[Variable Fringe]])</f>
        <v>0</v>
      </c>
      <c r="P433" s="75"/>
      <c r="Q433" s="75"/>
      <c r="R433" s="75"/>
      <c r="S433" s="75"/>
      <c r="T433" s="75"/>
      <c r="U433" s="75"/>
      <c r="V433" s="75"/>
      <c r="W433" s="75">
        <f>SUM(Table1[[#This Row],[ADOPTED
Supplies]:[ADOPTED
Other]])+Table1[[#This Row],[
 ADOPTED
Capital Expenditures]]</f>
        <v>1960960</v>
      </c>
      <c r="X433" s="75"/>
      <c r="Y433" s="75"/>
      <c r="Z433" s="75"/>
      <c r="AA433" s="85">
        <v>-182000000</v>
      </c>
      <c r="AB433" s="131" t="s">
        <v>2081</v>
      </c>
      <c r="AC433" s="62" t="s">
        <v>2082</v>
      </c>
      <c r="AD433" s="62" t="s">
        <v>2083</v>
      </c>
      <c r="AE433" s="73" t="s">
        <v>94</v>
      </c>
      <c r="AF433" s="73" t="s">
        <v>69</v>
      </c>
      <c r="AG433" s="93"/>
      <c r="AH433" s="76">
        <v>0</v>
      </c>
      <c r="AI433" s="76"/>
      <c r="AJ433" s="73"/>
      <c r="AK433" s="73"/>
      <c r="AL433" s="73"/>
      <c r="AM433" s="73"/>
      <c r="AN433" s="73"/>
      <c r="AO433" s="62" t="s">
        <v>83</v>
      </c>
      <c r="AP433" s="62"/>
      <c r="AQ433" s="62"/>
      <c r="AR433" s="87"/>
      <c r="AS433" s="87"/>
      <c r="AT433" s="115" t="s">
        <v>2080</v>
      </c>
      <c r="AU433" s="117" t="b">
        <f>IF(Table1[[#This Row],[PROPOSED
Form ID Name]]=Table1[[#This Row],[ADOPTED
Form ID Name]],TRUE,FALSE)</f>
        <v>1</v>
      </c>
      <c r="AV433" s="121" t="s">
        <v>2081</v>
      </c>
      <c r="AW433" s="122" t="b">
        <f>AND(Table1[[#This Row],[PROPOSED Adjustment Description]]=Table1[[#This Row],[ ADOPTED
Adjustment Description]],TRUE,FALSE)</f>
        <v>0</v>
      </c>
    </row>
    <row r="434" spans="1:49" s="1" customFormat="1" ht="45" hidden="1" customHeight="1" x14ac:dyDescent="0.15">
      <c r="A434" s="61">
        <v>720040</v>
      </c>
      <c r="B434" s="73" t="s">
        <v>2084</v>
      </c>
      <c r="C434" s="63">
        <v>1514</v>
      </c>
      <c r="D434" s="73" t="s">
        <v>2085</v>
      </c>
      <c r="E434" s="73" t="s">
        <v>103</v>
      </c>
      <c r="F434" s="73" t="s">
        <v>83</v>
      </c>
      <c r="G434" s="73" t="s">
        <v>61</v>
      </c>
      <c r="H434" s="73" t="s">
        <v>83</v>
      </c>
      <c r="I434" s="125">
        <v>57500</v>
      </c>
      <c r="J434" s="127" t="s">
        <v>2086</v>
      </c>
      <c r="K434" s="74"/>
      <c r="L434" s="75"/>
      <c r="M434" s="75"/>
      <c r="N434" s="75"/>
      <c r="O434" s="75">
        <f>SUM(Table1[[#This Row],[Salaries and Wages]:[Variable Fringe]])</f>
        <v>0</v>
      </c>
      <c r="P434" s="75"/>
      <c r="Q434" s="75"/>
      <c r="R434" s="75">
        <v>200000</v>
      </c>
      <c r="S434" s="75"/>
      <c r="T434" s="75"/>
      <c r="U434" s="75"/>
      <c r="V434" s="75"/>
      <c r="W434" s="75">
        <f>SUM(Table1[[#This Row],[ADOPTED
Supplies]:[ADOPTED
Other]])+Table1[[#This Row],[
 ADOPTED
Capital Expenditures]]</f>
        <v>0</v>
      </c>
      <c r="X434" s="75"/>
      <c r="Y434" s="75"/>
      <c r="Z434" s="75">
        <v>200000</v>
      </c>
      <c r="AA434" s="75"/>
      <c r="AB434" s="132" t="s">
        <v>2087</v>
      </c>
      <c r="AC434" s="62" t="s">
        <v>2088</v>
      </c>
      <c r="AD434" s="66" t="s">
        <v>2089</v>
      </c>
      <c r="AE434" s="73" t="s">
        <v>67</v>
      </c>
      <c r="AF434" s="76" t="s">
        <v>2090</v>
      </c>
      <c r="AG434" s="93"/>
      <c r="AH434" s="76">
        <v>0</v>
      </c>
      <c r="AI434" s="76"/>
      <c r="AJ434" s="76"/>
      <c r="AK434" s="76"/>
      <c r="AL434" s="76"/>
      <c r="AM434" s="76"/>
      <c r="AN434" s="76"/>
      <c r="AO434" s="62" t="s">
        <v>83</v>
      </c>
      <c r="AP434" s="62"/>
      <c r="AQ434" s="62"/>
      <c r="AR434" s="62"/>
      <c r="AS434" s="87"/>
      <c r="AT434" s="115" t="s">
        <v>2086</v>
      </c>
      <c r="AU434" s="117" t="b">
        <f>IF(Table1[[#This Row],[PROPOSED
Form ID Name]]=Table1[[#This Row],[ADOPTED
Form ID Name]],TRUE,FALSE)</f>
        <v>1</v>
      </c>
      <c r="AV434" s="121" t="s">
        <v>2087</v>
      </c>
      <c r="AW434" s="122" t="b">
        <f>AND(Table1[[#This Row],[PROPOSED Adjustment Description]]=Table1[[#This Row],[ ADOPTED
Adjustment Description]],TRUE,FALSE)</f>
        <v>0</v>
      </c>
    </row>
    <row r="435" spans="1:49" s="1" customFormat="1" ht="45" hidden="1" customHeight="1" x14ac:dyDescent="0.15">
      <c r="A435" s="67">
        <v>100000</v>
      </c>
      <c r="B435" s="79" t="s">
        <v>57</v>
      </c>
      <c r="C435" s="69">
        <v>1419</v>
      </c>
      <c r="D435" s="79" t="s">
        <v>2091</v>
      </c>
      <c r="E435" s="79" t="s">
        <v>103</v>
      </c>
      <c r="F435" s="79" t="s">
        <v>83</v>
      </c>
      <c r="G435" s="79" t="s">
        <v>478</v>
      </c>
      <c r="H435" s="79" t="s">
        <v>83</v>
      </c>
      <c r="I435" s="125">
        <v>57501</v>
      </c>
      <c r="J435" s="127" t="s">
        <v>2092</v>
      </c>
      <c r="K435" s="80"/>
      <c r="L435" s="81"/>
      <c r="M435" s="81"/>
      <c r="N435" s="81"/>
      <c r="O435" s="81">
        <f>SUM(Table1[[#This Row],[Salaries and Wages]:[Variable Fringe]])</f>
        <v>0</v>
      </c>
      <c r="P435" s="81"/>
      <c r="Q435" s="83">
        <v>-30166</v>
      </c>
      <c r="R435" s="81"/>
      <c r="S435" s="81"/>
      <c r="T435" s="81"/>
      <c r="U435" s="81"/>
      <c r="V435" s="81"/>
      <c r="W435" s="81">
        <f>SUM(Table1[[#This Row],[ADOPTED
Supplies]:[ADOPTED
Other]])+Table1[[#This Row],[
 ADOPTED
Capital Expenditures]]</f>
        <v>0</v>
      </c>
      <c r="X435" s="81"/>
      <c r="Y435" s="81"/>
      <c r="Z435" s="83">
        <v>-30166</v>
      </c>
      <c r="AA435" s="81"/>
      <c r="AB435" s="131" t="s">
        <v>2093</v>
      </c>
      <c r="AC435" s="68" t="s">
        <v>2094</v>
      </c>
      <c r="AD435" s="68" t="s">
        <v>2095</v>
      </c>
      <c r="AE435" s="79" t="s">
        <v>94</v>
      </c>
      <c r="AF435" s="68" t="s">
        <v>69</v>
      </c>
      <c r="AG435" s="92"/>
      <c r="AH435" s="72">
        <v>0</v>
      </c>
      <c r="AI435" s="72"/>
      <c r="AJ435" s="68"/>
      <c r="AK435" s="68"/>
      <c r="AL435" s="68"/>
      <c r="AM435" s="68"/>
      <c r="AN435" s="68"/>
      <c r="AO435" s="68"/>
      <c r="AP435" s="68"/>
      <c r="AQ435" s="68"/>
      <c r="AR435" s="68"/>
      <c r="AS435" s="68" t="s">
        <v>83</v>
      </c>
      <c r="AT435" s="115" t="s">
        <v>2092</v>
      </c>
      <c r="AU435" s="116" t="b">
        <f>IF(Table1[[#This Row],[PROPOSED
Form ID Name]]=Table1[[#This Row],[ADOPTED
Form ID Name]],TRUE,FALSE)</f>
        <v>1</v>
      </c>
      <c r="AV435" s="121" t="s">
        <v>2093</v>
      </c>
      <c r="AW435" s="122" t="b">
        <f>AND(Table1[[#This Row],[PROPOSED Adjustment Description]]=Table1[[#This Row],[ ADOPTED
Adjustment Description]],TRUE,FALSE)</f>
        <v>0</v>
      </c>
    </row>
    <row r="436" spans="1:49" s="1" customFormat="1" ht="45" hidden="1" customHeight="1" x14ac:dyDescent="0.15">
      <c r="A436" s="61">
        <v>100000</v>
      </c>
      <c r="B436" s="73" t="s">
        <v>57</v>
      </c>
      <c r="C436" s="63">
        <v>171415</v>
      </c>
      <c r="D436" s="73" t="s">
        <v>1271</v>
      </c>
      <c r="E436" s="73" t="s">
        <v>83</v>
      </c>
      <c r="F436" s="73" t="s">
        <v>83</v>
      </c>
      <c r="G436" s="73" t="s">
        <v>239</v>
      </c>
      <c r="H436" s="73" t="s">
        <v>83</v>
      </c>
      <c r="I436" s="125">
        <v>57502</v>
      </c>
      <c r="J436" s="127" t="s">
        <v>2096</v>
      </c>
      <c r="K436" s="74">
        <v>2.3199999999999998</v>
      </c>
      <c r="L436" s="75">
        <v>84656</v>
      </c>
      <c r="M436" s="75">
        <v>1664</v>
      </c>
      <c r="N436" s="75">
        <v>4404</v>
      </c>
      <c r="O436" s="75">
        <f>SUM(Table1[[#This Row],[Salaries and Wages]:[Variable Fringe]])</f>
        <v>0</v>
      </c>
      <c r="P436" s="75"/>
      <c r="Q436" s="75"/>
      <c r="R436" s="75"/>
      <c r="S436" s="75"/>
      <c r="T436" s="75"/>
      <c r="U436" s="75"/>
      <c r="V436" s="75"/>
      <c r="W436" s="75">
        <f>SUM(Table1[[#This Row],[ADOPTED
Supplies]:[ADOPTED
Other]])+Table1[[#This Row],[
 ADOPTED
Capital Expenditures]]</f>
        <v>0</v>
      </c>
      <c r="X436" s="75"/>
      <c r="Y436" s="75"/>
      <c r="Z436" s="75">
        <v>90724</v>
      </c>
      <c r="AA436" s="75"/>
      <c r="AB436" s="132" t="s">
        <v>1454</v>
      </c>
      <c r="AC436" s="62" t="s">
        <v>242</v>
      </c>
      <c r="AD436" s="62" t="s">
        <v>431</v>
      </c>
      <c r="AE436" s="73" t="s">
        <v>94</v>
      </c>
      <c r="AF436" s="62" t="s">
        <v>1276</v>
      </c>
      <c r="AG436" s="91"/>
      <c r="AH436" s="66">
        <v>0</v>
      </c>
      <c r="AI436" s="66"/>
      <c r="AJ436" s="62"/>
      <c r="AK436" s="62"/>
      <c r="AL436" s="62"/>
      <c r="AM436" s="62"/>
      <c r="AN436" s="62"/>
      <c r="AO436" s="62"/>
      <c r="AP436" s="62"/>
      <c r="AQ436" s="62"/>
      <c r="AR436" s="62"/>
      <c r="AS436" s="62" t="s">
        <v>83</v>
      </c>
      <c r="AT436" s="115" t="s">
        <v>2096</v>
      </c>
      <c r="AU436" s="116" t="b">
        <f>IF(Table1[[#This Row],[PROPOSED
Form ID Name]]=Table1[[#This Row],[ADOPTED
Form ID Name]],TRUE,FALSE)</f>
        <v>1</v>
      </c>
      <c r="AV436" s="121" t="s">
        <v>1454</v>
      </c>
      <c r="AW436" s="122" t="b">
        <f>AND(Table1[[#This Row],[PROPOSED Adjustment Description]]=Table1[[#This Row],[ ADOPTED
Adjustment Description]],TRUE,FALSE)</f>
        <v>0</v>
      </c>
    </row>
    <row r="437" spans="1:49" s="1" customFormat="1" ht="45" hidden="1" customHeight="1" x14ac:dyDescent="0.15">
      <c r="A437" s="61">
        <v>200109</v>
      </c>
      <c r="B437" s="73" t="s">
        <v>1670</v>
      </c>
      <c r="C437" s="63">
        <v>171418</v>
      </c>
      <c r="D437" s="73" t="s">
        <v>1671</v>
      </c>
      <c r="E437" s="73" t="s">
        <v>83</v>
      </c>
      <c r="F437" s="73" t="s">
        <v>83</v>
      </c>
      <c r="G437" s="73" t="s">
        <v>83</v>
      </c>
      <c r="H437" s="73" t="s">
        <v>83</v>
      </c>
      <c r="I437" s="125">
        <v>57504</v>
      </c>
      <c r="J437" s="127" t="s">
        <v>2097</v>
      </c>
      <c r="K437" s="74"/>
      <c r="L437" s="75"/>
      <c r="M437" s="75"/>
      <c r="N437" s="75"/>
      <c r="O437" s="75">
        <f>SUM(Table1[[#This Row],[Salaries and Wages]:[Variable Fringe]])</f>
        <v>0</v>
      </c>
      <c r="P437" s="75"/>
      <c r="Q437" s="75"/>
      <c r="R437" s="75"/>
      <c r="S437" s="75"/>
      <c r="T437" s="75"/>
      <c r="U437" s="75"/>
      <c r="V437" s="75"/>
      <c r="W437" s="75">
        <f>SUM(Table1[[#This Row],[ADOPTED
Supplies]:[ADOPTED
Other]])+Table1[[#This Row],[
 ADOPTED
Capital Expenditures]]</f>
        <v>-217701</v>
      </c>
      <c r="X437" s="75">
        <v>3964777</v>
      </c>
      <c r="Y437" s="75"/>
      <c r="Z437" s="75">
        <v>3964777</v>
      </c>
      <c r="AA437" s="75"/>
      <c r="AB437" s="132" t="s">
        <v>2098</v>
      </c>
      <c r="AC437" s="62" t="s">
        <v>2099</v>
      </c>
      <c r="AD437" s="62" t="s">
        <v>2100</v>
      </c>
      <c r="AE437" s="73" t="s">
        <v>94</v>
      </c>
      <c r="AF437" s="73" t="s">
        <v>1276</v>
      </c>
      <c r="AG437" s="93"/>
      <c r="AH437" s="76">
        <v>0</v>
      </c>
      <c r="AI437" s="76"/>
      <c r="AJ437" s="73"/>
      <c r="AK437" s="73"/>
      <c r="AL437" s="73"/>
      <c r="AM437" s="73"/>
      <c r="AN437" s="73"/>
      <c r="AO437" s="62" t="s">
        <v>83</v>
      </c>
      <c r="AP437" s="62"/>
      <c r="AQ437" s="62"/>
      <c r="AR437" s="87"/>
      <c r="AS437" s="87"/>
      <c r="AT437" s="115" t="s">
        <v>2097</v>
      </c>
      <c r="AU437" s="117" t="b">
        <f>IF(Table1[[#This Row],[PROPOSED
Form ID Name]]=Table1[[#This Row],[ADOPTED
Form ID Name]],TRUE,FALSE)</f>
        <v>1</v>
      </c>
      <c r="AV437" s="121" t="s">
        <v>2098</v>
      </c>
      <c r="AW437" s="122" t="b">
        <f>AND(Table1[[#This Row],[PROPOSED Adjustment Description]]=Table1[[#This Row],[ ADOPTED
Adjustment Description]],TRUE,FALSE)</f>
        <v>0</v>
      </c>
    </row>
    <row r="438" spans="1:49" s="1" customFormat="1" ht="45" hidden="1" customHeight="1" x14ac:dyDescent="0.15">
      <c r="A438" s="67">
        <v>200111</v>
      </c>
      <c r="B438" s="79" t="s">
        <v>1434</v>
      </c>
      <c r="C438" s="69">
        <v>171417</v>
      </c>
      <c r="D438" s="79" t="s">
        <v>1435</v>
      </c>
      <c r="E438" s="79" t="s">
        <v>83</v>
      </c>
      <c r="F438" s="79" t="s">
        <v>83</v>
      </c>
      <c r="G438" s="79" t="s">
        <v>83</v>
      </c>
      <c r="H438" s="79" t="s">
        <v>83</v>
      </c>
      <c r="I438" s="125">
        <v>57505</v>
      </c>
      <c r="J438" s="127" t="s">
        <v>2101</v>
      </c>
      <c r="K438" s="80"/>
      <c r="L438" s="81"/>
      <c r="M438" s="81"/>
      <c r="N438" s="81"/>
      <c r="O438" s="81">
        <f>SUM(Table1[[#This Row],[Salaries and Wages]:[Variable Fringe]])</f>
        <v>0</v>
      </c>
      <c r="P438" s="81"/>
      <c r="Q438" s="81"/>
      <c r="R438" s="81"/>
      <c r="S438" s="81"/>
      <c r="T438" s="81"/>
      <c r="U438" s="81"/>
      <c r="V438" s="81"/>
      <c r="W438" s="81">
        <f>SUM(Table1[[#This Row],[ADOPTED
Supplies]:[ADOPTED
Other]])+Table1[[#This Row],[
 ADOPTED
Capital Expenditures]]</f>
        <v>31000000</v>
      </c>
      <c r="X438" s="81">
        <v>548485</v>
      </c>
      <c r="Y438" s="81"/>
      <c r="Z438" s="81">
        <v>548485</v>
      </c>
      <c r="AA438" s="81"/>
      <c r="AB438" s="132" t="s">
        <v>2098</v>
      </c>
      <c r="AC438" s="68" t="s">
        <v>2099</v>
      </c>
      <c r="AD438" s="68" t="s">
        <v>2102</v>
      </c>
      <c r="AE438" s="79" t="s">
        <v>94</v>
      </c>
      <c r="AF438" s="79" t="s">
        <v>1276</v>
      </c>
      <c r="AG438" s="94"/>
      <c r="AH438" s="82">
        <v>0</v>
      </c>
      <c r="AI438" s="82"/>
      <c r="AJ438" s="79"/>
      <c r="AK438" s="79"/>
      <c r="AL438" s="79"/>
      <c r="AM438" s="79"/>
      <c r="AN438" s="79"/>
      <c r="AO438" s="68" t="s">
        <v>83</v>
      </c>
      <c r="AP438" s="68"/>
      <c r="AQ438" s="68"/>
      <c r="AR438" s="87"/>
      <c r="AS438" s="87"/>
      <c r="AT438" s="115" t="s">
        <v>2101</v>
      </c>
      <c r="AU438" s="117" t="b">
        <f>IF(Table1[[#This Row],[PROPOSED
Form ID Name]]=Table1[[#This Row],[ADOPTED
Form ID Name]],TRUE,FALSE)</f>
        <v>1</v>
      </c>
      <c r="AV438" s="121" t="s">
        <v>2098</v>
      </c>
      <c r="AW438" s="122" t="b">
        <f>AND(Table1[[#This Row],[PROPOSED Adjustment Description]]=Table1[[#This Row],[ ADOPTED
Adjustment Description]],TRUE,FALSE)</f>
        <v>0</v>
      </c>
    </row>
    <row r="439" spans="1:49" s="1" customFormat="1" ht="45" hidden="1" customHeight="1" x14ac:dyDescent="0.15">
      <c r="A439" s="67">
        <v>100000</v>
      </c>
      <c r="B439" s="79" t="s">
        <v>57</v>
      </c>
      <c r="C439" s="69">
        <v>1514</v>
      </c>
      <c r="D439" s="79" t="s">
        <v>2085</v>
      </c>
      <c r="E439" s="79" t="s">
        <v>238</v>
      </c>
      <c r="F439" s="79" t="s">
        <v>83</v>
      </c>
      <c r="G439" s="79" t="s">
        <v>61</v>
      </c>
      <c r="H439" s="79" t="s">
        <v>83</v>
      </c>
      <c r="I439" s="125">
        <v>57512</v>
      </c>
      <c r="J439" s="127" t="s">
        <v>2103</v>
      </c>
      <c r="K439" s="80">
        <v>1</v>
      </c>
      <c r="L439" s="81">
        <v>119138</v>
      </c>
      <c r="M439" s="81">
        <v>23747</v>
      </c>
      <c r="N439" s="81">
        <v>10817</v>
      </c>
      <c r="O439" s="81">
        <f>SUM(Table1[[#This Row],[Salaries and Wages]:[Variable Fringe]])</f>
        <v>0</v>
      </c>
      <c r="P439" s="81"/>
      <c r="Q439" s="81"/>
      <c r="R439" s="81"/>
      <c r="S439" s="81"/>
      <c r="T439" s="81"/>
      <c r="U439" s="81"/>
      <c r="V439" s="81"/>
      <c r="W439" s="81">
        <f>SUM(Table1[[#This Row],[ADOPTED
Supplies]:[ADOPTED
Other]])+Table1[[#This Row],[
 ADOPTED
Capital Expenditures]]</f>
        <v>254825</v>
      </c>
      <c r="X439" s="81"/>
      <c r="Y439" s="81"/>
      <c r="Z439" s="81">
        <v>153702</v>
      </c>
      <c r="AA439" s="81"/>
      <c r="AB439" s="132" t="s">
        <v>2104</v>
      </c>
      <c r="AC439" s="68" t="s">
        <v>2105</v>
      </c>
      <c r="AD439" s="72" t="s">
        <v>2106</v>
      </c>
      <c r="AE439" s="79" t="s">
        <v>67</v>
      </c>
      <c r="AF439" s="72" t="s">
        <v>2107</v>
      </c>
      <c r="AG439" s="92"/>
      <c r="AH439" s="72">
        <v>0</v>
      </c>
      <c r="AI439" s="72"/>
      <c r="AJ439" s="72"/>
      <c r="AK439" s="72"/>
      <c r="AL439" s="72"/>
      <c r="AM439" s="72"/>
      <c r="AN439" s="72"/>
      <c r="AO439" s="72"/>
      <c r="AP439" s="72"/>
      <c r="AQ439" s="72"/>
      <c r="AR439" s="72"/>
      <c r="AS439" s="68" t="s">
        <v>83</v>
      </c>
      <c r="AT439" s="115" t="s">
        <v>2103</v>
      </c>
      <c r="AU439" s="116" t="b">
        <f>IF(Table1[[#This Row],[PROPOSED
Form ID Name]]=Table1[[#This Row],[ADOPTED
Form ID Name]],TRUE,FALSE)</f>
        <v>1</v>
      </c>
      <c r="AV439" s="121" t="s">
        <v>2104</v>
      </c>
      <c r="AW439" s="122" t="b">
        <f>AND(Table1[[#This Row],[PROPOSED Adjustment Description]]=Table1[[#This Row],[ ADOPTED
Adjustment Description]],TRUE,FALSE)</f>
        <v>0</v>
      </c>
    </row>
    <row r="440" spans="1:49" s="1" customFormat="1" ht="45" hidden="1" customHeight="1" x14ac:dyDescent="0.15">
      <c r="A440" s="61">
        <v>100000</v>
      </c>
      <c r="B440" s="73" t="s">
        <v>57</v>
      </c>
      <c r="C440" s="63">
        <v>1101</v>
      </c>
      <c r="D440" s="73" t="s">
        <v>2108</v>
      </c>
      <c r="E440" s="73" t="s">
        <v>103</v>
      </c>
      <c r="F440" s="73" t="s">
        <v>83</v>
      </c>
      <c r="G440" s="73" t="s">
        <v>83</v>
      </c>
      <c r="H440" s="73" t="s">
        <v>83</v>
      </c>
      <c r="I440" s="125">
        <v>57514</v>
      </c>
      <c r="J440" s="127" t="s">
        <v>2109</v>
      </c>
      <c r="K440" s="74"/>
      <c r="L440" s="75">
        <v>5500</v>
      </c>
      <c r="M440" s="75"/>
      <c r="N440" s="75"/>
      <c r="O440" s="75">
        <f>SUM(Table1[[#This Row],[Salaries and Wages]:[Variable Fringe]])</f>
        <v>293283</v>
      </c>
      <c r="P440" s="75"/>
      <c r="Q440" s="75"/>
      <c r="R440" s="75"/>
      <c r="S440" s="75"/>
      <c r="T440" s="75"/>
      <c r="U440" s="75"/>
      <c r="V440" s="75"/>
      <c r="W440" s="75">
        <f>SUM(Table1[[#This Row],[ADOPTED
Supplies]:[ADOPTED
Other]])+Table1[[#This Row],[
 ADOPTED
Capital Expenditures]]</f>
        <v>0</v>
      </c>
      <c r="X440" s="75"/>
      <c r="Y440" s="75"/>
      <c r="Z440" s="75">
        <v>5500</v>
      </c>
      <c r="AA440" s="75"/>
      <c r="AB440" s="131" t="s">
        <v>2110</v>
      </c>
      <c r="AC440" s="62" t="s">
        <v>2111</v>
      </c>
      <c r="AD440" s="62" t="s">
        <v>2112</v>
      </c>
      <c r="AE440" s="73" t="s">
        <v>94</v>
      </c>
      <c r="AF440" s="62" t="s">
        <v>69</v>
      </c>
      <c r="AG440" s="91"/>
      <c r="AH440" s="66">
        <v>0</v>
      </c>
      <c r="AI440" s="66"/>
      <c r="AJ440" s="62"/>
      <c r="AK440" s="62"/>
      <c r="AL440" s="62"/>
      <c r="AM440" s="62"/>
      <c r="AN440" s="62"/>
      <c r="AO440" s="62"/>
      <c r="AP440" s="62"/>
      <c r="AQ440" s="62"/>
      <c r="AR440" s="62"/>
      <c r="AS440" s="62" t="s">
        <v>83</v>
      </c>
      <c r="AT440" s="115" t="s">
        <v>2109</v>
      </c>
      <c r="AU440" s="116" t="b">
        <f>IF(Table1[[#This Row],[PROPOSED
Form ID Name]]=Table1[[#This Row],[ADOPTED
Form ID Name]],TRUE,FALSE)</f>
        <v>1</v>
      </c>
      <c r="AV440" s="121" t="s">
        <v>2110</v>
      </c>
      <c r="AW440" s="122" t="b">
        <f>AND(Table1[[#This Row],[PROPOSED Adjustment Description]]=Table1[[#This Row],[ ADOPTED
Adjustment Description]],TRUE,FALSE)</f>
        <v>0</v>
      </c>
    </row>
    <row r="441" spans="1:49" s="1" customFormat="1" ht="45" hidden="1" customHeight="1" x14ac:dyDescent="0.15">
      <c r="A441" s="67">
        <v>100000</v>
      </c>
      <c r="B441" s="79" t="s">
        <v>57</v>
      </c>
      <c r="C441" s="69">
        <v>1102</v>
      </c>
      <c r="D441" s="79" t="s">
        <v>2113</v>
      </c>
      <c r="E441" s="79" t="s">
        <v>103</v>
      </c>
      <c r="F441" s="79" t="s">
        <v>83</v>
      </c>
      <c r="G441" s="79" t="s">
        <v>83</v>
      </c>
      <c r="H441" s="79" t="s">
        <v>83</v>
      </c>
      <c r="I441" s="125">
        <v>57515</v>
      </c>
      <c r="J441" s="127" t="s">
        <v>2114</v>
      </c>
      <c r="K441" s="80"/>
      <c r="L441" s="81">
        <v>1714</v>
      </c>
      <c r="M441" s="81"/>
      <c r="N441" s="81"/>
      <c r="O441" s="81">
        <f>SUM(Table1[[#This Row],[Salaries and Wages]:[Variable Fringe]])</f>
        <v>0</v>
      </c>
      <c r="P441" s="81"/>
      <c r="Q441" s="81"/>
      <c r="R441" s="81"/>
      <c r="S441" s="81"/>
      <c r="T441" s="81"/>
      <c r="U441" s="81"/>
      <c r="V441" s="81"/>
      <c r="W441" s="81">
        <f>SUM(Table1[[#This Row],[ADOPTED
Supplies]:[ADOPTED
Other]])+Table1[[#This Row],[
 ADOPTED
Capital Expenditures]]</f>
        <v>900</v>
      </c>
      <c r="X441" s="81"/>
      <c r="Y441" s="81"/>
      <c r="Z441" s="81">
        <v>1714</v>
      </c>
      <c r="AA441" s="81"/>
      <c r="AB441" s="131" t="s">
        <v>2110</v>
      </c>
      <c r="AC441" s="68" t="s">
        <v>2111</v>
      </c>
      <c r="AD441" s="68" t="s">
        <v>2112</v>
      </c>
      <c r="AE441" s="79" t="s">
        <v>94</v>
      </c>
      <c r="AF441" s="68" t="s">
        <v>69</v>
      </c>
      <c r="AG441" s="92"/>
      <c r="AH441" s="72">
        <v>0</v>
      </c>
      <c r="AI441" s="72"/>
      <c r="AJ441" s="68"/>
      <c r="AK441" s="68"/>
      <c r="AL441" s="68"/>
      <c r="AM441" s="68"/>
      <c r="AN441" s="68"/>
      <c r="AO441" s="68"/>
      <c r="AP441" s="68"/>
      <c r="AQ441" s="68"/>
      <c r="AR441" s="68"/>
      <c r="AS441" s="68" t="s">
        <v>83</v>
      </c>
      <c r="AT441" s="115" t="s">
        <v>2114</v>
      </c>
      <c r="AU441" s="116" t="b">
        <f>IF(Table1[[#This Row],[PROPOSED
Form ID Name]]=Table1[[#This Row],[ADOPTED
Form ID Name]],TRUE,FALSE)</f>
        <v>1</v>
      </c>
      <c r="AV441" s="121" t="s">
        <v>2110</v>
      </c>
      <c r="AW441" s="122" t="b">
        <f>AND(Table1[[#This Row],[PROPOSED Adjustment Description]]=Table1[[#This Row],[ ADOPTED
Adjustment Description]],TRUE,FALSE)</f>
        <v>0</v>
      </c>
    </row>
    <row r="442" spans="1:49" s="1" customFormat="1" ht="45" hidden="1" customHeight="1" x14ac:dyDescent="0.15">
      <c r="A442" s="61">
        <v>100000</v>
      </c>
      <c r="B442" s="73" t="s">
        <v>57</v>
      </c>
      <c r="C442" s="63">
        <v>1103</v>
      </c>
      <c r="D442" s="73" t="s">
        <v>2115</v>
      </c>
      <c r="E442" s="73" t="s">
        <v>103</v>
      </c>
      <c r="F442" s="73" t="s">
        <v>83</v>
      </c>
      <c r="G442" s="73" t="s">
        <v>83</v>
      </c>
      <c r="H442" s="73" t="s">
        <v>83</v>
      </c>
      <c r="I442" s="125">
        <v>57516</v>
      </c>
      <c r="J442" s="127" t="s">
        <v>2116</v>
      </c>
      <c r="K442" s="74"/>
      <c r="L442" s="75">
        <v>1233</v>
      </c>
      <c r="M442" s="75"/>
      <c r="N442" s="75"/>
      <c r="O442" s="75">
        <f>SUM(Table1[[#This Row],[Salaries and Wages]:[Variable Fringe]])</f>
        <v>0</v>
      </c>
      <c r="P442" s="75"/>
      <c r="Q442" s="75"/>
      <c r="R442" s="75"/>
      <c r="S442" s="75"/>
      <c r="T442" s="75"/>
      <c r="U442" s="75"/>
      <c r="V442" s="75"/>
      <c r="W442" s="75">
        <f>SUM(Table1[[#This Row],[ADOPTED
Supplies]:[ADOPTED
Other]])+Table1[[#This Row],[
 ADOPTED
Capital Expenditures]]</f>
        <v>0</v>
      </c>
      <c r="X442" s="75"/>
      <c r="Y442" s="75"/>
      <c r="Z442" s="75">
        <v>1233</v>
      </c>
      <c r="AA442" s="75"/>
      <c r="AB442" s="131" t="s">
        <v>2117</v>
      </c>
      <c r="AC442" s="62" t="s">
        <v>2111</v>
      </c>
      <c r="AD442" s="62" t="s">
        <v>2112</v>
      </c>
      <c r="AE442" s="73" t="s">
        <v>94</v>
      </c>
      <c r="AF442" s="62" t="s">
        <v>69</v>
      </c>
      <c r="AG442" s="91"/>
      <c r="AH442" s="66">
        <v>0</v>
      </c>
      <c r="AI442" s="66"/>
      <c r="AJ442" s="62"/>
      <c r="AK442" s="62"/>
      <c r="AL442" s="62"/>
      <c r="AM442" s="62"/>
      <c r="AN442" s="62"/>
      <c r="AO442" s="62"/>
      <c r="AP442" s="62"/>
      <c r="AQ442" s="62"/>
      <c r="AR442" s="62"/>
      <c r="AS442" s="62" t="s">
        <v>83</v>
      </c>
      <c r="AT442" s="115" t="s">
        <v>2116</v>
      </c>
      <c r="AU442" s="116" t="b">
        <f>IF(Table1[[#This Row],[PROPOSED
Form ID Name]]=Table1[[#This Row],[ADOPTED
Form ID Name]],TRUE,FALSE)</f>
        <v>1</v>
      </c>
      <c r="AV442" s="121" t="s">
        <v>2117</v>
      </c>
      <c r="AW442" s="122" t="b">
        <f>AND(Table1[[#This Row],[PROPOSED Adjustment Description]]=Table1[[#This Row],[ ADOPTED
Adjustment Description]],TRUE,FALSE)</f>
        <v>0</v>
      </c>
    </row>
    <row r="443" spans="1:49" s="1" customFormat="1" ht="45" hidden="1" customHeight="1" x14ac:dyDescent="0.15">
      <c r="A443" s="67">
        <v>100000</v>
      </c>
      <c r="B443" s="79" t="s">
        <v>57</v>
      </c>
      <c r="C443" s="69">
        <v>1104</v>
      </c>
      <c r="D443" s="79" t="s">
        <v>2118</v>
      </c>
      <c r="E443" s="79" t="s">
        <v>103</v>
      </c>
      <c r="F443" s="79" t="s">
        <v>83</v>
      </c>
      <c r="G443" s="79" t="s">
        <v>83</v>
      </c>
      <c r="H443" s="79" t="s">
        <v>83</v>
      </c>
      <c r="I443" s="125">
        <v>57517</v>
      </c>
      <c r="J443" s="127" t="s">
        <v>2119</v>
      </c>
      <c r="K443" s="80"/>
      <c r="L443" s="81">
        <v>222</v>
      </c>
      <c r="M443" s="81"/>
      <c r="N443" s="81"/>
      <c r="O443" s="81">
        <f>SUM(Table1[[#This Row],[Salaries and Wages]:[Variable Fringe]])</f>
        <v>0</v>
      </c>
      <c r="P443" s="81"/>
      <c r="Q443" s="81"/>
      <c r="R443" s="81"/>
      <c r="S443" s="81"/>
      <c r="T443" s="81"/>
      <c r="U443" s="81"/>
      <c r="V443" s="81"/>
      <c r="W443" s="81">
        <f>SUM(Table1[[#This Row],[ADOPTED
Supplies]:[ADOPTED
Other]])+Table1[[#This Row],[
 ADOPTED
Capital Expenditures]]</f>
        <v>0</v>
      </c>
      <c r="X443" s="81"/>
      <c r="Y443" s="81"/>
      <c r="Z443" s="81">
        <v>222</v>
      </c>
      <c r="AA443" s="81"/>
      <c r="AB443" s="131" t="s">
        <v>2117</v>
      </c>
      <c r="AC443" s="68" t="s">
        <v>2111</v>
      </c>
      <c r="AD443" s="68" t="s">
        <v>2112</v>
      </c>
      <c r="AE443" s="79" t="s">
        <v>94</v>
      </c>
      <c r="AF443" s="68" t="s">
        <v>69</v>
      </c>
      <c r="AG443" s="92"/>
      <c r="AH443" s="72">
        <v>0</v>
      </c>
      <c r="AI443" s="72"/>
      <c r="AJ443" s="68"/>
      <c r="AK443" s="68"/>
      <c r="AL443" s="68"/>
      <c r="AM443" s="68"/>
      <c r="AN443" s="68"/>
      <c r="AO443" s="68"/>
      <c r="AP443" s="68"/>
      <c r="AQ443" s="68"/>
      <c r="AR443" s="68"/>
      <c r="AS443" s="68" t="s">
        <v>83</v>
      </c>
      <c r="AT443" s="115" t="s">
        <v>2119</v>
      </c>
      <c r="AU443" s="116" t="b">
        <f>IF(Table1[[#This Row],[PROPOSED
Form ID Name]]=Table1[[#This Row],[ADOPTED
Form ID Name]],TRUE,FALSE)</f>
        <v>1</v>
      </c>
      <c r="AV443" s="121" t="s">
        <v>2117</v>
      </c>
      <c r="AW443" s="122" t="b">
        <f>AND(Table1[[#This Row],[PROPOSED Adjustment Description]]=Table1[[#This Row],[ ADOPTED
Adjustment Description]],TRUE,FALSE)</f>
        <v>0</v>
      </c>
    </row>
    <row r="444" spans="1:49" s="1" customFormat="1" ht="45" hidden="1" customHeight="1" x14ac:dyDescent="0.15">
      <c r="A444" s="61">
        <v>100000</v>
      </c>
      <c r="B444" s="73" t="s">
        <v>57</v>
      </c>
      <c r="C444" s="63">
        <v>1105</v>
      </c>
      <c r="D444" s="73" t="s">
        <v>2120</v>
      </c>
      <c r="E444" s="73" t="s">
        <v>103</v>
      </c>
      <c r="F444" s="73" t="s">
        <v>83</v>
      </c>
      <c r="G444" s="73" t="s">
        <v>83</v>
      </c>
      <c r="H444" s="73" t="s">
        <v>83</v>
      </c>
      <c r="I444" s="125">
        <v>57518</v>
      </c>
      <c r="J444" s="127" t="s">
        <v>2121</v>
      </c>
      <c r="K444" s="74"/>
      <c r="L444" s="85">
        <v>-6985</v>
      </c>
      <c r="M444" s="75"/>
      <c r="N444" s="75"/>
      <c r="O444" s="75">
        <f>SUM(Table1[[#This Row],[Salaries and Wages]:[Variable Fringe]])</f>
        <v>0</v>
      </c>
      <c r="P444" s="75"/>
      <c r="Q444" s="75"/>
      <c r="R444" s="75"/>
      <c r="S444" s="75"/>
      <c r="T444" s="75"/>
      <c r="U444" s="75"/>
      <c r="V444" s="75"/>
      <c r="W444" s="75">
        <f>SUM(Table1[[#This Row],[ADOPTED
Supplies]:[ADOPTED
Other]])+Table1[[#This Row],[
 ADOPTED
Capital Expenditures]]</f>
        <v>0</v>
      </c>
      <c r="X444" s="75"/>
      <c r="Y444" s="75"/>
      <c r="Z444" s="85">
        <v>-6985</v>
      </c>
      <c r="AA444" s="75"/>
      <c r="AB444" s="131" t="s">
        <v>2122</v>
      </c>
      <c r="AC444" s="62" t="s">
        <v>2111</v>
      </c>
      <c r="AD444" s="62" t="s">
        <v>2112</v>
      </c>
      <c r="AE444" s="73" t="s">
        <v>94</v>
      </c>
      <c r="AF444" s="62" t="s">
        <v>69</v>
      </c>
      <c r="AG444" s="91"/>
      <c r="AH444" s="66">
        <v>0</v>
      </c>
      <c r="AI444" s="66"/>
      <c r="AJ444" s="62"/>
      <c r="AK444" s="62"/>
      <c r="AL444" s="62"/>
      <c r="AM444" s="62"/>
      <c r="AN444" s="62"/>
      <c r="AO444" s="62"/>
      <c r="AP444" s="62"/>
      <c r="AQ444" s="62"/>
      <c r="AR444" s="62"/>
      <c r="AS444" s="62" t="s">
        <v>83</v>
      </c>
      <c r="AT444" s="115" t="s">
        <v>2121</v>
      </c>
      <c r="AU444" s="116" t="b">
        <f>IF(Table1[[#This Row],[PROPOSED
Form ID Name]]=Table1[[#This Row],[ADOPTED
Form ID Name]],TRUE,FALSE)</f>
        <v>1</v>
      </c>
      <c r="AV444" s="121" t="s">
        <v>2122</v>
      </c>
      <c r="AW444" s="122" t="b">
        <f>AND(Table1[[#This Row],[PROPOSED Adjustment Description]]=Table1[[#This Row],[ ADOPTED
Adjustment Description]],TRUE,FALSE)</f>
        <v>0</v>
      </c>
    </row>
    <row r="445" spans="1:49" s="1" customFormat="1" ht="45" hidden="1" customHeight="1" x14ac:dyDescent="0.15">
      <c r="A445" s="67">
        <v>100000</v>
      </c>
      <c r="B445" s="79" t="s">
        <v>57</v>
      </c>
      <c r="C445" s="69">
        <v>1106</v>
      </c>
      <c r="D445" s="79" t="s">
        <v>2123</v>
      </c>
      <c r="E445" s="79" t="s">
        <v>103</v>
      </c>
      <c r="F445" s="79" t="s">
        <v>83</v>
      </c>
      <c r="G445" s="79" t="s">
        <v>83</v>
      </c>
      <c r="H445" s="79" t="s">
        <v>83</v>
      </c>
      <c r="I445" s="125">
        <v>57519</v>
      </c>
      <c r="J445" s="127" t="s">
        <v>2124</v>
      </c>
      <c r="K445" s="80"/>
      <c r="L445" s="83">
        <v>-4038</v>
      </c>
      <c r="M445" s="81"/>
      <c r="N445" s="81"/>
      <c r="O445" s="81">
        <f>SUM(Table1[[#This Row],[Salaries and Wages]:[Variable Fringe]])</f>
        <v>0</v>
      </c>
      <c r="P445" s="81"/>
      <c r="Q445" s="81"/>
      <c r="R445" s="81"/>
      <c r="S445" s="81"/>
      <c r="T445" s="81"/>
      <c r="U445" s="81"/>
      <c r="V445" s="81"/>
      <c r="W445" s="81">
        <f>SUM(Table1[[#This Row],[ADOPTED
Supplies]:[ADOPTED
Other]])+Table1[[#This Row],[
 ADOPTED
Capital Expenditures]]</f>
        <v>0</v>
      </c>
      <c r="X445" s="81"/>
      <c r="Y445" s="81"/>
      <c r="Z445" s="83">
        <v>-4038</v>
      </c>
      <c r="AA445" s="81"/>
      <c r="AB445" s="131" t="s">
        <v>2122</v>
      </c>
      <c r="AC445" s="68" t="s">
        <v>2111</v>
      </c>
      <c r="AD445" s="68" t="s">
        <v>2112</v>
      </c>
      <c r="AE445" s="79" t="s">
        <v>94</v>
      </c>
      <c r="AF445" s="68" t="s">
        <v>69</v>
      </c>
      <c r="AG445" s="92"/>
      <c r="AH445" s="72">
        <v>0</v>
      </c>
      <c r="AI445" s="72"/>
      <c r="AJ445" s="68"/>
      <c r="AK445" s="68"/>
      <c r="AL445" s="68"/>
      <c r="AM445" s="68"/>
      <c r="AN445" s="68"/>
      <c r="AO445" s="68"/>
      <c r="AP445" s="68"/>
      <c r="AQ445" s="68"/>
      <c r="AR445" s="68"/>
      <c r="AS445" s="68" t="s">
        <v>83</v>
      </c>
      <c r="AT445" s="115" t="s">
        <v>2124</v>
      </c>
      <c r="AU445" s="116" t="b">
        <f>IF(Table1[[#This Row],[PROPOSED
Form ID Name]]=Table1[[#This Row],[ADOPTED
Form ID Name]],TRUE,FALSE)</f>
        <v>1</v>
      </c>
      <c r="AV445" s="121" t="s">
        <v>2122</v>
      </c>
      <c r="AW445" s="122" t="b">
        <f>AND(Table1[[#This Row],[PROPOSED Adjustment Description]]=Table1[[#This Row],[ ADOPTED
Adjustment Description]],TRUE,FALSE)</f>
        <v>0</v>
      </c>
    </row>
    <row r="446" spans="1:49" s="1" customFormat="1" ht="45" hidden="1" customHeight="1" x14ac:dyDescent="0.15">
      <c r="A446" s="61">
        <v>100000</v>
      </c>
      <c r="B446" s="73" t="s">
        <v>57</v>
      </c>
      <c r="C446" s="63">
        <v>1107</v>
      </c>
      <c r="D446" s="73" t="s">
        <v>2125</v>
      </c>
      <c r="E446" s="73" t="s">
        <v>103</v>
      </c>
      <c r="F446" s="73" t="s">
        <v>83</v>
      </c>
      <c r="G446" s="73" t="s">
        <v>83</v>
      </c>
      <c r="H446" s="73" t="s">
        <v>83</v>
      </c>
      <c r="I446" s="125">
        <v>57520</v>
      </c>
      <c r="J446" s="127" t="s">
        <v>2126</v>
      </c>
      <c r="K446" s="74"/>
      <c r="L446" s="75">
        <v>5500</v>
      </c>
      <c r="M446" s="75"/>
      <c r="N446" s="75"/>
      <c r="O446" s="75">
        <f>SUM(Table1[[#This Row],[Salaries and Wages]:[Variable Fringe]])</f>
        <v>0</v>
      </c>
      <c r="P446" s="75"/>
      <c r="Q446" s="75"/>
      <c r="R446" s="75"/>
      <c r="S446" s="75"/>
      <c r="T446" s="75"/>
      <c r="U446" s="75"/>
      <c r="V446" s="75"/>
      <c r="W446" s="75">
        <f>SUM(Table1[[#This Row],[ADOPTED
Supplies]:[ADOPTED
Other]])+Table1[[#This Row],[
 ADOPTED
Capital Expenditures]]</f>
        <v>0</v>
      </c>
      <c r="X446" s="75"/>
      <c r="Y446" s="75"/>
      <c r="Z446" s="75">
        <v>5500</v>
      </c>
      <c r="AA446" s="75"/>
      <c r="AB446" s="131" t="s">
        <v>2110</v>
      </c>
      <c r="AC446" s="62" t="s">
        <v>2111</v>
      </c>
      <c r="AD446" s="62" t="s">
        <v>2112</v>
      </c>
      <c r="AE446" s="73" t="s">
        <v>94</v>
      </c>
      <c r="AF446" s="62" t="s">
        <v>69</v>
      </c>
      <c r="AG446" s="91"/>
      <c r="AH446" s="66">
        <v>0</v>
      </c>
      <c r="AI446" s="66"/>
      <c r="AJ446" s="62"/>
      <c r="AK446" s="62"/>
      <c r="AL446" s="62"/>
      <c r="AM446" s="62"/>
      <c r="AN446" s="62"/>
      <c r="AO446" s="62"/>
      <c r="AP446" s="62"/>
      <c r="AQ446" s="62"/>
      <c r="AR446" s="62"/>
      <c r="AS446" s="62" t="s">
        <v>83</v>
      </c>
      <c r="AT446" s="115" t="s">
        <v>2126</v>
      </c>
      <c r="AU446" s="116" t="b">
        <f>IF(Table1[[#This Row],[PROPOSED
Form ID Name]]=Table1[[#This Row],[ADOPTED
Form ID Name]],TRUE,FALSE)</f>
        <v>1</v>
      </c>
      <c r="AV446" s="121" t="s">
        <v>2110</v>
      </c>
      <c r="AW446" s="122" t="b">
        <f>AND(Table1[[#This Row],[PROPOSED Adjustment Description]]=Table1[[#This Row],[ ADOPTED
Adjustment Description]],TRUE,FALSE)</f>
        <v>0</v>
      </c>
    </row>
    <row r="447" spans="1:49" s="1" customFormat="1" ht="45" hidden="1" customHeight="1" x14ac:dyDescent="0.15">
      <c r="A447" s="67">
        <v>100000</v>
      </c>
      <c r="B447" s="79" t="s">
        <v>57</v>
      </c>
      <c r="C447" s="69">
        <v>1108</v>
      </c>
      <c r="D447" s="79" t="s">
        <v>2127</v>
      </c>
      <c r="E447" s="79" t="s">
        <v>103</v>
      </c>
      <c r="F447" s="79" t="s">
        <v>83</v>
      </c>
      <c r="G447" s="79" t="s">
        <v>83</v>
      </c>
      <c r="H447" s="79" t="s">
        <v>83</v>
      </c>
      <c r="I447" s="125">
        <v>57521</v>
      </c>
      <c r="J447" s="127" t="s">
        <v>2128</v>
      </c>
      <c r="K447" s="80"/>
      <c r="L447" s="83">
        <v>-10660</v>
      </c>
      <c r="M447" s="81"/>
      <c r="N447" s="81"/>
      <c r="O447" s="81">
        <f>SUM(Table1[[#This Row],[Salaries and Wages]:[Variable Fringe]])</f>
        <v>0</v>
      </c>
      <c r="P447" s="81"/>
      <c r="Q447" s="81"/>
      <c r="R447" s="81"/>
      <c r="S447" s="81"/>
      <c r="T447" s="81"/>
      <c r="U447" s="81"/>
      <c r="V447" s="81"/>
      <c r="W447" s="81">
        <f>SUM(Table1[[#This Row],[ADOPTED
Supplies]:[ADOPTED
Other]])+Table1[[#This Row],[
 ADOPTED
Capital Expenditures]]</f>
        <v>0</v>
      </c>
      <c r="X447" s="81"/>
      <c r="Y447" s="81"/>
      <c r="Z447" s="83">
        <v>-10660</v>
      </c>
      <c r="AA447" s="81"/>
      <c r="AB447" s="131" t="s">
        <v>2122</v>
      </c>
      <c r="AC447" s="68" t="s">
        <v>2111</v>
      </c>
      <c r="AD447" s="68" t="s">
        <v>2112</v>
      </c>
      <c r="AE447" s="79" t="s">
        <v>94</v>
      </c>
      <c r="AF447" s="68" t="s">
        <v>69</v>
      </c>
      <c r="AG447" s="92"/>
      <c r="AH447" s="72">
        <v>0</v>
      </c>
      <c r="AI447" s="72"/>
      <c r="AJ447" s="68"/>
      <c r="AK447" s="68"/>
      <c r="AL447" s="68"/>
      <c r="AM447" s="68"/>
      <c r="AN447" s="68"/>
      <c r="AO447" s="68"/>
      <c r="AP447" s="68"/>
      <c r="AQ447" s="68"/>
      <c r="AR447" s="68"/>
      <c r="AS447" s="68" t="s">
        <v>83</v>
      </c>
      <c r="AT447" s="115" t="s">
        <v>2128</v>
      </c>
      <c r="AU447" s="116" t="b">
        <f>IF(Table1[[#This Row],[PROPOSED
Form ID Name]]=Table1[[#This Row],[ADOPTED
Form ID Name]],TRUE,FALSE)</f>
        <v>1</v>
      </c>
      <c r="AV447" s="121" t="s">
        <v>2122</v>
      </c>
      <c r="AW447" s="122" t="b">
        <f>AND(Table1[[#This Row],[PROPOSED Adjustment Description]]=Table1[[#This Row],[ ADOPTED
Adjustment Description]],TRUE,FALSE)</f>
        <v>0</v>
      </c>
    </row>
    <row r="448" spans="1:49" s="1" customFormat="1" ht="45" hidden="1" customHeight="1" x14ac:dyDescent="0.15">
      <c r="A448" s="61">
        <v>100000</v>
      </c>
      <c r="B448" s="73" t="s">
        <v>57</v>
      </c>
      <c r="C448" s="63">
        <v>1109</v>
      </c>
      <c r="D448" s="73" t="s">
        <v>2129</v>
      </c>
      <c r="E448" s="73" t="s">
        <v>103</v>
      </c>
      <c r="F448" s="73" t="s">
        <v>83</v>
      </c>
      <c r="G448" s="73" t="s">
        <v>83</v>
      </c>
      <c r="H448" s="73" t="s">
        <v>83</v>
      </c>
      <c r="I448" s="125">
        <v>57522</v>
      </c>
      <c r="J448" s="127" t="s">
        <v>2130</v>
      </c>
      <c r="K448" s="74"/>
      <c r="L448" s="75">
        <v>5500</v>
      </c>
      <c r="M448" s="75"/>
      <c r="N448" s="75"/>
      <c r="O448" s="75">
        <f>SUM(Table1[[#This Row],[Salaries and Wages]:[Variable Fringe]])</f>
        <v>0</v>
      </c>
      <c r="P448" s="75"/>
      <c r="Q448" s="75"/>
      <c r="R448" s="75"/>
      <c r="S448" s="75"/>
      <c r="T448" s="75"/>
      <c r="U448" s="75"/>
      <c r="V448" s="75"/>
      <c r="W448" s="75">
        <f>SUM(Table1[[#This Row],[ADOPTED
Supplies]:[ADOPTED
Other]])+Table1[[#This Row],[
 ADOPTED
Capital Expenditures]]</f>
        <v>0</v>
      </c>
      <c r="X448" s="75"/>
      <c r="Y448" s="75"/>
      <c r="Z448" s="75">
        <v>5500</v>
      </c>
      <c r="AA448" s="75"/>
      <c r="AB448" s="131" t="s">
        <v>2110</v>
      </c>
      <c r="AC448" s="62" t="s">
        <v>2111</v>
      </c>
      <c r="AD448" s="62" t="s">
        <v>2112</v>
      </c>
      <c r="AE448" s="73" t="s">
        <v>94</v>
      </c>
      <c r="AF448" s="62" t="s">
        <v>69</v>
      </c>
      <c r="AG448" s="91"/>
      <c r="AH448" s="66">
        <v>0</v>
      </c>
      <c r="AI448" s="66"/>
      <c r="AJ448" s="62"/>
      <c r="AK448" s="62"/>
      <c r="AL448" s="62"/>
      <c r="AM448" s="62"/>
      <c r="AN448" s="62"/>
      <c r="AO448" s="62"/>
      <c r="AP448" s="62"/>
      <c r="AQ448" s="62"/>
      <c r="AR448" s="62"/>
      <c r="AS448" s="62" t="s">
        <v>83</v>
      </c>
      <c r="AT448" s="115" t="s">
        <v>2130</v>
      </c>
      <c r="AU448" s="116" t="b">
        <f>IF(Table1[[#This Row],[PROPOSED
Form ID Name]]=Table1[[#This Row],[ADOPTED
Form ID Name]],TRUE,FALSE)</f>
        <v>1</v>
      </c>
      <c r="AV448" s="121" t="s">
        <v>2110</v>
      </c>
      <c r="AW448" s="122" t="b">
        <f>AND(Table1[[#This Row],[PROPOSED Adjustment Description]]=Table1[[#This Row],[ ADOPTED
Adjustment Description]],TRUE,FALSE)</f>
        <v>0</v>
      </c>
    </row>
    <row r="449" spans="1:49" s="1" customFormat="1" ht="45" hidden="1" customHeight="1" x14ac:dyDescent="0.15">
      <c r="A449" s="67">
        <v>100000</v>
      </c>
      <c r="B449" s="79" t="s">
        <v>57</v>
      </c>
      <c r="C449" s="69">
        <v>1101</v>
      </c>
      <c r="D449" s="79" t="s">
        <v>2108</v>
      </c>
      <c r="E449" s="79" t="s">
        <v>238</v>
      </c>
      <c r="F449" s="79" t="s">
        <v>83</v>
      </c>
      <c r="G449" s="79" t="s">
        <v>83</v>
      </c>
      <c r="H449" s="79" t="s">
        <v>83</v>
      </c>
      <c r="I449" s="125">
        <v>57523</v>
      </c>
      <c r="J449" s="127" t="s">
        <v>2131</v>
      </c>
      <c r="K449" s="80"/>
      <c r="L449" s="81"/>
      <c r="M449" s="81"/>
      <c r="N449" s="81"/>
      <c r="O449" s="81">
        <f>SUM(Table1[[#This Row],[Salaries and Wages]:[Variable Fringe]])</f>
        <v>0</v>
      </c>
      <c r="P449" s="81"/>
      <c r="Q449" s="81">
        <v>66000</v>
      </c>
      <c r="R449" s="81"/>
      <c r="S449" s="81"/>
      <c r="T449" s="81"/>
      <c r="U449" s="81"/>
      <c r="V449" s="81"/>
      <c r="W449" s="81">
        <f>SUM(Table1[[#This Row],[ADOPTED
Supplies]:[ADOPTED
Other]])+Table1[[#This Row],[
 ADOPTED
Capital Expenditures]]</f>
        <v>504491</v>
      </c>
      <c r="X449" s="81"/>
      <c r="Y449" s="81"/>
      <c r="Z449" s="81">
        <v>66000</v>
      </c>
      <c r="AA449" s="81"/>
      <c r="AB449" s="132" t="s">
        <v>2132</v>
      </c>
      <c r="AC449" s="68" t="s">
        <v>2133</v>
      </c>
      <c r="AD449" s="68" t="s">
        <v>2134</v>
      </c>
      <c r="AE449" s="79" t="s">
        <v>94</v>
      </c>
      <c r="AF449" s="68" t="s">
        <v>69</v>
      </c>
      <c r="AG449" s="92"/>
      <c r="AH449" s="72">
        <v>0</v>
      </c>
      <c r="AI449" s="72"/>
      <c r="AJ449" s="68"/>
      <c r="AK449" s="68"/>
      <c r="AL449" s="68"/>
      <c r="AM449" s="68"/>
      <c r="AN449" s="68"/>
      <c r="AO449" s="68"/>
      <c r="AP449" s="68"/>
      <c r="AQ449" s="68"/>
      <c r="AR449" s="68"/>
      <c r="AS449" s="68" t="s">
        <v>83</v>
      </c>
      <c r="AT449" s="115" t="s">
        <v>2131</v>
      </c>
      <c r="AU449" s="116" t="b">
        <f>IF(Table1[[#This Row],[PROPOSED
Form ID Name]]=Table1[[#This Row],[ADOPTED
Form ID Name]],TRUE,FALSE)</f>
        <v>1</v>
      </c>
      <c r="AV449" s="121" t="s">
        <v>2132</v>
      </c>
      <c r="AW449" s="122" t="b">
        <f>AND(Table1[[#This Row],[PROPOSED Adjustment Description]]=Table1[[#This Row],[ ADOPTED
Adjustment Description]],TRUE,FALSE)</f>
        <v>0</v>
      </c>
    </row>
    <row r="450" spans="1:49" s="1" customFormat="1" ht="45" hidden="1" customHeight="1" x14ac:dyDescent="0.15">
      <c r="A450" s="61">
        <v>100000</v>
      </c>
      <c r="B450" s="73" t="s">
        <v>57</v>
      </c>
      <c r="C450" s="63">
        <v>1102</v>
      </c>
      <c r="D450" s="73" t="s">
        <v>2113</v>
      </c>
      <c r="E450" s="73" t="s">
        <v>238</v>
      </c>
      <c r="F450" s="73" t="s">
        <v>83</v>
      </c>
      <c r="G450" s="73" t="s">
        <v>83</v>
      </c>
      <c r="H450" s="73" t="s">
        <v>83</v>
      </c>
      <c r="I450" s="125">
        <v>57524</v>
      </c>
      <c r="J450" s="127" t="s">
        <v>2135</v>
      </c>
      <c r="K450" s="74"/>
      <c r="L450" s="75"/>
      <c r="M450" s="75"/>
      <c r="N450" s="75"/>
      <c r="O450" s="75">
        <f>SUM(Table1[[#This Row],[Salaries and Wages]:[Variable Fringe]])</f>
        <v>0</v>
      </c>
      <c r="P450" s="75"/>
      <c r="Q450" s="75">
        <v>66000</v>
      </c>
      <c r="R450" s="75"/>
      <c r="S450" s="75"/>
      <c r="T450" s="75"/>
      <c r="U450" s="75"/>
      <c r="V450" s="75"/>
      <c r="W450" s="75">
        <f>SUM(Table1[[#This Row],[ADOPTED
Supplies]:[ADOPTED
Other]])+Table1[[#This Row],[
 ADOPTED
Capital Expenditures]]</f>
        <v>0</v>
      </c>
      <c r="X450" s="75"/>
      <c r="Y450" s="75"/>
      <c r="Z450" s="75">
        <v>66000</v>
      </c>
      <c r="AA450" s="75"/>
      <c r="AB450" s="132" t="s">
        <v>2132</v>
      </c>
      <c r="AC450" s="62" t="s">
        <v>2133</v>
      </c>
      <c r="AD450" s="62" t="s">
        <v>2134</v>
      </c>
      <c r="AE450" s="73" t="s">
        <v>94</v>
      </c>
      <c r="AF450" s="62" t="s">
        <v>69</v>
      </c>
      <c r="AG450" s="91"/>
      <c r="AH450" s="66">
        <v>0</v>
      </c>
      <c r="AI450" s="66"/>
      <c r="AJ450" s="62"/>
      <c r="AK450" s="62"/>
      <c r="AL450" s="62"/>
      <c r="AM450" s="62"/>
      <c r="AN450" s="62"/>
      <c r="AO450" s="62"/>
      <c r="AP450" s="62"/>
      <c r="AQ450" s="62"/>
      <c r="AR450" s="62"/>
      <c r="AS450" s="62" t="s">
        <v>83</v>
      </c>
      <c r="AT450" s="115" t="s">
        <v>2135</v>
      </c>
      <c r="AU450" s="116" t="b">
        <f>IF(Table1[[#This Row],[PROPOSED
Form ID Name]]=Table1[[#This Row],[ADOPTED
Form ID Name]],TRUE,FALSE)</f>
        <v>1</v>
      </c>
      <c r="AV450" s="121" t="s">
        <v>2132</v>
      </c>
      <c r="AW450" s="122" t="b">
        <f>AND(Table1[[#This Row],[PROPOSED Adjustment Description]]=Table1[[#This Row],[ ADOPTED
Adjustment Description]],TRUE,FALSE)</f>
        <v>0</v>
      </c>
    </row>
    <row r="451" spans="1:49" s="1" customFormat="1" ht="45" hidden="1" customHeight="1" x14ac:dyDescent="0.15">
      <c r="A451" s="67">
        <v>100000</v>
      </c>
      <c r="B451" s="79" t="s">
        <v>57</v>
      </c>
      <c r="C451" s="69">
        <v>1103</v>
      </c>
      <c r="D451" s="79" t="s">
        <v>2115</v>
      </c>
      <c r="E451" s="79" t="s">
        <v>238</v>
      </c>
      <c r="F451" s="79" t="s">
        <v>83</v>
      </c>
      <c r="G451" s="79" t="s">
        <v>83</v>
      </c>
      <c r="H451" s="79" t="s">
        <v>83</v>
      </c>
      <c r="I451" s="125">
        <v>57525</v>
      </c>
      <c r="J451" s="127" t="s">
        <v>2136</v>
      </c>
      <c r="K451" s="80"/>
      <c r="L451" s="81"/>
      <c r="M451" s="81"/>
      <c r="N451" s="81"/>
      <c r="O451" s="81">
        <f>SUM(Table1[[#This Row],[Salaries and Wages]:[Variable Fringe]])</f>
        <v>0</v>
      </c>
      <c r="P451" s="81"/>
      <c r="Q451" s="81">
        <v>66000</v>
      </c>
      <c r="R451" s="81"/>
      <c r="S451" s="81"/>
      <c r="T451" s="81"/>
      <c r="U451" s="81"/>
      <c r="V451" s="81"/>
      <c r="W451" s="81">
        <f>SUM(Table1[[#This Row],[ADOPTED
Supplies]:[ADOPTED
Other]])+Table1[[#This Row],[
 ADOPTED
Capital Expenditures]]</f>
        <v>0</v>
      </c>
      <c r="X451" s="81"/>
      <c r="Y451" s="81"/>
      <c r="Z451" s="81">
        <v>66000</v>
      </c>
      <c r="AA451" s="81"/>
      <c r="AB451" s="132" t="s">
        <v>2132</v>
      </c>
      <c r="AC451" s="68" t="s">
        <v>2133</v>
      </c>
      <c r="AD451" s="68" t="s">
        <v>2134</v>
      </c>
      <c r="AE451" s="79" t="s">
        <v>94</v>
      </c>
      <c r="AF451" s="68" t="s">
        <v>69</v>
      </c>
      <c r="AG451" s="92"/>
      <c r="AH451" s="72">
        <v>0</v>
      </c>
      <c r="AI451" s="72"/>
      <c r="AJ451" s="68"/>
      <c r="AK451" s="68"/>
      <c r="AL451" s="68"/>
      <c r="AM451" s="68"/>
      <c r="AN451" s="68"/>
      <c r="AO451" s="68"/>
      <c r="AP451" s="68"/>
      <c r="AQ451" s="68"/>
      <c r="AR451" s="68"/>
      <c r="AS451" s="68" t="s">
        <v>83</v>
      </c>
      <c r="AT451" s="115" t="s">
        <v>2136</v>
      </c>
      <c r="AU451" s="116" t="b">
        <f>IF(Table1[[#This Row],[PROPOSED
Form ID Name]]=Table1[[#This Row],[ADOPTED
Form ID Name]],TRUE,FALSE)</f>
        <v>1</v>
      </c>
      <c r="AV451" s="121" t="s">
        <v>2132</v>
      </c>
      <c r="AW451" s="122" t="b">
        <f>AND(Table1[[#This Row],[PROPOSED Adjustment Description]]=Table1[[#This Row],[ ADOPTED
Adjustment Description]],TRUE,FALSE)</f>
        <v>0</v>
      </c>
    </row>
    <row r="452" spans="1:49" s="1" customFormat="1" ht="45" hidden="1" customHeight="1" x14ac:dyDescent="0.15">
      <c r="A452" s="61">
        <v>100000</v>
      </c>
      <c r="B452" s="73" t="s">
        <v>57</v>
      </c>
      <c r="C452" s="63">
        <v>1104</v>
      </c>
      <c r="D452" s="73" t="s">
        <v>2118</v>
      </c>
      <c r="E452" s="73" t="s">
        <v>238</v>
      </c>
      <c r="F452" s="73" t="s">
        <v>83</v>
      </c>
      <c r="G452" s="73" t="s">
        <v>83</v>
      </c>
      <c r="H452" s="73" t="s">
        <v>83</v>
      </c>
      <c r="I452" s="125">
        <v>57526</v>
      </c>
      <c r="J452" s="127" t="s">
        <v>2137</v>
      </c>
      <c r="K452" s="74"/>
      <c r="L452" s="75"/>
      <c r="M452" s="75"/>
      <c r="N452" s="75"/>
      <c r="O452" s="75">
        <f>SUM(Table1[[#This Row],[Salaries and Wages]:[Variable Fringe]])</f>
        <v>0</v>
      </c>
      <c r="P452" s="75"/>
      <c r="Q452" s="75">
        <v>66000</v>
      </c>
      <c r="R452" s="75"/>
      <c r="S452" s="75"/>
      <c r="T452" s="75"/>
      <c r="U452" s="75"/>
      <c r="V452" s="75"/>
      <c r="W452" s="75">
        <f>SUM(Table1[[#This Row],[ADOPTED
Supplies]:[ADOPTED
Other]])+Table1[[#This Row],[
 ADOPTED
Capital Expenditures]]</f>
        <v>-75955</v>
      </c>
      <c r="X452" s="75"/>
      <c r="Y452" s="75"/>
      <c r="Z452" s="75">
        <v>66000</v>
      </c>
      <c r="AA452" s="75"/>
      <c r="AB452" s="132" t="s">
        <v>2132</v>
      </c>
      <c r="AC452" s="62" t="s">
        <v>2133</v>
      </c>
      <c r="AD452" s="62" t="s">
        <v>2134</v>
      </c>
      <c r="AE452" s="73" t="s">
        <v>94</v>
      </c>
      <c r="AF452" s="62" t="s">
        <v>69</v>
      </c>
      <c r="AG452" s="91"/>
      <c r="AH452" s="66">
        <v>0</v>
      </c>
      <c r="AI452" s="66"/>
      <c r="AJ452" s="62"/>
      <c r="AK452" s="62"/>
      <c r="AL452" s="62"/>
      <c r="AM452" s="62"/>
      <c r="AN452" s="62"/>
      <c r="AO452" s="62"/>
      <c r="AP452" s="62"/>
      <c r="AQ452" s="62"/>
      <c r="AR452" s="62"/>
      <c r="AS452" s="62" t="s">
        <v>83</v>
      </c>
      <c r="AT452" s="115" t="s">
        <v>2137</v>
      </c>
      <c r="AU452" s="116" t="b">
        <f>IF(Table1[[#This Row],[PROPOSED
Form ID Name]]=Table1[[#This Row],[ADOPTED
Form ID Name]],TRUE,FALSE)</f>
        <v>1</v>
      </c>
      <c r="AV452" s="121" t="s">
        <v>2132</v>
      </c>
      <c r="AW452" s="122" t="b">
        <f>AND(Table1[[#This Row],[PROPOSED Adjustment Description]]=Table1[[#This Row],[ ADOPTED
Adjustment Description]],TRUE,FALSE)</f>
        <v>0</v>
      </c>
    </row>
    <row r="453" spans="1:49" s="1" customFormat="1" ht="45" hidden="1" customHeight="1" x14ac:dyDescent="0.15">
      <c r="A453" s="67">
        <v>100000</v>
      </c>
      <c r="B453" s="79" t="s">
        <v>57</v>
      </c>
      <c r="C453" s="69">
        <v>1105</v>
      </c>
      <c r="D453" s="79" t="s">
        <v>2120</v>
      </c>
      <c r="E453" s="79" t="s">
        <v>238</v>
      </c>
      <c r="F453" s="79" t="s">
        <v>83</v>
      </c>
      <c r="G453" s="79" t="s">
        <v>83</v>
      </c>
      <c r="H453" s="79" t="s">
        <v>83</v>
      </c>
      <c r="I453" s="125">
        <v>57527</v>
      </c>
      <c r="J453" s="127" t="s">
        <v>2138</v>
      </c>
      <c r="K453" s="80"/>
      <c r="L453" s="81"/>
      <c r="M453" s="81"/>
      <c r="N453" s="81"/>
      <c r="O453" s="81">
        <f>SUM(Table1[[#This Row],[Salaries and Wages]:[Variable Fringe]])</f>
        <v>0</v>
      </c>
      <c r="P453" s="81"/>
      <c r="Q453" s="81">
        <v>66000</v>
      </c>
      <c r="R453" s="81"/>
      <c r="S453" s="81"/>
      <c r="T453" s="81"/>
      <c r="U453" s="81"/>
      <c r="V453" s="81"/>
      <c r="W453" s="81">
        <f>SUM(Table1[[#This Row],[ADOPTED
Supplies]:[ADOPTED
Other]])+Table1[[#This Row],[
 ADOPTED
Capital Expenditures]]</f>
        <v>0</v>
      </c>
      <c r="X453" s="81"/>
      <c r="Y453" s="81"/>
      <c r="Z453" s="81">
        <v>66000</v>
      </c>
      <c r="AA453" s="81"/>
      <c r="AB453" s="132" t="s">
        <v>2132</v>
      </c>
      <c r="AC453" s="68" t="s">
        <v>2133</v>
      </c>
      <c r="AD453" s="68" t="s">
        <v>2134</v>
      </c>
      <c r="AE453" s="79" t="s">
        <v>94</v>
      </c>
      <c r="AF453" s="68" t="s">
        <v>69</v>
      </c>
      <c r="AG453" s="92"/>
      <c r="AH453" s="72">
        <v>0</v>
      </c>
      <c r="AI453" s="72"/>
      <c r="AJ453" s="68"/>
      <c r="AK453" s="68"/>
      <c r="AL453" s="68"/>
      <c r="AM453" s="68"/>
      <c r="AN453" s="68"/>
      <c r="AO453" s="68"/>
      <c r="AP453" s="68"/>
      <c r="AQ453" s="68"/>
      <c r="AR453" s="68"/>
      <c r="AS453" s="68" t="s">
        <v>83</v>
      </c>
      <c r="AT453" s="115" t="s">
        <v>2138</v>
      </c>
      <c r="AU453" s="116" t="b">
        <f>IF(Table1[[#This Row],[PROPOSED
Form ID Name]]=Table1[[#This Row],[ADOPTED
Form ID Name]],TRUE,FALSE)</f>
        <v>1</v>
      </c>
      <c r="AV453" s="121" t="s">
        <v>2132</v>
      </c>
      <c r="AW453" s="122" t="b">
        <f>AND(Table1[[#This Row],[PROPOSED Adjustment Description]]=Table1[[#This Row],[ ADOPTED
Adjustment Description]],TRUE,FALSE)</f>
        <v>0</v>
      </c>
    </row>
    <row r="454" spans="1:49" s="1" customFormat="1" ht="45" hidden="1" customHeight="1" x14ac:dyDescent="0.15">
      <c r="A454" s="61">
        <v>100000</v>
      </c>
      <c r="B454" s="73" t="s">
        <v>57</v>
      </c>
      <c r="C454" s="63">
        <v>1106</v>
      </c>
      <c r="D454" s="73" t="s">
        <v>2123</v>
      </c>
      <c r="E454" s="73" t="s">
        <v>238</v>
      </c>
      <c r="F454" s="73" t="s">
        <v>83</v>
      </c>
      <c r="G454" s="73" t="s">
        <v>83</v>
      </c>
      <c r="H454" s="73" t="s">
        <v>83</v>
      </c>
      <c r="I454" s="125">
        <v>57528</v>
      </c>
      <c r="J454" s="127" t="s">
        <v>2139</v>
      </c>
      <c r="K454" s="74"/>
      <c r="L454" s="75"/>
      <c r="M454" s="75"/>
      <c r="N454" s="75"/>
      <c r="O454" s="75">
        <f>SUM(Table1[[#This Row],[Salaries and Wages]:[Variable Fringe]])</f>
        <v>0</v>
      </c>
      <c r="P454" s="75"/>
      <c r="Q454" s="75">
        <v>66000</v>
      </c>
      <c r="R454" s="75"/>
      <c r="S454" s="75"/>
      <c r="T454" s="75"/>
      <c r="U454" s="75"/>
      <c r="V454" s="75"/>
      <c r="W454" s="75">
        <f>SUM(Table1[[#This Row],[ADOPTED
Supplies]:[ADOPTED
Other]])+Table1[[#This Row],[
 ADOPTED
Capital Expenditures]]</f>
        <v>0</v>
      </c>
      <c r="X454" s="75"/>
      <c r="Y454" s="75"/>
      <c r="Z454" s="75">
        <v>66000</v>
      </c>
      <c r="AA454" s="75"/>
      <c r="AB454" s="132" t="s">
        <v>2132</v>
      </c>
      <c r="AC454" s="62" t="s">
        <v>2133</v>
      </c>
      <c r="AD454" s="62" t="s">
        <v>2134</v>
      </c>
      <c r="AE454" s="73" t="s">
        <v>94</v>
      </c>
      <c r="AF454" s="62" t="s">
        <v>69</v>
      </c>
      <c r="AG454" s="91"/>
      <c r="AH454" s="66">
        <v>0</v>
      </c>
      <c r="AI454" s="66"/>
      <c r="AJ454" s="62"/>
      <c r="AK454" s="62"/>
      <c r="AL454" s="62"/>
      <c r="AM454" s="62"/>
      <c r="AN454" s="62"/>
      <c r="AO454" s="62"/>
      <c r="AP454" s="62"/>
      <c r="AQ454" s="62"/>
      <c r="AR454" s="62"/>
      <c r="AS454" s="62" t="s">
        <v>83</v>
      </c>
      <c r="AT454" s="115" t="s">
        <v>2139</v>
      </c>
      <c r="AU454" s="116" t="b">
        <f>IF(Table1[[#This Row],[PROPOSED
Form ID Name]]=Table1[[#This Row],[ADOPTED
Form ID Name]],TRUE,FALSE)</f>
        <v>1</v>
      </c>
      <c r="AV454" s="121" t="s">
        <v>2132</v>
      </c>
      <c r="AW454" s="122" t="b">
        <f>AND(Table1[[#This Row],[PROPOSED Adjustment Description]]=Table1[[#This Row],[ ADOPTED
Adjustment Description]],TRUE,FALSE)</f>
        <v>0</v>
      </c>
    </row>
    <row r="455" spans="1:49" s="1" customFormat="1" ht="45" hidden="1" customHeight="1" x14ac:dyDescent="0.15">
      <c r="A455" s="67">
        <v>100000</v>
      </c>
      <c r="B455" s="79" t="s">
        <v>57</v>
      </c>
      <c r="C455" s="69">
        <v>1107</v>
      </c>
      <c r="D455" s="79" t="s">
        <v>2125</v>
      </c>
      <c r="E455" s="79" t="s">
        <v>238</v>
      </c>
      <c r="F455" s="79" t="s">
        <v>83</v>
      </c>
      <c r="G455" s="79" t="s">
        <v>83</v>
      </c>
      <c r="H455" s="79" t="s">
        <v>83</v>
      </c>
      <c r="I455" s="125">
        <v>57529</v>
      </c>
      <c r="J455" s="127" t="s">
        <v>2140</v>
      </c>
      <c r="K455" s="80"/>
      <c r="L455" s="81"/>
      <c r="M455" s="81"/>
      <c r="N455" s="81"/>
      <c r="O455" s="81">
        <f>SUM(Table1[[#This Row],[Salaries and Wages]:[Variable Fringe]])</f>
        <v>0</v>
      </c>
      <c r="P455" s="81"/>
      <c r="Q455" s="81">
        <v>66000</v>
      </c>
      <c r="R455" s="81"/>
      <c r="S455" s="81"/>
      <c r="T455" s="81"/>
      <c r="U455" s="81"/>
      <c r="V455" s="81"/>
      <c r="W455" s="81">
        <f>SUM(Table1[[#This Row],[ADOPTED
Supplies]:[ADOPTED
Other]])+Table1[[#This Row],[
 ADOPTED
Capital Expenditures]]</f>
        <v>0</v>
      </c>
      <c r="X455" s="81"/>
      <c r="Y455" s="81"/>
      <c r="Z455" s="81">
        <v>66000</v>
      </c>
      <c r="AA455" s="81"/>
      <c r="AB455" s="132" t="s">
        <v>2132</v>
      </c>
      <c r="AC455" s="68" t="s">
        <v>2133</v>
      </c>
      <c r="AD455" s="68" t="s">
        <v>2134</v>
      </c>
      <c r="AE455" s="79" t="s">
        <v>94</v>
      </c>
      <c r="AF455" s="68" t="s">
        <v>69</v>
      </c>
      <c r="AG455" s="92"/>
      <c r="AH455" s="72">
        <v>0</v>
      </c>
      <c r="AI455" s="72"/>
      <c r="AJ455" s="68"/>
      <c r="AK455" s="68"/>
      <c r="AL455" s="68"/>
      <c r="AM455" s="68"/>
      <c r="AN455" s="68"/>
      <c r="AO455" s="68"/>
      <c r="AP455" s="68"/>
      <c r="AQ455" s="68"/>
      <c r="AR455" s="68"/>
      <c r="AS455" s="68" t="s">
        <v>83</v>
      </c>
      <c r="AT455" s="115" t="s">
        <v>2140</v>
      </c>
      <c r="AU455" s="116" t="b">
        <f>IF(Table1[[#This Row],[PROPOSED
Form ID Name]]=Table1[[#This Row],[ADOPTED
Form ID Name]],TRUE,FALSE)</f>
        <v>1</v>
      </c>
      <c r="AV455" s="121" t="s">
        <v>2132</v>
      </c>
      <c r="AW455" s="122" t="b">
        <f>AND(Table1[[#This Row],[PROPOSED Adjustment Description]]=Table1[[#This Row],[ ADOPTED
Adjustment Description]],TRUE,FALSE)</f>
        <v>0</v>
      </c>
    </row>
    <row r="456" spans="1:49" s="1" customFormat="1" ht="45" hidden="1" customHeight="1" x14ac:dyDescent="0.15">
      <c r="A456" s="61">
        <v>100000</v>
      </c>
      <c r="B456" s="73" t="s">
        <v>57</v>
      </c>
      <c r="C456" s="63">
        <v>1108</v>
      </c>
      <c r="D456" s="73" t="s">
        <v>2127</v>
      </c>
      <c r="E456" s="73" t="s">
        <v>238</v>
      </c>
      <c r="F456" s="73" t="s">
        <v>83</v>
      </c>
      <c r="G456" s="73" t="s">
        <v>83</v>
      </c>
      <c r="H456" s="73" t="s">
        <v>83</v>
      </c>
      <c r="I456" s="125">
        <v>57530</v>
      </c>
      <c r="J456" s="127" t="s">
        <v>2141</v>
      </c>
      <c r="K456" s="74"/>
      <c r="L456" s="75"/>
      <c r="M456" s="75"/>
      <c r="N456" s="75"/>
      <c r="O456" s="75">
        <f>SUM(Table1[[#This Row],[Salaries and Wages]:[Variable Fringe]])</f>
        <v>0</v>
      </c>
      <c r="P456" s="75"/>
      <c r="Q456" s="75">
        <v>66000</v>
      </c>
      <c r="R456" s="75"/>
      <c r="S456" s="75"/>
      <c r="T456" s="75"/>
      <c r="U456" s="75"/>
      <c r="V456" s="75"/>
      <c r="W456" s="75">
        <f>SUM(Table1[[#This Row],[ADOPTED
Supplies]:[ADOPTED
Other]])+Table1[[#This Row],[
 ADOPTED
Capital Expenditures]]</f>
        <v>0</v>
      </c>
      <c r="X456" s="75"/>
      <c r="Y456" s="75"/>
      <c r="Z456" s="75">
        <v>66000</v>
      </c>
      <c r="AA456" s="75"/>
      <c r="AB456" s="132" t="s">
        <v>2132</v>
      </c>
      <c r="AC456" s="62" t="s">
        <v>2133</v>
      </c>
      <c r="AD456" s="62" t="s">
        <v>2134</v>
      </c>
      <c r="AE456" s="73" t="s">
        <v>94</v>
      </c>
      <c r="AF456" s="62" t="s">
        <v>69</v>
      </c>
      <c r="AG456" s="91"/>
      <c r="AH456" s="66">
        <v>0</v>
      </c>
      <c r="AI456" s="66"/>
      <c r="AJ456" s="62"/>
      <c r="AK456" s="62"/>
      <c r="AL456" s="62"/>
      <c r="AM456" s="62"/>
      <c r="AN456" s="62"/>
      <c r="AO456" s="62"/>
      <c r="AP456" s="62"/>
      <c r="AQ456" s="62"/>
      <c r="AR456" s="62"/>
      <c r="AS456" s="62" t="s">
        <v>83</v>
      </c>
      <c r="AT456" s="115" t="s">
        <v>2141</v>
      </c>
      <c r="AU456" s="116" t="b">
        <f>IF(Table1[[#This Row],[PROPOSED
Form ID Name]]=Table1[[#This Row],[ADOPTED
Form ID Name]],TRUE,FALSE)</f>
        <v>1</v>
      </c>
      <c r="AV456" s="121" t="s">
        <v>2132</v>
      </c>
      <c r="AW456" s="122" t="b">
        <f>AND(Table1[[#This Row],[PROPOSED Adjustment Description]]=Table1[[#This Row],[ ADOPTED
Adjustment Description]],TRUE,FALSE)</f>
        <v>0</v>
      </c>
    </row>
    <row r="457" spans="1:49" s="1" customFormat="1" ht="45" hidden="1" customHeight="1" x14ac:dyDescent="0.15">
      <c r="A457" s="67">
        <v>100000</v>
      </c>
      <c r="B457" s="79" t="s">
        <v>57</v>
      </c>
      <c r="C457" s="69">
        <v>1109</v>
      </c>
      <c r="D457" s="79" t="s">
        <v>2129</v>
      </c>
      <c r="E457" s="79" t="s">
        <v>238</v>
      </c>
      <c r="F457" s="79" t="s">
        <v>83</v>
      </c>
      <c r="G457" s="79" t="s">
        <v>83</v>
      </c>
      <c r="H457" s="79" t="s">
        <v>83</v>
      </c>
      <c r="I457" s="125">
        <v>57531</v>
      </c>
      <c r="J457" s="127" t="s">
        <v>2142</v>
      </c>
      <c r="K457" s="80"/>
      <c r="L457" s="81"/>
      <c r="M457" s="81"/>
      <c r="N457" s="81"/>
      <c r="O457" s="81">
        <f>SUM(Table1[[#This Row],[Salaries and Wages]:[Variable Fringe]])</f>
        <v>0</v>
      </c>
      <c r="P457" s="81"/>
      <c r="Q457" s="81">
        <v>66000</v>
      </c>
      <c r="R457" s="81"/>
      <c r="S457" s="81"/>
      <c r="T457" s="81"/>
      <c r="U457" s="81"/>
      <c r="V457" s="81"/>
      <c r="W457" s="81">
        <f>SUM(Table1[[#This Row],[ADOPTED
Supplies]:[ADOPTED
Other]])+Table1[[#This Row],[
 ADOPTED
Capital Expenditures]]</f>
        <v>0</v>
      </c>
      <c r="X457" s="81"/>
      <c r="Y457" s="81"/>
      <c r="Z457" s="81">
        <v>66000</v>
      </c>
      <c r="AA457" s="81"/>
      <c r="AB457" s="132" t="s">
        <v>2132</v>
      </c>
      <c r="AC457" s="68" t="s">
        <v>2133</v>
      </c>
      <c r="AD457" s="68" t="s">
        <v>2134</v>
      </c>
      <c r="AE457" s="79" t="s">
        <v>94</v>
      </c>
      <c r="AF457" s="68" t="s">
        <v>69</v>
      </c>
      <c r="AG457" s="92"/>
      <c r="AH457" s="72">
        <v>0</v>
      </c>
      <c r="AI457" s="72"/>
      <c r="AJ457" s="68"/>
      <c r="AK457" s="68"/>
      <c r="AL457" s="68"/>
      <c r="AM457" s="68"/>
      <c r="AN457" s="68"/>
      <c r="AO457" s="68"/>
      <c r="AP457" s="68"/>
      <c r="AQ457" s="68"/>
      <c r="AR457" s="68"/>
      <c r="AS457" s="68" t="s">
        <v>83</v>
      </c>
      <c r="AT457" s="115" t="s">
        <v>2142</v>
      </c>
      <c r="AU457" s="116" t="b">
        <f>IF(Table1[[#This Row],[PROPOSED
Form ID Name]]=Table1[[#This Row],[ADOPTED
Form ID Name]],TRUE,FALSE)</f>
        <v>1</v>
      </c>
      <c r="AV457" s="121" t="s">
        <v>2132</v>
      </c>
      <c r="AW457" s="122" t="b">
        <f>AND(Table1[[#This Row],[PROPOSED Adjustment Description]]=Table1[[#This Row],[ ADOPTED
Adjustment Description]],TRUE,FALSE)</f>
        <v>0</v>
      </c>
    </row>
    <row r="458" spans="1:49" s="1" customFormat="1" ht="45" hidden="1" customHeight="1" x14ac:dyDescent="0.15">
      <c r="A458" s="61">
        <v>100000</v>
      </c>
      <c r="B458" s="73" t="s">
        <v>57</v>
      </c>
      <c r="C458" s="63">
        <v>1001</v>
      </c>
      <c r="D458" s="73" t="s">
        <v>232</v>
      </c>
      <c r="E458" s="73" t="s">
        <v>238</v>
      </c>
      <c r="F458" s="73" t="s">
        <v>83</v>
      </c>
      <c r="G458" s="73" t="s">
        <v>61</v>
      </c>
      <c r="H458" s="73" t="s">
        <v>83</v>
      </c>
      <c r="I458" s="125">
        <v>57532</v>
      </c>
      <c r="J458" s="127" t="s">
        <v>2143</v>
      </c>
      <c r="K458" s="74">
        <v>1</v>
      </c>
      <c r="L458" s="75">
        <v>214480</v>
      </c>
      <c r="M458" s="75">
        <v>36953</v>
      </c>
      <c r="N458" s="75">
        <v>13391</v>
      </c>
      <c r="O458" s="75">
        <f>SUM(Table1[[#This Row],[Salaries and Wages]:[Variable Fringe]])</f>
        <v>0</v>
      </c>
      <c r="P458" s="75">
        <v>2500</v>
      </c>
      <c r="Q458" s="75">
        <v>1000</v>
      </c>
      <c r="R458" s="75"/>
      <c r="S458" s="75">
        <v>1000</v>
      </c>
      <c r="T458" s="75">
        <v>5700</v>
      </c>
      <c r="U458" s="75"/>
      <c r="V458" s="75"/>
      <c r="W458" s="75">
        <f>SUM(Table1[[#This Row],[ADOPTED
Supplies]:[ADOPTED
Other]])+Table1[[#This Row],[
 ADOPTED
Capital Expenditures]]</f>
        <v>423270</v>
      </c>
      <c r="X458" s="75"/>
      <c r="Y458" s="75"/>
      <c r="Z458" s="75">
        <v>275024</v>
      </c>
      <c r="AA458" s="75"/>
      <c r="AB458" s="132" t="s">
        <v>2144</v>
      </c>
      <c r="AC458" s="62" t="s">
        <v>2145</v>
      </c>
      <c r="AD458" s="62" t="s">
        <v>2146</v>
      </c>
      <c r="AE458" s="73" t="s">
        <v>94</v>
      </c>
      <c r="AF458" s="62" t="s">
        <v>69</v>
      </c>
      <c r="AG458" s="91"/>
      <c r="AH458" s="66">
        <v>0</v>
      </c>
      <c r="AI458" s="66"/>
      <c r="AJ458" s="62"/>
      <c r="AK458" s="62"/>
      <c r="AL458" s="62"/>
      <c r="AM458" s="62"/>
      <c r="AN458" s="62"/>
      <c r="AO458" s="62"/>
      <c r="AP458" s="62"/>
      <c r="AQ458" s="62"/>
      <c r="AR458" s="62"/>
      <c r="AS458" s="62" t="s">
        <v>83</v>
      </c>
      <c r="AT458" s="115" t="s">
        <v>2143</v>
      </c>
      <c r="AU458" s="116" t="b">
        <f>IF(Table1[[#This Row],[PROPOSED
Form ID Name]]=Table1[[#This Row],[ADOPTED
Form ID Name]],TRUE,FALSE)</f>
        <v>1</v>
      </c>
      <c r="AV458" s="121" t="s">
        <v>2144</v>
      </c>
      <c r="AW458" s="122" t="b">
        <f>AND(Table1[[#This Row],[PROPOSED Adjustment Description]]=Table1[[#This Row],[ ADOPTED
Adjustment Description]],TRUE,FALSE)</f>
        <v>0</v>
      </c>
    </row>
    <row r="459" spans="1:49" s="1" customFormat="1" ht="45" hidden="1" customHeight="1" x14ac:dyDescent="0.15">
      <c r="A459" s="67">
        <v>100000</v>
      </c>
      <c r="B459" s="79" t="s">
        <v>57</v>
      </c>
      <c r="C459" s="69">
        <v>1001</v>
      </c>
      <c r="D459" s="79" t="s">
        <v>232</v>
      </c>
      <c r="E459" s="79" t="s">
        <v>83</v>
      </c>
      <c r="F459" s="79" t="s">
        <v>83</v>
      </c>
      <c r="G459" s="79" t="s">
        <v>83</v>
      </c>
      <c r="H459" s="79" t="s">
        <v>83</v>
      </c>
      <c r="I459" s="125">
        <v>57533</v>
      </c>
      <c r="J459" s="127" t="s">
        <v>2147</v>
      </c>
      <c r="K459" s="80"/>
      <c r="L459" s="81">
        <v>28690</v>
      </c>
      <c r="M459" s="81"/>
      <c r="N459" s="81"/>
      <c r="O459" s="81">
        <f>SUM(Table1[[#This Row],[Salaries and Wages]:[Variable Fringe]])</f>
        <v>0</v>
      </c>
      <c r="P459" s="81"/>
      <c r="Q459" s="81"/>
      <c r="R459" s="81"/>
      <c r="S459" s="81"/>
      <c r="T459" s="81"/>
      <c r="U459" s="81"/>
      <c r="V459" s="81"/>
      <c r="W459" s="81">
        <f>SUM(Table1[[#This Row],[ADOPTED
Supplies]:[ADOPTED
Other]])+Table1[[#This Row],[
 ADOPTED
Capital Expenditures]]</f>
        <v>-58200</v>
      </c>
      <c r="X459" s="81"/>
      <c r="Y459" s="81"/>
      <c r="Z459" s="81">
        <v>28690</v>
      </c>
      <c r="AA459" s="81"/>
      <c r="AB459" s="132" t="s">
        <v>2148</v>
      </c>
      <c r="AC459" s="68" t="s">
        <v>2149</v>
      </c>
      <c r="AD459" s="68" t="s">
        <v>2149</v>
      </c>
      <c r="AE459" s="79" t="s">
        <v>94</v>
      </c>
      <c r="AF459" s="68"/>
      <c r="AG459" s="92"/>
      <c r="AH459" s="72">
        <v>0</v>
      </c>
      <c r="AI459" s="72"/>
      <c r="AJ459" s="68"/>
      <c r="AK459" s="68"/>
      <c r="AL459" s="68"/>
      <c r="AM459" s="68"/>
      <c r="AN459" s="68"/>
      <c r="AO459" s="68"/>
      <c r="AP459" s="68"/>
      <c r="AQ459" s="68"/>
      <c r="AR459" s="68"/>
      <c r="AS459" s="68" t="s">
        <v>83</v>
      </c>
      <c r="AT459" s="115" t="s">
        <v>2147</v>
      </c>
      <c r="AU459" s="116" t="b">
        <f>IF(Table1[[#This Row],[PROPOSED
Form ID Name]]=Table1[[#This Row],[ADOPTED
Form ID Name]],TRUE,FALSE)</f>
        <v>1</v>
      </c>
      <c r="AV459" s="121" t="s">
        <v>2148</v>
      </c>
      <c r="AW459" s="122" t="b">
        <f>AND(Table1[[#This Row],[PROPOSED Adjustment Description]]=Table1[[#This Row],[ ADOPTED
Adjustment Description]],TRUE,FALSE)</f>
        <v>0</v>
      </c>
    </row>
    <row r="460" spans="1:49" s="1" customFormat="1" ht="45" hidden="1" customHeight="1" x14ac:dyDescent="0.15">
      <c r="A460" s="61">
        <v>100000</v>
      </c>
      <c r="B460" s="73" t="s">
        <v>57</v>
      </c>
      <c r="C460" s="63">
        <v>1153</v>
      </c>
      <c r="D460" s="73" t="s">
        <v>2150</v>
      </c>
      <c r="E460" s="73" t="s">
        <v>83</v>
      </c>
      <c r="F460" s="73" t="s">
        <v>83</v>
      </c>
      <c r="G460" s="73" t="s">
        <v>83</v>
      </c>
      <c r="H460" s="73" t="s">
        <v>83</v>
      </c>
      <c r="I460" s="125">
        <v>57534</v>
      </c>
      <c r="J460" s="127" t="s">
        <v>2151</v>
      </c>
      <c r="K460" s="74"/>
      <c r="L460" s="75">
        <v>11407</v>
      </c>
      <c r="M460" s="75"/>
      <c r="N460" s="75"/>
      <c r="O460" s="75">
        <f>SUM(Table1[[#This Row],[Salaries and Wages]:[Variable Fringe]])</f>
        <v>0</v>
      </c>
      <c r="P460" s="75"/>
      <c r="Q460" s="75"/>
      <c r="R460" s="75"/>
      <c r="S460" s="75"/>
      <c r="T460" s="75"/>
      <c r="U460" s="75"/>
      <c r="V460" s="75"/>
      <c r="W460" s="75">
        <f>SUM(Table1[[#This Row],[ADOPTED
Supplies]:[ADOPTED
Other]])+Table1[[#This Row],[
 ADOPTED
Capital Expenditures]]</f>
        <v>0</v>
      </c>
      <c r="X460" s="75"/>
      <c r="Y460" s="75"/>
      <c r="Z460" s="75">
        <v>11407</v>
      </c>
      <c r="AA460" s="75"/>
      <c r="AB460" s="132" t="s">
        <v>2148</v>
      </c>
      <c r="AC460" s="62" t="s">
        <v>2149</v>
      </c>
      <c r="AD460" s="62" t="s">
        <v>2149</v>
      </c>
      <c r="AE460" s="73" t="s">
        <v>94</v>
      </c>
      <c r="AF460" s="62" t="s">
        <v>69</v>
      </c>
      <c r="AG460" s="91"/>
      <c r="AH460" s="66">
        <v>0</v>
      </c>
      <c r="AI460" s="66"/>
      <c r="AJ460" s="62"/>
      <c r="AK460" s="62"/>
      <c r="AL460" s="62"/>
      <c r="AM460" s="62"/>
      <c r="AN460" s="62"/>
      <c r="AO460" s="62"/>
      <c r="AP460" s="62"/>
      <c r="AQ460" s="62"/>
      <c r="AR460" s="62"/>
      <c r="AS460" s="62" t="s">
        <v>83</v>
      </c>
      <c r="AT460" s="115" t="s">
        <v>2151</v>
      </c>
      <c r="AU460" s="116" t="b">
        <f>IF(Table1[[#This Row],[PROPOSED
Form ID Name]]=Table1[[#This Row],[ADOPTED
Form ID Name]],TRUE,FALSE)</f>
        <v>1</v>
      </c>
      <c r="AV460" s="121" t="s">
        <v>2148</v>
      </c>
      <c r="AW460" s="122" t="b">
        <f>AND(Table1[[#This Row],[PROPOSED Adjustment Description]]=Table1[[#This Row],[ ADOPTED
Adjustment Description]],TRUE,FALSE)</f>
        <v>0</v>
      </c>
    </row>
    <row r="461" spans="1:49" s="1" customFormat="1" ht="45" hidden="1" customHeight="1" x14ac:dyDescent="0.15">
      <c r="A461" s="67">
        <v>100000</v>
      </c>
      <c r="B461" s="79" t="s">
        <v>57</v>
      </c>
      <c r="C461" s="69">
        <v>1211</v>
      </c>
      <c r="D461" s="79" t="s">
        <v>428</v>
      </c>
      <c r="E461" s="79" t="s">
        <v>83</v>
      </c>
      <c r="F461" s="79" t="s">
        <v>83</v>
      </c>
      <c r="G461" s="79" t="s">
        <v>83</v>
      </c>
      <c r="H461" s="79" t="s">
        <v>83</v>
      </c>
      <c r="I461" s="125">
        <v>57535</v>
      </c>
      <c r="J461" s="127" t="s">
        <v>2152</v>
      </c>
      <c r="K461" s="80"/>
      <c r="L461" s="83">
        <v>-19243</v>
      </c>
      <c r="M461" s="81"/>
      <c r="N461" s="81"/>
      <c r="O461" s="81">
        <f>SUM(Table1[[#This Row],[Salaries and Wages]:[Variable Fringe]])</f>
        <v>102069</v>
      </c>
      <c r="P461" s="81"/>
      <c r="Q461" s="81"/>
      <c r="R461" s="81"/>
      <c r="S461" s="81"/>
      <c r="T461" s="81"/>
      <c r="U461" s="81"/>
      <c r="V461" s="81"/>
      <c r="W461" s="81">
        <f>SUM(Table1[[#This Row],[ADOPTED
Supplies]:[ADOPTED
Other]])+Table1[[#This Row],[
 ADOPTED
Capital Expenditures]]</f>
        <v>0</v>
      </c>
      <c r="X461" s="81"/>
      <c r="Y461" s="81"/>
      <c r="Z461" s="83">
        <v>-19243</v>
      </c>
      <c r="AA461" s="81"/>
      <c r="AB461" s="132" t="s">
        <v>2148</v>
      </c>
      <c r="AC461" s="68" t="s">
        <v>2149</v>
      </c>
      <c r="AD461" s="68" t="s">
        <v>2149</v>
      </c>
      <c r="AE461" s="79" t="s">
        <v>94</v>
      </c>
      <c r="AF461" s="68"/>
      <c r="AG461" s="92"/>
      <c r="AH461" s="72">
        <v>0</v>
      </c>
      <c r="AI461" s="72"/>
      <c r="AJ461" s="68"/>
      <c r="AK461" s="68"/>
      <c r="AL461" s="68"/>
      <c r="AM461" s="68"/>
      <c r="AN461" s="68"/>
      <c r="AO461" s="68"/>
      <c r="AP461" s="68"/>
      <c r="AQ461" s="68"/>
      <c r="AR461" s="68"/>
      <c r="AS461" s="68" t="s">
        <v>83</v>
      </c>
      <c r="AT461" s="115" t="s">
        <v>2152</v>
      </c>
      <c r="AU461" s="116" t="b">
        <f>IF(Table1[[#This Row],[PROPOSED
Form ID Name]]=Table1[[#This Row],[ADOPTED
Form ID Name]],TRUE,FALSE)</f>
        <v>1</v>
      </c>
      <c r="AV461" s="121" t="s">
        <v>2148</v>
      </c>
      <c r="AW461" s="122" t="b">
        <f>AND(Table1[[#This Row],[PROPOSED Adjustment Description]]=Table1[[#This Row],[ ADOPTED
Adjustment Description]],TRUE,FALSE)</f>
        <v>0</v>
      </c>
    </row>
    <row r="462" spans="1:49" s="1" customFormat="1" ht="45" hidden="1" customHeight="1" x14ac:dyDescent="0.15">
      <c r="A462" s="61">
        <v>100000</v>
      </c>
      <c r="B462" s="73" t="s">
        <v>57</v>
      </c>
      <c r="C462" s="63">
        <v>1212</v>
      </c>
      <c r="D462" s="73" t="s">
        <v>1674</v>
      </c>
      <c r="E462" s="73" t="s">
        <v>83</v>
      </c>
      <c r="F462" s="73" t="s">
        <v>83</v>
      </c>
      <c r="G462" s="73" t="s">
        <v>83</v>
      </c>
      <c r="H462" s="73" t="s">
        <v>83</v>
      </c>
      <c r="I462" s="125">
        <v>57536</v>
      </c>
      <c r="J462" s="127" t="s">
        <v>2153</v>
      </c>
      <c r="K462" s="74"/>
      <c r="L462" s="75">
        <v>53701</v>
      </c>
      <c r="M462" s="75"/>
      <c r="N462" s="75"/>
      <c r="O462" s="75">
        <f>SUM(Table1[[#This Row],[Salaries and Wages]:[Variable Fringe]])</f>
        <v>0</v>
      </c>
      <c r="P462" s="75"/>
      <c r="Q462" s="75"/>
      <c r="R462" s="75"/>
      <c r="S462" s="75"/>
      <c r="T462" s="75"/>
      <c r="U462" s="75"/>
      <c r="V462" s="75"/>
      <c r="W462" s="75">
        <f>SUM(Table1[[#This Row],[ADOPTED
Supplies]:[ADOPTED
Other]])+Table1[[#This Row],[
 ADOPTED
Capital Expenditures]]</f>
        <v>-5212</v>
      </c>
      <c r="X462" s="75"/>
      <c r="Y462" s="75"/>
      <c r="Z462" s="75">
        <v>53701</v>
      </c>
      <c r="AA462" s="75"/>
      <c r="AB462" s="132" t="s">
        <v>2148</v>
      </c>
      <c r="AC462" s="62" t="s">
        <v>2149</v>
      </c>
      <c r="AD462" s="62" t="s">
        <v>2149</v>
      </c>
      <c r="AE462" s="73" t="s">
        <v>94</v>
      </c>
      <c r="AF462" s="62"/>
      <c r="AG462" s="91"/>
      <c r="AH462" s="66">
        <v>0</v>
      </c>
      <c r="AI462" s="66"/>
      <c r="AJ462" s="62"/>
      <c r="AK462" s="62"/>
      <c r="AL462" s="62"/>
      <c r="AM462" s="62"/>
      <c r="AN462" s="62"/>
      <c r="AO462" s="62"/>
      <c r="AP462" s="62"/>
      <c r="AQ462" s="62"/>
      <c r="AR462" s="62"/>
      <c r="AS462" s="62" t="s">
        <v>83</v>
      </c>
      <c r="AT462" s="115" t="s">
        <v>2153</v>
      </c>
      <c r="AU462" s="116" t="b">
        <f>IF(Table1[[#This Row],[PROPOSED
Form ID Name]]=Table1[[#This Row],[ADOPTED
Form ID Name]],TRUE,FALSE)</f>
        <v>1</v>
      </c>
      <c r="AV462" s="121" t="s">
        <v>2148</v>
      </c>
      <c r="AW462" s="122" t="b">
        <f>AND(Table1[[#This Row],[PROPOSED Adjustment Description]]=Table1[[#This Row],[ ADOPTED
Adjustment Description]],TRUE,FALSE)</f>
        <v>0</v>
      </c>
    </row>
    <row r="463" spans="1:49" s="1" customFormat="1" ht="45" hidden="1" customHeight="1" x14ac:dyDescent="0.15">
      <c r="A463" s="67">
        <v>100000</v>
      </c>
      <c r="B463" s="79" t="s">
        <v>57</v>
      </c>
      <c r="C463" s="69">
        <v>1215</v>
      </c>
      <c r="D463" s="79" t="s">
        <v>2154</v>
      </c>
      <c r="E463" s="79" t="s">
        <v>83</v>
      </c>
      <c r="F463" s="79" t="s">
        <v>83</v>
      </c>
      <c r="G463" s="79" t="s">
        <v>83</v>
      </c>
      <c r="H463" s="79" t="s">
        <v>83</v>
      </c>
      <c r="I463" s="125">
        <v>57537</v>
      </c>
      <c r="J463" s="127" t="s">
        <v>2155</v>
      </c>
      <c r="K463" s="80"/>
      <c r="L463" s="81">
        <v>28990</v>
      </c>
      <c r="M463" s="81"/>
      <c r="N463" s="81"/>
      <c r="O463" s="81">
        <f>SUM(Table1[[#This Row],[Salaries and Wages]:[Variable Fringe]])</f>
        <v>-110945</v>
      </c>
      <c r="P463" s="81"/>
      <c r="Q463" s="81"/>
      <c r="R463" s="81"/>
      <c r="S463" s="81"/>
      <c r="T463" s="81"/>
      <c r="U463" s="81"/>
      <c r="V463" s="81"/>
      <c r="W463" s="81">
        <f>SUM(Table1[[#This Row],[ADOPTED
Supplies]:[ADOPTED
Other]])+Table1[[#This Row],[
 ADOPTED
Capital Expenditures]]</f>
        <v>0</v>
      </c>
      <c r="X463" s="81"/>
      <c r="Y463" s="81"/>
      <c r="Z463" s="81">
        <v>28990</v>
      </c>
      <c r="AA463" s="81"/>
      <c r="AB463" s="132" t="s">
        <v>2148</v>
      </c>
      <c r="AC463" s="68" t="s">
        <v>2149</v>
      </c>
      <c r="AD463" s="68" t="s">
        <v>2149</v>
      </c>
      <c r="AE463" s="79" t="s">
        <v>94</v>
      </c>
      <c r="AF463" s="68"/>
      <c r="AG463" s="92"/>
      <c r="AH463" s="72">
        <v>0</v>
      </c>
      <c r="AI463" s="72"/>
      <c r="AJ463" s="68"/>
      <c r="AK463" s="68"/>
      <c r="AL463" s="68"/>
      <c r="AM463" s="68"/>
      <c r="AN463" s="68"/>
      <c r="AO463" s="68"/>
      <c r="AP463" s="68"/>
      <c r="AQ463" s="68"/>
      <c r="AR463" s="68"/>
      <c r="AS463" s="68" t="s">
        <v>83</v>
      </c>
      <c r="AT463" s="115" t="s">
        <v>2155</v>
      </c>
      <c r="AU463" s="116" t="b">
        <f>IF(Table1[[#This Row],[PROPOSED
Form ID Name]]=Table1[[#This Row],[ADOPTED
Form ID Name]],TRUE,FALSE)</f>
        <v>1</v>
      </c>
      <c r="AV463" s="121" t="s">
        <v>2148</v>
      </c>
      <c r="AW463" s="122" t="b">
        <f>AND(Table1[[#This Row],[PROPOSED Adjustment Description]]=Table1[[#This Row],[ ADOPTED
Adjustment Description]],TRUE,FALSE)</f>
        <v>0</v>
      </c>
    </row>
    <row r="464" spans="1:49" s="1" customFormat="1" ht="45" hidden="1" customHeight="1" x14ac:dyDescent="0.15">
      <c r="A464" s="61">
        <v>100000</v>
      </c>
      <c r="B464" s="73" t="s">
        <v>57</v>
      </c>
      <c r="C464" s="63">
        <v>1313</v>
      </c>
      <c r="D464" s="73" t="s">
        <v>1583</v>
      </c>
      <c r="E464" s="73" t="s">
        <v>83</v>
      </c>
      <c r="F464" s="73" t="s">
        <v>83</v>
      </c>
      <c r="G464" s="73" t="s">
        <v>83</v>
      </c>
      <c r="H464" s="73" t="s">
        <v>83</v>
      </c>
      <c r="I464" s="125">
        <v>57538</v>
      </c>
      <c r="J464" s="127" t="s">
        <v>2156</v>
      </c>
      <c r="K464" s="74"/>
      <c r="L464" s="75">
        <v>17490</v>
      </c>
      <c r="M464" s="75"/>
      <c r="N464" s="75"/>
      <c r="O464" s="75">
        <f>SUM(Table1[[#This Row],[Salaries and Wages]:[Variable Fringe]])</f>
        <v>311799</v>
      </c>
      <c r="P464" s="75"/>
      <c r="Q464" s="75"/>
      <c r="R464" s="75"/>
      <c r="S464" s="75"/>
      <c r="T464" s="75"/>
      <c r="U464" s="75"/>
      <c r="V464" s="75"/>
      <c r="W464" s="75">
        <f>SUM(Table1[[#This Row],[ADOPTED
Supplies]:[ADOPTED
Other]])+Table1[[#This Row],[
 ADOPTED
Capital Expenditures]]</f>
        <v>15000</v>
      </c>
      <c r="X464" s="75"/>
      <c r="Y464" s="75"/>
      <c r="Z464" s="75">
        <v>17490</v>
      </c>
      <c r="AA464" s="75"/>
      <c r="AB464" s="132" t="s">
        <v>2148</v>
      </c>
      <c r="AC464" s="62" t="s">
        <v>2149</v>
      </c>
      <c r="AD464" s="62" t="s">
        <v>2149</v>
      </c>
      <c r="AE464" s="73" t="s">
        <v>94</v>
      </c>
      <c r="AF464" s="62"/>
      <c r="AG464" s="91"/>
      <c r="AH464" s="66">
        <v>0</v>
      </c>
      <c r="AI464" s="66"/>
      <c r="AJ464" s="62"/>
      <c r="AK464" s="62"/>
      <c r="AL464" s="62"/>
      <c r="AM464" s="62"/>
      <c r="AN464" s="62"/>
      <c r="AO464" s="62"/>
      <c r="AP464" s="62"/>
      <c r="AQ464" s="62"/>
      <c r="AR464" s="62"/>
      <c r="AS464" s="62" t="s">
        <v>83</v>
      </c>
      <c r="AT464" s="115" t="s">
        <v>2156</v>
      </c>
      <c r="AU464" s="116" t="b">
        <f>IF(Table1[[#This Row],[PROPOSED
Form ID Name]]=Table1[[#This Row],[ADOPTED
Form ID Name]],TRUE,FALSE)</f>
        <v>1</v>
      </c>
      <c r="AV464" s="121" t="s">
        <v>2148</v>
      </c>
      <c r="AW464" s="122" t="b">
        <f>AND(Table1[[#This Row],[PROPOSED Adjustment Description]]=Table1[[#This Row],[ ADOPTED
Adjustment Description]],TRUE,FALSE)</f>
        <v>0</v>
      </c>
    </row>
    <row r="465" spans="1:49" s="1" customFormat="1" ht="45" hidden="1" customHeight="1" x14ac:dyDescent="0.15">
      <c r="A465" s="67">
        <v>100000</v>
      </c>
      <c r="B465" s="79" t="s">
        <v>57</v>
      </c>
      <c r="C465" s="69">
        <v>1418</v>
      </c>
      <c r="D465" s="79" t="s">
        <v>2157</v>
      </c>
      <c r="E465" s="79" t="s">
        <v>83</v>
      </c>
      <c r="F465" s="79" t="s">
        <v>83</v>
      </c>
      <c r="G465" s="79" t="s">
        <v>83</v>
      </c>
      <c r="H465" s="79" t="s">
        <v>83</v>
      </c>
      <c r="I465" s="125">
        <v>57539</v>
      </c>
      <c r="J465" s="127" t="s">
        <v>2158</v>
      </c>
      <c r="K465" s="80"/>
      <c r="L465" s="81">
        <v>5160</v>
      </c>
      <c r="M465" s="81"/>
      <c r="N465" s="81"/>
      <c r="O465" s="81">
        <f>SUM(Table1[[#This Row],[Salaries and Wages]:[Variable Fringe]])</f>
        <v>0</v>
      </c>
      <c r="P465" s="81"/>
      <c r="Q465" s="81"/>
      <c r="R465" s="81"/>
      <c r="S465" s="81"/>
      <c r="T465" s="81"/>
      <c r="U465" s="81"/>
      <c r="V465" s="81"/>
      <c r="W465" s="81">
        <f>SUM(Table1[[#This Row],[ADOPTED
Supplies]:[ADOPTED
Other]])+Table1[[#This Row],[
 ADOPTED
Capital Expenditures]]</f>
        <v>-420000</v>
      </c>
      <c r="X465" s="81"/>
      <c r="Y465" s="81"/>
      <c r="Z465" s="81">
        <v>5160</v>
      </c>
      <c r="AA465" s="81"/>
      <c r="AB465" s="132" t="s">
        <v>2148</v>
      </c>
      <c r="AC465" s="68" t="s">
        <v>2149</v>
      </c>
      <c r="AD465" s="68" t="s">
        <v>2149</v>
      </c>
      <c r="AE465" s="79" t="s">
        <v>94</v>
      </c>
      <c r="AF465" s="68"/>
      <c r="AG465" s="92"/>
      <c r="AH465" s="72">
        <v>0</v>
      </c>
      <c r="AI465" s="72"/>
      <c r="AJ465" s="68"/>
      <c r="AK465" s="68"/>
      <c r="AL465" s="68"/>
      <c r="AM465" s="68"/>
      <c r="AN465" s="68"/>
      <c r="AO465" s="68"/>
      <c r="AP465" s="68"/>
      <c r="AQ465" s="68"/>
      <c r="AR465" s="68"/>
      <c r="AS465" s="68" t="s">
        <v>83</v>
      </c>
      <c r="AT465" s="115" t="s">
        <v>2158</v>
      </c>
      <c r="AU465" s="116" t="b">
        <f>IF(Table1[[#This Row],[PROPOSED
Form ID Name]]=Table1[[#This Row],[ADOPTED
Form ID Name]],TRUE,FALSE)</f>
        <v>1</v>
      </c>
      <c r="AV465" s="121" t="s">
        <v>2148</v>
      </c>
      <c r="AW465" s="122" t="b">
        <f>AND(Table1[[#This Row],[PROPOSED Adjustment Description]]=Table1[[#This Row],[ ADOPTED
Adjustment Description]],TRUE,FALSE)</f>
        <v>0</v>
      </c>
    </row>
    <row r="466" spans="1:49" s="1" customFormat="1" ht="45" hidden="1" customHeight="1" x14ac:dyDescent="0.15">
      <c r="A466" s="61">
        <v>100000</v>
      </c>
      <c r="B466" s="73" t="s">
        <v>57</v>
      </c>
      <c r="C466" s="63">
        <v>1514</v>
      </c>
      <c r="D466" s="73" t="s">
        <v>2085</v>
      </c>
      <c r="E466" s="73" t="s">
        <v>83</v>
      </c>
      <c r="F466" s="73" t="s">
        <v>83</v>
      </c>
      <c r="G466" s="73" t="s">
        <v>83</v>
      </c>
      <c r="H466" s="73" t="s">
        <v>83</v>
      </c>
      <c r="I466" s="125">
        <v>57540</v>
      </c>
      <c r="J466" s="127" t="s">
        <v>2159</v>
      </c>
      <c r="K466" s="74"/>
      <c r="L466" s="85">
        <v>-12104</v>
      </c>
      <c r="M466" s="75"/>
      <c r="N466" s="75"/>
      <c r="O466" s="75">
        <f>SUM(Table1[[#This Row],[Salaries and Wages]:[Variable Fringe]])</f>
        <v>0</v>
      </c>
      <c r="P466" s="75"/>
      <c r="Q466" s="75"/>
      <c r="R466" s="75"/>
      <c r="S466" s="75"/>
      <c r="T466" s="75"/>
      <c r="U466" s="75"/>
      <c r="V466" s="75"/>
      <c r="W466" s="75">
        <f>SUM(Table1[[#This Row],[ADOPTED
Supplies]:[ADOPTED
Other]])+Table1[[#This Row],[
 ADOPTED
Capital Expenditures]]</f>
        <v>510000</v>
      </c>
      <c r="X466" s="75"/>
      <c r="Y466" s="75"/>
      <c r="Z466" s="85">
        <v>-12104</v>
      </c>
      <c r="AA466" s="75"/>
      <c r="AB466" s="132" t="s">
        <v>2148</v>
      </c>
      <c r="AC466" s="62" t="s">
        <v>2149</v>
      </c>
      <c r="AD466" s="62" t="s">
        <v>2149</v>
      </c>
      <c r="AE466" s="73" t="s">
        <v>94</v>
      </c>
      <c r="AF466" s="62"/>
      <c r="AG466" s="91"/>
      <c r="AH466" s="66">
        <v>0</v>
      </c>
      <c r="AI466" s="66"/>
      <c r="AJ466" s="62"/>
      <c r="AK466" s="62"/>
      <c r="AL466" s="62"/>
      <c r="AM466" s="62"/>
      <c r="AN466" s="62"/>
      <c r="AO466" s="62"/>
      <c r="AP466" s="62"/>
      <c r="AQ466" s="62"/>
      <c r="AR466" s="62"/>
      <c r="AS466" s="62" t="s">
        <v>83</v>
      </c>
      <c r="AT466" s="115" t="s">
        <v>2159</v>
      </c>
      <c r="AU466" s="116" t="b">
        <f>IF(Table1[[#This Row],[PROPOSED
Form ID Name]]=Table1[[#This Row],[ADOPTED
Form ID Name]],TRUE,FALSE)</f>
        <v>1</v>
      </c>
      <c r="AV466" s="121" t="s">
        <v>2148</v>
      </c>
      <c r="AW466" s="122" t="b">
        <f>AND(Table1[[#This Row],[PROPOSED Adjustment Description]]=Table1[[#This Row],[ ADOPTED
Adjustment Description]],TRUE,FALSE)</f>
        <v>0</v>
      </c>
    </row>
    <row r="467" spans="1:49" s="1" customFormat="1" ht="45" hidden="1" customHeight="1" x14ac:dyDescent="0.15">
      <c r="A467" s="67">
        <v>100000</v>
      </c>
      <c r="B467" s="79" t="s">
        <v>57</v>
      </c>
      <c r="C467" s="69">
        <v>9911</v>
      </c>
      <c r="D467" s="79" t="s">
        <v>82</v>
      </c>
      <c r="E467" s="79" t="s">
        <v>83</v>
      </c>
      <c r="F467" s="79" t="s">
        <v>83</v>
      </c>
      <c r="G467" s="79" t="s">
        <v>89</v>
      </c>
      <c r="H467" s="79" t="s">
        <v>83</v>
      </c>
      <c r="I467" s="125">
        <v>57545</v>
      </c>
      <c r="J467" s="127" t="s">
        <v>2160</v>
      </c>
      <c r="K467" s="80"/>
      <c r="L467" s="81"/>
      <c r="M467" s="81"/>
      <c r="N467" s="81"/>
      <c r="O467" s="81">
        <f>SUM(Table1[[#This Row],[Salaries and Wages]:[Variable Fringe]])</f>
        <v>0</v>
      </c>
      <c r="P467" s="81"/>
      <c r="Q467" s="81"/>
      <c r="R467" s="81"/>
      <c r="S467" s="81"/>
      <c r="T467" s="81"/>
      <c r="U467" s="81"/>
      <c r="V467" s="81"/>
      <c r="W467" s="81">
        <f>SUM(Table1[[#This Row],[ADOPTED
Supplies]:[ADOPTED
Other]])+Table1[[#This Row],[
 ADOPTED
Capital Expenditures]]</f>
        <v>-4418845</v>
      </c>
      <c r="X467" s="81"/>
      <c r="Y467" s="81"/>
      <c r="Z467" s="81"/>
      <c r="AA467" s="81">
        <v>5847660</v>
      </c>
      <c r="AB467" s="131" t="s">
        <v>2161</v>
      </c>
      <c r="AC467" s="68" t="s">
        <v>69</v>
      </c>
      <c r="AD467" s="68" t="s">
        <v>69</v>
      </c>
      <c r="AE467" s="79" t="s">
        <v>94</v>
      </c>
      <c r="AF467" s="68" t="s">
        <v>69</v>
      </c>
      <c r="AG467" s="92"/>
      <c r="AH467" s="72">
        <v>0</v>
      </c>
      <c r="AI467" s="72"/>
      <c r="AJ467" s="68"/>
      <c r="AK467" s="68"/>
      <c r="AL467" s="68"/>
      <c r="AM467" s="68"/>
      <c r="AN467" s="68"/>
      <c r="AO467" s="68"/>
      <c r="AP467" s="68"/>
      <c r="AQ467" s="68"/>
      <c r="AR467" s="68"/>
      <c r="AS467" s="68" t="s">
        <v>83</v>
      </c>
      <c r="AT467" s="115" t="s">
        <v>2160</v>
      </c>
      <c r="AU467" s="116" t="b">
        <f>IF(Table1[[#This Row],[PROPOSED
Form ID Name]]=Table1[[#This Row],[ADOPTED
Form ID Name]],TRUE,FALSE)</f>
        <v>1</v>
      </c>
      <c r="AV467" s="121" t="s">
        <v>2161</v>
      </c>
      <c r="AW467" s="122" t="b">
        <f>AND(Table1[[#This Row],[PROPOSED Adjustment Description]]=Table1[[#This Row],[ ADOPTED
Adjustment Description]],TRUE,FALSE)</f>
        <v>0</v>
      </c>
    </row>
    <row r="468" spans="1:49" s="1" customFormat="1" ht="45" hidden="1" customHeight="1" x14ac:dyDescent="0.15">
      <c r="A468" s="61">
        <v>100000</v>
      </c>
      <c r="B468" s="73" t="s">
        <v>57</v>
      </c>
      <c r="C468" s="63">
        <v>1312</v>
      </c>
      <c r="D468" s="73" t="s">
        <v>1546</v>
      </c>
      <c r="E468" s="73" t="s">
        <v>126</v>
      </c>
      <c r="F468" s="73" t="s">
        <v>60</v>
      </c>
      <c r="G468" s="73" t="s">
        <v>61</v>
      </c>
      <c r="H468" s="73"/>
      <c r="I468" s="125">
        <v>57546</v>
      </c>
      <c r="J468" s="127" t="s">
        <v>2162</v>
      </c>
      <c r="K468" s="74">
        <v>1</v>
      </c>
      <c r="L468" s="75">
        <v>140000</v>
      </c>
      <c r="M468" s="75">
        <v>27258</v>
      </c>
      <c r="N468" s="75">
        <v>11380</v>
      </c>
      <c r="O468" s="75">
        <f>SUM(Table1[[#This Row],[Salaries and Wages]:[Variable Fringe]])</f>
        <v>0</v>
      </c>
      <c r="P468" s="75"/>
      <c r="Q468" s="75"/>
      <c r="R468" s="75"/>
      <c r="S468" s="75"/>
      <c r="T468" s="75"/>
      <c r="U468" s="75"/>
      <c r="V468" s="75"/>
      <c r="W468" s="75">
        <f>SUM(Table1[[#This Row],[ADOPTED
Supplies]:[ADOPTED
Other]])+Table1[[#This Row],[
 ADOPTED
Capital Expenditures]]</f>
        <v>0</v>
      </c>
      <c r="X468" s="75"/>
      <c r="Y468" s="75"/>
      <c r="Z468" s="75">
        <v>178638</v>
      </c>
      <c r="AA468" s="75">
        <v>175167</v>
      </c>
      <c r="AB468" s="132" t="s">
        <v>2163</v>
      </c>
      <c r="AC468" s="62" t="s">
        <v>2164</v>
      </c>
      <c r="AD468" s="66" t="s">
        <v>2165</v>
      </c>
      <c r="AE468" s="73" t="s">
        <v>67</v>
      </c>
      <c r="AF468" s="66" t="s">
        <v>2166</v>
      </c>
      <c r="AG468" s="91"/>
      <c r="AH468" s="66">
        <v>0</v>
      </c>
      <c r="AI468" s="66"/>
      <c r="AJ468" s="66"/>
      <c r="AK468" s="66"/>
      <c r="AL468" s="66"/>
      <c r="AM468" s="66"/>
      <c r="AN468" s="66"/>
      <c r="AO468" s="66"/>
      <c r="AP468" s="66"/>
      <c r="AQ468" s="66"/>
      <c r="AR468" s="66"/>
      <c r="AS468" s="62" t="s">
        <v>70</v>
      </c>
      <c r="AT468" s="115" t="s">
        <v>2162</v>
      </c>
      <c r="AU468" s="116" t="b">
        <f>IF(Table1[[#This Row],[PROPOSED
Form ID Name]]=Table1[[#This Row],[ADOPTED
Form ID Name]],TRUE,FALSE)</f>
        <v>1</v>
      </c>
      <c r="AV468" s="121" t="s">
        <v>2163</v>
      </c>
      <c r="AW468" s="122" t="b">
        <f>AND(Table1[[#This Row],[PROPOSED Adjustment Description]]=Table1[[#This Row],[ ADOPTED
Adjustment Description]],TRUE,FALSE)</f>
        <v>0</v>
      </c>
    </row>
    <row r="469" spans="1:49" s="1" customFormat="1" ht="45" hidden="1" customHeight="1" x14ac:dyDescent="0.15">
      <c r="A469" s="67">
        <v>100000</v>
      </c>
      <c r="B469" s="79" t="s">
        <v>57</v>
      </c>
      <c r="C469" s="69">
        <v>171411</v>
      </c>
      <c r="D469" s="79" t="s">
        <v>1256</v>
      </c>
      <c r="E469" s="79" t="s">
        <v>83</v>
      </c>
      <c r="F469" s="79" t="s">
        <v>83</v>
      </c>
      <c r="G469" s="79" t="s">
        <v>83</v>
      </c>
      <c r="H469" s="79" t="s">
        <v>83</v>
      </c>
      <c r="I469" s="125">
        <v>57547</v>
      </c>
      <c r="J469" s="127" t="s">
        <v>2167</v>
      </c>
      <c r="K469" s="80"/>
      <c r="L469" s="81">
        <v>89240</v>
      </c>
      <c r="M469" s="81"/>
      <c r="N469" s="81"/>
      <c r="O469" s="81">
        <f>SUM(Table1[[#This Row],[Salaries and Wages]:[Variable Fringe]])</f>
        <v>0</v>
      </c>
      <c r="P469" s="81"/>
      <c r="Q469" s="81"/>
      <c r="R469" s="81"/>
      <c r="S469" s="81"/>
      <c r="T469" s="81"/>
      <c r="U469" s="81"/>
      <c r="V469" s="81"/>
      <c r="W469" s="81">
        <f>SUM(Table1[[#This Row],[ADOPTED
Supplies]:[ADOPTED
Other]])+Table1[[#This Row],[
 ADOPTED
Capital Expenditures]]</f>
        <v>0</v>
      </c>
      <c r="X469" s="81"/>
      <c r="Y469" s="81"/>
      <c r="Z469" s="81">
        <v>89240</v>
      </c>
      <c r="AA469" s="81"/>
      <c r="AB469" s="132" t="s">
        <v>2148</v>
      </c>
      <c r="AC469" s="68" t="s">
        <v>2149</v>
      </c>
      <c r="AD469" s="68" t="s">
        <v>2149</v>
      </c>
      <c r="AE469" s="79" t="s">
        <v>94</v>
      </c>
      <c r="AF469" s="68"/>
      <c r="AG469" s="92"/>
      <c r="AH469" s="72">
        <v>0</v>
      </c>
      <c r="AI469" s="72"/>
      <c r="AJ469" s="68"/>
      <c r="AK469" s="68"/>
      <c r="AL469" s="68"/>
      <c r="AM469" s="68"/>
      <c r="AN469" s="68"/>
      <c r="AO469" s="68"/>
      <c r="AP469" s="68"/>
      <c r="AQ469" s="68"/>
      <c r="AR469" s="68"/>
      <c r="AS469" s="68" t="s">
        <v>83</v>
      </c>
      <c r="AT469" s="115" t="s">
        <v>2167</v>
      </c>
      <c r="AU469" s="116" t="b">
        <f>IF(Table1[[#This Row],[PROPOSED
Form ID Name]]=Table1[[#This Row],[ADOPTED
Form ID Name]],TRUE,FALSE)</f>
        <v>1</v>
      </c>
      <c r="AV469" s="121" t="s">
        <v>2148</v>
      </c>
      <c r="AW469" s="122" t="b">
        <f>AND(Table1[[#This Row],[PROPOSED Adjustment Description]]=Table1[[#This Row],[ ADOPTED
Adjustment Description]],TRUE,FALSE)</f>
        <v>0</v>
      </c>
    </row>
    <row r="470" spans="1:49" s="1" customFormat="1" ht="45" hidden="1" customHeight="1" x14ac:dyDescent="0.15">
      <c r="A470" s="67">
        <v>200205</v>
      </c>
      <c r="B470" s="68" t="s">
        <v>96</v>
      </c>
      <c r="C470" s="69">
        <v>1414</v>
      </c>
      <c r="D470" s="68" t="s">
        <v>97</v>
      </c>
      <c r="E470" s="68" t="s">
        <v>83</v>
      </c>
      <c r="F470" s="68" t="s">
        <v>83</v>
      </c>
      <c r="G470" s="68" t="s">
        <v>61</v>
      </c>
      <c r="H470" s="68" t="s">
        <v>83</v>
      </c>
      <c r="I470" s="125">
        <v>57548</v>
      </c>
      <c r="J470" s="126" t="s">
        <v>2168</v>
      </c>
      <c r="K470" s="70"/>
      <c r="L470" s="71"/>
      <c r="M470" s="71"/>
      <c r="N470" s="71"/>
      <c r="O470" s="71">
        <f>SUM(Table1[[#This Row],[Salaries and Wages]:[Variable Fringe]])</f>
        <v>0</v>
      </c>
      <c r="P470" s="71"/>
      <c r="Q470" s="71"/>
      <c r="R470" s="71"/>
      <c r="S470" s="71"/>
      <c r="T470" s="71"/>
      <c r="U470" s="71"/>
      <c r="V470" s="71"/>
      <c r="W470" s="71">
        <f>SUM(Table1[[#This Row],[ADOPTED
Supplies]:[ADOPTED
Other]])+Table1[[#This Row],[
 ADOPTED
Capital Expenditures]]</f>
        <v>0</v>
      </c>
      <c r="X470" s="71">
        <v>79000</v>
      </c>
      <c r="Y470" s="71"/>
      <c r="Z470" s="71">
        <v>79000</v>
      </c>
      <c r="AA470" s="71"/>
      <c r="AB470" s="130" t="s">
        <v>2169</v>
      </c>
      <c r="AC470" s="72" t="s">
        <v>1812</v>
      </c>
      <c r="AD470" s="68" t="s">
        <v>1813</v>
      </c>
      <c r="AE470" s="68" t="s">
        <v>94</v>
      </c>
      <c r="AF470" s="68" t="s">
        <v>69</v>
      </c>
      <c r="AG470" s="92"/>
      <c r="AH470" s="72">
        <v>0</v>
      </c>
      <c r="AI470" s="72"/>
      <c r="AJ470" s="68"/>
      <c r="AK470" s="68"/>
      <c r="AL470" s="68"/>
      <c r="AM470" s="68"/>
      <c r="AN470" s="68"/>
      <c r="AO470" s="68"/>
      <c r="AP470" s="68"/>
      <c r="AQ470" s="68" t="s">
        <v>83</v>
      </c>
      <c r="AR470" s="68"/>
      <c r="AS470" s="68"/>
      <c r="AT470" s="115" t="s">
        <v>2168</v>
      </c>
      <c r="AU470" s="117" t="b">
        <f>IF(Table1[[#This Row],[PROPOSED
Form ID Name]]=Table1[[#This Row],[ADOPTED
Form ID Name]],TRUE,FALSE)</f>
        <v>1</v>
      </c>
      <c r="AV470" s="121" t="s">
        <v>2169</v>
      </c>
      <c r="AW470" s="122" t="b">
        <f>AND(Table1[[#This Row],[PROPOSED Adjustment Description]]=Table1[[#This Row],[ ADOPTED
Adjustment Description]],TRUE,FALSE)</f>
        <v>0</v>
      </c>
    </row>
    <row r="471" spans="1:49" s="1" customFormat="1" ht="45" hidden="1" customHeight="1" x14ac:dyDescent="0.15">
      <c r="A471" s="61">
        <v>100000</v>
      </c>
      <c r="B471" s="62" t="s">
        <v>57</v>
      </c>
      <c r="C471" s="63">
        <v>9912</v>
      </c>
      <c r="D471" s="62" t="s">
        <v>102</v>
      </c>
      <c r="E471" s="62" t="s">
        <v>293</v>
      </c>
      <c r="F471" s="62" t="s">
        <v>83</v>
      </c>
      <c r="G471" s="62" t="s">
        <v>104</v>
      </c>
      <c r="H471" s="62" t="s">
        <v>83</v>
      </c>
      <c r="I471" s="125">
        <v>57549</v>
      </c>
      <c r="J471" s="126" t="s">
        <v>2170</v>
      </c>
      <c r="K471" s="64"/>
      <c r="L471" s="65"/>
      <c r="M471" s="65"/>
      <c r="N471" s="65"/>
      <c r="O471" s="65">
        <f>SUM(Table1[[#This Row],[Salaries and Wages]:[Variable Fringe]])</f>
        <v>0</v>
      </c>
      <c r="P471" s="65"/>
      <c r="Q471" s="65">
        <v>8886082</v>
      </c>
      <c r="R471" s="65"/>
      <c r="S471" s="65"/>
      <c r="T471" s="65"/>
      <c r="U471" s="65"/>
      <c r="V471" s="65"/>
      <c r="W471" s="65">
        <f>SUM(Table1[[#This Row],[ADOPTED
Supplies]:[ADOPTED
Other]])+Table1[[#This Row],[
 ADOPTED
Capital Expenditures]]</f>
        <v>200000</v>
      </c>
      <c r="X471" s="65"/>
      <c r="Y471" s="65"/>
      <c r="Z471" s="65">
        <v>8886082</v>
      </c>
      <c r="AA471" s="65"/>
      <c r="AB471" s="130" t="s">
        <v>2171</v>
      </c>
      <c r="AC471" s="62" t="s">
        <v>2172</v>
      </c>
      <c r="AD471" s="62" t="s">
        <v>2173</v>
      </c>
      <c r="AE471" s="62" t="s">
        <v>94</v>
      </c>
      <c r="AF471" s="62" t="s">
        <v>69</v>
      </c>
      <c r="AG471" s="91"/>
      <c r="AH471" s="66">
        <v>0</v>
      </c>
      <c r="AI471" s="66"/>
      <c r="AJ471" s="62"/>
      <c r="AK471" s="62"/>
      <c r="AL471" s="62"/>
      <c r="AM471" s="62"/>
      <c r="AN471" s="62"/>
      <c r="AO471" s="62"/>
      <c r="AP471" s="62"/>
      <c r="AQ471" s="62"/>
      <c r="AR471" s="62"/>
      <c r="AS471" s="62" t="s">
        <v>83</v>
      </c>
      <c r="AT471" s="115" t="s">
        <v>2170</v>
      </c>
      <c r="AU471" s="116" t="b">
        <f>IF(Table1[[#This Row],[PROPOSED
Form ID Name]]=Table1[[#This Row],[ADOPTED
Form ID Name]],TRUE,FALSE)</f>
        <v>1</v>
      </c>
      <c r="AV471" s="121" t="s">
        <v>2171</v>
      </c>
      <c r="AW471" s="122" t="b">
        <f>AND(Table1[[#This Row],[PROPOSED Adjustment Description]]=Table1[[#This Row],[ ADOPTED
Adjustment Description]],TRUE,FALSE)</f>
        <v>0</v>
      </c>
    </row>
    <row r="472" spans="1:49" s="1" customFormat="1" ht="45" hidden="1" customHeight="1" x14ac:dyDescent="0.15">
      <c r="A472" s="67">
        <v>100000</v>
      </c>
      <c r="B472" s="68" t="s">
        <v>57</v>
      </c>
      <c r="C472" s="69">
        <v>9912</v>
      </c>
      <c r="D472" s="68" t="s">
        <v>102</v>
      </c>
      <c r="E472" s="68" t="s">
        <v>302</v>
      </c>
      <c r="F472" s="68" t="s">
        <v>83</v>
      </c>
      <c r="G472" s="68" t="s">
        <v>104</v>
      </c>
      <c r="H472" s="68" t="s">
        <v>83</v>
      </c>
      <c r="I472" s="125">
        <v>57550</v>
      </c>
      <c r="J472" s="126" t="s">
        <v>2174</v>
      </c>
      <c r="K472" s="70"/>
      <c r="L472" s="71"/>
      <c r="M472" s="71"/>
      <c r="N472" s="71"/>
      <c r="O472" s="71">
        <f>SUM(Table1[[#This Row],[Salaries and Wages]:[Variable Fringe]])</f>
        <v>0</v>
      </c>
      <c r="P472" s="71"/>
      <c r="Q472" s="71">
        <v>5919637</v>
      </c>
      <c r="R472" s="71"/>
      <c r="S472" s="71"/>
      <c r="T472" s="71"/>
      <c r="U472" s="71"/>
      <c r="V472" s="71"/>
      <c r="W472" s="71">
        <f>SUM(Table1[[#This Row],[ADOPTED
Supplies]:[ADOPTED
Other]])+Table1[[#This Row],[
 ADOPTED
Capital Expenditures]]</f>
        <v>-30166</v>
      </c>
      <c r="X472" s="71"/>
      <c r="Y472" s="71"/>
      <c r="Z472" s="71">
        <v>5919637</v>
      </c>
      <c r="AA472" s="71"/>
      <c r="AB472" s="130" t="s">
        <v>2175</v>
      </c>
      <c r="AC472" s="68" t="s">
        <v>2176</v>
      </c>
      <c r="AD472" s="68" t="s">
        <v>2177</v>
      </c>
      <c r="AE472" s="68" t="s">
        <v>94</v>
      </c>
      <c r="AF472" s="68" t="s">
        <v>69</v>
      </c>
      <c r="AG472" s="92"/>
      <c r="AH472" s="72">
        <v>0</v>
      </c>
      <c r="AI472" s="72"/>
      <c r="AJ472" s="68"/>
      <c r="AK472" s="68"/>
      <c r="AL472" s="68"/>
      <c r="AM472" s="68"/>
      <c r="AN472" s="68"/>
      <c r="AO472" s="68"/>
      <c r="AP472" s="68"/>
      <c r="AQ472" s="68"/>
      <c r="AR472" s="68"/>
      <c r="AS472" s="68" t="s">
        <v>83</v>
      </c>
      <c r="AT472" s="115" t="s">
        <v>2174</v>
      </c>
      <c r="AU472" s="116" t="b">
        <f>IF(Table1[[#This Row],[PROPOSED
Form ID Name]]=Table1[[#This Row],[ADOPTED
Form ID Name]],TRUE,FALSE)</f>
        <v>1</v>
      </c>
      <c r="AV472" s="121" t="s">
        <v>2175</v>
      </c>
      <c r="AW472" s="122" t="b">
        <f>AND(Table1[[#This Row],[PROPOSED Adjustment Description]]=Table1[[#This Row],[ ADOPTED
Adjustment Description]],TRUE,FALSE)</f>
        <v>0</v>
      </c>
    </row>
    <row r="473" spans="1:49" s="1" customFormat="1" ht="45" hidden="1" customHeight="1" x14ac:dyDescent="0.15">
      <c r="A473" s="61">
        <v>100000</v>
      </c>
      <c r="B473" s="73" t="s">
        <v>57</v>
      </c>
      <c r="C473" s="63">
        <v>1517</v>
      </c>
      <c r="D473" s="73" t="s">
        <v>347</v>
      </c>
      <c r="E473" s="73" t="s">
        <v>83</v>
      </c>
      <c r="F473" s="73" t="s">
        <v>83</v>
      </c>
      <c r="G473" s="73" t="s">
        <v>104</v>
      </c>
      <c r="H473" s="73" t="s">
        <v>83</v>
      </c>
      <c r="I473" s="125">
        <v>57551</v>
      </c>
      <c r="J473" s="127" t="s">
        <v>2178</v>
      </c>
      <c r="K473" s="74"/>
      <c r="L473" s="75">
        <v>40326</v>
      </c>
      <c r="M473" s="75"/>
      <c r="N473" s="75"/>
      <c r="O473" s="75">
        <f>SUM(Table1[[#This Row],[Salaries and Wages]:[Variable Fringe]])</f>
        <v>90724</v>
      </c>
      <c r="P473" s="75"/>
      <c r="Q473" s="75"/>
      <c r="R473" s="75"/>
      <c r="S473" s="75"/>
      <c r="T473" s="75"/>
      <c r="U473" s="75"/>
      <c r="V473" s="75"/>
      <c r="W473" s="75">
        <f>SUM(Table1[[#This Row],[ADOPTED
Supplies]:[ADOPTED
Other]])+Table1[[#This Row],[
 ADOPTED
Capital Expenditures]]</f>
        <v>0</v>
      </c>
      <c r="X473" s="75"/>
      <c r="Y473" s="75"/>
      <c r="Z473" s="75">
        <v>40326</v>
      </c>
      <c r="AA473" s="75"/>
      <c r="AB473" s="132" t="s">
        <v>2148</v>
      </c>
      <c r="AC473" s="62" t="s">
        <v>2149</v>
      </c>
      <c r="AD473" s="62" t="s">
        <v>2149</v>
      </c>
      <c r="AE473" s="73" t="s">
        <v>94</v>
      </c>
      <c r="AF473" s="62"/>
      <c r="AG473" s="91"/>
      <c r="AH473" s="66">
        <v>0</v>
      </c>
      <c r="AI473" s="66"/>
      <c r="AJ473" s="62"/>
      <c r="AK473" s="62"/>
      <c r="AL473" s="62"/>
      <c r="AM473" s="62"/>
      <c r="AN473" s="62"/>
      <c r="AO473" s="62"/>
      <c r="AP473" s="62"/>
      <c r="AQ473" s="62"/>
      <c r="AR473" s="62"/>
      <c r="AS473" s="62" t="s">
        <v>83</v>
      </c>
      <c r="AT473" s="115" t="s">
        <v>2178</v>
      </c>
      <c r="AU473" s="116" t="b">
        <f>IF(Table1[[#This Row],[PROPOSED
Form ID Name]]=Table1[[#This Row],[ADOPTED
Form ID Name]],TRUE,FALSE)</f>
        <v>1</v>
      </c>
      <c r="AV473" s="121" t="s">
        <v>2148</v>
      </c>
      <c r="AW473" s="122" t="b">
        <f>AND(Table1[[#This Row],[PROPOSED Adjustment Description]]=Table1[[#This Row],[ ADOPTED
Adjustment Description]],TRUE,FALSE)</f>
        <v>0</v>
      </c>
    </row>
    <row r="474" spans="1:49" s="1" customFormat="1" ht="45" hidden="1" customHeight="1" x14ac:dyDescent="0.15">
      <c r="A474" s="67">
        <v>100000</v>
      </c>
      <c r="B474" s="79" t="s">
        <v>57</v>
      </c>
      <c r="C474" s="69">
        <v>1611</v>
      </c>
      <c r="D474" s="79" t="s">
        <v>504</v>
      </c>
      <c r="E474" s="79" t="s">
        <v>83</v>
      </c>
      <c r="F474" s="79" t="s">
        <v>83</v>
      </c>
      <c r="G474" s="79" t="s">
        <v>83</v>
      </c>
      <c r="H474" s="79" t="s">
        <v>83</v>
      </c>
      <c r="I474" s="125">
        <v>57552</v>
      </c>
      <c r="J474" s="127" t="s">
        <v>2179</v>
      </c>
      <c r="K474" s="80"/>
      <c r="L474" s="81">
        <v>14443</v>
      </c>
      <c r="M474" s="81"/>
      <c r="N474" s="81"/>
      <c r="O474" s="81">
        <f>SUM(Table1[[#This Row],[Salaries and Wages]:[Variable Fringe]])</f>
        <v>0</v>
      </c>
      <c r="P474" s="81"/>
      <c r="Q474" s="81"/>
      <c r="R474" s="81"/>
      <c r="S474" s="81"/>
      <c r="T474" s="81"/>
      <c r="U474" s="81"/>
      <c r="V474" s="81"/>
      <c r="W474" s="81">
        <f>SUM(Table1[[#This Row],[ADOPTED
Supplies]:[ADOPTED
Other]])+Table1[[#This Row],[
 ADOPTED
Capital Expenditures]]</f>
        <v>0</v>
      </c>
      <c r="X474" s="81"/>
      <c r="Y474" s="81"/>
      <c r="Z474" s="81">
        <v>14443</v>
      </c>
      <c r="AA474" s="81"/>
      <c r="AB474" s="132" t="s">
        <v>2148</v>
      </c>
      <c r="AC474" s="68" t="s">
        <v>2149</v>
      </c>
      <c r="AD474" s="68" t="s">
        <v>2149</v>
      </c>
      <c r="AE474" s="79" t="s">
        <v>94</v>
      </c>
      <c r="AF474" s="68"/>
      <c r="AG474" s="92"/>
      <c r="AH474" s="72">
        <v>0</v>
      </c>
      <c r="AI474" s="72"/>
      <c r="AJ474" s="68"/>
      <c r="AK474" s="68"/>
      <c r="AL474" s="68"/>
      <c r="AM474" s="68"/>
      <c r="AN474" s="68"/>
      <c r="AO474" s="68"/>
      <c r="AP474" s="68"/>
      <c r="AQ474" s="68"/>
      <c r="AR474" s="68"/>
      <c r="AS474" s="68" t="s">
        <v>83</v>
      </c>
      <c r="AT474" s="115" t="s">
        <v>2179</v>
      </c>
      <c r="AU474" s="116" t="b">
        <f>IF(Table1[[#This Row],[PROPOSED
Form ID Name]]=Table1[[#This Row],[ADOPTED
Form ID Name]],TRUE,FALSE)</f>
        <v>1</v>
      </c>
      <c r="AV474" s="121" t="s">
        <v>2148</v>
      </c>
      <c r="AW474" s="122" t="b">
        <f>AND(Table1[[#This Row],[PROPOSED Adjustment Description]]=Table1[[#This Row],[ ADOPTED
Adjustment Description]],TRUE,FALSE)</f>
        <v>0</v>
      </c>
    </row>
    <row r="475" spans="1:49" s="1" customFormat="1" ht="45" hidden="1" customHeight="1" x14ac:dyDescent="0.15">
      <c r="A475" s="61">
        <v>100000</v>
      </c>
      <c r="B475" s="73" t="s">
        <v>57</v>
      </c>
      <c r="C475" s="63">
        <v>1621</v>
      </c>
      <c r="D475" s="73" t="s">
        <v>432</v>
      </c>
      <c r="E475" s="73" t="s">
        <v>83</v>
      </c>
      <c r="F475" s="73" t="s">
        <v>83</v>
      </c>
      <c r="G475" s="73" t="s">
        <v>83</v>
      </c>
      <c r="H475" s="73" t="s">
        <v>83</v>
      </c>
      <c r="I475" s="125">
        <v>57553</v>
      </c>
      <c r="J475" s="127" t="s">
        <v>2180</v>
      </c>
      <c r="K475" s="74"/>
      <c r="L475" s="75">
        <v>10378</v>
      </c>
      <c r="M475" s="75"/>
      <c r="N475" s="75"/>
      <c r="O475" s="75">
        <f>SUM(Table1[[#This Row],[Salaries and Wages]:[Variable Fringe]])</f>
        <v>0</v>
      </c>
      <c r="P475" s="75"/>
      <c r="Q475" s="75"/>
      <c r="R475" s="75"/>
      <c r="S475" s="75"/>
      <c r="T475" s="75"/>
      <c r="U475" s="75"/>
      <c r="V475" s="75"/>
      <c r="W475" s="75">
        <f>SUM(Table1[[#This Row],[ADOPTED
Supplies]:[ADOPTED
Other]])+Table1[[#This Row],[
 ADOPTED
Capital Expenditures]]</f>
        <v>0</v>
      </c>
      <c r="X475" s="75"/>
      <c r="Y475" s="75"/>
      <c r="Z475" s="75">
        <v>10378</v>
      </c>
      <c r="AA475" s="75"/>
      <c r="AB475" s="132" t="s">
        <v>2148</v>
      </c>
      <c r="AC475" s="62" t="s">
        <v>2149</v>
      </c>
      <c r="AD475" s="62" t="s">
        <v>2149</v>
      </c>
      <c r="AE475" s="73" t="s">
        <v>94</v>
      </c>
      <c r="AF475" s="62"/>
      <c r="AG475" s="91"/>
      <c r="AH475" s="66">
        <v>0</v>
      </c>
      <c r="AI475" s="66"/>
      <c r="AJ475" s="62"/>
      <c r="AK475" s="62"/>
      <c r="AL475" s="62"/>
      <c r="AM475" s="62"/>
      <c r="AN475" s="62"/>
      <c r="AO475" s="62"/>
      <c r="AP475" s="62"/>
      <c r="AQ475" s="62"/>
      <c r="AR475" s="62"/>
      <c r="AS475" s="62" t="s">
        <v>83</v>
      </c>
      <c r="AT475" s="115" t="s">
        <v>2180</v>
      </c>
      <c r="AU475" s="116" t="b">
        <f>IF(Table1[[#This Row],[PROPOSED
Form ID Name]]=Table1[[#This Row],[ADOPTED
Form ID Name]],TRUE,FALSE)</f>
        <v>1</v>
      </c>
      <c r="AV475" s="121" t="s">
        <v>2148</v>
      </c>
      <c r="AW475" s="122" t="b">
        <f>AND(Table1[[#This Row],[PROPOSED Adjustment Description]]=Table1[[#This Row],[ ADOPTED
Adjustment Description]],TRUE,FALSE)</f>
        <v>0</v>
      </c>
    </row>
    <row r="476" spans="1:49" s="1" customFormat="1" ht="45" hidden="1" customHeight="1" x14ac:dyDescent="0.15">
      <c r="A476" s="67">
        <v>100000</v>
      </c>
      <c r="B476" s="79" t="s">
        <v>57</v>
      </c>
      <c r="C476" s="69">
        <v>1912</v>
      </c>
      <c r="D476" s="79" t="s">
        <v>471</v>
      </c>
      <c r="E476" s="79" t="s">
        <v>83</v>
      </c>
      <c r="F476" s="79" t="s">
        <v>83</v>
      </c>
      <c r="G476" s="79" t="s">
        <v>83</v>
      </c>
      <c r="H476" s="79" t="s">
        <v>83</v>
      </c>
      <c r="I476" s="125">
        <v>57556</v>
      </c>
      <c r="J476" s="127" t="s">
        <v>2181</v>
      </c>
      <c r="K476" s="80"/>
      <c r="L476" s="81">
        <v>151165</v>
      </c>
      <c r="M476" s="81"/>
      <c r="N476" s="81"/>
      <c r="O476" s="81">
        <f>SUM(Table1[[#This Row],[Salaries and Wages]:[Variable Fringe]])</f>
        <v>153702</v>
      </c>
      <c r="P476" s="81"/>
      <c r="Q476" s="81"/>
      <c r="R476" s="81"/>
      <c r="S476" s="81"/>
      <c r="T476" s="81"/>
      <c r="U476" s="81"/>
      <c r="V476" s="81"/>
      <c r="W476" s="81">
        <f>SUM(Table1[[#This Row],[ADOPTED
Supplies]:[ADOPTED
Other]])+Table1[[#This Row],[
 ADOPTED
Capital Expenditures]]</f>
        <v>0</v>
      </c>
      <c r="X476" s="81"/>
      <c r="Y476" s="81"/>
      <c r="Z476" s="81">
        <v>151165</v>
      </c>
      <c r="AA476" s="81"/>
      <c r="AB476" s="132" t="s">
        <v>2148</v>
      </c>
      <c r="AC476" s="68" t="s">
        <v>2149</v>
      </c>
      <c r="AD476" s="68" t="s">
        <v>2148</v>
      </c>
      <c r="AE476" s="79" t="s">
        <v>94</v>
      </c>
      <c r="AF476" s="68"/>
      <c r="AG476" s="92"/>
      <c r="AH476" s="72">
        <v>0</v>
      </c>
      <c r="AI476" s="72"/>
      <c r="AJ476" s="68"/>
      <c r="AK476" s="68"/>
      <c r="AL476" s="68"/>
      <c r="AM476" s="68"/>
      <c r="AN476" s="68"/>
      <c r="AO476" s="68"/>
      <c r="AP476" s="68"/>
      <c r="AQ476" s="68"/>
      <c r="AR476" s="68"/>
      <c r="AS476" s="68" t="s">
        <v>83</v>
      </c>
      <c r="AT476" s="115" t="s">
        <v>2181</v>
      </c>
      <c r="AU476" s="116" t="b">
        <f>IF(Table1[[#This Row],[PROPOSED
Form ID Name]]=Table1[[#This Row],[ADOPTED
Form ID Name]],TRUE,FALSE)</f>
        <v>1</v>
      </c>
      <c r="AV476" s="121" t="s">
        <v>2148</v>
      </c>
      <c r="AW476" s="122" t="b">
        <f>AND(Table1[[#This Row],[PROPOSED Adjustment Description]]=Table1[[#This Row],[ ADOPTED
Adjustment Description]],TRUE,FALSE)</f>
        <v>0</v>
      </c>
    </row>
    <row r="477" spans="1:49" s="1" customFormat="1" ht="45" hidden="1" customHeight="1" x14ac:dyDescent="0.15">
      <c r="A477" s="61">
        <v>100000</v>
      </c>
      <c r="B477" s="73" t="s">
        <v>57</v>
      </c>
      <c r="C477" s="63">
        <v>1914</v>
      </c>
      <c r="D477" s="73" t="s">
        <v>318</v>
      </c>
      <c r="E477" s="73" t="s">
        <v>83</v>
      </c>
      <c r="F477" s="73" t="s">
        <v>83</v>
      </c>
      <c r="G477" s="73" t="s">
        <v>83</v>
      </c>
      <c r="H477" s="73" t="s">
        <v>83</v>
      </c>
      <c r="I477" s="125">
        <v>57557</v>
      </c>
      <c r="J477" s="127" t="s">
        <v>2182</v>
      </c>
      <c r="K477" s="74"/>
      <c r="L477" s="75">
        <v>458592</v>
      </c>
      <c r="M477" s="75"/>
      <c r="N477" s="75"/>
      <c r="O477" s="75">
        <f>SUM(Table1[[#This Row],[Salaries and Wages]:[Variable Fringe]])</f>
        <v>5500</v>
      </c>
      <c r="P477" s="75"/>
      <c r="Q477" s="75"/>
      <c r="R477" s="75"/>
      <c r="S477" s="75"/>
      <c r="T477" s="75"/>
      <c r="U477" s="75"/>
      <c r="V477" s="75"/>
      <c r="W477" s="75">
        <f>SUM(Table1[[#This Row],[ADOPTED
Supplies]:[ADOPTED
Other]])+Table1[[#This Row],[
 ADOPTED
Capital Expenditures]]</f>
        <v>0</v>
      </c>
      <c r="X477" s="75"/>
      <c r="Y477" s="75"/>
      <c r="Z477" s="75">
        <v>458592</v>
      </c>
      <c r="AA477" s="75"/>
      <c r="AB477" s="132" t="s">
        <v>2148</v>
      </c>
      <c r="AC477" s="62" t="s">
        <v>2149</v>
      </c>
      <c r="AD477" s="62" t="s">
        <v>2149</v>
      </c>
      <c r="AE477" s="73" t="s">
        <v>94</v>
      </c>
      <c r="AF477" s="62"/>
      <c r="AG477" s="91"/>
      <c r="AH477" s="66">
        <v>0</v>
      </c>
      <c r="AI477" s="66"/>
      <c r="AJ477" s="62"/>
      <c r="AK477" s="62"/>
      <c r="AL477" s="62"/>
      <c r="AM477" s="62"/>
      <c r="AN477" s="62"/>
      <c r="AO477" s="62"/>
      <c r="AP477" s="62"/>
      <c r="AQ477" s="62"/>
      <c r="AR477" s="62"/>
      <c r="AS477" s="62" t="s">
        <v>83</v>
      </c>
      <c r="AT477" s="115" t="s">
        <v>2182</v>
      </c>
      <c r="AU477" s="116" t="b">
        <f>IF(Table1[[#This Row],[PROPOSED
Form ID Name]]=Table1[[#This Row],[ADOPTED
Form ID Name]],TRUE,FALSE)</f>
        <v>1</v>
      </c>
      <c r="AV477" s="121" t="s">
        <v>2148</v>
      </c>
      <c r="AW477" s="122" t="b">
        <f>AND(Table1[[#This Row],[PROPOSED Adjustment Description]]=Table1[[#This Row],[ ADOPTED
Adjustment Description]],TRUE,FALSE)</f>
        <v>0</v>
      </c>
    </row>
    <row r="478" spans="1:49" s="1" customFormat="1" ht="45" hidden="1" customHeight="1" x14ac:dyDescent="0.15">
      <c r="A478" s="67">
        <v>100000</v>
      </c>
      <c r="B478" s="79" t="s">
        <v>57</v>
      </c>
      <c r="C478" s="69">
        <v>2113</v>
      </c>
      <c r="D478" s="79" t="s">
        <v>159</v>
      </c>
      <c r="E478" s="79" t="s">
        <v>83</v>
      </c>
      <c r="F478" s="79" t="s">
        <v>83</v>
      </c>
      <c r="G478" s="79" t="s">
        <v>83</v>
      </c>
      <c r="H478" s="79" t="s">
        <v>83</v>
      </c>
      <c r="I478" s="125">
        <v>57558</v>
      </c>
      <c r="J478" s="127" t="s">
        <v>2183</v>
      </c>
      <c r="K478" s="80"/>
      <c r="L478" s="83">
        <v>-10237</v>
      </c>
      <c r="M478" s="81"/>
      <c r="N478" s="81"/>
      <c r="O478" s="81">
        <f>SUM(Table1[[#This Row],[Salaries and Wages]:[Variable Fringe]])</f>
        <v>1714</v>
      </c>
      <c r="P478" s="81"/>
      <c r="Q478" s="81"/>
      <c r="R478" s="81"/>
      <c r="S478" s="81"/>
      <c r="T478" s="81"/>
      <c r="U478" s="81"/>
      <c r="V478" s="81"/>
      <c r="W478" s="81">
        <f>SUM(Table1[[#This Row],[ADOPTED
Supplies]:[ADOPTED
Other]])+Table1[[#This Row],[
 ADOPTED
Capital Expenditures]]</f>
        <v>0</v>
      </c>
      <c r="X478" s="81"/>
      <c r="Y478" s="81"/>
      <c r="Z478" s="83">
        <v>-10237</v>
      </c>
      <c r="AA478" s="81"/>
      <c r="AB478" s="132" t="s">
        <v>2148</v>
      </c>
      <c r="AC478" s="68" t="s">
        <v>2149</v>
      </c>
      <c r="AD478" s="68" t="s">
        <v>2149</v>
      </c>
      <c r="AE478" s="79" t="s">
        <v>94</v>
      </c>
      <c r="AF478" s="68"/>
      <c r="AG478" s="92"/>
      <c r="AH478" s="72">
        <v>0</v>
      </c>
      <c r="AI478" s="72"/>
      <c r="AJ478" s="68"/>
      <c r="AK478" s="68"/>
      <c r="AL478" s="68"/>
      <c r="AM478" s="68"/>
      <c r="AN478" s="68"/>
      <c r="AO478" s="68"/>
      <c r="AP478" s="68"/>
      <c r="AQ478" s="68"/>
      <c r="AR478" s="68"/>
      <c r="AS478" s="68" t="s">
        <v>83</v>
      </c>
      <c r="AT478" s="115" t="s">
        <v>2183</v>
      </c>
      <c r="AU478" s="116" t="b">
        <f>IF(Table1[[#This Row],[PROPOSED
Form ID Name]]=Table1[[#This Row],[ADOPTED
Form ID Name]],TRUE,FALSE)</f>
        <v>1</v>
      </c>
      <c r="AV478" s="121" t="s">
        <v>2148</v>
      </c>
      <c r="AW478" s="122" t="b">
        <f>AND(Table1[[#This Row],[PROPOSED Adjustment Description]]=Table1[[#This Row],[ ADOPTED
Adjustment Description]],TRUE,FALSE)</f>
        <v>0</v>
      </c>
    </row>
    <row r="479" spans="1:49" s="1" customFormat="1" ht="45" hidden="1" customHeight="1" x14ac:dyDescent="0.15">
      <c r="A479" s="61">
        <v>200205</v>
      </c>
      <c r="B479" s="73" t="s">
        <v>96</v>
      </c>
      <c r="C479" s="63">
        <v>1413</v>
      </c>
      <c r="D479" s="73" t="s">
        <v>1282</v>
      </c>
      <c r="E479" s="73" t="s">
        <v>83</v>
      </c>
      <c r="F479" s="73" t="s">
        <v>83</v>
      </c>
      <c r="G479" s="73" t="s">
        <v>83</v>
      </c>
      <c r="H479" s="73" t="s">
        <v>83</v>
      </c>
      <c r="I479" s="125">
        <v>57559</v>
      </c>
      <c r="J479" s="127" t="s">
        <v>2184</v>
      </c>
      <c r="K479" s="74"/>
      <c r="L479" s="85">
        <v>-16204</v>
      </c>
      <c r="M479" s="75"/>
      <c r="N479" s="75"/>
      <c r="O479" s="75">
        <f>SUM(Table1[[#This Row],[Salaries and Wages]:[Variable Fringe]])</f>
        <v>1233</v>
      </c>
      <c r="P479" s="75"/>
      <c r="Q479" s="75"/>
      <c r="R479" s="75"/>
      <c r="S479" s="75"/>
      <c r="T479" s="75"/>
      <c r="U479" s="75"/>
      <c r="V479" s="75"/>
      <c r="W479" s="75">
        <f>SUM(Table1[[#This Row],[ADOPTED
Supplies]:[ADOPTED
Other]])+Table1[[#This Row],[
 ADOPTED
Capital Expenditures]]</f>
        <v>0</v>
      </c>
      <c r="X479" s="75"/>
      <c r="Y479" s="75"/>
      <c r="Z479" s="85">
        <v>-16204</v>
      </c>
      <c r="AA479" s="75"/>
      <c r="AB479" s="132" t="s">
        <v>2148</v>
      </c>
      <c r="AC479" s="62" t="s">
        <v>2149</v>
      </c>
      <c r="AD479" s="62" t="s">
        <v>2149</v>
      </c>
      <c r="AE479" s="73" t="s">
        <v>94</v>
      </c>
      <c r="AF479" s="62"/>
      <c r="AG479" s="91"/>
      <c r="AH479" s="66">
        <v>0</v>
      </c>
      <c r="AI479" s="66"/>
      <c r="AJ479" s="62"/>
      <c r="AK479" s="62"/>
      <c r="AL479" s="62"/>
      <c r="AM479" s="62"/>
      <c r="AN479" s="62"/>
      <c r="AO479" s="62"/>
      <c r="AP479" s="62"/>
      <c r="AQ479" s="62" t="s">
        <v>83</v>
      </c>
      <c r="AR479" s="62"/>
      <c r="AS479" s="62"/>
      <c r="AT479" s="115" t="s">
        <v>2184</v>
      </c>
      <c r="AU479" s="117" t="b">
        <f>IF(Table1[[#This Row],[PROPOSED
Form ID Name]]=Table1[[#This Row],[ADOPTED
Form ID Name]],TRUE,FALSE)</f>
        <v>1</v>
      </c>
      <c r="AV479" s="121" t="s">
        <v>2148</v>
      </c>
      <c r="AW479" s="122" t="b">
        <f>AND(Table1[[#This Row],[PROPOSED Adjustment Description]]=Table1[[#This Row],[ ADOPTED
Adjustment Description]],TRUE,FALSE)</f>
        <v>0</v>
      </c>
    </row>
    <row r="480" spans="1:49" s="1" customFormat="1" ht="45" hidden="1" customHeight="1" x14ac:dyDescent="0.15">
      <c r="A480" s="61">
        <v>100000</v>
      </c>
      <c r="B480" s="73" t="s">
        <v>57</v>
      </c>
      <c r="C480" s="63">
        <v>2115</v>
      </c>
      <c r="D480" s="73" t="s">
        <v>898</v>
      </c>
      <c r="E480" s="73" t="s">
        <v>83</v>
      </c>
      <c r="F480" s="73" t="s">
        <v>83</v>
      </c>
      <c r="G480" s="73" t="s">
        <v>83</v>
      </c>
      <c r="H480" s="73" t="s">
        <v>83</v>
      </c>
      <c r="I480" s="125">
        <v>57560</v>
      </c>
      <c r="J480" s="127" t="s">
        <v>2185</v>
      </c>
      <c r="K480" s="74"/>
      <c r="L480" s="75">
        <v>67790</v>
      </c>
      <c r="M480" s="75"/>
      <c r="N480" s="75"/>
      <c r="O480" s="75">
        <f>SUM(Table1[[#This Row],[Salaries and Wages]:[Variable Fringe]])</f>
        <v>222</v>
      </c>
      <c r="P480" s="75"/>
      <c r="Q480" s="75"/>
      <c r="R480" s="75"/>
      <c r="S480" s="75"/>
      <c r="T480" s="75"/>
      <c r="U480" s="75"/>
      <c r="V480" s="75"/>
      <c r="W480" s="75">
        <f>SUM(Table1[[#This Row],[ADOPTED
Supplies]:[ADOPTED
Other]])+Table1[[#This Row],[
 ADOPTED
Capital Expenditures]]</f>
        <v>0</v>
      </c>
      <c r="X480" s="75"/>
      <c r="Y480" s="75"/>
      <c r="Z480" s="75">
        <v>67790</v>
      </c>
      <c r="AA480" s="75"/>
      <c r="AB480" s="132" t="s">
        <v>2148</v>
      </c>
      <c r="AC480" s="62" t="s">
        <v>2149</v>
      </c>
      <c r="AD480" s="62" t="s">
        <v>2149</v>
      </c>
      <c r="AE480" s="73" t="s">
        <v>94</v>
      </c>
      <c r="AF480" s="62"/>
      <c r="AG480" s="91"/>
      <c r="AH480" s="66">
        <v>0</v>
      </c>
      <c r="AI480" s="66"/>
      <c r="AJ480" s="62"/>
      <c r="AK480" s="62"/>
      <c r="AL480" s="62"/>
      <c r="AM480" s="62"/>
      <c r="AN480" s="62"/>
      <c r="AO480" s="62"/>
      <c r="AP480" s="62"/>
      <c r="AQ480" s="62"/>
      <c r="AR480" s="62"/>
      <c r="AS480" s="62" t="s">
        <v>83</v>
      </c>
      <c r="AT480" s="115" t="s">
        <v>2185</v>
      </c>
      <c r="AU480" s="116" t="b">
        <f>IF(Table1[[#This Row],[PROPOSED
Form ID Name]]=Table1[[#This Row],[ADOPTED
Form ID Name]],TRUE,FALSE)</f>
        <v>1</v>
      </c>
      <c r="AV480" s="121" t="s">
        <v>2148</v>
      </c>
      <c r="AW480" s="122" t="b">
        <f>AND(Table1[[#This Row],[PROPOSED Adjustment Description]]=Table1[[#This Row],[ ADOPTED
Adjustment Description]],TRUE,FALSE)</f>
        <v>0</v>
      </c>
    </row>
    <row r="481" spans="1:49" s="1" customFormat="1" ht="45" hidden="1" customHeight="1" x14ac:dyDescent="0.15">
      <c r="A481" s="67">
        <v>100000</v>
      </c>
      <c r="B481" s="79" t="s">
        <v>57</v>
      </c>
      <c r="C481" s="69">
        <v>211600</v>
      </c>
      <c r="D481" s="79" t="s">
        <v>58</v>
      </c>
      <c r="E481" s="79" t="s">
        <v>83</v>
      </c>
      <c r="F481" s="79" t="s">
        <v>83</v>
      </c>
      <c r="G481" s="79" t="s">
        <v>83</v>
      </c>
      <c r="H481" s="79" t="s">
        <v>83</v>
      </c>
      <c r="I481" s="125">
        <v>57561</v>
      </c>
      <c r="J481" s="127" t="s">
        <v>2186</v>
      </c>
      <c r="K481" s="80"/>
      <c r="L481" s="81">
        <v>27042</v>
      </c>
      <c r="M481" s="81"/>
      <c r="N481" s="81"/>
      <c r="O481" s="81">
        <f>SUM(Table1[[#This Row],[Salaries and Wages]:[Variable Fringe]])</f>
        <v>-6985</v>
      </c>
      <c r="P481" s="81"/>
      <c r="Q481" s="81"/>
      <c r="R481" s="81"/>
      <c r="S481" s="81"/>
      <c r="T481" s="81"/>
      <c r="U481" s="81"/>
      <c r="V481" s="81"/>
      <c r="W481" s="81">
        <f>SUM(Table1[[#This Row],[ADOPTED
Supplies]:[ADOPTED
Other]])+Table1[[#This Row],[
 ADOPTED
Capital Expenditures]]</f>
        <v>0</v>
      </c>
      <c r="X481" s="81"/>
      <c r="Y481" s="81"/>
      <c r="Z481" s="81">
        <v>27042</v>
      </c>
      <c r="AA481" s="81"/>
      <c r="AB481" s="132" t="s">
        <v>2148</v>
      </c>
      <c r="AC481" s="68" t="s">
        <v>2149</v>
      </c>
      <c r="AD481" s="68" t="s">
        <v>2149</v>
      </c>
      <c r="AE481" s="79" t="s">
        <v>94</v>
      </c>
      <c r="AF481" s="68"/>
      <c r="AG481" s="92"/>
      <c r="AH481" s="72">
        <v>0</v>
      </c>
      <c r="AI481" s="72"/>
      <c r="AJ481" s="68"/>
      <c r="AK481" s="68"/>
      <c r="AL481" s="68"/>
      <c r="AM481" s="68"/>
      <c r="AN481" s="68"/>
      <c r="AO481" s="68"/>
      <c r="AP481" s="68"/>
      <c r="AQ481" s="68"/>
      <c r="AR481" s="68"/>
      <c r="AS481" s="68" t="s">
        <v>83</v>
      </c>
      <c r="AT481" s="115" t="s">
        <v>2186</v>
      </c>
      <c r="AU481" s="116" t="b">
        <f>IF(Table1[[#This Row],[PROPOSED
Form ID Name]]=Table1[[#This Row],[ADOPTED
Form ID Name]],TRUE,FALSE)</f>
        <v>1</v>
      </c>
      <c r="AV481" s="121" t="s">
        <v>2148</v>
      </c>
      <c r="AW481" s="122" t="b">
        <f>AND(Table1[[#This Row],[PROPOSED Adjustment Description]]=Table1[[#This Row],[ ADOPTED
Adjustment Description]],TRUE,FALSE)</f>
        <v>0</v>
      </c>
    </row>
    <row r="482" spans="1:49" s="1" customFormat="1" ht="45" hidden="1" customHeight="1" x14ac:dyDescent="0.15">
      <c r="A482" s="61">
        <v>200217</v>
      </c>
      <c r="B482" s="73" t="s">
        <v>1266</v>
      </c>
      <c r="C482" s="63">
        <v>211600</v>
      </c>
      <c r="D482" s="73" t="s">
        <v>58</v>
      </c>
      <c r="E482" s="73" t="s">
        <v>83</v>
      </c>
      <c r="F482" s="73" t="s">
        <v>83</v>
      </c>
      <c r="G482" s="73" t="s">
        <v>83</v>
      </c>
      <c r="H482" s="73" t="s">
        <v>83</v>
      </c>
      <c r="I482" s="125">
        <v>57562</v>
      </c>
      <c r="J482" s="127" t="s">
        <v>2187</v>
      </c>
      <c r="K482" s="74"/>
      <c r="L482" s="75">
        <v>12943</v>
      </c>
      <c r="M482" s="75"/>
      <c r="N482" s="75"/>
      <c r="O482" s="75">
        <f>SUM(Table1[[#This Row],[Salaries and Wages]:[Variable Fringe]])</f>
        <v>-4038</v>
      </c>
      <c r="P482" s="75"/>
      <c r="Q482" s="75"/>
      <c r="R482" s="75"/>
      <c r="S482" s="75"/>
      <c r="T482" s="75"/>
      <c r="U482" s="75"/>
      <c r="V482" s="75"/>
      <c r="W482" s="75">
        <f>SUM(Table1[[#This Row],[ADOPTED
Supplies]:[ADOPTED
Other]])+Table1[[#This Row],[
 ADOPTED
Capital Expenditures]]</f>
        <v>0</v>
      </c>
      <c r="X482" s="75"/>
      <c r="Y482" s="75"/>
      <c r="Z482" s="75">
        <v>12943</v>
      </c>
      <c r="AA482" s="75"/>
      <c r="AB482" s="132" t="s">
        <v>2148</v>
      </c>
      <c r="AC482" s="62" t="s">
        <v>2149</v>
      </c>
      <c r="AD482" s="62" t="s">
        <v>2149</v>
      </c>
      <c r="AE482" s="73" t="s">
        <v>94</v>
      </c>
      <c r="AF482" s="73"/>
      <c r="AG482" s="93"/>
      <c r="AH482" s="76">
        <v>0</v>
      </c>
      <c r="AI482" s="76"/>
      <c r="AJ482" s="73"/>
      <c r="AK482" s="73"/>
      <c r="AL482" s="73"/>
      <c r="AM482" s="73"/>
      <c r="AN482" s="73"/>
      <c r="AO482" s="62" t="s">
        <v>83</v>
      </c>
      <c r="AP482" s="62"/>
      <c r="AQ482" s="62"/>
      <c r="AR482" s="87"/>
      <c r="AS482" s="87"/>
      <c r="AT482" s="115" t="s">
        <v>2187</v>
      </c>
      <c r="AU482" s="117" t="b">
        <f>IF(Table1[[#This Row],[PROPOSED
Form ID Name]]=Table1[[#This Row],[ADOPTED
Form ID Name]],TRUE,FALSE)</f>
        <v>1</v>
      </c>
      <c r="AV482" s="121" t="s">
        <v>2148</v>
      </c>
      <c r="AW482" s="122" t="b">
        <f>AND(Table1[[#This Row],[PROPOSED Adjustment Description]]=Table1[[#This Row],[ ADOPTED
Adjustment Description]],TRUE,FALSE)</f>
        <v>0</v>
      </c>
    </row>
    <row r="483" spans="1:49" s="1" customFormat="1" ht="45" hidden="1" customHeight="1" x14ac:dyDescent="0.15">
      <c r="A483" s="61">
        <v>200224</v>
      </c>
      <c r="B483" s="73" t="s">
        <v>628</v>
      </c>
      <c r="C483" s="63">
        <v>1621</v>
      </c>
      <c r="D483" s="73" t="s">
        <v>432</v>
      </c>
      <c r="E483" s="73" t="s">
        <v>83</v>
      </c>
      <c r="F483" s="73" t="s">
        <v>83</v>
      </c>
      <c r="G483" s="73" t="s">
        <v>83</v>
      </c>
      <c r="H483" s="73" t="s">
        <v>83</v>
      </c>
      <c r="I483" s="125">
        <v>57563</v>
      </c>
      <c r="J483" s="127" t="s">
        <v>2188</v>
      </c>
      <c r="K483" s="74"/>
      <c r="L483" s="75">
        <v>20510</v>
      </c>
      <c r="M483" s="75"/>
      <c r="N483" s="75"/>
      <c r="O483" s="75">
        <f>SUM(Table1[[#This Row],[Salaries and Wages]:[Variable Fringe]])</f>
        <v>5500</v>
      </c>
      <c r="P483" s="75"/>
      <c r="Q483" s="75"/>
      <c r="R483" s="75"/>
      <c r="S483" s="75"/>
      <c r="T483" s="75"/>
      <c r="U483" s="75"/>
      <c r="V483" s="75"/>
      <c r="W483" s="75">
        <f>SUM(Table1[[#This Row],[ADOPTED
Supplies]:[ADOPTED
Other]])+Table1[[#This Row],[
 ADOPTED
Capital Expenditures]]</f>
        <v>0</v>
      </c>
      <c r="X483" s="75"/>
      <c r="Y483" s="75"/>
      <c r="Z483" s="75">
        <v>20510</v>
      </c>
      <c r="AA483" s="75"/>
      <c r="AB483" s="132" t="s">
        <v>2148</v>
      </c>
      <c r="AC483" s="62" t="s">
        <v>2149</v>
      </c>
      <c r="AD483" s="62" t="s">
        <v>2149</v>
      </c>
      <c r="AE483" s="73" t="s">
        <v>94</v>
      </c>
      <c r="AF483" s="73"/>
      <c r="AG483" s="93"/>
      <c r="AH483" s="76">
        <v>0</v>
      </c>
      <c r="AI483" s="76"/>
      <c r="AJ483" s="73"/>
      <c r="AK483" s="73"/>
      <c r="AL483" s="73"/>
      <c r="AM483" s="73"/>
      <c r="AN483" s="73"/>
      <c r="AO483" s="62" t="s">
        <v>83</v>
      </c>
      <c r="AP483" s="62"/>
      <c r="AQ483" s="62"/>
      <c r="AR483" s="87"/>
      <c r="AS483" s="87"/>
      <c r="AT483" s="115" t="s">
        <v>2188</v>
      </c>
      <c r="AU483" s="117" t="b">
        <f>IF(Table1[[#This Row],[PROPOSED
Form ID Name]]=Table1[[#This Row],[ADOPTED
Form ID Name]],TRUE,FALSE)</f>
        <v>1</v>
      </c>
      <c r="AV483" s="121" t="s">
        <v>2148</v>
      </c>
      <c r="AW483" s="122" t="b">
        <f>AND(Table1[[#This Row],[PROPOSED Adjustment Description]]=Table1[[#This Row],[ ADOPTED
Adjustment Description]],TRUE,FALSE)</f>
        <v>0</v>
      </c>
    </row>
    <row r="484" spans="1:49" s="1" customFormat="1" ht="45" hidden="1" customHeight="1" x14ac:dyDescent="0.15">
      <c r="A484" s="61">
        <v>200226</v>
      </c>
      <c r="B484" s="73" t="s">
        <v>2189</v>
      </c>
      <c r="C484" s="63">
        <v>1611</v>
      </c>
      <c r="D484" s="73" t="s">
        <v>504</v>
      </c>
      <c r="E484" s="73" t="s">
        <v>83</v>
      </c>
      <c r="F484" s="73" t="s">
        <v>83</v>
      </c>
      <c r="G484" s="73" t="s">
        <v>83</v>
      </c>
      <c r="H484" s="73" t="s">
        <v>83</v>
      </c>
      <c r="I484" s="125">
        <v>57564</v>
      </c>
      <c r="J484" s="127" t="s">
        <v>2190</v>
      </c>
      <c r="K484" s="74"/>
      <c r="L484" s="85">
        <v>-8677</v>
      </c>
      <c r="M484" s="75"/>
      <c r="N484" s="75"/>
      <c r="O484" s="75">
        <f>SUM(Table1[[#This Row],[Salaries and Wages]:[Variable Fringe]])</f>
        <v>-10660</v>
      </c>
      <c r="P484" s="75"/>
      <c r="Q484" s="75"/>
      <c r="R484" s="75"/>
      <c r="S484" s="75"/>
      <c r="T484" s="75"/>
      <c r="U484" s="75"/>
      <c r="V484" s="75"/>
      <c r="W484" s="75">
        <f>SUM(Table1[[#This Row],[ADOPTED
Supplies]:[ADOPTED
Other]])+Table1[[#This Row],[
 ADOPTED
Capital Expenditures]]</f>
        <v>0</v>
      </c>
      <c r="X484" s="75"/>
      <c r="Y484" s="75"/>
      <c r="Z484" s="85">
        <v>-8677</v>
      </c>
      <c r="AA484" s="75"/>
      <c r="AB484" s="132" t="s">
        <v>2148</v>
      </c>
      <c r="AC484" s="62" t="s">
        <v>2149</v>
      </c>
      <c r="AD484" s="62" t="s">
        <v>2149</v>
      </c>
      <c r="AE484" s="73" t="s">
        <v>94</v>
      </c>
      <c r="AF484" s="73"/>
      <c r="AG484" s="93"/>
      <c r="AH484" s="76">
        <v>0</v>
      </c>
      <c r="AI484" s="76"/>
      <c r="AJ484" s="73"/>
      <c r="AK484" s="73"/>
      <c r="AL484" s="73"/>
      <c r="AM484" s="73"/>
      <c r="AN484" s="73"/>
      <c r="AO484" s="62" t="s">
        <v>83</v>
      </c>
      <c r="AP484" s="62"/>
      <c r="AQ484" s="62"/>
      <c r="AR484" s="87"/>
      <c r="AS484" s="87"/>
      <c r="AT484" s="115" t="s">
        <v>2190</v>
      </c>
      <c r="AU484" s="117" t="b">
        <f>IF(Table1[[#This Row],[PROPOSED
Form ID Name]]=Table1[[#This Row],[ADOPTED
Form ID Name]],TRUE,FALSE)</f>
        <v>1</v>
      </c>
      <c r="AV484" s="121" t="s">
        <v>2148</v>
      </c>
      <c r="AW484" s="122" t="b">
        <f>AND(Table1[[#This Row],[PROPOSED Adjustment Description]]=Table1[[#This Row],[ ADOPTED
Adjustment Description]],TRUE,FALSE)</f>
        <v>0</v>
      </c>
    </row>
    <row r="485" spans="1:49" s="1" customFormat="1" ht="45" hidden="1" customHeight="1" x14ac:dyDescent="0.15">
      <c r="A485" s="67">
        <v>200227</v>
      </c>
      <c r="B485" s="79" t="s">
        <v>398</v>
      </c>
      <c r="C485" s="69">
        <v>1913</v>
      </c>
      <c r="D485" s="79" t="s">
        <v>399</v>
      </c>
      <c r="E485" s="79" t="s">
        <v>83</v>
      </c>
      <c r="F485" s="79" t="s">
        <v>83</v>
      </c>
      <c r="G485" s="79" t="s">
        <v>83</v>
      </c>
      <c r="H485" s="79" t="s">
        <v>83</v>
      </c>
      <c r="I485" s="125">
        <v>57565</v>
      </c>
      <c r="J485" s="127" t="s">
        <v>2191</v>
      </c>
      <c r="K485" s="80"/>
      <c r="L485" s="83">
        <v>-9933</v>
      </c>
      <c r="M485" s="81"/>
      <c r="N485" s="81"/>
      <c r="O485" s="81">
        <f>SUM(Table1[[#This Row],[Salaries and Wages]:[Variable Fringe]])</f>
        <v>5500</v>
      </c>
      <c r="P485" s="81"/>
      <c r="Q485" s="81"/>
      <c r="R485" s="81"/>
      <c r="S485" s="81"/>
      <c r="T485" s="81"/>
      <c r="U485" s="81"/>
      <c r="V485" s="81"/>
      <c r="W485" s="81">
        <f>SUM(Table1[[#This Row],[ADOPTED
Supplies]:[ADOPTED
Other]])+Table1[[#This Row],[
 ADOPTED
Capital Expenditures]]</f>
        <v>0</v>
      </c>
      <c r="X485" s="81"/>
      <c r="Y485" s="81"/>
      <c r="Z485" s="83">
        <v>-9933</v>
      </c>
      <c r="AA485" s="81"/>
      <c r="AB485" s="132" t="s">
        <v>2148</v>
      </c>
      <c r="AC485" s="68" t="s">
        <v>2149</v>
      </c>
      <c r="AD485" s="68" t="s">
        <v>2149</v>
      </c>
      <c r="AE485" s="79" t="s">
        <v>94</v>
      </c>
      <c r="AF485" s="68"/>
      <c r="AG485" s="92"/>
      <c r="AH485" s="72">
        <v>0</v>
      </c>
      <c r="AI485" s="72"/>
      <c r="AJ485" s="68"/>
      <c r="AK485" s="68"/>
      <c r="AL485" s="68"/>
      <c r="AM485" s="68"/>
      <c r="AN485" s="68"/>
      <c r="AO485" s="68"/>
      <c r="AP485" s="68"/>
      <c r="AQ485" s="68" t="s">
        <v>83</v>
      </c>
      <c r="AR485" s="68"/>
      <c r="AS485" s="68"/>
      <c r="AT485" s="115" t="s">
        <v>2191</v>
      </c>
      <c r="AU485" s="117" t="b">
        <f>IF(Table1[[#This Row],[PROPOSED
Form ID Name]]=Table1[[#This Row],[ADOPTED
Form ID Name]],TRUE,FALSE)</f>
        <v>1</v>
      </c>
      <c r="AV485" s="121" t="s">
        <v>2148</v>
      </c>
      <c r="AW485" s="122" t="b">
        <f>AND(Table1[[#This Row],[PROPOSED Adjustment Description]]=Table1[[#This Row],[ ADOPTED
Adjustment Description]],TRUE,FALSE)</f>
        <v>0</v>
      </c>
    </row>
    <row r="486" spans="1:49" s="1" customFormat="1" ht="45" hidden="1" customHeight="1" x14ac:dyDescent="0.15">
      <c r="A486" s="61">
        <v>200308</v>
      </c>
      <c r="B486" s="73" t="s">
        <v>1206</v>
      </c>
      <c r="C486" s="63">
        <v>1314</v>
      </c>
      <c r="D486" s="73" t="s">
        <v>261</v>
      </c>
      <c r="E486" s="73" t="s">
        <v>83</v>
      </c>
      <c r="F486" s="73" t="s">
        <v>83</v>
      </c>
      <c r="G486" s="73" t="s">
        <v>83</v>
      </c>
      <c r="H486" s="73" t="s">
        <v>83</v>
      </c>
      <c r="I486" s="125">
        <v>57566</v>
      </c>
      <c r="J486" s="127" t="s">
        <v>2192</v>
      </c>
      <c r="K486" s="74"/>
      <c r="L486" s="75">
        <v>35614</v>
      </c>
      <c r="M486" s="75"/>
      <c r="N486" s="75"/>
      <c r="O486" s="75">
        <f>SUM(Table1[[#This Row],[Salaries and Wages]:[Variable Fringe]])</f>
        <v>0</v>
      </c>
      <c r="P486" s="75"/>
      <c r="Q486" s="75"/>
      <c r="R486" s="75"/>
      <c r="S486" s="75"/>
      <c r="T486" s="75"/>
      <c r="U486" s="75"/>
      <c r="V486" s="75"/>
      <c r="W486" s="75">
        <f>SUM(Table1[[#This Row],[ADOPTED
Supplies]:[ADOPTED
Other]])+Table1[[#This Row],[
 ADOPTED
Capital Expenditures]]</f>
        <v>66000</v>
      </c>
      <c r="X486" s="75"/>
      <c r="Y486" s="75"/>
      <c r="Z486" s="75">
        <v>35614</v>
      </c>
      <c r="AA486" s="75"/>
      <c r="AB486" s="132" t="s">
        <v>2148</v>
      </c>
      <c r="AC486" s="62" t="s">
        <v>2149</v>
      </c>
      <c r="AD486" s="62" t="s">
        <v>2149</v>
      </c>
      <c r="AE486" s="73" t="s">
        <v>94</v>
      </c>
      <c r="AF486" s="73"/>
      <c r="AG486" s="93"/>
      <c r="AH486" s="76">
        <v>0</v>
      </c>
      <c r="AI486" s="76"/>
      <c r="AJ486" s="73"/>
      <c r="AK486" s="73"/>
      <c r="AL486" s="73"/>
      <c r="AM486" s="73"/>
      <c r="AN486" s="73"/>
      <c r="AO486" s="62" t="s">
        <v>83</v>
      </c>
      <c r="AP486" s="62"/>
      <c r="AQ486" s="62"/>
      <c r="AR486" s="87"/>
      <c r="AS486" s="87"/>
      <c r="AT486" s="115" t="s">
        <v>2192</v>
      </c>
      <c r="AU486" s="117" t="b">
        <f>IF(Table1[[#This Row],[PROPOSED
Form ID Name]]=Table1[[#This Row],[ADOPTED
Form ID Name]],TRUE,FALSE)</f>
        <v>1</v>
      </c>
      <c r="AV486" s="121" t="s">
        <v>2148</v>
      </c>
      <c r="AW486" s="122" t="b">
        <f>AND(Table1[[#This Row],[PROPOSED Adjustment Description]]=Table1[[#This Row],[ ADOPTED
Adjustment Description]],TRUE,FALSE)</f>
        <v>0</v>
      </c>
    </row>
    <row r="487" spans="1:49" s="1" customFormat="1" ht="45" hidden="1" customHeight="1" x14ac:dyDescent="0.15">
      <c r="A487" s="61">
        <v>200610</v>
      </c>
      <c r="B487" s="73" t="s">
        <v>1104</v>
      </c>
      <c r="C487" s="63">
        <v>1314</v>
      </c>
      <c r="D487" s="73" t="s">
        <v>261</v>
      </c>
      <c r="E487" s="73" t="s">
        <v>83</v>
      </c>
      <c r="F487" s="73" t="s">
        <v>83</v>
      </c>
      <c r="G487" s="73" t="s">
        <v>83</v>
      </c>
      <c r="H487" s="73" t="s">
        <v>83</v>
      </c>
      <c r="I487" s="125">
        <v>57567</v>
      </c>
      <c r="J487" s="127" t="s">
        <v>2193</v>
      </c>
      <c r="K487" s="74"/>
      <c r="L487" s="75">
        <v>18514</v>
      </c>
      <c r="M487" s="75"/>
      <c r="N487" s="75"/>
      <c r="O487" s="75">
        <f>SUM(Table1[[#This Row],[Salaries and Wages]:[Variable Fringe]])</f>
        <v>0</v>
      </c>
      <c r="P487" s="75"/>
      <c r="Q487" s="75"/>
      <c r="R487" s="75"/>
      <c r="S487" s="75"/>
      <c r="T487" s="75"/>
      <c r="U487" s="75"/>
      <c r="V487" s="75"/>
      <c r="W487" s="75">
        <f>SUM(Table1[[#This Row],[ADOPTED
Supplies]:[ADOPTED
Other]])+Table1[[#This Row],[
 ADOPTED
Capital Expenditures]]</f>
        <v>66000</v>
      </c>
      <c r="X487" s="75"/>
      <c r="Y487" s="75"/>
      <c r="Z487" s="75">
        <v>18514</v>
      </c>
      <c r="AA487" s="75"/>
      <c r="AB487" s="132" t="s">
        <v>2148</v>
      </c>
      <c r="AC487" s="62" t="s">
        <v>2149</v>
      </c>
      <c r="AD487" s="62" t="s">
        <v>2149</v>
      </c>
      <c r="AE487" s="73" t="s">
        <v>94</v>
      </c>
      <c r="AF487" s="73"/>
      <c r="AG487" s="93"/>
      <c r="AH487" s="76">
        <v>0</v>
      </c>
      <c r="AI487" s="76"/>
      <c r="AJ487" s="73"/>
      <c r="AK487" s="73"/>
      <c r="AL487" s="73"/>
      <c r="AM487" s="73"/>
      <c r="AN487" s="73"/>
      <c r="AO487" s="62" t="s">
        <v>83</v>
      </c>
      <c r="AP487" s="62"/>
      <c r="AQ487" s="62"/>
      <c r="AR487" s="87"/>
      <c r="AS487" s="87"/>
      <c r="AT487" s="115" t="s">
        <v>2193</v>
      </c>
      <c r="AU487" s="117" t="b">
        <f>IF(Table1[[#This Row],[PROPOSED
Form ID Name]]=Table1[[#This Row],[ADOPTED
Form ID Name]],TRUE,FALSE)</f>
        <v>1</v>
      </c>
      <c r="AV487" s="121" t="s">
        <v>2148</v>
      </c>
      <c r="AW487" s="122" t="b">
        <f>AND(Table1[[#This Row],[PROPOSED Adjustment Description]]=Table1[[#This Row],[ ADOPTED
Adjustment Description]],TRUE,FALSE)</f>
        <v>0</v>
      </c>
    </row>
    <row r="488" spans="1:49" s="1" customFormat="1" ht="45" hidden="1" customHeight="1" x14ac:dyDescent="0.15">
      <c r="A488" s="61">
        <v>200611</v>
      </c>
      <c r="B488" s="73" t="s">
        <v>1160</v>
      </c>
      <c r="C488" s="63">
        <v>1314</v>
      </c>
      <c r="D488" s="73" t="s">
        <v>261</v>
      </c>
      <c r="E488" s="73" t="s">
        <v>83</v>
      </c>
      <c r="F488" s="73" t="s">
        <v>83</v>
      </c>
      <c r="G488" s="73" t="s">
        <v>83</v>
      </c>
      <c r="H488" s="73" t="s">
        <v>83</v>
      </c>
      <c r="I488" s="125">
        <v>57568</v>
      </c>
      <c r="J488" s="127" t="s">
        <v>2194</v>
      </c>
      <c r="K488" s="74"/>
      <c r="L488" s="75">
        <v>19070</v>
      </c>
      <c r="M488" s="75"/>
      <c r="N488" s="75"/>
      <c r="O488" s="75">
        <f>SUM(Table1[[#This Row],[Salaries and Wages]:[Variable Fringe]])</f>
        <v>0</v>
      </c>
      <c r="P488" s="75"/>
      <c r="Q488" s="75"/>
      <c r="R488" s="75"/>
      <c r="S488" s="75"/>
      <c r="T488" s="75"/>
      <c r="U488" s="75"/>
      <c r="V488" s="75"/>
      <c r="W488" s="75">
        <f>SUM(Table1[[#This Row],[ADOPTED
Supplies]:[ADOPTED
Other]])+Table1[[#This Row],[
 ADOPTED
Capital Expenditures]]</f>
        <v>66000</v>
      </c>
      <c r="X488" s="75"/>
      <c r="Y488" s="75"/>
      <c r="Z488" s="75">
        <v>19070</v>
      </c>
      <c r="AA488" s="75"/>
      <c r="AB488" s="132" t="s">
        <v>2148</v>
      </c>
      <c r="AC488" s="62" t="s">
        <v>2149</v>
      </c>
      <c r="AD488" s="62" t="s">
        <v>2149</v>
      </c>
      <c r="AE488" s="73" t="s">
        <v>94</v>
      </c>
      <c r="AF488" s="73"/>
      <c r="AG488" s="93"/>
      <c r="AH488" s="76">
        <v>0</v>
      </c>
      <c r="AI488" s="76"/>
      <c r="AJ488" s="73"/>
      <c r="AK488" s="73"/>
      <c r="AL488" s="73"/>
      <c r="AM488" s="73"/>
      <c r="AN488" s="73"/>
      <c r="AO488" s="62" t="s">
        <v>83</v>
      </c>
      <c r="AP488" s="62"/>
      <c r="AQ488" s="62"/>
      <c r="AR488" s="87"/>
      <c r="AS488" s="87"/>
      <c r="AT488" s="115" t="s">
        <v>2194</v>
      </c>
      <c r="AU488" s="117" t="b">
        <f>IF(Table1[[#This Row],[PROPOSED
Form ID Name]]=Table1[[#This Row],[ADOPTED
Form ID Name]],TRUE,FALSE)</f>
        <v>1</v>
      </c>
      <c r="AV488" s="121" t="s">
        <v>2148</v>
      </c>
      <c r="AW488" s="122" t="b">
        <f>AND(Table1[[#This Row],[PROPOSED Adjustment Description]]=Table1[[#This Row],[ ADOPTED
Adjustment Description]],TRUE,FALSE)</f>
        <v>0</v>
      </c>
    </row>
    <row r="489" spans="1:49" s="1" customFormat="1" ht="45" hidden="1" customHeight="1" x14ac:dyDescent="0.15">
      <c r="A489" s="67">
        <v>700000</v>
      </c>
      <c r="B489" s="79" t="s">
        <v>1169</v>
      </c>
      <c r="C489" s="69">
        <v>2000</v>
      </c>
      <c r="D489" s="79" t="s">
        <v>393</v>
      </c>
      <c r="E489" s="79" t="s">
        <v>83</v>
      </c>
      <c r="F489" s="79" t="s">
        <v>83</v>
      </c>
      <c r="G489" s="79" t="s">
        <v>83</v>
      </c>
      <c r="H489" s="79" t="s">
        <v>83</v>
      </c>
      <c r="I489" s="125">
        <v>57569</v>
      </c>
      <c r="J489" s="127" t="s">
        <v>2195</v>
      </c>
      <c r="K489" s="80"/>
      <c r="L489" s="83">
        <v>-39055</v>
      </c>
      <c r="M489" s="81"/>
      <c r="N489" s="81"/>
      <c r="O489" s="81">
        <f>SUM(Table1[[#This Row],[Salaries and Wages]:[Variable Fringe]])</f>
        <v>0</v>
      </c>
      <c r="P489" s="81"/>
      <c r="Q489" s="81"/>
      <c r="R489" s="81"/>
      <c r="S489" s="81"/>
      <c r="T489" s="81"/>
      <c r="U489" s="81"/>
      <c r="V489" s="81"/>
      <c r="W489" s="81">
        <f>SUM(Table1[[#This Row],[ADOPTED
Supplies]:[ADOPTED
Other]])+Table1[[#This Row],[
 ADOPTED
Capital Expenditures]]</f>
        <v>66000</v>
      </c>
      <c r="X489" s="81"/>
      <c r="Y489" s="81"/>
      <c r="Z489" s="83">
        <v>-39055</v>
      </c>
      <c r="AA489" s="81"/>
      <c r="AB489" s="132" t="s">
        <v>2148</v>
      </c>
      <c r="AC489" s="68" t="s">
        <v>2149</v>
      </c>
      <c r="AD489" s="68" t="s">
        <v>2148</v>
      </c>
      <c r="AE489" s="79" t="s">
        <v>94</v>
      </c>
      <c r="AF489" s="79"/>
      <c r="AG489" s="94"/>
      <c r="AH489" s="82">
        <v>0</v>
      </c>
      <c r="AI489" s="82"/>
      <c r="AJ489" s="79"/>
      <c r="AK489" s="79"/>
      <c r="AL489" s="79"/>
      <c r="AM489" s="79"/>
      <c r="AN489" s="79"/>
      <c r="AO489" s="68" t="s">
        <v>83</v>
      </c>
      <c r="AP489" s="68"/>
      <c r="AQ489" s="68"/>
      <c r="AR489" s="87"/>
      <c r="AS489" s="87"/>
      <c r="AT489" s="115" t="s">
        <v>2195</v>
      </c>
      <c r="AU489" s="117" t="b">
        <f>IF(Table1[[#This Row],[PROPOSED
Form ID Name]]=Table1[[#This Row],[ADOPTED
Form ID Name]],TRUE,FALSE)</f>
        <v>1</v>
      </c>
      <c r="AV489" s="121" t="s">
        <v>2148</v>
      </c>
      <c r="AW489" s="122" t="b">
        <f>AND(Table1[[#This Row],[PROPOSED Adjustment Description]]=Table1[[#This Row],[ ADOPTED
Adjustment Description]],TRUE,FALSE)</f>
        <v>0</v>
      </c>
    </row>
    <row r="490" spans="1:49" s="1" customFormat="1" ht="45" hidden="1" customHeight="1" x14ac:dyDescent="0.15">
      <c r="A490" s="61">
        <v>700001</v>
      </c>
      <c r="B490" s="73" t="s">
        <v>1179</v>
      </c>
      <c r="C490" s="63">
        <v>2000</v>
      </c>
      <c r="D490" s="73" t="s">
        <v>393</v>
      </c>
      <c r="E490" s="73" t="s">
        <v>83</v>
      </c>
      <c r="F490" s="73" t="s">
        <v>83</v>
      </c>
      <c r="G490" s="73" t="s">
        <v>83</v>
      </c>
      <c r="H490" s="73" t="s">
        <v>83</v>
      </c>
      <c r="I490" s="125">
        <v>57570</v>
      </c>
      <c r="J490" s="127" t="s">
        <v>2196</v>
      </c>
      <c r="K490" s="74"/>
      <c r="L490" s="85">
        <v>-71752</v>
      </c>
      <c r="M490" s="75"/>
      <c r="N490" s="75"/>
      <c r="O490" s="75">
        <f>SUM(Table1[[#This Row],[Salaries and Wages]:[Variable Fringe]])</f>
        <v>0</v>
      </c>
      <c r="P490" s="75"/>
      <c r="Q490" s="75"/>
      <c r="R490" s="75"/>
      <c r="S490" s="75"/>
      <c r="T490" s="75"/>
      <c r="U490" s="75"/>
      <c r="V490" s="75"/>
      <c r="W490" s="75">
        <f>SUM(Table1[[#This Row],[ADOPTED
Supplies]:[ADOPTED
Other]])+Table1[[#This Row],[
 ADOPTED
Capital Expenditures]]</f>
        <v>66000</v>
      </c>
      <c r="X490" s="75"/>
      <c r="Y490" s="75"/>
      <c r="Z490" s="85">
        <v>-71752</v>
      </c>
      <c r="AA490" s="75"/>
      <c r="AB490" s="132" t="s">
        <v>2148</v>
      </c>
      <c r="AC490" s="62" t="s">
        <v>2149</v>
      </c>
      <c r="AD490" s="62" t="s">
        <v>2148</v>
      </c>
      <c r="AE490" s="73" t="s">
        <v>94</v>
      </c>
      <c r="AF490" s="73"/>
      <c r="AG490" s="93"/>
      <c r="AH490" s="76">
        <v>0</v>
      </c>
      <c r="AI490" s="76"/>
      <c r="AJ490" s="73"/>
      <c r="AK490" s="73"/>
      <c r="AL490" s="73"/>
      <c r="AM490" s="73"/>
      <c r="AN490" s="73"/>
      <c r="AO490" s="62" t="s">
        <v>83</v>
      </c>
      <c r="AP490" s="62"/>
      <c r="AQ490" s="62"/>
      <c r="AR490" s="87"/>
      <c r="AS490" s="87"/>
      <c r="AT490" s="115" t="s">
        <v>2196</v>
      </c>
      <c r="AU490" s="117" t="b">
        <f>IF(Table1[[#This Row],[PROPOSED
Form ID Name]]=Table1[[#This Row],[ADOPTED
Form ID Name]],TRUE,FALSE)</f>
        <v>1</v>
      </c>
      <c r="AV490" s="121" t="s">
        <v>2148</v>
      </c>
      <c r="AW490" s="122" t="b">
        <f>AND(Table1[[#This Row],[PROPOSED Adjustment Description]]=Table1[[#This Row],[ ADOPTED
Adjustment Description]],TRUE,FALSE)</f>
        <v>0</v>
      </c>
    </row>
    <row r="491" spans="1:49" s="1" customFormat="1" ht="45" hidden="1" customHeight="1" x14ac:dyDescent="0.15">
      <c r="A491" s="67">
        <v>700011</v>
      </c>
      <c r="B491" s="79" t="s">
        <v>392</v>
      </c>
      <c r="C491" s="69">
        <v>2000</v>
      </c>
      <c r="D491" s="79" t="s">
        <v>393</v>
      </c>
      <c r="E491" s="79" t="s">
        <v>83</v>
      </c>
      <c r="F491" s="79" t="s">
        <v>83</v>
      </c>
      <c r="G491" s="79" t="s">
        <v>83</v>
      </c>
      <c r="H491" s="79" t="s">
        <v>83</v>
      </c>
      <c r="I491" s="125">
        <v>57571</v>
      </c>
      <c r="J491" s="127" t="s">
        <v>2197</v>
      </c>
      <c r="K491" s="80"/>
      <c r="L491" s="81">
        <v>174762</v>
      </c>
      <c r="M491" s="81"/>
      <c r="N491" s="81"/>
      <c r="O491" s="81">
        <f>SUM(Table1[[#This Row],[Salaries and Wages]:[Variable Fringe]])</f>
        <v>0</v>
      </c>
      <c r="P491" s="81"/>
      <c r="Q491" s="81"/>
      <c r="R491" s="81"/>
      <c r="S491" s="81"/>
      <c r="T491" s="81"/>
      <c r="U491" s="81"/>
      <c r="V491" s="81"/>
      <c r="W491" s="81">
        <f>SUM(Table1[[#This Row],[ADOPTED
Supplies]:[ADOPTED
Other]])+Table1[[#This Row],[
 ADOPTED
Capital Expenditures]]</f>
        <v>66000</v>
      </c>
      <c r="X491" s="81"/>
      <c r="Y491" s="81"/>
      <c r="Z491" s="81">
        <v>174762</v>
      </c>
      <c r="AA491" s="81"/>
      <c r="AB491" s="132" t="s">
        <v>2148</v>
      </c>
      <c r="AC491" s="68" t="s">
        <v>2149</v>
      </c>
      <c r="AD491" s="68" t="s">
        <v>2148</v>
      </c>
      <c r="AE491" s="79" t="s">
        <v>94</v>
      </c>
      <c r="AF491" s="79"/>
      <c r="AG491" s="94"/>
      <c r="AH491" s="82">
        <v>0</v>
      </c>
      <c r="AI491" s="82"/>
      <c r="AJ491" s="79"/>
      <c r="AK491" s="79"/>
      <c r="AL491" s="79"/>
      <c r="AM491" s="79"/>
      <c r="AN491" s="79"/>
      <c r="AO491" s="68" t="s">
        <v>83</v>
      </c>
      <c r="AP491" s="68"/>
      <c r="AQ491" s="68"/>
      <c r="AR491" s="87"/>
      <c r="AS491" s="87"/>
      <c r="AT491" s="115" t="s">
        <v>2197</v>
      </c>
      <c r="AU491" s="117" t="b">
        <f>IF(Table1[[#This Row],[PROPOSED
Form ID Name]]=Table1[[#This Row],[ADOPTED
Form ID Name]],TRUE,FALSE)</f>
        <v>1</v>
      </c>
      <c r="AV491" s="121" t="s">
        <v>2148</v>
      </c>
      <c r="AW491" s="122" t="b">
        <f>AND(Table1[[#This Row],[PROPOSED Adjustment Description]]=Table1[[#This Row],[ ADOPTED
Adjustment Description]],TRUE,FALSE)</f>
        <v>0</v>
      </c>
    </row>
    <row r="492" spans="1:49" s="1" customFormat="1" ht="45" hidden="1" customHeight="1" x14ac:dyDescent="0.15">
      <c r="A492" s="67">
        <v>700043</v>
      </c>
      <c r="B492" s="79" t="s">
        <v>1125</v>
      </c>
      <c r="C492" s="69">
        <v>171416</v>
      </c>
      <c r="D492" s="79" t="s">
        <v>1126</v>
      </c>
      <c r="E492" s="79" t="s">
        <v>83</v>
      </c>
      <c r="F492" s="79" t="s">
        <v>83</v>
      </c>
      <c r="G492" s="79" t="s">
        <v>83</v>
      </c>
      <c r="H492" s="79" t="s">
        <v>83</v>
      </c>
      <c r="I492" s="125">
        <v>57572</v>
      </c>
      <c r="J492" s="127" t="s">
        <v>2198</v>
      </c>
      <c r="K492" s="80"/>
      <c r="L492" s="81">
        <v>33913</v>
      </c>
      <c r="M492" s="81"/>
      <c r="N492" s="81"/>
      <c r="O492" s="81">
        <f>SUM(Table1[[#This Row],[Salaries and Wages]:[Variable Fringe]])</f>
        <v>0</v>
      </c>
      <c r="P492" s="81"/>
      <c r="Q492" s="81"/>
      <c r="R492" s="81"/>
      <c r="S492" s="81"/>
      <c r="T492" s="81"/>
      <c r="U492" s="81"/>
      <c r="V492" s="81"/>
      <c r="W492" s="81">
        <f>SUM(Table1[[#This Row],[ADOPTED
Supplies]:[ADOPTED
Other]])+Table1[[#This Row],[
 ADOPTED
Capital Expenditures]]</f>
        <v>66000</v>
      </c>
      <c r="X492" s="81"/>
      <c r="Y492" s="81"/>
      <c r="Z492" s="81">
        <v>33913</v>
      </c>
      <c r="AA492" s="81"/>
      <c r="AB492" s="132" t="s">
        <v>2148</v>
      </c>
      <c r="AC492" s="68" t="s">
        <v>2149</v>
      </c>
      <c r="AD492" s="68" t="s">
        <v>2149</v>
      </c>
      <c r="AE492" s="79" t="s">
        <v>94</v>
      </c>
      <c r="AF492" s="79"/>
      <c r="AG492" s="94"/>
      <c r="AH492" s="82">
        <v>0</v>
      </c>
      <c r="AI492" s="82"/>
      <c r="AJ492" s="79"/>
      <c r="AK492" s="79"/>
      <c r="AL492" s="79"/>
      <c r="AM492" s="79"/>
      <c r="AN492" s="79"/>
      <c r="AO492" s="68" t="s">
        <v>83</v>
      </c>
      <c r="AP492" s="68"/>
      <c r="AQ492" s="68"/>
      <c r="AR492" s="87"/>
      <c r="AS492" s="87"/>
      <c r="AT492" s="115" t="s">
        <v>2198</v>
      </c>
      <c r="AU492" s="117" t="b">
        <f>IF(Table1[[#This Row],[PROPOSED
Form ID Name]]=Table1[[#This Row],[ADOPTED
Form ID Name]],TRUE,FALSE)</f>
        <v>1</v>
      </c>
      <c r="AV492" s="121" t="s">
        <v>2148</v>
      </c>
      <c r="AW492" s="122" t="b">
        <f>AND(Table1[[#This Row],[PROPOSED Adjustment Description]]=Table1[[#This Row],[ ADOPTED
Adjustment Description]],TRUE,FALSE)</f>
        <v>0</v>
      </c>
    </row>
    <row r="493" spans="1:49" s="1" customFormat="1" ht="45" hidden="1" customHeight="1" x14ac:dyDescent="0.15">
      <c r="A493" s="61">
        <v>700048</v>
      </c>
      <c r="B493" s="73" t="s">
        <v>897</v>
      </c>
      <c r="C493" s="63">
        <v>2115</v>
      </c>
      <c r="D493" s="73" t="s">
        <v>898</v>
      </c>
      <c r="E493" s="73" t="s">
        <v>83</v>
      </c>
      <c r="F493" s="73" t="s">
        <v>83</v>
      </c>
      <c r="G493" s="73" t="s">
        <v>83</v>
      </c>
      <c r="H493" s="73" t="s">
        <v>83</v>
      </c>
      <c r="I493" s="125">
        <v>57573</v>
      </c>
      <c r="J493" s="127" t="s">
        <v>2199</v>
      </c>
      <c r="K493" s="74"/>
      <c r="L493" s="75">
        <v>11890</v>
      </c>
      <c r="M493" s="75"/>
      <c r="N493" s="75"/>
      <c r="O493" s="75">
        <f>SUM(Table1[[#This Row],[Salaries and Wages]:[Variable Fringe]])</f>
        <v>0</v>
      </c>
      <c r="P493" s="75"/>
      <c r="Q493" s="75"/>
      <c r="R493" s="75"/>
      <c r="S493" s="75"/>
      <c r="T493" s="75"/>
      <c r="U493" s="75"/>
      <c r="V493" s="75"/>
      <c r="W493" s="75">
        <f>SUM(Table1[[#This Row],[ADOPTED
Supplies]:[ADOPTED
Other]])+Table1[[#This Row],[
 ADOPTED
Capital Expenditures]]</f>
        <v>66000</v>
      </c>
      <c r="X493" s="75"/>
      <c r="Y493" s="75"/>
      <c r="Z493" s="75">
        <v>11890</v>
      </c>
      <c r="AA493" s="75"/>
      <c r="AB493" s="132" t="s">
        <v>2148</v>
      </c>
      <c r="AC493" s="62" t="s">
        <v>2149</v>
      </c>
      <c r="AD493" s="62" t="s">
        <v>2149</v>
      </c>
      <c r="AE493" s="73" t="s">
        <v>94</v>
      </c>
      <c r="AF493" s="73"/>
      <c r="AG493" s="93"/>
      <c r="AH493" s="76">
        <v>0</v>
      </c>
      <c r="AI493" s="76"/>
      <c r="AJ493" s="73"/>
      <c r="AK493" s="73"/>
      <c r="AL493" s="73"/>
      <c r="AM493" s="73"/>
      <c r="AN493" s="73"/>
      <c r="AO493" s="62" t="s">
        <v>83</v>
      </c>
      <c r="AP493" s="62"/>
      <c r="AQ493" s="62"/>
      <c r="AR493" s="87"/>
      <c r="AS493" s="87"/>
      <c r="AT493" s="115" t="s">
        <v>2199</v>
      </c>
      <c r="AU493" s="117" t="b">
        <f>IF(Table1[[#This Row],[PROPOSED
Form ID Name]]=Table1[[#This Row],[ADOPTED
Form ID Name]],TRUE,FALSE)</f>
        <v>1</v>
      </c>
      <c r="AV493" s="121" t="s">
        <v>2148</v>
      </c>
      <c r="AW493" s="122" t="b">
        <f>AND(Table1[[#This Row],[PROPOSED Adjustment Description]]=Table1[[#This Row],[ ADOPTED
Adjustment Description]],TRUE,FALSE)</f>
        <v>0</v>
      </c>
    </row>
    <row r="494" spans="1:49" s="1" customFormat="1" ht="45" hidden="1" customHeight="1" x14ac:dyDescent="0.15">
      <c r="A494" s="67">
        <v>720000</v>
      </c>
      <c r="B494" s="79" t="s">
        <v>491</v>
      </c>
      <c r="C494" s="69">
        <v>1317</v>
      </c>
      <c r="D494" s="79" t="s">
        <v>492</v>
      </c>
      <c r="E494" s="79" t="s">
        <v>83</v>
      </c>
      <c r="F494" s="79" t="s">
        <v>83</v>
      </c>
      <c r="G494" s="79" t="s">
        <v>83</v>
      </c>
      <c r="H494" s="79" t="s">
        <v>83</v>
      </c>
      <c r="I494" s="125">
        <v>57574</v>
      </c>
      <c r="J494" s="127" t="s">
        <v>2200</v>
      </c>
      <c r="K494" s="80"/>
      <c r="L494" s="81">
        <v>20787</v>
      </c>
      <c r="M494" s="81"/>
      <c r="N494" s="81"/>
      <c r="O494" s="81">
        <f>SUM(Table1[[#This Row],[Salaries and Wages]:[Variable Fringe]])</f>
        <v>0</v>
      </c>
      <c r="P494" s="81"/>
      <c r="Q494" s="81"/>
      <c r="R494" s="81"/>
      <c r="S494" s="81"/>
      <c r="T494" s="81"/>
      <c r="U494" s="81"/>
      <c r="V494" s="81"/>
      <c r="W494" s="81">
        <f>SUM(Table1[[#This Row],[ADOPTED
Supplies]:[ADOPTED
Other]])+Table1[[#This Row],[
 ADOPTED
Capital Expenditures]]</f>
        <v>66000</v>
      </c>
      <c r="X494" s="81"/>
      <c r="Y494" s="81"/>
      <c r="Z494" s="81">
        <v>20787</v>
      </c>
      <c r="AA494" s="81"/>
      <c r="AB494" s="132" t="s">
        <v>2148</v>
      </c>
      <c r="AC494" s="68" t="s">
        <v>2149</v>
      </c>
      <c r="AD494" s="68" t="s">
        <v>2149</v>
      </c>
      <c r="AE494" s="79" t="s">
        <v>94</v>
      </c>
      <c r="AF494" s="79"/>
      <c r="AG494" s="94"/>
      <c r="AH494" s="82">
        <v>0</v>
      </c>
      <c r="AI494" s="82"/>
      <c r="AJ494" s="79"/>
      <c r="AK494" s="79"/>
      <c r="AL494" s="79"/>
      <c r="AM494" s="79"/>
      <c r="AN494" s="79"/>
      <c r="AO494" s="68" t="s">
        <v>83</v>
      </c>
      <c r="AP494" s="68"/>
      <c r="AQ494" s="68"/>
      <c r="AR494" s="87"/>
      <c r="AS494" s="87"/>
      <c r="AT494" s="115" t="s">
        <v>2200</v>
      </c>
      <c r="AU494" s="117" t="b">
        <f>IF(Table1[[#This Row],[PROPOSED
Form ID Name]]=Table1[[#This Row],[ADOPTED
Form ID Name]],TRUE,FALSE)</f>
        <v>1</v>
      </c>
      <c r="AV494" s="121" t="s">
        <v>2148</v>
      </c>
      <c r="AW494" s="122" t="b">
        <f>AND(Table1[[#This Row],[PROPOSED Adjustment Description]]=Table1[[#This Row],[ ADOPTED
Adjustment Description]],TRUE,FALSE)</f>
        <v>0</v>
      </c>
    </row>
    <row r="495" spans="1:49" s="1" customFormat="1" ht="45" hidden="1" customHeight="1" x14ac:dyDescent="0.15">
      <c r="A495" s="67">
        <v>720048</v>
      </c>
      <c r="B495" s="79" t="s">
        <v>115</v>
      </c>
      <c r="C495" s="69">
        <v>1515</v>
      </c>
      <c r="D495" s="79" t="s">
        <v>116</v>
      </c>
      <c r="E495" s="79" t="s">
        <v>83</v>
      </c>
      <c r="F495" s="79" t="s">
        <v>83</v>
      </c>
      <c r="G495" s="79" t="s">
        <v>83</v>
      </c>
      <c r="H495" s="79" t="s">
        <v>83</v>
      </c>
      <c r="I495" s="125">
        <v>57575</v>
      </c>
      <c r="J495" s="127" t="s">
        <v>2201</v>
      </c>
      <c r="K495" s="80"/>
      <c r="L495" s="83">
        <v>-11973</v>
      </c>
      <c r="M495" s="81"/>
      <c r="N495" s="81"/>
      <c r="O495" s="81">
        <f>SUM(Table1[[#This Row],[Salaries and Wages]:[Variable Fringe]])</f>
        <v>264824</v>
      </c>
      <c r="P495" s="81"/>
      <c r="Q495" s="81"/>
      <c r="R495" s="81"/>
      <c r="S495" s="81"/>
      <c r="T495" s="81"/>
      <c r="U495" s="81"/>
      <c r="V495" s="81"/>
      <c r="W495" s="81">
        <f>SUM(Table1[[#This Row],[ADOPTED
Supplies]:[ADOPTED
Other]])+Table1[[#This Row],[
 ADOPTED
Capital Expenditures]]</f>
        <v>10200</v>
      </c>
      <c r="X495" s="81"/>
      <c r="Y495" s="81"/>
      <c r="Z495" s="83">
        <v>-11973</v>
      </c>
      <c r="AA495" s="81"/>
      <c r="AB495" s="132" t="s">
        <v>2148</v>
      </c>
      <c r="AC495" s="68" t="s">
        <v>2149</v>
      </c>
      <c r="AD495" s="68" t="s">
        <v>2149</v>
      </c>
      <c r="AE495" s="79" t="s">
        <v>94</v>
      </c>
      <c r="AF495" s="68"/>
      <c r="AG495" s="92"/>
      <c r="AH495" s="72">
        <v>0</v>
      </c>
      <c r="AI495" s="72"/>
      <c r="AJ495" s="68"/>
      <c r="AK495" s="68"/>
      <c r="AL495" s="68"/>
      <c r="AM495" s="68"/>
      <c r="AN495" s="68"/>
      <c r="AO495" s="68"/>
      <c r="AP495" s="68"/>
      <c r="AQ495" s="68"/>
      <c r="AR495" s="68" t="s">
        <v>83</v>
      </c>
      <c r="AS495" s="68"/>
      <c r="AT495" s="115" t="s">
        <v>2201</v>
      </c>
      <c r="AU495" s="117" t="b">
        <f>IF(Table1[[#This Row],[PROPOSED
Form ID Name]]=Table1[[#This Row],[ADOPTED
Form ID Name]],TRUE,FALSE)</f>
        <v>1</v>
      </c>
      <c r="AV495" s="121" t="s">
        <v>2148</v>
      </c>
      <c r="AW495" s="122" t="b">
        <f>AND(Table1[[#This Row],[PROPOSED Adjustment Description]]=Table1[[#This Row],[ ADOPTED
Adjustment Description]],TRUE,FALSE)</f>
        <v>0</v>
      </c>
    </row>
    <row r="496" spans="1:49" s="1" customFormat="1" ht="45" hidden="1" customHeight="1" x14ac:dyDescent="0.15">
      <c r="A496" s="67">
        <v>720057</v>
      </c>
      <c r="B496" s="79" t="s">
        <v>149</v>
      </c>
      <c r="C496" s="69">
        <v>2118</v>
      </c>
      <c r="D496" s="79" t="s">
        <v>1532</v>
      </c>
      <c r="E496" s="79" t="s">
        <v>83</v>
      </c>
      <c r="F496" s="79" t="s">
        <v>83</v>
      </c>
      <c r="G496" s="79" t="s">
        <v>83</v>
      </c>
      <c r="H496" s="79" t="s">
        <v>83</v>
      </c>
      <c r="I496" s="125">
        <v>57576</v>
      </c>
      <c r="J496" s="127" t="s">
        <v>2202</v>
      </c>
      <c r="K496" s="80"/>
      <c r="L496" s="81">
        <v>96881</v>
      </c>
      <c r="M496" s="81"/>
      <c r="N496" s="81"/>
      <c r="O496" s="81">
        <f>SUM(Table1[[#This Row],[Salaries and Wages]:[Variable Fringe]])</f>
        <v>28690</v>
      </c>
      <c r="P496" s="81"/>
      <c r="Q496" s="81"/>
      <c r="R496" s="81"/>
      <c r="S496" s="81"/>
      <c r="T496" s="81"/>
      <c r="U496" s="81"/>
      <c r="V496" s="81"/>
      <c r="W496" s="81">
        <f>SUM(Table1[[#This Row],[ADOPTED
Supplies]:[ADOPTED
Other]])+Table1[[#This Row],[
 ADOPTED
Capital Expenditures]]</f>
        <v>0</v>
      </c>
      <c r="X496" s="81"/>
      <c r="Y496" s="81"/>
      <c r="Z496" s="81">
        <v>96881</v>
      </c>
      <c r="AA496" s="81"/>
      <c r="AB496" s="132" t="s">
        <v>2148</v>
      </c>
      <c r="AC496" s="68" t="s">
        <v>2149</v>
      </c>
      <c r="AD496" s="68" t="s">
        <v>2149</v>
      </c>
      <c r="AE496" s="79" t="s">
        <v>94</v>
      </c>
      <c r="AF496" s="79"/>
      <c r="AG496" s="94"/>
      <c r="AH496" s="82">
        <v>0</v>
      </c>
      <c r="AI496" s="82"/>
      <c r="AJ496" s="79"/>
      <c r="AK496" s="79"/>
      <c r="AL496" s="79"/>
      <c r="AM496" s="79"/>
      <c r="AN496" s="79"/>
      <c r="AO496" s="68" t="s">
        <v>83</v>
      </c>
      <c r="AP496" s="68"/>
      <c r="AQ496" s="68"/>
      <c r="AR496" s="87"/>
      <c r="AS496" s="87"/>
      <c r="AT496" s="115" t="s">
        <v>2202</v>
      </c>
      <c r="AU496" s="117" t="b">
        <f>IF(Table1[[#This Row],[PROPOSED
Form ID Name]]=Table1[[#This Row],[ADOPTED
Form ID Name]],TRUE,FALSE)</f>
        <v>1</v>
      </c>
      <c r="AV496" s="121" t="s">
        <v>2148</v>
      </c>
      <c r="AW496" s="122" t="b">
        <f>AND(Table1[[#This Row],[PROPOSED Adjustment Description]]=Table1[[#This Row],[ ADOPTED
Adjustment Description]],TRUE,FALSE)</f>
        <v>0</v>
      </c>
    </row>
    <row r="497" spans="1:49" s="1" customFormat="1" ht="45" hidden="1" customHeight="1" x14ac:dyDescent="0.15">
      <c r="A497" s="61">
        <v>100000</v>
      </c>
      <c r="B497" s="73" t="s">
        <v>57</v>
      </c>
      <c r="C497" s="63">
        <v>110111</v>
      </c>
      <c r="D497" s="73" t="s">
        <v>2203</v>
      </c>
      <c r="E497" s="73" t="s">
        <v>103</v>
      </c>
      <c r="F497" s="73" t="s">
        <v>60</v>
      </c>
      <c r="G497" s="73" t="s">
        <v>104</v>
      </c>
      <c r="H497" s="73" t="s">
        <v>83</v>
      </c>
      <c r="I497" s="125">
        <v>57577</v>
      </c>
      <c r="J497" s="127" t="s">
        <v>2204</v>
      </c>
      <c r="K497" s="74"/>
      <c r="L497" s="75"/>
      <c r="M497" s="75"/>
      <c r="N497" s="75"/>
      <c r="O497" s="75">
        <f>SUM(Table1[[#This Row],[Salaries and Wages]:[Variable Fringe]])</f>
        <v>11407</v>
      </c>
      <c r="P497" s="75"/>
      <c r="Q497" s="75">
        <v>110488</v>
      </c>
      <c r="R497" s="75"/>
      <c r="S497" s="75"/>
      <c r="T497" s="75"/>
      <c r="U497" s="75"/>
      <c r="V497" s="75"/>
      <c r="W497" s="75">
        <f>SUM(Table1[[#This Row],[ADOPTED
Supplies]:[ADOPTED
Other]])+Table1[[#This Row],[
 ADOPTED
Capital Expenditures]]</f>
        <v>0</v>
      </c>
      <c r="X497" s="75"/>
      <c r="Y497" s="75"/>
      <c r="Z497" s="75">
        <v>110488</v>
      </c>
      <c r="AA497" s="75"/>
      <c r="AB497" s="131" t="s">
        <v>2205</v>
      </c>
      <c r="AC497" s="62" t="s">
        <v>2206</v>
      </c>
      <c r="AD497" s="66" t="s">
        <v>2207</v>
      </c>
      <c r="AE497" s="73" t="s">
        <v>94</v>
      </c>
      <c r="AF497" s="62" t="s">
        <v>69</v>
      </c>
      <c r="AG497" s="91"/>
      <c r="AH497" s="66">
        <v>0</v>
      </c>
      <c r="AI497" s="66"/>
      <c r="AJ497" s="62"/>
      <c r="AK497" s="62"/>
      <c r="AL497" s="62"/>
      <c r="AM497" s="62"/>
      <c r="AN497" s="62"/>
      <c r="AO497" s="62"/>
      <c r="AP497" s="62"/>
      <c r="AQ497" s="62"/>
      <c r="AR497" s="62"/>
      <c r="AS497" s="62" t="s">
        <v>83</v>
      </c>
      <c r="AT497" s="115" t="s">
        <v>2204</v>
      </c>
      <c r="AU497" s="116" t="b">
        <f>IF(Table1[[#This Row],[PROPOSED
Form ID Name]]=Table1[[#This Row],[ADOPTED
Form ID Name]],TRUE,FALSE)</f>
        <v>1</v>
      </c>
      <c r="AV497" s="121" t="s">
        <v>2205</v>
      </c>
      <c r="AW497" s="122" t="b">
        <f>AND(Table1[[#This Row],[PROPOSED Adjustment Description]]=Table1[[#This Row],[ ADOPTED
Adjustment Description]],TRUE,FALSE)</f>
        <v>0</v>
      </c>
    </row>
    <row r="498" spans="1:49" s="1" customFormat="1" ht="45" hidden="1" customHeight="1" x14ac:dyDescent="0.15">
      <c r="A498" s="67">
        <v>100000</v>
      </c>
      <c r="B498" s="79" t="s">
        <v>57</v>
      </c>
      <c r="C498" s="69">
        <v>110211</v>
      </c>
      <c r="D498" s="79" t="s">
        <v>2208</v>
      </c>
      <c r="E498" s="79" t="s">
        <v>103</v>
      </c>
      <c r="F498" s="79" t="s">
        <v>60</v>
      </c>
      <c r="G498" s="79" t="s">
        <v>104</v>
      </c>
      <c r="H498" s="79" t="s">
        <v>83</v>
      </c>
      <c r="I498" s="125">
        <v>57578</v>
      </c>
      <c r="J498" s="127" t="s">
        <v>2209</v>
      </c>
      <c r="K498" s="80"/>
      <c r="L498" s="81"/>
      <c r="M498" s="81"/>
      <c r="N498" s="81"/>
      <c r="O498" s="81">
        <f>SUM(Table1[[#This Row],[Salaries and Wages]:[Variable Fringe]])</f>
        <v>-19243</v>
      </c>
      <c r="P498" s="81"/>
      <c r="Q498" s="81">
        <v>89872</v>
      </c>
      <c r="R498" s="81"/>
      <c r="S498" s="81"/>
      <c r="T498" s="81"/>
      <c r="U498" s="81"/>
      <c r="V498" s="81"/>
      <c r="W498" s="81">
        <f>SUM(Table1[[#This Row],[ADOPTED
Supplies]:[ADOPTED
Other]])+Table1[[#This Row],[
 ADOPTED
Capital Expenditures]]</f>
        <v>0</v>
      </c>
      <c r="X498" s="81"/>
      <c r="Y498" s="81"/>
      <c r="Z498" s="81">
        <v>89872</v>
      </c>
      <c r="AA498" s="81"/>
      <c r="AB498" s="131" t="s">
        <v>2210</v>
      </c>
      <c r="AC498" s="68" t="s">
        <v>2206</v>
      </c>
      <c r="AD498" s="72" t="s">
        <v>2211</v>
      </c>
      <c r="AE498" s="79" t="s">
        <v>94</v>
      </c>
      <c r="AF498" s="68" t="s">
        <v>69</v>
      </c>
      <c r="AG498" s="92"/>
      <c r="AH498" s="72">
        <v>0</v>
      </c>
      <c r="AI498" s="72"/>
      <c r="AJ498" s="68"/>
      <c r="AK498" s="68"/>
      <c r="AL498" s="68"/>
      <c r="AM498" s="68"/>
      <c r="AN498" s="68"/>
      <c r="AO498" s="68"/>
      <c r="AP498" s="68"/>
      <c r="AQ498" s="68"/>
      <c r="AR498" s="68"/>
      <c r="AS498" s="68" t="s">
        <v>83</v>
      </c>
      <c r="AT498" s="115" t="s">
        <v>2209</v>
      </c>
      <c r="AU498" s="116" t="b">
        <f>IF(Table1[[#This Row],[PROPOSED
Form ID Name]]=Table1[[#This Row],[ADOPTED
Form ID Name]],TRUE,FALSE)</f>
        <v>1</v>
      </c>
      <c r="AV498" s="121" t="s">
        <v>2210</v>
      </c>
      <c r="AW498" s="122" t="b">
        <f>AND(Table1[[#This Row],[PROPOSED Adjustment Description]]=Table1[[#This Row],[ ADOPTED
Adjustment Description]],TRUE,FALSE)</f>
        <v>0</v>
      </c>
    </row>
    <row r="499" spans="1:49" s="1" customFormat="1" ht="45" hidden="1" customHeight="1" x14ac:dyDescent="0.15">
      <c r="A499" s="61">
        <v>100000</v>
      </c>
      <c r="B499" s="73" t="s">
        <v>57</v>
      </c>
      <c r="C499" s="63">
        <v>110311</v>
      </c>
      <c r="D499" s="73" t="s">
        <v>2212</v>
      </c>
      <c r="E499" s="73" t="s">
        <v>103</v>
      </c>
      <c r="F499" s="73" t="s">
        <v>60</v>
      </c>
      <c r="G499" s="73" t="s">
        <v>104</v>
      </c>
      <c r="H499" s="73" t="s">
        <v>83</v>
      </c>
      <c r="I499" s="125">
        <v>57579</v>
      </c>
      <c r="J499" s="127" t="s">
        <v>2213</v>
      </c>
      <c r="K499" s="74"/>
      <c r="L499" s="75"/>
      <c r="M499" s="75"/>
      <c r="N499" s="75"/>
      <c r="O499" s="75">
        <f>SUM(Table1[[#This Row],[Salaries and Wages]:[Variable Fringe]])</f>
        <v>53701</v>
      </c>
      <c r="P499" s="75"/>
      <c r="Q499" s="75">
        <v>29522</v>
      </c>
      <c r="R499" s="75"/>
      <c r="S499" s="75"/>
      <c r="T499" s="75"/>
      <c r="U499" s="75"/>
      <c r="V499" s="75"/>
      <c r="W499" s="75">
        <f>SUM(Table1[[#This Row],[ADOPTED
Supplies]:[ADOPTED
Other]])+Table1[[#This Row],[
 ADOPTED
Capital Expenditures]]</f>
        <v>0</v>
      </c>
      <c r="X499" s="75"/>
      <c r="Y499" s="75"/>
      <c r="Z499" s="75">
        <v>29522</v>
      </c>
      <c r="AA499" s="75"/>
      <c r="AB499" s="131" t="s">
        <v>2210</v>
      </c>
      <c r="AC499" s="62" t="s">
        <v>2206</v>
      </c>
      <c r="AD499" s="66" t="s">
        <v>2211</v>
      </c>
      <c r="AE499" s="73" t="s">
        <v>94</v>
      </c>
      <c r="AF499" s="62" t="s">
        <v>69</v>
      </c>
      <c r="AG499" s="91"/>
      <c r="AH499" s="66">
        <v>0</v>
      </c>
      <c r="AI499" s="66"/>
      <c r="AJ499" s="62"/>
      <c r="AK499" s="62"/>
      <c r="AL499" s="62"/>
      <c r="AM499" s="62"/>
      <c r="AN499" s="62"/>
      <c r="AO499" s="62"/>
      <c r="AP499" s="62"/>
      <c r="AQ499" s="62"/>
      <c r="AR499" s="62"/>
      <c r="AS499" s="62" t="s">
        <v>83</v>
      </c>
      <c r="AT499" s="115" t="s">
        <v>2213</v>
      </c>
      <c r="AU499" s="116" t="b">
        <f>IF(Table1[[#This Row],[PROPOSED
Form ID Name]]=Table1[[#This Row],[ADOPTED
Form ID Name]],TRUE,FALSE)</f>
        <v>1</v>
      </c>
      <c r="AV499" s="121" t="s">
        <v>2210</v>
      </c>
      <c r="AW499" s="122" t="b">
        <f>AND(Table1[[#This Row],[PROPOSED Adjustment Description]]=Table1[[#This Row],[ ADOPTED
Adjustment Description]],TRUE,FALSE)</f>
        <v>0</v>
      </c>
    </row>
    <row r="500" spans="1:49" s="1" customFormat="1" ht="45" hidden="1" customHeight="1" x14ac:dyDescent="0.15">
      <c r="A500" s="67">
        <v>100000</v>
      </c>
      <c r="B500" s="79" t="s">
        <v>57</v>
      </c>
      <c r="C500" s="69">
        <v>110411</v>
      </c>
      <c r="D500" s="79" t="s">
        <v>2214</v>
      </c>
      <c r="E500" s="79" t="s">
        <v>103</v>
      </c>
      <c r="F500" s="79" t="s">
        <v>60</v>
      </c>
      <c r="G500" s="79" t="s">
        <v>104</v>
      </c>
      <c r="H500" s="79" t="s">
        <v>83</v>
      </c>
      <c r="I500" s="125">
        <v>57580</v>
      </c>
      <c r="J500" s="127" t="s">
        <v>2215</v>
      </c>
      <c r="K500" s="80"/>
      <c r="L500" s="81"/>
      <c r="M500" s="81"/>
      <c r="N500" s="81"/>
      <c r="O500" s="81">
        <f>SUM(Table1[[#This Row],[Salaries and Wages]:[Variable Fringe]])</f>
        <v>28990</v>
      </c>
      <c r="P500" s="81"/>
      <c r="Q500" s="81">
        <v>117244</v>
      </c>
      <c r="R500" s="81"/>
      <c r="S500" s="81"/>
      <c r="T500" s="81"/>
      <c r="U500" s="81"/>
      <c r="V500" s="81"/>
      <c r="W500" s="81">
        <f>SUM(Table1[[#This Row],[ADOPTED
Supplies]:[ADOPTED
Other]])+Table1[[#This Row],[
 ADOPTED
Capital Expenditures]]</f>
        <v>0</v>
      </c>
      <c r="X500" s="81"/>
      <c r="Y500" s="81"/>
      <c r="Z500" s="81">
        <v>117244</v>
      </c>
      <c r="AA500" s="81"/>
      <c r="AB500" s="131" t="s">
        <v>2210</v>
      </c>
      <c r="AC500" s="68" t="s">
        <v>2206</v>
      </c>
      <c r="AD500" s="72" t="s">
        <v>2211</v>
      </c>
      <c r="AE500" s="79" t="s">
        <v>94</v>
      </c>
      <c r="AF500" s="68" t="s">
        <v>69</v>
      </c>
      <c r="AG500" s="92"/>
      <c r="AH500" s="72">
        <v>0</v>
      </c>
      <c r="AI500" s="72"/>
      <c r="AJ500" s="68"/>
      <c r="AK500" s="68"/>
      <c r="AL500" s="68"/>
      <c r="AM500" s="68"/>
      <c r="AN500" s="68"/>
      <c r="AO500" s="68"/>
      <c r="AP500" s="68"/>
      <c r="AQ500" s="68"/>
      <c r="AR500" s="68"/>
      <c r="AS500" s="68" t="s">
        <v>83</v>
      </c>
      <c r="AT500" s="115" t="s">
        <v>2215</v>
      </c>
      <c r="AU500" s="116" t="b">
        <f>IF(Table1[[#This Row],[PROPOSED
Form ID Name]]=Table1[[#This Row],[ADOPTED
Form ID Name]],TRUE,FALSE)</f>
        <v>1</v>
      </c>
      <c r="AV500" s="121" t="s">
        <v>2210</v>
      </c>
      <c r="AW500" s="122" t="b">
        <f>AND(Table1[[#This Row],[PROPOSED Adjustment Description]]=Table1[[#This Row],[ ADOPTED
Adjustment Description]],TRUE,FALSE)</f>
        <v>0</v>
      </c>
    </row>
    <row r="501" spans="1:49" s="1" customFormat="1" ht="45" hidden="1" customHeight="1" x14ac:dyDescent="0.15">
      <c r="A501" s="61">
        <v>100000</v>
      </c>
      <c r="B501" s="73" t="s">
        <v>57</v>
      </c>
      <c r="C501" s="63">
        <v>110511</v>
      </c>
      <c r="D501" s="73" t="s">
        <v>2216</v>
      </c>
      <c r="E501" s="73" t="s">
        <v>103</v>
      </c>
      <c r="F501" s="73" t="s">
        <v>60</v>
      </c>
      <c r="G501" s="73" t="s">
        <v>104</v>
      </c>
      <c r="H501" s="73" t="s">
        <v>83</v>
      </c>
      <c r="I501" s="125">
        <v>57581</v>
      </c>
      <c r="J501" s="127" t="s">
        <v>2217</v>
      </c>
      <c r="K501" s="74"/>
      <c r="L501" s="75"/>
      <c r="M501" s="75"/>
      <c r="N501" s="75"/>
      <c r="O501" s="75">
        <f>SUM(Table1[[#This Row],[Salaries and Wages]:[Variable Fringe]])</f>
        <v>17490</v>
      </c>
      <c r="P501" s="75"/>
      <c r="Q501" s="75">
        <v>173356</v>
      </c>
      <c r="R501" s="75"/>
      <c r="S501" s="75"/>
      <c r="T501" s="75"/>
      <c r="U501" s="75"/>
      <c r="V501" s="75"/>
      <c r="W501" s="75">
        <f>SUM(Table1[[#This Row],[ADOPTED
Supplies]:[ADOPTED
Other]])+Table1[[#This Row],[
 ADOPTED
Capital Expenditures]]</f>
        <v>0</v>
      </c>
      <c r="X501" s="75"/>
      <c r="Y501" s="75"/>
      <c r="Z501" s="75">
        <v>173356</v>
      </c>
      <c r="AA501" s="75"/>
      <c r="AB501" s="131" t="s">
        <v>2210</v>
      </c>
      <c r="AC501" s="62" t="s">
        <v>2206</v>
      </c>
      <c r="AD501" s="66" t="s">
        <v>2211</v>
      </c>
      <c r="AE501" s="73" t="s">
        <v>94</v>
      </c>
      <c r="AF501" s="62" t="s">
        <v>69</v>
      </c>
      <c r="AG501" s="91"/>
      <c r="AH501" s="66">
        <v>0</v>
      </c>
      <c r="AI501" s="66"/>
      <c r="AJ501" s="62"/>
      <c r="AK501" s="62"/>
      <c r="AL501" s="62"/>
      <c r="AM501" s="62"/>
      <c r="AN501" s="62"/>
      <c r="AO501" s="62"/>
      <c r="AP501" s="62"/>
      <c r="AQ501" s="62"/>
      <c r="AR501" s="62"/>
      <c r="AS501" s="62" t="s">
        <v>83</v>
      </c>
      <c r="AT501" s="115" t="s">
        <v>2217</v>
      </c>
      <c r="AU501" s="116" t="b">
        <f>IF(Table1[[#This Row],[PROPOSED
Form ID Name]]=Table1[[#This Row],[ADOPTED
Form ID Name]],TRUE,FALSE)</f>
        <v>1</v>
      </c>
      <c r="AV501" s="121" t="s">
        <v>2210</v>
      </c>
      <c r="AW501" s="122" t="b">
        <f>AND(Table1[[#This Row],[PROPOSED Adjustment Description]]=Table1[[#This Row],[ ADOPTED
Adjustment Description]],TRUE,FALSE)</f>
        <v>0</v>
      </c>
    </row>
    <row r="502" spans="1:49" s="1" customFormat="1" ht="45" hidden="1" customHeight="1" x14ac:dyDescent="0.15">
      <c r="A502" s="67">
        <v>100000</v>
      </c>
      <c r="B502" s="79" t="s">
        <v>57</v>
      </c>
      <c r="C502" s="69">
        <v>110611</v>
      </c>
      <c r="D502" s="79" t="s">
        <v>2218</v>
      </c>
      <c r="E502" s="79" t="s">
        <v>103</v>
      </c>
      <c r="F502" s="79" t="s">
        <v>60</v>
      </c>
      <c r="G502" s="79" t="s">
        <v>104</v>
      </c>
      <c r="H502" s="79" t="s">
        <v>83</v>
      </c>
      <c r="I502" s="125">
        <v>57582</v>
      </c>
      <c r="J502" s="127" t="s">
        <v>2219</v>
      </c>
      <c r="K502" s="80"/>
      <c r="L502" s="81"/>
      <c r="M502" s="81"/>
      <c r="N502" s="81"/>
      <c r="O502" s="81">
        <f>SUM(Table1[[#This Row],[Salaries and Wages]:[Variable Fringe]])</f>
        <v>5160</v>
      </c>
      <c r="P502" s="81"/>
      <c r="Q502" s="81">
        <v>41792</v>
      </c>
      <c r="R502" s="81"/>
      <c r="S502" s="81"/>
      <c r="T502" s="81"/>
      <c r="U502" s="81"/>
      <c r="V502" s="81"/>
      <c r="W502" s="81">
        <f>SUM(Table1[[#This Row],[ADOPTED
Supplies]:[ADOPTED
Other]])+Table1[[#This Row],[
 ADOPTED
Capital Expenditures]]</f>
        <v>0</v>
      </c>
      <c r="X502" s="81"/>
      <c r="Y502" s="81"/>
      <c r="Z502" s="81">
        <v>41792</v>
      </c>
      <c r="AA502" s="81"/>
      <c r="AB502" s="131" t="s">
        <v>2210</v>
      </c>
      <c r="AC502" s="68" t="s">
        <v>2206</v>
      </c>
      <c r="AD502" s="72" t="s">
        <v>2211</v>
      </c>
      <c r="AE502" s="79" t="s">
        <v>94</v>
      </c>
      <c r="AF502" s="68" t="s">
        <v>69</v>
      </c>
      <c r="AG502" s="92"/>
      <c r="AH502" s="72">
        <v>0</v>
      </c>
      <c r="AI502" s="72"/>
      <c r="AJ502" s="68"/>
      <c r="AK502" s="68"/>
      <c r="AL502" s="68"/>
      <c r="AM502" s="68"/>
      <c r="AN502" s="68"/>
      <c r="AO502" s="68"/>
      <c r="AP502" s="68"/>
      <c r="AQ502" s="68"/>
      <c r="AR502" s="68"/>
      <c r="AS502" s="68" t="s">
        <v>83</v>
      </c>
      <c r="AT502" s="115" t="s">
        <v>2219</v>
      </c>
      <c r="AU502" s="116" t="b">
        <f>IF(Table1[[#This Row],[PROPOSED
Form ID Name]]=Table1[[#This Row],[ADOPTED
Form ID Name]],TRUE,FALSE)</f>
        <v>1</v>
      </c>
      <c r="AV502" s="121" t="s">
        <v>2210</v>
      </c>
      <c r="AW502" s="122" t="b">
        <f>AND(Table1[[#This Row],[PROPOSED Adjustment Description]]=Table1[[#This Row],[ ADOPTED
Adjustment Description]],TRUE,FALSE)</f>
        <v>0</v>
      </c>
    </row>
    <row r="503" spans="1:49" s="1" customFormat="1" ht="45" hidden="1" customHeight="1" x14ac:dyDescent="0.15">
      <c r="A503" s="61">
        <v>100000</v>
      </c>
      <c r="B503" s="73" t="s">
        <v>57</v>
      </c>
      <c r="C503" s="63">
        <v>110711</v>
      </c>
      <c r="D503" s="73" t="s">
        <v>2220</v>
      </c>
      <c r="E503" s="73" t="s">
        <v>103</v>
      </c>
      <c r="F503" s="73" t="s">
        <v>60</v>
      </c>
      <c r="G503" s="73" t="s">
        <v>104</v>
      </c>
      <c r="H503" s="73" t="s">
        <v>83</v>
      </c>
      <c r="I503" s="125">
        <v>57583</v>
      </c>
      <c r="J503" s="127" t="s">
        <v>2221</v>
      </c>
      <c r="K503" s="74"/>
      <c r="L503" s="75"/>
      <c r="M503" s="75"/>
      <c r="N503" s="75"/>
      <c r="O503" s="75">
        <f>SUM(Table1[[#This Row],[Salaries and Wages]:[Variable Fringe]])</f>
        <v>-12104</v>
      </c>
      <c r="P503" s="75"/>
      <c r="Q503" s="75">
        <v>142275</v>
      </c>
      <c r="R503" s="75"/>
      <c r="S503" s="75"/>
      <c r="T503" s="75"/>
      <c r="U503" s="75"/>
      <c r="V503" s="75"/>
      <c r="W503" s="75">
        <f>SUM(Table1[[#This Row],[ADOPTED
Supplies]:[ADOPTED
Other]])+Table1[[#This Row],[
 ADOPTED
Capital Expenditures]]</f>
        <v>0</v>
      </c>
      <c r="X503" s="75"/>
      <c r="Y503" s="75"/>
      <c r="Z503" s="75">
        <v>142275</v>
      </c>
      <c r="AA503" s="75"/>
      <c r="AB503" s="131" t="s">
        <v>2210</v>
      </c>
      <c r="AC503" s="62" t="s">
        <v>2206</v>
      </c>
      <c r="AD503" s="66" t="s">
        <v>2211</v>
      </c>
      <c r="AE503" s="73" t="s">
        <v>94</v>
      </c>
      <c r="AF503" s="62" t="s">
        <v>69</v>
      </c>
      <c r="AG503" s="91"/>
      <c r="AH503" s="66">
        <v>0</v>
      </c>
      <c r="AI503" s="66"/>
      <c r="AJ503" s="62"/>
      <c r="AK503" s="62"/>
      <c r="AL503" s="62"/>
      <c r="AM503" s="62"/>
      <c r="AN503" s="62"/>
      <c r="AO503" s="62"/>
      <c r="AP503" s="62"/>
      <c r="AQ503" s="62"/>
      <c r="AR503" s="62"/>
      <c r="AS503" s="62" t="s">
        <v>83</v>
      </c>
      <c r="AT503" s="115" t="s">
        <v>2221</v>
      </c>
      <c r="AU503" s="116" t="b">
        <f>IF(Table1[[#This Row],[PROPOSED
Form ID Name]]=Table1[[#This Row],[ADOPTED
Form ID Name]],TRUE,FALSE)</f>
        <v>1</v>
      </c>
      <c r="AV503" s="121" t="s">
        <v>2210</v>
      </c>
      <c r="AW503" s="122" t="b">
        <f>AND(Table1[[#This Row],[PROPOSED Adjustment Description]]=Table1[[#This Row],[ ADOPTED
Adjustment Description]],TRUE,FALSE)</f>
        <v>0</v>
      </c>
    </row>
    <row r="504" spans="1:49" s="1" customFormat="1" ht="45" hidden="1" customHeight="1" x14ac:dyDescent="0.15">
      <c r="A504" s="67">
        <v>100000</v>
      </c>
      <c r="B504" s="79" t="s">
        <v>57</v>
      </c>
      <c r="C504" s="69">
        <v>110811</v>
      </c>
      <c r="D504" s="79" t="s">
        <v>2222</v>
      </c>
      <c r="E504" s="79" t="s">
        <v>103</v>
      </c>
      <c r="F504" s="79" t="s">
        <v>60</v>
      </c>
      <c r="G504" s="79" t="s">
        <v>104</v>
      </c>
      <c r="H504" s="79" t="s">
        <v>83</v>
      </c>
      <c r="I504" s="125">
        <v>57584</v>
      </c>
      <c r="J504" s="127" t="s">
        <v>2223</v>
      </c>
      <c r="K504" s="80"/>
      <c r="L504" s="81"/>
      <c r="M504" s="81"/>
      <c r="N504" s="81"/>
      <c r="O504" s="81">
        <f>SUM(Table1[[#This Row],[Salaries and Wages]:[Variable Fringe]])</f>
        <v>0</v>
      </c>
      <c r="P504" s="81"/>
      <c r="Q504" s="81">
        <v>243525</v>
      </c>
      <c r="R504" s="81"/>
      <c r="S504" s="81"/>
      <c r="T504" s="81"/>
      <c r="U504" s="81"/>
      <c r="V504" s="81"/>
      <c r="W504" s="81">
        <f>SUM(Table1[[#This Row],[ADOPTED
Supplies]:[ADOPTED
Other]])+Table1[[#This Row],[
 ADOPTED
Capital Expenditures]]</f>
        <v>0</v>
      </c>
      <c r="X504" s="81"/>
      <c r="Y504" s="81"/>
      <c r="Z504" s="81">
        <v>243525</v>
      </c>
      <c r="AA504" s="81"/>
      <c r="AB504" s="131" t="s">
        <v>2210</v>
      </c>
      <c r="AC504" s="68" t="s">
        <v>2206</v>
      </c>
      <c r="AD504" s="72" t="s">
        <v>2211</v>
      </c>
      <c r="AE504" s="79" t="s">
        <v>94</v>
      </c>
      <c r="AF504" s="68" t="s">
        <v>69</v>
      </c>
      <c r="AG504" s="92"/>
      <c r="AH504" s="72">
        <v>0</v>
      </c>
      <c r="AI504" s="72"/>
      <c r="AJ504" s="68"/>
      <c r="AK504" s="68"/>
      <c r="AL504" s="68"/>
      <c r="AM504" s="68"/>
      <c r="AN504" s="68"/>
      <c r="AO504" s="68"/>
      <c r="AP504" s="68"/>
      <c r="AQ504" s="68"/>
      <c r="AR504" s="68"/>
      <c r="AS504" s="68" t="s">
        <v>83</v>
      </c>
      <c r="AT504" s="115" t="s">
        <v>2223</v>
      </c>
      <c r="AU504" s="116" t="b">
        <f>IF(Table1[[#This Row],[PROPOSED
Form ID Name]]=Table1[[#This Row],[ADOPTED
Form ID Name]],TRUE,FALSE)</f>
        <v>1</v>
      </c>
      <c r="AV504" s="121" t="s">
        <v>2210</v>
      </c>
      <c r="AW504" s="122" t="b">
        <f>AND(Table1[[#This Row],[PROPOSED Adjustment Description]]=Table1[[#This Row],[ ADOPTED
Adjustment Description]],TRUE,FALSE)</f>
        <v>0</v>
      </c>
    </row>
    <row r="505" spans="1:49" s="1" customFormat="1" ht="45" hidden="1" customHeight="1" x14ac:dyDescent="0.15">
      <c r="A505" s="61">
        <v>100000</v>
      </c>
      <c r="B505" s="73" t="s">
        <v>57</v>
      </c>
      <c r="C505" s="63">
        <v>110911</v>
      </c>
      <c r="D505" s="73" t="s">
        <v>2224</v>
      </c>
      <c r="E505" s="73" t="s">
        <v>103</v>
      </c>
      <c r="F505" s="73" t="s">
        <v>60</v>
      </c>
      <c r="G505" s="73" t="s">
        <v>104</v>
      </c>
      <c r="H505" s="73" t="s">
        <v>83</v>
      </c>
      <c r="I505" s="125">
        <v>57585</v>
      </c>
      <c r="J505" s="127" t="s">
        <v>2225</v>
      </c>
      <c r="K505" s="74"/>
      <c r="L505" s="75"/>
      <c r="M505" s="75"/>
      <c r="N505" s="75"/>
      <c r="O505" s="75">
        <f>SUM(Table1[[#This Row],[Salaries and Wages]:[Variable Fringe]])</f>
        <v>178638</v>
      </c>
      <c r="P505" s="75"/>
      <c r="Q505" s="75">
        <v>73320</v>
      </c>
      <c r="R505" s="75"/>
      <c r="S505" s="75"/>
      <c r="T505" s="75"/>
      <c r="U505" s="75"/>
      <c r="V505" s="75"/>
      <c r="W505" s="75">
        <f>SUM(Table1[[#This Row],[ADOPTED
Supplies]:[ADOPTED
Other]])+Table1[[#This Row],[
 ADOPTED
Capital Expenditures]]</f>
        <v>0</v>
      </c>
      <c r="X505" s="75"/>
      <c r="Y505" s="75"/>
      <c r="Z505" s="75">
        <v>73320</v>
      </c>
      <c r="AA505" s="75"/>
      <c r="AB505" s="131" t="s">
        <v>2210</v>
      </c>
      <c r="AC505" s="62" t="s">
        <v>2206</v>
      </c>
      <c r="AD505" s="66" t="s">
        <v>2211</v>
      </c>
      <c r="AE505" s="73" t="s">
        <v>94</v>
      </c>
      <c r="AF505" s="62" t="s">
        <v>69</v>
      </c>
      <c r="AG505" s="91"/>
      <c r="AH505" s="66">
        <v>0</v>
      </c>
      <c r="AI505" s="66"/>
      <c r="AJ505" s="62"/>
      <c r="AK505" s="62"/>
      <c r="AL505" s="62"/>
      <c r="AM505" s="62"/>
      <c r="AN505" s="62"/>
      <c r="AO505" s="62"/>
      <c r="AP505" s="62"/>
      <c r="AQ505" s="62"/>
      <c r="AR505" s="62"/>
      <c r="AS505" s="62" t="s">
        <v>83</v>
      </c>
      <c r="AT505" s="115" t="s">
        <v>2225</v>
      </c>
      <c r="AU505" s="116" t="b">
        <f>IF(Table1[[#This Row],[PROPOSED
Form ID Name]]=Table1[[#This Row],[ADOPTED
Form ID Name]],TRUE,FALSE)</f>
        <v>1</v>
      </c>
      <c r="AV505" s="121" t="s">
        <v>2210</v>
      </c>
      <c r="AW505" s="122" t="b">
        <f>AND(Table1[[#This Row],[PROPOSED Adjustment Description]]=Table1[[#This Row],[ ADOPTED
Adjustment Description]],TRUE,FALSE)</f>
        <v>0</v>
      </c>
    </row>
    <row r="506" spans="1:49" s="1" customFormat="1" ht="45" hidden="1" customHeight="1" x14ac:dyDescent="0.15">
      <c r="A506" s="67">
        <v>100000</v>
      </c>
      <c r="B506" s="68" t="s">
        <v>57</v>
      </c>
      <c r="C506" s="69">
        <v>2114</v>
      </c>
      <c r="D506" s="68" t="s">
        <v>88</v>
      </c>
      <c r="E506" s="68" t="s">
        <v>83</v>
      </c>
      <c r="F506" s="68" t="s">
        <v>83</v>
      </c>
      <c r="G506" s="68" t="s">
        <v>239</v>
      </c>
      <c r="H506" s="68" t="s">
        <v>83</v>
      </c>
      <c r="I506" s="125">
        <v>57591</v>
      </c>
      <c r="J506" s="126" t="s">
        <v>2226</v>
      </c>
      <c r="K506" s="70">
        <v>6</v>
      </c>
      <c r="L506" s="71">
        <v>218940</v>
      </c>
      <c r="M506" s="71">
        <v>4308</v>
      </c>
      <c r="N506" s="71">
        <v>11388</v>
      </c>
      <c r="O506" s="71">
        <f>SUM(Table1[[#This Row],[Salaries and Wages]:[Variable Fringe]])</f>
        <v>89240</v>
      </c>
      <c r="P506" s="71"/>
      <c r="Q506" s="71"/>
      <c r="R506" s="71"/>
      <c r="S506" s="71"/>
      <c r="T506" s="71"/>
      <c r="U506" s="71"/>
      <c r="V506" s="71"/>
      <c r="W506" s="71">
        <f>SUM(Table1[[#This Row],[ADOPTED
Supplies]:[ADOPTED
Other]])+Table1[[#This Row],[
 ADOPTED
Capital Expenditures]]</f>
        <v>0</v>
      </c>
      <c r="X506" s="71"/>
      <c r="Y506" s="71"/>
      <c r="Z506" s="71">
        <v>234636</v>
      </c>
      <c r="AA506" s="71"/>
      <c r="AB506" s="130" t="s">
        <v>2227</v>
      </c>
      <c r="AC506" s="68" t="s">
        <v>242</v>
      </c>
      <c r="AD506" s="68" t="s">
        <v>2228</v>
      </c>
      <c r="AE506" s="68" t="s">
        <v>94</v>
      </c>
      <c r="AF506" s="68" t="s">
        <v>2229</v>
      </c>
      <c r="AG506" s="92"/>
      <c r="AH506" s="72">
        <v>0</v>
      </c>
      <c r="AI506" s="72"/>
      <c r="AJ506" s="68"/>
      <c r="AK506" s="68"/>
      <c r="AL506" s="68"/>
      <c r="AM506" s="68"/>
      <c r="AN506" s="68"/>
      <c r="AO506" s="68"/>
      <c r="AP506" s="68"/>
      <c r="AQ506" s="68"/>
      <c r="AR506" s="68"/>
      <c r="AS506" s="68" t="s">
        <v>83</v>
      </c>
      <c r="AT506" s="115" t="s">
        <v>2226</v>
      </c>
      <c r="AU506" s="116" t="b">
        <f>IF(Table1[[#This Row],[PROPOSED
Form ID Name]]=Table1[[#This Row],[ADOPTED
Form ID Name]],TRUE,FALSE)</f>
        <v>1</v>
      </c>
      <c r="AV506" s="121" t="s">
        <v>2227</v>
      </c>
      <c r="AW506" s="122" t="b">
        <f>AND(Table1[[#This Row],[PROPOSED Adjustment Description]]=Table1[[#This Row],[ ADOPTED
Adjustment Description]],TRUE,FALSE)</f>
        <v>0</v>
      </c>
    </row>
    <row r="507" spans="1:49" s="1" customFormat="1" ht="45" hidden="1" customHeight="1" x14ac:dyDescent="0.15">
      <c r="A507" s="61">
        <v>100000</v>
      </c>
      <c r="B507" s="73" t="s">
        <v>57</v>
      </c>
      <c r="C507" s="63">
        <v>1613</v>
      </c>
      <c r="D507" s="73" t="s">
        <v>546</v>
      </c>
      <c r="E507" s="73" t="s">
        <v>103</v>
      </c>
      <c r="F507" s="73" t="s">
        <v>83</v>
      </c>
      <c r="G507" s="73" t="s">
        <v>61</v>
      </c>
      <c r="H507" s="73" t="s">
        <v>83</v>
      </c>
      <c r="I507" s="125">
        <v>57592</v>
      </c>
      <c r="J507" s="127" t="s">
        <v>2230</v>
      </c>
      <c r="K507" s="74"/>
      <c r="L507" s="75"/>
      <c r="M507" s="75"/>
      <c r="N507" s="75"/>
      <c r="O507" s="75">
        <f>SUM(Table1[[#This Row],[Salaries and Wages]:[Variable Fringe]])</f>
        <v>0</v>
      </c>
      <c r="P507" s="75"/>
      <c r="Q507" s="75">
        <v>102000</v>
      </c>
      <c r="R507" s="75"/>
      <c r="S507" s="75"/>
      <c r="T507" s="75"/>
      <c r="U507" s="75"/>
      <c r="V507" s="75"/>
      <c r="W507" s="75">
        <f>SUM(Table1[[#This Row],[ADOPTED
Supplies]:[ADOPTED
Other]])+Table1[[#This Row],[
 ADOPTED
Capital Expenditures]]</f>
        <v>0</v>
      </c>
      <c r="X507" s="75"/>
      <c r="Y507" s="75"/>
      <c r="Z507" s="75">
        <v>102000</v>
      </c>
      <c r="AA507" s="75"/>
      <c r="AB507" s="131" t="s">
        <v>2231</v>
      </c>
      <c r="AC507" s="62" t="s">
        <v>2232</v>
      </c>
      <c r="AD507" s="62" t="s">
        <v>2233</v>
      </c>
      <c r="AE507" s="73" t="s">
        <v>67</v>
      </c>
      <c r="AF507" s="62" t="s">
        <v>2234</v>
      </c>
      <c r="AG507" s="91"/>
      <c r="AH507" s="66">
        <v>0</v>
      </c>
      <c r="AI507" s="66"/>
      <c r="AJ507" s="62"/>
      <c r="AK507" s="62"/>
      <c r="AL507" s="62"/>
      <c r="AM507" s="62"/>
      <c r="AN507" s="62"/>
      <c r="AO507" s="62"/>
      <c r="AP507" s="62"/>
      <c r="AQ507" s="62"/>
      <c r="AR507" s="62"/>
      <c r="AS507" s="62" t="s">
        <v>179</v>
      </c>
      <c r="AT507" s="115" t="s">
        <v>2230</v>
      </c>
      <c r="AU507" s="116" t="b">
        <f>IF(Table1[[#This Row],[PROPOSED
Form ID Name]]=Table1[[#This Row],[ADOPTED
Form ID Name]],TRUE,FALSE)</f>
        <v>1</v>
      </c>
      <c r="AV507" s="121" t="s">
        <v>2231</v>
      </c>
      <c r="AW507" s="122" t="b">
        <f>AND(Table1[[#This Row],[PROPOSED Adjustment Description]]=Table1[[#This Row],[ ADOPTED
Adjustment Description]],TRUE,FALSE)</f>
        <v>0</v>
      </c>
    </row>
    <row r="508" spans="1:49" s="1" customFormat="1" ht="45" hidden="1" customHeight="1" x14ac:dyDescent="0.15">
      <c r="A508" s="67">
        <v>100000</v>
      </c>
      <c r="B508" s="79" t="s">
        <v>57</v>
      </c>
      <c r="C508" s="69">
        <v>171414</v>
      </c>
      <c r="D508" s="79" t="s">
        <v>1248</v>
      </c>
      <c r="E508" s="79" t="s">
        <v>83</v>
      </c>
      <c r="F508" s="79" t="s">
        <v>83</v>
      </c>
      <c r="G508" s="79" t="s">
        <v>134</v>
      </c>
      <c r="H508" s="79" t="s">
        <v>83</v>
      </c>
      <c r="I508" s="125">
        <v>57594</v>
      </c>
      <c r="J508" s="127" t="s">
        <v>2235</v>
      </c>
      <c r="K508" s="80"/>
      <c r="L508" s="81"/>
      <c r="M508" s="81"/>
      <c r="N508" s="81"/>
      <c r="O508" s="81">
        <f>SUM(Table1[[#This Row],[Salaries and Wages]:[Variable Fringe]])</f>
        <v>0</v>
      </c>
      <c r="P508" s="81"/>
      <c r="Q508" s="81"/>
      <c r="R508" s="81"/>
      <c r="S508" s="81"/>
      <c r="T508" s="81"/>
      <c r="U508" s="81"/>
      <c r="V508" s="81"/>
      <c r="W508" s="81">
        <f>SUM(Table1[[#This Row],[ADOPTED
Supplies]:[ADOPTED
Other]])+Table1[[#This Row],[
 ADOPTED
Capital Expenditures]]</f>
        <v>8886082</v>
      </c>
      <c r="X508" s="81"/>
      <c r="Y508" s="81"/>
      <c r="Z508" s="81"/>
      <c r="AA508" s="83">
        <v>-5000000</v>
      </c>
      <c r="AB508" s="132" t="s">
        <v>2236</v>
      </c>
      <c r="AC508" s="68" t="s">
        <v>2237</v>
      </c>
      <c r="AD508" s="68" t="s">
        <v>2236</v>
      </c>
      <c r="AE508" s="79" t="s">
        <v>94</v>
      </c>
      <c r="AF508" s="68" t="s">
        <v>1276</v>
      </c>
      <c r="AG508" s="92"/>
      <c r="AH508" s="72">
        <v>0</v>
      </c>
      <c r="AI508" s="72"/>
      <c r="AJ508" s="68"/>
      <c r="AK508" s="68"/>
      <c r="AL508" s="68"/>
      <c r="AM508" s="68"/>
      <c r="AN508" s="68"/>
      <c r="AO508" s="68"/>
      <c r="AP508" s="68"/>
      <c r="AQ508" s="68"/>
      <c r="AR508" s="68"/>
      <c r="AS508" s="68" t="s">
        <v>83</v>
      </c>
      <c r="AT508" s="115" t="s">
        <v>2235</v>
      </c>
      <c r="AU508" s="116" t="b">
        <f>IF(Table1[[#This Row],[PROPOSED
Form ID Name]]=Table1[[#This Row],[ADOPTED
Form ID Name]],TRUE,FALSE)</f>
        <v>1</v>
      </c>
      <c r="AV508" s="121" t="s">
        <v>2236</v>
      </c>
      <c r="AW508" s="122" t="b">
        <f>AND(Table1[[#This Row],[PROPOSED Adjustment Description]]=Table1[[#This Row],[ ADOPTED
Adjustment Description]],TRUE,FALSE)</f>
        <v>0</v>
      </c>
    </row>
    <row r="509" spans="1:49" s="1" customFormat="1" ht="45" hidden="1" customHeight="1" x14ac:dyDescent="0.15">
      <c r="A509" s="67">
        <v>200638</v>
      </c>
      <c r="B509" s="79" t="s">
        <v>1552</v>
      </c>
      <c r="C509" s="69">
        <v>9913</v>
      </c>
      <c r="D509" s="79" t="s">
        <v>1553</v>
      </c>
      <c r="E509" s="79" t="s">
        <v>83</v>
      </c>
      <c r="F509" s="79" t="s">
        <v>83</v>
      </c>
      <c r="G509" s="79" t="s">
        <v>61</v>
      </c>
      <c r="H509" s="79" t="s">
        <v>83</v>
      </c>
      <c r="I509" s="125">
        <v>57596</v>
      </c>
      <c r="J509" s="127" t="s">
        <v>2238</v>
      </c>
      <c r="K509" s="80"/>
      <c r="L509" s="81"/>
      <c r="M509" s="81"/>
      <c r="N509" s="81"/>
      <c r="O509" s="81">
        <f>SUM(Table1[[#This Row],[Salaries and Wages]:[Variable Fringe]])</f>
        <v>0</v>
      </c>
      <c r="P509" s="81"/>
      <c r="Q509" s="81"/>
      <c r="R509" s="81"/>
      <c r="S509" s="81"/>
      <c r="T509" s="81"/>
      <c r="U509" s="81"/>
      <c r="V509" s="81"/>
      <c r="W509" s="81">
        <f>SUM(Table1[[#This Row],[ADOPTED
Supplies]:[ADOPTED
Other]])+Table1[[#This Row],[
 ADOPTED
Capital Expenditures]]</f>
        <v>5919637</v>
      </c>
      <c r="X509" s="81">
        <v>78751</v>
      </c>
      <c r="Y509" s="81"/>
      <c r="Z509" s="81">
        <v>78751</v>
      </c>
      <c r="AA509" s="81">
        <v>78751</v>
      </c>
      <c r="AB509" s="132" t="s">
        <v>2239</v>
      </c>
      <c r="AC509" s="68" t="s">
        <v>1556</v>
      </c>
      <c r="AD509" s="68" t="s">
        <v>2240</v>
      </c>
      <c r="AE509" s="79" t="s">
        <v>94</v>
      </c>
      <c r="AF509" s="79" t="s">
        <v>69</v>
      </c>
      <c r="AG509" s="94"/>
      <c r="AH509" s="82">
        <v>0</v>
      </c>
      <c r="AI509" s="82"/>
      <c r="AJ509" s="79"/>
      <c r="AK509" s="79"/>
      <c r="AL509" s="79"/>
      <c r="AM509" s="79"/>
      <c r="AN509" s="79"/>
      <c r="AO509" s="68" t="s">
        <v>83</v>
      </c>
      <c r="AP509" s="68"/>
      <c r="AQ509" s="68"/>
      <c r="AR509" s="87"/>
      <c r="AS509" s="87"/>
      <c r="AT509" s="115" t="s">
        <v>2238</v>
      </c>
      <c r="AU509" s="117" t="b">
        <f>IF(Table1[[#This Row],[PROPOSED
Form ID Name]]=Table1[[#This Row],[ADOPTED
Form ID Name]],TRUE,FALSE)</f>
        <v>1</v>
      </c>
      <c r="AV509" s="121" t="s">
        <v>2239</v>
      </c>
      <c r="AW509" s="122" t="b">
        <f>AND(Table1[[#This Row],[PROPOSED Adjustment Description]]=Table1[[#This Row],[ ADOPTED
Adjustment Description]],TRUE,FALSE)</f>
        <v>0</v>
      </c>
    </row>
    <row r="510" spans="1:49" s="1" customFormat="1" ht="45" hidden="1" customHeight="1" x14ac:dyDescent="0.15">
      <c r="A510" s="61">
        <v>200228</v>
      </c>
      <c r="B510" s="73" t="s">
        <v>1625</v>
      </c>
      <c r="C510" s="63">
        <v>9913</v>
      </c>
      <c r="D510" s="73" t="s">
        <v>1553</v>
      </c>
      <c r="E510" s="73" t="s">
        <v>83</v>
      </c>
      <c r="F510" s="73" t="s">
        <v>83</v>
      </c>
      <c r="G510" s="73" t="s">
        <v>89</v>
      </c>
      <c r="H510" s="73" t="s">
        <v>83</v>
      </c>
      <c r="I510" s="125">
        <v>57597</v>
      </c>
      <c r="J510" s="127" t="s">
        <v>2241</v>
      </c>
      <c r="K510" s="74"/>
      <c r="L510" s="75"/>
      <c r="M510" s="75"/>
      <c r="N510" s="75"/>
      <c r="O510" s="75">
        <f>SUM(Table1[[#This Row],[Salaries and Wages]:[Variable Fringe]])</f>
        <v>40326</v>
      </c>
      <c r="P510" s="75"/>
      <c r="Q510" s="75"/>
      <c r="R510" s="75"/>
      <c r="S510" s="75"/>
      <c r="T510" s="75"/>
      <c r="U510" s="75"/>
      <c r="V510" s="75"/>
      <c r="W510" s="75">
        <f>SUM(Table1[[#This Row],[ADOPTED
Supplies]:[ADOPTED
Other]])+Table1[[#This Row],[
 ADOPTED
Capital Expenditures]]</f>
        <v>0</v>
      </c>
      <c r="X510" s="75"/>
      <c r="Y510" s="75"/>
      <c r="Z510" s="75"/>
      <c r="AA510" s="75">
        <v>2300</v>
      </c>
      <c r="AB510" s="132" t="s">
        <v>2242</v>
      </c>
      <c r="AC510" s="62" t="s">
        <v>1628</v>
      </c>
      <c r="AD510" s="62" t="s">
        <v>2243</v>
      </c>
      <c r="AE510" s="73" t="s">
        <v>94</v>
      </c>
      <c r="AF510" s="73" t="s">
        <v>69</v>
      </c>
      <c r="AG510" s="93"/>
      <c r="AH510" s="76">
        <v>0</v>
      </c>
      <c r="AI510" s="76"/>
      <c r="AJ510" s="73"/>
      <c r="AK510" s="73"/>
      <c r="AL510" s="73"/>
      <c r="AM510" s="73"/>
      <c r="AN510" s="73"/>
      <c r="AO510" s="62" t="s">
        <v>83</v>
      </c>
      <c r="AP510" s="62"/>
      <c r="AQ510" s="62"/>
      <c r="AR510" s="87"/>
      <c r="AS510" s="87"/>
      <c r="AT510" s="115" t="s">
        <v>2241</v>
      </c>
      <c r="AU510" s="117" t="b">
        <f>IF(Table1[[#This Row],[PROPOSED
Form ID Name]]=Table1[[#This Row],[ADOPTED
Form ID Name]],TRUE,FALSE)</f>
        <v>1</v>
      </c>
      <c r="AV510" s="121" t="s">
        <v>2242</v>
      </c>
      <c r="AW510" s="122" t="b">
        <f>AND(Table1[[#This Row],[PROPOSED Adjustment Description]]=Table1[[#This Row],[ ADOPTED
Adjustment Description]],TRUE,FALSE)</f>
        <v>0</v>
      </c>
    </row>
    <row r="511" spans="1:49" s="1" customFormat="1" ht="45" hidden="1" customHeight="1" x14ac:dyDescent="0.15">
      <c r="A511" s="67">
        <v>200228</v>
      </c>
      <c r="B511" s="79" t="s">
        <v>1625</v>
      </c>
      <c r="C511" s="69">
        <v>9913</v>
      </c>
      <c r="D511" s="79" t="s">
        <v>1553</v>
      </c>
      <c r="E511" s="79" t="s">
        <v>83</v>
      </c>
      <c r="F511" s="79" t="s">
        <v>83</v>
      </c>
      <c r="G511" s="79" t="s">
        <v>61</v>
      </c>
      <c r="H511" s="79" t="s">
        <v>83</v>
      </c>
      <c r="I511" s="125">
        <v>57598</v>
      </c>
      <c r="J511" s="127" t="s">
        <v>2244</v>
      </c>
      <c r="K511" s="80"/>
      <c r="L511" s="81"/>
      <c r="M511" s="81"/>
      <c r="N511" s="81"/>
      <c r="O511" s="81">
        <f>SUM(Table1[[#This Row],[Salaries and Wages]:[Variable Fringe]])</f>
        <v>14443</v>
      </c>
      <c r="P511" s="81"/>
      <c r="Q511" s="81">
        <v>2300</v>
      </c>
      <c r="R511" s="81"/>
      <c r="S511" s="81"/>
      <c r="T511" s="81"/>
      <c r="U511" s="81"/>
      <c r="V511" s="81"/>
      <c r="W511" s="81">
        <f>SUM(Table1[[#This Row],[ADOPTED
Supplies]:[ADOPTED
Other]])+Table1[[#This Row],[
 ADOPTED
Capital Expenditures]]</f>
        <v>0</v>
      </c>
      <c r="X511" s="81">
        <v>0</v>
      </c>
      <c r="Y511" s="81"/>
      <c r="Z511" s="81">
        <v>2300</v>
      </c>
      <c r="AA511" s="81"/>
      <c r="AB511" s="132" t="s">
        <v>2245</v>
      </c>
      <c r="AC511" s="68" t="s">
        <v>2049</v>
      </c>
      <c r="AD511" s="68" t="s">
        <v>2246</v>
      </c>
      <c r="AE511" s="79" t="s">
        <v>94</v>
      </c>
      <c r="AF511" s="79" t="s">
        <v>69</v>
      </c>
      <c r="AG511" s="94"/>
      <c r="AH511" s="82">
        <v>0</v>
      </c>
      <c r="AI511" s="82"/>
      <c r="AJ511" s="79"/>
      <c r="AK511" s="79"/>
      <c r="AL511" s="79"/>
      <c r="AM511" s="79"/>
      <c r="AN511" s="79"/>
      <c r="AO511" s="68" t="s">
        <v>83</v>
      </c>
      <c r="AP511" s="68"/>
      <c r="AQ511" s="68"/>
      <c r="AR511" s="87"/>
      <c r="AS511" s="87"/>
      <c r="AT511" s="115" t="s">
        <v>2244</v>
      </c>
      <c r="AU511" s="117" t="b">
        <f>IF(Table1[[#This Row],[PROPOSED
Form ID Name]]=Table1[[#This Row],[ADOPTED
Form ID Name]],TRUE,FALSE)</f>
        <v>1</v>
      </c>
      <c r="AV511" s="121" t="s">
        <v>2245</v>
      </c>
      <c r="AW511" s="122" t="b">
        <f>AND(Table1[[#This Row],[PROPOSED Adjustment Description]]=Table1[[#This Row],[ ADOPTED
Adjustment Description]],TRUE,FALSE)</f>
        <v>0</v>
      </c>
    </row>
    <row r="512" spans="1:49" s="1" customFormat="1" ht="45" hidden="1" customHeight="1" x14ac:dyDescent="0.15">
      <c r="A512" s="67">
        <v>200219</v>
      </c>
      <c r="B512" s="79" t="s">
        <v>1620</v>
      </c>
      <c r="C512" s="69">
        <v>9913</v>
      </c>
      <c r="D512" s="79" t="s">
        <v>1553</v>
      </c>
      <c r="E512" s="79" t="s">
        <v>83</v>
      </c>
      <c r="F512" s="79" t="s">
        <v>83</v>
      </c>
      <c r="G512" s="79" t="s">
        <v>61</v>
      </c>
      <c r="H512" s="79" t="s">
        <v>83</v>
      </c>
      <c r="I512" s="125">
        <v>57599</v>
      </c>
      <c r="J512" s="127" t="s">
        <v>2247</v>
      </c>
      <c r="K512" s="80"/>
      <c r="L512" s="81"/>
      <c r="M512" s="81"/>
      <c r="N512" s="81"/>
      <c r="O512" s="81">
        <f>SUM(Table1[[#This Row],[Salaries and Wages]:[Variable Fringe]])</f>
        <v>10378</v>
      </c>
      <c r="P512" s="81"/>
      <c r="Q512" s="81">
        <v>132046</v>
      </c>
      <c r="R512" s="81"/>
      <c r="S512" s="81"/>
      <c r="T512" s="81"/>
      <c r="U512" s="81"/>
      <c r="V512" s="81"/>
      <c r="W512" s="81">
        <f>SUM(Table1[[#This Row],[ADOPTED
Supplies]:[ADOPTED
Other]])+Table1[[#This Row],[
 ADOPTED
Capital Expenditures]]</f>
        <v>0</v>
      </c>
      <c r="X512" s="81"/>
      <c r="Y512" s="81"/>
      <c r="Z512" s="81">
        <v>132046</v>
      </c>
      <c r="AA512" s="81">
        <v>132046</v>
      </c>
      <c r="AB512" s="131" t="s">
        <v>2248</v>
      </c>
      <c r="AC512" s="68" t="s">
        <v>1623</v>
      </c>
      <c r="AD512" s="68" t="s">
        <v>1624</v>
      </c>
      <c r="AE512" s="79" t="s">
        <v>94</v>
      </c>
      <c r="AF512" s="79" t="s">
        <v>69</v>
      </c>
      <c r="AG512" s="94"/>
      <c r="AH512" s="82">
        <v>0</v>
      </c>
      <c r="AI512" s="82"/>
      <c r="AJ512" s="79"/>
      <c r="AK512" s="79"/>
      <c r="AL512" s="79"/>
      <c r="AM512" s="79"/>
      <c r="AN512" s="79"/>
      <c r="AO512" s="68" t="s">
        <v>83</v>
      </c>
      <c r="AP512" s="68"/>
      <c r="AQ512" s="68"/>
      <c r="AR512" s="87"/>
      <c r="AS512" s="87"/>
      <c r="AT512" s="115" t="s">
        <v>2247</v>
      </c>
      <c r="AU512" s="117" t="b">
        <f>IF(Table1[[#This Row],[PROPOSED
Form ID Name]]=Table1[[#This Row],[ADOPTED
Form ID Name]],TRUE,FALSE)</f>
        <v>1</v>
      </c>
      <c r="AV512" s="121" t="s">
        <v>2248</v>
      </c>
      <c r="AW512" s="122" t="b">
        <f>AND(Table1[[#This Row],[PROPOSED Adjustment Description]]=Table1[[#This Row],[ ADOPTED
Adjustment Description]],TRUE,FALSE)</f>
        <v>0</v>
      </c>
    </row>
    <row r="513" spans="1:49" s="1" customFormat="1" ht="45" hidden="1" customHeight="1" x14ac:dyDescent="0.15">
      <c r="A513" s="67">
        <v>200205</v>
      </c>
      <c r="B513" s="68" t="s">
        <v>96</v>
      </c>
      <c r="C513" s="69">
        <v>1414</v>
      </c>
      <c r="D513" s="68" t="s">
        <v>97</v>
      </c>
      <c r="E513" s="68" t="s">
        <v>83</v>
      </c>
      <c r="F513" s="68" t="s">
        <v>60</v>
      </c>
      <c r="G513" s="68" t="s">
        <v>61</v>
      </c>
      <c r="H513" s="68" t="s">
        <v>83</v>
      </c>
      <c r="I513" s="125">
        <v>57605</v>
      </c>
      <c r="J513" s="126" t="s">
        <v>2249</v>
      </c>
      <c r="K513" s="70"/>
      <c r="L513" s="71"/>
      <c r="M513" s="71"/>
      <c r="N513" s="71"/>
      <c r="O513" s="71">
        <f>SUM(Table1[[#This Row],[Salaries and Wages]:[Variable Fringe]])</f>
        <v>151165</v>
      </c>
      <c r="P513" s="71"/>
      <c r="Q513" s="71">
        <v>500000</v>
      </c>
      <c r="R513" s="71"/>
      <c r="S513" s="71"/>
      <c r="T513" s="71"/>
      <c r="U513" s="71"/>
      <c r="V513" s="71"/>
      <c r="W513" s="71">
        <f>SUM(Table1[[#This Row],[ADOPTED
Supplies]:[ADOPTED
Other]])+Table1[[#This Row],[
 ADOPTED
Capital Expenditures]]</f>
        <v>0</v>
      </c>
      <c r="X513" s="71"/>
      <c r="Y513" s="71"/>
      <c r="Z513" s="71">
        <v>500000</v>
      </c>
      <c r="AA513" s="71"/>
      <c r="AB513" s="130" t="s">
        <v>2250</v>
      </c>
      <c r="AC513" s="68" t="s">
        <v>2251</v>
      </c>
      <c r="AD513" s="68" t="s">
        <v>2252</v>
      </c>
      <c r="AE513" s="68" t="s">
        <v>67</v>
      </c>
      <c r="AF513" s="72" t="s">
        <v>2253</v>
      </c>
      <c r="AG513" s="92"/>
      <c r="AH513" s="72">
        <v>0</v>
      </c>
      <c r="AI513" s="72"/>
      <c r="AJ513" s="72"/>
      <c r="AK513" s="72"/>
      <c r="AL513" s="72"/>
      <c r="AM513" s="72"/>
      <c r="AN513" s="72"/>
      <c r="AO513" s="72"/>
      <c r="AP513" s="72"/>
      <c r="AQ513" s="68" t="s">
        <v>179</v>
      </c>
      <c r="AR513" s="68"/>
      <c r="AS513" s="68"/>
      <c r="AT513" s="115" t="s">
        <v>2249</v>
      </c>
      <c r="AU513" s="117" t="b">
        <f>IF(Table1[[#This Row],[PROPOSED
Form ID Name]]=Table1[[#This Row],[ADOPTED
Form ID Name]],TRUE,FALSE)</f>
        <v>1</v>
      </c>
      <c r="AV513" s="121" t="s">
        <v>2250</v>
      </c>
      <c r="AW513" s="122" t="b">
        <f>AND(Table1[[#This Row],[PROPOSED Adjustment Description]]=Table1[[#This Row],[ ADOPTED
Adjustment Description]],TRUE,FALSE)</f>
        <v>0</v>
      </c>
    </row>
    <row r="514" spans="1:49" s="1" customFormat="1" ht="45" hidden="1" customHeight="1" x14ac:dyDescent="0.15">
      <c r="A514" s="61">
        <v>100000</v>
      </c>
      <c r="B514" s="73" t="s">
        <v>57</v>
      </c>
      <c r="C514" s="63">
        <v>9911</v>
      </c>
      <c r="D514" s="73" t="s">
        <v>82</v>
      </c>
      <c r="E514" s="73" t="s">
        <v>83</v>
      </c>
      <c r="F514" s="73" t="s">
        <v>83</v>
      </c>
      <c r="G514" s="73" t="s">
        <v>134</v>
      </c>
      <c r="H514" s="73" t="s">
        <v>83</v>
      </c>
      <c r="I514" s="125">
        <v>57612</v>
      </c>
      <c r="J514" s="127" t="s">
        <v>2254</v>
      </c>
      <c r="K514" s="74"/>
      <c r="L514" s="75"/>
      <c r="M514" s="75"/>
      <c r="N514" s="75"/>
      <c r="O514" s="75">
        <f>SUM(Table1[[#This Row],[Salaries and Wages]:[Variable Fringe]])</f>
        <v>458592</v>
      </c>
      <c r="P514" s="75"/>
      <c r="Q514" s="75"/>
      <c r="R514" s="75"/>
      <c r="S514" s="75"/>
      <c r="T514" s="75"/>
      <c r="U514" s="75"/>
      <c r="V514" s="75"/>
      <c r="W514" s="75">
        <f>SUM(Table1[[#This Row],[ADOPTED
Supplies]:[ADOPTED
Other]])+Table1[[#This Row],[
 ADOPTED
Capital Expenditures]]</f>
        <v>0</v>
      </c>
      <c r="X514" s="75"/>
      <c r="Y514" s="75"/>
      <c r="Z514" s="75"/>
      <c r="AA514" s="85">
        <v>-934063</v>
      </c>
      <c r="AB514" s="132" t="s">
        <v>2255</v>
      </c>
      <c r="AC514" s="62" t="s">
        <v>69</v>
      </c>
      <c r="AD514" s="62" t="s">
        <v>69</v>
      </c>
      <c r="AE514" s="73" t="s">
        <v>94</v>
      </c>
      <c r="AF514" s="62" t="s">
        <v>69</v>
      </c>
      <c r="AG514" s="91"/>
      <c r="AH514" s="66">
        <v>0</v>
      </c>
      <c r="AI514" s="66"/>
      <c r="AJ514" s="62"/>
      <c r="AK514" s="62"/>
      <c r="AL514" s="62"/>
      <c r="AM514" s="62"/>
      <c r="AN514" s="62"/>
      <c r="AO514" s="62"/>
      <c r="AP514" s="62"/>
      <c r="AQ514" s="62"/>
      <c r="AR514" s="62"/>
      <c r="AS514" s="62" t="s">
        <v>83</v>
      </c>
      <c r="AT514" s="115" t="s">
        <v>2254</v>
      </c>
      <c r="AU514" s="116" t="b">
        <f>IF(Table1[[#This Row],[PROPOSED
Form ID Name]]=Table1[[#This Row],[ADOPTED
Form ID Name]],TRUE,FALSE)</f>
        <v>1</v>
      </c>
      <c r="AV514" s="121" t="s">
        <v>2255</v>
      </c>
      <c r="AW514" s="122" t="b">
        <f>AND(Table1[[#This Row],[PROPOSED Adjustment Description]]=Table1[[#This Row],[ ADOPTED
Adjustment Description]],TRUE,FALSE)</f>
        <v>0</v>
      </c>
    </row>
    <row r="515" spans="1:49" s="1" customFormat="1" ht="45" hidden="1" customHeight="1" x14ac:dyDescent="0.15">
      <c r="A515" s="67">
        <v>100000</v>
      </c>
      <c r="B515" s="79" t="s">
        <v>57</v>
      </c>
      <c r="C515" s="69">
        <v>9911</v>
      </c>
      <c r="D515" s="79" t="s">
        <v>82</v>
      </c>
      <c r="E515" s="79" t="s">
        <v>83</v>
      </c>
      <c r="F515" s="79" t="s">
        <v>83</v>
      </c>
      <c r="G515" s="79" t="s">
        <v>134</v>
      </c>
      <c r="H515" s="79" t="s">
        <v>83</v>
      </c>
      <c r="I515" s="125">
        <v>57613</v>
      </c>
      <c r="J515" s="127" t="s">
        <v>2256</v>
      </c>
      <c r="K515" s="80"/>
      <c r="L515" s="81"/>
      <c r="M515" s="81"/>
      <c r="N515" s="81"/>
      <c r="O515" s="81">
        <f>SUM(Table1[[#This Row],[Salaries and Wages]:[Variable Fringe]])</f>
        <v>-10237</v>
      </c>
      <c r="P515" s="81"/>
      <c r="Q515" s="81"/>
      <c r="R515" s="81"/>
      <c r="S515" s="81"/>
      <c r="T515" s="81"/>
      <c r="U515" s="81"/>
      <c r="V515" s="81"/>
      <c r="W515" s="81">
        <f>SUM(Table1[[#This Row],[ADOPTED
Supplies]:[ADOPTED
Other]])+Table1[[#This Row],[
 ADOPTED
Capital Expenditures]]</f>
        <v>0</v>
      </c>
      <c r="X515" s="81"/>
      <c r="Y515" s="81"/>
      <c r="Z515" s="81"/>
      <c r="AA515" s="83">
        <v>-2479698</v>
      </c>
      <c r="AB515" s="132" t="s">
        <v>2257</v>
      </c>
      <c r="AC515" s="68" t="s">
        <v>69</v>
      </c>
      <c r="AD515" s="68" t="s">
        <v>69</v>
      </c>
      <c r="AE515" s="79" t="s">
        <v>94</v>
      </c>
      <c r="AF515" s="68" t="s">
        <v>69</v>
      </c>
      <c r="AG515" s="92"/>
      <c r="AH515" s="72">
        <v>0</v>
      </c>
      <c r="AI515" s="72"/>
      <c r="AJ515" s="68"/>
      <c r="AK515" s="68"/>
      <c r="AL515" s="68"/>
      <c r="AM515" s="68"/>
      <c r="AN515" s="68"/>
      <c r="AO515" s="68"/>
      <c r="AP515" s="68"/>
      <c r="AQ515" s="68"/>
      <c r="AR515" s="68"/>
      <c r="AS515" s="68" t="s">
        <v>83</v>
      </c>
      <c r="AT515" s="115" t="s">
        <v>2256</v>
      </c>
      <c r="AU515" s="116" t="b">
        <f>IF(Table1[[#This Row],[PROPOSED
Form ID Name]]=Table1[[#This Row],[ADOPTED
Form ID Name]],TRUE,FALSE)</f>
        <v>1</v>
      </c>
      <c r="AV515" s="121" t="s">
        <v>2257</v>
      </c>
      <c r="AW515" s="122" t="b">
        <f>AND(Table1[[#This Row],[PROPOSED Adjustment Description]]=Table1[[#This Row],[ ADOPTED
Adjustment Description]],TRUE,FALSE)</f>
        <v>0</v>
      </c>
    </row>
    <row r="516" spans="1:49" s="1" customFormat="1" ht="45" hidden="1" customHeight="1" x14ac:dyDescent="0.15">
      <c r="A516" s="61">
        <v>100000</v>
      </c>
      <c r="B516" s="73" t="s">
        <v>57</v>
      </c>
      <c r="C516" s="63">
        <v>9911</v>
      </c>
      <c r="D516" s="73" t="s">
        <v>82</v>
      </c>
      <c r="E516" s="73" t="s">
        <v>83</v>
      </c>
      <c r="F516" s="73" t="s">
        <v>83</v>
      </c>
      <c r="G516" s="73" t="s">
        <v>89</v>
      </c>
      <c r="H516" s="73" t="s">
        <v>83</v>
      </c>
      <c r="I516" s="125">
        <v>57614</v>
      </c>
      <c r="J516" s="127" t="s">
        <v>2258</v>
      </c>
      <c r="K516" s="74"/>
      <c r="L516" s="75"/>
      <c r="M516" s="75"/>
      <c r="N516" s="75"/>
      <c r="O516" s="75">
        <f>SUM(Table1[[#This Row],[Salaries and Wages]:[Variable Fringe]])</f>
        <v>-16204</v>
      </c>
      <c r="P516" s="75"/>
      <c r="Q516" s="75"/>
      <c r="R516" s="75"/>
      <c r="S516" s="75"/>
      <c r="T516" s="75"/>
      <c r="U516" s="75"/>
      <c r="V516" s="75"/>
      <c r="W516" s="75">
        <f>SUM(Table1[[#This Row],[ADOPTED
Supplies]:[ADOPTED
Other]])+Table1[[#This Row],[
 ADOPTED
Capital Expenditures]]</f>
        <v>0</v>
      </c>
      <c r="X516" s="75"/>
      <c r="Y516" s="75"/>
      <c r="Z516" s="75"/>
      <c r="AA516" s="75">
        <v>12905137</v>
      </c>
      <c r="AB516" s="132" t="s">
        <v>2259</v>
      </c>
      <c r="AC516" s="62" t="s">
        <v>69</v>
      </c>
      <c r="AD516" s="62" t="s">
        <v>69</v>
      </c>
      <c r="AE516" s="73" t="s">
        <v>94</v>
      </c>
      <c r="AF516" s="62" t="s">
        <v>69</v>
      </c>
      <c r="AG516" s="91"/>
      <c r="AH516" s="66">
        <v>0</v>
      </c>
      <c r="AI516" s="66"/>
      <c r="AJ516" s="62"/>
      <c r="AK516" s="62"/>
      <c r="AL516" s="62"/>
      <c r="AM516" s="62"/>
      <c r="AN516" s="62"/>
      <c r="AO516" s="62"/>
      <c r="AP516" s="62"/>
      <c r="AQ516" s="62"/>
      <c r="AR516" s="62"/>
      <c r="AS516" s="62" t="s">
        <v>83</v>
      </c>
      <c r="AT516" s="115" t="s">
        <v>2258</v>
      </c>
      <c r="AU516" s="116" t="b">
        <f>IF(Table1[[#This Row],[PROPOSED
Form ID Name]]=Table1[[#This Row],[ADOPTED
Form ID Name]],TRUE,FALSE)</f>
        <v>1</v>
      </c>
      <c r="AV516" s="121" t="s">
        <v>2259</v>
      </c>
      <c r="AW516" s="122" t="b">
        <f>AND(Table1[[#This Row],[PROPOSED Adjustment Description]]=Table1[[#This Row],[ ADOPTED
Adjustment Description]],TRUE,FALSE)</f>
        <v>0</v>
      </c>
    </row>
    <row r="517" spans="1:49" s="1" customFormat="1" ht="45" hidden="1" customHeight="1" x14ac:dyDescent="0.15">
      <c r="A517" s="61">
        <v>100015</v>
      </c>
      <c r="B517" s="62" t="s">
        <v>1857</v>
      </c>
      <c r="C517" s="63">
        <v>1621</v>
      </c>
      <c r="D517" s="62" t="s">
        <v>432</v>
      </c>
      <c r="E517" s="62" t="s">
        <v>103</v>
      </c>
      <c r="F517" s="62" t="s">
        <v>83</v>
      </c>
      <c r="G517" s="62" t="s">
        <v>89</v>
      </c>
      <c r="H517" s="62" t="s">
        <v>62</v>
      </c>
      <c r="I517" s="125">
        <v>57615</v>
      </c>
      <c r="J517" s="126" t="s">
        <v>2260</v>
      </c>
      <c r="K517" s="64"/>
      <c r="L517" s="65"/>
      <c r="M517" s="65"/>
      <c r="N517" s="65"/>
      <c r="O517" s="65">
        <f>SUM(Table1[[#This Row],[Salaries and Wages]:[Variable Fringe]])</f>
        <v>67790</v>
      </c>
      <c r="P517" s="65"/>
      <c r="Q517" s="65"/>
      <c r="R517" s="65"/>
      <c r="S517" s="65"/>
      <c r="T517" s="65"/>
      <c r="U517" s="65"/>
      <c r="V517" s="65"/>
      <c r="W517" s="65">
        <f>SUM(Table1[[#This Row],[ADOPTED
Supplies]:[ADOPTED
Other]])+Table1[[#This Row],[
 ADOPTED
Capital Expenditures]]</f>
        <v>0</v>
      </c>
      <c r="X517" s="65"/>
      <c r="Y517" s="65"/>
      <c r="Z517" s="65"/>
      <c r="AA517" s="65">
        <v>1290514</v>
      </c>
      <c r="AB517" s="130" t="s">
        <v>1930</v>
      </c>
      <c r="AC517" s="62" t="s">
        <v>1860</v>
      </c>
      <c r="AD517" s="62" t="s">
        <v>1861</v>
      </c>
      <c r="AE517" s="62" t="s">
        <v>67</v>
      </c>
      <c r="AF517" s="62" t="s">
        <v>1931</v>
      </c>
      <c r="AG517" s="91"/>
      <c r="AH517" s="66">
        <v>0</v>
      </c>
      <c r="AI517" s="66"/>
      <c r="AJ517" s="62"/>
      <c r="AK517" s="62"/>
      <c r="AL517" s="62"/>
      <c r="AM517" s="62"/>
      <c r="AN517" s="62"/>
      <c r="AO517" s="62" t="s">
        <v>83</v>
      </c>
      <c r="AP517" s="62"/>
      <c r="AQ517" s="62"/>
      <c r="AR517" s="62"/>
      <c r="AS517" s="87"/>
      <c r="AT517" s="115" t="s">
        <v>2260</v>
      </c>
      <c r="AU517" s="117" t="b">
        <f>IF(Table1[[#This Row],[PROPOSED
Form ID Name]]=Table1[[#This Row],[ADOPTED
Form ID Name]],TRUE,FALSE)</f>
        <v>1</v>
      </c>
      <c r="AV517" s="121" t="s">
        <v>1930</v>
      </c>
      <c r="AW517" s="122" t="b">
        <f>AND(Table1[[#This Row],[PROPOSED Adjustment Description]]=Table1[[#This Row],[ ADOPTED
Adjustment Description]],TRUE,FALSE)</f>
        <v>0</v>
      </c>
    </row>
    <row r="518" spans="1:49" s="1" customFormat="1" ht="45" hidden="1" customHeight="1" x14ac:dyDescent="0.15">
      <c r="A518" s="61">
        <v>720041</v>
      </c>
      <c r="B518" s="62" t="s">
        <v>2261</v>
      </c>
      <c r="C518" s="63">
        <v>1319</v>
      </c>
      <c r="D518" s="62" t="s">
        <v>2262</v>
      </c>
      <c r="E518" s="62" t="s">
        <v>238</v>
      </c>
      <c r="F518" s="62" t="s">
        <v>60</v>
      </c>
      <c r="G518" s="62" t="s">
        <v>61</v>
      </c>
      <c r="H518" s="62" t="s">
        <v>83</v>
      </c>
      <c r="I518" s="125">
        <v>57616</v>
      </c>
      <c r="J518" s="126" t="s">
        <v>2263</v>
      </c>
      <c r="K518" s="64">
        <v>0.5</v>
      </c>
      <c r="L518" s="65">
        <v>31340</v>
      </c>
      <c r="M518" s="65">
        <v>8057</v>
      </c>
      <c r="N518" s="65">
        <v>4645</v>
      </c>
      <c r="O518" s="65">
        <f>SUM(Table1[[#This Row],[Salaries and Wages]:[Variable Fringe]])</f>
        <v>27042</v>
      </c>
      <c r="P518" s="65"/>
      <c r="Q518" s="65"/>
      <c r="R518" s="65"/>
      <c r="S518" s="65"/>
      <c r="T518" s="65"/>
      <c r="U518" s="65"/>
      <c r="V518" s="65"/>
      <c r="W518" s="65">
        <f>SUM(Table1[[#This Row],[ADOPTED
Supplies]:[ADOPTED
Other]])+Table1[[#This Row],[
 ADOPTED
Capital Expenditures]]</f>
        <v>0</v>
      </c>
      <c r="X518" s="65"/>
      <c r="Y518" s="65"/>
      <c r="Z518" s="65">
        <v>44042</v>
      </c>
      <c r="AA518" s="65"/>
      <c r="AB518" s="130" t="s">
        <v>2264</v>
      </c>
      <c r="AC518" s="62" t="s">
        <v>2265</v>
      </c>
      <c r="AD518" s="66" t="s">
        <v>2266</v>
      </c>
      <c r="AE518" s="62" t="s">
        <v>67</v>
      </c>
      <c r="AF518" s="62"/>
      <c r="AG518" s="91"/>
      <c r="AH518" s="66">
        <v>0</v>
      </c>
      <c r="AI518" s="66"/>
      <c r="AJ518" s="62"/>
      <c r="AK518" s="62"/>
      <c r="AL518" s="62"/>
      <c r="AM518" s="62"/>
      <c r="AN518" s="62"/>
      <c r="AO518" s="62"/>
      <c r="AP518" s="62"/>
      <c r="AQ518" s="62" t="s">
        <v>70</v>
      </c>
      <c r="AR518" s="62"/>
      <c r="AS518" s="62"/>
      <c r="AT518" s="115" t="s">
        <v>2263</v>
      </c>
      <c r="AU518" s="117" t="b">
        <f>IF(Table1[[#This Row],[PROPOSED
Form ID Name]]=Table1[[#This Row],[ADOPTED
Form ID Name]],TRUE,FALSE)</f>
        <v>1</v>
      </c>
      <c r="AV518" s="121" t="s">
        <v>2264</v>
      </c>
      <c r="AW518" s="122" t="b">
        <f>AND(Table1[[#This Row],[PROPOSED Adjustment Description]]=Table1[[#This Row],[ ADOPTED
Adjustment Description]],TRUE,FALSE)</f>
        <v>0</v>
      </c>
    </row>
    <row r="519" spans="1:49" s="1" customFormat="1" ht="45" hidden="1" customHeight="1" x14ac:dyDescent="0.15">
      <c r="A519" s="67">
        <v>200109</v>
      </c>
      <c r="B519" s="79" t="s">
        <v>1670</v>
      </c>
      <c r="C519" s="69">
        <v>171418</v>
      </c>
      <c r="D519" s="79" t="s">
        <v>1671</v>
      </c>
      <c r="E519" s="79"/>
      <c r="F519" s="79"/>
      <c r="G519" s="79"/>
      <c r="H519" s="79"/>
      <c r="I519" s="125">
        <v>57617</v>
      </c>
      <c r="J519" s="127" t="s">
        <v>2267</v>
      </c>
      <c r="K519" s="80"/>
      <c r="L519" s="81"/>
      <c r="M519" s="81"/>
      <c r="N519" s="81"/>
      <c r="O519" s="81">
        <f>SUM(Table1[[#This Row],[Salaries and Wages]:[Variable Fringe]])</f>
        <v>12943</v>
      </c>
      <c r="P519" s="81"/>
      <c r="Q519" s="81"/>
      <c r="R519" s="81"/>
      <c r="S519" s="81"/>
      <c r="T519" s="81"/>
      <c r="U519" s="81"/>
      <c r="V519" s="81"/>
      <c r="W519" s="81">
        <f>SUM(Table1[[#This Row],[ADOPTED
Supplies]:[ADOPTED
Other]])+Table1[[#This Row],[
 ADOPTED
Capital Expenditures]]</f>
        <v>0</v>
      </c>
      <c r="X519" s="81"/>
      <c r="Y519" s="81"/>
      <c r="Z519" s="81"/>
      <c r="AA519" s="81">
        <v>2867808</v>
      </c>
      <c r="AB519" s="132" t="s">
        <v>2268</v>
      </c>
      <c r="AC519" s="68" t="s">
        <v>1660</v>
      </c>
      <c r="AD519" s="68" t="s">
        <v>2269</v>
      </c>
      <c r="AE519" s="79"/>
      <c r="AF519" s="79"/>
      <c r="AG519" s="94"/>
      <c r="AH519" s="82">
        <v>0</v>
      </c>
      <c r="AI519" s="82"/>
      <c r="AJ519" s="79"/>
      <c r="AK519" s="79"/>
      <c r="AL519" s="79"/>
      <c r="AM519" s="79"/>
      <c r="AN519" s="79"/>
      <c r="AO519" s="68"/>
      <c r="AP519" s="68"/>
      <c r="AQ519" s="68"/>
      <c r="AR519" s="87"/>
      <c r="AS519" s="87"/>
      <c r="AT519" s="115" t="s">
        <v>2267</v>
      </c>
      <c r="AU519" s="117" t="b">
        <f>IF(Table1[[#This Row],[PROPOSED
Form ID Name]]=Table1[[#This Row],[ADOPTED
Form ID Name]],TRUE,FALSE)</f>
        <v>1</v>
      </c>
      <c r="AV519" s="121" t="s">
        <v>2268</v>
      </c>
      <c r="AW519" s="122" t="b">
        <f>AND(Table1[[#This Row],[PROPOSED Adjustment Description]]=Table1[[#This Row],[ ADOPTED
Adjustment Description]],TRUE,FALSE)</f>
        <v>0</v>
      </c>
    </row>
    <row r="520" spans="1:49" s="1" customFormat="1" ht="45" hidden="1" customHeight="1" x14ac:dyDescent="0.15">
      <c r="A520" s="61">
        <v>200111</v>
      </c>
      <c r="B520" s="73" t="s">
        <v>1434</v>
      </c>
      <c r="C520" s="63">
        <v>171417</v>
      </c>
      <c r="D520" s="73" t="s">
        <v>1435</v>
      </c>
      <c r="E520" s="73"/>
      <c r="F520" s="73"/>
      <c r="G520" s="73"/>
      <c r="H520" s="73"/>
      <c r="I520" s="125">
        <v>57618</v>
      </c>
      <c r="J520" s="127" t="s">
        <v>2270</v>
      </c>
      <c r="K520" s="74"/>
      <c r="L520" s="75"/>
      <c r="M520" s="75"/>
      <c r="N520" s="75"/>
      <c r="O520" s="75">
        <f>SUM(Table1[[#This Row],[Salaries and Wages]:[Variable Fringe]])</f>
        <v>20510</v>
      </c>
      <c r="P520" s="75"/>
      <c r="Q520" s="75"/>
      <c r="R520" s="75"/>
      <c r="S520" s="75"/>
      <c r="T520" s="75"/>
      <c r="U520" s="75"/>
      <c r="V520" s="75"/>
      <c r="W520" s="75">
        <f>SUM(Table1[[#This Row],[ADOPTED
Supplies]:[ADOPTED
Other]])+Table1[[#This Row],[
 ADOPTED
Capital Expenditures]]</f>
        <v>0</v>
      </c>
      <c r="X520" s="75"/>
      <c r="Y520" s="75"/>
      <c r="Z520" s="75"/>
      <c r="AA520" s="75">
        <v>1433904</v>
      </c>
      <c r="AB520" s="132" t="s">
        <v>2268</v>
      </c>
      <c r="AC520" s="62" t="s">
        <v>1660</v>
      </c>
      <c r="AD520" s="62" t="s">
        <v>2271</v>
      </c>
      <c r="AE520" s="73"/>
      <c r="AF520" s="73"/>
      <c r="AG520" s="93"/>
      <c r="AH520" s="76">
        <v>0</v>
      </c>
      <c r="AI520" s="76"/>
      <c r="AJ520" s="73"/>
      <c r="AK520" s="73"/>
      <c r="AL520" s="73"/>
      <c r="AM520" s="73"/>
      <c r="AN520" s="73"/>
      <c r="AO520" s="62"/>
      <c r="AP520" s="62"/>
      <c r="AQ520" s="62"/>
      <c r="AR520" s="87"/>
      <c r="AS520" s="87"/>
      <c r="AT520" s="115" t="s">
        <v>2270</v>
      </c>
      <c r="AU520" s="117" t="b">
        <f>IF(Table1[[#This Row],[PROPOSED
Form ID Name]]=Table1[[#This Row],[ADOPTED
Form ID Name]],TRUE,FALSE)</f>
        <v>1</v>
      </c>
      <c r="AV520" s="121" t="s">
        <v>2268</v>
      </c>
      <c r="AW520" s="122" t="b">
        <f>AND(Table1[[#This Row],[PROPOSED Adjustment Description]]=Table1[[#This Row],[ ADOPTED
Adjustment Description]],TRUE,FALSE)</f>
        <v>0</v>
      </c>
    </row>
    <row r="521" spans="1:49" s="1" customFormat="1" ht="45" hidden="1" customHeight="1" x14ac:dyDescent="0.15">
      <c r="A521" s="67">
        <v>100000</v>
      </c>
      <c r="B521" s="68" t="s">
        <v>57</v>
      </c>
      <c r="C521" s="69">
        <v>9911</v>
      </c>
      <c r="D521" s="68" t="s">
        <v>82</v>
      </c>
      <c r="E521" s="68" t="s">
        <v>83</v>
      </c>
      <c r="F521" s="68" t="s">
        <v>83</v>
      </c>
      <c r="G521" s="68" t="s">
        <v>89</v>
      </c>
      <c r="H521" s="68" t="s">
        <v>83</v>
      </c>
      <c r="I521" s="125">
        <v>57621</v>
      </c>
      <c r="J521" s="126" t="s">
        <v>2272</v>
      </c>
      <c r="K521" s="70"/>
      <c r="L521" s="71"/>
      <c r="M521" s="71"/>
      <c r="N521" s="71"/>
      <c r="O521" s="71">
        <f>SUM(Table1[[#This Row],[Salaries and Wages]:[Variable Fringe]])</f>
        <v>-8677</v>
      </c>
      <c r="P521" s="71"/>
      <c r="Q521" s="71"/>
      <c r="R521" s="71"/>
      <c r="S521" s="71"/>
      <c r="T521" s="71"/>
      <c r="U521" s="71"/>
      <c r="V521" s="71"/>
      <c r="W521" s="71">
        <f>SUM(Table1[[#This Row],[ADOPTED
Supplies]:[ADOPTED
Other]])+Table1[[#This Row],[
 ADOPTED
Capital Expenditures]]</f>
        <v>0</v>
      </c>
      <c r="X521" s="71"/>
      <c r="Y521" s="71"/>
      <c r="Z521" s="71"/>
      <c r="AA521" s="71">
        <v>7046990</v>
      </c>
      <c r="AB521" s="130" t="s">
        <v>2273</v>
      </c>
      <c r="AC521" s="68" t="s">
        <v>69</v>
      </c>
      <c r="AD521" s="68" t="s">
        <v>69</v>
      </c>
      <c r="AE521" s="68" t="s">
        <v>94</v>
      </c>
      <c r="AF521" s="68" t="s">
        <v>69</v>
      </c>
      <c r="AG521" s="92"/>
      <c r="AH521" s="72">
        <v>0</v>
      </c>
      <c r="AI521" s="72"/>
      <c r="AJ521" s="68"/>
      <c r="AK521" s="68"/>
      <c r="AL521" s="68"/>
      <c r="AM521" s="68"/>
      <c r="AN521" s="68"/>
      <c r="AO521" s="68"/>
      <c r="AP521" s="68"/>
      <c r="AQ521" s="68"/>
      <c r="AR521" s="68"/>
      <c r="AS521" s="68" t="s">
        <v>83</v>
      </c>
      <c r="AT521" s="115" t="s">
        <v>2272</v>
      </c>
      <c r="AU521" s="116" t="b">
        <f>IF(Table1[[#This Row],[PROPOSED
Form ID Name]]=Table1[[#This Row],[ADOPTED
Form ID Name]],TRUE,FALSE)</f>
        <v>1</v>
      </c>
      <c r="AV521" s="121" t="s">
        <v>2273</v>
      </c>
      <c r="AW521" s="122" t="b">
        <f>AND(Table1[[#This Row],[PROPOSED Adjustment Description]]=Table1[[#This Row],[ ADOPTED
Adjustment Description]],TRUE,FALSE)</f>
        <v>0</v>
      </c>
    </row>
    <row r="522" spans="1:49" s="1" customFormat="1" ht="45" hidden="1" customHeight="1" x14ac:dyDescent="0.15">
      <c r="A522" s="61">
        <v>200205</v>
      </c>
      <c r="B522" s="62" t="s">
        <v>96</v>
      </c>
      <c r="C522" s="63">
        <v>9913</v>
      </c>
      <c r="D522" s="62" t="s">
        <v>1553</v>
      </c>
      <c r="E522" s="62" t="s">
        <v>83</v>
      </c>
      <c r="F522" s="62" t="s">
        <v>83</v>
      </c>
      <c r="G522" s="62" t="s">
        <v>89</v>
      </c>
      <c r="H522" s="62" t="s">
        <v>83</v>
      </c>
      <c r="I522" s="125">
        <v>57622</v>
      </c>
      <c r="J522" s="126" t="s">
        <v>2274</v>
      </c>
      <c r="K522" s="64"/>
      <c r="L522" s="65"/>
      <c r="M522" s="65"/>
      <c r="N522" s="65"/>
      <c r="O522" s="65">
        <f>SUM(Table1[[#This Row],[Salaries and Wages]:[Variable Fringe]])</f>
        <v>-9933</v>
      </c>
      <c r="P522" s="65"/>
      <c r="Q522" s="65"/>
      <c r="R522" s="65"/>
      <c r="S522" s="65"/>
      <c r="T522" s="65"/>
      <c r="U522" s="65"/>
      <c r="V522" s="65"/>
      <c r="W522" s="65">
        <f>SUM(Table1[[#This Row],[ADOPTED
Supplies]:[ADOPTED
Other]])+Table1[[#This Row],[
 ADOPTED
Capital Expenditures]]</f>
        <v>0</v>
      </c>
      <c r="X522" s="65"/>
      <c r="Y522" s="65"/>
      <c r="Z522" s="65"/>
      <c r="AA522" s="65">
        <v>5420762</v>
      </c>
      <c r="AB522" s="130" t="s">
        <v>2275</v>
      </c>
      <c r="AC522" s="62" t="s">
        <v>207</v>
      </c>
      <c r="AD522" s="62" t="s">
        <v>1689</v>
      </c>
      <c r="AE522" s="62" t="s">
        <v>94</v>
      </c>
      <c r="AF522" s="62" t="s">
        <v>69</v>
      </c>
      <c r="AG522" s="91"/>
      <c r="AH522" s="66">
        <v>0</v>
      </c>
      <c r="AI522" s="66"/>
      <c r="AJ522" s="62"/>
      <c r="AK522" s="62"/>
      <c r="AL522" s="62"/>
      <c r="AM522" s="62"/>
      <c r="AN522" s="62"/>
      <c r="AO522" s="62"/>
      <c r="AP522" s="62"/>
      <c r="AQ522" s="62" t="s">
        <v>83</v>
      </c>
      <c r="AR522" s="62"/>
      <c r="AS522" s="62"/>
      <c r="AT522" s="115" t="s">
        <v>2274</v>
      </c>
      <c r="AU522" s="117" t="b">
        <f>IF(Table1[[#This Row],[PROPOSED
Form ID Name]]=Table1[[#This Row],[ADOPTED
Form ID Name]],TRUE,FALSE)</f>
        <v>1</v>
      </c>
      <c r="AV522" s="121" t="s">
        <v>2275</v>
      </c>
      <c r="AW522" s="122" t="b">
        <f>AND(Table1[[#This Row],[PROPOSED Adjustment Description]]=Table1[[#This Row],[ ADOPTED
Adjustment Description]],TRUE,FALSE)</f>
        <v>0</v>
      </c>
    </row>
    <row r="523" spans="1:49" s="1" customFormat="1" ht="45" hidden="1" customHeight="1" x14ac:dyDescent="0.15">
      <c r="A523" s="67">
        <v>200205</v>
      </c>
      <c r="B523" s="79" t="s">
        <v>96</v>
      </c>
      <c r="C523" s="69">
        <v>1414</v>
      </c>
      <c r="D523" s="79" t="s">
        <v>97</v>
      </c>
      <c r="E523" s="79" t="s">
        <v>83</v>
      </c>
      <c r="F523" s="79" t="s">
        <v>83</v>
      </c>
      <c r="G523" s="79" t="s">
        <v>61</v>
      </c>
      <c r="H523" s="79" t="s">
        <v>83</v>
      </c>
      <c r="I523" s="125">
        <v>57623</v>
      </c>
      <c r="J523" s="127" t="s">
        <v>2276</v>
      </c>
      <c r="K523" s="80"/>
      <c r="L523" s="81"/>
      <c r="M523" s="81"/>
      <c r="N523" s="81"/>
      <c r="O523" s="81">
        <f>SUM(Table1[[#This Row],[Salaries and Wages]:[Variable Fringe]])</f>
        <v>35614</v>
      </c>
      <c r="P523" s="81"/>
      <c r="Q523" s="81"/>
      <c r="R523" s="81"/>
      <c r="S523" s="81"/>
      <c r="T523" s="81"/>
      <c r="U523" s="81"/>
      <c r="V523" s="81"/>
      <c r="W523" s="81">
        <f>SUM(Table1[[#This Row],[ADOPTED
Supplies]:[ADOPTED
Other]])+Table1[[#This Row],[
 ADOPTED
Capital Expenditures]]</f>
        <v>0</v>
      </c>
      <c r="X523" s="81">
        <v>1084152</v>
      </c>
      <c r="Y523" s="81"/>
      <c r="Z523" s="81">
        <v>1084152</v>
      </c>
      <c r="AA523" s="81"/>
      <c r="AB523" s="132" t="s">
        <v>2277</v>
      </c>
      <c r="AC523" s="68" t="s">
        <v>211</v>
      </c>
      <c r="AD523" s="68" t="s">
        <v>1819</v>
      </c>
      <c r="AE523" s="79" t="s">
        <v>94</v>
      </c>
      <c r="AF523" s="68" t="s">
        <v>69</v>
      </c>
      <c r="AG523" s="92"/>
      <c r="AH523" s="72">
        <v>0</v>
      </c>
      <c r="AI523" s="72"/>
      <c r="AJ523" s="68"/>
      <c r="AK523" s="68"/>
      <c r="AL523" s="68"/>
      <c r="AM523" s="68"/>
      <c r="AN523" s="68"/>
      <c r="AO523" s="68"/>
      <c r="AP523" s="68"/>
      <c r="AQ523" s="68" t="s">
        <v>83</v>
      </c>
      <c r="AR523" s="68"/>
      <c r="AS523" s="68"/>
      <c r="AT523" s="115" t="s">
        <v>2276</v>
      </c>
      <c r="AU523" s="117" t="b">
        <f>IF(Table1[[#This Row],[PROPOSED
Form ID Name]]=Table1[[#This Row],[ADOPTED
Form ID Name]],TRUE,FALSE)</f>
        <v>1</v>
      </c>
      <c r="AV523" s="121" t="s">
        <v>2277</v>
      </c>
      <c r="AW523" s="122" t="b">
        <f>AND(Table1[[#This Row],[PROPOSED Adjustment Description]]=Table1[[#This Row],[ ADOPTED
Adjustment Description]],TRUE,FALSE)</f>
        <v>0</v>
      </c>
    </row>
    <row r="524" spans="1:49" s="1" customFormat="1" ht="45" hidden="1" customHeight="1" x14ac:dyDescent="0.15">
      <c r="A524" s="61">
        <v>200205</v>
      </c>
      <c r="B524" s="62" t="s">
        <v>96</v>
      </c>
      <c r="C524" s="63">
        <v>1414</v>
      </c>
      <c r="D524" s="62" t="s">
        <v>97</v>
      </c>
      <c r="E524" s="62" t="s">
        <v>83</v>
      </c>
      <c r="F524" s="62" t="s">
        <v>83</v>
      </c>
      <c r="G524" s="62" t="s">
        <v>61</v>
      </c>
      <c r="H524" s="62" t="s">
        <v>83</v>
      </c>
      <c r="I524" s="125">
        <v>57624</v>
      </c>
      <c r="J524" s="126" t="s">
        <v>2278</v>
      </c>
      <c r="K524" s="64"/>
      <c r="L524" s="65"/>
      <c r="M524" s="65"/>
      <c r="N524" s="65"/>
      <c r="O524" s="65">
        <f>SUM(Table1[[#This Row],[Salaries and Wages]:[Variable Fringe]])</f>
        <v>18514</v>
      </c>
      <c r="P524" s="65"/>
      <c r="Q524" s="65"/>
      <c r="R524" s="65"/>
      <c r="S524" s="65"/>
      <c r="T524" s="65"/>
      <c r="U524" s="65"/>
      <c r="V524" s="65"/>
      <c r="W524" s="65">
        <f>SUM(Table1[[#This Row],[ADOPTED
Supplies]:[ADOPTED
Other]])+Table1[[#This Row],[
 ADOPTED
Capital Expenditures]]</f>
        <v>0</v>
      </c>
      <c r="X524" s="65">
        <v>560460</v>
      </c>
      <c r="Y524" s="65"/>
      <c r="Z524" s="65">
        <v>560460</v>
      </c>
      <c r="AA524" s="65"/>
      <c r="AB524" s="130" t="s">
        <v>2279</v>
      </c>
      <c r="AC524" s="66" t="s">
        <v>1812</v>
      </c>
      <c r="AD524" s="62" t="s">
        <v>1813</v>
      </c>
      <c r="AE524" s="62" t="s">
        <v>94</v>
      </c>
      <c r="AF524" s="62" t="s">
        <v>69</v>
      </c>
      <c r="AG524" s="91"/>
      <c r="AH524" s="66">
        <v>0</v>
      </c>
      <c r="AI524" s="66"/>
      <c r="AJ524" s="62"/>
      <c r="AK524" s="62"/>
      <c r="AL524" s="62"/>
      <c r="AM524" s="62"/>
      <c r="AN524" s="62"/>
      <c r="AO524" s="62"/>
      <c r="AP524" s="62"/>
      <c r="AQ524" s="62" t="s">
        <v>83</v>
      </c>
      <c r="AR524" s="62"/>
      <c r="AS524" s="62"/>
      <c r="AT524" s="115" t="s">
        <v>2278</v>
      </c>
      <c r="AU524" s="117" t="b">
        <f>IF(Table1[[#This Row],[PROPOSED
Form ID Name]]=Table1[[#This Row],[ADOPTED
Form ID Name]],TRUE,FALSE)</f>
        <v>1</v>
      </c>
      <c r="AV524" s="121" t="s">
        <v>2279</v>
      </c>
      <c r="AW524" s="122" t="b">
        <f>AND(Table1[[#This Row],[PROPOSED Adjustment Description]]=Table1[[#This Row],[ ADOPTED
Adjustment Description]],TRUE,FALSE)</f>
        <v>0</v>
      </c>
    </row>
    <row r="525" spans="1:49" s="1" customFormat="1" ht="45" hidden="1" customHeight="1" x14ac:dyDescent="0.15">
      <c r="A525" s="61">
        <v>100000</v>
      </c>
      <c r="B525" s="73" t="s">
        <v>57</v>
      </c>
      <c r="C525" s="63">
        <v>9911</v>
      </c>
      <c r="D525" s="73" t="s">
        <v>82</v>
      </c>
      <c r="E525" s="73" t="s">
        <v>83</v>
      </c>
      <c r="F525" s="73" t="s">
        <v>83</v>
      </c>
      <c r="G525" s="73" t="s">
        <v>89</v>
      </c>
      <c r="H525" s="73" t="s">
        <v>83</v>
      </c>
      <c r="I525" s="125">
        <v>57625</v>
      </c>
      <c r="J525" s="127" t="s">
        <v>2280</v>
      </c>
      <c r="K525" s="74"/>
      <c r="L525" s="75"/>
      <c r="M525" s="75"/>
      <c r="N525" s="75"/>
      <c r="O525" s="75">
        <f>SUM(Table1[[#This Row],[Salaries and Wages]:[Variable Fringe]])</f>
        <v>19070</v>
      </c>
      <c r="P525" s="75"/>
      <c r="Q525" s="75"/>
      <c r="R525" s="75"/>
      <c r="S525" s="75"/>
      <c r="T525" s="75"/>
      <c r="U525" s="75"/>
      <c r="V525" s="75"/>
      <c r="W525" s="75">
        <f>SUM(Table1[[#This Row],[ADOPTED
Supplies]:[ADOPTED
Other]])+Table1[[#This Row],[
 ADOPTED
Capital Expenditures]]</f>
        <v>0</v>
      </c>
      <c r="X525" s="75"/>
      <c r="Y525" s="75"/>
      <c r="Z525" s="75"/>
      <c r="AA525" s="75">
        <v>1888859</v>
      </c>
      <c r="AB525" s="132" t="s">
        <v>2281</v>
      </c>
      <c r="AC525" s="62" t="s">
        <v>69</v>
      </c>
      <c r="AD525" s="62" t="s">
        <v>69</v>
      </c>
      <c r="AE525" s="73" t="s">
        <v>94</v>
      </c>
      <c r="AF525" s="62" t="s">
        <v>69</v>
      </c>
      <c r="AG525" s="91"/>
      <c r="AH525" s="66">
        <v>0</v>
      </c>
      <c r="AI525" s="66"/>
      <c r="AJ525" s="62"/>
      <c r="AK525" s="62"/>
      <c r="AL525" s="62"/>
      <c r="AM525" s="62"/>
      <c r="AN525" s="62"/>
      <c r="AO525" s="62"/>
      <c r="AP525" s="62"/>
      <c r="AQ525" s="62"/>
      <c r="AR525" s="62"/>
      <c r="AS525" s="62" t="s">
        <v>83</v>
      </c>
      <c r="AT525" s="115" t="s">
        <v>2280</v>
      </c>
      <c r="AU525" s="116" t="b">
        <f>IF(Table1[[#This Row],[PROPOSED
Form ID Name]]=Table1[[#This Row],[ADOPTED
Form ID Name]],TRUE,FALSE)</f>
        <v>1</v>
      </c>
      <c r="AV525" s="121" t="s">
        <v>2281</v>
      </c>
      <c r="AW525" s="122" t="b">
        <f>AND(Table1[[#This Row],[PROPOSED Adjustment Description]]=Table1[[#This Row],[ ADOPTED
Adjustment Description]],TRUE,FALSE)</f>
        <v>0</v>
      </c>
    </row>
    <row r="526" spans="1:49" s="1" customFormat="1" ht="45" hidden="1" customHeight="1" x14ac:dyDescent="0.15">
      <c r="A526" s="67">
        <v>200214</v>
      </c>
      <c r="B526" s="68" t="s">
        <v>1493</v>
      </c>
      <c r="C526" s="69">
        <v>1413</v>
      </c>
      <c r="D526" s="68" t="s">
        <v>1282</v>
      </c>
      <c r="E526" s="68" t="s">
        <v>83</v>
      </c>
      <c r="F526" s="68" t="s">
        <v>83</v>
      </c>
      <c r="G526" s="68" t="s">
        <v>61</v>
      </c>
      <c r="H526" s="68" t="s">
        <v>83</v>
      </c>
      <c r="I526" s="125">
        <v>57627</v>
      </c>
      <c r="J526" s="126" t="s">
        <v>2282</v>
      </c>
      <c r="K526" s="70"/>
      <c r="L526" s="71"/>
      <c r="M526" s="71"/>
      <c r="N526" s="71"/>
      <c r="O526" s="71">
        <f>SUM(Table1[[#This Row],[Salaries and Wages]:[Variable Fringe]])</f>
        <v>-39055</v>
      </c>
      <c r="P526" s="71"/>
      <c r="Q526" s="71">
        <v>150000</v>
      </c>
      <c r="R526" s="71"/>
      <c r="S526" s="71"/>
      <c r="T526" s="71"/>
      <c r="U526" s="71"/>
      <c r="V526" s="71"/>
      <c r="W526" s="71">
        <f>SUM(Table1[[#This Row],[ADOPTED
Supplies]:[ADOPTED
Other]])+Table1[[#This Row],[
 ADOPTED
Capital Expenditures]]</f>
        <v>0</v>
      </c>
      <c r="X526" s="71"/>
      <c r="Y526" s="71"/>
      <c r="Z526" s="71">
        <v>150000</v>
      </c>
      <c r="AA526" s="71"/>
      <c r="AB526" s="130" t="s">
        <v>2283</v>
      </c>
      <c r="AC526" s="68" t="s">
        <v>1496</v>
      </c>
      <c r="AD526" s="68" t="s">
        <v>1497</v>
      </c>
      <c r="AE526" s="68" t="s">
        <v>67</v>
      </c>
      <c r="AF526" s="72" t="s">
        <v>1498</v>
      </c>
      <c r="AG526" s="92"/>
      <c r="AH526" s="72">
        <v>0</v>
      </c>
      <c r="AI526" s="72"/>
      <c r="AJ526" s="72"/>
      <c r="AK526" s="72"/>
      <c r="AL526" s="72"/>
      <c r="AM526" s="72"/>
      <c r="AN526" s="72"/>
      <c r="AO526" s="68" t="s">
        <v>70</v>
      </c>
      <c r="AP526" s="68"/>
      <c r="AQ526" s="68"/>
      <c r="AR526" s="87"/>
      <c r="AS526" s="87"/>
      <c r="AT526" s="115" t="s">
        <v>2282</v>
      </c>
      <c r="AU526" s="117" t="b">
        <f>IF(Table1[[#This Row],[PROPOSED
Form ID Name]]=Table1[[#This Row],[ADOPTED
Form ID Name]],TRUE,FALSE)</f>
        <v>1</v>
      </c>
      <c r="AV526" s="121" t="s">
        <v>2283</v>
      </c>
      <c r="AW526" s="122" t="b">
        <f>AND(Table1[[#This Row],[PROPOSED Adjustment Description]]=Table1[[#This Row],[ ADOPTED
Adjustment Description]],TRUE,FALSE)</f>
        <v>0</v>
      </c>
    </row>
    <row r="527" spans="1:49" s="1" customFormat="1" ht="45" hidden="1" customHeight="1" x14ac:dyDescent="0.15">
      <c r="A527" s="67">
        <v>200205</v>
      </c>
      <c r="B527" s="68" t="s">
        <v>96</v>
      </c>
      <c r="C527" s="69">
        <v>1414</v>
      </c>
      <c r="D527" s="68" t="s">
        <v>97</v>
      </c>
      <c r="E527" s="68" t="s">
        <v>83</v>
      </c>
      <c r="F527" s="68" t="s">
        <v>83</v>
      </c>
      <c r="G527" s="68" t="s">
        <v>61</v>
      </c>
      <c r="H527" s="68" t="s">
        <v>83</v>
      </c>
      <c r="I527" s="125">
        <v>57628</v>
      </c>
      <c r="J527" s="126" t="s">
        <v>2284</v>
      </c>
      <c r="K527" s="70"/>
      <c r="L527" s="71"/>
      <c r="M527" s="71"/>
      <c r="N527" s="71"/>
      <c r="O527" s="71">
        <f>SUM(Table1[[#This Row],[Salaries and Wages]:[Variable Fringe]])</f>
        <v>-71752</v>
      </c>
      <c r="P527" s="71"/>
      <c r="Q527" s="71">
        <v>1250000</v>
      </c>
      <c r="R527" s="71"/>
      <c r="S527" s="71"/>
      <c r="T527" s="71"/>
      <c r="U527" s="71"/>
      <c r="V527" s="71"/>
      <c r="W527" s="71">
        <f>SUM(Table1[[#This Row],[ADOPTED
Supplies]:[ADOPTED
Other]])+Table1[[#This Row],[
 ADOPTED
Capital Expenditures]]</f>
        <v>0</v>
      </c>
      <c r="X527" s="71"/>
      <c r="Y527" s="71"/>
      <c r="Z527" s="71">
        <v>1250000</v>
      </c>
      <c r="AA527" s="71"/>
      <c r="AB527" s="130" t="s">
        <v>2285</v>
      </c>
      <c r="AC527" s="68" t="s">
        <v>100</v>
      </c>
      <c r="AD527" s="68" t="s">
        <v>215</v>
      </c>
      <c r="AE527" s="68" t="s">
        <v>94</v>
      </c>
      <c r="AF527" s="68" t="s">
        <v>69</v>
      </c>
      <c r="AG527" s="92"/>
      <c r="AH527" s="72">
        <v>0</v>
      </c>
      <c r="AI527" s="72"/>
      <c r="AJ527" s="68"/>
      <c r="AK527" s="68"/>
      <c r="AL527" s="68"/>
      <c r="AM527" s="68"/>
      <c r="AN527" s="68"/>
      <c r="AO527" s="68"/>
      <c r="AP527" s="68"/>
      <c r="AQ527" s="68" t="s">
        <v>83</v>
      </c>
      <c r="AR527" s="68"/>
      <c r="AS527" s="68"/>
      <c r="AT527" s="115" t="s">
        <v>2284</v>
      </c>
      <c r="AU527" s="117" t="b">
        <f>IF(Table1[[#This Row],[PROPOSED
Form ID Name]]=Table1[[#This Row],[ADOPTED
Form ID Name]],TRUE,FALSE)</f>
        <v>1</v>
      </c>
      <c r="AV527" s="121" t="s">
        <v>2286</v>
      </c>
      <c r="AW527" s="122" t="b">
        <f>AND(Table1[[#This Row],[PROPOSED Adjustment Description]]=Table1[[#This Row],[ ADOPTED
Adjustment Description]],TRUE,FALSE)</f>
        <v>0</v>
      </c>
    </row>
    <row r="528" spans="1:49" s="1" customFormat="1" ht="45" hidden="1" customHeight="1" x14ac:dyDescent="0.15">
      <c r="A528" s="67">
        <v>100000</v>
      </c>
      <c r="B528" s="68" t="s">
        <v>57</v>
      </c>
      <c r="C528" s="69">
        <v>171411</v>
      </c>
      <c r="D528" s="68" t="s">
        <v>1256</v>
      </c>
      <c r="E528" s="68" t="s">
        <v>329</v>
      </c>
      <c r="F528" s="68" t="s">
        <v>60</v>
      </c>
      <c r="G528" s="68" t="s">
        <v>61</v>
      </c>
      <c r="H528" s="68" t="s">
        <v>83</v>
      </c>
      <c r="I528" s="125">
        <v>57629</v>
      </c>
      <c r="J528" s="126" t="s">
        <v>2287</v>
      </c>
      <c r="K528" s="70">
        <v>1</v>
      </c>
      <c r="L528" s="71">
        <v>82066</v>
      </c>
      <c r="M528" s="71">
        <v>19063</v>
      </c>
      <c r="N528" s="71">
        <v>9816</v>
      </c>
      <c r="O528" s="71">
        <f>SUM(Table1[[#This Row],[Salaries and Wages]:[Variable Fringe]])</f>
        <v>174762</v>
      </c>
      <c r="P528" s="71">
        <v>1600</v>
      </c>
      <c r="Q528" s="71"/>
      <c r="R528" s="71">
        <v>4000</v>
      </c>
      <c r="S528" s="71">
        <v>2880</v>
      </c>
      <c r="T528" s="71"/>
      <c r="U528" s="71"/>
      <c r="V528" s="71"/>
      <c r="W528" s="71">
        <f>SUM(Table1[[#This Row],[ADOPTED
Supplies]:[ADOPTED
Other]])+Table1[[#This Row],[
 ADOPTED
Capital Expenditures]]</f>
        <v>0</v>
      </c>
      <c r="X528" s="71"/>
      <c r="Y528" s="71"/>
      <c r="Z528" s="71">
        <v>119425</v>
      </c>
      <c r="AA528" s="71"/>
      <c r="AB528" s="130" t="s">
        <v>2288</v>
      </c>
      <c r="AC528" s="68" t="s">
        <v>1259</v>
      </c>
      <c r="AD528" s="68" t="s">
        <v>1260</v>
      </c>
      <c r="AE528" s="68" t="s">
        <v>67</v>
      </c>
      <c r="AF528" s="72" t="s">
        <v>2289</v>
      </c>
      <c r="AG528" s="92"/>
      <c r="AH528" s="72">
        <v>0</v>
      </c>
      <c r="AI528" s="72"/>
      <c r="AJ528" s="72"/>
      <c r="AK528" s="72"/>
      <c r="AL528" s="72"/>
      <c r="AM528" s="72"/>
      <c r="AN528" s="72"/>
      <c r="AO528" s="72"/>
      <c r="AP528" s="72"/>
      <c r="AQ528" s="72"/>
      <c r="AR528" s="72"/>
      <c r="AS528" s="68" t="s">
        <v>70</v>
      </c>
      <c r="AT528" s="115" t="s">
        <v>2287</v>
      </c>
      <c r="AU528" s="116" t="b">
        <f>IF(Table1[[#This Row],[PROPOSED
Form ID Name]]=Table1[[#This Row],[ADOPTED
Form ID Name]],TRUE,FALSE)</f>
        <v>1</v>
      </c>
      <c r="AV528" s="121" t="s">
        <v>2288</v>
      </c>
      <c r="AW528" s="122" t="b">
        <f>AND(Table1[[#This Row],[PROPOSED Adjustment Description]]=Table1[[#This Row],[ ADOPTED
Adjustment Description]],TRUE,FALSE)</f>
        <v>0</v>
      </c>
    </row>
    <row r="529" spans="1:49" s="1" customFormat="1" ht="45" hidden="1" customHeight="1" x14ac:dyDescent="0.15">
      <c r="A529" s="61">
        <v>100000</v>
      </c>
      <c r="B529" s="62" t="s">
        <v>57</v>
      </c>
      <c r="C529" s="63">
        <v>211611</v>
      </c>
      <c r="D529" s="62" t="s">
        <v>71</v>
      </c>
      <c r="E529" s="62" t="s">
        <v>72</v>
      </c>
      <c r="F529" s="62" t="s">
        <v>73</v>
      </c>
      <c r="G529" s="62" t="s">
        <v>61</v>
      </c>
      <c r="H529" s="62" t="s">
        <v>62</v>
      </c>
      <c r="I529" s="125">
        <v>57630</v>
      </c>
      <c r="J529" s="126" t="s">
        <v>2290</v>
      </c>
      <c r="K529" s="64">
        <v>1</v>
      </c>
      <c r="L529" s="65">
        <v>128166</v>
      </c>
      <c r="M529" s="65">
        <v>25543</v>
      </c>
      <c r="N529" s="65">
        <v>11060</v>
      </c>
      <c r="O529" s="65">
        <f>SUM(Table1[[#This Row],[Salaries and Wages]:[Variable Fringe]])</f>
        <v>33913</v>
      </c>
      <c r="P529" s="65"/>
      <c r="Q529" s="65"/>
      <c r="R529" s="65"/>
      <c r="S529" s="65"/>
      <c r="T529" s="65"/>
      <c r="U529" s="65"/>
      <c r="V529" s="65"/>
      <c r="W529" s="65">
        <f>SUM(Table1[[#This Row],[ADOPTED
Supplies]:[ADOPTED
Other]])+Table1[[#This Row],[
 ADOPTED
Capital Expenditures]]</f>
        <v>0</v>
      </c>
      <c r="X529" s="65"/>
      <c r="Y529" s="65"/>
      <c r="Z529" s="65">
        <v>164769</v>
      </c>
      <c r="AA529" s="65"/>
      <c r="AB529" s="130" t="s">
        <v>2291</v>
      </c>
      <c r="AC529" s="62" t="s">
        <v>2292</v>
      </c>
      <c r="AD529" s="62" t="s">
        <v>2293</v>
      </c>
      <c r="AE529" s="62" t="s">
        <v>94</v>
      </c>
      <c r="AF529" s="66" t="s">
        <v>78</v>
      </c>
      <c r="AG529" s="91"/>
      <c r="AH529" s="66">
        <v>1</v>
      </c>
      <c r="AI529" s="66"/>
      <c r="AJ529" s="66"/>
      <c r="AK529" s="66"/>
      <c r="AL529" s="66"/>
      <c r="AM529" s="66"/>
      <c r="AN529" s="66"/>
      <c r="AO529" s="66"/>
      <c r="AP529" s="66"/>
      <c r="AQ529" s="66"/>
      <c r="AR529" s="66"/>
      <c r="AS529" s="62" t="s">
        <v>70</v>
      </c>
      <c r="AT529" s="115" t="s">
        <v>2290</v>
      </c>
      <c r="AU529" s="116" t="b">
        <f>IF(Table1[[#This Row],[PROPOSED
Form ID Name]]=Table1[[#This Row],[ADOPTED
Form ID Name]],TRUE,FALSE)</f>
        <v>1</v>
      </c>
      <c r="AV529" s="121" t="s">
        <v>2291</v>
      </c>
      <c r="AW529" s="122" t="b">
        <f>AND(Table1[[#This Row],[PROPOSED Adjustment Description]]=Table1[[#This Row],[ ADOPTED
Adjustment Description]],TRUE,FALSE)</f>
        <v>0</v>
      </c>
    </row>
    <row r="530" spans="1:49" s="1" customFormat="1" ht="45" hidden="1" customHeight="1" x14ac:dyDescent="0.15">
      <c r="A530" s="67">
        <v>720041</v>
      </c>
      <c r="B530" s="68" t="s">
        <v>2261</v>
      </c>
      <c r="C530" s="69">
        <v>1319</v>
      </c>
      <c r="D530" s="68" t="s">
        <v>2262</v>
      </c>
      <c r="E530" s="68" t="s">
        <v>103</v>
      </c>
      <c r="F530" s="68" t="s">
        <v>60</v>
      </c>
      <c r="G530" s="68" t="s">
        <v>61</v>
      </c>
      <c r="H530" s="68" t="s">
        <v>83</v>
      </c>
      <c r="I530" s="125">
        <v>57632</v>
      </c>
      <c r="J530" s="126" t="s">
        <v>2294</v>
      </c>
      <c r="K530" s="70">
        <v>1</v>
      </c>
      <c r="L530" s="71">
        <v>58888</v>
      </c>
      <c r="M530" s="71">
        <v>16414</v>
      </c>
      <c r="N530" s="71">
        <v>9190</v>
      </c>
      <c r="O530" s="71">
        <f>SUM(Table1[[#This Row],[Salaries and Wages]:[Variable Fringe]])</f>
        <v>11890</v>
      </c>
      <c r="P530" s="71"/>
      <c r="Q530" s="71"/>
      <c r="R530" s="71"/>
      <c r="S530" s="71"/>
      <c r="T530" s="71"/>
      <c r="U530" s="71"/>
      <c r="V530" s="71"/>
      <c r="W530" s="71">
        <f>SUM(Table1[[#This Row],[ADOPTED
Supplies]:[ADOPTED
Other]])+Table1[[#This Row],[
 ADOPTED
Capital Expenditures]]</f>
        <v>0</v>
      </c>
      <c r="X530" s="71"/>
      <c r="Y530" s="71"/>
      <c r="Z530" s="71">
        <v>84492</v>
      </c>
      <c r="AA530" s="71">
        <v>15575</v>
      </c>
      <c r="AB530" s="130" t="s">
        <v>2295</v>
      </c>
      <c r="AC530" s="68" t="s">
        <v>2296</v>
      </c>
      <c r="AD530" s="68" t="s">
        <v>2297</v>
      </c>
      <c r="AE530" s="68" t="s">
        <v>67</v>
      </c>
      <c r="AF530" s="72" t="s">
        <v>2298</v>
      </c>
      <c r="AG530" s="92"/>
      <c r="AH530" s="72">
        <v>0</v>
      </c>
      <c r="AI530" s="72"/>
      <c r="AJ530" s="72"/>
      <c r="AK530" s="72"/>
      <c r="AL530" s="72"/>
      <c r="AM530" s="72"/>
      <c r="AN530" s="72"/>
      <c r="AO530" s="72"/>
      <c r="AP530" s="72"/>
      <c r="AQ530" s="68" t="s">
        <v>70</v>
      </c>
      <c r="AR530" s="68"/>
      <c r="AS530" s="68"/>
      <c r="AT530" s="115" t="s">
        <v>2294</v>
      </c>
      <c r="AU530" s="117" t="b">
        <f>IF(Table1[[#This Row],[PROPOSED
Form ID Name]]=Table1[[#This Row],[ADOPTED
Form ID Name]],TRUE,FALSE)</f>
        <v>1</v>
      </c>
      <c r="AV530" s="121" t="s">
        <v>2295</v>
      </c>
      <c r="AW530" s="122" t="b">
        <f>AND(Table1[[#This Row],[PROPOSED Adjustment Description]]=Table1[[#This Row],[ ADOPTED
Adjustment Description]],TRUE,FALSE)</f>
        <v>0</v>
      </c>
    </row>
    <row r="531" spans="1:49" s="1" customFormat="1" ht="45" hidden="1" customHeight="1" x14ac:dyDescent="0.15">
      <c r="A531" s="67">
        <v>100000</v>
      </c>
      <c r="B531" s="68" t="s">
        <v>57</v>
      </c>
      <c r="C531" s="69">
        <v>1415</v>
      </c>
      <c r="D531" s="68" t="s">
        <v>666</v>
      </c>
      <c r="E531" s="68" t="s">
        <v>103</v>
      </c>
      <c r="F531" s="68" t="s">
        <v>60</v>
      </c>
      <c r="G531" s="68" t="s">
        <v>61</v>
      </c>
      <c r="H531" s="68" t="s">
        <v>83</v>
      </c>
      <c r="I531" s="125">
        <v>57633</v>
      </c>
      <c r="J531" s="126" t="s">
        <v>2299</v>
      </c>
      <c r="K531" s="70"/>
      <c r="L531" s="71"/>
      <c r="M531" s="71"/>
      <c r="N531" s="71"/>
      <c r="O531" s="71">
        <f>SUM(Table1[[#This Row],[Salaries and Wages]:[Variable Fringe]])</f>
        <v>20787</v>
      </c>
      <c r="P531" s="71"/>
      <c r="Q531" s="71">
        <v>15575</v>
      </c>
      <c r="R531" s="71"/>
      <c r="S531" s="71"/>
      <c r="T531" s="71"/>
      <c r="U531" s="71"/>
      <c r="V531" s="71"/>
      <c r="W531" s="71">
        <f>SUM(Table1[[#This Row],[ADOPTED
Supplies]:[ADOPTED
Other]])+Table1[[#This Row],[
 ADOPTED
Capital Expenditures]]</f>
        <v>0</v>
      </c>
      <c r="X531" s="71"/>
      <c r="Y531" s="71"/>
      <c r="Z531" s="71">
        <v>15575</v>
      </c>
      <c r="AA531" s="71"/>
      <c r="AB531" s="130" t="s">
        <v>2300</v>
      </c>
      <c r="AC531" s="68" t="s">
        <v>2301</v>
      </c>
      <c r="AD531" s="68" t="s">
        <v>2302</v>
      </c>
      <c r="AE531" s="68" t="s">
        <v>67</v>
      </c>
      <c r="AF531" s="72" t="s">
        <v>2303</v>
      </c>
      <c r="AG531" s="92"/>
      <c r="AH531" s="72">
        <v>0</v>
      </c>
      <c r="AI531" s="72"/>
      <c r="AJ531" s="72"/>
      <c r="AK531" s="72"/>
      <c r="AL531" s="72"/>
      <c r="AM531" s="72"/>
      <c r="AN531" s="72"/>
      <c r="AO531" s="72"/>
      <c r="AP531" s="72"/>
      <c r="AQ531" s="72"/>
      <c r="AR531" s="72"/>
      <c r="AS531" s="68" t="s">
        <v>70</v>
      </c>
      <c r="AT531" s="115" t="s">
        <v>2299</v>
      </c>
      <c r="AU531" s="116" t="b">
        <f>IF(Table1[[#This Row],[PROPOSED
Form ID Name]]=Table1[[#This Row],[ADOPTED
Form ID Name]],TRUE,FALSE)</f>
        <v>1</v>
      </c>
      <c r="AV531" s="121" t="s">
        <v>2300</v>
      </c>
      <c r="AW531" s="122" t="b">
        <f>AND(Table1[[#This Row],[PROPOSED Adjustment Description]]=Table1[[#This Row],[ ADOPTED
Adjustment Description]],TRUE,FALSE)</f>
        <v>0</v>
      </c>
    </row>
    <row r="532" spans="1:49" s="1" customFormat="1" ht="45" hidden="1" customHeight="1" x14ac:dyDescent="0.15">
      <c r="A532" s="61">
        <v>100000</v>
      </c>
      <c r="B532" s="73" t="s">
        <v>57</v>
      </c>
      <c r="C532" s="63">
        <v>1914</v>
      </c>
      <c r="D532" s="73" t="s">
        <v>318</v>
      </c>
      <c r="E532" s="73" t="s">
        <v>83</v>
      </c>
      <c r="F532" s="73" t="s">
        <v>83</v>
      </c>
      <c r="G532" s="73" t="s">
        <v>89</v>
      </c>
      <c r="H532" s="73" t="s">
        <v>83</v>
      </c>
      <c r="I532" s="125">
        <v>57634</v>
      </c>
      <c r="J532" s="127" t="s">
        <v>2304</v>
      </c>
      <c r="K532" s="74"/>
      <c r="L532" s="75"/>
      <c r="M532" s="75"/>
      <c r="N532" s="75"/>
      <c r="O532" s="75">
        <f>SUM(Table1[[#This Row],[Salaries and Wages]:[Variable Fringe]])</f>
        <v>-11973</v>
      </c>
      <c r="P532" s="75"/>
      <c r="Q532" s="75"/>
      <c r="R532" s="75"/>
      <c r="S532" s="75"/>
      <c r="T532" s="75"/>
      <c r="U532" s="75"/>
      <c r="V532" s="75"/>
      <c r="W532" s="75">
        <f>SUM(Table1[[#This Row],[ADOPTED
Supplies]:[ADOPTED
Other]])+Table1[[#This Row],[
 ADOPTED
Capital Expenditures]]</f>
        <v>0</v>
      </c>
      <c r="X532" s="75"/>
      <c r="Y532" s="75"/>
      <c r="Z532" s="75"/>
      <c r="AA532" s="75">
        <v>38225</v>
      </c>
      <c r="AB532" s="131" t="s">
        <v>2305</v>
      </c>
      <c r="AC532" s="62" t="s">
        <v>1855</v>
      </c>
      <c r="AD532" s="62" t="s">
        <v>1945</v>
      </c>
      <c r="AE532" s="73" t="s">
        <v>94</v>
      </c>
      <c r="AF532" s="62" t="s">
        <v>69</v>
      </c>
      <c r="AG532" s="91"/>
      <c r="AH532" s="66">
        <v>0</v>
      </c>
      <c r="AI532" s="66"/>
      <c r="AJ532" s="62"/>
      <c r="AK532" s="62"/>
      <c r="AL532" s="62"/>
      <c r="AM532" s="62"/>
      <c r="AN532" s="62"/>
      <c r="AO532" s="62"/>
      <c r="AP532" s="62"/>
      <c r="AQ532" s="62"/>
      <c r="AR532" s="62"/>
      <c r="AS532" s="62" t="s">
        <v>83</v>
      </c>
      <c r="AT532" s="115" t="s">
        <v>2304</v>
      </c>
      <c r="AU532" s="116" t="b">
        <f>IF(Table1[[#This Row],[PROPOSED
Form ID Name]]=Table1[[#This Row],[ADOPTED
Form ID Name]],TRUE,FALSE)</f>
        <v>1</v>
      </c>
      <c r="AV532" s="121" t="s">
        <v>2305</v>
      </c>
      <c r="AW532" s="122" t="b">
        <f>AND(Table1[[#This Row],[PROPOSED Adjustment Description]]=Table1[[#This Row],[ ADOPTED
Adjustment Description]],TRUE,FALSE)</f>
        <v>0</v>
      </c>
    </row>
    <row r="533" spans="1:49" s="1" customFormat="1" ht="45" hidden="1" customHeight="1" x14ac:dyDescent="0.15">
      <c r="A533" s="67">
        <v>100000</v>
      </c>
      <c r="B533" s="68" t="s">
        <v>57</v>
      </c>
      <c r="C533" s="69">
        <v>9912</v>
      </c>
      <c r="D533" s="68" t="s">
        <v>102</v>
      </c>
      <c r="E533" s="68" t="s">
        <v>329</v>
      </c>
      <c r="F533" s="68" t="s">
        <v>307</v>
      </c>
      <c r="G533" s="68" t="s">
        <v>104</v>
      </c>
      <c r="H533" s="68" t="s">
        <v>62</v>
      </c>
      <c r="I533" s="125">
        <v>57636</v>
      </c>
      <c r="J533" s="126" t="s">
        <v>2306</v>
      </c>
      <c r="K533" s="70"/>
      <c r="L533" s="71"/>
      <c r="M533" s="71"/>
      <c r="N533" s="71"/>
      <c r="O533" s="71">
        <f>SUM(Table1[[#This Row],[Salaries and Wages]:[Variable Fringe]])</f>
        <v>96881</v>
      </c>
      <c r="P533" s="71"/>
      <c r="Q533" s="71"/>
      <c r="R533" s="71"/>
      <c r="S533" s="71"/>
      <c r="T533" s="71"/>
      <c r="U533" s="71"/>
      <c r="V533" s="71"/>
      <c r="W533" s="71">
        <f>SUM(Table1[[#This Row],[ADOPTED
Supplies]:[ADOPTED
Other]])+Table1[[#This Row],[
 ADOPTED
Capital Expenditures]]</f>
        <v>0</v>
      </c>
      <c r="X533" s="71">
        <v>1290514</v>
      </c>
      <c r="Y533" s="71"/>
      <c r="Z533" s="71">
        <v>1290514</v>
      </c>
      <c r="AA533" s="71"/>
      <c r="AB533" s="130" t="s">
        <v>2307</v>
      </c>
      <c r="AC533" s="68" t="s">
        <v>1573</v>
      </c>
      <c r="AD533" s="68" t="s">
        <v>1574</v>
      </c>
      <c r="AE533" s="68" t="s">
        <v>94</v>
      </c>
      <c r="AF533" s="68" t="s">
        <v>94</v>
      </c>
      <c r="AG533" s="92"/>
      <c r="AH533" s="72">
        <v>1</v>
      </c>
      <c r="AI533" s="72"/>
      <c r="AJ533" s="68"/>
      <c r="AK533" s="68"/>
      <c r="AL533" s="68"/>
      <c r="AM533" s="68"/>
      <c r="AN533" s="68"/>
      <c r="AO533" s="68"/>
      <c r="AP533" s="68"/>
      <c r="AQ533" s="68"/>
      <c r="AR533" s="68"/>
      <c r="AS533" s="68" t="s">
        <v>83</v>
      </c>
      <c r="AT533" s="115" t="s">
        <v>2306</v>
      </c>
      <c r="AU533" s="116" t="b">
        <f>IF(Table1[[#This Row],[PROPOSED
Form ID Name]]=Table1[[#This Row],[ADOPTED
Form ID Name]],TRUE,FALSE)</f>
        <v>1</v>
      </c>
      <c r="AV533" s="121" t="s">
        <v>2307</v>
      </c>
      <c r="AW533" s="122" t="b">
        <f>AND(Table1[[#This Row],[PROPOSED Adjustment Description]]=Table1[[#This Row],[ ADOPTED
Adjustment Description]],TRUE,FALSE)</f>
        <v>0</v>
      </c>
    </row>
    <row r="534" spans="1:49" s="1" customFormat="1" ht="45" hidden="1" customHeight="1" x14ac:dyDescent="0.15">
      <c r="A534" s="67">
        <v>200217</v>
      </c>
      <c r="B534" s="79" t="s">
        <v>1266</v>
      </c>
      <c r="C534" s="69">
        <v>211600</v>
      </c>
      <c r="D534" s="79" t="s">
        <v>58</v>
      </c>
      <c r="E534" s="79" t="s">
        <v>83</v>
      </c>
      <c r="F534" s="79" t="s">
        <v>83</v>
      </c>
      <c r="G534" s="79" t="s">
        <v>89</v>
      </c>
      <c r="H534" s="79" t="s">
        <v>83</v>
      </c>
      <c r="I534" s="125">
        <v>57637</v>
      </c>
      <c r="J534" s="127" t="s">
        <v>2308</v>
      </c>
      <c r="K534" s="80"/>
      <c r="L534" s="81"/>
      <c r="M534" s="81"/>
      <c r="N534" s="81"/>
      <c r="O534" s="81">
        <f>SUM(Table1[[#This Row],[Salaries and Wages]:[Variable Fringe]])</f>
        <v>0</v>
      </c>
      <c r="P534" s="81"/>
      <c r="Q534" s="81"/>
      <c r="R534" s="81"/>
      <c r="S534" s="81"/>
      <c r="T534" s="81"/>
      <c r="U534" s="81"/>
      <c r="V534" s="81"/>
      <c r="W534" s="81">
        <f>SUM(Table1[[#This Row],[ADOPTED
Supplies]:[ADOPTED
Other]])+Table1[[#This Row],[
 ADOPTED
Capital Expenditures]]</f>
        <v>110488</v>
      </c>
      <c r="X534" s="81"/>
      <c r="Y534" s="81"/>
      <c r="Z534" s="81"/>
      <c r="AA534" s="81">
        <v>21096827</v>
      </c>
      <c r="AB534" s="132" t="s">
        <v>2309</v>
      </c>
      <c r="AC534" s="68" t="s">
        <v>1641</v>
      </c>
      <c r="AD534" s="68" t="s">
        <v>1642</v>
      </c>
      <c r="AE534" s="79" t="s">
        <v>94</v>
      </c>
      <c r="AF534" s="79" t="s">
        <v>2310</v>
      </c>
      <c r="AG534" s="94"/>
      <c r="AH534" s="82">
        <v>0</v>
      </c>
      <c r="AI534" s="82"/>
      <c r="AJ534" s="79"/>
      <c r="AK534" s="79"/>
      <c r="AL534" s="79"/>
      <c r="AM534" s="79"/>
      <c r="AN534" s="79"/>
      <c r="AO534" s="68" t="s">
        <v>83</v>
      </c>
      <c r="AP534" s="68"/>
      <c r="AQ534" s="68"/>
      <c r="AR534" s="87"/>
      <c r="AS534" s="87"/>
      <c r="AT534" s="115" t="s">
        <v>2308</v>
      </c>
      <c r="AU534" s="117" t="b">
        <f>IF(Table1[[#This Row],[PROPOSED
Form ID Name]]=Table1[[#This Row],[ADOPTED
Form ID Name]],TRUE,FALSE)</f>
        <v>1</v>
      </c>
      <c r="AV534" s="121" t="s">
        <v>2309</v>
      </c>
      <c r="AW534" s="122" t="b">
        <f>AND(Table1[[#This Row],[PROPOSED Adjustment Description]]=Table1[[#This Row],[ ADOPTED
Adjustment Description]],TRUE,FALSE)</f>
        <v>0</v>
      </c>
    </row>
    <row r="535" spans="1:49" s="1" customFormat="1" ht="45" hidden="1" customHeight="1" x14ac:dyDescent="0.15">
      <c r="A535" s="61">
        <v>720057</v>
      </c>
      <c r="B535" s="62" t="s">
        <v>149</v>
      </c>
      <c r="C535" s="63">
        <v>2112</v>
      </c>
      <c r="D535" s="62" t="s">
        <v>150</v>
      </c>
      <c r="E535" s="62" t="s">
        <v>329</v>
      </c>
      <c r="F535" s="62" t="s">
        <v>83</v>
      </c>
      <c r="G535" s="62" t="s">
        <v>478</v>
      </c>
      <c r="H535" s="62" t="s">
        <v>83</v>
      </c>
      <c r="I535" s="125">
        <v>57638</v>
      </c>
      <c r="J535" s="126" t="s">
        <v>2311</v>
      </c>
      <c r="K535" s="64"/>
      <c r="L535" s="65"/>
      <c r="M535" s="65"/>
      <c r="N535" s="65"/>
      <c r="O535" s="65">
        <f>SUM(Table1[[#This Row],[Salaries and Wages]:[Variable Fringe]])</f>
        <v>0</v>
      </c>
      <c r="P535" s="65"/>
      <c r="Q535" s="65"/>
      <c r="R535" s="78">
        <v>-250000</v>
      </c>
      <c r="S535" s="65"/>
      <c r="T535" s="65"/>
      <c r="U535" s="65"/>
      <c r="V535" s="65"/>
      <c r="W535" s="65">
        <f>SUM(Table1[[#This Row],[ADOPTED
Supplies]:[ADOPTED
Other]])+Table1[[#This Row],[
 ADOPTED
Capital Expenditures]]</f>
        <v>89872</v>
      </c>
      <c r="X535" s="65"/>
      <c r="Y535" s="65"/>
      <c r="Z535" s="78">
        <v>-250000</v>
      </c>
      <c r="AA535" s="65"/>
      <c r="AB535" s="130" t="s">
        <v>2312</v>
      </c>
      <c r="AC535" s="62" t="s">
        <v>2313</v>
      </c>
      <c r="AD535" s="62" t="s">
        <v>2314</v>
      </c>
      <c r="AE535" s="62" t="s">
        <v>94</v>
      </c>
      <c r="AF535" s="62" t="s">
        <v>69</v>
      </c>
      <c r="AG535" s="91"/>
      <c r="AH535" s="66">
        <v>0</v>
      </c>
      <c r="AI535" s="66"/>
      <c r="AJ535" s="62"/>
      <c r="AK535" s="62"/>
      <c r="AL535" s="62"/>
      <c r="AM535" s="62"/>
      <c r="AN535" s="62"/>
      <c r="AO535" s="62" t="s">
        <v>83</v>
      </c>
      <c r="AP535" s="62"/>
      <c r="AQ535" s="62"/>
      <c r="AR535" s="87"/>
      <c r="AS535" s="87"/>
      <c r="AT535" s="115" t="s">
        <v>2311</v>
      </c>
      <c r="AU535" s="117" t="b">
        <f>IF(Table1[[#This Row],[PROPOSED
Form ID Name]]=Table1[[#This Row],[ADOPTED
Form ID Name]],TRUE,FALSE)</f>
        <v>1</v>
      </c>
      <c r="AV535" s="121" t="s">
        <v>2312</v>
      </c>
      <c r="AW535" s="122" t="b">
        <f>AND(Table1[[#This Row],[PROPOSED Adjustment Description]]=Table1[[#This Row],[ ADOPTED
Adjustment Description]],TRUE,FALSE)</f>
        <v>0</v>
      </c>
    </row>
    <row r="536" spans="1:49" s="1" customFormat="1" ht="45" hidden="1" customHeight="1" x14ac:dyDescent="0.15">
      <c r="A536" s="61">
        <v>100000</v>
      </c>
      <c r="B536" s="73" t="s">
        <v>57</v>
      </c>
      <c r="C536" s="63">
        <v>1716</v>
      </c>
      <c r="D536" s="73" t="s">
        <v>1290</v>
      </c>
      <c r="E536" s="73" t="s">
        <v>83</v>
      </c>
      <c r="F536" s="73" t="s">
        <v>83</v>
      </c>
      <c r="G536" s="73" t="s">
        <v>89</v>
      </c>
      <c r="H536" s="73" t="s">
        <v>83</v>
      </c>
      <c r="I536" s="125">
        <v>57640</v>
      </c>
      <c r="J536" s="127" t="s">
        <v>2315</v>
      </c>
      <c r="K536" s="74"/>
      <c r="L536" s="75"/>
      <c r="M536" s="75"/>
      <c r="N536" s="75"/>
      <c r="O536" s="75">
        <f>SUM(Table1[[#This Row],[Salaries and Wages]:[Variable Fringe]])</f>
        <v>0</v>
      </c>
      <c r="P536" s="75"/>
      <c r="Q536" s="75"/>
      <c r="R536" s="75"/>
      <c r="S536" s="75"/>
      <c r="T536" s="75"/>
      <c r="U536" s="75"/>
      <c r="V536" s="75"/>
      <c r="W536" s="75">
        <f>SUM(Table1[[#This Row],[ADOPTED
Supplies]:[ADOPTED
Other]])+Table1[[#This Row],[
 ADOPTED
Capital Expenditures]]</f>
        <v>29522</v>
      </c>
      <c r="X536" s="75"/>
      <c r="Y536" s="75"/>
      <c r="Z536" s="75"/>
      <c r="AA536" s="75">
        <v>31000000</v>
      </c>
      <c r="AB536" s="132" t="s">
        <v>1947</v>
      </c>
      <c r="AC536" s="62" t="s">
        <v>92</v>
      </c>
      <c r="AD536" s="62" t="s">
        <v>1911</v>
      </c>
      <c r="AE536" s="73" t="s">
        <v>94</v>
      </c>
      <c r="AF536" s="62" t="s">
        <v>69</v>
      </c>
      <c r="AG536" s="91"/>
      <c r="AH536" s="66">
        <v>0</v>
      </c>
      <c r="AI536" s="66"/>
      <c r="AJ536" s="62"/>
      <c r="AK536" s="62"/>
      <c r="AL536" s="62"/>
      <c r="AM536" s="62"/>
      <c r="AN536" s="62"/>
      <c r="AO536" s="62"/>
      <c r="AP536" s="62"/>
      <c r="AQ536" s="62"/>
      <c r="AR536" s="62"/>
      <c r="AS536" s="62" t="s">
        <v>83</v>
      </c>
      <c r="AT536" s="115" t="s">
        <v>2315</v>
      </c>
      <c r="AU536" s="116" t="b">
        <f>IF(Table1[[#This Row],[PROPOSED
Form ID Name]]=Table1[[#This Row],[ADOPTED
Form ID Name]],TRUE,FALSE)</f>
        <v>1</v>
      </c>
      <c r="AV536" s="121" t="s">
        <v>1947</v>
      </c>
      <c r="AW536" s="122" t="b">
        <f>AND(Table1[[#This Row],[PROPOSED Adjustment Description]]=Table1[[#This Row],[ ADOPTED
Adjustment Description]],TRUE,FALSE)</f>
        <v>0</v>
      </c>
    </row>
    <row r="537" spans="1:49" s="1" customFormat="1" ht="45" hidden="1" customHeight="1" x14ac:dyDescent="0.15">
      <c r="A537" s="67">
        <v>100000</v>
      </c>
      <c r="B537" s="79" t="s">
        <v>57</v>
      </c>
      <c r="C537" s="69">
        <v>1516</v>
      </c>
      <c r="D537" s="79" t="s">
        <v>710</v>
      </c>
      <c r="E537" s="79"/>
      <c r="F537" s="79"/>
      <c r="G537" s="79"/>
      <c r="H537" s="79"/>
      <c r="I537" s="125">
        <v>57641</v>
      </c>
      <c r="J537" s="127" t="s">
        <v>2316</v>
      </c>
      <c r="K537" s="80"/>
      <c r="L537" s="81"/>
      <c r="M537" s="81"/>
      <c r="N537" s="81"/>
      <c r="O537" s="81">
        <f>SUM(Table1[[#This Row],[Salaries and Wages]:[Variable Fringe]])</f>
        <v>0</v>
      </c>
      <c r="P537" s="81"/>
      <c r="Q537" s="81"/>
      <c r="R537" s="81"/>
      <c r="S537" s="81"/>
      <c r="T537" s="81"/>
      <c r="U537" s="81"/>
      <c r="V537" s="81"/>
      <c r="W537" s="81">
        <f>SUM(Table1[[#This Row],[ADOPTED
Supplies]:[ADOPTED
Other]])+Table1[[#This Row],[
 ADOPTED
Capital Expenditures]]</f>
        <v>117244</v>
      </c>
      <c r="X537" s="81"/>
      <c r="Y537" s="81"/>
      <c r="Z537" s="81"/>
      <c r="AA537" s="81">
        <v>1000000</v>
      </c>
      <c r="AB537" s="132" t="s">
        <v>2317</v>
      </c>
      <c r="AC537" s="68" t="s">
        <v>2318</v>
      </c>
      <c r="AD537" s="68" t="s">
        <v>2319</v>
      </c>
      <c r="AE537" s="79"/>
      <c r="AF537" s="68"/>
      <c r="AG537" s="92"/>
      <c r="AH537" s="72">
        <v>0</v>
      </c>
      <c r="AI537" s="72"/>
      <c r="AJ537" s="68"/>
      <c r="AK537" s="68"/>
      <c r="AL537" s="68"/>
      <c r="AM537" s="68"/>
      <c r="AN537" s="68"/>
      <c r="AO537" s="68"/>
      <c r="AP537" s="68"/>
      <c r="AQ537" s="68"/>
      <c r="AR537" s="68"/>
      <c r="AS537" s="68"/>
      <c r="AT537" s="115" t="s">
        <v>2316</v>
      </c>
      <c r="AU537" s="116" t="b">
        <f>IF(Table1[[#This Row],[PROPOSED
Form ID Name]]=Table1[[#This Row],[ADOPTED
Form ID Name]],TRUE,FALSE)</f>
        <v>1</v>
      </c>
      <c r="AV537" s="121" t="s">
        <v>2317</v>
      </c>
      <c r="AW537" s="122" t="b">
        <f>AND(Table1[[#This Row],[PROPOSED Adjustment Description]]=Table1[[#This Row],[ ADOPTED
Adjustment Description]],TRUE,FALSE)</f>
        <v>0</v>
      </c>
    </row>
    <row r="538" spans="1:49" s="1" customFormat="1" ht="45" hidden="1" customHeight="1" x14ac:dyDescent="0.15">
      <c r="A538" s="61">
        <v>100000</v>
      </c>
      <c r="B538" s="73" t="s">
        <v>57</v>
      </c>
      <c r="C538" s="63">
        <v>1912</v>
      </c>
      <c r="D538" s="73" t="s">
        <v>471</v>
      </c>
      <c r="E538" s="73" t="s">
        <v>83</v>
      </c>
      <c r="F538" s="73" t="s">
        <v>83</v>
      </c>
      <c r="G538" s="73" t="s">
        <v>89</v>
      </c>
      <c r="H538" s="73" t="s">
        <v>83</v>
      </c>
      <c r="I538" s="125">
        <v>57642</v>
      </c>
      <c r="J538" s="127" t="s">
        <v>2320</v>
      </c>
      <c r="K538" s="74"/>
      <c r="L538" s="75"/>
      <c r="M538" s="75"/>
      <c r="N538" s="75"/>
      <c r="O538" s="75">
        <f>SUM(Table1[[#This Row],[Salaries and Wages]:[Variable Fringe]])</f>
        <v>0</v>
      </c>
      <c r="P538" s="75"/>
      <c r="Q538" s="75"/>
      <c r="R538" s="75"/>
      <c r="S538" s="75"/>
      <c r="T538" s="75"/>
      <c r="U538" s="75"/>
      <c r="V538" s="75"/>
      <c r="W538" s="75">
        <f>SUM(Table1[[#This Row],[ADOPTED
Supplies]:[ADOPTED
Other]])+Table1[[#This Row],[
 ADOPTED
Capital Expenditures]]</f>
        <v>173356</v>
      </c>
      <c r="X538" s="75"/>
      <c r="Y538" s="75"/>
      <c r="Z538" s="75"/>
      <c r="AA538" s="75">
        <v>38225</v>
      </c>
      <c r="AB538" s="131" t="s">
        <v>2321</v>
      </c>
      <c r="AC538" s="62" t="s">
        <v>1855</v>
      </c>
      <c r="AD538" s="62" t="s">
        <v>1945</v>
      </c>
      <c r="AE538" s="73" t="s">
        <v>94</v>
      </c>
      <c r="AF538" s="62"/>
      <c r="AG538" s="91"/>
      <c r="AH538" s="66">
        <v>0</v>
      </c>
      <c r="AI538" s="66"/>
      <c r="AJ538" s="62"/>
      <c r="AK538" s="62"/>
      <c r="AL538" s="62"/>
      <c r="AM538" s="62"/>
      <c r="AN538" s="62"/>
      <c r="AO538" s="62"/>
      <c r="AP538" s="62"/>
      <c r="AQ538" s="62"/>
      <c r="AR538" s="62"/>
      <c r="AS538" s="62" t="s">
        <v>83</v>
      </c>
      <c r="AT538" s="115" t="s">
        <v>2320</v>
      </c>
      <c r="AU538" s="116" t="b">
        <f>IF(Table1[[#This Row],[PROPOSED
Form ID Name]]=Table1[[#This Row],[ADOPTED
Form ID Name]],TRUE,FALSE)</f>
        <v>1</v>
      </c>
      <c r="AV538" s="121" t="s">
        <v>2321</v>
      </c>
      <c r="AW538" s="122" t="b">
        <f>AND(Table1[[#This Row],[PROPOSED Adjustment Description]]=Table1[[#This Row],[ ADOPTED
Adjustment Description]],TRUE,FALSE)</f>
        <v>0</v>
      </c>
    </row>
    <row r="539" spans="1:49" s="1" customFormat="1" ht="45" hidden="1" customHeight="1" x14ac:dyDescent="0.15">
      <c r="A539" s="67">
        <v>100000</v>
      </c>
      <c r="B539" s="79" t="s">
        <v>57</v>
      </c>
      <c r="C539" s="69">
        <v>1211</v>
      </c>
      <c r="D539" s="79" t="s">
        <v>428</v>
      </c>
      <c r="E539" s="79"/>
      <c r="F539" s="79"/>
      <c r="G539" s="79"/>
      <c r="H539" s="79"/>
      <c r="I539" s="125">
        <v>57643</v>
      </c>
      <c r="J539" s="127" t="s">
        <v>2322</v>
      </c>
      <c r="K539" s="80">
        <v>2</v>
      </c>
      <c r="L539" s="81">
        <v>299996</v>
      </c>
      <c r="M539" s="81">
        <v>57412</v>
      </c>
      <c r="N539" s="81">
        <v>23300</v>
      </c>
      <c r="O539" s="81">
        <f>SUM(Table1[[#This Row],[Salaries and Wages]:[Variable Fringe]])</f>
        <v>0</v>
      </c>
      <c r="P539" s="81">
        <v>5000</v>
      </c>
      <c r="Q539" s="81">
        <v>4000</v>
      </c>
      <c r="R539" s="81"/>
      <c r="S539" s="81"/>
      <c r="T539" s="81"/>
      <c r="U539" s="81"/>
      <c r="V539" s="81"/>
      <c r="W539" s="81">
        <f>SUM(Table1[[#This Row],[ADOPTED
Supplies]:[ADOPTED
Other]])+Table1[[#This Row],[
 ADOPTED
Capital Expenditures]]</f>
        <v>41792</v>
      </c>
      <c r="X539" s="81"/>
      <c r="Y539" s="81"/>
      <c r="Z539" s="81">
        <v>389708</v>
      </c>
      <c r="AA539" s="81">
        <v>373382</v>
      </c>
      <c r="AB539" s="131" t="s">
        <v>2323</v>
      </c>
      <c r="AC539" s="68" t="s">
        <v>2324</v>
      </c>
      <c r="AD539" s="68" t="s">
        <v>2325</v>
      </c>
      <c r="AE539" s="79"/>
      <c r="AF539" s="68"/>
      <c r="AG539" s="92"/>
      <c r="AH539" s="72">
        <v>0</v>
      </c>
      <c r="AI539" s="72"/>
      <c r="AJ539" s="68"/>
      <c r="AK539" s="68"/>
      <c r="AL539" s="68"/>
      <c r="AM539" s="68"/>
      <c r="AN539" s="68"/>
      <c r="AO539" s="68"/>
      <c r="AP539" s="68"/>
      <c r="AQ539" s="68"/>
      <c r="AR539" s="68"/>
      <c r="AS539" s="68"/>
      <c r="AT539" s="115" t="s">
        <v>2322</v>
      </c>
      <c r="AU539" s="116" t="b">
        <f>IF(Table1[[#This Row],[PROPOSED
Form ID Name]]=Table1[[#This Row],[ADOPTED
Form ID Name]],TRUE,FALSE)</f>
        <v>1</v>
      </c>
      <c r="AV539" s="121" t="s">
        <v>2323</v>
      </c>
      <c r="AW539" s="122" t="b">
        <f>AND(Table1[[#This Row],[PROPOSED Adjustment Description]]=Table1[[#This Row],[ ADOPTED
Adjustment Description]],TRUE,FALSE)</f>
        <v>0</v>
      </c>
    </row>
    <row r="540" spans="1:49" s="1" customFormat="1" ht="45" hidden="1" customHeight="1" x14ac:dyDescent="0.15">
      <c r="A540" s="61">
        <v>100000</v>
      </c>
      <c r="B540" s="73" t="s">
        <v>57</v>
      </c>
      <c r="C540" s="63">
        <v>9911</v>
      </c>
      <c r="D540" s="73" t="s">
        <v>82</v>
      </c>
      <c r="E540" s="73" t="s">
        <v>83</v>
      </c>
      <c r="F540" s="73" t="s">
        <v>83</v>
      </c>
      <c r="G540" s="73" t="s">
        <v>89</v>
      </c>
      <c r="H540" s="73" t="s">
        <v>83</v>
      </c>
      <c r="I540" s="125">
        <v>57644</v>
      </c>
      <c r="J540" s="127" t="s">
        <v>2326</v>
      </c>
      <c r="K540" s="74"/>
      <c r="L540" s="75"/>
      <c r="M540" s="75"/>
      <c r="N540" s="75"/>
      <c r="O540" s="75">
        <f>SUM(Table1[[#This Row],[Salaries and Wages]:[Variable Fringe]])</f>
        <v>0</v>
      </c>
      <c r="P540" s="75"/>
      <c r="Q540" s="75"/>
      <c r="R540" s="75"/>
      <c r="S540" s="75"/>
      <c r="T540" s="75"/>
      <c r="U540" s="75"/>
      <c r="V540" s="75"/>
      <c r="W540" s="75">
        <f>SUM(Table1[[#This Row],[ADOPTED
Supplies]:[ADOPTED
Other]])+Table1[[#This Row],[
 ADOPTED
Capital Expenditures]]</f>
        <v>142275</v>
      </c>
      <c r="X540" s="75"/>
      <c r="Y540" s="75"/>
      <c r="Z540" s="75"/>
      <c r="AA540" s="75">
        <v>242723</v>
      </c>
      <c r="AB540" s="131" t="s">
        <v>2327</v>
      </c>
      <c r="AC540" s="62" t="s">
        <v>2328</v>
      </c>
      <c r="AD540" s="62" t="s">
        <v>2328</v>
      </c>
      <c r="AE540" s="73"/>
      <c r="AF540" s="62" t="s">
        <v>69</v>
      </c>
      <c r="AG540" s="91"/>
      <c r="AH540" s="66">
        <v>0</v>
      </c>
      <c r="AI540" s="66"/>
      <c r="AJ540" s="62"/>
      <c r="AK540" s="62"/>
      <c r="AL540" s="62"/>
      <c r="AM540" s="62"/>
      <c r="AN540" s="62"/>
      <c r="AO540" s="62"/>
      <c r="AP540" s="62"/>
      <c r="AQ540" s="62"/>
      <c r="AR540" s="62"/>
      <c r="AS540" s="62" t="s">
        <v>83</v>
      </c>
      <c r="AT540" s="115" t="s">
        <v>2326</v>
      </c>
      <c r="AU540" s="116" t="b">
        <f>IF(Table1[[#This Row],[PROPOSED
Form ID Name]]=Table1[[#This Row],[ADOPTED
Form ID Name]],TRUE,FALSE)</f>
        <v>1</v>
      </c>
      <c r="AV540" s="121" t="s">
        <v>2327</v>
      </c>
      <c r="AW540" s="122" t="b">
        <f>AND(Table1[[#This Row],[PROPOSED Adjustment Description]]=Table1[[#This Row],[ ADOPTED
Adjustment Description]],TRUE,FALSE)</f>
        <v>0</v>
      </c>
    </row>
    <row r="541" spans="1:49" s="1" customFormat="1" ht="45" hidden="1" customHeight="1" x14ac:dyDescent="0.15">
      <c r="A541" s="67">
        <v>100000</v>
      </c>
      <c r="B541" s="68" t="s">
        <v>57</v>
      </c>
      <c r="C541" s="69">
        <v>9912</v>
      </c>
      <c r="D541" s="68" t="s">
        <v>102</v>
      </c>
      <c r="E541" s="68" t="s">
        <v>589</v>
      </c>
      <c r="F541" s="68" t="s">
        <v>60</v>
      </c>
      <c r="G541" s="68" t="s">
        <v>104</v>
      </c>
      <c r="H541" s="68" t="s">
        <v>62</v>
      </c>
      <c r="I541" s="125">
        <v>57645</v>
      </c>
      <c r="J541" s="126" t="s">
        <v>2329</v>
      </c>
      <c r="K541" s="70"/>
      <c r="L541" s="71"/>
      <c r="M541" s="71"/>
      <c r="N541" s="71"/>
      <c r="O541" s="71">
        <f>SUM(Table1[[#This Row],[Salaries and Wages]:[Variable Fringe]])</f>
        <v>0</v>
      </c>
      <c r="P541" s="71"/>
      <c r="Q541" s="71"/>
      <c r="R541" s="71"/>
      <c r="S541" s="71"/>
      <c r="T541" s="71"/>
      <c r="U541" s="71"/>
      <c r="V541" s="71"/>
      <c r="W541" s="71">
        <f>SUM(Table1[[#This Row],[ADOPTED
Supplies]:[ADOPTED
Other]])+Table1[[#This Row],[
 ADOPTED
Capital Expenditures]]</f>
        <v>243525</v>
      </c>
      <c r="X541" s="71">
        <v>2764834</v>
      </c>
      <c r="Y541" s="71"/>
      <c r="Z541" s="71">
        <v>2764834</v>
      </c>
      <c r="AA541" s="71"/>
      <c r="AB541" s="130" t="s">
        <v>2330</v>
      </c>
      <c r="AC541" s="68" t="s">
        <v>1988</v>
      </c>
      <c r="AD541" s="68" t="s">
        <v>1989</v>
      </c>
      <c r="AE541" s="68" t="s">
        <v>94</v>
      </c>
      <c r="AF541" s="68" t="s">
        <v>94</v>
      </c>
      <c r="AG541" s="92"/>
      <c r="AH541" s="72">
        <v>0</v>
      </c>
      <c r="AI541" s="72"/>
      <c r="AJ541" s="68"/>
      <c r="AK541" s="68"/>
      <c r="AL541" s="68"/>
      <c r="AM541" s="68"/>
      <c r="AN541" s="68"/>
      <c r="AO541" s="68"/>
      <c r="AP541" s="68"/>
      <c r="AQ541" s="68"/>
      <c r="AR541" s="68"/>
      <c r="AS541" s="68" t="s">
        <v>83</v>
      </c>
      <c r="AT541" s="115" t="s">
        <v>2329</v>
      </c>
      <c r="AU541" s="116" t="b">
        <f>IF(Table1[[#This Row],[PROPOSED
Form ID Name]]=Table1[[#This Row],[ADOPTED
Form ID Name]],TRUE,FALSE)</f>
        <v>1</v>
      </c>
      <c r="AV541" s="121" t="s">
        <v>2330</v>
      </c>
      <c r="AW541" s="122" t="b">
        <f>AND(Table1[[#This Row],[PROPOSED Adjustment Description]]=Table1[[#This Row],[ ADOPTED
Adjustment Description]],TRUE,FALSE)</f>
        <v>0</v>
      </c>
    </row>
    <row r="542" spans="1:49" s="1" customFormat="1" ht="45" hidden="1" customHeight="1" x14ac:dyDescent="0.15">
      <c r="A542" s="61">
        <v>100000</v>
      </c>
      <c r="B542" s="73" t="s">
        <v>57</v>
      </c>
      <c r="C542" s="63">
        <v>1313</v>
      </c>
      <c r="D542" s="73" t="s">
        <v>1583</v>
      </c>
      <c r="E542" s="73" t="s">
        <v>83</v>
      </c>
      <c r="F542" s="73" t="s">
        <v>83</v>
      </c>
      <c r="G542" s="73" t="s">
        <v>61</v>
      </c>
      <c r="H542" s="73" t="s">
        <v>83</v>
      </c>
      <c r="I542" s="125">
        <v>57646</v>
      </c>
      <c r="J542" s="127" t="s">
        <v>2331</v>
      </c>
      <c r="K542" s="74">
        <v>3</v>
      </c>
      <c r="L542" s="75">
        <v>390491</v>
      </c>
      <c r="M542" s="75">
        <v>76723</v>
      </c>
      <c r="N542" s="75">
        <v>33341</v>
      </c>
      <c r="O542" s="75">
        <f>SUM(Table1[[#This Row],[Salaries and Wages]:[Variable Fringe]])</f>
        <v>0</v>
      </c>
      <c r="P542" s="75"/>
      <c r="Q542" s="75"/>
      <c r="R542" s="75"/>
      <c r="S542" s="75"/>
      <c r="T542" s="75"/>
      <c r="U542" s="75"/>
      <c r="V542" s="75"/>
      <c r="W542" s="75">
        <f>SUM(Table1[[#This Row],[ADOPTED
Supplies]:[ADOPTED
Other]])+Table1[[#This Row],[
 ADOPTED
Capital Expenditures]]</f>
        <v>73320</v>
      </c>
      <c r="X542" s="75"/>
      <c r="Y542" s="75"/>
      <c r="Z542" s="75">
        <v>500555</v>
      </c>
      <c r="AA542" s="75"/>
      <c r="AB542" s="132" t="s">
        <v>2332</v>
      </c>
      <c r="AC542" s="62" t="s">
        <v>2333</v>
      </c>
      <c r="AD542" s="62" t="s">
        <v>2334</v>
      </c>
      <c r="AE542" s="73" t="s">
        <v>94</v>
      </c>
      <c r="AF542" s="62" t="s">
        <v>69</v>
      </c>
      <c r="AG542" s="91"/>
      <c r="AH542" s="66">
        <v>0</v>
      </c>
      <c r="AI542" s="66"/>
      <c r="AJ542" s="62"/>
      <c r="AK542" s="62"/>
      <c r="AL542" s="62"/>
      <c r="AM542" s="62"/>
      <c r="AN542" s="62"/>
      <c r="AO542" s="62"/>
      <c r="AP542" s="62"/>
      <c r="AQ542" s="62"/>
      <c r="AR542" s="62"/>
      <c r="AS542" s="62" t="s">
        <v>83</v>
      </c>
      <c r="AT542" s="115" t="s">
        <v>2331</v>
      </c>
      <c r="AU542" s="116" t="b">
        <f>IF(Table1[[#This Row],[PROPOSED
Form ID Name]]=Table1[[#This Row],[ADOPTED
Form ID Name]],TRUE,FALSE)</f>
        <v>1</v>
      </c>
      <c r="AV542" s="121" t="s">
        <v>2332</v>
      </c>
      <c r="AW542" s="122" t="b">
        <f>AND(Table1[[#This Row],[PROPOSED Adjustment Description]]=Table1[[#This Row],[ ADOPTED
Adjustment Description]],TRUE,FALSE)</f>
        <v>0</v>
      </c>
    </row>
    <row r="543" spans="1:49" s="1" customFormat="1" ht="45" hidden="1" customHeight="1" x14ac:dyDescent="0.15">
      <c r="A543" s="67">
        <v>100000</v>
      </c>
      <c r="B543" s="79" t="s">
        <v>57</v>
      </c>
      <c r="C543" s="69">
        <v>1415</v>
      </c>
      <c r="D543" s="79" t="s">
        <v>666</v>
      </c>
      <c r="E543" s="79" t="s">
        <v>103</v>
      </c>
      <c r="F543" s="79" t="s">
        <v>83</v>
      </c>
      <c r="G543" s="79" t="s">
        <v>61</v>
      </c>
      <c r="H543" s="79" t="s">
        <v>83</v>
      </c>
      <c r="I543" s="125">
        <v>57647</v>
      </c>
      <c r="J543" s="127" t="s">
        <v>2335</v>
      </c>
      <c r="K543" s="80"/>
      <c r="L543" s="81"/>
      <c r="M543" s="81"/>
      <c r="N543" s="81"/>
      <c r="O543" s="81">
        <f>SUM(Table1[[#This Row],[Salaries and Wages]:[Variable Fringe]])</f>
        <v>234636</v>
      </c>
      <c r="P543" s="81"/>
      <c r="Q543" s="81">
        <v>20000</v>
      </c>
      <c r="R543" s="81"/>
      <c r="S543" s="81"/>
      <c r="T543" s="81"/>
      <c r="U543" s="81"/>
      <c r="V543" s="81"/>
      <c r="W543" s="81">
        <f>SUM(Table1[[#This Row],[ADOPTED
Supplies]:[ADOPTED
Other]])+Table1[[#This Row],[
 ADOPTED
Capital Expenditures]]</f>
        <v>0</v>
      </c>
      <c r="X543" s="81"/>
      <c r="Y543" s="81"/>
      <c r="Z543" s="81">
        <v>20000</v>
      </c>
      <c r="AA543" s="81"/>
      <c r="AB543" s="131" t="s">
        <v>2336</v>
      </c>
      <c r="AC543" s="68" t="s">
        <v>2337</v>
      </c>
      <c r="AD543" s="68" t="s">
        <v>2338</v>
      </c>
      <c r="AE543" s="79" t="s">
        <v>94</v>
      </c>
      <c r="AF543" s="68" t="s">
        <v>69</v>
      </c>
      <c r="AG543" s="92"/>
      <c r="AH543" s="72">
        <v>0</v>
      </c>
      <c r="AI543" s="72"/>
      <c r="AJ543" s="68"/>
      <c r="AK543" s="68"/>
      <c r="AL543" s="68"/>
      <c r="AM543" s="68"/>
      <c r="AN543" s="68"/>
      <c r="AO543" s="68"/>
      <c r="AP543" s="68"/>
      <c r="AQ543" s="68"/>
      <c r="AR543" s="68"/>
      <c r="AS543" s="68" t="s">
        <v>133</v>
      </c>
      <c r="AT543" s="115" t="s">
        <v>2335</v>
      </c>
      <c r="AU543" s="116" t="b">
        <f>IF(Table1[[#This Row],[PROPOSED
Form ID Name]]=Table1[[#This Row],[ADOPTED
Form ID Name]],TRUE,FALSE)</f>
        <v>1</v>
      </c>
      <c r="AV543" s="121" t="s">
        <v>2336</v>
      </c>
      <c r="AW543" s="122" t="b">
        <f>AND(Table1[[#This Row],[PROPOSED Adjustment Description]]=Table1[[#This Row],[ ADOPTED
Adjustment Description]],TRUE,FALSE)</f>
        <v>0</v>
      </c>
    </row>
    <row r="544" spans="1:49" s="1" customFormat="1" ht="45" hidden="1" customHeight="1" x14ac:dyDescent="0.15">
      <c r="A544" s="61">
        <v>100000</v>
      </c>
      <c r="B544" s="73" t="s">
        <v>57</v>
      </c>
      <c r="C544" s="63">
        <v>211600</v>
      </c>
      <c r="D544" s="73" t="s">
        <v>58</v>
      </c>
      <c r="E544" s="73" t="s">
        <v>83</v>
      </c>
      <c r="F544" s="73" t="s">
        <v>83</v>
      </c>
      <c r="G544" s="73" t="s">
        <v>134</v>
      </c>
      <c r="H544" s="73" t="s">
        <v>83</v>
      </c>
      <c r="I544" s="125">
        <v>57648</v>
      </c>
      <c r="J544" s="127" t="s">
        <v>1131</v>
      </c>
      <c r="K544" s="74"/>
      <c r="L544" s="75"/>
      <c r="M544" s="75"/>
      <c r="N544" s="75"/>
      <c r="O544" s="75">
        <f>SUM(Table1[[#This Row],[Salaries and Wages]:[Variable Fringe]])</f>
        <v>0</v>
      </c>
      <c r="P544" s="75"/>
      <c r="Q544" s="75"/>
      <c r="R544" s="75"/>
      <c r="S544" s="75"/>
      <c r="T544" s="75"/>
      <c r="U544" s="75"/>
      <c r="V544" s="75"/>
      <c r="W544" s="75">
        <f>SUM(Table1[[#This Row],[ADOPTED
Supplies]:[ADOPTED
Other]])+Table1[[#This Row],[
 ADOPTED
Capital Expenditures]]</f>
        <v>102000</v>
      </c>
      <c r="X544" s="75"/>
      <c r="Y544" s="75"/>
      <c r="Z544" s="75"/>
      <c r="AA544" s="85">
        <v>-21121</v>
      </c>
      <c r="AB544" s="131" t="s">
        <v>2339</v>
      </c>
      <c r="AC544" s="62" t="s">
        <v>1133</v>
      </c>
      <c r="AD544" s="62" t="s">
        <v>1134</v>
      </c>
      <c r="AE544" s="73" t="s">
        <v>94</v>
      </c>
      <c r="AF544" s="62" t="s">
        <v>2340</v>
      </c>
      <c r="AG544" s="91"/>
      <c r="AH544" s="66">
        <v>0</v>
      </c>
      <c r="AI544" s="66"/>
      <c r="AJ544" s="62"/>
      <c r="AK544" s="62"/>
      <c r="AL544" s="62"/>
      <c r="AM544" s="62"/>
      <c r="AN544" s="62"/>
      <c r="AO544" s="62"/>
      <c r="AP544" s="62"/>
      <c r="AQ544" s="62"/>
      <c r="AR544" s="62"/>
      <c r="AS544" s="62" t="s">
        <v>83</v>
      </c>
      <c r="AT544" s="115" t="s">
        <v>1131</v>
      </c>
      <c r="AU544" s="116" t="b">
        <f>IF(Table1[[#This Row],[PROPOSED
Form ID Name]]=Table1[[#This Row],[ADOPTED
Form ID Name]],TRUE,FALSE)</f>
        <v>1</v>
      </c>
      <c r="AV544" s="121" t="s">
        <v>2339</v>
      </c>
      <c r="AW544" s="122" t="b">
        <f>AND(Table1[[#This Row],[PROPOSED Adjustment Description]]=Table1[[#This Row],[ ADOPTED
Adjustment Description]],TRUE,FALSE)</f>
        <v>0</v>
      </c>
    </row>
    <row r="545" spans="1:49" s="1" customFormat="1" ht="45" hidden="1" customHeight="1" x14ac:dyDescent="0.15">
      <c r="A545" s="61">
        <v>200205</v>
      </c>
      <c r="B545" s="62" t="s">
        <v>96</v>
      </c>
      <c r="C545" s="63">
        <v>1414</v>
      </c>
      <c r="D545" s="62" t="s">
        <v>97</v>
      </c>
      <c r="E545" s="62" t="s">
        <v>83</v>
      </c>
      <c r="F545" s="62" t="s">
        <v>83</v>
      </c>
      <c r="G545" s="62" t="s">
        <v>61</v>
      </c>
      <c r="H545" s="62" t="s">
        <v>83</v>
      </c>
      <c r="I545" s="125">
        <v>57649</v>
      </c>
      <c r="J545" s="126" t="s">
        <v>2341</v>
      </c>
      <c r="K545" s="64"/>
      <c r="L545" s="65"/>
      <c r="M545" s="65"/>
      <c r="N545" s="65"/>
      <c r="O545" s="65">
        <f>SUM(Table1[[#This Row],[Salaries and Wages]:[Variable Fringe]])</f>
        <v>0</v>
      </c>
      <c r="P545" s="65"/>
      <c r="Q545" s="65"/>
      <c r="R545" s="65"/>
      <c r="S545" s="65"/>
      <c r="T545" s="65"/>
      <c r="U545" s="65"/>
      <c r="V545" s="65"/>
      <c r="W545" s="65">
        <f>SUM(Table1[[#This Row],[ADOPTED
Supplies]:[ADOPTED
Other]])+Table1[[#This Row],[
 ADOPTED
Capital Expenditures]]</f>
        <v>0</v>
      </c>
      <c r="X545" s="65">
        <v>5000000</v>
      </c>
      <c r="Y545" s="65"/>
      <c r="Z545" s="65">
        <v>5000000</v>
      </c>
      <c r="AA545" s="65"/>
      <c r="AB545" s="130" t="s">
        <v>2342</v>
      </c>
      <c r="AC545" s="66" t="s">
        <v>1812</v>
      </c>
      <c r="AD545" s="62" t="s">
        <v>1813</v>
      </c>
      <c r="AE545" s="62" t="s">
        <v>94</v>
      </c>
      <c r="AF545" s="62" t="s">
        <v>69</v>
      </c>
      <c r="AG545" s="91"/>
      <c r="AH545" s="66">
        <v>0</v>
      </c>
      <c r="AI545" s="66"/>
      <c r="AJ545" s="62"/>
      <c r="AK545" s="62"/>
      <c r="AL545" s="62"/>
      <c r="AM545" s="62"/>
      <c r="AN545" s="62"/>
      <c r="AO545" s="62"/>
      <c r="AP545" s="62"/>
      <c r="AQ545" s="62" t="s">
        <v>83</v>
      </c>
      <c r="AR545" s="62"/>
      <c r="AS545" s="62"/>
      <c r="AT545" s="115" t="s">
        <v>2341</v>
      </c>
      <c r="AU545" s="117" t="b">
        <f>IF(Table1[[#This Row],[PROPOSED
Form ID Name]]=Table1[[#This Row],[ADOPTED
Form ID Name]],TRUE,FALSE)</f>
        <v>1</v>
      </c>
      <c r="AV545" s="121" t="s">
        <v>2342</v>
      </c>
      <c r="AW545" s="122" t="b">
        <f>AND(Table1[[#This Row],[PROPOSED Adjustment Description]]=Table1[[#This Row],[ ADOPTED
Adjustment Description]],TRUE,FALSE)</f>
        <v>0</v>
      </c>
    </row>
    <row r="546" spans="1:49" s="1" customFormat="1" ht="45" hidden="1" customHeight="1" x14ac:dyDescent="0.15">
      <c r="A546" s="67">
        <v>200206</v>
      </c>
      <c r="B546" s="68" t="s">
        <v>1835</v>
      </c>
      <c r="C546" s="69">
        <v>9913</v>
      </c>
      <c r="D546" s="68" t="s">
        <v>1553</v>
      </c>
      <c r="E546" s="68" t="s">
        <v>83</v>
      </c>
      <c r="F546" s="68" t="s">
        <v>83</v>
      </c>
      <c r="G546" s="68" t="s">
        <v>61</v>
      </c>
      <c r="H546" s="68" t="s">
        <v>83</v>
      </c>
      <c r="I546" s="125">
        <v>57650</v>
      </c>
      <c r="J546" s="126" t="s">
        <v>2343</v>
      </c>
      <c r="K546" s="70"/>
      <c r="L546" s="71"/>
      <c r="M546" s="71"/>
      <c r="N546" s="71"/>
      <c r="O546" s="71">
        <f>SUM(Table1[[#This Row],[Salaries and Wages]:[Variable Fringe]])</f>
        <v>0</v>
      </c>
      <c r="P546" s="71"/>
      <c r="Q546" s="71"/>
      <c r="R546" s="71"/>
      <c r="S546" s="71"/>
      <c r="T546" s="71"/>
      <c r="U546" s="71"/>
      <c r="V546" s="71"/>
      <c r="W546" s="71">
        <f>SUM(Table1[[#This Row],[ADOPTED
Supplies]:[ADOPTED
Other]])+Table1[[#This Row],[
 ADOPTED
Capital Expenditures]]</f>
        <v>0</v>
      </c>
      <c r="X546" s="71">
        <v>5000000</v>
      </c>
      <c r="Y546" s="71"/>
      <c r="Z546" s="71">
        <v>5000000</v>
      </c>
      <c r="AA546" s="71">
        <v>5000000</v>
      </c>
      <c r="AB546" s="130" t="s">
        <v>2344</v>
      </c>
      <c r="AC546" s="68" t="s">
        <v>2345</v>
      </c>
      <c r="AD546" s="68" t="s">
        <v>2346</v>
      </c>
      <c r="AE546" s="68" t="s">
        <v>94</v>
      </c>
      <c r="AF546" s="68" t="s">
        <v>69</v>
      </c>
      <c r="AG546" s="92"/>
      <c r="AH546" s="72">
        <v>0</v>
      </c>
      <c r="AI546" s="72"/>
      <c r="AJ546" s="68"/>
      <c r="AK546" s="68"/>
      <c r="AL546" s="68"/>
      <c r="AM546" s="68"/>
      <c r="AN546" s="68"/>
      <c r="AO546" s="68" t="s">
        <v>83</v>
      </c>
      <c r="AP546" s="68"/>
      <c r="AQ546" s="68"/>
      <c r="AR546" s="87"/>
      <c r="AS546" s="87"/>
      <c r="AT546" s="115" t="s">
        <v>2343</v>
      </c>
      <c r="AU546" s="117" t="b">
        <f>IF(Table1[[#This Row],[PROPOSED
Form ID Name]]=Table1[[#This Row],[ADOPTED
Form ID Name]],TRUE,FALSE)</f>
        <v>1</v>
      </c>
      <c r="AV546" s="121" t="s">
        <v>2344</v>
      </c>
      <c r="AW546" s="122" t="b">
        <f>AND(Table1[[#This Row],[PROPOSED Adjustment Description]]=Table1[[#This Row],[ ADOPTED
Adjustment Description]],TRUE,FALSE)</f>
        <v>0</v>
      </c>
    </row>
    <row r="547" spans="1:49" s="1" customFormat="1" ht="45" hidden="1" customHeight="1" x14ac:dyDescent="0.15">
      <c r="A547" s="61">
        <v>200089</v>
      </c>
      <c r="B547" s="73" t="s">
        <v>2347</v>
      </c>
      <c r="C547" s="63">
        <v>171415</v>
      </c>
      <c r="D547" s="73" t="s">
        <v>1271</v>
      </c>
      <c r="E547" s="73" t="s">
        <v>103</v>
      </c>
      <c r="F547" s="73" t="s">
        <v>83</v>
      </c>
      <c r="G547" s="73" t="s">
        <v>89</v>
      </c>
      <c r="H547" s="73" t="s">
        <v>83</v>
      </c>
      <c r="I547" s="125">
        <v>57652</v>
      </c>
      <c r="J547" s="127" t="s">
        <v>2348</v>
      </c>
      <c r="K547" s="74"/>
      <c r="L547" s="75"/>
      <c r="M547" s="75"/>
      <c r="N547" s="75"/>
      <c r="O547" s="75">
        <f>SUM(Table1[[#This Row],[Salaries and Wages]:[Variable Fringe]])</f>
        <v>0</v>
      </c>
      <c r="P547" s="75"/>
      <c r="Q547" s="75"/>
      <c r="R547" s="75"/>
      <c r="S547" s="75"/>
      <c r="T547" s="75"/>
      <c r="U547" s="75"/>
      <c r="V547" s="75"/>
      <c r="W547" s="75">
        <f>SUM(Table1[[#This Row],[ADOPTED
Supplies]:[ADOPTED
Other]])+Table1[[#This Row],[
 ADOPTED
Capital Expenditures]]</f>
        <v>0</v>
      </c>
      <c r="X547" s="75"/>
      <c r="Y547" s="75"/>
      <c r="Z547" s="75"/>
      <c r="AA547" s="75">
        <v>51547</v>
      </c>
      <c r="AB547" s="132" t="s">
        <v>1689</v>
      </c>
      <c r="AC547" s="62" t="s">
        <v>1689</v>
      </c>
      <c r="AD547" s="62" t="s">
        <v>1689</v>
      </c>
      <c r="AE547" s="73" t="s">
        <v>94</v>
      </c>
      <c r="AF547" s="73" t="s">
        <v>69</v>
      </c>
      <c r="AG547" s="93"/>
      <c r="AH547" s="76">
        <v>0</v>
      </c>
      <c r="AI547" s="76"/>
      <c r="AJ547" s="73"/>
      <c r="AK547" s="73"/>
      <c r="AL547" s="73"/>
      <c r="AM547" s="73"/>
      <c r="AN547" s="73"/>
      <c r="AO547" s="62" t="s">
        <v>83</v>
      </c>
      <c r="AP547" s="62"/>
      <c r="AQ547" s="62"/>
      <c r="AR547" s="87"/>
      <c r="AS547" s="87"/>
      <c r="AT547" s="115" t="s">
        <v>2348</v>
      </c>
      <c r="AU547" s="117" t="b">
        <f>IF(Table1[[#This Row],[PROPOSED
Form ID Name]]=Table1[[#This Row],[ADOPTED
Form ID Name]],TRUE,FALSE)</f>
        <v>1</v>
      </c>
      <c r="AV547" s="121" t="s">
        <v>1689</v>
      </c>
      <c r="AW547" s="122" t="b">
        <f>AND(Table1[[#This Row],[PROPOSED Adjustment Description]]=Table1[[#This Row],[ ADOPTED
Adjustment Description]],TRUE,FALSE)</f>
        <v>0</v>
      </c>
    </row>
    <row r="548" spans="1:49" s="1" customFormat="1" ht="45" hidden="1" customHeight="1" x14ac:dyDescent="0.15">
      <c r="A548" s="61">
        <v>200092</v>
      </c>
      <c r="B548" s="73" t="s">
        <v>2349</v>
      </c>
      <c r="C548" s="63">
        <v>171415</v>
      </c>
      <c r="D548" s="73" t="s">
        <v>1271</v>
      </c>
      <c r="E548" s="73" t="s">
        <v>103</v>
      </c>
      <c r="F548" s="73" t="s">
        <v>83</v>
      </c>
      <c r="G548" s="73" t="s">
        <v>89</v>
      </c>
      <c r="H548" s="73" t="s">
        <v>83</v>
      </c>
      <c r="I548" s="125">
        <v>57653</v>
      </c>
      <c r="J548" s="127" t="s">
        <v>2350</v>
      </c>
      <c r="K548" s="74"/>
      <c r="L548" s="75"/>
      <c r="M548" s="75"/>
      <c r="N548" s="75"/>
      <c r="O548" s="75">
        <f>SUM(Table1[[#This Row],[Salaries and Wages]:[Variable Fringe]])</f>
        <v>0</v>
      </c>
      <c r="P548" s="75"/>
      <c r="Q548" s="75"/>
      <c r="R548" s="75"/>
      <c r="S548" s="75"/>
      <c r="T548" s="75"/>
      <c r="U548" s="75"/>
      <c r="V548" s="75"/>
      <c r="W548" s="75">
        <f>SUM(Table1[[#This Row],[ADOPTED
Supplies]:[ADOPTED
Other]])+Table1[[#This Row],[
 ADOPTED
Capital Expenditures]]</f>
        <v>2300</v>
      </c>
      <c r="X548" s="75"/>
      <c r="Y548" s="75"/>
      <c r="Z548" s="75"/>
      <c r="AA548" s="75">
        <v>353</v>
      </c>
      <c r="AB548" s="132" t="s">
        <v>1689</v>
      </c>
      <c r="AC548" s="62" t="s">
        <v>1689</v>
      </c>
      <c r="AD548" s="62" t="s">
        <v>1689</v>
      </c>
      <c r="AE548" s="73" t="s">
        <v>94</v>
      </c>
      <c r="AF548" s="73" t="s">
        <v>69</v>
      </c>
      <c r="AG548" s="93"/>
      <c r="AH548" s="76">
        <v>0</v>
      </c>
      <c r="AI548" s="76"/>
      <c r="AJ548" s="73"/>
      <c r="AK548" s="73"/>
      <c r="AL548" s="73"/>
      <c r="AM548" s="73"/>
      <c r="AN548" s="73"/>
      <c r="AO548" s="62" t="s">
        <v>83</v>
      </c>
      <c r="AP548" s="62"/>
      <c r="AQ548" s="62"/>
      <c r="AR548" s="87"/>
      <c r="AS548" s="87"/>
      <c r="AT548" s="115" t="s">
        <v>2350</v>
      </c>
      <c r="AU548" s="117" t="b">
        <f>IF(Table1[[#This Row],[PROPOSED
Form ID Name]]=Table1[[#This Row],[ADOPTED
Form ID Name]],TRUE,FALSE)</f>
        <v>1</v>
      </c>
      <c r="AV548" s="121" t="s">
        <v>1689</v>
      </c>
      <c r="AW548" s="122" t="b">
        <f>AND(Table1[[#This Row],[PROPOSED Adjustment Description]]=Table1[[#This Row],[ ADOPTED
Adjustment Description]],TRUE,FALSE)</f>
        <v>0</v>
      </c>
    </row>
    <row r="549" spans="1:49" s="1" customFormat="1" ht="45" hidden="1" customHeight="1" x14ac:dyDescent="0.15">
      <c r="A549" s="67">
        <v>200089</v>
      </c>
      <c r="B549" s="79" t="s">
        <v>2347</v>
      </c>
      <c r="C549" s="69">
        <v>171415</v>
      </c>
      <c r="D549" s="79" t="s">
        <v>1271</v>
      </c>
      <c r="E549" s="79" t="s">
        <v>103</v>
      </c>
      <c r="F549" s="79" t="s">
        <v>83</v>
      </c>
      <c r="G549" s="79" t="s">
        <v>61</v>
      </c>
      <c r="H549" s="79" t="s">
        <v>83</v>
      </c>
      <c r="I549" s="125">
        <v>57654</v>
      </c>
      <c r="J549" s="127" t="s">
        <v>2351</v>
      </c>
      <c r="K549" s="80"/>
      <c r="L549" s="81"/>
      <c r="M549" s="81"/>
      <c r="N549" s="81"/>
      <c r="O549" s="81">
        <f>SUM(Table1[[#This Row],[Salaries and Wages]:[Variable Fringe]])</f>
        <v>0</v>
      </c>
      <c r="P549" s="83">
        <v>-5000</v>
      </c>
      <c r="Q549" s="81"/>
      <c r="R549" s="81"/>
      <c r="S549" s="81"/>
      <c r="T549" s="81">
        <v>1812</v>
      </c>
      <c r="U549" s="81"/>
      <c r="V549" s="81"/>
      <c r="W549" s="81">
        <f>SUM(Table1[[#This Row],[ADOPTED
Supplies]:[ADOPTED
Other]])+Table1[[#This Row],[
 ADOPTED
Capital Expenditures]]</f>
        <v>132046</v>
      </c>
      <c r="X549" s="81"/>
      <c r="Y549" s="81"/>
      <c r="Z549" s="83">
        <v>-3188</v>
      </c>
      <c r="AA549" s="81"/>
      <c r="AB549" s="132" t="s">
        <v>2352</v>
      </c>
      <c r="AC549" s="68" t="s">
        <v>2352</v>
      </c>
      <c r="AD549" s="68" t="s">
        <v>2352</v>
      </c>
      <c r="AE549" s="79" t="s">
        <v>94</v>
      </c>
      <c r="AF549" s="79" t="s">
        <v>69</v>
      </c>
      <c r="AG549" s="94"/>
      <c r="AH549" s="82">
        <v>0</v>
      </c>
      <c r="AI549" s="82"/>
      <c r="AJ549" s="79"/>
      <c r="AK549" s="79"/>
      <c r="AL549" s="79"/>
      <c r="AM549" s="79"/>
      <c r="AN549" s="79"/>
      <c r="AO549" s="68" t="s">
        <v>83</v>
      </c>
      <c r="AP549" s="68"/>
      <c r="AQ549" s="68"/>
      <c r="AR549" s="87"/>
      <c r="AS549" s="87"/>
      <c r="AT549" s="115" t="s">
        <v>2351</v>
      </c>
      <c r="AU549" s="117" t="b">
        <f>IF(Table1[[#This Row],[PROPOSED
Form ID Name]]=Table1[[#This Row],[ADOPTED
Form ID Name]],TRUE,FALSE)</f>
        <v>1</v>
      </c>
      <c r="AV549" s="121" t="s">
        <v>2352</v>
      </c>
      <c r="AW549" s="122" t="b">
        <f>AND(Table1[[#This Row],[PROPOSED Adjustment Description]]=Table1[[#This Row],[ ADOPTED
Adjustment Description]],TRUE,FALSE)</f>
        <v>0</v>
      </c>
    </row>
    <row r="550" spans="1:49" s="1" customFormat="1" ht="45" hidden="1" customHeight="1" x14ac:dyDescent="0.15">
      <c r="A550" s="61">
        <v>200083</v>
      </c>
      <c r="B550" s="73" t="s">
        <v>2353</v>
      </c>
      <c r="C550" s="63">
        <v>171415</v>
      </c>
      <c r="D550" s="73" t="s">
        <v>1271</v>
      </c>
      <c r="E550" s="73" t="s">
        <v>103</v>
      </c>
      <c r="F550" s="73" t="s">
        <v>83</v>
      </c>
      <c r="G550" s="73" t="s">
        <v>89</v>
      </c>
      <c r="H550" s="73" t="s">
        <v>83</v>
      </c>
      <c r="I550" s="125">
        <v>57655</v>
      </c>
      <c r="J550" s="127" t="s">
        <v>2354</v>
      </c>
      <c r="K550" s="74"/>
      <c r="L550" s="75"/>
      <c r="M550" s="75"/>
      <c r="N550" s="75"/>
      <c r="O550" s="75">
        <f>SUM(Table1[[#This Row],[Salaries and Wages]:[Variable Fringe]])</f>
        <v>0</v>
      </c>
      <c r="P550" s="75"/>
      <c r="Q550" s="75"/>
      <c r="R550" s="75"/>
      <c r="S550" s="75"/>
      <c r="T550" s="75"/>
      <c r="U550" s="75"/>
      <c r="V550" s="75"/>
      <c r="W550" s="75">
        <f>SUM(Table1[[#This Row],[ADOPTED
Supplies]:[ADOPTED
Other]])+Table1[[#This Row],[
 ADOPTED
Capital Expenditures]]</f>
        <v>500000</v>
      </c>
      <c r="X550" s="75"/>
      <c r="Y550" s="75"/>
      <c r="Z550" s="75"/>
      <c r="AA550" s="75">
        <v>16024</v>
      </c>
      <c r="AB550" s="132" t="s">
        <v>1689</v>
      </c>
      <c r="AC550" s="62" t="s">
        <v>1689</v>
      </c>
      <c r="AD550" s="62" t="s">
        <v>1689</v>
      </c>
      <c r="AE550" s="73" t="s">
        <v>94</v>
      </c>
      <c r="AF550" s="73" t="s">
        <v>69</v>
      </c>
      <c r="AG550" s="93"/>
      <c r="AH550" s="76">
        <v>0</v>
      </c>
      <c r="AI550" s="76"/>
      <c r="AJ550" s="73"/>
      <c r="AK550" s="73"/>
      <c r="AL550" s="73"/>
      <c r="AM550" s="73"/>
      <c r="AN550" s="73"/>
      <c r="AO550" s="62" t="s">
        <v>83</v>
      </c>
      <c r="AP550" s="62"/>
      <c r="AQ550" s="62"/>
      <c r="AR550" s="87"/>
      <c r="AS550" s="87"/>
      <c r="AT550" s="115" t="s">
        <v>2354</v>
      </c>
      <c r="AU550" s="117" t="b">
        <f>IF(Table1[[#This Row],[PROPOSED
Form ID Name]]=Table1[[#This Row],[ADOPTED
Form ID Name]],TRUE,FALSE)</f>
        <v>1</v>
      </c>
      <c r="AV550" s="121" t="s">
        <v>1689</v>
      </c>
      <c r="AW550" s="122" t="b">
        <f>AND(Table1[[#This Row],[PROPOSED Adjustment Description]]=Table1[[#This Row],[ ADOPTED
Adjustment Description]],TRUE,FALSE)</f>
        <v>0</v>
      </c>
    </row>
    <row r="551" spans="1:49" s="1" customFormat="1" ht="45" hidden="1" customHeight="1" x14ac:dyDescent="0.15">
      <c r="A551" s="67">
        <v>200083</v>
      </c>
      <c r="B551" s="79" t="s">
        <v>2353</v>
      </c>
      <c r="C551" s="69">
        <v>171415</v>
      </c>
      <c r="D551" s="79" t="s">
        <v>1271</v>
      </c>
      <c r="E551" s="79" t="s">
        <v>103</v>
      </c>
      <c r="F551" s="79" t="s">
        <v>83</v>
      </c>
      <c r="G551" s="79" t="s">
        <v>61</v>
      </c>
      <c r="H551" s="79" t="s">
        <v>83</v>
      </c>
      <c r="I551" s="125">
        <v>57656</v>
      </c>
      <c r="J551" s="127" t="s">
        <v>2355</v>
      </c>
      <c r="K551" s="80"/>
      <c r="L551" s="81"/>
      <c r="M551" s="81"/>
      <c r="N551" s="81"/>
      <c r="O551" s="81">
        <f>SUM(Table1[[#This Row],[Salaries and Wages]:[Variable Fringe]])</f>
        <v>0</v>
      </c>
      <c r="P551" s="81"/>
      <c r="Q551" s="81">
        <v>19839</v>
      </c>
      <c r="R551" s="81"/>
      <c r="S551" s="81"/>
      <c r="T551" s="81">
        <v>4530</v>
      </c>
      <c r="U551" s="81"/>
      <c r="V551" s="81"/>
      <c r="W551" s="81">
        <f>SUM(Table1[[#This Row],[ADOPTED
Supplies]:[ADOPTED
Other]])+Table1[[#This Row],[
 ADOPTED
Capital Expenditures]]</f>
        <v>0</v>
      </c>
      <c r="X551" s="81"/>
      <c r="Y551" s="81"/>
      <c r="Z551" s="81">
        <v>24369</v>
      </c>
      <c r="AA551" s="81"/>
      <c r="AB551" s="132" t="s">
        <v>2352</v>
      </c>
      <c r="AC551" s="68" t="s">
        <v>2352</v>
      </c>
      <c r="AD551" s="68" t="s">
        <v>2352</v>
      </c>
      <c r="AE551" s="79" t="s">
        <v>94</v>
      </c>
      <c r="AF551" s="79" t="s">
        <v>69</v>
      </c>
      <c r="AG551" s="94"/>
      <c r="AH551" s="82">
        <v>0</v>
      </c>
      <c r="AI551" s="82"/>
      <c r="AJ551" s="79"/>
      <c r="AK551" s="79"/>
      <c r="AL551" s="79"/>
      <c r="AM551" s="79"/>
      <c r="AN551" s="79"/>
      <c r="AO551" s="68" t="s">
        <v>83</v>
      </c>
      <c r="AP551" s="68"/>
      <c r="AQ551" s="68"/>
      <c r="AR551" s="87"/>
      <c r="AS551" s="87"/>
      <c r="AT551" s="115" t="s">
        <v>2355</v>
      </c>
      <c r="AU551" s="117" t="b">
        <f>IF(Table1[[#This Row],[PROPOSED
Form ID Name]]=Table1[[#This Row],[ADOPTED
Form ID Name]],TRUE,FALSE)</f>
        <v>1</v>
      </c>
      <c r="AV551" s="121" t="s">
        <v>2352</v>
      </c>
      <c r="AW551" s="122" t="b">
        <f>AND(Table1[[#This Row],[PROPOSED Adjustment Description]]=Table1[[#This Row],[ ADOPTED
Adjustment Description]],TRUE,FALSE)</f>
        <v>0</v>
      </c>
    </row>
    <row r="552" spans="1:49" s="1" customFormat="1" ht="45" hidden="1" customHeight="1" x14ac:dyDescent="0.15">
      <c r="A552" s="61">
        <v>200045</v>
      </c>
      <c r="B552" s="73" t="s">
        <v>2356</v>
      </c>
      <c r="C552" s="63">
        <v>171415</v>
      </c>
      <c r="D552" s="73" t="s">
        <v>1271</v>
      </c>
      <c r="E552" s="73" t="s">
        <v>103</v>
      </c>
      <c r="F552" s="73" t="s">
        <v>83</v>
      </c>
      <c r="G552" s="73" t="s">
        <v>89</v>
      </c>
      <c r="H552" s="73" t="s">
        <v>83</v>
      </c>
      <c r="I552" s="125">
        <v>57657</v>
      </c>
      <c r="J552" s="127" t="s">
        <v>2357</v>
      </c>
      <c r="K552" s="74"/>
      <c r="L552" s="75"/>
      <c r="M552" s="75"/>
      <c r="N552" s="75"/>
      <c r="O552" s="75">
        <f>SUM(Table1[[#This Row],[Salaries and Wages]:[Variable Fringe]])</f>
        <v>0</v>
      </c>
      <c r="P552" s="75"/>
      <c r="Q552" s="75"/>
      <c r="R552" s="75"/>
      <c r="S552" s="75"/>
      <c r="T552" s="75"/>
      <c r="U552" s="75"/>
      <c r="V552" s="75"/>
      <c r="W552" s="75">
        <f>SUM(Table1[[#This Row],[ADOPTED
Supplies]:[ADOPTED
Other]])+Table1[[#This Row],[
 ADOPTED
Capital Expenditures]]</f>
        <v>0</v>
      </c>
      <c r="X552" s="75"/>
      <c r="Y552" s="75"/>
      <c r="Z552" s="75"/>
      <c r="AA552" s="75">
        <v>19073</v>
      </c>
      <c r="AB552" s="132" t="s">
        <v>1689</v>
      </c>
      <c r="AC552" s="62" t="s">
        <v>1689</v>
      </c>
      <c r="AD552" s="62" t="s">
        <v>1689</v>
      </c>
      <c r="AE552" s="73" t="s">
        <v>94</v>
      </c>
      <c r="AF552" s="73" t="s">
        <v>69</v>
      </c>
      <c r="AG552" s="93"/>
      <c r="AH552" s="76">
        <v>0</v>
      </c>
      <c r="AI552" s="76"/>
      <c r="AJ552" s="73"/>
      <c r="AK552" s="73"/>
      <c r="AL552" s="73"/>
      <c r="AM552" s="73"/>
      <c r="AN552" s="73"/>
      <c r="AO552" s="62" t="s">
        <v>83</v>
      </c>
      <c r="AP552" s="62"/>
      <c r="AQ552" s="62"/>
      <c r="AR552" s="87"/>
      <c r="AS552" s="87"/>
      <c r="AT552" s="115" t="s">
        <v>2357</v>
      </c>
      <c r="AU552" s="117" t="b">
        <f>IF(Table1[[#This Row],[PROPOSED
Form ID Name]]=Table1[[#This Row],[ADOPTED
Form ID Name]],TRUE,FALSE)</f>
        <v>1</v>
      </c>
      <c r="AV552" s="121" t="s">
        <v>1689</v>
      </c>
      <c r="AW552" s="122" t="b">
        <f>AND(Table1[[#This Row],[PROPOSED Adjustment Description]]=Table1[[#This Row],[ ADOPTED
Adjustment Description]],TRUE,FALSE)</f>
        <v>0</v>
      </c>
    </row>
    <row r="553" spans="1:49" s="1" customFormat="1" ht="45" hidden="1" customHeight="1" x14ac:dyDescent="0.15">
      <c r="A553" s="67">
        <v>200045</v>
      </c>
      <c r="B553" s="79" t="s">
        <v>2356</v>
      </c>
      <c r="C553" s="69">
        <v>171415</v>
      </c>
      <c r="D553" s="79" t="s">
        <v>1271</v>
      </c>
      <c r="E553" s="79" t="s">
        <v>103</v>
      </c>
      <c r="F553" s="79" t="s">
        <v>83</v>
      </c>
      <c r="G553" s="79" t="s">
        <v>61</v>
      </c>
      <c r="H553" s="79" t="s">
        <v>83</v>
      </c>
      <c r="I553" s="125">
        <v>57658</v>
      </c>
      <c r="J553" s="127" t="s">
        <v>2358</v>
      </c>
      <c r="K553" s="80"/>
      <c r="L553" s="81"/>
      <c r="M553" s="81"/>
      <c r="N553" s="81"/>
      <c r="O553" s="81">
        <f>SUM(Table1[[#This Row],[Salaries and Wages]:[Variable Fringe]])</f>
        <v>0</v>
      </c>
      <c r="P553" s="81"/>
      <c r="Q553" s="81">
        <v>25094</v>
      </c>
      <c r="R553" s="81"/>
      <c r="S553" s="81"/>
      <c r="T553" s="81">
        <v>755</v>
      </c>
      <c r="U553" s="81"/>
      <c r="V553" s="81"/>
      <c r="W553" s="81">
        <f>SUM(Table1[[#This Row],[ADOPTED
Supplies]:[ADOPTED
Other]])+Table1[[#This Row],[
 ADOPTED
Capital Expenditures]]</f>
        <v>0</v>
      </c>
      <c r="X553" s="81"/>
      <c r="Y553" s="81"/>
      <c r="Z553" s="81">
        <v>25849</v>
      </c>
      <c r="AA553" s="81"/>
      <c r="AB553" s="132" t="s">
        <v>2359</v>
      </c>
      <c r="AC553" s="68" t="s">
        <v>2359</v>
      </c>
      <c r="AD553" s="68" t="s">
        <v>2359</v>
      </c>
      <c r="AE553" s="79" t="s">
        <v>94</v>
      </c>
      <c r="AF553" s="79" t="s">
        <v>69</v>
      </c>
      <c r="AG553" s="94"/>
      <c r="AH553" s="82">
        <v>0</v>
      </c>
      <c r="AI553" s="82"/>
      <c r="AJ553" s="79"/>
      <c r="AK553" s="79"/>
      <c r="AL553" s="79"/>
      <c r="AM553" s="79"/>
      <c r="AN553" s="79"/>
      <c r="AO553" s="68" t="s">
        <v>83</v>
      </c>
      <c r="AP553" s="68"/>
      <c r="AQ553" s="68"/>
      <c r="AR553" s="87"/>
      <c r="AS553" s="87"/>
      <c r="AT553" s="115" t="s">
        <v>2358</v>
      </c>
      <c r="AU553" s="117" t="b">
        <f>IF(Table1[[#This Row],[PROPOSED
Form ID Name]]=Table1[[#This Row],[ADOPTED
Form ID Name]],TRUE,FALSE)</f>
        <v>1</v>
      </c>
      <c r="AV553" s="121" t="s">
        <v>2359</v>
      </c>
      <c r="AW553" s="122" t="b">
        <f>AND(Table1[[#This Row],[PROPOSED Adjustment Description]]=Table1[[#This Row],[ ADOPTED
Adjustment Description]],TRUE,FALSE)</f>
        <v>0</v>
      </c>
    </row>
    <row r="554" spans="1:49" s="1" customFormat="1" ht="45" hidden="1" customHeight="1" x14ac:dyDescent="0.15">
      <c r="A554" s="61">
        <v>200091</v>
      </c>
      <c r="B554" s="73" t="s">
        <v>2360</v>
      </c>
      <c r="C554" s="63">
        <v>171415</v>
      </c>
      <c r="D554" s="73" t="s">
        <v>1271</v>
      </c>
      <c r="E554" s="73" t="s">
        <v>103</v>
      </c>
      <c r="F554" s="73" t="s">
        <v>83</v>
      </c>
      <c r="G554" s="73" t="s">
        <v>89</v>
      </c>
      <c r="H554" s="73" t="s">
        <v>83</v>
      </c>
      <c r="I554" s="125">
        <v>57659</v>
      </c>
      <c r="J554" s="127" t="s">
        <v>2361</v>
      </c>
      <c r="K554" s="74"/>
      <c r="L554" s="75"/>
      <c r="M554" s="75"/>
      <c r="N554" s="75"/>
      <c r="O554" s="75">
        <f>SUM(Table1[[#This Row],[Salaries and Wages]:[Variable Fringe]])</f>
        <v>0</v>
      </c>
      <c r="P554" s="75"/>
      <c r="Q554" s="75"/>
      <c r="R554" s="75"/>
      <c r="S554" s="75"/>
      <c r="T554" s="75"/>
      <c r="U554" s="75"/>
      <c r="V554" s="75"/>
      <c r="W554" s="75">
        <f>SUM(Table1[[#This Row],[ADOPTED
Supplies]:[ADOPTED
Other]])+Table1[[#This Row],[
 ADOPTED
Capital Expenditures]]</f>
        <v>0</v>
      </c>
      <c r="X554" s="75"/>
      <c r="Y554" s="75"/>
      <c r="Z554" s="75"/>
      <c r="AA554" s="75">
        <v>764</v>
      </c>
      <c r="AB554" s="132" t="s">
        <v>1689</v>
      </c>
      <c r="AC554" s="62" t="s">
        <v>1689</v>
      </c>
      <c r="AD554" s="62" t="s">
        <v>1689</v>
      </c>
      <c r="AE554" s="73" t="s">
        <v>94</v>
      </c>
      <c r="AF554" s="73" t="s">
        <v>69</v>
      </c>
      <c r="AG554" s="93"/>
      <c r="AH554" s="76">
        <v>0</v>
      </c>
      <c r="AI554" s="76"/>
      <c r="AJ554" s="73"/>
      <c r="AK554" s="73"/>
      <c r="AL554" s="73"/>
      <c r="AM554" s="73"/>
      <c r="AN554" s="73"/>
      <c r="AO554" s="62" t="s">
        <v>83</v>
      </c>
      <c r="AP554" s="62"/>
      <c r="AQ554" s="62"/>
      <c r="AR554" s="87"/>
      <c r="AS554" s="87"/>
      <c r="AT554" s="115" t="s">
        <v>2361</v>
      </c>
      <c r="AU554" s="117" t="b">
        <f>IF(Table1[[#This Row],[PROPOSED
Form ID Name]]=Table1[[#This Row],[ADOPTED
Form ID Name]],TRUE,FALSE)</f>
        <v>1</v>
      </c>
      <c r="AV554" s="121" t="s">
        <v>1689</v>
      </c>
      <c r="AW554" s="122" t="b">
        <f>AND(Table1[[#This Row],[PROPOSED Adjustment Description]]=Table1[[#This Row],[ ADOPTED
Adjustment Description]],TRUE,FALSE)</f>
        <v>0</v>
      </c>
    </row>
    <row r="555" spans="1:49" s="1" customFormat="1" ht="45" hidden="1" customHeight="1" x14ac:dyDescent="0.15">
      <c r="A555" s="61">
        <v>200048</v>
      </c>
      <c r="B555" s="73" t="s">
        <v>2362</v>
      </c>
      <c r="C555" s="63">
        <v>171415</v>
      </c>
      <c r="D555" s="73" t="s">
        <v>1271</v>
      </c>
      <c r="E555" s="73" t="s">
        <v>103</v>
      </c>
      <c r="F555" s="73" t="s">
        <v>83</v>
      </c>
      <c r="G555" s="73" t="s">
        <v>89</v>
      </c>
      <c r="H555" s="73" t="s">
        <v>83</v>
      </c>
      <c r="I555" s="125">
        <v>57660</v>
      </c>
      <c r="J555" s="127" t="s">
        <v>2363</v>
      </c>
      <c r="K555" s="74"/>
      <c r="L555" s="75"/>
      <c r="M555" s="75"/>
      <c r="N555" s="75"/>
      <c r="O555" s="75">
        <f>SUM(Table1[[#This Row],[Salaries and Wages]:[Variable Fringe]])</f>
        <v>44042</v>
      </c>
      <c r="P555" s="75"/>
      <c r="Q555" s="75"/>
      <c r="R555" s="75"/>
      <c r="S555" s="75"/>
      <c r="T555" s="75"/>
      <c r="U555" s="75"/>
      <c r="V555" s="75"/>
      <c r="W555" s="75">
        <f>SUM(Table1[[#This Row],[ADOPTED
Supplies]:[ADOPTED
Other]])+Table1[[#This Row],[
 ADOPTED
Capital Expenditures]]</f>
        <v>0</v>
      </c>
      <c r="X555" s="75"/>
      <c r="Y555" s="75"/>
      <c r="Z555" s="75"/>
      <c r="AA555" s="75">
        <v>27870</v>
      </c>
      <c r="AB555" s="132" t="s">
        <v>1689</v>
      </c>
      <c r="AC555" s="62" t="s">
        <v>1689</v>
      </c>
      <c r="AD555" s="62" t="s">
        <v>1689</v>
      </c>
      <c r="AE555" s="73" t="s">
        <v>94</v>
      </c>
      <c r="AF555" s="73" t="s">
        <v>69</v>
      </c>
      <c r="AG555" s="93"/>
      <c r="AH555" s="76">
        <v>0</v>
      </c>
      <c r="AI555" s="76"/>
      <c r="AJ555" s="73"/>
      <c r="AK555" s="73"/>
      <c r="AL555" s="73"/>
      <c r="AM555" s="73"/>
      <c r="AN555" s="73"/>
      <c r="AO555" s="62" t="s">
        <v>83</v>
      </c>
      <c r="AP555" s="62"/>
      <c r="AQ555" s="62"/>
      <c r="AR555" s="87"/>
      <c r="AS555" s="87"/>
      <c r="AT555" s="115" t="s">
        <v>2363</v>
      </c>
      <c r="AU555" s="117" t="b">
        <f>IF(Table1[[#This Row],[PROPOSED
Form ID Name]]=Table1[[#This Row],[ADOPTED
Form ID Name]],TRUE,FALSE)</f>
        <v>1</v>
      </c>
      <c r="AV555" s="121" t="s">
        <v>1689</v>
      </c>
      <c r="AW555" s="122" t="b">
        <f>AND(Table1[[#This Row],[PROPOSED Adjustment Description]]=Table1[[#This Row],[ ADOPTED
Adjustment Description]],TRUE,FALSE)</f>
        <v>0</v>
      </c>
    </row>
    <row r="556" spans="1:49" s="1" customFormat="1" ht="45" hidden="1" customHeight="1" x14ac:dyDescent="0.15">
      <c r="A556" s="67">
        <v>200048</v>
      </c>
      <c r="B556" s="79" t="s">
        <v>2362</v>
      </c>
      <c r="C556" s="69">
        <v>171415</v>
      </c>
      <c r="D556" s="79" t="s">
        <v>1271</v>
      </c>
      <c r="E556" s="79" t="s">
        <v>103</v>
      </c>
      <c r="F556" s="79" t="s">
        <v>83</v>
      </c>
      <c r="G556" s="79" t="s">
        <v>61</v>
      </c>
      <c r="H556" s="79" t="s">
        <v>83</v>
      </c>
      <c r="I556" s="125">
        <v>57661</v>
      </c>
      <c r="J556" s="127" t="s">
        <v>2364</v>
      </c>
      <c r="K556" s="80"/>
      <c r="L556" s="81"/>
      <c r="M556" s="81"/>
      <c r="N556" s="81"/>
      <c r="O556" s="81">
        <f>SUM(Table1[[#This Row],[Salaries and Wages]:[Variable Fringe]])</f>
        <v>0</v>
      </c>
      <c r="P556" s="81"/>
      <c r="Q556" s="81">
        <v>11516</v>
      </c>
      <c r="R556" s="81"/>
      <c r="S556" s="81"/>
      <c r="T556" s="81">
        <v>2265</v>
      </c>
      <c r="U556" s="81"/>
      <c r="V556" s="81"/>
      <c r="W556" s="81">
        <f>SUM(Table1[[#This Row],[ADOPTED
Supplies]:[ADOPTED
Other]])+Table1[[#This Row],[
 ADOPTED
Capital Expenditures]]</f>
        <v>0</v>
      </c>
      <c r="X556" s="81"/>
      <c r="Y556" s="81"/>
      <c r="Z556" s="81">
        <v>13781</v>
      </c>
      <c r="AA556" s="81"/>
      <c r="AB556" s="132" t="s">
        <v>2359</v>
      </c>
      <c r="AC556" s="68" t="s">
        <v>2359</v>
      </c>
      <c r="AD556" s="68" t="s">
        <v>2359</v>
      </c>
      <c r="AE556" s="79" t="s">
        <v>94</v>
      </c>
      <c r="AF556" s="79" t="s">
        <v>69</v>
      </c>
      <c r="AG556" s="94"/>
      <c r="AH556" s="82">
        <v>0</v>
      </c>
      <c r="AI556" s="82"/>
      <c r="AJ556" s="79"/>
      <c r="AK556" s="79"/>
      <c r="AL556" s="79"/>
      <c r="AM556" s="79"/>
      <c r="AN556" s="79"/>
      <c r="AO556" s="68" t="s">
        <v>83</v>
      </c>
      <c r="AP556" s="68"/>
      <c r="AQ556" s="68"/>
      <c r="AR556" s="87"/>
      <c r="AS556" s="87"/>
      <c r="AT556" s="115" t="s">
        <v>2364</v>
      </c>
      <c r="AU556" s="117" t="b">
        <f>IF(Table1[[#This Row],[PROPOSED
Form ID Name]]=Table1[[#This Row],[ADOPTED
Form ID Name]],TRUE,FALSE)</f>
        <v>1</v>
      </c>
      <c r="AV556" s="121" t="s">
        <v>2359</v>
      </c>
      <c r="AW556" s="122" t="b">
        <f>AND(Table1[[#This Row],[PROPOSED Adjustment Description]]=Table1[[#This Row],[ ADOPTED
Adjustment Description]],TRUE,FALSE)</f>
        <v>0</v>
      </c>
    </row>
    <row r="557" spans="1:49" s="1" customFormat="1" ht="45" hidden="1" customHeight="1" x14ac:dyDescent="0.15">
      <c r="A557" s="61">
        <v>200103</v>
      </c>
      <c r="B557" s="73" t="s">
        <v>2365</v>
      </c>
      <c r="C557" s="63">
        <v>171415</v>
      </c>
      <c r="D557" s="73" t="s">
        <v>1271</v>
      </c>
      <c r="E557" s="73" t="s">
        <v>103</v>
      </c>
      <c r="F557" s="73" t="s">
        <v>83</v>
      </c>
      <c r="G557" s="73" t="s">
        <v>89</v>
      </c>
      <c r="H557" s="73" t="s">
        <v>83</v>
      </c>
      <c r="I557" s="125">
        <v>57662</v>
      </c>
      <c r="J557" s="127" t="s">
        <v>2366</v>
      </c>
      <c r="K557" s="74"/>
      <c r="L557" s="75"/>
      <c r="M557" s="75"/>
      <c r="N557" s="75"/>
      <c r="O557" s="75">
        <f>SUM(Table1[[#This Row],[Salaries and Wages]:[Variable Fringe]])</f>
        <v>0</v>
      </c>
      <c r="P557" s="75"/>
      <c r="Q557" s="75"/>
      <c r="R557" s="75"/>
      <c r="S557" s="75"/>
      <c r="T557" s="75"/>
      <c r="U557" s="75"/>
      <c r="V557" s="75"/>
      <c r="W557" s="75">
        <f>SUM(Table1[[#This Row],[ADOPTED
Supplies]:[ADOPTED
Other]])+Table1[[#This Row],[
 ADOPTED
Capital Expenditures]]</f>
        <v>0</v>
      </c>
      <c r="X557" s="75"/>
      <c r="Y557" s="75"/>
      <c r="Z557" s="75"/>
      <c r="AA557" s="75">
        <v>12306</v>
      </c>
      <c r="AB557" s="132" t="s">
        <v>1689</v>
      </c>
      <c r="AC557" s="62" t="s">
        <v>1689</v>
      </c>
      <c r="AD557" s="62" t="s">
        <v>1689</v>
      </c>
      <c r="AE557" s="73" t="s">
        <v>94</v>
      </c>
      <c r="AF557" s="73" t="s">
        <v>69</v>
      </c>
      <c r="AG557" s="93"/>
      <c r="AH557" s="76">
        <v>0</v>
      </c>
      <c r="AI557" s="76"/>
      <c r="AJ557" s="73"/>
      <c r="AK557" s="73"/>
      <c r="AL557" s="73"/>
      <c r="AM557" s="73"/>
      <c r="AN557" s="73"/>
      <c r="AO557" s="62" t="s">
        <v>83</v>
      </c>
      <c r="AP557" s="62"/>
      <c r="AQ557" s="62"/>
      <c r="AR557" s="87"/>
      <c r="AS557" s="87"/>
      <c r="AT557" s="115" t="s">
        <v>2366</v>
      </c>
      <c r="AU557" s="117" t="b">
        <f>IF(Table1[[#This Row],[PROPOSED
Form ID Name]]=Table1[[#This Row],[ADOPTED
Form ID Name]],TRUE,FALSE)</f>
        <v>1</v>
      </c>
      <c r="AV557" s="121" t="s">
        <v>1689</v>
      </c>
      <c r="AW557" s="122" t="b">
        <f>AND(Table1[[#This Row],[PROPOSED Adjustment Description]]=Table1[[#This Row],[ ADOPTED
Adjustment Description]],TRUE,FALSE)</f>
        <v>0</v>
      </c>
    </row>
    <row r="558" spans="1:49" s="1" customFormat="1" ht="45" hidden="1" customHeight="1" x14ac:dyDescent="0.15">
      <c r="A558" s="61">
        <v>200062</v>
      </c>
      <c r="B558" s="73" t="s">
        <v>2367</v>
      </c>
      <c r="C558" s="63">
        <v>171415</v>
      </c>
      <c r="D558" s="73" t="s">
        <v>1271</v>
      </c>
      <c r="E558" s="73" t="s">
        <v>103</v>
      </c>
      <c r="F558" s="73" t="s">
        <v>83</v>
      </c>
      <c r="G558" s="73" t="s">
        <v>89</v>
      </c>
      <c r="H558" s="73" t="s">
        <v>83</v>
      </c>
      <c r="I558" s="125">
        <v>57663</v>
      </c>
      <c r="J558" s="127" t="s">
        <v>2368</v>
      </c>
      <c r="K558" s="74"/>
      <c r="L558" s="75"/>
      <c r="M558" s="75"/>
      <c r="N558" s="75"/>
      <c r="O558" s="75">
        <f>SUM(Table1[[#This Row],[Salaries and Wages]:[Variable Fringe]])</f>
        <v>0</v>
      </c>
      <c r="P558" s="75"/>
      <c r="Q558" s="75"/>
      <c r="R558" s="75"/>
      <c r="S558" s="75"/>
      <c r="T558" s="75"/>
      <c r="U558" s="75"/>
      <c r="V558" s="75"/>
      <c r="W558" s="75">
        <f>SUM(Table1[[#This Row],[ADOPTED
Supplies]:[ADOPTED
Other]])+Table1[[#This Row],[
 ADOPTED
Capital Expenditures]]</f>
        <v>0</v>
      </c>
      <c r="X558" s="75"/>
      <c r="Y558" s="75"/>
      <c r="Z558" s="75"/>
      <c r="AA558" s="75">
        <v>3962</v>
      </c>
      <c r="AB558" s="132" t="s">
        <v>1689</v>
      </c>
      <c r="AC558" s="62" t="s">
        <v>1689</v>
      </c>
      <c r="AD558" s="62" t="s">
        <v>1689</v>
      </c>
      <c r="AE558" s="73" t="s">
        <v>94</v>
      </c>
      <c r="AF558" s="73" t="s">
        <v>69</v>
      </c>
      <c r="AG558" s="93"/>
      <c r="AH558" s="76">
        <v>0</v>
      </c>
      <c r="AI558" s="76"/>
      <c r="AJ558" s="73"/>
      <c r="AK558" s="73"/>
      <c r="AL558" s="73"/>
      <c r="AM558" s="73"/>
      <c r="AN558" s="73"/>
      <c r="AO558" s="62" t="s">
        <v>83</v>
      </c>
      <c r="AP558" s="62"/>
      <c r="AQ558" s="62"/>
      <c r="AR558" s="87"/>
      <c r="AS558" s="87"/>
      <c r="AT558" s="115" t="s">
        <v>2368</v>
      </c>
      <c r="AU558" s="117" t="b">
        <f>IF(Table1[[#This Row],[PROPOSED
Form ID Name]]=Table1[[#This Row],[ADOPTED
Form ID Name]],TRUE,FALSE)</f>
        <v>1</v>
      </c>
      <c r="AV558" s="121" t="s">
        <v>1689</v>
      </c>
      <c r="AW558" s="122" t="b">
        <f>AND(Table1[[#This Row],[PROPOSED Adjustment Description]]=Table1[[#This Row],[ ADOPTED
Adjustment Description]],TRUE,FALSE)</f>
        <v>0</v>
      </c>
    </row>
    <row r="559" spans="1:49" s="1" customFormat="1" ht="45" hidden="1" customHeight="1" x14ac:dyDescent="0.15">
      <c r="A559" s="61">
        <v>200081</v>
      </c>
      <c r="B559" s="73" t="s">
        <v>2369</v>
      </c>
      <c r="C559" s="63">
        <v>171415</v>
      </c>
      <c r="D559" s="73" t="s">
        <v>1271</v>
      </c>
      <c r="E559" s="73" t="s">
        <v>103</v>
      </c>
      <c r="F559" s="73" t="s">
        <v>83</v>
      </c>
      <c r="G559" s="73" t="s">
        <v>134</v>
      </c>
      <c r="H559" s="73" t="s">
        <v>83</v>
      </c>
      <c r="I559" s="125">
        <v>57664</v>
      </c>
      <c r="J559" s="127" t="s">
        <v>2370</v>
      </c>
      <c r="K559" s="74"/>
      <c r="L559" s="75"/>
      <c r="M559" s="75"/>
      <c r="N559" s="75"/>
      <c r="O559" s="75">
        <f>SUM(Table1[[#This Row],[Salaries and Wages]:[Variable Fringe]])</f>
        <v>0</v>
      </c>
      <c r="P559" s="75"/>
      <c r="Q559" s="75"/>
      <c r="R559" s="75"/>
      <c r="S559" s="75"/>
      <c r="T559" s="75"/>
      <c r="U559" s="75"/>
      <c r="V559" s="75"/>
      <c r="W559" s="75">
        <f>SUM(Table1[[#This Row],[ADOPTED
Supplies]:[ADOPTED
Other]])+Table1[[#This Row],[
 ADOPTED
Capital Expenditures]]</f>
        <v>0</v>
      </c>
      <c r="X559" s="75"/>
      <c r="Y559" s="75"/>
      <c r="Z559" s="75"/>
      <c r="AA559" s="85">
        <v>-13593</v>
      </c>
      <c r="AB559" s="132" t="s">
        <v>2371</v>
      </c>
      <c r="AC559" s="62" t="s">
        <v>2371</v>
      </c>
      <c r="AD559" s="62" t="s">
        <v>2371</v>
      </c>
      <c r="AE559" s="73" t="s">
        <v>94</v>
      </c>
      <c r="AF559" s="73" t="s">
        <v>69</v>
      </c>
      <c r="AG559" s="93"/>
      <c r="AH559" s="76">
        <v>0</v>
      </c>
      <c r="AI559" s="76"/>
      <c r="AJ559" s="73"/>
      <c r="AK559" s="73"/>
      <c r="AL559" s="73"/>
      <c r="AM559" s="73"/>
      <c r="AN559" s="73"/>
      <c r="AO559" s="62" t="s">
        <v>83</v>
      </c>
      <c r="AP559" s="62"/>
      <c r="AQ559" s="62"/>
      <c r="AR559" s="87"/>
      <c r="AS559" s="87"/>
      <c r="AT559" s="115" t="s">
        <v>2370</v>
      </c>
      <c r="AU559" s="117" t="b">
        <f>IF(Table1[[#This Row],[PROPOSED
Form ID Name]]=Table1[[#This Row],[ADOPTED
Form ID Name]],TRUE,FALSE)</f>
        <v>1</v>
      </c>
      <c r="AV559" s="121" t="s">
        <v>2371</v>
      </c>
      <c r="AW559" s="122" t="b">
        <f>AND(Table1[[#This Row],[PROPOSED Adjustment Description]]=Table1[[#This Row],[ ADOPTED
Adjustment Description]],TRUE,FALSE)</f>
        <v>0</v>
      </c>
    </row>
    <row r="560" spans="1:49" s="1" customFormat="1" ht="45" hidden="1" customHeight="1" x14ac:dyDescent="0.15">
      <c r="A560" s="67">
        <v>200062</v>
      </c>
      <c r="B560" s="79" t="s">
        <v>2367</v>
      </c>
      <c r="C560" s="69">
        <v>171415</v>
      </c>
      <c r="D560" s="79" t="s">
        <v>1271</v>
      </c>
      <c r="E560" s="79" t="s">
        <v>103</v>
      </c>
      <c r="F560" s="79" t="s">
        <v>83</v>
      </c>
      <c r="G560" s="79" t="s">
        <v>61</v>
      </c>
      <c r="H560" s="79" t="s">
        <v>83</v>
      </c>
      <c r="I560" s="125">
        <v>57665</v>
      </c>
      <c r="J560" s="127" t="s">
        <v>2372</v>
      </c>
      <c r="K560" s="80"/>
      <c r="L560" s="81"/>
      <c r="M560" s="81"/>
      <c r="N560" s="81"/>
      <c r="O560" s="81">
        <f>SUM(Table1[[#This Row],[Salaries and Wages]:[Variable Fringe]])</f>
        <v>0</v>
      </c>
      <c r="P560" s="81"/>
      <c r="Q560" s="83">
        <v>-2048</v>
      </c>
      <c r="R560" s="81"/>
      <c r="S560" s="81"/>
      <c r="T560" s="81">
        <v>1510</v>
      </c>
      <c r="U560" s="81"/>
      <c r="V560" s="81"/>
      <c r="W560" s="81">
        <f>SUM(Table1[[#This Row],[ADOPTED
Supplies]:[ADOPTED
Other]])+Table1[[#This Row],[
 ADOPTED
Capital Expenditures]]</f>
        <v>0</v>
      </c>
      <c r="X560" s="81"/>
      <c r="Y560" s="81"/>
      <c r="Z560" s="83">
        <v>-538</v>
      </c>
      <c r="AA560" s="81"/>
      <c r="AB560" s="132" t="s">
        <v>2359</v>
      </c>
      <c r="AC560" s="68" t="s">
        <v>2359</v>
      </c>
      <c r="AD560" s="68" t="s">
        <v>2359</v>
      </c>
      <c r="AE560" s="79" t="s">
        <v>94</v>
      </c>
      <c r="AF560" s="79" t="s">
        <v>69</v>
      </c>
      <c r="AG560" s="94"/>
      <c r="AH560" s="82">
        <v>0</v>
      </c>
      <c r="AI560" s="82"/>
      <c r="AJ560" s="79"/>
      <c r="AK560" s="79"/>
      <c r="AL560" s="79"/>
      <c r="AM560" s="79"/>
      <c r="AN560" s="79"/>
      <c r="AO560" s="68" t="s">
        <v>83</v>
      </c>
      <c r="AP560" s="68"/>
      <c r="AQ560" s="68"/>
      <c r="AR560" s="87"/>
      <c r="AS560" s="87"/>
      <c r="AT560" s="115" t="s">
        <v>2372</v>
      </c>
      <c r="AU560" s="117" t="b">
        <f>IF(Table1[[#This Row],[PROPOSED
Form ID Name]]=Table1[[#This Row],[ADOPTED
Form ID Name]],TRUE,FALSE)</f>
        <v>1</v>
      </c>
      <c r="AV560" s="121" t="s">
        <v>2359</v>
      </c>
      <c r="AW560" s="122" t="b">
        <f>AND(Table1[[#This Row],[PROPOSED Adjustment Description]]=Table1[[#This Row],[ ADOPTED
Adjustment Description]],TRUE,FALSE)</f>
        <v>0</v>
      </c>
    </row>
    <row r="561" spans="1:49" s="1" customFormat="1" ht="45" hidden="1" customHeight="1" x14ac:dyDescent="0.15">
      <c r="A561" s="61">
        <v>200031</v>
      </c>
      <c r="B561" s="73" t="s">
        <v>2373</v>
      </c>
      <c r="C561" s="63">
        <v>171415</v>
      </c>
      <c r="D561" s="73" t="s">
        <v>1271</v>
      </c>
      <c r="E561" s="73" t="s">
        <v>103</v>
      </c>
      <c r="F561" s="73" t="s">
        <v>83</v>
      </c>
      <c r="G561" s="73" t="s">
        <v>89</v>
      </c>
      <c r="H561" s="73" t="s">
        <v>83</v>
      </c>
      <c r="I561" s="125">
        <v>57666</v>
      </c>
      <c r="J561" s="127" t="s">
        <v>2374</v>
      </c>
      <c r="K561" s="74"/>
      <c r="L561" s="75"/>
      <c r="M561" s="75"/>
      <c r="N561" s="75"/>
      <c r="O561" s="75">
        <f>SUM(Table1[[#This Row],[Salaries and Wages]:[Variable Fringe]])</f>
        <v>0</v>
      </c>
      <c r="P561" s="75"/>
      <c r="Q561" s="75"/>
      <c r="R561" s="75"/>
      <c r="S561" s="75"/>
      <c r="T561" s="75"/>
      <c r="U561" s="75"/>
      <c r="V561" s="75"/>
      <c r="W561" s="75">
        <f>SUM(Table1[[#This Row],[ADOPTED
Supplies]:[ADOPTED
Other]])+Table1[[#This Row],[
 ADOPTED
Capital Expenditures]]</f>
        <v>0</v>
      </c>
      <c r="X561" s="75"/>
      <c r="Y561" s="75"/>
      <c r="Z561" s="75"/>
      <c r="AA561" s="75">
        <v>8686</v>
      </c>
      <c r="AB561" s="132" t="s">
        <v>1689</v>
      </c>
      <c r="AC561" s="62" t="s">
        <v>1689</v>
      </c>
      <c r="AD561" s="62" t="s">
        <v>1689</v>
      </c>
      <c r="AE561" s="73" t="s">
        <v>94</v>
      </c>
      <c r="AF561" s="73" t="s">
        <v>69</v>
      </c>
      <c r="AG561" s="93"/>
      <c r="AH561" s="76">
        <v>0</v>
      </c>
      <c r="AI561" s="76"/>
      <c r="AJ561" s="73"/>
      <c r="AK561" s="73"/>
      <c r="AL561" s="73"/>
      <c r="AM561" s="73"/>
      <c r="AN561" s="73"/>
      <c r="AO561" s="62" t="s">
        <v>83</v>
      </c>
      <c r="AP561" s="62"/>
      <c r="AQ561" s="62"/>
      <c r="AR561" s="87"/>
      <c r="AS561" s="87"/>
      <c r="AT561" s="115" t="s">
        <v>2374</v>
      </c>
      <c r="AU561" s="117" t="b">
        <f>IF(Table1[[#This Row],[PROPOSED
Form ID Name]]=Table1[[#This Row],[ADOPTED
Form ID Name]],TRUE,FALSE)</f>
        <v>1</v>
      </c>
      <c r="AV561" s="121" t="s">
        <v>1689</v>
      </c>
      <c r="AW561" s="122" t="b">
        <f>AND(Table1[[#This Row],[PROPOSED Adjustment Description]]=Table1[[#This Row],[ ADOPTED
Adjustment Description]],TRUE,FALSE)</f>
        <v>0</v>
      </c>
    </row>
    <row r="562" spans="1:49" s="1" customFormat="1" ht="45" hidden="1" customHeight="1" x14ac:dyDescent="0.15">
      <c r="A562" s="61">
        <v>200033</v>
      </c>
      <c r="B562" s="73" t="s">
        <v>2375</v>
      </c>
      <c r="C562" s="63">
        <v>171415</v>
      </c>
      <c r="D562" s="73" t="s">
        <v>1271</v>
      </c>
      <c r="E562" s="73" t="s">
        <v>103</v>
      </c>
      <c r="F562" s="73" t="s">
        <v>83</v>
      </c>
      <c r="G562" s="73" t="s">
        <v>89</v>
      </c>
      <c r="H562" s="73" t="s">
        <v>83</v>
      </c>
      <c r="I562" s="125">
        <v>57667</v>
      </c>
      <c r="J562" s="127" t="s">
        <v>2376</v>
      </c>
      <c r="K562" s="74"/>
      <c r="L562" s="75"/>
      <c r="M562" s="75"/>
      <c r="N562" s="75"/>
      <c r="O562" s="75">
        <f>SUM(Table1[[#This Row],[Salaries and Wages]:[Variable Fringe]])</f>
        <v>0</v>
      </c>
      <c r="P562" s="75"/>
      <c r="Q562" s="75"/>
      <c r="R562" s="75"/>
      <c r="S562" s="75"/>
      <c r="T562" s="75"/>
      <c r="U562" s="75"/>
      <c r="V562" s="75"/>
      <c r="W562" s="75">
        <f>SUM(Table1[[#This Row],[ADOPTED
Supplies]:[ADOPTED
Other]])+Table1[[#This Row],[
 ADOPTED
Capital Expenditures]]</f>
        <v>0</v>
      </c>
      <c r="X562" s="75"/>
      <c r="Y562" s="75"/>
      <c r="Z562" s="75"/>
      <c r="AA562" s="75">
        <v>215265</v>
      </c>
      <c r="AB562" s="132" t="s">
        <v>1689</v>
      </c>
      <c r="AC562" s="62" t="s">
        <v>1689</v>
      </c>
      <c r="AD562" s="62" t="s">
        <v>1689</v>
      </c>
      <c r="AE562" s="73" t="s">
        <v>94</v>
      </c>
      <c r="AF562" s="73" t="s">
        <v>69</v>
      </c>
      <c r="AG562" s="93"/>
      <c r="AH562" s="76">
        <v>0</v>
      </c>
      <c r="AI562" s="76"/>
      <c r="AJ562" s="73"/>
      <c r="AK562" s="73"/>
      <c r="AL562" s="73"/>
      <c r="AM562" s="73"/>
      <c r="AN562" s="73"/>
      <c r="AO562" s="62" t="s">
        <v>83</v>
      </c>
      <c r="AP562" s="62"/>
      <c r="AQ562" s="62"/>
      <c r="AR562" s="87"/>
      <c r="AS562" s="87"/>
      <c r="AT562" s="115" t="s">
        <v>2376</v>
      </c>
      <c r="AU562" s="117" t="b">
        <f>IF(Table1[[#This Row],[PROPOSED
Form ID Name]]=Table1[[#This Row],[ADOPTED
Form ID Name]],TRUE,FALSE)</f>
        <v>1</v>
      </c>
      <c r="AV562" s="121" t="s">
        <v>1689</v>
      </c>
      <c r="AW562" s="122" t="b">
        <f>AND(Table1[[#This Row],[PROPOSED Adjustment Description]]=Table1[[#This Row],[ ADOPTED
Adjustment Description]],TRUE,FALSE)</f>
        <v>0</v>
      </c>
    </row>
    <row r="563" spans="1:49" s="1" customFormat="1" ht="45" hidden="1" customHeight="1" x14ac:dyDescent="0.15">
      <c r="A563" s="67">
        <v>200033</v>
      </c>
      <c r="B563" s="79" t="s">
        <v>2375</v>
      </c>
      <c r="C563" s="69">
        <v>171415</v>
      </c>
      <c r="D563" s="79" t="s">
        <v>1271</v>
      </c>
      <c r="E563" s="79" t="s">
        <v>103</v>
      </c>
      <c r="F563" s="79" t="s">
        <v>83</v>
      </c>
      <c r="G563" s="79" t="s">
        <v>61</v>
      </c>
      <c r="H563" s="79" t="s">
        <v>83</v>
      </c>
      <c r="I563" s="125">
        <v>57668</v>
      </c>
      <c r="J563" s="127" t="s">
        <v>2377</v>
      </c>
      <c r="K563" s="80"/>
      <c r="L563" s="81"/>
      <c r="M563" s="81"/>
      <c r="N563" s="81"/>
      <c r="O563" s="81">
        <f>SUM(Table1[[#This Row],[Salaries and Wages]:[Variable Fringe]])</f>
        <v>0</v>
      </c>
      <c r="P563" s="83">
        <v>-20000</v>
      </c>
      <c r="Q563" s="83">
        <v>-54091</v>
      </c>
      <c r="R563" s="81"/>
      <c r="S563" s="81"/>
      <c r="T563" s="81">
        <v>10949</v>
      </c>
      <c r="U563" s="81"/>
      <c r="V563" s="81"/>
      <c r="W563" s="81">
        <f>SUM(Table1[[#This Row],[ADOPTED
Supplies]:[ADOPTED
Other]])+Table1[[#This Row],[
 ADOPTED
Capital Expenditures]]</f>
        <v>150000</v>
      </c>
      <c r="X563" s="81"/>
      <c r="Y563" s="81"/>
      <c r="Z563" s="83">
        <v>-63142</v>
      </c>
      <c r="AA563" s="81"/>
      <c r="AB563" s="132" t="s">
        <v>2359</v>
      </c>
      <c r="AC563" s="68" t="s">
        <v>2359</v>
      </c>
      <c r="AD563" s="68" t="s">
        <v>2359</v>
      </c>
      <c r="AE563" s="79" t="s">
        <v>94</v>
      </c>
      <c r="AF563" s="79" t="s">
        <v>69</v>
      </c>
      <c r="AG563" s="94"/>
      <c r="AH563" s="82">
        <v>0</v>
      </c>
      <c r="AI563" s="82"/>
      <c r="AJ563" s="79"/>
      <c r="AK563" s="79"/>
      <c r="AL563" s="79"/>
      <c r="AM563" s="79"/>
      <c r="AN563" s="79"/>
      <c r="AO563" s="68" t="s">
        <v>83</v>
      </c>
      <c r="AP563" s="68"/>
      <c r="AQ563" s="68"/>
      <c r="AR563" s="87"/>
      <c r="AS563" s="87"/>
      <c r="AT563" s="115" t="s">
        <v>2377</v>
      </c>
      <c r="AU563" s="117" t="b">
        <f>IF(Table1[[#This Row],[PROPOSED
Form ID Name]]=Table1[[#This Row],[ADOPTED
Form ID Name]],TRUE,FALSE)</f>
        <v>1</v>
      </c>
      <c r="AV563" s="121" t="s">
        <v>2359</v>
      </c>
      <c r="AW563" s="122" t="b">
        <f>AND(Table1[[#This Row],[PROPOSED Adjustment Description]]=Table1[[#This Row],[ ADOPTED
Adjustment Description]],TRUE,FALSE)</f>
        <v>0</v>
      </c>
    </row>
    <row r="564" spans="1:49" s="1" customFormat="1" ht="45" hidden="1" customHeight="1" x14ac:dyDescent="0.15">
      <c r="A564" s="61">
        <v>200714</v>
      </c>
      <c r="B564" s="73" t="s">
        <v>2378</v>
      </c>
      <c r="C564" s="63">
        <v>171415</v>
      </c>
      <c r="D564" s="73" t="s">
        <v>1271</v>
      </c>
      <c r="E564" s="73" t="s">
        <v>103</v>
      </c>
      <c r="F564" s="73" t="s">
        <v>83</v>
      </c>
      <c r="G564" s="73" t="s">
        <v>89</v>
      </c>
      <c r="H564" s="73" t="s">
        <v>83</v>
      </c>
      <c r="I564" s="125">
        <v>57669</v>
      </c>
      <c r="J564" s="127" t="s">
        <v>2379</v>
      </c>
      <c r="K564" s="74"/>
      <c r="L564" s="75"/>
      <c r="M564" s="75"/>
      <c r="N564" s="75"/>
      <c r="O564" s="75">
        <f>SUM(Table1[[#This Row],[Salaries and Wages]:[Variable Fringe]])</f>
        <v>0</v>
      </c>
      <c r="P564" s="75"/>
      <c r="Q564" s="75"/>
      <c r="R564" s="75"/>
      <c r="S564" s="75"/>
      <c r="T564" s="75"/>
      <c r="U564" s="75"/>
      <c r="V564" s="75"/>
      <c r="W564" s="75">
        <f>SUM(Table1[[#This Row],[ADOPTED
Supplies]:[ADOPTED
Other]])+Table1[[#This Row],[
 ADOPTED
Capital Expenditures]]</f>
        <v>1250000</v>
      </c>
      <c r="X564" s="75"/>
      <c r="Y564" s="75"/>
      <c r="Z564" s="75"/>
      <c r="AA564" s="75">
        <v>34201</v>
      </c>
      <c r="AB564" s="132" t="s">
        <v>1689</v>
      </c>
      <c r="AC564" s="62" t="s">
        <v>1689</v>
      </c>
      <c r="AD564" s="62" t="s">
        <v>1689</v>
      </c>
      <c r="AE564" s="73" t="s">
        <v>94</v>
      </c>
      <c r="AF564" s="73" t="s">
        <v>69</v>
      </c>
      <c r="AG564" s="93"/>
      <c r="AH564" s="76">
        <v>0</v>
      </c>
      <c r="AI564" s="76"/>
      <c r="AJ564" s="73"/>
      <c r="AK564" s="73"/>
      <c r="AL564" s="73"/>
      <c r="AM564" s="73"/>
      <c r="AN564" s="73"/>
      <c r="AO564" s="62" t="s">
        <v>83</v>
      </c>
      <c r="AP564" s="62"/>
      <c r="AQ564" s="62"/>
      <c r="AR564" s="87"/>
      <c r="AS564" s="87"/>
      <c r="AT564" s="115" t="s">
        <v>2379</v>
      </c>
      <c r="AU564" s="117" t="b">
        <f>IF(Table1[[#This Row],[PROPOSED
Form ID Name]]=Table1[[#This Row],[ADOPTED
Form ID Name]],TRUE,FALSE)</f>
        <v>1</v>
      </c>
      <c r="AV564" s="121" t="s">
        <v>1689</v>
      </c>
      <c r="AW564" s="122" t="b">
        <f>AND(Table1[[#This Row],[PROPOSED Adjustment Description]]=Table1[[#This Row],[ ADOPTED
Adjustment Description]],TRUE,FALSE)</f>
        <v>0</v>
      </c>
    </row>
    <row r="565" spans="1:49" s="1" customFormat="1" ht="45" hidden="1" customHeight="1" x14ac:dyDescent="0.15">
      <c r="A565" s="67">
        <v>200714</v>
      </c>
      <c r="B565" s="79" t="s">
        <v>2378</v>
      </c>
      <c r="C565" s="69">
        <v>171415</v>
      </c>
      <c r="D565" s="79" t="s">
        <v>1271</v>
      </c>
      <c r="E565" s="79" t="s">
        <v>103</v>
      </c>
      <c r="F565" s="79" t="s">
        <v>83</v>
      </c>
      <c r="G565" s="79" t="s">
        <v>61</v>
      </c>
      <c r="H565" s="79" t="s">
        <v>83</v>
      </c>
      <c r="I565" s="125">
        <v>57670</v>
      </c>
      <c r="J565" s="127" t="s">
        <v>2380</v>
      </c>
      <c r="K565" s="80"/>
      <c r="L565" s="81"/>
      <c r="M565" s="81"/>
      <c r="N565" s="81"/>
      <c r="O565" s="81">
        <f>SUM(Table1[[#This Row],[Salaries and Wages]:[Variable Fringe]])</f>
        <v>110945</v>
      </c>
      <c r="P565" s="81"/>
      <c r="Q565" s="83">
        <v>-205306</v>
      </c>
      <c r="R565" s="81"/>
      <c r="S565" s="81"/>
      <c r="T565" s="81"/>
      <c r="U565" s="81"/>
      <c r="V565" s="81"/>
      <c r="W565" s="81">
        <f>SUM(Table1[[#This Row],[ADOPTED
Supplies]:[ADOPTED
Other]])+Table1[[#This Row],[
 ADOPTED
Capital Expenditures]]</f>
        <v>8480</v>
      </c>
      <c r="X565" s="81"/>
      <c r="Y565" s="81"/>
      <c r="Z565" s="83">
        <v>-205306</v>
      </c>
      <c r="AA565" s="81"/>
      <c r="AB565" s="132" t="s">
        <v>2359</v>
      </c>
      <c r="AC565" s="68" t="s">
        <v>2359</v>
      </c>
      <c r="AD565" s="68" t="s">
        <v>2359</v>
      </c>
      <c r="AE565" s="79" t="s">
        <v>94</v>
      </c>
      <c r="AF565" s="79" t="s">
        <v>69</v>
      </c>
      <c r="AG565" s="94"/>
      <c r="AH565" s="82">
        <v>0</v>
      </c>
      <c r="AI565" s="82"/>
      <c r="AJ565" s="79"/>
      <c r="AK565" s="79"/>
      <c r="AL565" s="79"/>
      <c r="AM565" s="79"/>
      <c r="AN565" s="79"/>
      <c r="AO565" s="68" t="s">
        <v>83</v>
      </c>
      <c r="AP565" s="68"/>
      <c r="AQ565" s="68"/>
      <c r="AR565" s="87"/>
      <c r="AS565" s="87"/>
      <c r="AT565" s="115" t="s">
        <v>2380</v>
      </c>
      <c r="AU565" s="117" t="b">
        <f>IF(Table1[[#This Row],[PROPOSED
Form ID Name]]=Table1[[#This Row],[ADOPTED
Form ID Name]],TRUE,FALSE)</f>
        <v>1</v>
      </c>
      <c r="AV565" s="121" t="s">
        <v>2359</v>
      </c>
      <c r="AW565" s="122" t="b">
        <f>AND(Table1[[#This Row],[PROPOSED Adjustment Description]]=Table1[[#This Row],[ ADOPTED
Adjustment Description]],TRUE,FALSE)</f>
        <v>0</v>
      </c>
    </row>
    <row r="566" spans="1:49" s="1" customFormat="1" ht="45" hidden="1" customHeight="1" x14ac:dyDescent="0.15">
      <c r="A566" s="61">
        <v>200071</v>
      </c>
      <c r="B566" s="73" t="s">
        <v>2381</v>
      </c>
      <c r="C566" s="63">
        <v>171415</v>
      </c>
      <c r="D566" s="73" t="s">
        <v>1271</v>
      </c>
      <c r="E566" s="73" t="s">
        <v>103</v>
      </c>
      <c r="F566" s="73" t="s">
        <v>83</v>
      </c>
      <c r="G566" s="73" t="s">
        <v>89</v>
      </c>
      <c r="H566" s="73" t="s">
        <v>83</v>
      </c>
      <c r="I566" s="125">
        <v>57671</v>
      </c>
      <c r="J566" s="127" t="s">
        <v>2382</v>
      </c>
      <c r="K566" s="74"/>
      <c r="L566" s="75"/>
      <c r="M566" s="75"/>
      <c r="N566" s="75"/>
      <c r="O566" s="75">
        <f>SUM(Table1[[#This Row],[Salaries and Wages]:[Variable Fringe]])</f>
        <v>164769</v>
      </c>
      <c r="P566" s="75"/>
      <c r="Q566" s="75"/>
      <c r="R566" s="75"/>
      <c r="S566" s="75"/>
      <c r="T566" s="75"/>
      <c r="U566" s="75"/>
      <c r="V566" s="75"/>
      <c r="W566" s="75">
        <f>SUM(Table1[[#This Row],[ADOPTED
Supplies]:[ADOPTED
Other]])+Table1[[#This Row],[
 ADOPTED
Capital Expenditures]]</f>
        <v>0</v>
      </c>
      <c r="X566" s="75"/>
      <c r="Y566" s="75"/>
      <c r="Z566" s="75"/>
      <c r="AA566" s="75">
        <v>6202</v>
      </c>
      <c r="AB566" s="132" t="s">
        <v>2371</v>
      </c>
      <c r="AC566" s="62" t="s">
        <v>2371</v>
      </c>
      <c r="AD566" s="62" t="s">
        <v>2371</v>
      </c>
      <c r="AE566" s="73" t="s">
        <v>94</v>
      </c>
      <c r="AF566" s="73" t="s">
        <v>69</v>
      </c>
      <c r="AG566" s="93"/>
      <c r="AH566" s="76">
        <v>0</v>
      </c>
      <c r="AI566" s="76"/>
      <c r="AJ566" s="73"/>
      <c r="AK566" s="73"/>
      <c r="AL566" s="73"/>
      <c r="AM566" s="73"/>
      <c r="AN566" s="73"/>
      <c r="AO566" s="62" t="s">
        <v>83</v>
      </c>
      <c r="AP566" s="62"/>
      <c r="AQ566" s="62"/>
      <c r="AR566" s="87"/>
      <c r="AS566" s="87"/>
      <c r="AT566" s="115" t="s">
        <v>2382</v>
      </c>
      <c r="AU566" s="117" t="b">
        <f>IF(Table1[[#This Row],[PROPOSED
Form ID Name]]=Table1[[#This Row],[ADOPTED
Form ID Name]],TRUE,FALSE)</f>
        <v>1</v>
      </c>
      <c r="AV566" s="121" t="s">
        <v>2371</v>
      </c>
      <c r="AW566" s="122" t="b">
        <f>AND(Table1[[#This Row],[PROPOSED Adjustment Description]]=Table1[[#This Row],[ ADOPTED
Adjustment Description]],TRUE,FALSE)</f>
        <v>0</v>
      </c>
    </row>
    <row r="567" spans="1:49" s="1" customFormat="1" ht="45" hidden="1" customHeight="1" x14ac:dyDescent="0.15">
      <c r="A567" s="61">
        <v>200040</v>
      </c>
      <c r="B567" s="73" t="s">
        <v>2383</v>
      </c>
      <c r="C567" s="63">
        <v>171415</v>
      </c>
      <c r="D567" s="73" t="s">
        <v>1271</v>
      </c>
      <c r="E567" s="73" t="s">
        <v>103</v>
      </c>
      <c r="F567" s="73" t="s">
        <v>83</v>
      </c>
      <c r="G567" s="73" t="s">
        <v>89</v>
      </c>
      <c r="H567" s="73" t="s">
        <v>83</v>
      </c>
      <c r="I567" s="125">
        <v>57672</v>
      </c>
      <c r="J567" s="127" t="s">
        <v>2384</v>
      </c>
      <c r="K567" s="74"/>
      <c r="L567" s="75"/>
      <c r="M567" s="75"/>
      <c r="N567" s="75"/>
      <c r="O567" s="75">
        <f>SUM(Table1[[#This Row],[Salaries and Wages]:[Variable Fringe]])</f>
        <v>84492</v>
      </c>
      <c r="P567" s="75"/>
      <c r="Q567" s="75"/>
      <c r="R567" s="75"/>
      <c r="S567" s="75"/>
      <c r="T567" s="75"/>
      <c r="U567" s="75"/>
      <c r="V567" s="75"/>
      <c r="W567" s="75">
        <f>SUM(Table1[[#This Row],[ADOPTED
Supplies]:[ADOPTED
Other]])+Table1[[#This Row],[
 ADOPTED
Capital Expenditures]]</f>
        <v>0</v>
      </c>
      <c r="X567" s="75"/>
      <c r="Y567" s="75"/>
      <c r="Z567" s="75"/>
      <c r="AA567" s="75">
        <v>767</v>
      </c>
      <c r="AB567" s="132" t="s">
        <v>1689</v>
      </c>
      <c r="AC567" s="62" t="s">
        <v>1689</v>
      </c>
      <c r="AD567" s="62" t="s">
        <v>1689</v>
      </c>
      <c r="AE567" s="73" t="s">
        <v>94</v>
      </c>
      <c r="AF567" s="73" t="s">
        <v>69</v>
      </c>
      <c r="AG567" s="93"/>
      <c r="AH567" s="76">
        <v>0</v>
      </c>
      <c r="AI567" s="76"/>
      <c r="AJ567" s="73"/>
      <c r="AK567" s="73"/>
      <c r="AL567" s="73"/>
      <c r="AM567" s="73"/>
      <c r="AN567" s="73"/>
      <c r="AO567" s="62" t="s">
        <v>83</v>
      </c>
      <c r="AP567" s="62"/>
      <c r="AQ567" s="62"/>
      <c r="AR567" s="87"/>
      <c r="AS567" s="87"/>
      <c r="AT567" s="115" t="s">
        <v>2384</v>
      </c>
      <c r="AU567" s="117" t="b">
        <f>IF(Table1[[#This Row],[PROPOSED
Form ID Name]]=Table1[[#This Row],[ADOPTED
Form ID Name]],TRUE,FALSE)</f>
        <v>1</v>
      </c>
      <c r="AV567" s="121" t="s">
        <v>1689</v>
      </c>
      <c r="AW567" s="122" t="b">
        <f>AND(Table1[[#This Row],[PROPOSED Adjustment Description]]=Table1[[#This Row],[ ADOPTED
Adjustment Description]],TRUE,FALSE)</f>
        <v>0</v>
      </c>
    </row>
    <row r="568" spans="1:49" s="1" customFormat="1" ht="45" hidden="1" customHeight="1" x14ac:dyDescent="0.15">
      <c r="A568" s="61">
        <v>200059</v>
      </c>
      <c r="B568" s="73" t="s">
        <v>2385</v>
      </c>
      <c r="C568" s="63">
        <v>171415</v>
      </c>
      <c r="D568" s="73" t="s">
        <v>1271</v>
      </c>
      <c r="E568" s="73" t="s">
        <v>103</v>
      </c>
      <c r="F568" s="73" t="s">
        <v>83</v>
      </c>
      <c r="G568" s="73" t="s">
        <v>61</v>
      </c>
      <c r="H568" s="73" t="s">
        <v>83</v>
      </c>
      <c r="I568" s="125">
        <v>57673</v>
      </c>
      <c r="J568" s="127" t="s">
        <v>2386</v>
      </c>
      <c r="K568" s="74"/>
      <c r="L568" s="75"/>
      <c r="M568" s="75"/>
      <c r="N568" s="75"/>
      <c r="O568" s="75">
        <f>SUM(Table1[[#This Row],[Salaries and Wages]:[Variable Fringe]])</f>
        <v>0</v>
      </c>
      <c r="P568" s="75"/>
      <c r="Q568" s="75">
        <v>300000</v>
      </c>
      <c r="R568" s="75"/>
      <c r="S568" s="75"/>
      <c r="T568" s="75"/>
      <c r="U568" s="75"/>
      <c r="V568" s="75"/>
      <c r="W568" s="75">
        <f>SUM(Table1[[#This Row],[ADOPTED
Supplies]:[ADOPTED
Other]])+Table1[[#This Row],[
 ADOPTED
Capital Expenditures]]</f>
        <v>15575</v>
      </c>
      <c r="X568" s="75"/>
      <c r="Y568" s="75"/>
      <c r="Z568" s="75">
        <v>300000</v>
      </c>
      <c r="AA568" s="75"/>
      <c r="AB568" s="132" t="s">
        <v>2352</v>
      </c>
      <c r="AC568" s="62" t="s">
        <v>2352</v>
      </c>
      <c r="AD568" s="62" t="s">
        <v>2352</v>
      </c>
      <c r="AE568" s="73" t="s">
        <v>94</v>
      </c>
      <c r="AF568" s="73" t="s">
        <v>69</v>
      </c>
      <c r="AG568" s="93"/>
      <c r="AH568" s="76">
        <v>0</v>
      </c>
      <c r="AI568" s="76"/>
      <c r="AJ568" s="73"/>
      <c r="AK568" s="73"/>
      <c r="AL568" s="73"/>
      <c r="AM568" s="73"/>
      <c r="AN568" s="73"/>
      <c r="AO568" s="62" t="s">
        <v>83</v>
      </c>
      <c r="AP568" s="62"/>
      <c r="AQ568" s="62"/>
      <c r="AR568" s="87"/>
      <c r="AS568" s="87"/>
      <c r="AT568" s="115" t="s">
        <v>2386</v>
      </c>
      <c r="AU568" s="117" t="b">
        <f>IF(Table1[[#This Row],[PROPOSED
Form ID Name]]=Table1[[#This Row],[ADOPTED
Form ID Name]],TRUE,FALSE)</f>
        <v>1</v>
      </c>
      <c r="AV568" s="121" t="s">
        <v>2352</v>
      </c>
      <c r="AW568" s="122" t="b">
        <f>AND(Table1[[#This Row],[PROPOSED Adjustment Description]]=Table1[[#This Row],[ ADOPTED
Adjustment Description]],TRUE,FALSE)</f>
        <v>0</v>
      </c>
    </row>
    <row r="569" spans="1:49" s="1" customFormat="1" ht="45" hidden="1" customHeight="1" x14ac:dyDescent="0.15">
      <c r="A569" s="61">
        <v>200053</v>
      </c>
      <c r="B569" s="73" t="s">
        <v>2387</v>
      </c>
      <c r="C569" s="63">
        <v>171415</v>
      </c>
      <c r="D569" s="73" t="s">
        <v>1271</v>
      </c>
      <c r="E569" s="73" t="s">
        <v>103</v>
      </c>
      <c r="F569" s="73" t="s">
        <v>83</v>
      </c>
      <c r="G569" s="73" t="s">
        <v>89</v>
      </c>
      <c r="H569" s="73" t="s">
        <v>83</v>
      </c>
      <c r="I569" s="125">
        <v>57674</v>
      </c>
      <c r="J569" s="127" t="s">
        <v>2388</v>
      </c>
      <c r="K569" s="74"/>
      <c r="L569" s="75"/>
      <c r="M569" s="75"/>
      <c r="N569" s="75"/>
      <c r="O569" s="75">
        <f>SUM(Table1[[#This Row],[Salaries and Wages]:[Variable Fringe]])</f>
        <v>0</v>
      </c>
      <c r="P569" s="75"/>
      <c r="Q569" s="75"/>
      <c r="R569" s="75"/>
      <c r="S569" s="75"/>
      <c r="T569" s="75"/>
      <c r="U569" s="75"/>
      <c r="V569" s="75"/>
      <c r="W569" s="75">
        <f>SUM(Table1[[#This Row],[ADOPTED
Supplies]:[ADOPTED
Other]])+Table1[[#This Row],[
 ADOPTED
Capital Expenditures]]</f>
        <v>0</v>
      </c>
      <c r="X569" s="75"/>
      <c r="Y569" s="75"/>
      <c r="Z569" s="75"/>
      <c r="AA569" s="75">
        <v>3719</v>
      </c>
      <c r="AB569" s="132" t="s">
        <v>1689</v>
      </c>
      <c r="AC569" s="62" t="s">
        <v>1689</v>
      </c>
      <c r="AD569" s="62" t="s">
        <v>1689</v>
      </c>
      <c r="AE569" s="73" t="s">
        <v>94</v>
      </c>
      <c r="AF569" s="73" t="s">
        <v>69</v>
      </c>
      <c r="AG569" s="93"/>
      <c r="AH569" s="76">
        <v>0</v>
      </c>
      <c r="AI569" s="76"/>
      <c r="AJ569" s="73"/>
      <c r="AK569" s="73"/>
      <c r="AL569" s="73"/>
      <c r="AM569" s="73"/>
      <c r="AN569" s="73"/>
      <c r="AO569" s="62" t="s">
        <v>83</v>
      </c>
      <c r="AP569" s="62"/>
      <c r="AQ569" s="62"/>
      <c r="AR569" s="87"/>
      <c r="AS569" s="87"/>
      <c r="AT569" s="115" t="s">
        <v>2388</v>
      </c>
      <c r="AU569" s="117" t="b">
        <f>IF(Table1[[#This Row],[PROPOSED
Form ID Name]]=Table1[[#This Row],[ADOPTED
Form ID Name]],TRUE,FALSE)</f>
        <v>1</v>
      </c>
      <c r="AV569" s="121" t="s">
        <v>1689</v>
      </c>
      <c r="AW569" s="122" t="b">
        <f>AND(Table1[[#This Row],[PROPOSED Adjustment Description]]=Table1[[#This Row],[ ADOPTED
Adjustment Description]],TRUE,FALSE)</f>
        <v>0</v>
      </c>
    </row>
    <row r="570" spans="1:49" s="1" customFormat="1" ht="45" hidden="1" customHeight="1" x14ac:dyDescent="0.15">
      <c r="A570" s="67">
        <v>200053</v>
      </c>
      <c r="B570" s="79" t="s">
        <v>2387</v>
      </c>
      <c r="C570" s="69">
        <v>171415</v>
      </c>
      <c r="D570" s="79" t="s">
        <v>1271</v>
      </c>
      <c r="E570" s="79" t="s">
        <v>103</v>
      </c>
      <c r="F570" s="79" t="s">
        <v>83</v>
      </c>
      <c r="G570" s="79" t="s">
        <v>61</v>
      </c>
      <c r="H570" s="79" t="s">
        <v>83</v>
      </c>
      <c r="I570" s="125">
        <v>57675</v>
      </c>
      <c r="J570" s="127" t="s">
        <v>2389</v>
      </c>
      <c r="K570" s="80"/>
      <c r="L570" s="81"/>
      <c r="M570" s="81"/>
      <c r="N570" s="81"/>
      <c r="O570" s="81">
        <f>SUM(Table1[[#This Row],[Salaries and Wages]:[Variable Fringe]])</f>
        <v>0</v>
      </c>
      <c r="P570" s="81">
        <v>850</v>
      </c>
      <c r="Q570" s="81">
        <v>30000</v>
      </c>
      <c r="R570" s="81"/>
      <c r="S570" s="81"/>
      <c r="T570" s="81">
        <v>2265</v>
      </c>
      <c r="U570" s="81"/>
      <c r="V570" s="81"/>
      <c r="W570" s="81">
        <f>SUM(Table1[[#This Row],[ADOPTED
Supplies]:[ADOPTED
Other]])+Table1[[#This Row],[
 ADOPTED
Capital Expenditures]]</f>
        <v>0</v>
      </c>
      <c r="X570" s="81"/>
      <c r="Y570" s="81"/>
      <c r="Z570" s="81">
        <v>33115</v>
      </c>
      <c r="AA570" s="81"/>
      <c r="AB570" s="132" t="s">
        <v>2359</v>
      </c>
      <c r="AC570" s="68" t="s">
        <v>2359</v>
      </c>
      <c r="AD570" s="68" t="s">
        <v>2359</v>
      </c>
      <c r="AE570" s="79" t="s">
        <v>94</v>
      </c>
      <c r="AF570" s="79" t="s">
        <v>69</v>
      </c>
      <c r="AG570" s="94"/>
      <c r="AH570" s="82">
        <v>0</v>
      </c>
      <c r="AI570" s="82"/>
      <c r="AJ570" s="79"/>
      <c r="AK570" s="79"/>
      <c r="AL570" s="79"/>
      <c r="AM570" s="79"/>
      <c r="AN570" s="79"/>
      <c r="AO570" s="68" t="s">
        <v>83</v>
      </c>
      <c r="AP570" s="68"/>
      <c r="AQ570" s="68"/>
      <c r="AR570" s="87"/>
      <c r="AS570" s="87"/>
      <c r="AT570" s="115" t="s">
        <v>2389</v>
      </c>
      <c r="AU570" s="117" t="b">
        <f>IF(Table1[[#This Row],[PROPOSED
Form ID Name]]=Table1[[#This Row],[ADOPTED
Form ID Name]],TRUE,FALSE)</f>
        <v>1</v>
      </c>
      <c r="AV570" s="121" t="s">
        <v>2359</v>
      </c>
      <c r="AW570" s="122" t="b">
        <f>AND(Table1[[#This Row],[PROPOSED Adjustment Description]]=Table1[[#This Row],[ ADOPTED
Adjustment Description]],TRUE,FALSE)</f>
        <v>0</v>
      </c>
    </row>
    <row r="571" spans="1:49" s="1" customFormat="1" ht="45" hidden="1" customHeight="1" x14ac:dyDescent="0.15">
      <c r="A571" s="61">
        <v>200068</v>
      </c>
      <c r="B571" s="73" t="s">
        <v>2390</v>
      </c>
      <c r="C571" s="63">
        <v>171415</v>
      </c>
      <c r="D571" s="73" t="s">
        <v>1271</v>
      </c>
      <c r="E571" s="73" t="s">
        <v>103</v>
      </c>
      <c r="F571" s="73" t="s">
        <v>83</v>
      </c>
      <c r="G571" s="73" t="s">
        <v>89</v>
      </c>
      <c r="H571" s="73" t="s">
        <v>83</v>
      </c>
      <c r="I571" s="125">
        <v>57676</v>
      </c>
      <c r="J571" s="127" t="s">
        <v>2391</v>
      </c>
      <c r="K571" s="74"/>
      <c r="L571" s="75"/>
      <c r="M571" s="75"/>
      <c r="N571" s="75"/>
      <c r="O571" s="75">
        <f>SUM(Table1[[#This Row],[Salaries and Wages]:[Variable Fringe]])</f>
        <v>0</v>
      </c>
      <c r="P571" s="75"/>
      <c r="Q571" s="75"/>
      <c r="R571" s="75"/>
      <c r="S571" s="75"/>
      <c r="T571" s="75"/>
      <c r="U571" s="75"/>
      <c r="V571" s="75"/>
      <c r="W571" s="75">
        <f>SUM(Table1[[#This Row],[ADOPTED
Supplies]:[ADOPTED
Other]])+Table1[[#This Row],[
 ADOPTED
Capital Expenditures]]</f>
        <v>0</v>
      </c>
      <c r="X571" s="75"/>
      <c r="Y571" s="75"/>
      <c r="Z571" s="75"/>
      <c r="AA571" s="75">
        <v>2369</v>
      </c>
      <c r="AB571" s="132" t="s">
        <v>1689</v>
      </c>
      <c r="AC571" s="62" t="s">
        <v>1689</v>
      </c>
      <c r="AD571" s="62" t="s">
        <v>1689</v>
      </c>
      <c r="AE571" s="73" t="s">
        <v>94</v>
      </c>
      <c r="AF571" s="73" t="s">
        <v>69</v>
      </c>
      <c r="AG571" s="93"/>
      <c r="AH571" s="76">
        <v>0</v>
      </c>
      <c r="AI571" s="76"/>
      <c r="AJ571" s="73"/>
      <c r="AK571" s="73"/>
      <c r="AL571" s="73"/>
      <c r="AM571" s="73"/>
      <c r="AN571" s="73"/>
      <c r="AO571" s="62" t="s">
        <v>83</v>
      </c>
      <c r="AP571" s="62"/>
      <c r="AQ571" s="62"/>
      <c r="AR571" s="87"/>
      <c r="AS571" s="87"/>
      <c r="AT571" s="115" t="s">
        <v>2391</v>
      </c>
      <c r="AU571" s="117" t="b">
        <f>IF(Table1[[#This Row],[PROPOSED
Form ID Name]]=Table1[[#This Row],[ADOPTED
Form ID Name]],TRUE,FALSE)</f>
        <v>1</v>
      </c>
      <c r="AV571" s="121" t="s">
        <v>1689</v>
      </c>
      <c r="AW571" s="122" t="b">
        <f>AND(Table1[[#This Row],[PROPOSED Adjustment Description]]=Table1[[#This Row],[ ADOPTED
Adjustment Description]],TRUE,FALSE)</f>
        <v>0</v>
      </c>
    </row>
    <row r="572" spans="1:49" s="1" customFormat="1" ht="45" hidden="1" customHeight="1" x14ac:dyDescent="0.15">
      <c r="A572" s="61">
        <v>200044</v>
      </c>
      <c r="B572" s="73" t="s">
        <v>2392</v>
      </c>
      <c r="C572" s="63">
        <v>171415</v>
      </c>
      <c r="D572" s="73" t="s">
        <v>1271</v>
      </c>
      <c r="E572" s="73" t="s">
        <v>103</v>
      </c>
      <c r="F572" s="73" t="s">
        <v>83</v>
      </c>
      <c r="G572" s="73" t="s">
        <v>134</v>
      </c>
      <c r="H572" s="73" t="s">
        <v>83</v>
      </c>
      <c r="I572" s="125">
        <v>57677</v>
      </c>
      <c r="J572" s="127" t="s">
        <v>2393</v>
      </c>
      <c r="K572" s="74"/>
      <c r="L572" s="75"/>
      <c r="M572" s="75"/>
      <c r="N572" s="75"/>
      <c r="O572" s="75">
        <f>SUM(Table1[[#This Row],[Salaries and Wages]:[Variable Fringe]])</f>
        <v>0</v>
      </c>
      <c r="P572" s="75"/>
      <c r="Q572" s="75"/>
      <c r="R572" s="75"/>
      <c r="S572" s="75"/>
      <c r="T572" s="75"/>
      <c r="U572" s="75"/>
      <c r="V572" s="75"/>
      <c r="W572" s="75">
        <f>SUM(Table1[[#This Row],[ADOPTED
Supplies]:[ADOPTED
Other]])+Table1[[#This Row],[
 ADOPTED
Capital Expenditures]]</f>
        <v>-250000</v>
      </c>
      <c r="X572" s="75"/>
      <c r="Y572" s="75"/>
      <c r="Z572" s="75"/>
      <c r="AA572" s="85">
        <v>-8815</v>
      </c>
      <c r="AB572" s="132" t="s">
        <v>1689</v>
      </c>
      <c r="AC572" s="62" t="s">
        <v>1689</v>
      </c>
      <c r="AD572" s="62" t="s">
        <v>1689</v>
      </c>
      <c r="AE572" s="73" t="s">
        <v>94</v>
      </c>
      <c r="AF572" s="73" t="s">
        <v>69</v>
      </c>
      <c r="AG572" s="93"/>
      <c r="AH572" s="76">
        <v>0</v>
      </c>
      <c r="AI572" s="76"/>
      <c r="AJ572" s="73"/>
      <c r="AK572" s="73"/>
      <c r="AL572" s="73"/>
      <c r="AM572" s="73"/>
      <c r="AN572" s="73"/>
      <c r="AO572" s="62" t="s">
        <v>83</v>
      </c>
      <c r="AP572" s="62"/>
      <c r="AQ572" s="62"/>
      <c r="AR572" s="87"/>
      <c r="AS572" s="87"/>
      <c r="AT572" s="115" t="s">
        <v>2393</v>
      </c>
      <c r="AU572" s="117" t="b">
        <f>IF(Table1[[#This Row],[PROPOSED
Form ID Name]]=Table1[[#This Row],[ADOPTED
Form ID Name]],TRUE,FALSE)</f>
        <v>1</v>
      </c>
      <c r="AV572" s="121" t="s">
        <v>1689</v>
      </c>
      <c r="AW572" s="122" t="b">
        <f>AND(Table1[[#This Row],[PROPOSED Adjustment Description]]=Table1[[#This Row],[ ADOPTED
Adjustment Description]],TRUE,FALSE)</f>
        <v>0</v>
      </c>
    </row>
    <row r="573" spans="1:49" s="1" customFormat="1" ht="45" hidden="1" customHeight="1" x14ac:dyDescent="0.15">
      <c r="A573" s="67">
        <v>200068</v>
      </c>
      <c r="B573" s="79" t="s">
        <v>2390</v>
      </c>
      <c r="C573" s="69">
        <v>171415</v>
      </c>
      <c r="D573" s="79" t="s">
        <v>1271</v>
      </c>
      <c r="E573" s="79" t="s">
        <v>103</v>
      </c>
      <c r="F573" s="79" t="s">
        <v>83</v>
      </c>
      <c r="G573" s="79" t="s">
        <v>61</v>
      </c>
      <c r="H573" s="79" t="s">
        <v>83</v>
      </c>
      <c r="I573" s="125">
        <v>57678</v>
      </c>
      <c r="J573" s="127" t="s">
        <v>2394</v>
      </c>
      <c r="K573" s="80"/>
      <c r="L573" s="81"/>
      <c r="M573" s="81"/>
      <c r="N573" s="81"/>
      <c r="O573" s="81">
        <f>SUM(Table1[[#This Row],[Salaries and Wages]:[Variable Fringe]])</f>
        <v>0</v>
      </c>
      <c r="P573" s="81"/>
      <c r="Q573" s="81"/>
      <c r="R573" s="81"/>
      <c r="S573" s="81"/>
      <c r="T573" s="81">
        <v>1510</v>
      </c>
      <c r="U573" s="81"/>
      <c r="V573" s="81"/>
      <c r="W573" s="81">
        <f>SUM(Table1[[#This Row],[ADOPTED
Supplies]:[ADOPTED
Other]])+Table1[[#This Row],[
 ADOPTED
Capital Expenditures]]</f>
        <v>0</v>
      </c>
      <c r="X573" s="81"/>
      <c r="Y573" s="81"/>
      <c r="Z573" s="81">
        <v>1510</v>
      </c>
      <c r="AA573" s="81"/>
      <c r="AB573" s="132" t="s">
        <v>2359</v>
      </c>
      <c r="AC573" s="68" t="s">
        <v>2359</v>
      </c>
      <c r="AD573" s="68" t="s">
        <v>2359</v>
      </c>
      <c r="AE573" s="79" t="s">
        <v>94</v>
      </c>
      <c r="AF573" s="79" t="s">
        <v>69</v>
      </c>
      <c r="AG573" s="94"/>
      <c r="AH573" s="82">
        <v>0</v>
      </c>
      <c r="AI573" s="82"/>
      <c r="AJ573" s="79"/>
      <c r="AK573" s="79"/>
      <c r="AL573" s="79"/>
      <c r="AM573" s="79"/>
      <c r="AN573" s="79"/>
      <c r="AO573" s="68" t="s">
        <v>83</v>
      </c>
      <c r="AP573" s="68"/>
      <c r="AQ573" s="68"/>
      <c r="AR573" s="87"/>
      <c r="AS573" s="87"/>
      <c r="AT573" s="115" t="s">
        <v>2394</v>
      </c>
      <c r="AU573" s="117" t="b">
        <f>IF(Table1[[#This Row],[PROPOSED
Form ID Name]]=Table1[[#This Row],[ADOPTED
Form ID Name]],TRUE,FALSE)</f>
        <v>1</v>
      </c>
      <c r="AV573" s="121" t="s">
        <v>2359</v>
      </c>
      <c r="AW573" s="122" t="b">
        <f>AND(Table1[[#This Row],[PROPOSED Adjustment Description]]=Table1[[#This Row],[ ADOPTED
Adjustment Description]],TRUE,FALSE)</f>
        <v>0</v>
      </c>
    </row>
    <row r="574" spans="1:49" s="1" customFormat="1" ht="45" hidden="1" customHeight="1" x14ac:dyDescent="0.15">
      <c r="A574" s="61">
        <v>200095</v>
      </c>
      <c r="B574" s="73" t="s">
        <v>2395</v>
      </c>
      <c r="C574" s="63">
        <v>171415</v>
      </c>
      <c r="D574" s="73" t="s">
        <v>1271</v>
      </c>
      <c r="E574" s="73" t="s">
        <v>103</v>
      </c>
      <c r="F574" s="73" t="s">
        <v>83</v>
      </c>
      <c r="G574" s="73" t="s">
        <v>134</v>
      </c>
      <c r="H574" s="73" t="s">
        <v>83</v>
      </c>
      <c r="I574" s="125">
        <v>57679</v>
      </c>
      <c r="J574" s="127" t="s">
        <v>2396</v>
      </c>
      <c r="K574" s="74"/>
      <c r="L574" s="75"/>
      <c r="M574" s="75"/>
      <c r="N574" s="75"/>
      <c r="O574" s="75">
        <f>SUM(Table1[[#This Row],[Salaries and Wages]:[Variable Fringe]])</f>
        <v>0</v>
      </c>
      <c r="P574" s="75"/>
      <c r="Q574" s="75"/>
      <c r="R574" s="75"/>
      <c r="S574" s="75"/>
      <c r="T574" s="75"/>
      <c r="U574" s="75"/>
      <c r="V574" s="75"/>
      <c r="W574" s="75">
        <f>SUM(Table1[[#This Row],[ADOPTED
Supplies]:[ADOPTED
Other]])+Table1[[#This Row],[
 ADOPTED
Capital Expenditures]]</f>
        <v>0</v>
      </c>
      <c r="X574" s="75"/>
      <c r="Y574" s="75"/>
      <c r="Z574" s="75"/>
      <c r="AA574" s="85">
        <v>-811</v>
      </c>
      <c r="AB574" s="132" t="s">
        <v>1689</v>
      </c>
      <c r="AC574" s="62" t="s">
        <v>1689</v>
      </c>
      <c r="AD574" s="62" t="s">
        <v>1689</v>
      </c>
      <c r="AE574" s="73" t="s">
        <v>94</v>
      </c>
      <c r="AF574" s="73" t="s">
        <v>69</v>
      </c>
      <c r="AG574" s="93"/>
      <c r="AH574" s="76">
        <v>0</v>
      </c>
      <c r="AI574" s="76"/>
      <c r="AJ574" s="73"/>
      <c r="AK574" s="73"/>
      <c r="AL574" s="73"/>
      <c r="AM574" s="73"/>
      <c r="AN574" s="73"/>
      <c r="AO574" s="62" t="s">
        <v>83</v>
      </c>
      <c r="AP574" s="62"/>
      <c r="AQ574" s="62"/>
      <c r="AR574" s="87"/>
      <c r="AS574" s="87"/>
      <c r="AT574" s="115" t="s">
        <v>2396</v>
      </c>
      <c r="AU574" s="117" t="b">
        <f>IF(Table1[[#This Row],[PROPOSED
Form ID Name]]=Table1[[#This Row],[ADOPTED
Form ID Name]],TRUE,FALSE)</f>
        <v>1</v>
      </c>
      <c r="AV574" s="121" t="s">
        <v>1689</v>
      </c>
      <c r="AW574" s="122" t="b">
        <f>AND(Table1[[#This Row],[PROPOSED Adjustment Description]]=Table1[[#This Row],[ ADOPTED
Adjustment Description]],TRUE,FALSE)</f>
        <v>0</v>
      </c>
    </row>
    <row r="575" spans="1:49" s="1" customFormat="1" ht="45" hidden="1" customHeight="1" x14ac:dyDescent="0.15">
      <c r="A575" s="61">
        <v>200717</v>
      </c>
      <c r="B575" s="73" t="s">
        <v>2397</v>
      </c>
      <c r="C575" s="63">
        <v>171415</v>
      </c>
      <c r="D575" s="73" t="s">
        <v>1271</v>
      </c>
      <c r="E575" s="73" t="s">
        <v>103</v>
      </c>
      <c r="F575" s="73" t="s">
        <v>83</v>
      </c>
      <c r="G575" s="73" t="s">
        <v>89</v>
      </c>
      <c r="H575" s="73" t="s">
        <v>83</v>
      </c>
      <c r="I575" s="125">
        <v>57680</v>
      </c>
      <c r="J575" s="127" t="s">
        <v>2398</v>
      </c>
      <c r="K575" s="74"/>
      <c r="L575" s="75"/>
      <c r="M575" s="75"/>
      <c r="N575" s="75"/>
      <c r="O575" s="75">
        <f>SUM(Table1[[#This Row],[Salaries and Wages]:[Variable Fringe]])</f>
        <v>0</v>
      </c>
      <c r="P575" s="75"/>
      <c r="Q575" s="75"/>
      <c r="R575" s="75"/>
      <c r="S575" s="75"/>
      <c r="T575" s="75"/>
      <c r="U575" s="75"/>
      <c r="V575" s="75"/>
      <c r="W575" s="75">
        <f>SUM(Table1[[#This Row],[ADOPTED
Supplies]:[ADOPTED
Other]])+Table1[[#This Row],[
 ADOPTED
Capital Expenditures]]</f>
        <v>0</v>
      </c>
      <c r="X575" s="75"/>
      <c r="Y575" s="75"/>
      <c r="Z575" s="75"/>
      <c r="AA575" s="75">
        <v>3087</v>
      </c>
      <c r="AB575" s="132" t="s">
        <v>1689</v>
      </c>
      <c r="AC575" s="62" t="s">
        <v>1689</v>
      </c>
      <c r="AD575" s="62" t="s">
        <v>1689</v>
      </c>
      <c r="AE575" s="73" t="s">
        <v>94</v>
      </c>
      <c r="AF575" s="73" t="s">
        <v>69</v>
      </c>
      <c r="AG575" s="93"/>
      <c r="AH575" s="76">
        <v>0</v>
      </c>
      <c r="AI575" s="76"/>
      <c r="AJ575" s="73"/>
      <c r="AK575" s="73"/>
      <c r="AL575" s="73"/>
      <c r="AM575" s="73"/>
      <c r="AN575" s="73"/>
      <c r="AO575" s="62" t="s">
        <v>83</v>
      </c>
      <c r="AP575" s="62"/>
      <c r="AQ575" s="62"/>
      <c r="AR575" s="87"/>
      <c r="AS575" s="87"/>
      <c r="AT575" s="115" t="s">
        <v>2398</v>
      </c>
      <c r="AU575" s="117" t="b">
        <f>IF(Table1[[#This Row],[PROPOSED
Form ID Name]]=Table1[[#This Row],[ADOPTED
Form ID Name]],TRUE,FALSE)</f>
        <v>1</v>
      </c>
      <c r="AV575" s="121" t="s">
        <v>1689</v>
      </c>
      <c r="AW575" s="122" t="b">
        <f>AND(Table1[[#This Row],[PROPOSED Adjustment Description]]=Table1[[#This Row],[ ADOPTED
Adjustment Description]],TRUE,FALSE)</f>
        <v>0</v>
      </c>
    </row>
    <row r="576" spans="1:49" s="1" customFormat="1" ht="45" hidden="1" customHeight="1" x14ac:dyDescent="0.15">
      <c r="A576" s="67">
        <v>200717</v>
      </c>
      <c r="B576" s="79" t="s">
        <v>2397</v>
      </c>
      <c r="C576" s="69">
        <v>171415</v>
      </c>
      <c r="D576" s="79" t="s">
        <v>1271</v>
      </c>
      <c r="E576" s="79" t="s">
        <v>103</v>
      </c>
      <c r="F576" s="79" t="s">
        <v>83</v>
      </c>
      <c r="G576" s="79" t="s">
        <v>61</v>
      </c>
      <c r="H576" s="79" t="s">
        <v>83</v>
      </c>
      <c r="I576" s="125">
        <v>57681</v>
      </c>
      <c r="J576" s="127" t="s">
        <v>2399</v>
      </c>
      <c r="K576" s="80"/>
      <c r="L576" s="81"/>
      <c r="M576" s="81"/>
      <c r="N576" s="81"/>
      <c r="O576" s="81">
        <f>SUM(Table1[[#This Row],[Salaries and Wages]:[Variable Fringe]])</f>
        <v>380708</v>
      </c>
      <c r="P576" s="81"/>
      <c r="Q576" s="81"/>
      <c r="R576" s="81"/>
      <c r="S576" s="81"/>
      <c r="T576" s="81">
        <v>268</v>
      </c>
      <c r="U576" s="81"/>
      <c r="V576" s="81"/>
      <c r="W576" s="81">
        <f>SUM(Table1[[#This Row],[ADOPTED
Supplies]:[ADOPTED
Other]])+Table1[[#This Row],[
 ADOPTED
Capital Expenditures]]</f>
        <v>9000</v>
      </c>
      <c r="X576" s="81"/>
      <c r="Y576" s="81"/>
      <c r="Z576" s="81">
        <v>268</v>
      </c>
      <c r="AA576" s="81"/>
      <c r="AB576" s="132" t="s">
        <v>2359</v>
      </c>
      <c r="AC576" s="68" t="s">
        <v>2359</v>
      </c>
      <c r="AD576" s="68" t="s">
        <v>2359</v>
      </c>
      <c r="AE576" s="79" t="s">
        <v>94</v>
      </c>
      <c r="AF576" s="79" t="s">
        <v>69</v>
      </c>
      <c r="AG576" s="94"/>
      <c r="AH576" s="82">
        <v>0</v>
      </c>
      <c r="AI576" s="82"/>
      <c r="AJ576" s="79"/>
      <c r="AK576" s="79"/>
      <c r="AL576" s="79"/>
      <c r="AM576" s="79"/>
      <c r="AN576" s="79"/>
      <c r="AO576" s="68" t="s">
        <v>83</v>
      </c>
      <c r="AP576" s="68"/>
      <c r="AQ576" s="68"/>
      <c r="AR576" s="87"/>
      <c r="AS576" s="87"/>
      <c r="AT576" s="115" t="s">
        <v>2399</v>
      </c>
      <c r="AU576" s="117" t="b">
        <f>IF(Table1[[#This Row],[PROPOSED
Form ID Name]]=Table1[[#This Row],[ADOPTED
Form ID Name]],TRUE,FALSE)</f>
        <v>1</v>
      </c>
      <c r="AV576" s="121" t="s">
        <v>2359</v>
      </c>
      <c r="AW576" s="122" t="b">
        <f>AND(Table1[[#This Row],[PROPOSED Adjustment Description]]=Table1[[#This Row],[ ADOPTED
Adjustment Description]],TRUE,FALSE)</f>
        <v>0</v>
      </c>
    </row>
    <row r="577" spans="1:49" s="1" customFormat="1" ht="45" hidden="1" customHeight="1" x14ac:dyDescent="0.15">
      <c r="A577" s="61">
        <v>200046</v>
      </c>
      <c r="B577" s="73" t="s">
        <v>2400</v>
      </c>
      <c r="C577" s="63">
        <v>171415</v>
      </c>
      <c r="D577" s="73" t="s">
        <v>1271</v>
      </c>
      <c r="E577" s="73" t="s">
        <v>103</v>
      </c>
      <c r="F577" s="73" t="s">
        <v>83</v>
      </c>
      <c r="G577" s="73" t="s">
        <v>89</v>
      </c>
      <c r="H577" s="73" t="s">
        <v>83</v>
      </c>
      <c r="I577" s="125">
        <v>57682</v>
      </c>
      <c r="J577" s="127" t="s">
        <v>2401</v>
      </c>
      <c r="K577" s="74"/>
      <c r="L577" s="75"/>
      <c r="M577" s="75"/>
      <c r="N577" s="75"/>
      <c r="O577" s="75">
        <f>SUM(Table1[[#This Row],[Salaries and Wages]:[Variable Fringe]])</f>
        <v>0</v>
      </c>
      <c r="P577" s="75"/>
      <c r="Q577" s="75"/>
      <c r="R577" s="75"/>
      <c r="S577" s="75"/>
      <c r="T577" s="75"/>
      <c r="U577" s="75"/>
      <c r="V577" s="75"/>
      <c r="W577" s="75">
        <f>SUM(Table1[[#This Row],[ADOPTED
Supplies]:[ADOPTED
Other]])+Table1[[#This Row],[
 ADOPTED
Capital Expenditures]]</f>
        <v>0</v>
      </c>
      <c r="X577" s="75"/>
      <c r="Y577" s="75"/>
      <c r="Z577" s="75"/>
      <c r="AA577" s="75">
        <v>6510</v>
      </c>
      <c r="AB577" s="132" t="s">
        <v>1689</v>
      </c>
      <c r="AC577" s="62" t="s">
        <v>1689</v>
      </c>
      <c r="AD577" s="62" t="s">
        <v>1689</v>
      </c>
      <c r="AE577" s="73" t="s">
        <v>94</v>
      </c>
      <c r="AF577" s="73" t="s">
        <v>69</v>
      </c>
      <c r="AG577" s="93"/>
      <c r="AH577" s="76">
        <v>0</v>
      </c>
      <c r="AI577" s="76"/>
      <c r="AJ577" s="73"/>
      <c r="AK577" s="73"/>
      <c r="AL577" s="73"/>
      <c r="AM577" s="73"/>
      <c r="AN577" s="73"/>
      <c r="AO577" s="62" t="s">
        <v>83</v>
      </c>
      <c r="AP577" s="62"/>
      <c r="AQ577" s="62"/>
      <c r="AR577" s="87"/>
      <c r="AS577" s="87"/>
      <c r="AT577" s="115" t="s">
        <v>2401</v>
      </c>
      <c r="AU577" s="117" t="b">
        <f>IF(Table1[[#This Row],[PROPOSED
Form ID Name]]=Table1[[#This Row],[ADOPTED
Form ID Name]],TRUE,FALSE)</f>
        <v>1</v>
      </c>
      <c r="AV577" s="121" t="s">
        <v>1689</v>
      </c>
      <c r="AW577" s="122" t="b">
        <f>AND(Table1[[#This Row],[PROPOSED Adjustment Description]]=Table1[[#This Row],[ ADOPTED
Adjustment Description]],TRUE,FALSE)</f>
        <v>0</v>
      </c>
    </row>
    <row r="578" spans="1:49" s="1" customFormat="1" ht="45" hidden="1" customHeight="1" x14ac:dyDescent="0.15">
      <c r="A578" s="61">
        <v>200094</v>
      </c>
      <c r="B578" s="73" t="s">
        <v>2402</v>
      </c>
      <c r="C578" s="63">
        <v>171415</v>
      </c>
      <c r="D578" s="73" t="s">
        <v>1271</v>
      </c>
      <c r="E578" s="73" t="s">
        <v>103</v>
      </c>
      <c r="F578" s="73" t="s">
        <v>83</v>
      </c>
      <c r="G578" s="73" t="s">
        <v>89</v>
      </c>
      <c r="H578" s="73" t="s">
        <v>83</v>
      </c>
      <c r="I578" s="125">
        <v>57683</v>
      </c>
      <c r="J578" s="127" t="s">
        <v>2403</v>
      </c>
      <c r="K578" s="74"/>
      <c r="L578" s="75"/>
      <c r="M578" s="75"/>
      <c r="N578" s="75"/>
      <c r="O578" s="75">
        <f>SUM(Table1[[#This Row],[Salaries and Wages]:[Variable Fringe]])</f>
        <v>0</v>
      </c>
      <c r="P578" s="75"/>
      <c r="Q578" s="75"/>
      <c r="R578" s="75"/>
      <c r="S578" s="75"/>
      <c r="T578" s="75"/>
      <c r="U578" s="75"/>
      <c r="V578" s="75"/>
      <c r="W578" s="75">
        <f>SUM(Table1[[#This Row],[ADOPTED
Supplies]:[ADOPTED
Other]])+Table1[[#This Row],[
 ADOPTED
Capital Expenditures]]</f>
        <v>0</v>
      </c>
      <c r="X578" s="75"/>
      <c r="Y578" s="75"/>
      <c r="Z578" s="75"/>
      <c r="AA578" s="75">
        <v>2314</v>
      </c>
      <c r="AB578" s="132" t="s">
        <v>1689</v>
      </c>
      <c r="AC578" s="62" t="s">
        <v>1689</v>
      </c>
      <c r="AD578" s="62" t="s">
        <v>1689</v>
      </c>
      <c r="AE578" s="73" t="s">
        <v>94</v>
      </c>
      <c r="AF578" s="73" t="s">
        <v>69</v>
      </c>
      <c r="AG578" s="93"/>
      <c r="AH578" s="76">
        <v>0</v>
      </c>
      <c r="AI578" s="76"/>
      <c r="AJ578" s="73"/>
      <c r="AK578" s="73"/>
      <c r="AL578" s="73"/>
      <c r="AM578" s="73"/>
      <c r="AN578" s="73"/>
      <c r="AO578" s="62" t="s">
        <v>83</v>
      </c>
      <c r="AP578" s="62"/>
      <c r="AQ578" s="62"/>
      <c r="AR578" s="87"/>
      <c r="AS578" s="87"/>
      <c r="AT578" s="115" t="s">
        <v>2403</v>
      </c>
      <c r="AU578" s="117" t="b">
        <f>IF(Table1[[#This Row],[PROPOSED
Form ID Name]]=Table1[[#This Row],[ADOPTED
Form ID Name]],TRUE,FALSE)</f>
        <v>1</v>
      </c>
      <c r="AV578" s="121" t="s">
        <v>1689</v>
      </c>
      <c r="AW578" s="122" t="b">
        <f>AND(Table1[[#This Row],[PROPOSED Adjustment Description]]=Table1[[#This Row],[ ADOPTED
Adjustment Description]],TRUE,FALSE)</f>
        <v>0</v>
      </c>
    </row>
    <row r="579" spans="1:49" s="1" customFormat="1" ht="45" hidden="1" customHeight="1" x14ac:dyDescent="0.15">
      <c r="A579" s="61">
        <v>200718</v>
      </c>
      <c r="B579" s="73" t="s">
        <v>2404</v>
      </c>
      <c r="C579" s="63">
        <v>171415</v>
      </c>
      <c r="D579" s="73" t="s">
        <v>1271</v>
      </c>
      <c r="E579" s="73" t="s">
        <v>103</v>
      </c>
      <c r="F579" s="73" t="s">
        <v>83</v>
      </c>
      <c r="G579" s="73" t="s">
        <v>89</v>
      </c>
      <c r="H579" s="73" t="s">
        <v>83</v>
      </c>
      <c r="I579" s="125">
        <v>57684</v>
      </c>
      <c r="J579" s="127" t="s">
        <v>2405</v>
      </c>
      <c r="K579" s="74"/>
      <c r="L579" s="75"/>
      <c r="M579" s="75"/>
      <c r="N579" s="75"/>
      <c r="O579" s="75">
        <f>SUM(Table1[[#This Row],[Salaries and Wages]:[Variable Fringe]])</f>
        <v>500555</v>
      </c>
      <c r="P579" s="75"/>
      <c r="Q579" s="75"/>
      <c r="R579" s="75"/>
      <c r="S579" s="75"/>
      <c r="T579" s="75"/>
      <c r="U579" s="75"/>
      <c r="V579" s="75"/>
      <c r="W579" s="75">
        <f>SUM(Table1[[#This Row],[ADOPTED
Supplies]:[ADOPTED
Other]])+Table1[[#This Row],[
 ADOPTED
Capital Expenditures]]</f>
        <v>0</v>
      </c>
      <c r="X579" s="75"/>
      <c r="Y579" s="75"/>
      <c r="Z579" s="75"/>
      <c r="AA579" s="75">
        <v>1903</v>
      </c>
      <c r="AB579" s="132" t="s">
        <v>1689</v>
      </c>
      <c r="AC579" s="62" t="s">
        <v>1689</v>
      </c>
      <c r="AD579" s="62" t="s">
        <v>1689</v>
      </c>
      <c r="AE579" s="73" t="s">
        <v>94</v>
      </c>
      <c r="AF579" s="73" t="s">
        <v>69</v>
      </c>
      <c r="AG579" s="93"/>
      <c r="AH579" s="76">
        <v>0</v>
      </c>
      <c r="AI579" s="76"/>
      <c r="AJ579" s="73"/>
      <c r="AK579" s="73"/>
      <c r="AL579" s="73"/>
      <c r="AM579" s="73"/>
      <c r="AN579" s="73"/>
      <c r="AO579" s="62" t="s">
        <v>83</v>
      </c>
      <c r="AP579" s="62"/>
      <c r="AQ579" s="62"/>
      <c r="AR579" s="87"/>
      <c r="AS579" s="87"/>
      <c r="AT579" s="115" t="s">
        <v>2405</v>
      </c>
      <c r="AU579" s="117" t="b">
        <f>IF(Table1[[#This Row],[PROPOSED
Form ID Name]]=Table1[[#This Row],[ADOPTED
Form ID Name]],TRUE,FALSE)</f>
        <v>1</v>
      </c>
      <c r="AV579" s="121" t="s">
        <v>1689</v>
      </c>
      <c r="AW579" s="122" t="b">
        <f>AND(Table1[[#This Row],[PROPOSED Adjustment Description]]=Table1[[#This Row],[ ADOPTED
Adjustment Description]],TRUE,FALSE)</f>
        <v>0</v>
      </c>
    </row>
    <row r="580" spans="1:49" s="1" customFormat="1" ht="45" hidden="1" customHeight="1" x14ac:dyDescent="0.15">
      <c r="A580" s="61">
        <v>200065</v>
      </c>
      <c r="B580" s="73" t="s">
        <v>2406</v>
      </c>
      <c r="C580" s="63">
        <v>171415</v>
      </c>
      <c r="D580" s="73" t="s">
        <v>1271</v>
      </c>
      <c r="E580" s="73" t="s">
        <v>103</v>
      </c>
      <c r="F580" s="73" t="s">
        <v>83</v>
      </c>
      <c r="G580" s="73" t="s">
        <v>89</v>
      </c>
      <c r="H580" s="73" t="s">
        <v>83</v>
      </c>
      <c r="I580" s="125">
        <v>57685</v>
      </c>
      <c r="J580" s="127" t="s">
        <v>2407</v>
      </c>
      <c r="K580" s="74"/>
      <c r="L580" s="75"/>
      <c r="M580" s="75"/>
      <c r="N580" s="75"/>
      <c r="O580" s="75">
        <f>SUM(Table1[[#This Row],[Salaries and Wages]:[Variable Fringe]])</f>
        <v>0</v>
      </c>
      <c r="P580" s="75"/>
      <c r="Q580" s="75"/>
      <c r="R580" s="75"/>
      <c r="S580" s="75"/>
      <c r="T580" s="75"/>
      <c r="U580" s="75"/>
      <c r="V580" s="75"/>
      <c r="W580" s="75">
        <f>SUM(Table1[[#This Row],[ADOPTED
Supplies]:[ADOPTED
Other]])+Table1[[#This Row],[
 ADOPTED
Capital Expenditures]]</f>
        <v>20000</v>
      </c>
      <c r="X580" s="75"/>
      <c r="Y580" s="75"/>
      <c r="Z580" s="75"/>
      <c r="AA580" s="75">
        <v>173</v>
      </c>
      <c r="AB580" s="132" t="s">
        <v>1689</v>
      </c>
      <c r="AC580" s="62" t="s">
        <v>1689</v>
      </c>
      <c r="AD580" s="62" t="s">
        <v>1689</v>
      </c>
      <c r="AE580" s="73" t="s">
        <v>94</v>
      </c>
      <c r="AF580" s="73" t="s">
        <v>69</v>
      </c>
      <c r="AG580" s="93"/>
      <c r="AH580" s="76">
        <v>0</v>
      </c>
      <c r="AI580" s="76"/>
      <c r="AJ580" s="73"/>
      <c r="AK580" s="73"/>
      <c r="AL580" s="73"/>
      <c r="AM580" s="73"/>
      <c r="AN580" s="73"/>
      <c r="AO580" s="62" t="s">
        <v>83</v>
      </c>
      <c r="AP580" s="62"/>
      <c r="AQ580" s="62"/>
      <c r="AR580" s="87"/>
      <c r="AS580" s="87"/>
      <c r="AT580" s="115" t="s">
        <v>2407</v>
      </c>
      <c r="AU580" s="117" t="b">
        <f>IF(Table1[[#This Row],[PROPOSED
Form ID Name]]=Table1[[#This Row],[ADOPTED
Form ID Name]],TRUE,FALSE)</f>
        <v>1</v>
      </c>
      <c r="AV580" s="121" t="s">
        <v>1689</v>
      </c>
      <c r="AW580" s="122" t="b">
        <f>AND(Table1[[#This Row],[PROPOSED Adjustment Description]]=Table1[[#This Row],[ ADOPTED
Adjustment Description]],TRUE,FALSE)</f>
        <v>0</v>
      </c>
    </row>
    <row r="581" spans="1:49" s="1" customFormat="1" ht="45" hidden="1" customHeight="1" x14ac:dyDescent="0.15">
      <c r="A581" s="67">
        <v>200718</v>
      </c>
      <c r="B581" s="79" t="s">
        <v>2404</v>
      </c>
      <c r="C581" s="69">
        <v>171415</v>
      </c>
      <c r="D581" s="79" t="s">
        <v>1271</v>
      </c>
      <c r="E581" s="79" t="s">
        <v>103</v>
      </c>
      <c r="F581" s="79" t="s">
        <v>83</v>
      </c>
      <c r="G581" s="79" t="s">
        <v>61</v>
      </c>
      <c r="H581" s="79" t="s">
        <v>83</v>
      </c>
      <c r="I581" s="125">
        <v>57686</v>
      </c>
      <c r="J581" s="127" t="s">
        <v>2408</v>
      </c>
      <c r="K581" s="80"/>
      <c r="L581" s="81"/>
      <c r="M581" s="81"/>
      <c r="N581" s="81"/>
      <c r="O581" s="81">
        <f>SUM(Table1[[#This Row],[Salaries and Wages]:[Variable Fringe]])</f>
        <v>0</v>
      </c>
      <c r="P581" s="81"/>
      <c r="Q581" s="81"/>
      <c r="R581" s="81"/>
      <c r="S581" s="81"/>
      <c r="T581" s="81">
        <v>164</v>
      </c>
      <c r="U581" s="81"/>
      <c r="V581" s="81"/>
      <c r="W581" s="81">
        <f>SUM(Table1[[#This Row],[ADOPTED
Supplies]:[ADOPTED
Other]])+Table1[[#This Row],[
 ADOPTED
Capital Expenditures]]</f>
        <v>0</v>
      </c>
      <c r="X581" s="81"/>
      <c r="Y581" s="81"/>
      <c r="Z581" s="81">
        <v>164</v>
      </c>
      <c r="AA581" s="81"/>
      <c r="AB581" s="132" t="s">
        <v>2359</v>
      </c>
      <c r="AC581" s="68" t="s">
        <v>2359</v>
      </c>
      <c r="AD581" s="68" t="s">
        <v>2359</v>
      </c>
      <c r="AE581" s="79" t="s">
        <v>94</v>
      </c>
      <c r="AF581" s="79" t="s">
        <v>69</v>
      </c>
      <c r="AG581" s="94"/>
      <c r="AH581" s="82">
        <v>0</v>
      </c>
      <c r="AI581" s="82"/>
      <c r="AJ581" s="79"/>
      <c r="AK581" s="79"/>
      <c r="AL581" s="79"/>
      <c r="AM581" s="79"/>
      <c r="AN581" s="79"/>
      <c r="AO581" s="68" t="s">
        <v>83</v>
      </c>
      <c r="AP581" s="68"/>
      <c r="AQ581" s="68"/>
      <c r="AR581" s="87"/>
      <c r="AS581" s="87"/>
      <c r="AT581" s="115" t="s">
        <v>2408</v>
      </c>
      <c r="AU581" s="117" t="b">
        <f>IF(Table1[[#This Row],[PROPOSED
Form ID Name]]=Table1[[#This Row],[ADOPTED
Form ID Name]],TRUE,FALSE)</f>
        <v>1</v>
      </c>
      <c r="AV581" s="121" t="s">
        <v>2359</v>
      </c>
      <c r="AW581" s="122" t="b">
        <f>AND(Table1[[#This Row],[PROPOSED Adjustment Description]]=Table1[[#This Row],[ ADOPTED
Adjustment Description]],TRUE,FALSE)</f>
        <v>0</v>
      </c>
    </row>
    <row r="582" spans="1:49" s="1" customFormat="1" ht="45" hidden="1" customHeight="1" x14ac:dyDescent="0.15">
      <c r="A582" s="61">
        <v>200719</v>
      </c>
      <c r="B582" s="73" t="s">
        <v>2409</v>
      </c>
      <c r="C582" s="63">
        <v>171415</v>
      </c>
      <c r="D582" s="73" t="s">
        <v>1271</v>
      </c>
      <c r="E582" s="73" t="s">
        <v>103</v>
      </c>
      <c r="F582" s="73" t="s">
        <v>83</v>
      </c>
      <c r="G582" s="73" t="s">
        <v>89</v>
      </c>
      <c r="H582" s="73" t="s">
        <v>83</v>
      </c>
      <c r="I582" s="125">
        <v>57687</v>
      </c>
      <c r="J582" s="127" t="s">
        <v>2410</v>
      </c>
      <c r="K582" s="74"/>
      <c r="L582" s="75"/>
      <c r="M582" s="75"/>
      <c r="N582" s="75"/>
      <c r="O582" s="75">
        <f>SUM(Table1[[#This Row],[Salaries and Wages]:[Variable Fringe]])</f>
        <v>0</v>
      </c>
      <c r="P582" s="75"/>
      <c r="Q582" s="75"/>
      <c r="R582" s="75"/>
      <c r="S582" s="75"/>
      <c r="T582" s="75"/>
      <c r="U582" s="75"/>
      <c r="V582" s="75"/>
      <c r="W582" s="75">
        <f>SUM(Table1[[#This Row],[ADOPTED
Supplies]:[ADOPTED
Other]])+Table1[[#This Row],[
 ADOPTED
Capital Expenditures]]</f>
        <v>0</v>
      </c>
      <c r="X582" s="75"/>
      <c r="Y582" s="75"/>
      <c r="Z582" s="75"/>
      <c r="AA582" s="75">
        <v>1425</v>
      </c>
      <c r="AB582" s="132" t="s">
        <v>1689</v>
      </c>
      <c r="AC582" s="62" t="s">
        <v>1689</v>
      </c>
      <c r="AD582" s="62" t="s">
        <v>1689</v>
      </c>
      <c r="AE582" s="73" t="s">
        <v>94</v>
      </c>
      <c r="AF582" s="73" t="s">
        <v>69</v>
      </c>
      <c r="AG582" s="93"/>
      <c r="AH582" s="76">
        <v>0</v>
      </c>
      <c r="AI582" s="76"/>
      <c r="AJ582" s="73"/>
      <c r="AK582" s="73"/>
      <c r="AL582" s="73"/>
      <c r="AM582" s="73"/>
      <c r="AN582" s="73"/>
      <c r="AO582" s="62" t="s">
        <v>83</v>
      </c>
      <c r="AP582" s="62"/>
      <c r="AQ582" s="62"/>
      <c r="AR582" s="87"/>
      <c r="AS582" s="87"/>
      <c r="AT582" s="115" t="s">
        <v>2410</v>
      </c>
      <c r="AU582" s="117" t="b">
        <f>IF(Table1[[#This Row],[PROPOSED
Form ID Name]]=Table1[[#This Row],[ADOPTED
Form ID Name]],TRUE,FALSE)</f>
        <v>1</v>
      </c>
      <c r="AV582" s="121" t="s">
        <v>1689</v>
      </c>
      <c r="AW582" s="122" t="b">
        <f>AND(Table1[[#This Row],[PROPOSED Adjustment Description]]=Table1[[#This Row],[ ADOPTED
Adjustment Description]],TRUE,FALSE)</f>
        <v>0</v>
      </c>
    </row>
    <row r="583" spans="1:49" s="1" customFormat="1" ht="45" hidden="1" customHeight="1" x14ac:dyDescent="0.15">
      <c r="A583" s="67">
        <v>200719</v>
      </c>
      <c r="B583" s="79" t="s">
        <v>2409</v>
      </c>
      <c r="C583" s="69">
        <v>171415</v>
      </c>
      <c r="D583" s="79" t="s">
        <v>1271</v>
      </c>
      <c r="E583" s="79" t="s">
        <v>103</v>
      </c>
      <c r="F583" s="79" t="s">
        <v>83</v>
      </c>
      <c r="G583" s="79" t="s">
        <v>61</v>
      </c>
      <c r="H583" s="79" t="s">
        <v>83</v>
      </c>
      <c r="I583" s="125">
        <v>57688</v>
      </c>
      <c r="J583" s="127" t="s">
        <v>2411</v>
      </c>
      <c r="K583" s="80"/>
      <c r="L583" s="81"/>
      <c r="M583" s="81"/>
      <c r="N583" s="81"/>
      <c r="O583" s="81">
        <f>SUM(Table1[[#This Row],[Salaries and Wages]:[Variable Fringe]])</f>
        <v>0</v>
      </c>
      <c r="P583" s="81"/>
      <c r="Q583" s="81"/>
      <c r="R583" s="81"/>
      <c r="S583" s="81"/>
      <c r="T583" s="81">
        <v>111</v>
      </c>
      <c r="U583" s="81"/>
      <c r="V583" s="81"/>
      <c r="W583" s="81">
        <f>SUM(Table1[[#This Row],[ADOPTED
Supplies]:[ADOPTED
Other]])+Table1[[#This Row],[
 ADOPTED
Capital Expenditures]]</f>
        <v>0</v>
      </c>
      <c r="X583" s="81"/>
      <c r="Y583" s="81"/>
      <c r="Z583" s="81">
        <v>111</v>
      </c>
      <c r="AA583" s="81"/>
      <c r="AB583" s="132" t="s">
        <v>2359</v>
      </c>
      <c r="AC583" s="68" t="s">
        <v>2359</v>
      </c>
      <c r="AD583" s="68" t="s">
        <v>2359</v>
      </c>
      <c r="AE583" s="79" t="s">
        <v>94</v>
      </c>
      <c r="AF583" s="79" t="s">
        <v>69</v>
      </c>
      <c r="AG583" s="94"/>
      <c r="AH583" s="82">
        <v>0</v>
      </c>
      <c r="AI583" s="82"/>
      <c r="AJ583" s="79"/>
      <c r="AK583" s="79"/>
      <c r="AL583" s="79"/>
      <c r="AM583" s="79"/>
      <c r="AN583" s="79"/>
      <c r="AO583" s="68" t="s">
        <v>83</v>
      </c>
      <c r="AP583" s="68"/>
      <c r="AQ583" s="68"/>
      <c r="AR583" s="87"/>
      <c r="AS583" s="87"/>
      <c r="AT583" s="115" t="s">
        <v>2411</v>
      </c>
      <c r="AU583" s="117" t="b">
        <f>IF(Table1[[#This Row],[PROPOSED
Form ID Name]]=Table1[[#This Row],[ADOPTED
Form ID Name]],TRUE,FALSE)</f>
        <v>1</v>
      </c>
      <c r="AV583" s="121" t="s">
        <v>2359</v>
      </c>
      <c r="AW583" s="122" t="b">
        <f>AND(Table1[[#This Row],[PROPOSED Adjustment Description]]=Table1[[#This Row],[ ADOPTED
Adjustment Description]],TRUE,FALSE)</f>
        <v>0</v>
      </c>
    </row>
    <row r="584" spans="1:49" s="1" customFormat="1" ht="45" hidden="1" customHeight="1" x14ac:dyDescent="0.15">
      <c r="A584" s="61">
        <v>200052</v>
      </c>
      <c r="B584" s="73" t="s">
        <v>2412</v>
      </c>
      <c r="C584" s="63">
        <v>171415</v>
      </c>
      <c r="D584" s="73" t="s">
        <v>1271</v>
      </c>
      <c r="E584" s="73" t="s">
        <v>103</v>
      </c>
      <c r="F584" s="73" t="s">
        <v>83</v>
      </c>
      <c r="G584" s="73" t="s">
        <v>89</v>
      </c>
      <c r="H584" s="73" t="s">
        <v>83</v>
      </c>
      <c r="I584" s="125">
        <v>57689</v>
      </c>
      <c r="J584" s="127" t="s">
        <v>2413</v>
      </c>
      <c r="K584" s="74"/>
      <c r="L584" s="75"/>
      <c r="M584" s="75"/>
      <c r="N584" s="75"/>
      <c r="O584" s="75">
        <f>SUM(Table1[[#This Row],[Salaries and Wages]:[Variable Fringe]])</f>
        <v>0</v>
      </c>
      <c r="P584" s="75"/>
      <c r="Q584" s="75"/>
      <c r="R584" s="75"/>
      <c r="S584" s="75"/>
      <c r="T584" s="75"/>
      <c r="U584" s="75"/>
      <c r="V584" s="75"/>
      <c r="W584" s="75">
        <f>SUM(Table1[[#This Row],[ADOPTED
Supplies]:[ADOPTED
Other]])+Table1[[#This Row],[
 ADOPTED
Capital Expenditures]]</f>
        <v>0</v>
      </c>
      <c r="X584" s="75"/>
      <c r="Y584" s="75"/>
      <c r="Z584" s="75"/>
      <c r="AA584" s="75">
        <v>6280</v>
      </c>
      <c r="AB584" s="132" t="s">
        <v>1689</v>
      </c>
      <c r="AC584" s="62" t="s">
        <v>1689</v>
      </c>
      <c r="AD584" s="62" t="s">
        <v>1689</v>
      </c>
      <c r="AE584" s="73" t="s">
        <v>94</v>
      </c>
      <c r="AF584" s="73" t="s">
        <v>69</v>
      </c>
      <c r="AG584" s="93"/>
      <c r="AH584" s="76">
        <v>0</v>
      </c>
      <c r="AI584" s="76"/>
      <c r="AJ584" s="73"/>
      <c r="AK584" s="73"/>
      <c r="AL584" s="73"/>
      <c r="AM584" s="73"/>
      <c r="AN584" s="73"/>
      <c r="AO584" s="62" t="s">
        <v>83</v>
      </c>
      <c r="AP584" s="62"/>
      <c r="AQ584" s="62"/>
      <c r="AR584" s="87"/>
      <c r="AS584" s="87"/>
      <c r="AT584" s="115" t="s">
        <v>2413</v>
      </c>
      <c r="AU584" s="117" t="b">
        <f>IF(Table1[[#This Row],[PROPOSED
Form ID Name]]=Table1[[#This Row],[ADOPTED
Form ID Name]],TRUE,FALSE)</f>
        <v>1</v>
      </c>
      <c r="AV584" s="121" t="s">
        <v>1689</v>
      </c>
      <c r="AW584" s="122" t="b">
        <f>AND(Table1[[#This Row],[PROPOSED Adjustment Description]]=Table1[[#This Row],[ ADOPTED
Adjustment Description]],TRUE,FALSE)</f>
        <v>0</v>
      </c>
    </row>
    <row r="585" spans="1:49" s="1" customFormat="1" ht="45" hidden="1" customHeight="1" x14ac:dyDescent="0.15">
      <c r="A585" s="61">
        <v>200080</v>
      </c>
      <c r="B585" s="73" t="s">
        <v>2414</v>
      </c>
      <c r="C585" s="63">
        <v>171415</v>
      </c>
      <c r="D585" s="73" t="s">
        <v>1271</v>
      </c>
      <c r="E585" s="73" t="s">
        <v>103</v>
      </c>
      <c r="F585" s="73" t="s">
        <v>83</v>
      </c>
      <c r="G585" s="73" t="s">
        <v>89</v>
      </c>
      <c r="H585" s="73" t="s">
        <v>83</v>
      </c>
      <c r="I585" s="125">
        <v>57690</v>
      </c>
      <c r="J585" s="127" t="s">
        <v>2415</v>
      </c>
      <c r="K585" s="74"/>
      <c r="L585" s="75"/>
      <c r="M585" s="75"/>
      <c r="N585" s="75"/>
      <c r="O585" s="75">
        <f>SUM(Table1[[#This Row],[Salaries and Wages]:[Variable Fringe]])</f>
        <v>0</v>
      </c>
      <c r="P585" s="75"/>
      <c r="Q585" s="75"/>
      <c r="R585" s="75"/>
      <c r="S585" s="75"/>
      <c r="T585" s="75"/>
      <c r="U585" s="75"/>
      <c r="V585" s="75"/>
      <c r="W585" s="75">
        <f>SUM(Table1[[#This Row],[ADOPTED
Supplies]:[ADOPTED
Other]])+Table1[[#This Row],[
 ADOPTED
Capital Expenditures]]</f>
        <v>0</v>
      </c>
      <c r="X585" s="75"/>
      <c r="Y585" s="75"/>
      <c r="Z585" s="75"/>
      <c r="AA585" s="75">
        <v>448</v>
      </c>
      <c r="AB585" s="132" t="s">
        <v>1689</v>
      </c>
      <c r="AC585" s="62" t="s">
        <v>1689</v>
      </c>
      <c r="AD585" s="62" t="s">
        <v>1689</v>
      </c>
      <c r="AE585" s="73" t="s">
        <v>94</v>
      </c>
      <c r="AF585" s="73" t="s">
        <v>69</v>
      </c>
      <c r="AG585" s="93"/>
      <c r="AH585" s="76">
        <v>0</v>
      </c>
      <c r="AI585" s="76"/>
      <c r="AJ585" s="73"/>
      <c r="AK585" s="73"/>
      <c r="AL585" s="73"/>
      <c r="AM585" s="73"/>
      <c r="AN585" s="73"/>
      <c r="AO585" s="62" t="s">
        <v>83</v>
      </c>
      <c r="AP585" s="62"/>
      <c r="AQ585" s="62"/>
      <c r="AR585" s="87"/>
      <c r="AS585" s="87"/>
      <c r="AT585" s="115" t="s">
        <v>2415</v>
      </c>
      <c r="AU585" s="117" t="b">
        <f>IF(Table1[[#This Row],[PROPOSED
Form ID Name]]=Table1[[#This Row],[ADOPTED
Form ID Name]],TRUE,FALSE)</f>
        <v>1</v>
      </c>
      <c r="AV585" s="121" t="s">
        <v>1689</v>
      </c>
      <c r="AW585" s="122" t="b">
        <f>AND(Table1[[#This Row],[PROPOSED Adjustment Description]]=Table1[[#This Row],[ ADOPTED
Adjustment Description]],TRUE,FALSE)</f>
        <v>0</v>
      </c>
    </row>
    <row r="586" spans="1:49" s="1" customFormat="1" ht="45" hidden="1" customHeight="1" x14ac:dyDescent="0.15">
      <c r="A586" s="67">
        <v>200080</v>
      </c>
      <c r="B586" s="79" t="s">
        <v>2414</v>
      </c>
      <c r="C586" s="69">
        <v>171415</v>
      </c>
      <c r="D586" s="79" t="s">
        <v>1271</v>
      </c>
      <c r="E586" s="79" t="s">
        <v>103</v>
      </c>
      <c r="F586" s="79" t="s">
        <v>83</v>
      </c>
      <c r="G586" s="79" t="s">
        <v>61</v>
      </c>
      <c r="H586" s="79" t="s">
        <v>83</v>
      </c>
      <c r="I586" s="125">
        <v>57691</v>
      </c>
      <c r="J586" s="127" t="s">
        <v>2416</v>
      </c>
      <c r="K586" s="80"/>
      <c r="L586" s="81"/>
      <c r="M586" s="81"/>
      <c r="N586" s="81"/>
      <c r="O586" s="81">
        <f>SUM(Table1[[#This Row],[Salaries and Wages]:[Variable Fringe]])</f>
        <v>0</v>
      </c>
      <c r="P586" s="81">
        <v>5000</v>
      </c>
      <c r="Q586" s="81"/>
      <c r="R586" s="81"/>
      <c r="S586" s="81"/>
      <c r="T586" s="81">
        <v>1510</v>
      </c>
      <c r="U586" s="81"/>
      <c r="V586" s="81"/>
      <c r="W586" s="81">
        <f>SUM(Table1[[#This Row],[ADOPTED
Supplies]:[ADOPTED
Other]])+Table1[[#This Row],[
 ADOPTED
Capital Expenditures]]</f>
        <v>-3188</v>
      </c>
      <c r="X586" s="81"/>
      <c r="Y586" s="81"/>
      <c r="Z586" s="81">
        <v>6510</v>
      </c>
      <c r="AA586" s="81"/>
      <c r="AB586" s="132" t="s">
        <v>2359</v>
      </c>
      <c r="AC586" s="68" t="s">
        <v>2359</v>
      </c>
      <c r="AD586" s="68" t="s">
        <v>2359</v>
      </c>
      <c r="AE586" s="79" t="s">
        <v>94</v>
      </c>
      <c r="AF586" s="79" t="s">
        <v>69</v>
      </c>
      <c r="AG586" s="94"/>
      <c r="AH586" s="82">
        <v>0</v>
      </c>
      <c r="AI586" s="82"/>
      <c r="AJ586" s="79"/>
      <c r="AK586" s="79"/>
      <c r="AL586" s="79"/>
      <c r="AM586" s="79"/>
      <c r="AN586" s="79"/>
      <c r="AO586" s="68" t="s">
        <v>83</v>
      </c>
      <c r="AP586" s="68"/>
      <c r="AQ586" s="68"/>
      <c r="AR586" s="87"/>
      <c r="AS586" s="87"/>
      <c r="AT586" s="115" t="s">
        <v>2416</v>
      </c>
      <c r="AU586" s="117" t="b">
        <f>IF(Table1[[#This Row],[PROPOSED
Form ID Name]]=Table1[[#This Row],[ADOPTED
Form ID Name]],TRUE,FALSE)</f>
        <v>1</v>
      </c>
      <c r="AV586" s="121" t="s">
        <v>2359</v>
      </c>
      <c r="AW586" s="122" t="b">
        <f>AND(Table1[[#This Row],[PROPOSED Adjustment Description]]=Table1[[#This Row],[ ADOPTED
Adjustment Description]],TRUE,FALSE)</f>
        <v>0</v>
      </c>
    </row>
    <row r="587" spans="1:49" s="1" customFormat="1" ht="45" hidden="1" customHeight="1" x14ac:dyDescent="0.15">
      <c r="A587" s="61">
        <v>200056</v>
      </c>
      <c r="B587" s="73" t="s">
        <v>2417</v>
      </c>
      <c r="C587" s="63">
        <v>171415</v>
      </c>
      <c r="D587" s="73" t="s">
        <v>1271</v>
      </c>
      <c r="E587" s="73" t="s">
        <v>103</v>
      </c>
      <c r="F587" s="73" t="s">
        <v>83</v>
      </c>
      <c r="G587" s="73" t="s">
        <v>89</v>
      </c>
      <c r="H587" s="73" t="s">
        <v>83</v>
      </c>
      <c r="I587" s="125">
        <v>57692</v>
      </c>
      <c r="J587" s="127" t="s">
        <v>2418</v>
      </c>
      <c r="K587" s="74"/>
      <c r="L587" s="75"/>
      <c r="M587" s="75"/>
      <c r="N587" s="75"/>
      <c r="O587" s="75">
        <f>SUM(Table1[[#This Row],[Salaries and Wages]:[Variable Fringe]])</f>
        <v>0</v>
      </c>
      <c r="P587" s="75"/>
      <c r="Q587" s="75"/>
      <c r="R587" s="75"/>
      <c r="S587" s="75"/>
      <c r="T587" s="75"/>
      <c r="U587" s="75"/>
      <c r="V587" s="75"/>
      <c r="W587" s="75">
        <f>SUM(Table1[[#This Row],[ADOPTED
Supplies]:[ADOPTED
Other]])+Table1[[#This Row],[
 ADOPTED
Capital Expenditures]]</f>
        <v>0</v>
      </c>
      <c r="X587" s="75"/>
      <c r="Y587" s="75"/>
      <c r="Z587" s="75"/>
      <c r="AA587" s="75">
        <v>21335</v>
      </c>
      <c r="AB587" s="132" t="s">
        <v>1689</v>
      </c>
      <c r="AC587" s="62" t="s">
        <v>1689</v>
      </c>
      <c r="AD587" s="62" t="s">
        <v>1689</v>
      </c>
      <c r="AE587" s="73" t="s">
        <v>94</v>
      </c>
      <c r="AF587" s="73" t="s">
        <v>69</v>
      </c>
      <c r="AG587" s="93"/>
      <c r="AH587" s="76">
        <v>0</v>
      </c>
      <c r="AI587" s="76"/>
      <c r="AJ587" s="73"/>
      <c r="AK587" s="73"/>
      <c r="AL587" s="73"/>
      <c r="AM587" s="73"/>
      <c r="AN587" s="73"/>
      <c r="AO587" s="62" t="s">
        <v>83</v>
      </c>
      <c r="AP587" s="62"/>
      <c r="AQ587" s="62"/>
      <c r="AR587" s="87"/>
      <c r="AS587" s="87"/>
      <c r="AT587" s="115" t="s">
        <v>2418</v>
      </c>
      <c r="AU587" s="117" t="b">
        <f>IF(Table1[[#This Row],[PROPOSED
Form ID Name]]=Table1[[#This Row],[ADOPTED
Form ID Name]],TRUE,FALSE)</f>
        <v>1</v>
      </c>
      <c r="AV587" s="121" t="s">
        <v>1689</v>
      </c>
      <c r="AW587" s="122" t="b">
        <f>AND(Table1[[#This Row],[PROPOSED Adjustment Description]]=Table1[[#This Row],[ ADOPTED
Adjustment Description]],TRUE,FALSE)</f>
        <v>0</v>
      </c>
    </row>
    <row r="588" spans="1:49" s="1" customFormat="1" ht="45" hidden="1" customHeight="1" x14ac:dyDescent="0.15">
      <c r="A588" s="61">
        <v>200023</v>
      </c>
      <c r="B588" s="73" t="s">
        <v>2419</v>
      </c>
      <c r="C588" s="63">
        <v>171415</v>
      </c>
      <c r="D588" s="73" t="s">
        <v>1271</v>
      </c>
      <c r="E588" s="73" t="s">
        <v>103</v>
      </c>
      <c r="F588" s="73" t="s">
        <v>83</v>
      </c>
      <c r="G588" s="73" t="s">
        <v>89</v>
      </c>
      <c r="H588" s="73" t="s">
        <v>83</v>
      </c>
      <c r="I588" s="125">
        <v>57693</v>
      </c>
      <c r="J588" s="127" t="s">
        <v>2420</v>
      </c>
      <c r="K588" s="74"/>
      <c r="L588" s="75"/>
      <c r="M588" s="75"/>
      <c r="N588" s="75"/>
      <c r="O588" s="75">
        <f>SUM(Table1[[#This Row],[Salaries and Wages]:[Variable Fringe]])</f>
        <v>0</v>
      </c>
      <c r="P588" s="75"/>
      <c r="Q588" s="75"/>
      <c r="R588" s="75"/>
      <c r="S588" s="75"/>
      <c r="T588" s="75"/>
      <c r="U588" s="75"/>
      <c r="V588" s="75"/>
      <c r="W588" s="75">
        <f>SUM(Table1[[#This Row],[ADOPTED
Supplies]:[ADOPTED
Other]])+Table1[[#This Row],[
 ADOPTED
Capital Expenditures]]</f>
        <v>24369</v>
      </c>
      <c r="X588" s="75"/>
      <c r="Y588" s="75"/>
      <c r="Z588" s="75"/>
      <c r="AA588" s="75">
        <v>120810</v>
      </c>
      <c r="AB588" s="132" t="s">
        <v>1689</v>
      </c>
      <c r="AC588" s="62" t="s">
        <v>1689</v>
      </c>
      <c r="AD588" s="62" t="s">
        <v>1689</v>
      </c>
      <c r="AE588" s="73" t="s">
        <v>94</v>
      </c>
      <c r="AF588" s="73" t="s">
        <v>69</v>
      </c>
      <c r="AG588" s="93"/>
      <c r="AH588" s="76">
        <v>0</v>
      </c>
      <c r="AI588" s="76"/>
      <c r="AJ588" s="73"/>
      <c r="AK588" s="73"/>
      <c r="AL588" s="73"/>
      <c r="AM588" s="73"/>
      <c r="AN588" s="73"/>
      <c r="AO588" s="62" t="s">
        <v>83</v>
      </c>
      <c r="AP588" s="62"/>
      <c r="AQ588" s="62"/>
      <c r="AR588" s="87"/>
      <c r="AS588" s="87"/>
      <c r="AT588" s="115" t="s">
        <v>2420</v>
      </c>
      <c r="AU588" s="117" t="b">
        <f>IF(Table1[[#This Row],[PROPOSED
Form ID Name]]=Table1[[#This Row],[ADOPTED
Form ID Name]],TRUE,FALSE)</f>
        <v>1</v>
      </c>
      <c r="AV588" s="121" t="s">
        <v>1689</v>
      </c>
      <c r="AW588" s="122" t="b">
        <f>AND(Table1[[#This Row],[PROPOSED Adjustment Description]]=Table1[[#This Row],[ ADOPTED
Adjustment Description]],TRUE,FALSE)</f>
        <v>0</v>
      </c>
    </row>
    <row r="589" spans="1:49" s="1" customFormat="1" ht="45" hidden="1" customHeight="1" x14ac:dyDescent="0.15">
      <c r="A589" s="61">
        <v>200032</v>
      </c>
      <c r="B589" s="73" t="s">
        <v>2421</v>
      </c>
      <c r="C589" s="63">
        <v>171415</v>
      </c>
      <c r="D589" s="73" t="s">
        <v>1271</v>
      </c>
      <c r="E589" s="73" t="s">
        <v>103</v>
      </c>
      <c r="F589" s="73" t="s">
        <v>83</v>
      </c>
      <c r="G589" s="73" t="s">
        <v>134</v>
      </c>
      <c r="H589" s="73" t="s">
        <v>83</v>
      </c>
      <c r="I589" s="125">
        <v>57694</v>
      </c>
      <c r="J589" s="127" t="s">
        <v>2422</v>
      </c>
      <c r="K589" s="74"/>
      <c r="L589" s="75"/>
      <c r="M589" s="75"/>
      <c r="N589" s="75"/>
      <c r="O589" s="75">
        <f>SUM(Table1[[#This Row],[Salaries and Wages]:[Variable Fringe]])</f>
        <v>0</v>
      </c>
      <c r="P589" s="75"/>
      <c r="Q589" s="75"/>
      <c r="R589" s="75"/>
      <c r="S589" s="75"/>
      <c r="T589" s="75"/>
      <c r="U589" s="75"/>
      <c r="V589" s="75"/>
      <c r="W589" s="75">
        <f>SUM(Table1[[#This Row],[ADOPTED
Supplies]:[ADOPTED
Other]])+Table1[[#This Row],[
 ADOPTED
Capital Expenditures]]</f>
        <v>0</v>
      </c>
      <c r="X589" s="75"/>
      <c r="Y589" s="75"/>
      <c r="Z589" s="75"/>
      <c r="AA589" s="85">
        <v>-3329</v>
      </c>
      <c r="AB589" s="132" t="s">
        <v>1689</v>
      </c>
      <c r="AC589" s="62" t="s">
        <v>1689</v>
      </c>
      <c r="AD589" s="62" t="s">
        <v>1689</v>
      </c>
      <c r="AE589" s="73" t="s">
        <v>94</v>
      </c>
      <c r="AF589" s="73" t="s">
        <v>69</v>
      </c>
      <c r="AG589" s="93"/>
      <c r="AH589" s="76">
        <v>0</v>
      </c>
      <c r="AI589" s="76"/>
      <c r="AJ589" s="73"/>
      <c r="AK589" s="73"/>
      <c r="AL589" s="73"/>
      <c r="AM589" s="73"/>
      <c r="AN589" s="73"/>
      <c r="AO589" s="62" t="s">
        <v>83</v>
      </c>
      <c r="AP589" s="62"/>
      <c r="AQ589" s="62"/>
      <c r="AR589" s="87"/>
      <c r="AS589" s="87"/>
      <c r="AT589" s="115" t="s">
        <v>2422</v>
      </c>
      <c r="AU589" s="117" t="b">
        <f>IF(Table1[[#This Row],[PROPOSED
Form ID Name]]=Table1[[#This Row],[ADOPTED
Form ID Name]],TRUE,FALSE)</f>
        <v>1</v>
      </c>
      <c r="AV589" s="121" t="s">
        <v>1689</v>
      </c>
      <c r="AW589" s="122" t="b">
        <f>AND(Table1[[#This Row],[PROPOSED Adjustment Description]]=Table1[[#This Row],[ ADOPTED
Adjustment Description]],TRUE,FALSE)</f>
        <v>0</v>
      </c>
    </row>
    <row r="590" spans="1:49" s="1" customFormat="1" ht="45" hidden="1" customHeight="1" x14ac:dyDescent="0.15">
      <c r="A590" s="67">
        <v>200023</v>
      </c>
      <c r="B590" s="79" t="s">
        <v>2419</v>
      </c>
      <c r="C590" s="69">
        <v>171415</v>
      </c>
      <c r="D590" s="79" t="s">
        <v>1271</v>
      </c>
      <c r="E590" s="79" t="s">
        <v>103</v>
      </c>
      <c r="F590" s="79" t="s">
        <v>83</v>
      </c>
      <c r="G590" s="79" t="s">
        <v>61</v>
      </c>
      <c r="H590" s="79" t="s">
        <v>83</v>
      </c>
      <c r="I590" s="125">
        <v>57695</v>
      </c>
      <c r="J590" s="127" t="s">
        <v>2423</v>
      </c>
      <c r="K590" s="80"/>
      <c r="L590" s="81"/>
      <c r="M590" s="81"/>
      <c r="N590" s="81"/>
      <c r="O590" s="81">
        <f>SUM(Table1[[#This Row],[Salaries and Wages]:[Variable Fringe]])</f>
        <v>0</v>
      </c>
      <c r="P590" s="81"/>
      <c r="Q590" s="81">
        <v>500</v>
      </c>
      <c r="R590" s="81"/>
      <c r="S590" s="81"/>
      <c r="T590" s="81"/>
      <c r="U590" s="81"/>
      <c r="V590" s="81"/>
      <c r="W590" s="81">
        <f>SUM(Table1[[#This Row],[ADOPTED
Supplies]:[ADOPTED
Other]])+Table1[[#This Row],[
 ADOPTED
Capital Expenditures]]</f>
        <v>25849</v>
      </c>
      <c r="X590" s="81"/>
      <c r="Y590" s="81"/>
      <c r="Z590" s="81">
        <v>500</v>
      </c>
      <c r="AA590" s="81"/>
      <c r="AB590" s="132" t="s">
        <v>2359</v>
      </c>
      <c r="AC590" s="68" t="s">
        <v>2359</v>
      </c>
      <c r="AD590" s="68" t="s">
        <v>2359</v>
      </c>
      <c r="AE590" s="79" t="s">
        <v>94</v>
      </c>
      <c r="AF590" s="79" t="s">
        <v>69</v>
      </c>
      <c r="AG590" s="94"/>
      <c r="AH590" s="82">
        <v>0</v>
      </c>
      <c r="AI590" s="82"/>
      <c r="AJ590" s="79"/>
      <c r="AK590" s="79"/>
      <c r="AL590" s="79"/>
      <c r="AM590" s="79"/>
      <c r="AN590" s="79"/>
      <c r="AO590" s="68" t="s">
        <v>83</v>
      </c>
      <c r="AP590" s="68"/>
      <c r="AQ590" s="68"/>
      <c r="AR590" s="87"/>
      <c r="AS590" s="87"/>
      <c r="AT590" s="115" t="s">
        <v>2423</v>
      </c>
      <c r="AU590" s="117" t="b">
        <f>IF(Table1[[#This Row],[PROPOSED
Form ID Name]]=Table1[[#This Row],[ADOPTED
Form ID Name]],TRUE,FALSE)</f>
        <v>1</v>
      </c>
      <c r="AV590" s="121" t="s">
        <v>2359</v>
      </c>
      <c r="AW590" s="122" t="b">
        <f>AND(Table1[[#This Row],[PROPOSED Adjustment Description]]=Table1[[#This Row],[ ADOPTED
Adjustment Description]],TRUE,FALSE)</f>
        <v>0</v>
      </c>
    </row>
    <row r="591" spans="1:49" s="1" customFormat="1" ht="45" hidden="1" customHeight="1" x14ac:dyDescent="0.15">
      <c r="A591" s="61">
        <v>200063</v>
      </c>
      <c r="B591" s="73" t="s">
        <v>2424</v>
      </c>
      <c r="C591" s="63">
        <v>171415</v>
      </c>
      <c r="D591" s="73" t="s">
        <v>1271</v>
      </c>
      <c r="E591" s="73" t="s">
        <v>103</v>
      </c>
      <c r="F591" s="73" t="s">
        <v>83</v>
      </c>
      <c r="G591" s="73" t="s">
        <v>89</v>
      </c>
      <c r="H591" s="73" t="s">
        <v>83</v>
      </c>
      <c r="I591" s="125">
        <v>57696</v>
      </c>
      <c r="J591" s="127" t="s">
        <v>2425</v>
      </c>
      <c r="K591" s="74"/>
      <c r="L591" s="75"/>
      <c r="M591" s="75"/>
      <c r="N591" s="75"/>
      <c r="O591" s="75">
        <f>SUM(Table1[[#This Row],[Salaries and Wages]:[Variable Fringe]])</f>
        <v>0</v>
      </c>
      <c r="P591" s="75"/>
      <c r="Q591" s="75"/>
      <c r="R591" s="75"/>
      <c r="S591" s="75"/>
      <c r="T591" s="75"/>
      <c r="U591" s="75"/>
      <c r="V591" s="75"/>
      <c r="W591" s="75">
        <f>SUM(Table1[[#This Row],[ADOPTED
Supplies]:[ADOPTED
Other]])+Table1[[#This Row],[
 ADOPTED
Capital Expenditures]]</f>
        <v>0</v>
      </c>
      <c r="X591" s="75"/>
      <c r="Y591" s="75"/>
      <c r="Z591" s="75"/>
      <c r="AA591" s="75">
        <v>40577</v>
      </c>
      <c r="AB591" s="132" t="s">
        <v>1689</v>
      </c>
      <c r="AC591" s="62" t="s">
        <v>1689</v>
      </c>
      <c r="AD591" s="62" t="s">
        <v>1689</v>
      </c>
      <c r="AE591" s="73" t="s">
        <v>94</v>
      </c>
      <c r="AF591" s="73" t="s">
        <v>69</v>
      </c>
      <c r="AG591" s="93"/>
      <c r="AH591" s="76">
        <v>0</v>
      </c>
      <c r="AI591" s="76"/>
      <c r="AJ591" s="73"/>
      <c r="AK591" s="73"/>
      <c r="AL591" s="73"/>
      <c r="AM591" s="73"/>
      <c r="AN591" s="73"/>
      <c r="AO591" s="62" t="s">
        <v>83</v>
      </c>
      <c r="AP591" s="62"/>
      <c r="AQ591" s="62"/>
      <c r="AR591" s="87"/>
      <c r="AS591" s="87"/>
      <c r="AT591" s="115" t="s">
        <v>2425</v>
      </c>
      <c r="AU591" s="117" t="b">
        <f>IF(Table1[[#This Row],[PROPOSED
Form ID Name]]=Table1[[#This Row],[ADOPTED
Form ID Name]],TRUE,FALSE)</f>
        <v>1</v>
      </c>
      <c r="AV591" s="121" t="s">
        <v>1689</v>
      </c>
      <c r="AW591" s="122" t="b">
        <f>AND(Table1[[#This Row],[PROPOSED Adjustment Description]]=Table1[[#This Row],[ ADOPTED
Adjustment Description]],TRUE,FALSE)</f>
        <v>0</v>
      </c>
    </row>
    <row r="592" spans="1:49" s="1" customFormat="1" ht="45" hidden="1" customHeight="1" x14ac:dyDescent="0.15">
      <c r="A592" s="61">
        <v>200037</v>
      </c>
      <c r="B592" s="73" t="s">
        <v>2426</v>
      </c>
      <c r="C592" s="63">
        <v>171415</v>
      </c>
      <c r="D592" s="73" t="s">
        <v>1271</v>
      </c>
      <c r="E592" s="73" t="s">
        <v>103</v>
      </c>
      <c r="F592" s="73" t="s">
        <v>83</v>
      </c>
      <c r="G592" s="73" t="s">
        <v>89</v>
      </c>
      <c r="H592" s="73" t="s">
        <v>83</v>
      </c>
      <c r="I592" s="125">
        <v>57697</v>
      </c>
      <c r="J592" s="127" t="s">
        <v>2427</v>
      </c>
      <c r="K592" s="74"/>
      <c r="L592" s="75"/>
      <c r="M592" s="75"/>
      <c r="N592" s="75"/>
      <c r="O592" s="75">
        <f>SUM(Table1[[#This Row],[Salaries and Wages]:[Variable Fringe]])</f>
        <v>0</v>
      </c>
      <c r="P592" s="75"/>
      <c r="Q592" s="75"/>
      <c r="R592" s="75"/>
      <c r="S592" s="75"/>
      <c r="T592" s="75"/>
      <c r="U592" s="75"/>
      <c r="V592" s="75"/>
      <c r="W592" s="75">
        <f>SUM(Table1[[#This Row],[ADOPTED
Supplies]:[ADOPTED
Other]])+Table1[[#This Row],[
 ADOPTED
Capital Expenditures]]</f>
        <v>0</v>
      </c>
      <c r="X592" s="75"/>
      <c r="Y592" s="75"/>
      <c r="Z592" s="75"/>
      <c r="AA592" s="75">
        <v>41268</v>
      </c>
      <c r="AB592" s="132" t="s">
        <v>1689</v>
      </c>
      <c r="AC592" s="62" t="s">
        <v>1689</v>
      </c>
      <c r="AD592" s="62" t="s">
        <v>1689</v>
      </c>
      <c r="AE592" s="73" t="s">
        <v>94</v>
      </c>
      <c r="AF592" s="73" t="s">
        <v>69</v>
      </c>
      <c r="AG592" s="93"/>
      <c r="AH592" s="76">
        <v>0</v>
      </c>
      <c r="AI592" s="76"/>
      <c r="AJ592" s="73"/>
      <c r="AK592" s="73"/>
      <c r="AL592" s="73"/>
      <c r="AM592" s="73"/>
      <c r="AN592" s="73"/>
      <c r="AO592" s="62" t="s">
        <v>83</v>
      </c>
      <c r="AP592" s="62"/>
      <c r="AQ592" s="62"/>
      <c r="AR592" s="87"/>
      <c r="AS592" s="87"/>
      <c r="AT592" s="115" t="s">
        <v>2427</v>
      </c>
      <c r="AU592" s="117" t="b">
        <f>IF(Table1[[#This Row],[PROPOSED
Form ID Name]]=Table1[[#This Row],[ADOPTED
Form ID Name]],TRUE,FALSE)</f>
        <v>1</v>
      </c>
      <c r="AV592" s="121" t="s">
        <v>1689</v>
      </c>
      <c r="AW592" s="122" t="b">
        <f>AND(Table1[[#This Row],[PROPOSED Adjustment Description]]=Table1[[#This Row],[ ADOPTED
Adjustment Description]],TRUE,FALSE)</f>
        <v>0</v>
      </c>
    </row>
    <row r="593" spans="1:49" s="1" customFormat="1" ht="45" hidden="1" customHeight="1" x14ac:dyDescent="0.15">
      <c r="A593" s="61">
        <v>200096</v>
      </c>
      <c r="B593" s="73" t="s">
        <v>2428</v>
      </c>
      <c r="C593" s="63">
        <v>171415</v>
      </c>
      <c r="D593" s="73" t="s">
        <v>1271</v>
      </c>
      <c r="E593" s="73" t="s">
        <v>103</v>
      </c>
      <c r="F593" s="73" t="s">
        <v>83</v>
      </c>
      <c r="G593" s="73" t="s">
        <v>134</v>
      </c>
      <c r="H593" s="73" t="s">
        <v>83</v>
      </c>
      <c r="I593" s="125">
        <v>57698</v>
      </c>
      <c r="J593" s="127" t="s">
        <v>2429</v>
      </c>
      <c r="K593" s="74"/>
      <c r="L593" s="75"/>
      <c r="M593" s="75"/>
      <c r="N593" s="75"/>
      <c r="O593" s="75">
        <f>SUM(Table1[[#This Row],[Salaries and Wages]:[Variable Fringe]])</f>
        <v>0</v>
      </c>
      <c r="P593" s="75"/>
      <c r="Q593" s="75"/>
      <c r="R593" s="75"/>
      <c r="S593" s="75"/>
      <c r="T593" s="75"/>
      <c r="U593" s="75"/>
      <c r="V593" s="75"/>
      <c r="W593" s="75">
        <f>SUM(Table1[[#This Row],[ADOPTED
Supplies]:[ADOPTED
Other]])+Table1[[#This Row],[
 ADOPTED
Capital Expenditures]]</f>
        <v>13781</v>
      </c>
      <c r="X593" s="75"/>
      <c r="Y593" s="75"/>
      <c r="Z593" s="75"/>
      <c r="AA593" s="85">
        <v>-24466</v>
      </c>
      <c r="AB593" s="132" t="s">
        <v>1689</v>
      </c>
      <c r="AC593" s="62" t="s">
        <v>1689</v>
      </c>
      <c r="AD593" s="62" t="s">
        <v>1689</v>
      </c>
      <c r="AE593" s="73" t="s">
        <v>94</v>
      </c>
      <c r="AF593" s="73" t="s">
        <v>69</v>
      </c>
      <c r="AG593" s="93"/>
      <c r="AH593" s="76">
        <v>0</v>
      </c>
      <c r="AI593" s="76"/>
      <c r="AJ593" s="73"/>
      <c r="AK593" s="73"/>
      <c r="AL593" s="73"/>
      <c r="AM593" s="73"/>
      <c r="AN593" s="73"/>
      <c r="AO593" s="62" t="s">
        <v>83</v>
      </c>
      <c r="AP593" s="62"/>
      <c r="AQ593" s="62"/>
      <c r="AR593" s="87"/>
      <c r="AS593" s="87"/>
      <c r="AT593" s="115" t="s">
        <v>2429</v>
      </c>
      <c r="AU593" s="117" t="b">
        <f>IF(Table1[[#This Row],[PROPOSED
Form ID Name]]=Table1[[#This Row],[ADOPTED
Form ID Name]],TRUE,FALSE)</f>
        <v>1</v>
      </c>
      <c r="AV593" s="121" t="s">
        <v>1689</v>
      </c>
      <c r="AW593" s="122" t="b">
        <f>AND(Table1[[#This Row],[PROPOSED Adjustment Description]]=Table1[[#This Row],[ ADOPTED
Adjustment Description]],TRUE,FALSE)</f>
        <v>0</v>
      </c>
    </row>
    <row r="594" spans="1:49" s="1" customFormat="1" ht="45" hidden="1" customHeight="1" x14ac:dyDescent="0.15">
      <c r="A594" s="67">
        <v>200037</v>
      </c>
      <c r="B594" s="79" t="s">
        <v>2426</v>
      </c>
      <c r="C594" s="69">
        <v>171415</v>
      </c>
      <c r="D594" s="79" t="s">
        <v>1271</v>
      </c>
      <c r="E594" s="79" t="s">
        <v>103</v>
      </c>
      <c r="F594" s="79" t="s">
        <v>83</v>
      </c>
      <c r="G594" s="79" t="s">
        <v>61</v>
      </c>
      <c r="H594" s="79" t="s">
        <v>83</v>
      </c>
      <c r="I594" s="125">
        <v>57699</v>
      </c>
      <c r="J594" s="127" t="s">
        <v>2430</v>
      </c>
      <c r="K594" s="80"/>
      <c r="L594" s="81"/>
      <c r="M594" s="81"/>
      <c r="N594" s="81"/>
      <c r="O594" s="81">
        <f>SUM(Table1[[#This Row],[Salaries and Wages]:[Variable Fringe]])</f>
        <v>0</v>
      </c>
      <c r="P594" s="81"/>
      <c r="Q594" s="81">
        <v>40969</v>
      </c>
      <c r="R594" s="81"/>
      <c r="S594" s="81"/>
      <c r="T594" s="81">
        <v>6795</v>
      </c>
      <c r="U594" s="81"/>
      <c r="V594" s="81"/>
      <c r="W594" s="81">
        <f>SUM(Table1[[#This Row],[ADOPTED
Supplies]:[ADOPTED
Other]])+Table1[[#This Row],[
 ADOPTED
Capital Expenditures]]</f>
        <v>0</v>
      </c>
      <c r="X594" s="81"/>
      <c r="Y594" s="81"/>
      <c r="Z594" s="81">
        <v>47764</v>
      </c>
      <c r="AA594" s="81"/>
      <c r="AB594" s="132" t="s">
        <v>2359</v>
      </c>
      <c r="AC594" s="68" t="s">
        <v>2359</v>
      </c>
      <c r="AD594" s="68" t="s">
        <v>2359</v>
      </c>
      <c r="AE594" s="79" t="s">
        <v>94</v>
      </c>
      <c r="AF594" s="79" t="s">
        <v>69</v>
      </c>
      <c r="AG594" s="94"/>
      <c r="AH594" s="82">
        <v>0</v>
      </c>
      <c r="AI594" s="82"/>
      <c r="AJ594" s="79"/>
      <c r="AK594" s="79"/>
      <c r="AL594" s="79"/>
      <c r="AM594" s="79"/>
      <c r="AN594" s="79"/>
      <c r="AO594" s="68" t="s">
        <v>83</v>
      </c>
      <c r="AP594" s="68"/>
      <c r="AQ594" s="68"/>
      <c r="AR594" s="87"/>
      <c r="AS594" s="87"/>
      <c r="AT594" s="115" t="s">
        <v>2430</v>
      </c>
      <c r="AU594" s="117" t="b">
        <f>IF(Table1[[#This Row],[PROPOSED
Form ID Name]]=Table1[[#This Row],[ADOPTED
Form ID Name]],TRUE,FALSE)</f>
        <v>1</v>
      </c>
      <c r="AV594" s="121" t="s">
        <v>2359</v>
      </c>
      <c r="AW594" s="122" t="b">
        <f>AND(Table1[[#This Row],[PROPOSED Adjustment Description]]=Table1[[#This Row],[ ADOPTED
Adjustment Description]],TRUE,FALSE)</f>
        <v>0</v>
      </c>
    </row>
    <row r="595" spans="1:49" s="1" customFormat="1" ht="45" hidden="1" customHeight="1" x14ac:dyDescent="0.15">
      <c r="A595" s="61">
        <v>200058</v>
      </c>
      <c r="B595" s="73" t="s">
        <v>2431</v>
      </c>
      <c r="C595" s="63">
        <v>171415</v>
      </c>
      <c r="D595" s="73" t="s">
        <v>1271</v>
      </c>
      <c r="E595" s="73" t="s">
        <v>103</v>
      </c>
      <c r="F595" s="73" t="s">
        <v>83</v>
      </c>
      <c r="G595" s="73" t="s">
        <v>89</v>
      </c>
      <c r="H595" s="73" t="s">
        <v>83</v>
      </c>
      <c r="I595" s="125">
        <v>57700</v>
      </c>
      <c r="J595" s="127" t="s">
        <v>2432</v>
      </c>
      <c r="K595" s="74"/>
      <c r="L595" s="75"/>
      <c r="M595" s="75"/>
      <c r="N595" s="75"/>
      <c r="O595" s="75">
        <f>SUM(Table1[[#This Row],[Salaries and Wages]:[Variable Fringe]])</f>
        <v>0</v>
      </c>
      <c r="P595" s="75"/>
      <c r="Q595" s="75"/>
      <c r="R595" s="75"/>
      <c r="S595" s="75"/>
      <c r="T595" s="75"/>
      <c r="U595" s="75"/>
      <c r="V595" s="75"/>
      <c r="W595" s="75">
        <f>SUM(Table1[[#This Row],[ADOPTED
Supplies]:[ADOPTED
Other]])+Table1[[#This Row],[
 ADOPTED
Capital Expenditures]]</f>
        <v>0</v>
      </c>
      <c r="X595" s="75"/>
      <c r="Y595" s="75"/>
      <c r="Z595" s="75"/>
      <c r="AA595" s="75">
        <v>4681</v>
      </c>
      <c r="AB595" s="132" t="s">
        <v>1689</v>
      </c>
      <c r="AC595" s="62" t="s">
        <v>1689</v>
      </c>
      <c r="AD595" s="62" t="s">
        <v>1689</v>
      </c>
      <c r="AE595" s="73" t="s">
        <v>94</v>
      </c>
      <c r="AF595" s="73" t="s">
        <v>69</v>
      </c>
      <c r="AG595" s="93"/>
      <c r="AH595" s="76">
        <v>0</v>
      </c>
      <c r="AI595" s="76"/>
      <c r="AJ595" s="73"/>
      <c r="AK595" s="73"/>
      <c r="AL595" s="73"/>
      <c r="AM595" s="73"/>
      <c r="AN595" s="73"/>
      <c r="AO595" s="62" t="s">
        <v>83</v>
      </c>
      <c r="AP595" s="62"/>
      <c r="AQ595" s="62"/>
      <c r="AR595" s="87"/>
      <c r="AS595" s="87"/>
      <c r="AT595" s="115" t="s">
        <v>2432</v>
      </c>
      <c r="AU595" s="117" t="b">
        <f>IF(Table1[[#This Row],[PROPOSED
Form ID Name]]=Table1[[#This Row],[ADOPTED
Form ID Name]],TRUE,FALSE)</f>
        <v>1</v>
      </c>
      <c r="AV595" s="121" t="s">
        <v>1689</v>
      </c>
      <c r="AW595" s="122" t="b">
        <f>AND(Table1[[#This Row],[PROPOSED Adjustment Description]]=Table1[[#This Row],[ ADOPTED
Adjustment Description]],TRUE,FALSE)</f>
        <v>0</v>
      </c>
    </row>
    <row r="596" spans="1:49" s="1" customFormat="1" ht="45" hidden="1" customHeight="1" x14ac:dyDescent="0.15">
      <c r="A596" s="61">
        <v>200098</v>
      </c>
      <c r="B596" s="73" t="s">
        <v>2433</v>
      </c>
      <c r="C596" s="63">
        <v>171415</v>
      </c>
      <c r="D596" s="73" t="s">
        <v>1271</v>
      </c>
      <c r="E596" s="73" t="s">
        <v>103</v>
      </c>
      <c r="F596" s="73" t="s">
        <v>83</v>
      </c>
      <c r="G596" s="73" t="s">
        <v>89</v>
      </c>
      <c r="H596" s="73" t="s">
        <v>83</v>
      </c>
      <c r="I596" s="125">
        <v>57701</v>
      </c>
      <c r="J596" s="127" t="s">
        <v>2434</v>
      </c>
      <c r="K596" s="74"/>
      <c r="L596" s="75"/>
      <c r="M596" s="75"/>
      <c r="N596" s="75"/>
      <c r="O596" s="75">
        <f>SUM(Table1[[#This Row],[Salaries and Wages]:[Variable Fringe]])</f>
        <v>0</v>
      </c>
      <c r="P596" s="75"/>
      <c r="Q596" s="75"/>
      <c r="R596" s="75"/>
      <c r="S596" s="75"/>
      <c r="T596" s="75"/>
      <c r="U596" s="75"/>
      <c r="V596" s="75"/>
      <c r="W596" s="75">
        <f>SUM(Table1[[#This Row],[ADOPTED
Supplies]:[ADOPTED
Other]])+Table1[[#This Row],[
 ADOPTED
Capital Expenditures]]</f>
        <v>0</v>
      </c>
      <c r="X596" s="75"/>
      <c r="Y596" s="75"/>
      <c r="Z596" s="75"/>
      <c r="AA596" s="75">
        <v>6634</v>
      </c>
      <c r="AB596" s="132" t="s">
        <v>1689</v>
      </c>
      <c r="AC596" s="62" t="s">
        <v>1689</v>
      </c>
      <c r="AD596" s="62" t="s">
        <v>1689</v>
      </c>
      <c r="AE596" s="73" t="s">
        <v>94</v>
      </c>
      <c r="AF596" s="73" t="s">
        <v>69</v>
      </c>
      <c r="AG596" s="93"/>
      <c r="AH596" s="76">
        <v>0</v>
      </c>
      <c r="AI596" s="76"/>
      <c r="AJ596" s="73"/>
      <c r="AK596" s="73"/>
      <c r="AL596" s="73"/>
      <c r="AM596" s="73"/>
      <c r="AN596" s="73"/>
      <c r="AO596" s="62" t="s">
        <v>83</v>
      </c>
      <c r="AP596" s="62"/>
      <c r="AQ596" s="62"/>
      <c r="AR596" s="87"/>
      <c r="AS596" s="87"/>
      <c r="AT596" s="115" t="s">
        <v>2434</v>
      </c>
      <c r="AU596" s="117" t="b">
        <f>IF(Table1[[#This Row],[PROPOSED
Form ID Name]]=Table1[[#This Row],[ADOPTED
Form ID Name]],TRUE,FALSE)</f>
        <v>1</v>
      </c>
      <c r="AV596" s="121" t="s">
        <v>1689</v>
      </c>
      <c r="AW596" s="122" t="b">
        <f>AND(Table1[[#This Row],[PROPOSED Adjustment Description]]=Table1[[#This Row],[ ADOPTED
Adjustment Description]],TRUE,FALSE)</f>
        <v>0</v>
      </c>
    </row>
    <row r="597" spans="1:49" s="1" customFormat="1" ht="45" hidden="1" customHeight="1" x14ac:dyDescent="0.15">
      <c r="A597" s="61">
        <v>200047</v>
      </c>
      <c r="B597" s="73" t="s">
        <v>2435</v>
      </c>
      <c r="C597" s="63">
        <v>171415</v>
      </c>
      <c r="D597" s="73" t="s">
        <v>1271</v>
      </c>
      <c r="E597" s="73" t="s">
        <v>103</v>
      </c>
      <c r="F597" s="73" t="s">
        <v>83</v>
      </c>
      <c r="G597" s="73" t="s">
        <v>89</v>
      </c>
      <c r="H597" s="73" t="s">
        <v>83</v>
      </c>
      <c r="I597" s="125">
        <v>57702</v>
      </c>
      <c r="J597" s="127" t="s">
        <v>2436</v>
      </c>
      <c r="K597" s="74"/>
      <c r="L597" s="75"/>
      <c r="M597" s="75"/>
      <c r="N597" s="75"/>
      <c r="O597" s="75">
        <f>SUM(Table1[[#This Row],[Salaries and Wages]:[Variable Fringe]])</f>
        <v>0</v>
      </c>
      <c r="P597" s="75"/>
      <c r="Q597" s="75"/>
      <c r="R597" s="75"/>
      <c r="S597" s="75"/>
      <c r="T597" s="75"/>
      <c r="U597" s="75"/>
      <c r="V597" s="75"/>
      <c r="W597" s="75">
        <f>SUM(Table1[[#This Row],[ADOPTED
Supplies]:[ADOPTED
Other]])+Table1[[#This Row],[
 ADOPTED
Capital Expenditures]]</f>
        <v>-538</v>
      </c>
      <c r="X597" s="75"/>
      <c r="Y597" s="75"/>
      <c r="Z597" s="75"/>
      <c r="AA597" s="75">
        <v>265886</v>
      </c>
      <c r="AB597" s="132" t="s">
        <v>1689</v>
      </c>
      <c r="AC597" s="62" t="s">
        <v>1689</v>
      </c>
      <c r="AD597" s="62" t="s">
        <v>1689</v>
      </c>
      <c r="AE597" s="73" t="s">
        <v>94</v>
      </c>
      <c r="AF597" s="73" t="s">
        <v>69</v>
      </c>
      <c r="AG597" s="93"/>
      <c r="AH597" s="76">
        <v>0</v>
      </c>
      <c r="AI597" s="76"/>
      <c r="AJ597" s="73"/>
      <c r="AK597" s="73"/>
      <c r="AL597" s="73"/>
      <c r="AM597" s="73"/>
      <c r="AN597" s="73"/>
      <c r="AO597" s="62" t="s">
        <v>83</v>
      </c>
      <c r="AP597" s="62"/>
      <c r="AQ597" s="62"/>
      <c r="AR597" s="87"/>
      <c r="AS597" s="87"/>
      <c r="AT597" s="115" t="s">
        <v>2436</v>
      </c>
      <c r="AU597" s="117" t="b">
        <f>IF(Table1[[#This Row],[PROPOSED
Form ID Name]]=Table1[[#This Row],[ADOPTED
Form ID Name]],TRUE,FALSE)</f>
        <v>1</v>
      </c>
      <c r="AV597" s="121" t="s">
        <v>1689</v>
      </c>
      <c r="AW597" s="122" t="b">
        <f>AND(Table1[[#This Row],[PROPOSED Adjustment Description]]=Table1[[#This Row],[ ADOPTED
Adjustment Description]],TRUE,FALSE)</f>
        <v>0</v>
      </c>
    </row>
    <row r="598" spans="1:49" s="1" customFormat="1" ht="45" hidden="1" customHeight="1" x14ac:dyDescent="0.15">
      <c r="A598" s="61">
        <v>200097</v>
      </c>
      <c r="B598" s="73" t="s">
        <v>2437</v>
      </c>
      <c r="C598" s="63">
        <v>171415</v>
      </c>
      <c r="D598" s="73" t="s">
        <v>1271</v>
      </c>
      <c r="E598" s="73" t="s">
        <v>103</v>
      </c>
      <c r="F598" s="73" t="s">
        <v>83</v>
      </c>
      <c r="G598" s="73" t="s">
        <v>89</v>
      </c>
      <c r="H598" s="73" t="s">
        <v>83</v>
      </c>
      <c r="I598" s="125">
        <v>57703</v>
      </c>
      <c r="J598" s="127" t="s">
        <v>2438</v>
      </c>
      <c r="K598" s="74"/>
      <c r="L598" s="75"/>
      <c r="M598" s="75"/>
      <c r="N598" s="75"/>
      <c r="O598" s="75">
        <f>SUM(Table1[[#This Row],[Salaries and Wages]:[Variable Fringe]])</f>
        <v>0</v>
      </c>
      <c r="P598" s="75"/>
      <c r="Q598" s="75"/>
      <c r="R598" s="75"/>
      <c r="S598" s="75"/>
      <c r="T598" s="75"/>
      <c r="U598" s="75"/>
      <c r="V598" s="75"/>
      <c r="W598" s="75">
        <f>SUM(Table1[[#This Row],[ADOPTED
Supplies]:[ADOPTED
Other]])+Table1[[#This Row],[
 ADOPTED
Capital Expenditures]]</f>
        <v>0</v>
      </c>
      <c r="X598" s="75"/>
      <c r="Y598" s="75"/>
      <c r="Z598" s="75"/>
      <c r="AA598" s="75">
        <v>17146</v>
      </c>
      <c r="AB598" s="132" t="s">
        <v>1689</v>
      </c>
      <c r="AC598" s="62" t="s">
        <v>1689</v>
      </c>
      <c r="AD598" s="62" t="s">
        <v>1689</v>
      </c>
      <c r="AE598" s="73" t="s">
        <v>94</v>
      </c>
      <c r="AF598" s="73" t="s">
        <v>69</v>
      </c>
      <c r="AG598" s="93"/>
      <c r="AH598" s="76">
        <v>0</v>
      </c>
      <c r="AI598" s="76"/>
      <c r="AJ598" s="73"/>
      <c r="AK598" s="73"/>
      <c r="AL598" s="73"/>
      <c r="AM598" s="73"/>
      <c r="AN598" s="73"/>
      <c r="AO598" s="62" t="s">
        <v>83</v>
      </c>
      <c r="AP598" s="62"/>
      <c r="AQ598" s="62"/>
      <c r="AR598" s="87"/>
      <c r="AS598" s="87"/>
      <c r="AT598" s="115" t="s">
        <v>2438</v>
      </c>
      <c r="AU598" s="117" t="b">
        <f>IF(Table1[[#This Row],[PROPOSED
Form ID Name]]=Table1[[#This Row],[ADOPTED
Form ID Name]],TRUE,FALSE)</f>
        <v>1</v>
      </c>
      <c r="AV598" s="121" t="s">
        <v>1689</v>
      </c>
      <c r="AW598" s="122" t="b">
        <f>AND(Table1[[#This Row],[PROPOSED Adjustment Description]]=Table1[[#This Row],[ ADOPTED
Adjustment Description]],TRUE,FALSE)</f>
        <v>0</v>
      </c>
    </row>
    <row r="599" spans="1:49" s="1" customFormat="1" ht="45" hidden="1" customHeight="1" x14ac:dyDescent="0.15">
      <c r="A599" s="67">
        <v>200047</v>
      </c>
      <c r="B599" s="79" t="s">
        <v>2435</v>
      </c>
      <c r="C599" s="69">
        <v>171415</v>
      </c>
      <c r="D599" s="79" t="s">
        <v>1271</v>
      </c>
      <c r="E599" s="79" t="s">
        <v>103</v>
      </c>
      <c r="F599" s="79" t="s">
        <v>83</v>
      </c>
      <c r="G599" s="79" t="s">
        <v>61</v>
      </c>
      <c r="H599" s="79" t="s">
        <v>83</v>
      </c>
      <c r="I599" s="125">
        <v>57704</v>
      </c>
      <c r="J599" s="127" t="s">
        <v>2439</v>
      </c>
      <c r="K599" s="80"/>
      <c r="L599" s="81"/>
      <c r="M599" s="81"/>
      <c r="N599" s="81"/>
      <c r="O599" s="81">
        <f>SUM(Table1[[#This Row],[Salaries and Wages]:[Variable Fringe]])</f>
        <v>0</v>
      </c>
      <c r="P599" s="81"/>
      <c r="Q599" s="81">
        <v>106776</v>
      </c>
      <c r="R599" s="81"/>
      <c r="S599" s="81"/>
      <c r="T599" s="81">
        <v>7551</v>
      </c>
      <c r="U599" s="81"/>
      <c r="V599" s="81"/>
      <c r="W599" s="81">
        <f>SUM(Table1[[#This Row],[ADOPTED
Supplies]:[ADOPTED
Other]])+Table1[[#This Row],[
 ADOPTED
Capital Expenditures]]</f>
        <v>0</v>
      </c>
      <c r="X599" s="81"/>
      <c r="Y599" s="81"/>
      <c r="Z599" s="81">
        <v>114327</v>
      </c>
      <c r="AA599" s="81"/>
      <c r="AB599" s="132" t="s">
        <v>2359</v>
      </c>
      <c r="AC599" s="68" t="s">
        <v>2359</v>
      </c>
      <c r="AD599" s="68" t="s">
        <v>2359</v>
      </c>
      <c r="AE599" s="79" t="s">
        <v>94</v>
      </c>
      <c r="AF599" s="79" t="s">
        <v>69</v>
      </c>
      <c r="AG599" s="94"/>
      <c r="AH599" s="82">
        <v>0</v>
      </c>
      <c r="AI599" s="82"/>
      <c r="AJ599" s="79"/>
      <c r="AK599" s="79"/>
      <c r="AL599" s="79"/>
      <c r="AM599" s="79"/>
      <c r="AN599" s="79"/>
      <c r="AO599" s="68" t="s">
        <v>83</v>
      </c>
      <c r="AP599" s="68"/>
      <c r="AQ599" s="68"/>
      <c r="AR599" s="87"/>
      <c r="AS599" s="87"/>
      <c r="AT599" s="115" t="s">
        <v>2439</v>
      </c>
      <c r="AU599" s="117" t="b">
        <f>IF(Table1[[#This Row],[PROPOSED
Form ID Name]]=Table1[[#This Row],[ADOPTED
Form ID Name]],TRUE,FALSE)</f>
        <v>1</v>
      </c>
      <c r="AV599" s="121" t="s">
        <v>2359</v>
      </c>
      <c r="AW599" s="122" t="b">
        <f>AND(Table1[[#This Row],[PROPOSED Adjustment Description]]=Table1[[#This Row],[ ADOPTED
Adjustment Description]],TRUE,FALSE)</f>
        <v>0</v>
      </c>
    </row>
    <row r="600" spans="1:49" s="1" customFormat="1" ht="45" hidden="1" customHeight="1" x14ac:dyDescent="0.15">
      <c r="A600" s="61">
        <v>200067</v>
      </c>
      <c r="B600" s="73" t="s">
        <v>2440</v>
      </c>
      <c r="C600" s="63">
        <v>171415</v>
      </c>
      <c r="D600" s="73" t="s">
        <v>1271</v>
      </c>
      <c r="E600" s="73" t="s">
        <v>103</v>
      </c>
      <c r="F600" s="73" t="s">
        <v>83</v>
      </c>
      <c r="G600" s="73" t="s">
        <v>89</v>
      </c>
      <c r="H600" s="73" t="s">
        <v>83</v>
      </c>
      <c r="I600" s="125">
        <v>57705</v>
      </c>
      <c r="J600" s="127" t="s">
        <v>2441</v>
      </c>
      <c r="K600" s="74"/>
      <c r="L600" s="75"/>
      <c r="M600" s="75"/>
      <c r="N600" s="75"/>
      <c r="O600" s="75">
        <f>SUM(Table1[[#This Row],[Salaries and Wages]:[Variable Fringe]])</f>
        <v>0</v>
      </c>
      <c r="P600" s="75"/>
      <c r="Q600" s="75"/>
      <c r="R600" s="75"/>
      <c r="S600" s="75"/>
      <c r="T600" s="75"/>
      <c r="U600" s="75"/>
      <c r="V600" s="75"/>
      <c r="W600" s="75">
        <f>SUM(Table1[[#This Row],[ADOPTED
Supplies]:[ADOPTED
Other]])+Table1[[#This Row],[
 ADOPTED
Capital Expenditures]]</f>
        <v>-63142</v>
      </c>
      <c r="X600" s="75"/>
      <c r="Y600" s="75"/>
      <c r="Z600" s="75"/>
      <c r="AA600" s="75">
        <v>53308</v>
      </c>
      <c r="AB600" s="132" t="s">
        <v>1689</v>
      </c>
      <c r="AC600" s="62" t="s">
        <v>1689</v>
      </c>
      <c r="AD600" s="62" t="s">
        <v>1689</v>
      </c>
      <c r="AE600" s="73" t="s">
        <v>94</v>
      </c>
      <c r="AF600" s="73" t="s">
        <v>69</v>
      </c>
      <c r="AG600" s="93"/>
      <c r="AH600" s="76">
        <v>0</v>
      </c>
      <c r="AI600" s="76"/>
      <c r="AJ600" s="73"/>
      <c r="AK600" s="73"/>
      <c r="AL600" s="73"/>
      <c r="AM600" s="73"/>
      <c r="AN600" s="73"/>
      <c r="AO600" s="62" t="s">
        <v>83</v>
      </c>
      <c r="AP600" s="62"/>
      <c r="AQ600" s="62"/>
      <c r="AR600" s="87"/>
      <c r="AS600" s="87"/>
      <c r="AT600" s="115" t="s">
        <v>2441</v>
      </c>
      <c r="AU600" s="117" t="b">
        <f>IF(Table1[[#This Row],[PROPOSED
Form ID Name]]=Table1[[#This Row],[ADOPTED
Form ID Name]],TRUE,FALSE)</f>
        <v>1</v>
      </c>
      <c r="AV600" s="121" t="s">
        <v>1689</v>
      </c>
      <c r="AW600" s="122" t="b">
        <f>AND(Table1[[#This Row],[PROPOSED Adjustment Description]]=Table1[[#This Row],[ ADOPTED
Adjustment Description]],TRUE,FALSE)</f>
        <v>0</v>
      </c>
    </row>
    <row r="601" spans="1:49" s="1" customFormat="1" ht="45" hidden="1" customHeight="1" x14ac:dyDescent="0.15">
      <c r="A601" s="61">
        <v>200614</v>
      </c>
      <c r="B601" s="73" t="s">
        <v>2442</v>
      </c>
      <c r="C601" s="63">
        <v>171415</v>
      </c>
      <c r="D601" s="73" t="s">
        <v>1271</v>
      </c>
      <c r="E601" s="73" t="s">
        <v>103</v>
      </c>
      <c r="F601" s="73" t="s">
        <v>83</v>
      </c>
      <c r="G601" s="73" t="s">
        <v>89</v>
      </c>
      <c r="H601" s="73" t="s">
        <v>83</v>
      </c>
      <c r="I601" s="125">
        <v>57706</v>
      </c>
      <c r="J601" s="127" t="s">
        <v>2443</v>
      </c>
      <c r="K601" s="74"/>
      <c r="L601" s="75"/>
      <c r="M601" s="75"/>
      <c r="N601" s="75"/>
      <c r="O601" s="75">
        <f>SUM(Table1[[#This Row],[Salaries and Wages]:[Variable Fringe]])</f>
        <v>0</v>
      </c>
      <c r="P601" s="75"/>
      <c r="Q601" s="75"/>
      <c r="R601" s="75"/>
      <c r="S601" s="75"/>
      <c r="T601" s="75"/>
      <c r="U601" s="75"/>
      <c r="V601" s="75"/>
      <c r="W601" s="75">
        <f>SUM(Table1[[#This Row],[ADOPTED
Supplies]:[ADOPTED
Other]])+Table1[[#This Row],[
 ADOPTED
Capital Expenditures]]</f>
        <v>0</v>
      </c>
      <c r="X601" s="75"/>
      <c r="Y601" s="75"/>
      <c r="Z601" s="75"/>
      <c r="AA601" s="75">
        <v>1763</v>
      </c>
      <c r="AB601" s="132" t="s">
        <v>1689</v>
      </c>
      <c r="AC601" s="62" t="s">
        <v>1689</v>
      </c>
      <c r="AD601" s="62" t="s">
        <v>1689</v>
      </c>
      <c r="AE601" s="73" t="s">
        <v>94</v>
      </c>
      <c r="AF601" s="73" t="s">
        <v>69</v>
      </c>
      <c r="AG601" s="93"/>
      <c r="AH601" s="76">
        <v>0</v>
      </c>
      <c r="AI601" s="76"/>
      <c r="AJ601" s="73"/>
      <c r="AK601" s="73"/>
      <c r="AL601" s="73"/>
      <c r="AM601" s="73"/>
      <c r="AN601" s="73"/>
      <c r="AO601" s="62" t="s">
        <v>83</v>
      </c>
      <c r="AP601" s="62"/>
      <c r="AQ601" s="62"/>
      <c r="AR601" s="87"/>
      <c r="AS601" s="87"/>
      <c r="AT601" s="115" t="s">
        <v>2443</v>
      </c>
      <c r="AU601" s="117" t="b">
        <f>IF(Table1[[#This Row],[PROPOSED
Form ID Name]]=Table1[[#This Row],[ADOPTED
Form ID Name]],TRUE,FALSE)</f>
        <v>1</v>
      </c>
      <c r="AV601" s="121" t="s">
        <v>1689</v>
      </c>
      <c r="AW601" s="122" t="b">
        <f>AND(Table1[[#This Row],[PROPOSED Adjustment Description]]=Table1[[#This Row],[ ADOPTED
Adjustment Description]],TRUE,FALSE)</f>
        <v>0</v>
      </c>
    </row>
    <row r="602" spans="1:49" s="1" customFormat="1" ht="45" hidden="1" customHeight="1" x14ac:dyDescent="0.15">
      <c r="A602" s="61">
        <v>200076</v>
      </c>
      <c r="B602" s="73" t="s">
        <v>2444</v>
      </c>
      <c r="C602" s="63">
        <v>171415</v>
      </c>
      <c r="D602" s="73" t="s">
        <v>1271</v>
      </c>
      <c r="E602" s="73" t="s">
        <v>103</v>
      </c>
      <c r="F602" s="73" t="s">
        <v>83</v>
      </c>
      <c r="G602" s="73" t="s">
        <v>89</v>
      </c>
      <c r="H602" s="73" t="s">
        <v>83</v>
      </c>
      <c r="I602" s="125">
        <v>57707</v>
      </c>
      <c r="J602" s="127" t="s">
        <v>2445</v>
      </c>
      <c r="K602" s="74"/>
      <c r="L602" s="75"/>
      <c r="M602" s="75"/>
      <c r="N602" s="75"/>
      <c r="O602" s="75">
        <f>SUM(Table1[[#This Row],[Salaries and Wages]:[Variable Fringe]])</f>
        <v>0</v>
      </c>
      <c r="P602" s="75"/>
      <c r="Q602" s="75"/>
      <c r="R602" s="75"/>
      <c r="S602" s="75"/>
      <c r="T602" s="75"/>
      <c r="U602" s="75"/>
      <c r="V602" s="75"/>
      <c r="W602" s="75">
        <f>SUM(Table1[[#This Row],[ADOPTED
Supplies]:[ADOPTED
Other]])+Table1[[#This Row],[
 ADOPTED
Capital Expenditures]]</f>
        <v>-205306</v>
      </c>
      <c r="X602" s="75"/>
      <c r="Y602" s="75"/>
      <c r="Z602" s="75"/>
      <c r="AA602" s="75">
        <v>2942</v>
      </c>
      <c r="AB602" s="132" t="s">
        <v>1689</v>
      </c>
      <c r="AC602" s="62" t="s">
        <v>1689</v>
      </c>
      <c r="AD602" s="62" t="s">
        <v>1689</v>
      </c>
      <c r="AE602" s="73" t="s">
        <v>94</v>
      </c>
      <c r="AF602" s="73" t="s">
        <v>69</v>
      </c>
      <c r="AG602" s="93"/>
      <c r="AH602" s="76">
        <v>0</v>
      </c>
      <c r="AI602" s="76"/>
      <c r="AJ602" s="73"/>
      <c r="AK602" s="73"/>
      <c r="AL602" s="73"/>
      <c r="AM602" s="73"/>
      <c r="AN602" s="73"/>
      <c r="AO602" s="62" t="s">
        <v>83</v>
      </c>
      <c r="AP602" s="62"/>
      <c r="AQ602" s="62"/>
      <c r="AR602" s="87"/>
      <c r="AS602" s="87"/>
      <c r="AT602" s="115" t="s">
        <v>2445</v>
      </c>
      <c r="AU602" s="117" t="b">
        <f>IF(Table1[[#This Row],[PROPOSED
Form ID Name]]=Table1[[#This Row],[ADOPTED
Form ID Name]],TRUE,FALSE)</f>
        <v>1</v>
      </c>
      <c r="AV602" s="121" t="s">
        <v>1689</v>
      </c>
      <c r="AW602" s="122" t="b">
        <f>AND(Table1[[#This Row],[PROPOSED Adjustment Description]]=Table1[[#This Row],[ ADOPTED
Adjustment Description]],TRUE,FALSE)</f>
        <v>0</v>
      </c>
    </row>
    <row r="603" spans="1:49" s="1" customFormat="1" ht="45" hidden="1" customHeight="1" x14ac:dyDescent="0.15">
      <c r="A603" s="67">
        <v>200614</v>
      </c>
      <c r="B603" s="79" t="s">
        <v>2442</v>
      </c>
      <c r="C603" s="69">
        <v>171415</v>
      </c>
      <c r="D603" s="79" t="s">
        <v>1271</v>
      </c>
      <c r="E603" s="79" t="s">
        <v>103</v>
      </c>
      <c r="F603" s="79" t="s">
        <v>83</v>
      </c>
      <c r="G603" s="79" t="s">
        <v>61</v>
      </c>
      <c r="H603" s="79" t="s">
        <v>83</v>
      </c>
      <c r="I603" s="125">
        <v>57708</v>
      </c>
      <c r="J603" s="127" t="s">
        <v>2446</v>
      </c>
      <c r="K603" s="80"/>
      <c r="L603" s="81"/>
      <c r="M603" s="81"/>
      <c r="N603" s="81"/>
      <c r="O603" s="81">
        <f>SUM(Table1[[#This Row],[Salaries and Wages]:[Variable Fringe]])</f>
        <v>0</v>
      </c>
      <c r="P603" s="81"/>
      <c r="Q603" s="81"/>
      <c r="R603" s="81"/>
      <c r="S603" s="81"/>
      <c r="T603" s="81">
        <v>151</v>
      </c>
      <c r="U603" s="81"/>
      <c r="V603" s="81"/>
      <c r="W603" s="81">
        <f>SUM(Table1[[#This Row],[ADOPTED
Supplies]:[ADOPTED
Other]])+Table1[[#This Row],[
 ADOPTED
Capital Expenditures]]</f>
        <v>0</v>
      </c>
      <c r="X603" s="81"/>
      <c r="Y603" s="81"/>
      <c r="Z603" s="81">
        <v>151</v>
      </c>
      <c r="AA603" s="81"/>
      <c r="AB603" s="132" t="s">
        <v>2359</v>
      </c>
      <c r="AC603" s="68" t="s">
        <v>2359</v>
      </c>
      <c r="AD603" s="68" t="s">
        <v>2359</v>
      </c>
      <c r="AE603" s="79" t="s">
        <v>94</v>
      </c>
      <c r="AF603" s="79" t="s">
        <v>69</v>
      </c>
      <c r="AG603" s="94"/>
      <c r="AH603" s="82">
        <v>0</v>
      </c>
      <c r="AI603" s="82"/>
      <c r="AJ603" s="79"/>
      <c r="AK603" s="79"/>
      <c r="AL603" s="79"/>
      <c r="AM603" s="79"/>
      <c r="AN603" s="79"/>
      <c r="AO603" s="68" t="s">
        <v>83</v>
      </c>
      <c r="AP603" s="68"/>
      <c r="AQ603" s="68"/>
      <c r="AR603" s="87"/>
      <c r="AS603" s="87"/>
      <c r="AT603" s="115" t="s">
        <v>2446</v>
      </c>
      <c r="AU603" s="117" t="b">
        <f>IF(Table1[[#This Row],[PROPOSED
Form ID Name]]=Table1[[#This Row],[ADOPTED
Form ID Name]],TRUE,FALSE)</f>
        <v>1</v>
      </c>
      <c r="AV603" s="121" t="s">
        <v>2359</v>
      </c>
      <c r="AW603" s="122" t="b">
        <f>AND(Table1[[#This Row],[PROPOSED Adjustment Description]]=Table1[[#This Row],[ ADOPTED
Adjustment Description]],TRUE,FALSE)</f>
        <v>0</v>
      </c>
    </row>
    <row r="604" spans="1:49" s="1" customFormat="1" ht="45" hidden="1" customHeight="1" x14ac:dyDescent="0.15">
      <c r="A604" s="61">
        <v>200030</v>
      </c>
      <c r="B604" s="73" t="s">
        <v>2447</v>
      </c>
      <c r="C604" s="63">
        <v>171415</v>
      </c>
      <c r="D604" s="73" t="s">
        <v>1271</v>
      </c>
      <c r="E604" s="73" t="s">
        <v>103</v>
      </c>
      <c r="F604" s="73" t="s">
        <v>83</v>
      </c>
      <c r="G604" s="73" t="s">
        <v>89</v>
      </c>
      <c r="H604" s="73" t="s">
        <v>83</v>
      </c>
      <c r="I604" s="125">
        <v>57709</v>
      </c>
      <c r="J604" s="127" t="s">
        <v>2448</v>
      </c>
      <c r="K604" s="74"/>
      <c r="L604" s="75"/>
      <c r="M604" s="75"/>
      <c r="N604" s="75"/>
      <c r="O604" s="75">
        <f>SUM(Table1[[#This Row],[Salaries and Wages]:[Variable Fringe]])</f>
        <v>0</v>
      </c>
      <c r="P604" s="75"/>
      <c r="Q604" s="75"/>
      <c r="R604" s="75"/>
      <c r="S604" s="75"/>
      <c r="T604" s="75"/>
      <c r="U604" s="75"/>
      <c r="V604" s="75"/>
      <c r="W604" s="75">
        <f>SUM(Table1[[#This Row],[ADOPTED
Supplies]:[ADOPTED
Other]])+Table1[[#This Row],[
 ADOPTED
Capital Expenditures]]</f>
        <v>0</v>
      </c>
      <c r="X604" s="75"/>
      <c r="Y604" s="75"/>
      <c r="Z604" s="75"/>
      <c r="AA604" s="75">
        <v>71462</v>
      </c>
      <c r="AB604" s="132" t="s">
        <v>1689</v>
      </c>
      <c r="AC604" s="62" t="s">
        <v>1689</v>
      </c>
      <c r="AD604" s="62" t="s">
        <v>1689</v>
      </c>
      <c r="AE604" s="73" t="s">
        <v>94</v>
      </c>
      <c r="AF604" s="73" t="s">
        <v>69</v>
      </c>
      <c r="AG604" s="93"/>
      <c r="AH604" s="76">
        <v>0</v>
      </c>
      <c r="AI604" s="76"/>
      <c r="AJ604" s="73"/>
      <c r="AK604" s="73"/>
      <c r="AL604" s="73"/>
      <c r="AM604" s="73"/>
      <c r="AN604" s="73"/>
      <c r="AO604" s="62" t="s">
        <v>83</v>
      </c>
      <c r="AP604" s="62"/>
      <c r="AQ604" s="62"/>
      <c r="AR604" s="87"/>
      <c r="AS604" s="87"/>
      <c r="AT604" s="115" t="s">
        <v>2448</v>
      </c>
      <c r="AU604" s="117" t="b">
        <f>IF(Table1[[#This Row],[PROPOSED
Form ID Name]]=Table1[[#This Row],[ADOPTED
Form ID Name]],TRUE,FALSE)</f>
        <v>1</v>
      </c>
      <c r="AV604" s="121" t="s">
        <v>1689</v>
      </c>
      <c r="AW604" s="122" t="b">
        <f>AND(Table1[[#This Row],[PROPOSED Adjustment Description]]=Table1[[#This Row],[ ADOPTED
Adjustment Description]],TRUE,FALSE)</f>
        <v>0</v>
      </c>
    </row>
    <row r="605" spans="1:49" s="1" customFormat="1" ht="45" hidden="1" customHeight="1" x14ac:dyDescent="0.15">
      <c r="A605" s="61">
        <v>200099</v>
      </c>
      <c r="B605" s="73" t="s">
        <v>2449</v>
      </c>
      <c r="C605" s="63">
        <v>171415</v>
      </c>
      <c r="D605" s="73" t="s">
        <v>1271</v>
      </c>
      <c r="E605" s="73" t="s">
        <v>103</v>
      </c>
      <c r="F605" s="73" t="s">
        <v>83</v>
      </c>
      <c r="G605" s="73" t="s">
        <v>89</v>
      </c>
      <c r="H605" s="73" t="s">
        <v>83</v>
      </c>
      <c r="I605" s="125">
        <v>57710</v>
      </c>
      <c r="J605" s="127" t="s">
        <v>2450</v>
      </c>
      <c r="K605" s="74"/>
      <c r="L605" s="75"/>
      <c r="M605" s="75"/>
      <c r="N605" s="75"/>
      <c r="O605" s="75">
        <f>SUM(Table1[[#This Row],[Salaries and Wages]:[Variable Fringe]])</f>
        <v>0</v>
      </c>
      <c r="P605" s="75"/>
      <c r="Q605" s="75"/>
      <c r="R605" s="75"/>
      <c r="S605" s="75"/>
      <c r="T605" s="75"/>
      <c r="U605" s="75"/>
      <c r="V605" s="75"/>
      <c r="W605" s="75">
        <f>SUM(Table1[[#This Row],[ADOPTED
Supplies]:[ADOPTED
Other]])+Table1[[#This Row],[
 ADOPTED
Capital Expenditures]]</f>
        <v>300000</v>
      </c>
      <c r="X605" s="75"/>
      <c r="Y605" s="75"/>
      <c r="Z605" s="75"/>
      <c r="AA605" s="75">
        <v>46304</v>
      </c>
      <c r="AB605" s="132" t="s">
        <v>1689</v>
      </c>
      <c r="AC605" s="62" t="s">
        <v>1689</v>
      </c>
      <c r="AD605" s="62" t="s">
        <v>1689</v>
      </c>
      <c r="AE605" s="73" t="s">
        <v>94</v>
      </c>
      <c r="AF605" s="73" t="s">
        <v>69</v>
      </c>
      <c r="AG605" s="93"/>
      <c r="AH605" s="76">
        <v>0</v>
      </c>
      <c r="AI605" s="76"/>
      <c r="AJ605" s="73"/>
      <c r="AK605" s="73"/>
      <c r="AL605" s="73"/>
      <c r="AM605" s="73"/>
      <c r="AN605" s="73"/>
      <c r="AO605" s="62" t="s">
        <v>83</v>
      </c>
      <c r="AP605" s="62"/>
      <c r="AQ605" s="62"/>
      <c r="AR605" s="87"/>
      <c r="AS605" s="87"/>
      <c r="AT605" s="115" t="s">
        <v>2450</v>
      </c>
      <c r="AU605" s="117" t="b">
        <f>IF(Table1[[#This Row],[PROPOSED
Form ID Name]]=Table1[[#This Row],[ADOPTED
Form ID Name]],TRUE,FALSE)</f>
        <v>1</v>
      </c>
      <c r="AV605" s="121" t="s">
        <v>1689</v>
      </c>
      <c r="AW605" s="122" t="b">
        <f>AND(Table1[[#This Row],[PROPOSED Adjustment Description]]=Table1[[#This Row],[ ADOPTED
Adjustment Description]],TRUE,FALSE)</f>
        <v>0</v>
      </c>
    </row>
    <row r="606" spans="1:49" s="1" customFormat="1" ht="45" hidden="1" customHeight="1" x14ac:dyDescent="0.15">
      <c r="A606" s="67">
        <v>100000</v>
      </c>
      <c r="B606" s="79" t="s">
        <v>57</v>
      </c>
      <c r="C606" s="69">
        <v>9912</v>
      </c>
      <c r="D606" s="79" t="s">
        <v>102</v>
      </c>
      <c r="E606" s="79" t="s">
        <v>83</v>
      </c>
      <c r="F606" s="79" t="s">
        <v>83</v>
      </c>
      <c r="G606" s="79" t="s">
        <v>61</v>
      </c>
      <c r="H606" s="79" t="s">
        <v>83</v>
      </c>
      <c r="I606" s="125">
        <v>57711</v>
      </c>
      <c r="J606" s="127" t="s">
        <v>2451</v>
      </c>
      <c r="K606" s="80"/>
      <c r="L606" s="81"/>
      <c r="M606" s="81"/>
      <c r="N606" s="81"/>
      <c r="O606" s="81">
        <f>SUM(Table1[[#This Row],[Salaries and Wages]:[Variable Fringe]])</f>
        <v>0</v>
      </c>
      <c r="P606" s="81"/>
      <c r="Q606" s="81">
        <v>500000</v>
      </c>
      <c r="R606" s="81"/>
      <c r="S606" s="81"/>
      <c r="T606" s="81"/>
      <c r="U606" s="81"/>
      <c r="V606" s="81"/>
      <c r="W606" s="81">
        <f>SUM(Table1[[#This Row],[ADOPTED
Supplies]:[ADOPTED
Other]])+Table1[[#This Row],[
 ADOPTED
Capital Expenditures]]</f>
        <v>0</v>
      </c>
      <c r="X606" s="81"/>
      <c r="Y606" s="81"/>
      <c r="Z606" s="81">
        <v>500000</v>
      </c>
      <c r="AA606" s="81"/>
      <c r="AB606" s="132" t="s">
        <v>2452</v>
      </c>
      <c r="AC606" s="68" t="s">
        <v>2453</v>
      </c>
      <c r="AD606" s="68" t="s">
        <v>2454</v>
      </c>
      <c r="AE606" s="79" t="s">
        <v>94</v>
      </c>
      <c r="AF606" s="68"/>
      <c r="AG606" s="92"/>
      <c r="AH606" s="72">
        <v>0</v>
      </c>
      <c r="AI606" s="72"/>
      <c r="AJ606" s="68"/>
      <c r="AK606" s="68"/>
      <c r="AL606" s="68"/>
      <c r="AM606" s="68"/>
      <c r="AN606" s="68"/>
      <c r="AO606" s="68"/>
      <c r="AP606" s="68"/>
      <c r="AQ606" s="68"/>
      <c r="AR606" s="68"/>
      <c r="AS606" s="68" t="s">
        <v>70</v>
      </c>
      <c r="AT606" s="115" t="s">
        <v>2451</v>
      </c>
      <c r="AU606" s="116" t="b">
        <f>IF(Table1[[#This Row],[PROPOSED
Form ID Name]]=Table1[[#This Row],[ADOPTED
Form ID Name]],TRUE,FALSE)</f>
        <v>1</v>
      </c>
      <c r="AV606" s="121" t="s">
        <v>2452</v>
      </c>
      <c r="AW606" s="122" t="b">
        <f>AND(Table1[[#This Row],[PROPOSED Adjustment Description]]=Table1[[#This Row],[ ADOPTED
Adjustment Description]],TRUE,FALSE)</f>
        <v>0</v>
      </c>
    </row>
    <row r="607" spans="1:49" s="1" customFormat="1" ht="45" hidden="1" customHeight="1" x14ac:dyDescent="0.15">
      <c r="A607" s="61">
        <v>100000</v>
      </c>
      <c r="B607" s="73" t="s">
        <v>57</v>
      </c>
      <c r="C607" s="63">
        <v>1001</v>
      </c>
      <c r="D607" s="73" t="s">
        <v>232</v>
      </c>
      <c r="E607" s="73" t="s">
        <v>72</v>
      </c>
      <c r="F607" s="73" t="s">
        <v>83</v>
      </c>
      <c r="G607" s="73" t="s">
        <v>61</v>
      </c>
      <c r="H607" s="73" t="s">
        <v>83</v>
      </c>
      <c r="I607" s="125">
        <v>57713</v>
      </c>
      <c r="J607" s="127" t="s">
        <v>2455</v>
      </c>
      <c r="K607" s="74"/>
      <c r="L607" s="75">
        <v>56959</v>
      </c>
      <c r="M607" s="75">
        <v>7786</v>
      </c>
      <c r="N607" s="75">
        <v>1537</v>
      </c>
      <c r="O607" s="75">
        <f>SUM(Table1[[#This Row],[Salaries and Wages]:[Variable Fringe]])</f>
        <v>0</v>
      </c>
      <c r="P607" s="75"/>
      <c r="Q607" s="75"/>
      <c r="R607" s="75"/>
      <c r="S607" s="75"/>
      <c r="T607" s="75"/>
      <c r="U607" s="75"/>
      <c r="V607" s="75"/>
      <c r="W607" s="75">
        <f>SUM(Table1[[#This Row],[ADOPTED
Supplies]:[ADOPTED
Other]])+Table1[[#This Row],[
 ADOPTED
Capital Expenditures]]</f>
        <v>33115</v>
      </c>
      <c r="X607" s="75"/>
      <c r="Y607" s="75"/>
      <c r="Z607" s="75">
        <v>66282</v>
      </c>
      <c r="AA607" s="75"/>
      <c r="AB607" s="132" t="s">
        <v>2456</v>
      </c>
      <c r="AC607" s="62" t="s">
        <v>2457</v>
      </c>
      <c r="AD607" s="62" t="s">
        <v>2458</v>
      </c>
      <c r="AE607" s="73" t="s">
        <v>94</v>
      </c>
      <c r="AF607" s="62" t="s">
        <v>69</v>
      </c>
      <c r="AG607" s="91"/>
      <c r="AH607" s="66">
        <v>0</v>
      </c>
      <c r="AI607" s="66"/>
      <c r="AJ607" s="62"/>
      <c r="AK607" s="62"/>
      <c r="AL607" s="62"/>
      <c r="AM607" s="62"/>
      <c r="AN607" s="62"/>
      <c r="AO607" s="62"/>
      <c r="AP607" s="62"/>
      <c r="AQ607" s="62"/>
      <c r="AR607" s="62"/>
      <c r="AS607" s="62" t="s">
        <v>83</v>
      </c>
      <c r="AT607" s="115" t="s">
        <v>2455</v>
      </c>
      <c r="AU607" s="116" t="b">
        <f>IF(Table1[[#This Row],[PROPOSED
Form ID Name]]=Table1[[#This Row],[ADOPTED
Form ID Name]],TRUE,FALSE)</f>
        <v>1</v>
      </c>
      <c r="AV607" s="121" t="s">
        <v>2456</v>
      </c>
      <c r="AW607" s="122" t="b">
        <f>AND(Table1[[#This Row],[PROPOSED Adjustment Description]]=Table1[[#This Row],[ ADOPTED
Adjustment Description]],TRUE,FALSE)</f>
        <v>0</v>
      </c>
    </row>
    <row r="608" spans="1:49" s="1" customFormat="1" ht="45" hidden="1" customHeight="1" x14ac:dyDescent="0.15">
      <c r="A608" s="61">
        <v>200708</v>
      </c>
      <c r="B608" s="73" t="s">
        <v>1969</v>
      </c>
      <c r="C608" s="63">
        <v>2200</v>
      </c>
      <c r="D608" s="73" t="s">
        <v>1970</v>
      </c>
      <c r="E608" s="73"/>
      <c r="F608" s="73"/>
      <c r="G608" s="73"/>
      <c r="H608" s="73"/>
      <c r="I608" s="125">
        <v>57715</v>
      </c>
      <c r="J608" s="127" t="s">
        <v>2459</v>
      </c>
      <c r="K608" s="74"/>
      <c r="L608" s="75"/>
      <c r="M608" s="75"/>
      <c r="N608" s="75"/>
      <c r="O608" s="75">
        <f>SUM(Table1[[#This Row],[Salaries and Wages]:[Variable Fringe]])</f>
        <v>0</v>
      </c>
      <c r="P608" s="75"/>
      <c r="Q608" s="75">
        <v>5847660</v>
      </c>
      <c r="R608" s="75"/>
      <c r="S608" s="75"/>
      <c r="T608" s="75"/>
      <c r="U608" s="75"/>
      <c r="V608" s="75"/>
      <c r="W608" s="75">
        <f>SUM(Table1[[#This Row],[ADOPTED
Supplies]:[ADOPTED
Other]])+Table1[[#This Row],[
 ADOPTED
Capital Expenditures]]</f>
        <v>0</v>
      </c>
      <c r="X608" s="75"/>
      <c r="Y608" s="75"/>
      <c r="Z608" s="75">
        <v>5847660</v>
      </c>
      <c r="AA608" s="75">
        <v>5847660</v>
      </c>
      <c r="AB608" s="132" t="s">
        <v>2460</v>
      </c>
      <c r="AC608" s="62" t="s">
        <v>2461</v>
      </c>
      <c r="AD608" s="62" t="s">
        <v>2460</v>
      </c>
      <c r="AE608" s="73"/>
      <c r="AF608" s="73" t="s">
        <v>69</v>
      </c>
      <c r="AG608" s="93"/>
      <c r="AH608" s="76">
        <v>0</v>
      </c>
      <c r="AI608" s="76"/>
      <c r="AJ608" s="73"/>
      <c r="AK608" s="73"/>
      <c r="AL608" s="73"/>
      <c r="AM608" s="73"/>
      <c r="AN608" s="73"/>
      <c r="AO608" s="62"/>
      <c r="AP608" s="62"/>
      <c r="AQ608" s="62"/>
      <c r="AR608" s="87"/>
      <c r="AS608" s="87"/>
      <c r="AT608" s="115" t="s">
        <v>2459</v>
      </c>
      <c r="AU608" s="117" t="b">
        <f>IF(Table1[[#This Row],[PROPOSED
Form ID Name]]=Table1[[#This Row],[ADOPTED
Form ID Name]],TRUE,FALSE)</f>
        <v>1</v>
      </c>
      <c r="AV608" s="121" t="s">
        <v>2460</v>
      </c>
      <c r="AW608" s="122" t="b">
        <f>AND(Table1[[#This Row],[PROPOSED Adjustment Description]]=Table1[[#This Row],[ ADOPTED
Adjustment Description]],TRUE,FALSE)</f>
        <v>0</v>
      </c>
    </row>
    <row r="609" spans="1:49" s="1" customFormat="1" ht="45" hidden="1" customHeight="1" x14ac:dyDescent="0.15">
      <c r="A609" s="67">
        <v>200308</v>
      </c>
      <c r="B609" s="79" t="s">
        <v>1206</v>
      </c>
      <c r="C609" s="69">
        <v>1314</v>
      </c>
      <c r="D609" s="79" t="s">
        <v>261</v>
      </c>
      <c r="E609" s="79" t="s">
        <v>103</v>
      </c>
      <c r="F609" s="79" t="s">
        <v>83</v>
      </c>
      <c r="G609" s="79" t="s">
        <v>61</v>
      </c>
      <c r="H609" s="79" t="s">
        <v>83</v>
      </c>
      <c r="I609" s="125">
        <v>57717</v>
      </c>
      <c r="J609" s="127" t="s">
        <v>2462</v>
      </c>
      <c r="K609" s="80"/>
      <c r="L609" s="81"/>
      <c r="M609" s="81"/>
      <c r="N609" s="81"/>
      <c r="O609" s="81">
        <f>SUM(Table1[[#This Row],[Salaries and Wages]:[Variable Fringe]])</f>
        <v>0</v>
      </c>
      <c r="P609" s="81"/>
      <c r="Q609" s="81"/>
      <c r="R609" s="81">
        <v>300000</v>
      </c>
      <c r="S609" s="81"/>
      <c r="T609" s="81"/>
      <c r="U609" s="81"/>
      <c r="V609" s="81"/>
      <c r="W609" s="81">
        <f>SUM(Table1[[#This Row],[ADOPTED
Supplies]:[ADOPTED
Other]])+Table1[[#This Row],[
 ADOPTED
Capital Expenditures]]</f>
        <v>0</v>
      </c>
      <c r="X609" s="81"/>
      <c r="Y609" s="81"/>
      <c r="Z609" s="81">
        <v>300000</v>
      </c>
      <c r="AA609" s="81">
        <v>300000</v>
      </c>
      <c r="AB609" s="132" t="s">
        <v>2463</v>
      </c>
      <c r="AC609" s="68" t="s">
        <v>2464</v>
      </c>
      <c r="AD609" s="72" t="s">
        <v>2465</v>
      </c>
      <c r="AE609" s="79" t="s">
        <v>67</v>
      </c>
      <c r="AF609" s="79"/>
      <c r="AG609" s="94"/>
      <c r="AH609" s="82">
        <v>0</v>
      </c>
      <c r="AI609" s="82"/>
      <c r="AJ609" s="79"/>
      <c r="AK609" s="79"/>
      <c r="AL609" s="79"/>
      <c r="AM609" s="79"/>
      <c r="AN609" s="79"/>
      <c r="AO609" s="68" t="s">
        <v>83</v>
      </c>
      <c r="AP609" s="68"/>
      <c r="AQ609" s="68"/>
      <c r="AR609" s="87"/>
      <c r="AS609" s="87"/>
      <c r="AT609" s="115" t="s">
        <v>2462</v>
      </c>
      <c r="AU609" s="117" t="b">
        <f>IF(Table1[[#This Row],[PROPOSED
Form ID Name]]=Table1[[#This Row],[ADOPTED
Form ID Name]],TRUE,FALSE)</f>
        <v>1</v>
      </c>
      <c r="AV609" s="121" t="s">
        <v>2463</v>
      </c>
      <c r="AW609" s="122" t="b">
        <f>AND(Table1[[#This Row],[PROPOSED Adjustment Description]]=Table1[[#This Row],[ ADOPTED
Adjustment Description]],TRUE,FALSE)</f>
        <v>0</v>
      </c>
    </row>
    <row r="610" spans="1:49" s="1" customFormat="1" ht="45" hidden="1" customHeight="1" x14ac:dyDescent="0.15">
      <c r="A610" s="67">
        <v>100000</v>
      </c>
      <c r="B610" s="79" t="s">
        <v>57</v>
      </c>
      <c r="C610" s="69">
        <v>171414</v>
      </c>
      <c r="D610" s="79" t="s">
        <v>1248</v>
      </c>
      <c r="E610" s="79" t="s">
        <v>83</v>
      </c>
      <c r="F610" s="79" t="s">
        <v>60</v>
      </c>
      <c r="G610" s="79" t="s">
        <v>89</v>
      </c>
      <c r="H610" s="79" t="s">
        <v>83</v>
      </c>
      <c r="I610" s="125">
        <v>57719</v>
      </c>
      <c r="J610" s="127" t="s">
        <v>2466</v>
      </c>
      <c r="K610" s="80"/>
      <c r="L610" s="81"/>
      <c r="M610" s="81"/>
      <c r="N610" s="81"/>
      <c r="O610" s="81">
        <f>SUM(Table1[[#This Row],[Salaries and Wages]:[Variable Fringe]])</f>
        <v>0</v>
      </c>
      <c r="P610" s="81"/>
      <c r="Q610" s="81"/>
      <c r="R610" s="81"/>
      <c r="S610" s="81"/>
      <c r="T610" s="81"/>
      <c r="U610" s="81"/>
      <c r="V610" s="81"/>
      <c r="W610" s="81">
        <f>SUM(Table1[[#This Row],[ADOPTED
Supplies]:[ADOPTED
Other]])+Table1[[#This Row],[
 ADOPTED
Capital Expenditures]]</f>
        <v>1510</v>
      </c>
      <c r="X610" s="81"/>
      <c r="Y610" s="81"/>
      <c r="Z610" s="81"/>
      <c r="AA610" s="81">
        <v>1645454</v>
      </c>
      <c r="AB610" s="132" t="s">
        <v>2467</v>
      </c>
      <c r="AC610" s="68" t="s">
        <v>2468</v>
      </c>
      <c r="AD610" s="68" t="s">
        <v>2469</v>
      </c>
      <c r="AE610" s="79" t="s">
        <v>94</v>
      </c>
      <c r="AF610" s="68"/>
      <c r="AG610" s="92"/>
      <c r="AH610" s="72">
        <v>0</v>
      </c>
      <c r="AI610" s="72"/>
      <c r="AJ610" s="68"/>
      <c r="AK610" s="68"/>
      <c r="AL610" s="68"/>
      <c r="AM610" s="68"/>
      <c r="AN610" s="68"/>
      <c r="AO610" s="68"/>
      <c r="AP610" s="68"/>
      <c r="AQ610" s="68"/>
      <c r="AR610" s="68"/>
      <c r="AS610" s="68" t="s">
        <v>83</v>
      </c>
      <c r="AT610" s="115" t="s">
        <v>2466</v>
      </c>
      <c r="AU610" s="116" t="b">
        <f>IF(Table1[[#This Row],[PROPOSED
Form ID Name]]=Table1[[#This Row],[ADOPTED
Form ID Name]],TRUE,FALSE)</f>
        <v>1</v>
      </c>
      <c r="AV610" s="121" t="s">
        <v>2467</v>
      </c>
      <c r="AW610" s="122" t="b">
        <f>AND(Table1[[#This Row],[PROPOSED Adjustment Description]]=Table1[[#This Row],[ ADOPTED
Adjustment Description]],TRUE,FALSE)</f>
        <v>0</v>
      </c>
    </row>
    <row r="611" spans="1:49" s="1" customFormat="1" ht="45" hidden="1" customHeight="1" x14ac:dyDescent="0.15">
      <c r="A611" s="67">
        <v>200111</v>
      </c>
      <c r="B611" s="79" t="s">
        <v>1434</v>
      </c>
      <c r="C611" s="69">
        <v>171417</v>
      </c>
      <c r="D611" s="79" t="s">
        <v>1435</v>
      </c>
      <c r="E611" s="79" t="s">
        <v>83</v>
      </c>
      <c r="F611" s="79" t="s">
        <v>83</v>
      </c>
      <c r="G611" s="79" t="s">
        <v>83</v>
      </c>
      <c r="H611" s="79" t="s">
        <v>83</v>
      </c>
      <c r="I611" s="125">
        <v>57720</v>
      </c>
      <c r="J611" s="127" t="s">
        <v>2470</v>
      </c>
      <c r="K611" s="80"/>
      <c r="L611" s="81"/>
      <c r="M611" s="81"/>
      <c r="N611" s="81"/>
      <c r="O611" s="81">
        <f>SUM(Table1[[#This Row],[Salaries and Wages]:[Variable Fringe]])</f>
        <v>0</v>
      </c>
      <c r="P611" s="81"/>
      <c r="Q611" s="81"/>
      <c r="R611" s="81"/>
      <c r="S611" s="81"/>
      <c r="T611" s="81"/>
      <c r="U611" s="81"/>
      <c r="V611" s="81"/>
      <c r="W611" s="81">
        <f>SUM(Table1[[#This Row],[ADOPTED
Supplies]:[ADOPTED
Other]])+Table1[[#This Row],[
 ADOPTED
Capital Expenditures]]</f>
        <v>0</v>
      </c>
      <c r="X611" s="81">
        <v>110000</v>
      </c>
      <c r="Y611" s="81"/>
      <c r="Z611" s="81">
        <v>110000</v>
      </c>
      <c r="AA611" s="81"/>
      <c r="AB611" s="132" t="s">
        <v>2471</v>
      </c>
      <c r="AC611" s="68" t="s">
        <v>2472</v>
      </c>
      <c r="AD611" s="68" t="s">
        <v>2471</v>
      </c>
      <c r="AE611" s="79" t="s">
        <v>94</v>
      </c>
      <c r="AF611" s="79"/>
      <c r="AG611" s="94"/>
      <c r="AH611" s="82">
        <v>1</v>
      </c>
      <c r="AI611" s="82"/>
      <c r="AJ611" s="79"/>
      <c r="AK611" s="79"/>
      <c r="AL611" s="79"/>
      <c r="AM611" s="79"/>
      <c r="AN611" s="79"/>
      <c r="AO611" s="68" t="s">
        <v>83</v>
      </c>
      <c r="AP611" s="68"/>
      <c r="AQ611" s="68"/>
      <c r="AR611" s="87"/>
      <c r="AS611" s="87"/>
      <c r="AT611" s="115" t="s">
        <v>2470</v>
      </c>
      <c r="AU611" s="117" t="b">
        <f>IF(Table1[[#This Row],[PROPOSED
Form ID Name]]=Table1[[#This Row],[ADOPTED
Form ID Name]],TRUE,FALSE)</f>
        <v>1</v>
      </c>
      <c r="AV611" s="121" t="s">
        <v>2471</v>
      </c>
      <c r="AW611" s="122" t="b">
        <f>AND(Table1[[#This Row],[PROPOSED Adjustment Description]]=Table1[[#This Row],[ ADOPTED
Adjustment Description]],TRUE,FALSE)</f>
        <v>0</v>
      </c>
    </row>
    <row r="612" spans="1:49" s="1" customFormat="1" ht="45" hidden="1" customHeight="1" x14ac:dyDescent="0.15">
      <c r="A612" s="61">
        <v>200074</v>
      </c>
      <c r="B612" s="73" t="s">
        <v>2473</v>
      </c>
      <c r="C612" s="63">
        <v>171415</v>
      </c>
      <c r="D612" s="73" t="s">
        <v>1271</v>
      </c>
      <c r="E612" s="73" t="s">
        <v>103</v>
      </c>
      <c r="F612" s="73" t="s">
        <v>83</v>
      </c>
      <c r="G612" s="73" t="s">
        <v>89</v>
      </c>
      <c r="H612" s="73" t="s">
        <v>83</v>
      </c>
      <c r="I612" s="125">
        <v>57721</v>
      </c>
      <c r="J612" s="127" t="s">
        <v>2474</v>
      </c>
      <c r="K612" s="74"/>
      <c r="L612" s="75"/>
      <c r="M612" s="75"/>
      <c r="N612" s="75"/>
      <c r="O612" s="75">
        <f>SUM(Table1[[#This Row],[Salaries and Wages]:[Variable Fringe]])</f>
        <v>0</v>
      </c>
      <c r="P612" s="75"/>
      <c r="Q612" s="75"/>
      <c r="R612" s="75"/>
      <c r="S612" s="75"/>
      <c r="T612" s="75"/>
      <c r="U612" s="75"/>
      <c r="V612" s="75"/>
      <c r="W612" s="75">
        <f>SUM(Table1[[#This Row],[ADOPTED
Supplies]:[ADOPTED
Other]])+Table1[[#This Row],[
 ADOPTED
Capital Expenditures]]</f>
        <v>0</v>
      </c>
      <c r="X612" s="75"/>
      <c r="Y612" s="75"/>
      <c r="Z612" s="75"/>
      <c r="AA612" s="75">
        <v>46680</v>
      </c>
      <c r="AB612" s="132" t="s">
        <v>1689</v>
      </c>
      <c r="AC612" s="62" t="s">
        <v>1689</v>
      </c>
      <c r="AD612" s="62" t="s">
        <v>1689</v>
      </c>
      <c r="AE612" s="73" t="s">
        <v>94</v>
      </c>
      <c r="AF612" s="73" t="s">
        <v>69</v>
      </c>
      <c r="AG612" s="93"/>
      <c r="AH612" s="76">
        <v>0</v>
      </c>
      <c r="AI612" s="76"/>
      <c r="AJ612" s="73"/>
      <c r="AK612" s="73"/>
      <c r="AL612" s="73"/>
      <c r="AM612" s="73"/>
      <c r="AN612" s="73"/>
      <c r="AO612" s="62" t="s">
        <v>83</v>
      </c>
      <c r="AP612" s="62"/>
      <c r="AQ612" s="62"/>
      <c r="AR612" s="87"/>
      <c r="AS612" s="87"/>
      <c r="AT612" s="115" t="s">
        <v>2474</v>
      </c>
      <c r="AU612" s="117" t="b">
        <f>IF(Table1[[#This Row],[PROPOSED
Form ID Name]]=Table1[[#This Row],[ADOPTED
Form ID Name]],TRUE,FALSE)</f>
        <v>1</v>
      </c>
      <c r="AV612" s="121" t="s">
        <v>1689</v>
      </c>
      <c r="AW612" s="122" t="b">
        <f>AND(Table1[[#This Row],[PROPOSED Adjustment Description]]=Table1[[#This Row],[ ADOPTED
Adjustment Description]],TRUE,FALSE)</f>
        <v>0</v>
      </c>
    </row>
    <row r="613" spans="1:49" s="1" customFormat="1" ht="45" hidden="1" customHeight="1" x14ac:dyDescent="0.15">
      <c r="A613" s="67">
        <v>200099</v>
      </c>
      <c r="B613" s="79" t="s">
        <v>2449</v>
      </c>
      <c r="C613" s="69">
        <v>171415</v>
      </c>
      <c r="D613" s="79" t="s">
        <v>1271</v>
      </c>
      <c r="E613" s="79" t="s">
        <v>103</v>
      </c>
      <c r="F613" s="79" t="s">
        <v>83</v>
      </c>
      <c r="G613" s="79" t="s">
        <v>61</v>
      </c>
      <c r="H613" s="79" t="s">
        <v>83</v>
      </c>
      <c r="I613" s="125">
        <v>57722</v>
      </c>
      <c r="J613" s="127" t="s">
        <v>2475</v>
      </c>
      <c r="K613" s="80"/>
      <c r="L613" s="81"/>
      <c r="M613" s="81"/>
      <c r="N613" s="81"/>
      <c r="O613" s="81">
        <f>SUM(Table1[[#This Row],[Salaries and Wages]:[Variable Fringe]])</f>
        <v>0</v>
      </c>
      <c r="P613" s="81"/>
      <c r="Q613" s="83">
        <v>-4298</v>
      </c>
      <c r="R613" s="81"/>
      <c r="S613" s="81"/>
      <c r="T613" s="81">
        <v>1133</v>
      </c>
      <c r="U613" s="81"/>
      <c r="V613" s="81"/>
      <c r="W613" s="81">
        <f>SUM(Table1[[#This Row],[ADOPTED
Supplies]:[ADOPTED
Other]])+Table1[[#This Row],[
 ADOPTED
Capital Expenditures]]</f>
        <v>268</v>
      </c>
      <c r="X613" s="81"/>
      <c r="Y613" s="81"/>
      <c r="Z613" s="83">
        <v>-3165</v>
      </c>
      <c r="AA613" s="81"/>
      <c r="AB613" s="132" t="s">
        <v>2359</v>
      </c>
      <c r="AC613" s="68" t="s">
        <v>2359</v>
      </c>
      <c r="AD613" s="68" t="s">
        <v>2359</v>
      </c>
      <c r="AE613" s="79" t="s">
        <v>94</v>
      </c>
      <c r="AF613" s="79" t="s">
        <v>69</v>
      </c>
      <c r="AG613" s="94"/>
      <c r="AH613" s="82">
        <v>0</v>
      </c>
      <c r="AI613" s="82"/>
      <c r="AJ613" s="79"/>
      <c r="AK613" s="79"/>
      <c r="AL613" s="79"/>
      <c r="AM613" s="79"/>
      <c r="AN613" s="79"/>
      <c r="AO613" s="68" t="s">
        <v>83</v>
      </c>
      <c r="AP613" s="68"/>
      <c r="AQ613" s="68"/>
      <c r="AR613" s="87"/>
      <c r="AS613" s="87"/>
      <c r="AT613" s="115" t="s">
        <v>2475</v>
      </c>
      <c r="AU613" s="117" t="b">
        <f>IF(Table1[[#This Row],[PROPOSED
Form ID Name]]=Table1[[#This Row],[ADOPTED
Form ID Name]],TRUE,FALSE)</f>
        <v>1</v>
      </c>
      <c r="AV613" s="121" t="s">
        <v>2359</v>
      </c>
      <c r="AW613" s="122" t="b">
        <f>AND(Table1[[#This Row],[PROPOSED Adjustment Description]]=Table1[[#This Row],[ ADOPTED
Adjustment Description]],TRUE,FALSE)</f>
        <v>0</v>
      </c>
    </row>
    <row r="614" spans="1:49" s="1" customFormat="1" ht="45" hidden="1" customHeight="1" x14ac:dyDescent="0.15">
      <c r="A614" s="61">
        <v>200093</v>
      </c>
      <c r="B614" s="73" t="s">
        <v>2476</v>
      </c>
      <c r="C614" s="63">
        <v>171415</v>
      </c>
      <c r="D614" s="73" t="s">
        <v>1271</v>
      </c>
      <c r="E614" s="73" t="s">
        <v>103</v>
      </c>
      <c r="F614" s="73" t="s">
        <v>83</v>
      </c>
      <c r="G614" s="73" t="s">
        <v>89</v>
      </c>
      <c r="H614" s="73" t="s">
        <v>83</v>
      </c>
      <c r="I614" s="125">
        <v>57723</v>
      </c>
      <c r="J614" s="127" t="s">
        <v>2477</v>
      </c>
      <c r="K614" s="74"/>
      <c r="L614" s="75"/>
      <c r="M614" s="75"/>
      <c r="N614" s="75"/>
      <c r="O614" s="75">
        <f>SUM(Table1[[#This Row],[Salaries and Wages]:[Variable Fringe]])</f>
        <v>0</v>
      </c>
      <c r="P614" s="75"/>
      <c r="Q614" s="75"/>
      <c r="R614" s="75"/>
      <c r="S614" s="75"/>
      <c r="T614" s="75"/>
      <c r="U614" s="75"/>
      <c r="V614" s="75"/>
      <c r="W614" s="75">
        <f>SUM(Table1[[#This Row],[ADOPTED
Supplies]:[ADOPTED
Other]])+Table1[[#This Row],[
 ADOPTED
Capital Expenditures]]</f>
        <v>0</v>
      </c>
      <c r="X614" s="75"/>
      <c r="Y614" s="75"/>
      <c r="Z614" s="75"/>
      <c r="AA614" s="75">
        <v>5361</v>
      </c>
      <c r="AB614" s="132" t="s">
        <v>1689</v>
      </c>
      <c r="AC614" s="62" t="s">
        <v>1689</v>
      </c>
      <c r="AD614" s="62" t="s">
        <v>1689</v>
      </c>
      <c r="AE614" s="73" t="s">
        <v>94</v>
      </c>
      <c r="AF614" s="73" t="s">
        <v>69</v>
      </c>
      <c r="AG614" s="93"/>
      <c r="AH614" s="76">
        <v>0</v>
      </c>
      <c r="AI614" s="76"/>
      <c r="AJ614" s="73"/>
      <c r="AK614" s="73"/>
      <c r="AL614" s="73"/>
      <c r="AM614" s="73"/>
      <c r="AN614" s="73"/>
      <c r="AO614" s="62" t="s">
        <v>83</v>
      </c>
      <c r="AP614" s="62"/>
      <c r="AQ614" s="62"/>
      <c r="AR614" s="87"/>
      <c r="AS614" s="87"/>
      <c r="AT614" s="115" t="s">
        <v>2477</v>
      </c>
      <c r="AU614" s="117" t="b">
        <f>IF(Table1[[#This Row],[PROPOSED
Form ID Name]]=Table1[[#This Row],[ADOPTED
Form ID Name]],TRUE,FALSE)</f>
        <v>1</v>
      </c>
      <c r="AV614" s="121" t="s">
        <v>1689</v>
      </c>
      <c r="AW614" s="122" t="b">
        <f>AND(Table1[[#This Row],[PROPOSED Adjustment Description]]=Table1[[#This Row],[ ADOPTED
Adjustment Description]],TRUE,FALSE)</f>
        <v>0</v>
      </c>
    </row>
    <row r="615" spans="1:49" s="1" customFormat="1" ht="45" hidden="1" customHeight="1" x14ac:dyDescent="0.15">
      <c r="A615" s="61">
        <v>200042</v>
      </c>
      <c r="B615" s="73" t="s">
        <v>2478</v>
      </c>
      <c r="C615" s="63">
        <v>171415</v>
      </c>
      <c r="D615" s="73" t="s">
        <v>1271</v>
      </c>
      <c r="E615" s="73" t="s">
        <v>103</v>
      </c>
      <c r="F615" s="73" t="s">
        <v>83</v>
      </c>
      <c r="G615" s="73" t="s">
        <v>89</v>
      </c>
      <c r="H615" s="73" t="s">
        <v>83</v>
      </c>
      <c r="I615" s="125">
        <v>57724</v>
      </c>
      <c r="J615" s="127" t="s">
        <v>2479</v>
      </c>
      <c r="K615" s="74"/>
      <c r="L615" s="75"/>
      <c r="M615" s="75"/>
      <c r="N615" s="75"/>
      <c r="O615" s="75">
        <f>SUM(Table1[[#This Row],[Salaries and Wages]:[Variable Fringe]])</f>
        <v>0</v>
      </c>
      <c r="P615" s="75"/>
      <c r="Q615" s="75"/>
      <c r="R615" s="75"/>
      <c r="S615" s="75"/>
      <c r="T615" s="75"/>
      <c r="U615" s="75"/>
      <c r="V615" s="75"/>
      <c r="W615" s="75">
        <f>SUM(Table1[[#This Row],[ADOPTED
Supplies]:[ADOPTED
Other]])+Table1[[#This Row],[
 ADOPTED
Capital Expenditures]]</f>
        <v>0</v>
      </c>
      <c r="X615" s="75"/>
      <c r="Y615" s="75"/>
      <c r="Z615" s="75"/>
      <c r="AA615" s="75">
        <v>3857</v>
      </c>
      <c r="AB615" s="132" t="s">
        <v>1689</v>
      </c>
      <c r="AC615" s="62" t="s">
        <v>1689</v>
      </c>
      <c r="AD615" s="62" t="s">
        <v>1689</v>
      </c>
      <c r="AE615" s="73" t="s">
        <v>94</v>
      </c>
      <c r="AF615" s="73" t="s">
        <v>69</v>
      </c>
      <c r="AG615" s="93"/>
      <c r="AH615" s="76">
        <v>0</v>
      </c>
      <c r="AI615" s="76"/>
      <c r="AJ615" s="73"/>
      <c r="AK615" s="73"/>
      <c r="AL615" s="73"/>
      <c r="AM615" s="73"/>
      <c r="AN615" s="73"/>
      <c r="AO615" s="62" t="s">
        <v>83</v>
      </c>
      <c r="AP615" s="62"/>
      <c r="AQ615" s="62"/>
      <c r="AR615" s="87"/>
      <c r="AS615" s="87"/>
      <c r="AT615" s="115" t="s">
        <v>2479</v>
      </c>
      <c r="AU615" s="117" t="b">
        <f>IF(Table1[[#This Row],[PROPOSED
Form ID Name]]=Table1[[#This Row],[ADOPTED
Form ID Name]],TRUE,FALSE)</f>
        <v>1</v>
      </c>
      <c r="AV615" s="121" t="s">
        <v>1689</v>
      </c>
      <c r="AW615" s="122" t="b">
        <f>AND(Table1[[#This Row],[PROPOSED Adjustment Description]]=Table1[[#This Row],[ ADOPTED
Adjustment Description]],TRUE,FALSE)</f>
        <v>0</v>
      </c>
    </row>
    <row r="616" spans="1:49" s="1" customFormat="1" ht="45" hidden="1" customHeight="1" x14ac:dyDescent="0.15">
      <c r="A616" s="61">
        <v>200057</v>
      </c>
      <c r="B616" s="73" t="s">
        <v>2480</v>
      </c>
      <c r="C616" s="63">
        <v>171415</v>
      </c>
      <c r="D616" s="73" t="s">
        <v>1271</v>
      </c>
      <c r="E616" s="73" t="s">
        <v>103</v>
      </c>
      <c r="F616" s="73" t="s">
        <v>83</v>
      </c>
      <c r="G616" s="73" t="s">
        <v>89</v>
      </c>
      <c r="H616" s="73" t="s">
        <v>83</v>
      </c>
      <c r="I616" s="125">
        <v>57725</v>
      </c>
      <c r="J616" s="127" t="s">
        <v>2481</v>
      </c>
      <c r="K616" s="74"/>
      <c r="L616" s="75"/>
      <c r="M616" s="75"/>
      <c r="N616" s="75"/>
      <c r="O616" s="75">
        <f>SUM(Table1[[#This Row],[Salaries and Wages]:[Variable Fringe]])</f>
        <v>0</v>
      </c>
      <c r="P616" s="75"/>
      <c r="Q616" s="75"/>
      <c r="R616" s="75"/>
      <c r="S616" s="75"/>
      <c r="T616" s="75"/>
      <c r="U616" s="75"/>
      <c r="V616" s="75"/>
      <c r="W616" s="75">
        <f>SUM(Table1[[#This Row],[ADOPTED
Supplies]:[ADOPTED
Other]])+Table1[[#This Row],[
 ADOPTED
Capital Expenditures]]</f>
        <v>0</v>
      </c>
      <c r="X616" s="75"/>
      <c r="Y616" s="75"/>
      <c r="Z616" s="75"/>
      <c r="AA616" s="75">
        <v>3914</v>
      </c>
      <c r="AB616" s="132" t="s">
        <v>1689</v>
      </c>
      <c r="AC616" s="62" t="s">
        <v>1689</v>
      </c>
      <c r="AD616" s="62" t="s">
        <v>1689</v>
      </c>
      <c r="AE616" s="73" t="s">
        <v>94</v>
      </c>
      <c r="AF616" s="73" t="s">
        <v>69</v>
      </c>
      <c r="AG616" s="93"/>
      <c r="AH616" s="76">
        <v>0</v>
      </c>
      <c r="AI616" s="76"/>
      <c r="AJ616" s="73"/>
      <c r="AK616" s="73"/>
      <c r="AL616" s="73"/>
      <c r="AM616" s="73"/>
      <c r="AN616" s="73"/>
      <c r="AO616" s="62" t="s">
        <v>83</v>
      </c>
      <c r="AP616" s="62"/>
      <c r="AQ616" s="62"/>
      <c r="AR616" s="87"/>
      <c r="AS616" s="87"/>
      <c r="AT616" s="115" t="s">
        <v>2481</v>
      </c>
      <c r="AU616" s="117" t="b">
        <f>IF(Table1[[#This Row],[PROPOSED
Form ID Name]]=Table1[[#This Row],[ADOPTED
Form ID Name]],TRUE,FALSE)</f>
        <v>1</v>
      </c>
      <c r="AV616" s="121" t="s">
        <v>1689</v>
      </c>
      <c r="AW616" s="122" t="b">
        <f>AND(Table1[[#This Row],[PROPOSED Adjustment Description]]=Table1[[#This Row],[ ADOPTED
Adjustment Description]],TRUE,FALSE)</f>
        <v>0</v>
      </c>
    </row>
    <row r="617" spans="1:49" s="1" customFormat="1" ht="45" hidden="1" customHeight="1" x14ac:dyDescent="0.15">
      <c r="A617" s="67">
        <v>200042</v>
      </c>
      <c r="B617" s="79" t="s">
        <v>2478</v>
      </c>
      <c r="C617" s="69">
        <v>171415</v>
      </c>
      <c r="D617" s="79" t="s">
        <v>1271</v>
      </c>
      <c r="E617" s="79" t="s">
        <v>103</v>
      </c>
      <c r="F617" s="79" t="s">
        <v>83</v>
      </c>
      <c r="G617" s="79" t="s">
        <v>61</v>
      </c>
      <c r="H617" s="79" t="s">
        <v>83</v>
      </c>
      <c r="I617" s="125">
        <v>57726</v>
      </c>
      <c r="J617" s="127" t="s">
        <v>2482</v>
      </c>
      <c r="K617" s="80"/>
      <c r="L617" s="81"/>
      <c r="M617" s="81"/>
      <c r="N617" s="81"/>
      <c r="O617" s="81">
        <f>SUM(Table1[[#This Row],[Salaries and Wages]:[Variable Fringe]])</f>
        <v>0</v>
      </c>
      <c r="P617" s="81"/>
      <c r="Q617" s="81">
        <v>8146</v>
      </c>
      <c r="R617" s="81"/>
      <c r="S617" s="81"/>
      <c r="T617" s="81">
        <v>3021</v>
      </c>
      <c r="U617" s="81"/>
      <c r="V617" s="81"/>
      <c r="W617" s="81">
        <f>SUM(Table1[[#This Row],[ADOPTED
Supplies]:[ADOPTED
Other]])+Table1[[#This Row],[
 ADOPTED
Capital Expenditures]]</f>
        <v>0</v>
      </c>
      <c r="X617" s="81"/>
      <c r="Y617" s="81"/>
      <c r="Z617" s="81">
        <v>11167</v>
      </c>
      <c r="AA617" s="81"/>
      <c r="AB617" s="132" t="s">
        <v>2359</v>
      </c>
      <c r="AC617" s="68" t="s">
        <v>2359</v>
      </c>
      <c r="AD617" s="68" t="s">
        <v>2359</v>
      </c>
      <c r="AE617" s="79" t="s">
        <v>94</v>
      </c>
      <c r="AF617" s="79" t="s">
        <v>69</v>
      </c>
      <c r="AG617" s="94"/>
      <c r="AH617" s="82">
        <v>0</v>
      </c>
      <c r="AI617" s="82"/>
      <c r="AJ617" s="79"/>
      <c r="AK617" s="79"/>
      <c r="AL617" s="79"/>
      <c r="AM617" s="79"/>
      <c r="AN617" s="79"/>
      <c r="AO617" s="68" t="s">
        <v>83</v>
      </c>
      <c r="AP617" s="68"/>
      <c r="AQ617" s="68"/>
      <c r="AR617" s="87"/>
      <c r="AS617" s="87"/>
      <c r="AT617" s="115" t="s">
        <v>2482</v>
      </c>
      <c r="AU617" s="117" t="b">
        <f>IF(Table1[[#This Row],[PROPOSED
Form ID Name]]=Table1[[#This Row],[ADOPTED
Form ID Name]],TRUE,FALSE)</f>
        <v>1</v>
      </c>
      <c r="AV617" s="121" t="s">
        <v>2359</v>
      </c>
      <c r="AW617" s="122" t="b">
        <f>AND(Table1[[#This Row],[PROPOSED Adjustment Description]]=Table1[[#This Row],[ ADOPTED
Adjustment Description]],TRUE,FALSE)</f>
        <v>0</v>
      </c>
    </row>
    <row r="618" spans="1:49" s="1" customFormat="1" ht="45" hidden="1" customHeight="1" x14ac:dyDescent="0.15">
      <c r="A618" s="61">
        <v>200039</v>
      </c>
      <c r="B618" s="73" t="s">
        <v>2483</v>
      </c>
      <c r="C618" s="63">
        <v>171415</v>
      </c>
      <c r="D618" s="73" t="s">
        <v>1271</v>
      </c>
      <c r="E618" s="73" t="s">
        <v>103</v>
      </c>
      <c r="F618" s="73" t="s">
        <v>83</v>
      </c>
      <c r="G618" s="73" t="s">
        <v>89</v>
      </c>
      <c r="H618" s="73" t="s">
        <v>83</v>
      </c>
      <c r="I618" s="125">
        <v>57727</v>
      </c>
      <c r="J618" s="127" t="s">
        <v>2484</v>
      </c>
      <c r="K618" s="74"/>
      <c r="L618" s="75"/>
      <c r="M618" s="75"/>
      <c r="N618" s="75"/>
      <c r="O618" s="75">
        <f>SUM(Table1[[#This Row],[Salaries and Wages]:[Variable Fringe]])</f>
        <v>0</v>
      </c>
      <c r="P618" s="75"/>
      <c r="Q618" s="75"/>
      <c r="R618" s="75"/>
      <c r="S618" s="75"/>
      <c r="T618" s="75"/>
      <c r="U618" s="75"/>
      <c r="V618" s="75"/>
      <c r="W618" s="75">
        <f>SUM(Table1[[#This Row],[ADOPTED
Supplies]:[ADOPTED
Other]])+Table1[[#This Row],[
 ADOPTED
Capital Expenditures]]</f>
        <v>164</v>
      </c>
      <c r="X618" s="75"/>
      <c r="Y618" s="75"/>
      <c r="Z618" s="75"/>
      <c r="AA618" s="75">
        <v>25049</v>
      </c>
      <c r="AB618" s="132" t="s">
        <v>1689</v>
      </c>
      <c r="AC618" s="62" t="s">
        <v>1689</v>
      </c>
      <c r="AD618" s="62" t="s">
        <v>1689</v>
      </c>
      <c r="AE618" s="73" t="s">
        <v>94</v>
      </c>
      <c r="AF618" s="73" t="s">
        <v>69</v>
      </c>
      <c r="AG618" s="93"/>
      <c r="AH618" s="76">
        <v>0</v>
      </c>
      <c r="AI618" s="76"/>
      <c r="AJ618" s="73"/>
      <c r="AK618" s="73"/>
      <c r="AL618" s="73"/>
      <c r="AM618" s="73"/>
      <c r="AN618" s="73"/>
      <c r="AO618" s="62" t="s">
        <v>83</v>
      </c>
      <c r="AP618" s="62"/>
      <c r="AQ618" s="62"/>
      <c r="AR618" s="87"/>
      <c r="AS618" s="87"/>
      <c r="AT618" s="115" t="s">
        <v>2484</v>
      </c>
      <c r="AU618" s="117" t="b">
        <f>IF(Table1[[#This Row],[PROPOSED
Form ID Name]]=Table1[[#This Row],[ADOPTED
Form ID Name]],TRUE,FALSE)</f>
        <v>1</v>
      </c>
      <c r="AV618" s="121" t="s">
        <v>1689</v>
      </c>
      <c r="AW618" s="122" t="b">
        <f>AND(Table1[[#This Row],[PROPOSED Adjustment Description]]=Table1[[#This Row],[ ADOPTED
Adjustment Description]],TRUE,FALSE)</f>
        <v>0</v>
      </c>
    </row>
    <row r="619" spans="1:49" s="1" customFormat="1" ht="45" hidden="1" customHeight="1" x14ac:dyDescent="0.15">
      <c r="A619" s="61">
        <v>200066</v>
      </c>
      <c r="B619" s="73" t="s">
        <v>2485</v>
      </c>
      <c r="C619" s="63">
        <v>171415</v>
      </c>
      <c r="D619" s="73" t="s">
        <v>1271</v>
      </c>
      <c r="E619" s="73" t="s">
        <v>103</v>
      </c>
      <c r="F619" s="73" t="s">
        <v>83</v>
      </c>
      <c r="G619" s="73" t="s">
        <v>134</v>
      </c>
      <c r="H619" s="73" t="s">
        <v>83</v>
      </c>
      <c r="I619" s="125">
        <v>57728</v>
      </c>
      <c r="J619" s="127" t="s">
        <v>2486</v>
      </c>
      <c r="K619" s="74"/>
      <c r="L619" s="75"/>
      <c r="M619" s="75"/>
      <c r="N619" s="75"/>
      <c r="O619" s="75">
        <f>SUM(Table1[[#This Row],[Salaries and Wages]:[Variable Fringe]])</f>
        <v>0</v>
      </c>
      <c r="P619" s="75"/>
      <c r="Q619" s="75"/>
      <c r="R619" s="75"/>
      <c r="S619" s="75"/>
      <c r="T619" s="75"/>
      <c r="U619" s="75"/>
      <c r="V619" s="75"/>
      <c r="W619" s="75">
        <f>SUM(Table1[[#This Row],[ADOPTED
Supplies]:[ADOPTED
Other]])+Table1[[#This Row],[
 ADOPTED
Capital Expenditures]]</f>
        <v>0</v>
      </c>
      <c r="X619" s="75"/>
      <c r="Y619" s="75"/>
      <c r="Z619" s="75"/>
      <c r="AA619" s="85">
        <v>-415</v>
      </c>
      <c r="AB619" s="132" t="s">
        <v>1689</v>
      </c>
      <c r="AC619" s="62" t="s">
        <v>1689</v>
      </c>
      <c r="AD619" s="62" t="s">
        <v>1689</v>
      </c>
      <c r="AE619" s="73" t="s">
        <v>94</v>
      </c>
      <c r="AF619" s="73" t="s">
        <v>69</v>
      </c>
      <c r="AG619" s="93"/>
      <c r="AH619" s="76">
        <v>0</v>
      </c>
      <c r="AI619" s="76"/>
      <c r="AJ619" s="73"/>
      <c r="AK619" s="73"/>
      <c r="AL619" s="73"/>
      <c r="AM619" s="73"/>
      <c r="AN619" s="73"/>
      <c r="AO619" s="62" t="s">
        <v>83</v>
      </c>
      <c r="AP619" s="62"/>
      <c r="AQ619" s="62"/>
      <c r="AR619" s="87"/>
      <c r="AS619" s="87"/>
      <c r="AT619" s="115" t="s">
        <v>2486</v>
      </c>
      <c r="AU619" s="117" t="b">
        <f>IF(Table1[[#This Row],[PROPOSED
Form ID Name]]=Table1[[#This Row],[ADOPTED
Form ID Name]],TRUE,FALSE)</f>
        <v>1</v>
      </c>
      <c r="AV619" s="121" t="s">
        <v>1689</v>
      </c>
      <c r="AW619" s="122" t="b">
        <f>AND(Table1[[#This Row],[PROPOSED Adjustment Description]]=Table1[[#This Row],[ ADOPTED
Adjustment Description]],TRUE,FALSE)</f>
        <v>0</v>
      </c>
    </row>
    <row r="620" spans="1:49" s="1" customFormat="1" ht="45" hidden="1" customHeight="1" x14ac:dyDescent="0.15">
      <c r="A620" s="67">
        <v>200039</v>
      </c>
      <c r="B620" s="79" t="s">
        <v>2483</v>
      </c>
      <c r="C620" s="69">
        <v>171415</v>
      </c>
      <c r="D620" s="79" t="s">
        <v>1271</v>
      </c>
      <c r="E620" s="79" t="s">
        <v>103</v>
      </c>
      <c r="F620" s="79" t="s">
        <v>83</v>
      </c>
      <c r="G620" s="79" t="s">
        <v>61</v>
      </c>
      <c r="H620" s="79" t="s">
        <v>83</v>
      </c>
      <c r="I620" s="125">
        <v>57729</v>
      </c>
      <c r="J620" s="127" t="s">
        <v>2487</v>
      </c>
      <c r="K620" s="80"/>
      <c r="L620" s="81"/>
      <c r="M620" s="81"/>
      <c r="N620" s="81"/>
      <c r="O620" s="81">
        <f>SUM(Table1[[#This Row],[Salaries and Wages]:[Variable Fringe]])</f>
        <v>0</v>
      </c>
      <c r="P620" s="81"/>
      <c r="Q620" s="81">
        <v>42500</v>
      </c>
      <c r="R620" s="81"/>
      <c r="S620" s="81"/>
      <c r="T620" s="81">
        <v>3775</v>
      </c>
      <c r="U620" s="81"/>
      <c r="V620" s="81"/>
      <c r="W620" s="81">
        <f>SUM(Table1[[#This Row],[ADOPTED
Supplies]:[ADOPTED
Other]])+Table1[[#This Row],[
 ADOPTED
Capital Expenditures]]</f>
        <v>111</v>
      </c>
      <c r="X620" s="81"/>
      <c r="Y620" s="81"/>
      <c r="Z620" s="81">
        <v>46275</v>
      </c>
      <c r="AA620" s="81"/>
      <c r="AB620" s="132" t="s">
        <v>2359</v>
      </c>
      <c r="AC620" s="68" t="s">
        <v>2359</v>
      </c>
      <c r="AD620" s="68" t="s">
        <v>2359</v>
      </c>
      <c r="AE620" s="79" t="s">
        <v>94</v>
      </c>
      <c r="AF620" s="79" t="s">
        <v>69</v>
      </c>
      <c r="AG620" s="94"/>
      <c r="AH620" s="82">
        <v>0</v>
      </c>
      <c r="AI620" s="82"/>
      <c r="AJ620" s="79"/>
      <c r="AK620" s="79"/>
      <c r="AL620" s="79"/>
      <c r="AM620" s="79"/>
      <c r="AN620" s="79"/>
      <c r="AO620" s="68" t="s">
        <v>83</v>
      </c>
      <c r="AP620" s="68"/>
      <c r="AQ620" s="68"/>
      <c r="AR620" s="87"/>
      <c r="AS620" s="87"/>
      <c r="AT620" s="115" t="s">
        <v>2487</v>
      </c>
      <c r="AU620" s="117" t="b">
        <f>IF(Table1[[#This Row],[PROPOSED
Form ID Name]]=Table1[[#This Row],[ADOPTED
Form ID Name]],TRUE,FALSE)</f>
        <v>1</v>
      </c>
      <c r="AV620" s="121" t="s">
        <v>2359</v>
      </c>
      <c r="AW620" s="122" t="b">
        <f>AND(Table1[[#This Row],[PROPOSED Adjustment Description]]=Table1[[#This Row],[ ADOPTED
Adjustment Description]],TRUE,FALSE)</f>
        <v>0</v>
      </c>
    </row>
    <row r="621" spans="1:49" s="1" customFormat="1" ht="45" hidden="1" customHeight="1" x14ac:dyDescent="0.15">
      <c r="A621" s="61">
        <v>200038</v>
      </c>
      <c r="B621" s="73" t="s">
        <v>2488</v>
      </c>
      <c r="C621" s="63">
        <v>171415</v>
      </c>
      <c r="D621" s="73" t="s">
        <v>1271</v>
      </c>
      <c r="E621" s="73" t="s">
        <v>103</v>
      </c>
      <c r="F621" s="73" t="s">
        <v>83</v>
      </c>
      <c r="G621" s="73" t="s">
        <v>89</v>
      </c>
      <c r="H621" s="73" t="s">
        <v>83</v>
      </c>
      <c r="I621" s="125">
        <v>57730</v>
      </c>
      <c r="J621" s="127" t="s">
        <v>2489</v>
      </c>
      <c r="K621" s="74"/>
      <c r="L621" s="75"/>
      <c r="M621" s="75"/>
      <c r="N621" s="75"/>
      <c r="O621" s="75">
        <f>SUM(Table1[[#This Row],[Salaries and Wages]:[Variable Fringe]])</f>
        <v>0</v>
      </c>
      <c r="P621" s="75"/>
      <c r="Q621" s="75"/>
      <c r="R621" s="75"/>
      <c r="S621" s="75"/>
      <c r="T621" s="75"/>
      <c r="U621" s="75"/>
      <c r="V621" s="75"/>
      <c r="W621" s="75">
        <f>SUM(Table1[[#This Row],[ADOPTED
Supplies]:[ADOPTED
Other]])+Table1[[#This Row],[
 ADOPTED
Capital Expenditures]]</f>
        <v>0</v>
      </c>
      <c r="X621" s="75"/>
      <c r="Y621" s="75"/>
      <c r="Z621" s="75"/>
      <c r="AA621" s="75">
        <v>54430</v>
      </c>
      <c r="AB621" s="132" t="s">
        <v>1689</v>
      </c>
      <c r="AC621" s="62" t="s">
        <v>1689</v>
      </c>
      <c r="AD621" s="62" t="s">
        <v>1689</v>
      </c>
      <c r="AE621" s="73" t="s">
        <v>94</v>
      </c>
      <c r="AF621" s="73" t="s">
        <v>69</v>
      </c>
      <c r="AG621" s="93"/>
      <c r="AH621" s="76">
        <v>0</v>
      </c>
      <c r="AI621" s="76"/>
      <c r="AJ621" s="73"/>
      <c r="AK621" s="73"/>
      <c r="AL621" s="73"/>
      <c r="AM621" s="73"/>
      <c r="AN621" s="73"/>
      <c r="AO621" s="62" t="s">
        <v>83</v>
      </c>
      <c r="AP621" s="62"/>
      <c r="AQ621" s="62"/>
      <c r="AR621" s="87"/>
      <c r="AS621" s="87"/>
      <c r="AT621" s="115" t="s">
        <v>2489</v>
      </c>
      <c r="AU621" s="117" t="b">
        <f>IF(Table1[[#This Row],[PROPOSED
Form ID Name]]=Table1[[#This Row],[ADOPTED
Form ID Name]],TRUE,FALSE)</f>
        <v>1</v>
      </c>
      <c r="AV621" s="121" t="s">
        <v>1689</v>
      </c>
      <c r="AW621" s="122" t="b">
        <f>AND(Table1[[#This Row],[PROPOSED Adjustment Description]]=Table1[[#This Row],[ ADOPTED
Adjustment Description]],TRUE,FALSE)</f>
        <v>0</v>
      </c>
    </row>
    <row r="622" spans="1:49" s="1" customFormat="1" ht="45" hidden="1" customHeight="1" x14ac:dyDescent="0.15">
      <c r="A622" s="67">
        <v>200038</v>
      </c>
      <c r="B622" s="79" t="s">
        <v>2488</v>
      </c>
      <c r="C622" s="69">
        <v>171415</v>
      </c>
      <c r="D622" s="79" t="s">
        <v>1271</v>
      </c>
      <c r="E622" s="79" t="s">
        <v>103</v>
      </c>
      <c r="F622" s="79" t="s">
        <v>83</v>
      </c>
      <c r="G622" s="79" t="s">
        <v>61</v>
      </c>
      <c r="H622" s="79" t="s">
        <v>83</v>
      </c>
      <c r="I622" s="125">
        <v>57731</v>
      </c>
      <c r="J622" s="127" t="s">
        <v>2490</v>
      </c>
      <c r="K622" s="80"/>
      <c r="L622" s="81"/>
      <c r="M622" s="81"/>
      <c r="N622" s="81"/>
      <c r="O622" s="81">
        <f>SUM(Table1[[#This Row],[Salaries and Wages]:[Variable Fringe]])</f>
        <v>0</v>
      </c>
      <c r="P622" s="81">
        <v>200</v>
      </c>
      <c r="Q622" s="81">
        <v>207029</v>
      </c>
      <c r="R622" s="81"/>
      <c r="S622" s="81"/>
      <c r="T622" s="81">
        <v>3775</v>
      </c>
      <c r="U622" s="81"/>
      <c r="V622" s="81"/>
      <c r="W622" s="81">
        <f>SUM(Table1[[#This Row],[ADOPTED
Supplies]:[ADOPTED
Other]])+Table1[[#This Row],[
 ADOPTED
Capital Expenditures]]</f>
        <v>0</v>
      </c>
      <c r="X622" s="81"/>
      <c r="Y622" s="81"/>
      <c r="Z622" s="81">
        <v>211004</v>
      </c>
      <c r="AA622" s="81"/>
      <c r="AB622" s="132" t="s">
        <v>2359</v>
      </c>
      <c r="AC622" s="68" t="s">
        <v>2359</v>
      </c>
      <c r="AD622" s="68" t="s">
        <v>2359</v>
      </c>
      <c r="AE622" s="79" t="s">
        <v>94</v>
      </c>
      <c r="AF622" s="79" t="s">
        <v>69</v>
      </c>
      <c r="AG622" s="94"/>
      <c r="AH622" s="82">
        <v>0</v>
      </c>
      <c r="AI622" s="82"/>
      <c r="AJ622" s="79"/>
      <c r="AK622" s="79"/>
      <c r="AL622" s="79"/>
      <c r="AM622" s="79"/>
      <c r="AN622" s="79"/>
      <c r="AO622" s="68" t="s">
        <v>83</v>
      </c>
      <c r="AP622" s="68"/>
      <c r="AQ622" s="68"/>
      <c r="AR622" s="87"/>
      <c r="AS622" s="87"/>
      <c r="AT622" s="115" t="s">
        <v>2490</v>
      </c>
      <c r="AU622" s="117" t="b">
        <f>IF(Table1[[#This Row],[PROPOSED
Form ID Name]]=Table1[[#This Row],[ADOPTED
Form ID Name]],TRUE,FALSE)</f>
        <v>1</v>
      </c>
      <c r="AV622" s="121" t="s">
        <v>2359</v>
      </c>
      <c r="AW622" s="122" t="b">
        <f>AND(Table1[[#This Row],[PROPOSED Adjustment Description]]=Table1[[#This Row],[ ADOPTED
Adjustment Description]],TRUE,FALSE)</f>
        <v>0</v>
      </c>
    </row>
    <row r="623" spans="1:49" s="1" customFormat="1" ht="45" hidden="1" customHeight="1" x14ac:dyDescent="0.15">
      <c r="A623" s="67">
        <v>200092</v>
      </c>
      <c r="B623" s="79" t="s">
        <v>2349</v>
      </c>
      <c r="C623" s="69">
        <v>171415</v>
      </c>
      <c r="D623" s="79" t="s">
        <v>1271</v>
      </c>
      <c r="E623" s="79" t="s">
        <v>103</v>
      </c>
      <c r="F623" s="79" t="s">
        <v>83</v>
      </c>
      <c r="G623" s="79" t="s">
        <v>61</v>
      </c>
      <c r="H623" s="79" t="s">
        <v>83</v>
      </c>
      <c r="I623" s="125">
        <v>57732</v>
      </c>
      <c r="J623" s="127" t="s">
        <v>2491</v>
      </c>
      <c r="K623" s="80"/>
      <c r="L623" s="81"/>
      <c r="M623" s="81"/>
      <c r="N623" s="81"/>
      <c r="O623" s="81">
        <f>SUM(Table1[[#This Row],[Salaries and Wages]:[Variable Fringe]])</f>
        <v>0</v>
      </c>
      <c r="P623" s="81"/>
      <c r="Q623" s="83">
        <v>-1159</v>
      </c>
      <c r="R623" s="81"/>
      <c r="S623" s="81"/>
      <c r="T623" s="81">
        <v>377</v>
      </c>
      <c r="U623" s="81"/>
      <c r="V623" s="81"/>
      <c r="W623" s="81">
        <f>SUM(Table1[[#This Row],[ADOPTED
Supplies]:[ADOPTED
Other]])+Table1[[#This Row],[
 ADOPTED
Capital Expenditures]]</f>
        <v>6510</v>
      </c>
      <c r="X623" s="81"/>
      <c r="Y623" s="81"/>
      <c r="Z623" s="83">
        <v>-782</v>
      </c>
      <c r="AA623" s="81"/>
      <c r="AB623" s="132" t="s">
        <v>2352</v>
      </c>
      <c r="AC623" s="68" t="s">
        <v>2492</v>
      </c>
      <c r="AD623" s="68" t="s">
        <v>2492</v>
      </c>
      <c r="AE623" s="79" t="s">
        <v>94</v>
      </c>
      <c r="AF623" s="79" t="s">
        <v>69</v>
      </c>
      <c r="AG623" s="94"/>
      <c r="AH623" s="82">
        <v>0</v>
      </c>
      <c r="AI623" s="82"/>
      <c r="AJ623" s="79"/>
      <c r="AK623" s="79"/>
      <c r="AL623" s="79"/>
      <c r="AM623" s="79"/>
      <c r="AN623" s="79"/>
      <c r="AO623" s="68" t="s">
        <v>83</v>
      </c>
      <c r="AP623" s="68"/>
      <c r="AQ623" s="68"/>
      <c r="AR623" s="87"/>
      <c r="AS623" s="87"/>
      <c r="AT623" s="115" t="s">
        <v>2491</v>
      </c>
      <c r="AU623" s="117" t="b">
        <f>IF(Table1[[#This Row],[PROPOSED
Form ID Name]]=Table1[[#This Row],[ADOPTED
Form ID Name]],TRUE,FALSE)</f>
        <v>1</v>
      </c>
      <c r="AV623" s="121" t="s">
        <v>2352</v>
      </c>
      <c r="AW623" s="122" t="b">
        <f>AND(Table1[[#This Row],[PROPOSED Adjustment Description]]=Table1[[#This Row],[ ADOPTED
Adjustment Description]],TRUE,FALSE)</f>
        <v>0</v>
      </c>
    </row>
    <row r="624" spans="1:49" s="1" customFormat="1" ht="45" hidden="1" customHeight="1" x14ac:dyDescent="0.15">
      <c r="A624" s="67">
        <v>200091</v>
      </c>
      <c r="B624" s="79" t="s">
        <v>2360</v>
      </c>
      <c r="C624" s="69">
        <v>171415</v>
      </c>
      <c r="D624" s="79" t="s">
        <v>1271</v>
      </c>
      <c r="E624" s="79" t="s">
        <v>103</v>
      </c>
      <c r="F624" s="79" t="s">
        <v>83</v>
      </c>
      <c r="G624" s="79" t="s">
        <v>61</v>
      </c>
      <c r="H624" s="79" t="s">
        <v>83</v>
      </c>
      <c r="I624" s="125">
        <v>57733</v>
      </c>
      <c r="J624" s="127" t="s">
        <v>2493</v>
      </c>
      <c r="K624" s="80"/>
      <c r="L624" s="81"/>
      <c r="M624" s="81"/>
      <c r="N624" s="81"/>
      <c r="O624" s="81">
        <f>SUM(Table1[[#This Row],[Salaries and Wages]:[Variable Fringe]])</f>
        <v>0</v>
      </c>
      <c r="P624" s="81"/>
      <c r="Q624" s="81">
        <v>2660</v>
      </c>
      <c r="R624" s="81"/>
      <c r="S624" s="81"/>
      <c r="T624" s="81">
        <v>377</v>
      </c>
      <c r="U624" s="81"/>
      <c r="V624" s="81"/>
      <c r="W624" s="81">
        <f>SUM(Table1[[#This Row],[ADOPTED
Supplies]:[ADOPTED
Other]])+Table1[[#This Row],[
 ADOPTED
Capital Expenditures]]</f>
        <v>0</v>
      </c>
      <c r="X624" s="81"/>
      <c r="Y624" s="81"/>
      <c r="Z624" s="81">
        <v>3037</v>
      </c>
      <c r="AA624" s="81"/>
      <c r="AB624" s="132" t="s">
        <v>2494</v>
      </c>
      <c r="AC624" s="68" t="s">
        <v>2494</v>
      </c>
      <c r="AD624" s="68" t="s">
        <v>2494</v>
      </c>
      <c r="AE624" s="79" t="s">
        <v>94</v>
      </c>
      <c r="AF624" s="79" t="s">
        <v>69</v>
      </c>
      <c r="AG624" s="94"/>
      <c r="AH624" s="82">
        <v>0</v>
      </c>
      <c r="AI624" s="82"/>
      <c r="AJ624" s="79"/>
      <c r="AK624" s="79"/>
      <c r="AL624" s="79"/>
      <c r="AM624" s="79"/>
      <c r="AN624" s="79"/>
      <c r="AO624" s="68" t="s">
        <v>83</v>
      </c>
      <c r="AP624" s="68"/>
      <c r="AQ624" s="68"/>
      <c r="AR624" s="87"/>
      <c r="AS624" s="87"/>
      <c r="AT624" s="115" t="s">
        <v>2493</v>
      </c>
      <c r="AU624" s="117" t="b">
        <f>IF(Table1[[#This Row],[PROPOSED
Form ID Name]]=Table1[[#This Row],[ADOPTED
Form ID Name]],TRUE,FALSE)</f>
        <v>1</v>
      </c>
      <c r="AV624" s="121" t="s">
        <v>2494</v>
      </c>
      <c r="AW624" s="122" t="b">
        <f>AND(Table1[[#This Row],[PROPOSED Adjustment Description]]=Table1[[#This Row],[ ADOPTED
Adjustment Description]],TRUE,FALSE)</f>
        <v>0</v>
      </c>
    </row>
    <row r="625" spans="1:49" s="1" customFormat="1" ht="45" hidden="1" customHeight="1" x14ac:dyDescent="0.15">
      <c r="A625" s="61">
        <v>200101</v>
      </c>
      <c r="B625" s="73" t="s">
        <v>2495</v>
      </c>
      <c r="C625" s="63">
        <v>171415</v>
      </c>
      <c r="D625" s="73" t="s">
        <v>1271</v>
      </c>
      <c r="E625" s="73" t="s">
        <v>103</v>
      </c>
      <c r="F625" s="73" t="s">
        <v>83</v>
      </c>
      <c r="G625" s="73" t="s">
        <v>89</v>
      </c>
      <c r="H625" s="73" t="s">
        <v>83</v>
      </c>
      <c r="I625" s="125">
        <v>57734</v>
      </c>
      <c r="J625" s="127" t="s">
        <v>2496</v>
      </c>
      <c r="K625" s="74"/>
      <c r="L625" s="75"/>
      <c r="M625" s="75"/>
      <c r="N625" s="75"/>
      <c r="O625" s="75">
        <f>SUM(Table1[[#This Row],[Salaries and Wages]:[Variable Fringe]])</f>
        <v>0</v>
      </c>
      <c r="P625" s="75"/>
      <c r="Q625" s="75"/>
      <c r="R625" s="75"/>
      <c r="S625" s="75"/>
      <c r="T625" s="75"/>
      <c r="U625" s="75"/>
      <c r="V625" s="75"/>
      <c r="W625" s="75">
        <f>SUM(Table1[[#This Row],[ADOPTED
Supplies]:[ADOPTED
Other]])+Table1[[#This Row],[
 ADOPTED
Capital Expenditures]]</f>
        <v>0</v>
      </c>
      <c r="X625" s="75"/>
      <c r="Y625" s="75"/>
      <c r="Z625" s="75"/>
      <c r="AA625" s="75">
        <v>1573</v>
      </c>
      <c r="AB625" s="132" t="s">
        <v>1689</v>
      </c>
      <c r="AC625" s="62" t="s">
        <v>1689</v>
      </c>
      <c r="AD625" s="62" t="s">
        <v>1689</v>
      </c>
      <c r="AE625" s="73" t="s">
        <v>94</v>
      </c>
      <c r="AF625" s="73" t="s">
        <v>69</v>
      </c>
      <c r="AG625" s="93"/>
      <c r="AH625" s="76">
        <v>0</v>
      </c>
      <c r="AI625" s="76"/>
      <c r="AJ625" s="73"/>
      <c r="AK625" s="73"/>
      <c r="AL625" s="73"/>
      <c r="AM625" s="73"/>
      <c r="AN625" s="73"/>
      <c r="AO625" s="62" t="s">
        <v>83</v>
      </c>
      <c r="AP625" s="62"/>
      <c r="AQ625" s="62"/>
      <c r="AR625" s="87"/>
      <c r="AS625" s="87"/>
      <c r="AT625" s="115" t="s">
        <v>2496</v>
      </c>
      <c r="AU625" s="117" t="b">
        <f>IF(Table1[[#This Row],[PROPOSED
Form ID Name]]=Table1[[#This Row],[ADOPTED
Form ID Name]],TRUE,FALSE)</f>
        <v>1</v>
      </c>
      <c r="AV625" s="121" t="s">
        <v>1689</v>
      </c>
      <c r="AW625" s="122" t="b">
        <f>AND(Table1[[#This Row],[PROPOSED Adjustment Description]]=Table1[[#This Row],[ ADOPTED
Adjustment Description]],TRUE,FALSE)</f>
        <v>0</v>
      </c>
    </row>
    <row r="626" spans="1:49" s="1" customFormat="1" ht="45" hidden="1" customHeight="1" x14ac:dyDescent="0.15">
      <c r="A626" s="67">
        <v>200101</v>
      </c>
      <c r="B626" s="79" t="s">
        <v>2495</v>
      </c>
      <c r="C626" s="69">
        <v>171415</v>
      </c>
      <c r="D626" s="79" t="s">
        <v>1271</v>
      </c>
      <c r="E626" s="79" t="s">
        <v>103</v>
      </c>
      <c r="F626" s="79" t="s">
        <v>83</v>
      </c>
      <c r="G626" s="79" t="s">
        <v>61</v>
      </c>
      <c r="H626" s="79" t="s">
        <v>83</v>
      </c>
      <c r="I626" s="125">
        <v>57735</v>
      </c>
      <c r="J626" s="127" t="s">
        <v>2497</v>
      </c>
      <c r="K626" s="80"/>
      <c r="L626" s="81"/>
      <c r="M626" s="81"/>
      <c r="N626" s="81"/>
      <c r="O626" s="81">
        <f>SUM(Table1[[#This Row],[Salaries and Wages]:[Variable Fringe]])</f>
        <v>0</v>
      </c>
      <c r="P626" s="81"/>
      <c r="Q626" s="81"/>
      <c r="R626" s="81"/>
      <c r="S626" s="81"/>
      <c r="T626" s="81">
        <v>755</v>
      </c>
      <c r="U626" s="81"/>
      <c r="V626" s="81"/>
      <c r="W626" s="81">
        <f>SUM(Table1[[#This Row],[ADOPTED
Supplies]:[ADOPTED
Other]])+Table1[[#This Row],[
 ADOPTED
Capital Expenditures]]</f>
        <v>0</v>
      </c>
      <c r="X626" s="81"/>
      <c r="Y626" s="81"/>
      <c r="Z626" s="81">
        <v>755</v>
      </c>
      <c r="AA626" s="81"/>
      <c r="AB626" s="132" t="s">
        <v>2359</v>
      </c>
      <c r="AC626" s="68" t="s">
        <v>2359</v>
      </c>
      <c r="AD626" s="68" t="s">
        <v>2359</v>
      </c>
      <c r="AE626" s="79" t="s">
        <v>94</v>
      </c>
      <c r="AF626" s="79" t="s">
        <v>69</v>
      </c>
      <c r="AG626" s="94"/>
      <c r="AH626" s="82">
        <v>0</v>
      </c>
      <c r="AI626" s="82"/>
      <c r="AJ626" s="79"/>
      <c r="AK626" s="79"/>
      <c r="AL626" s="79"/>
      <c r="AM626" s="79"/>
      <c r="AN626" s="79"/>
      <c r="AO626" s="68" t="s">
        <v>83</v>
      </c>
      <c r="AP626" s="68"/>
      <c r="AQ626" s="68"/>
      <c r="AR626" s="87"/>
      <c r="AS626" s="87"/>
      <c r="AT626" s="115" t="s">
        <v>2497</v>
      </c>
      <c r="AU626" s="117" t="b">
        <f>IF(Table1[[#This Row],[PROPOSED
Form ID Name]]=Table1[[#This Row],[ADOPTED
Form ID Name]],TRUE,FALSE)</f>
        <v>1</v>
      </c>
      <c r="AV626" s="121" t="s">
        <v>2359</v>
      </c>
      <c r="AW626" s="122" t="b">
        <f>AND(Table1[[#This Row],[PROPOSED Adjustment Description]]=Table1[[#This Row],[ ADOPTED
Adjustment Description]],TRUE,FALSE)</f>
        <v>0</v>
      </c>
    </row>
    <row r="627" spans="1:49" s="1" customFormat="1" ht="45" hidden="1" customHeight="1" x14ac:dyDescent="0.15">
      <c r="A627" s="67">
        <v>200103</v>
      </c>
      <c r="B627" s="79" t="s">
        <v>2365</v>
      </c>
      <c r="C627" s="69">
        <v>171415</v>
      </c>
      <c r="D627" s="79" t="s">
        <v>1271</v>
      </c>
      <c r="E627" s="79" t="s">
        <v>103</v>
      </c>
      <c r="F627" s="79" t="s">
        <v>83</v>
      </c>
      <c r="G627" s="79" t="s">
        <v>61</v>
      </c>
      <c r="H627" s="79" t="s">
        <v>83</v>
      </c>
      <c r="I627" s="125">
        <v>57736</v>
      </c>
      <c r="J627" s="127" t="s">
        <v>2498</v>
      </c>
      <c r="K627" s="80"/>
      <c r="L627" s="81"/>
      <c r="M627" s="81"/>
      <c r="N627" s="81"/>
      <c r="O627" s="81">
        <f>SUM(Table1[[#This Row],[Salaries and Wages]:[Variable Fringe]])</f>
        <v>0</v>
      </c>
      <c r="P627" s="81"/>
      <c r="Q627" s="81">
        <v>2610</v>
      </c>
      <c r="R627" s="81"/>
      <c r="S627" s="81"/>
      <c r="T627" s="81"/>
      <c r="U627" s="81"/>
      <c r="V627" s="81"/>
      <c r="W627" s="81">
        <f>SUM(Table1[[#This Row],[ADOPTED
Supplies]:[ADOPTED
Other]])+Table1[[#This Row],[
 ADOPTED
Capital Expenditures]]</f>
        <v>500</v>
      </c>
      <c r="X627" s="81"/>
      <c r="Y627" s="81"/>
      <c r="Z627" s="81">
        <v>2610</v>
      </c>
      <c r="AA627" s="81"/>
      <c r="AB627" s="132" t="s">
        <v>2352</v>
      </c>
      <c r="AC627" s="68" t="s">
        <v>2352</v>
      </c>
      <c r="AD627" s="68" t="s">
        <v>2352</v>
      </c>
      <c r="AE627" s="79" t="s">
        <v>94</v>
      </c>
      <c r="AF627" s="79" t="s">
        <v>69</v>
      </c>
      <c r="AG627" s="94"/>
      <c r="AH627" s="82">
        <v>0</v>
      </c>
      <c r="AI627" s="82"/>
      <c r="AJ627" s="79"/>
      <c r="AK627" s="79"/>
      <c r="AL627" s="79"/>
      <c r="AM627" s="79"/>
      <c r="AN627" s="79"/>
      <c r="AO627" s="68" t="s">
        <v>83</v>
      </c>
      <c r="AP627" s="68"/>
      <c r="AQ627" s="68"/>
      <c r="AR627" s="87"/>
      <c r="AS627" s="87"/>
      <c r="AT627" s="115" t="s">
        <v>2498</v>
      </c>
      <c r="AU627" s="117" t="b">
        <f>IF(Table1[[#This Row],[PROPOSED
Form ID Name]]=Table1[[#This Row],[ADOPTED
Form ID Name]],TRUE,FALSE)</f>
        <v>1</v>
      </c>
      <c r="AV627" s="121" t="s">
        <v>2352</v>
      </c>
      <c r="AW627" s="122" t="b">
        <f>AND(Table1[[#This Row],[PROPOSED Adjustment Description]]=Table1[[#This Row],[ ADOPTED
Adjustment Description]],TRUE,FALSE)</f>
        <v>0</v>
      </c>
    </row>
    <row r="628" spans="1:49" s="1" customFormat="1" ht="45" hidden="1" customHeight="1" x14ac:dyDescent="0.15">
      <c r="A628" s="67">
        <v>200081</v>
      </c>
      <c r="B628" s="79" t="s">
        <v>2369</v>
      </c>
      <c r="C628" s="69">
        <v>171415</v>
      </c>
      <c r="D628" s="79" t="s">
        <v>1271</v>
      </c>
      <c r="E628" s="79" t="s">
        <v>103</v>
      </c>
      <c r="F628" s="79" t="s">
        <v>83</v>
      </c>
      <c r="G628" s="79" t="s">
        <v>61</v>
      </c>
      <c r="H628" s="79" t="s">
        <v>83</v>
      </c>
      <c r="I628" s="125">
        <v>57737</v>
      </c>
      <c r="J628" s="127" t="s">
        <v>2499</v>
      </c>
      <c r="K628" s="80"/>
      <c r="L628" s="81"/>
      <c r="M628" s="81"/>
      <c r="N628" s="81"/>
      <c r="O628" s="81">
        <f>SUM(Table1[[#This Row],[Salaries and Wages]:[Variable Fringe]])</f>
        <v>0</v>
      </c>
      <c r="P628" s="81"/>
      <c r="Q628" s="81">
        <v>28347</v>
      </c>
      <c r="R628" s="81"/>
      <c r="S628" s="81"/>
      <c r="T628" s="81">
        <v>755</v>
      </c>
      <c r="U628" s="81"/>
      <c r="V628" s="81"/>
      <c r="W628" s="81">
        <f>SUM(Table1[[#This Row],[ADOPTED
Supplies]:[ADOPTED
Other]])+Table1[[#This Row],[
 ADOPTED
Capital Expenditures]]</f>
        <v>0</v>
      </c>
      <c r="X628" s="81"/>
      <c r="Y628" s="81"/>
      <c r="Z628" s="81">
        <v>29102</v>
      </c>
      <c r="AA628" s="81"/>
      <c r="AB628" s="132" t="s">
        <v>2352</v>
      </c>
      <c r="AC628" s="68" t="s">
        <v>2352</v>
      </c>
      <c r="AD628" s="68" t="s">
        <v>2352</v>
      </c>
      <c r="AE628" s="79" t="s">
        <v>94</v>
      </c>
      <c r="AF628" s="79" t="s">
        <v>69</v>
      </c>
      <c r="AG628" s="94"/>
      <c r="AH628" s="82">
        <v>0</v>
      </c>
      <c r="AI628" s="82"/>
      <c r="AJ628" s="79"/>
      <c r="AK628" s="79"/>
      <c r="AL628" s="79"/>
      <c r="AM628" s="79"/>
      <c r="AN628" s="79"/>
      <c r="AO628" s="68" t="s">
        <v>83</v>
      </c>
      <c r="AP628" s="68"/>
      <c r="AQ628" s="68"/>
      <c r="AR628" s="87"/>
      <c r="AS628" s="87"/>
      <c r="AT628" s="115" t="s">
        <v>2499</v>
      </c>
      <c r="AU628" s="117" t="b">
        <f>IF(Table1[[#This Row],[PROPOSED
Form ID Name]]=Table1[[#This Row],[ADOPTED
Form ID Name]],TRUE,FALSE)</f>
        <v>1</v>
      </c>
      <c r="AV628" s="121" t="s">
        <v>2352</v>
      </c>
      <c r="AW628" s="122" t="b">
        <f>AND(Table1[[#This Row],[PROPOSED Adjustment Description]]=Table1[[#This Row],[ ADOPTED
Adjustment Description]],TRUE,FALSE)</f>
        <v>0</v>
      </c>
    </row>
    <row r="629" spans="1:49" s="1" customFormat="1" ht="45" hidden="1" customHeight="1" x14ac:dyDescent="0.15">
      <c r="A629" s="61">
        <v>200035</v>
      </c>
      <c r="B629" s="73" t="s">
        <v>2500</v>
      </c>
      <c r="C629" s="63">
        <v>171415</v>
      </c>
      <c r="D629" s="73" t="s">
        <v>1271</v>
      </c>
      <c r="E629" s="73" t="s">
        <v>103</v>
      </c>
      <c r="F629" s="73" t="s">
        <v>83</v>
      </c>
      <c r="G629" s="73" t="s">
        <v>89</v>
      </c>
      <c r="H629" s="73" t="s">
        <v>83</v>
      </c>
      <c r="I629" s="125">
        <v>57738</v>
      </c>
      <c r="J629" s="127" t="s">
        <v>2501</v>
      </c>
      <c r="K629" s="74"/>
      <c r="L629" s="75"/>
      <c r="M629" s="75"/>
      <c r="N629" s="75"/>
      <c r="O629" s="75">
        <f>SUM(Table1[[#This Row],[Salaries and Wages]:[Variable Fringe]])</f>
        <v>0</v>
      </c>
      <c r="P629" s="75"/>
      <c r="Q629" s="75"/>
      <c r="R629" s="75"/>
      <c r="S629" s="75"/>
      <c r="T629" s="75"/>
      <c r="U629" s="75"/>
      <c r="V629" s="75"/>
      <c r="W629" s="75">
        <f>SUM(Table1[[#This Row],[ADOPTED
Supplies]:[ADOPTED
Other]])+Table1[[#This Row],[
 ADOPTED
Capital Expenditures]]</f>
        <v>0</v>
      </c>
      <c r="X629" s="75"/>
      <c r="Y629" s="75"/>
      <c r="Z629" s="75"/>
      <c r="AA629" s="75">
        <v>18004</v>
      </c>
      <c r="AB629" s="132" t="s">
        <v>1689</v>
      </c>
      <c r="AC629" s="62" t="s">
        <v>1689</v>
      </c>
      <c r="AD629" s="62" t="s">
        <v>1689</v>
      </c>
      <c r="AE629" s="73" t="s">
        <v>94</v>
      </c>
      <c r="AF629" s="73" t="s">
        <v>69</v>
      </c>
      <c r="AG629" s="93"/>
      <c r="AH629" s="76">
        <v>0</v>
      </c>
      <c r="AI629" s="76"/>
      <c r="AJ629" s="73"/>
      <c r="AK629" s="73"/>
      <c r="AL629" s="73"/>
      <c r="AM629" s="73"/>
      <c r="AN629" s="73"/>
      <c r="AO629" s="62" t="s">
        <v>83</v>
      </c>
      <c r="AP629" s="62"/>
      <c r="AQ629" s="62"/>
      <c r="AR629" s="87"/>
      <c r="AS629" s="87"/>
      <c r="AT629" s="115" t="s">
        <v>2501</v>
      </c>
      <c r="AU629" s="117" t="b">
        <f>IF(Table1[[#This Row],[PROPOSED
Form ID Name]]=Table1[[#This Row],[ADOPTED
Form ID Name]],TRUE,FALSE)</f>
        <v>1</v>
      </c>
      <c r="AV629" s="121" t="s">
        <v>1689</v>
      </c>
      <c r="AW629" s="122" t="b">
        <f>AND(Table1[[#This Row],[PROPOSED Adjustment Description]]=Table1[[#This Row],[ ADOPTED
Adjustment Description]],TRUE,FALSE)</f>
        <v>0</v>
      </c>
    </row>
    <row r="630" spans="1:49" s="1" customFormat="1" ht="45" hidden="1" customHeight="1" x14ac:dyDescent="0.15">
      <c r="A630" s="67">
        <v>200031</v>
      </c>
      <c r="B630" s="79" t="s">
        <v>2373</v>
      </c>
      <c r="C630" s="69">
        <v>171415</v>
      </c>
      <c r="D630" s="79" t="s">
        <v>1271</v>
      </c>
      <c r="E630" s="79" t="s">
        <v>103</v>
      </c>
      <c r="F630" s="79" t="s">
        <v>83</v>
      </c>
      <c r="G630" s="79" t="s">
        <v>61</v>
      </c>
      <c r="H630" s="79" t="s">
        <v>83</v>
      </c>
      <c r="I630" s="125">
        <v>57739</v>
      </c>
      <c r="J630" s="127" t="s">
        <v>2502</v>
      </c>
      <c r="K630" s="80"/>
      <c r="L630" s="81"/>
      <c r="M630" s="81"/>
      <c r="N630" s="81"/>
      <c r="O630" s="81">
        <f>SUM(Table1[[#This Row],[Salaries and Wages]:[Variable Fringe]])</f>
        <v>0</v>
      </c>
      <c r="P630" s="81"/>
      <c r="Q630" s="81">
        <v>950</v>
      </c>
      <c r="R630" s="81"/>
      <c r="S630" s="81"/>
      <c r="T630" s="81">
        <v>377</v>
      </c>
      <c r="U630" s="81"/>
      <c r="V630" s="81"/>
      <c r="W630" s="81">
        <f>SUM(Table1[[#This Row],[ADOPTED
Supplies]:[ADOPTED
Other]])+Table1[[#This Row],[
 ADOPTED
Capital Expenditures]]</f>
        <v>0</v>
      </c>
      <c r="X630" s="81"/>
      <c r="Y630" s="81"/>
      <c r="Z630" s="81">
        <v>1327</v>
      </c>
      <c r="AA630" s="81"/>
      <c r="AB630" s="132" t="s">
        <v>2352</v>
      </c>
      <c r="AC630" s="68" t="s">
        <v>2352</v>
      </c>
      <c r="AD630" s="68" t="s">
        <v>2352</v>
      </c>
      <c r="AE630" s="79" t="s">
        <v>94</v>
      </c>
      <c r="AF630" s="79" t="s">
        <v>69</v>
      </c>
      <c r="AG630" s="94"/>
      <c r="AH630" s="82">
        <v>0</v>
      </c>
      <c r="AI630" s="82"/>
      <c r="AJ630" s="79"/>
      <c r="AK630" s="79"/>
      <c r="AL630" s="79"/>
      <c r="AM630" s="79"/>
      <c r="AN630" s="79"/>
      <c r="AO630" s="68" t="s">
        <v>83</v>
      </c>
      <c r="AP630" s="68"/>
      <c r="AQ630" s="68"/>
      <c r="AR630" s="87"/>
      <c r="AS630" s="87"/>
      <c r="AT630" s="115" t="s">
        <v>2502</v>
      </c>
      <c r="AU630" s="117" t="b">
        <f>IF(Table1[[#This Row],[PROPOSED
Form ID Name]]=Table1[[#This Row],[ADOPTED
Form ID Name]],TRUE,FALSE)</f>
        <v>1</v>
      </c>
      <c r="AV630" s="121" t="s">
        <v>2352</v>
      </c>
      <c r="AW630" s="122" t="b">
        <f>AND(Table1[[#This Row],[PROPOSED Adjustment Description]]=Table1[[#This Row],[ ADOPTED
Adjustment Description]],TRUE,FALSE)</f>
        <v>0</v>
      </c>
    </row>
    <row r="631" spans="1:49" s="1" customFormat="1" ht="45" hidden="1" customHeight="1" x14ac:dyDescent="0.15">
      <c r="A631" s="67">
        <v>200035</v>
      </c>
      <c r="B631" s="79" t="s">
        <v>2500</v>
      </c>
      <c r="C631" s="69">
        <v>171415</v>
      </c>
      <c r="D631" s="79" t="s">
        <v>1271</v>
      </c>
      <c r="E631" s="79" t="s">
        <v>103</v>
      </c>
      <c r="F631" s="79" t="s">
        <v>83</v>
      </c>
      <c r="G631" s="79" t="s">
        <v>61</v>
      </c>
      <c r="H631" s="79" t="s">
        <v>83</v>
      </c>
      <c r="I631" s="125">
        <v>57740</v>
      </c>
      <c r="J631" s="127" t="s">
        <v>2503</v>
      </c>
      <c r="K631" s="80"/>
      <c r="L631" s="81"/>
      <c r="M631" s="81"/>
      <c r="N631" s="81"/>
      <c r="O631" s="81">
        <f>SUM(Table1[[#This Row],[Salaries and Wages]:[Variable Fringe]])</f>
        <v>0</v>
      </c>
      <c r="P631" s="81"/>
      <c r="Q631" s="83">
        <v>-7010</v>
      </c>
      <c r="R631" s="81"/>
      <c r="S631" s="81"/>
      <c r="T631" s="81">
        <v>2265</v>
      </c>
      <c r="U631" s="81"/>
      <c r="V631" s="81"/>
      <c r="W631" s="81">
        <f>SUM(Table1[[#This Row],[ADOPTED
Supplies]:[ADOPTED
Other]])+Table1[[#This Row],[
 ADOPTED
Capital Expenditures]]</f>
        <v>47764</v>
      </c>
      <c r="X631" s="81"/>
      <c r="Y631" s="81"/>
      <c r="Z631" s="83">
        <v>-4745</v>
      </c>
      <c r="AA631" s="81"/>
      <c r="AB631" s="132" t="s">
        <v>2359</v>
      </c>
      <c r="AC631" s="68" t="s">
        <v>2359</v>
      </c>
      <c r="AD631" s="68" t="s">
        <v>2359</v>
      </c>
      <c r="AE631" s="79" t="s">
        <v>94</v>
      </c>
      <c r="AF631" s="79" t="s">
        <v>69</v>
      </c>
      <c r="AG631" s="94"/>
      <c r="AH631" s="82">
        <v>0</v>
      </c>
      <c r="AI631" s="82"/>
      <c r="AJ631" s="79"/>
      <c r="AK631" s="79"/>
      <c r="AL631" s="79"/>
      <c r="AM631" s="79"/>
      <c r="AN631" s="79"/>
      <c r="AO631" s="68" t="s">
        <v>83</v>
      </c>
      <c r="AP631" s="68"/>
      <c r="AQ631" s="68"/>
      <c r="AR631" s="87"/>
      <c r="AS631" s="87"/>
      <c r="AT631" s="115" t="s">
        <v>2503</v>
      </c>
      <c r="AU631" s="117" t="b">
        <f>IF(Table1[[#This Row],[PROPOSED
Form ID Name]]=Table1[[#This Row],[ADOPTED
Form ID Name]],TRUE,FALSE)</f>
        <v>1</v>
      </c>
      <c r="AV631" s="121" t="s">
        <v>2359</v>
      </c>
      <c r="AW631" s="122" t="b">
        <f>AND(Table1[[#This Row],[PROPOSED Adjustment Description]]=Table1[[#This Row],[ ADOPTED
Adjustment Description]],TRUE,FALSE)</f>
        <v>0</v>
      </c>
    </row>
    <row r="632" spans="1:49" s="1" customFormat="1" ht="45" hidden="1" customHeight="1" x14ac:dyDescent="0.15">
      <c r="A632" s="67">
        <v>200071</v>
      </c>
      <c r="B632" s="79" t="s">
        <v>2381</v>
      </c>
      <c r="C632" s="69">
        <v>171415</v>
      </c>
      <c r="D632" s="79" t="s">
        <v>1271</v>
      </c>
      <c r="E632" s="79" t="s">
        <v>103</v>
      </c>
      <c r="F632" s="79" t="s">
        <v>83</v>
      </c>
      <c r="G632" s="79" t="s">
        <v>61</v>
      </c>
      <c r="H632" s="79" t="s">
        <v>83</v>
      </c>
      <c r="I632" s="125">
        <v>57741</v>
      </c>
      <c r="J632" s="127" t="s">
        <v>2504</v>
      </c>
      <c r="K632" s="80"/>
      <c r="L632" s="81"/>
      <c r="M632" s="81"/>
      <c r="N632" s="81"/>
      <c r="O632" s="81">
        <f>SUM(Table1[[#This Row],[Salaries and Wages]:[Variable Fringe]])</f>
        <v>0</v>
      </c>
      <c r="P632" s="81"/>
      <c r="Q632" s="81">
        <v>17823</v>
      </c>
      <c r="R632" s="81"/>
      <c r="S632" s="81"/>
      <c r="T632" s="81">
        <v>755</v>
      </c>
      <c r="U632" s="81"/>
      <c r="V632" s="81"/>
      <c r="W632" s="81">
        <f>SUM(Table1[[#This Row],[ADOPTED
Supplies]:[ADOPTED
Other]])+Table1[[#This Row],[
 ADOPTED
Capital Expenditures]]</f>
        <v>0</v>
      </c>
      <c r="X632" s="81"/>
      <c r="Y632" s="81"/>
      <c r="Z632" s="81">
        <v>18578</v>
      </c>
      <c r="AA632" s="81"/>
      <c r="AB632" s="132" t="s">
        <v>2352</v>
      </c>
      <c r="AC632" s="68" t="s">
        <v>2352</v>
      </c>
      <c r="AD632" s="68" t="s">
        <v>2352</v>
      </c>
      <c r="AE632" s="79" t="s">
        <v>94</v>
      </c>
      <c r="AF632" s="79" t="s">
        <v>69</v>
      </c>
      <c r="AG632" s="94"/>
      <c r="AH632" s="82">
        <v>0</v>
      </c>
      <c r="AI632" s="82"/>
      <c r="AJ632" s="79"/>
      <c r="AK632" s="79"/>
      <c r="AL632" s="79"/>
      <c r="AM632" s="79"/>
      <c r="AN632" s="79"/>
      <c r="AO632" s="68" t="s">
        <v>83</v>
      </c>
      <c r="AP632" s="68"/>
      <c r="AQ632" s="68"/>
      <c r="AR632" s="87"/>
      <c r="AS632" s="87"/>
      <c r="AT632" s="115" t="s">
        <v>2504</v>
      </c>
      <c r="AU632" s="117" t="b">
        <f>IF(Table1[[#This Row],[PROPOSED
Form ID Name]]=Table1[[#This Row],[ADOPTED
Form ID Name]],TRUE,FALSE)</f>
        <v>1</v>
      </c>
      <c r="AV632" s="121" t="s">
        <v>2352</v>
      </c>
      <c r="AW632" s="122" t="b">
        <f>AND(Table1[[#This Row],[PROPOSED Adjustment Description]]=Table1[[#This Row],[ ADOPTED
Adjustment Description]],TRUE,FALSE)</f>
        <v>0</v>
      </c>
    </row>
    <row r="633" spans="1:49" s="1" customFormat="1" ht="45" hidden="1" customHeight="1" x14ac:dyDescent="0.15">
      <c r="A633" s="61">
        <v>200028</v>
      </c>
      <c r="B633" s="73" t="s">
        <v>2505</v>
      </c>
      <c r="C633" s="63">
        <v>171415</v>
      </c>
      <c r="D633" s="73" t="s">
        <v>1271</v>
      </c>
      <c r="E633" s="73" t="s">
        <v>103</v>
      </c>
      <c r="F633" s="73" t="s">
        <v>83</v>
      </c>
      <c r="G633" s="73" t="s">
        <v>89</v>
      </c>
      <c r="H633" s="73" t="s">
        <v>83</v>
      </c>
      <c r="I633" s="125">
        <v>57742</v>
      </c>
      <c r="J633" s="127" t="s">
        <v>2506</v>
      </c>
      <c r="K633" s="74"/>
      <c r="L633" s="75"/>
      <c r="M633" s="75"/>
      <c r="N633" s="75"/>
      <c r="O633" s="75">
        <f>SUM(Table1[[#This Row],[Salaries and Wages]:[Variable Fringe]])</f>
        <v>0</v>
      </c>
      <c r="P633" s="75"/>
      <c r="Q633" s="75"/>
      <c r="R633" s="75"/>
      <c r="S633" s="75"/>
      <c r="T633" s="75"/>
      <c r="U633" s="75"/>
      <c r="V633" s="75"/>
      <c r="W633" s="75">
        <f>SUM(Table1[[#This Row],[ADOPTED
Supplies]:[ADOPTED
Other]])+Table1[[#This Row],[
 ADOPTED
Capital Expenditures]]</f>
        <v>0</v>
      </c>
      <c r="X633" s="75"/>
      <c r="Y633" s="75"/>
      <c r="Z633" s="75"/>
      <c r="AA633" s="75">
        <v>104380</v>
      </c>
      <c r="AB633" s="132" t="s">
        <v>1689</v>
      </c>
      <c r="AC633" s="62" t="s">
        <v>1689</v>
      </c>
      <c r="AD633" s="62" t="s">
        <v>1689</v>
      </c>
      <c r="AE633" s="73" t="s">
        <v>94</v>
      </c>
      <c r="AF633" s="73" t="s">
        <v>69</v>
      </c>
      <c r="AG633" s="93"/>
      <c r="AH633" s="76">
        <v>0</v>
      </c>
      <c r="AI633" s="76"/>
      <c r="AJ633" s="73"/>
      <c r="AK633" s="73"/>
      <c r="AL633" s="73"/>
      <c r="AM633" s="73"/>
      <c r="AN633" s="73"/>
      <c r="AO633" s="62" t="s">
        <v>83</v>
      </c>
      <c r="AP633" s="62"/>
      <c r="AQ633" s="62"/>
      <c r="AR633" s="87"/>
      <c r="AS633" s="87"/>
      <c r="AT633" s="115" t="s">
        <v>2506</v>
      </c>
      <c r="AU633" s="117" t="b">
        <f>IF(Table1[[#This Row],[PROPOSED
Form ID Name]]=Table1[[#This Row],[ADOPTED
Form ID Name]],TRUE,FALSE)</f>
        <v>1</v>
      </c>
      <c r="AV633" s="121" t="s">
        <v>1689</v>
      </c>
      <c r="AW633" s="122" t="b">
        <f>AND(Table1[[#This Row],[PROPOSED Adjustment Description]]=Table1[[#This Row],[ ADOPTED
Adjustment Description]],TRUE,FALSE)</f>
        <v>0</v>
      </c>
    </row>
    <row r="634" spans="1:49" s="1" customFormat="1" ht="45" hidden="1" customHeight="1" x14ac:dyDescent="0.15">
      <c r="A634" s="67">
        <v>200040</v>
      </c>
      <c r="B634" s="79" t="s">
        <v>2383</v>
      </c>
      <c r="C634" s="69">
        <v>171415</v>
      </c>
      <c r="D634" s="79" t="s">
        <v>1271</v>
      </c>
      <c r="E634" s="79" t="s">
        <v>103</v>
      </c>
      <c r="F634" s="79" t="s">
        <v>83</v>
      </c>
      <c r="G634" s="79" t="s">
        <v>61</v>
      </c>
      <c r="H634" s="79" t="s">
        <v>83</v>
      </c>
      <c r="I634" s="125">
        <v>57743</v>
      </c>
      <c r="J634" s="127" t="s">
        <v>2507</v>
      </c>
      <c r="K634" s="80"/>
      <c r="L634" s="81"/>
      <c r="M634" s="81"/>
      <c r="N634" s="81"/>
      <c r="O634" s="81">
        <f>SUM(Table1[[#This Row],[Salaries and Wages]:[Variable Fringe]])</f>
        <v>0</v>
      </c>
      <c r="P634" s="81"/>
      <c r="Q634" s="81">
        <v>18682</v>
      </c>
      <c r="R634" s="81"/>
      <c r="S634" s="81"/>
      <c r="T634" s="81">
        <v>377</v>
      </c>
      <c r="U634" s="81"/>
      <c r="V634" s="81"/>
      <c r="W634" s="81">
        <f>SUM(Table1[[#This Row],[ADOPTED
Supplies]:[ADOPTED
Other]])+Table1[[#This Row],[
 ADOPTED
Capital Expenditures]]</f>
        <v>0</v>
      </c>
      <c r="X634" s="81"/>
      <c r="Y634" s="81"/>
      <c r="Z634" s="81">
        <v>19059</v>
      </c>
      <c r="AA634" s="81"/>
      <c r="AB634" s="132" t="s">
        <v>2352</v>
      </c>
      <c r="AC634" s="68" t="s">
        <v>2352</v>
      </c>
      <c r="AD634" s="68" t="s">
        <v>2352</v>
      </c>
      <c r="AE634" s="79" t="s">
        <v>94</v>
      </c>
      <c r="AF634" s="79" t="s">
        <v>69</v>
      </c>
      <c r="AG634" s="94"/>
      <c r="AH634" s="82">
        <v>0</v>
      </c>
      <c r="AI634" s="82"/>
      <c r="AJ634" s="79"/>
      <c r="AK634" s="79"/>
      <c r="AL634" s="79"/>
      <c r="AM634" s="79"/>
      <c r="AN634" s="79"/>
      <c r="AO634" s="68" t="s">
        <v>83</v>
      </c>
      <c r="AP634" s="68"/>
      <c r="AQ634" s="68"/>
      <c r="AR634" s="87"/>
      <c r="AS634" s="87"/>
      <c r="AT634" s="115" t="s">
        <v>2507</v>
      </c>
      <c r="AU634" s="117" t="b">
        <f>IF(Table1[[#This Row],[PROPOSED
Form ID Name]]=Table1[[#This Row],[ADOPTED
Form ID Name]],TRUE,FALSE)</f>
        <v>1</v>
      </c>
      <c r="AV634" s="121" t="s">
        <v>2352</v>
      </c>
      <c r="AW634" s="122" t="b">
        <f>AND(Table1[[#This Row],[PROPOSED Adjustment Description]]=Table1[[#This Row],[ ADOPTED
Adjustment Description]],TRUE,FALSE)</f>
        <v>0</v>
      </c>
    </row>
    <row r="635" spans="1:49" s="1" customFormat="1" ht="45" hidden="1" customHeight="1" x14ac:dyDescent="0.15">
      <c r="A635" s="67">
        <v>200028</v>
      </c>
      <c r="B635" s="79" t="s">
        <v>2505</v>
      </c>
      <c r="C635" s="69">
        <v>171415</v>
      </c>
      <c r="D635" s="79" t="s">
        <v>1271</v>
      </c>
      <c r="E635" s="79" t="s">
        <v>103</v>
      </c>
      <c r="F635" s="79" t="s">
        <v>83</v>
      </c>
      <c r="G635" s="79" t="s">
        <v>61</v>
      </c>
      <c r="H635" s="79" t="s">
        <v>83</v>
      </c>
      <c r="I635" s="125">
        <v>57744</v>
      </c>
      <c r="J635" s="127" t="s">
        <v>2508</v>
      </c>
      <c r="K635" s="80"/>
      <c r="L635" s="81"/>
      <c r="M635" s="81"/>
      <c r="N635" s="81"/>
      <c r="O635" s="81">
        <f>SUM(Table1[[#This Row],[Salaries and Wages]:[Variable Fringe]])</f>
        <v>0</v>
      </c>
      <c r="P635" s="81">
        <v>2000</v>
      </c>
      <c r="Q635" s="81">
        <v>45150</v>
      </c>
      <c r="R635" s="81"/>
      <c r="S635" s="81"/>
      <c r="T635" s="81">
        <v>7551</v>
      </c>
      <c r="U635" s="81"/>
      <c r="V635" s="81"/>
      <c r="W635" s="81">
        <f>SUM(Table1[[#This Row],[ADOPTED
Supplies]:[ADOPTED
Other]])+Table1[[#This Row],[
 ADOPTED
Capital Expenditures]]</f>
        <v>0</v>
      </c>
      <c r="X635" s="81"/>
      <c r="Y635" s="81"/>
      <c r="Z635" s="81">
        <v>54701</v>
      </c>
      <c r="AA635" s="81"/>
      <c r="AB635" s="132" t="s">
        <v>2359</v>
      </c>
      <c r="AC635" s="68" t="s">
        <v>2359</v>
      </c>
      <c r="AD635" s="68" t="s">
        <v>2359</v>
      </c>
      <c r="AE635" s="79" t="s">
        <v>94</v>
      </c>
      <c r="AF635" s="79" t="s">
        <v>69</v>
      </c>
      <c r="AG635" s="94"/>
      <c r="AH635" s="82">
        <v>0</v>
      </c>
      <c r="AI635" s="82"/>
      <c r="AJ635" s="79"/>
      <c r="AK635" s="79"/>
      <c r="AL635" s="79"/>
      <c r="AM635" s="79"/>
      <c r="AN635" s="79"/>
      <c r="AO635" s="68" t="s">
        <v>83</v>
      </c>
      <c r="AP635" s="68"/>
      <c r="AQ635" s="68"/>
      <c r="AR635" s="87"/>
      <c r="AS635" s="87"/>
      <c r="AT635" s="115" t="s">
        <v>2508</v>
      </c>
      <c r="AU635" s="117" t="b">
        <f>IF(Table1[[#This Row],[PROPOSED
Form ID Name]]=Table1[[#This Row],[ADOPTED
Form ID Name]],TRUE,FALSE)</f>
        <v>1</v>
      </c>
      <c r="AV635" s="121" t="s">
        <v>2359</v>
      </c>
      <c r="AW635" s="122" t="b">
        <f>AND(Table1[[#This Row],[PROPOSED Adjustment Description]]=Table1[[#This Row],[ ADOPTED
Adjustment Description]],TRUE,FALSE)</f>
        <v>0</v>
      </c>
    </row>
    <row r="636" spans="1:49" s="1" customFormat="1" ht="45" hidden="1" customHeight="1" x14ac:dyDescent="0.15">
      <c r="A636" s="61">
        <v>200025</v>
      </c>
      <c r="B636" s="73" t="s">
        <v>2509</v>
      </c>
      <c r="C636" s="63">
        <v>171415</v>
      </c>
      <c r="D636" s="73" t="s">
        <v>1271</v>
      </c>
      <c r="E636" s="73" t="s">
        <v>103</v>
      </c>
      <c r="F636" s="73" t="s">
        <v>83</v>
      </c>
      <c r="G636" s="73" t="s">
        <v>89</v>
      </c>
      <c r="H636" s="73" t="s">
        <v>83</v>
      </c>
      <c r="I636" s="125">
        <v>57746</v>
      </c>
      <c r="J636" s="127" t="s">
        <v>2510</v>
      </c>
      <c r="K636" s="74"/>
      <c r="L636" s="75"/>
      <c r="M636" s="75"/>
      <c r="N636" s="75"/>
      <c r="O636" s="75">
        <f>SUM(Table1[[#This Row],[Salaries and Wages]:[Variable Fringe]])</f>
        <v>0</v>
      </c>
      <c r="P636" s="75"/>
      <c r="Q636" s="75"/>
      <c r="R636" s="75"/>
      <c r="S636" s="75"/>
      <c r="T636" s="75"/>
      <c r="U636" s="75"/>
      <c r="V636" s="75"/>
      <c r="W636" s="75">
        <f>SUM(Table1[[#This Row],[ADOPTED
Supplies]:[ADOPTED
Other]])+Table1[[#This Row],[
 ADOPTED
Capital Expenditures]]</f>
        <v>114327</v>
      </c>
      <c r="X636" s="75"/>
      <c r="Y636" s="75"/>
      <c r="Z636" s="75"/>
      <c r="AA636" s="75">
        <v>40653</v>
      </c>
      <c r="AB636" s="132" t="s">
        <v>1689</v>
      </c>
      <c r="AC636" s="62" t="s">
        <v>1689</v>
      </c>
      <c r="AD636" s="62" t="s">
        <v>1689</v>
      </c>
      <c r="AE636" s="73" t="s">
        <v>94</v>
      </c>
      <c r="AF636" s="73" t="s">
        <v>69</v>
      </c>
      <c r="AG636" s="93"/>
      <c r="AH636" s="76">
        <v>0</v>
      </c>
      <c r="AI636" s="76"/>
      <c r="AJ636" s="73"/>
      <c r="AK636" s="73"/>
      <c r="AL636" s="73"/>
      <c r="AM636" s="73"/>
      <c r="AN636" s="73"/>
      <c r="AO636" s="62" t="s">
        <v>83</v>
      </c>
      <c r="AP636" s="62"/>
      <c r="AQ636" s="62"/>
      <c r="AR636" s="87"/>
      <c r="AS636" s="87"/>
      <c r="AT636" s="115" t="s">
        <v>2510</v>
      </c>
      <c r="AU636" s="117" t="b">
        <f>IF(Table1[[#This Row],[PROPOSED
Form ID Name]]=Table1[[#This Row],[ADOPTED
Form ID Name]],TRUE,FALSE)</f>
        <v>1</v>
      </c>
      <c r="AV636" s="121" t="s">
        <v>1689</v>
      </c>
      <c r="AW636" s="122" t="b">
        <f>AND(Table1[[#This Row],[PROPOSED Adjustment Description]]=Table1[[#This Row],[ ADOPTED
Adjustment Description]],TRUE,FALSE)</f>
        <v>0</v>
      </c>
    </row>
    <row r="637" spans="1:49" s="1" customFormat="1" ht="45" hidden="1" customHeight="1" x14ac:dyDescent="0.15">
      <c r="A637" s="67">
        <v>200044</v>
      </c>
      <c r="B637" s="79" t="s">
        <v>2392</v>
      </c>
      <c r="C637" s="69">
        <v>171415</v>
      </c>
      <c r="D637" s="79" t="s">
        <v>1271</v>
      </c>
      <c r="E637" s="79" t="s">
        <v>103</v>
      </c>
      <c r="F637" s="79" t="s">
        <v>83</v>
      </c>
      <c r="G637" s="79" t="s">
        <v>61</v>
      </c>
      <c r="H637" s="79" t="s">
        <v>83</v>
      </c>
      <c r="I637" s="125">
        <v>57747</v>
      </c>
      <c r="J637" s="127" t="s">
        <v>2511</v>
      </c>
      <c r="K637" s="80"/>
      <c r="L637" s="81"/>
      <c r="M637" s="81"/>
      <c r="N637" s="81"/>
      <c r="O637" s="81">
        <f>SUM(Table1[[#This Row],[Salaries and Wages]:[Variable Fringe]])</f>
        <v>0</v>
      </c>
      <c r="P637" s="81"/>
      <c r="Q637" s="81">
        <v>9036</v>
      </c>
      <c r="R637" s="81"/>
      <c r="S637" s="81"/>
      <c r="T637" s="81">
        <v>1510</v>
      </c>
      <c r="U637" s="81"/>
      <c r="V637" s="81"/>
      <c r="W637" s="81">
        <f>SUM(Table1[[#This Row],[ADOPTED
Supplies]:[ADOPTED
Other]])+Table1[[#This Row],[
 ADOPTED
Capital Expenditures]]</f>
        <v>0</v>
      </c>
      <c r="X637" s="81"/>
      <c r="Y637" s="81"/>
      <c r="Z637" s="81">
        <v>10546</v>
      </c>
      <c r="AA637" s="81"/>
      <c r="AB637" s="132" t="s">
        <v>2352</v>
      </c>
      <c r="AC637" s="68" t="s">
        <v>2352</v>
      </c>
      <c r="AD637" s="68" t="s">
        <v>2352</v>
      </c>
      <c r="AE637" s="79" t="s">
        <v>94</v>
      </c>
      <c r="AF637" s="79" t="s">
        <v>69</v>
      </c>
      <c r="AG637" s="94"/>
      <c r="AH637" s="82">
        <v>0</v>
      </c>
      <c r="AI637" s="82"/>
      <c r="AJ637" s="79"/>
      <c r="AK637" s="79"/>
      <c r="AL637" s="79"/>
      <c r="AM637" s="79"/>
      <c r="AN637" s="79"/>
      <c r="AO637" s="68" t="s">
        <v>83</v>
      </c>
      <c r="AP637" s="68"/>
      <c r="AQ637" s="68"/>
      <c r="AR637" s="87"/>
      <c r="AS637" s="87"/>
      <c r="AT637" s="115" t="s">
        <v>2511</v>
      </c>
      <c r="AU637" s="117" t="b">
        <f>IF(Table1[[#This Row],[PROPOSED
Form ID Name]]=Table1[[#This Row],[ADOPTED
Form ID Name]],TRUE,FALSE)</f>
        <v>1</v>
      </c>
      <c r="AV637" s="121" t="s">
        <v>2352</v>
      </c>
      <c r="AW637" s="122" t="b">
        <f>AND(Table1[[#This Row],[PROPOSED Adjustment Description]]=Table1[[#This Row],[ ADOPTED
Adjustment Description]],TRUE,FALSE)</f>
        <v>0</v>
      </c>
    </row>
    <row r="638" spans="1:49" s="1" customFormat="1" ht="45" hidden="1" customHeight="1" x14ac:dyDescent="0.15">
      <c r="A638" s="67">
        <v>200025</v>
      </c>
      <c r="B638" s="79" t="s">
        <v>2509</v>
      </c>
      <c r="C638" s="69">
        <v>171415</v>
      </c>
      <c r="D638" s="79" t="s">
        <v>1271</v>
      </c>
      <c r="E638" s="79" t="s">
        <v>103</v>
      </c>
      <c r="F638" s="79" t="s">
        <v>83</v>
      </c>
      <c r="G638" s="79" t="s">
        <v>61</v>
      </c>
      <c r="H638" s="79" t="s">
        <v>83</v>
      </c>
      <c r="I638" s="125">
        <v>57748</v>
      </c>
      <c r="J638" s="127" t="s">
        <v>2512</v>
      </c>
      <c r="K638" s="80"/>
      <c r="L638" s="81"/>
      <c r="M638" s="81"/>
      <c r="N638" s="81"/>
      <c r="O638" s="81">
        <f>SUM(Table1[[#This Row],[Salaries and Wages]:[Variable Fringe]])</f>
        <v>0</v>
      </c>
      <c r="P638" s="81"/>
      <c r="Q638" s="81"/>
      <c r="R638" s="81"/>
      <c r="S638" s="81"/>
      <c r="T638" s="81">
        <v>1283</v>
      </c>
      <c r="U638" s="81"/>
      <c r="V638" s="81"/>
      <c r="W638" s="81">
        <f>SUM(Table1[[#This Row],[ADOPTED
Supplies]:[ADOPTED
Other]])+Table1[[#This Row],[
 ADOPTED
Capital Expenditures]]</f>
        <v>0</v>
      </c>
      <c r="X638" s="81"/>
      <c r="Y638" s="81"/>
      <c r="Z638" s="81">
        <v>1283</v>
      </c>
      <c r="AA638" s="81"/>
      <c r="AB638" s="132" t="s">
        <v>2359</v>
      </c>
      <c r="AC638" s="68" t="s">
        <v>2359</v>
      </c>
      <c r="AD638" s="68" t="s">
        <v>2359</v>
      </c>
      <c r="AE638" s="79" t="s">
        <v>94</v>
      </c>
      <c r="AF638" s="79" t="s">
        <v>69</v>
      </c>
      <c r="AG638" s="94"/>
      <c r="AH638" s="82">
        <v>0</v>
      </c>
      <c r="AI638" s="82"/>
      <c r="AJ638" s="79"/>
      <c r="AK638" s="79"/>
      <c r="AL638" s="79"/>
      <c r="AM638" s="79"/>
      <c r="AN638" s="79"/>
      <c r="AO638" s="68" t="s">
        <v>83</v>
      </c>
      <c r="AP638" s="68"/>
      <c r="AQ638" s="68"/>
      <c r="AR638" s="87"/>
      <c r="AS638" s="87"/>
      <c r="AT638" s="115" t="s">
        <v>2512</v>
      </c>
      <c r="AU638" s="117" t="b">
        <f>IF(Table1[[#This Row],[PROPOSED
Form ID Name]]=Table1[[#This Row],[ADOPTED
Form ID Name]],TRUE,FALSE)</f>
        <v>1</v>
      </c>
      <c r="AV638" s="121" t="s">
        <v>2359</v>
      </c>
      <c r="AW638" s="122" t="b">
        <f>AND(Table1[[#This Row],[PROPOSED Adjustment Description]]=Table1[[#This Row],[ ADOPTED
Adjustment Description]],TRUE,FALSE)</f>
        <v>0</v>
      </c>
    </row>
    <row r="639" spans="1:49" s="1" customFormat="1" ht="45" hidden="1" customHeight="1" x14ac:dyDescent="0.15">
      <c r="A639" s="67">
        <v>200095</v>
      </c>
      <c r="B639" s="79" t="s">
        <v>2395</v>
      </c>
      <c r="C639" s="69">
        <v>171415</v>
      </c>
      <c r="D639" s="79" t="s">
        <v>1271</v>
      </c>
      <c r="E639" s="79" t="s">
        <v>103</v>
      </c>
      <c r="F639" s="79" t="s">
        <v>83</v>
      </c>
      <c r="G639" s="79" t="s">
        <v>61</v>
      </c>
      <c r="H639" s="79" t="s">
        <v>83</v>
      </c>
      <c r="I639" s="125">
        <v>57749</v>
      </c>
      <c r="J639" s="127" t="s">
        <v>2513</v>
      </c>
      <c r="K639" s="80"/>
      <c r="L639" s="81"/>
      <c r="M639" s="81"/>
      <c r="N639" s="81"/>
      <c r="O639" s="81">
        <f>SUM(Table1[[#This Row],[Salaries and Wages]:[Variable Fringe]])</f>
        <v>0</v>
      </c>
      <c r="P639" s="81"/>
      <c r="Q639" s="81">
        <v>22205</v>
      </c>
      <c r="R639" s="81"/>
      <c r="S639" s="81"/>
      <c r="T639" s="81">
        <v>3774</v>
      </c>
      <c r="U639" s="81"/>
      <c r="V639" s="81"/>
      <c r="W639" s="81">
        <f>SUM(Table1[[#This Row],[ADOPTED
Supplies]:[ADOPTED
Other]])+Table1[[#This Row],[
 ADOPTED
Capital Expenditures]]</f>
        <v>0</v>
      </c>
      <c r="X639" s="81"/>
      <c r="Y639" s="81"/>
      <c r="Z639" s="81">
        <v>25979</v>
      </c>
      <c r="AA639" s="81"/>
      <c r="AB639" s="132" t="s">
        <v>2352</v>
      </c>
      <c r="AC639" s="68" t="s">
        <v>2352</v>
      </c>
      <c r="AD639" s="68" t="s">
        <v>2352</v>
      </c>
      <c r="AE639" s="79" t="s">
        <v>94</v>
      </c>
      <c r="AF639" s="79" t="s">
        <v>69</v>
      </c>
      <c r="AG639" s="94"/>
      <c r="AH639" s="82">
        <v>0</v>
      </c>
      <c r="AI639" s="82"/>
      <c r="AJ639" s="79"/>
      <c r="AK639" s="79"/>
      <c r="AL639" s="79"/>
      <c r="AM639" s="79"/>
      <c r="AN639" s="79"/>
      <c r="AO639" s="68" t="s">
        <v>83</v>
      </c>
      <c r="AP639" s="68"/>
      <c r="AQ639" s="68"/>
      <c r="AR639" s="87"/>
      <c r="AS639" s="87"/>
      <c r="AT639" s="115" t="s">
        <v>2513</v>
      </c>
      <c r="AU639" s="117" t="b">
        <f>IF(Table1[[#This Row],[PROPOSED
Form ID Name]]=Table1[[#This Row],[ADOPTED
Form ID Name]],TRUE,FALSE)</f>
        <v>1</v>
      </c>
      <c r="AV639" s="121" t="s">
        <v>2352</v>
      </c>
      <c r="AW639" s="122" t="b">
        <f>AND(Table1[[#This Row],[PROPOSED Adjustment Description]]=Table1[[#This Row],[ ADOPTED
Adjustment Description]],TRUE,FALSE)</f>
        <v>0</v>
      </c>
    </row>
    <row r="640" spans="1:49" s="1" customFormat="1" ht="45" hidden="1" customHeight="1" x14ac:dyDescent="0.15">
      <c r="A640" s="61">
        <v>200720</v>
      </c>
      <c r="B640" s="73" t="s">
        <v>2514</v>
      </c>
      <c r="C640" s="63">
        <v>171415</v>
      </c>
      <c r="D640" s="73" t="s">
        <v>1271</v>
      </c>
      <c r="E640" s="73" t="s">
        <v>103</v>
      </c>
      <c r="F640" s="73" t="s">
        <v>83</v>
      </c>
      <c r="G640" s="73" t="s">
        <v>89</v>
      </c>
      <c r="H640" s="73" t="s">
        <v>83</v>
      </c>
      <c r="I640" s="125">
        <v>57750</v>
      </c>
      <c r="J640" s="127" t="s">
        <v>2515</v>
      </c>
      <c r="K640" s="74"/>
      <c r="L640" s="75"/>
      <c r="M640" s="75"/>
      <c r="N640" s="75"/>
      <c r="O640" s="75">
        <f>SUM(Table1[[#This Row],[Salaries and Wages]:[Variable Fringe]])</f>
        <v>0</v>
      </c>
      <c r="P640" s="75"/>
      <c r="Q640" s="75"/>
      <c r="R640" s="75"/>
      <c r="S640" s="75"/>
      <c r="T640" s="75"/>
      <c r="U640" s="75"/>
      <c r="V640" s="75"/>
      <c r="W640" s="75">
        <f>SUM(Table1[[#This Row],[ADOPTED
Supplies]:[ADOPTED
Other]])+Table1[[#This Row],[
 ADOPTED
Capital Expenditures]]</f>
        <v>151</v>
      </c>
      <c r="X640" s="75"/>
      <c r="Y640" s="75"/>
      <c r="Z640" s="75"/>
      <c r="AA640" s="75">
        <v>819</v>
      </c>
      <c r="AB640" s="132" t="s">
        <v>1689</v>
      </c>
      <c r="AC640" s="62" t="s">
        <v>1689</v>
      </c>
      <c r="AD640" s="62" t="s">
        <v>1689</v>
      </c>
      <c r="AE640" s="73" t="s">
        <v>94</v>
      </c>
      <c r="AF640" s="73" t="s">
        <v>69</v>
      </c>
      <c r="AG640" s="93"/>
      <c r="AH640" s="76">
        <v>0</v>
      </c>
      <c r="AI640" s="76"/>
      <c r="AJ640" s="73"/>
      <c r="AK640" s="73"/>
      <c r="AL640" s="73"/>
      <c r="AM640" s="73"/>
      <c r="AN640" s="73"/>
      <c r="AO640" s="62" t="s">
        <v>83</v>
      </c>
      <c r="AP640" s="62"/>
      <c r="AQ640" s="62"/>
      <c r="AR640" s="87"/>
      <c r="AS640" s="87"/>
      <c r="AT640" s="115" t="s">
        <v>2515</v>
      </c>
      <c r="AU640" s="117" t="b">
        <f>IF(Table1[[#This Row],[PROPOSED
Form ID Name]]=Table1[[#This Row],[ADOPTED
Form ID Name]],TRUE,FALSE)</f>
        <v>1</v>
      </c>
      <c r="AV640" s="121" t="s">
        <v>1689</v>
      </c>
      <c r="AW640" s="122" t="b">
        <f>AND(Table1[[#This Row],[PROPOSED Adjustment Description]]=Table1[[#This Row],[ ADOPTED
Adjustment Description]],TRUE,FALSE)</f>
        <v>0</v>
      </c>
    </row>
    <row r="641" spans="1:49" s="1" customFormat="1" ht="45" hidden="1" customHeight="1" x14ac:dyDescent="0.15">
      <c r="A641" s="67">
        <v>200046</v>
      </c>
      <c r="B641" s="79" t="s">
        <v>2400</v>
      </c>
      <c r="C641" s="69">
        <v>171415</v>
      </c>
      <c r="D641" s="79" t="s">
        <v>1271</v>
      </c>
      <c r="E641" s="79" t="s">
        <v>103</v>
      </c>
      <c r="F641" s="79" t="s">
        <v>83</v>
      </c>
      <c r="G641" s="79" t="s">
        <v>61</v>
      </c>
      <c r="H641" s="79" t="s">
        <v>83</v>
      </c>
      <c r="I641" s="125">
        <v>57751</v>
      </c>
      <c r="J641" s="127" t="s">
        <v>2516</v>
      </c>
      <c r="K641" s="80"/>
      <c r="L641" s="81"/>
      <c r="M641" s="81"/>
      <c r="N641" s="81"/>
      <c r="O641" s="81">
        <f>SUM(Table1[[#This Row],[Salaries and Wages]:[Variable Fringe]])</f>
        <v>0</v>
      </c>
      <c r="P641" s="81"/>
      <c r="Q641" s="81">
        <v>1305</v>
      </c>
      <c r="R641" s="81"/>
      <c r="S641" s="81"/>
      <c r="T641" s="81">
        <v>1510</v>
      </c>
      <c r="U641" s="81"/>
      <c r="V641" s="81"/>
      <c r="W641" s="81">
        <f>SUM(Table1[[#This Row],[ADOPTED
Supplies]:[ADOPTED
Other]])+Table1[[#This Row],[
 ADOPTED
Capital Expenditures]]</f>
        <v>0</v>
      </c>
      <c r="X641" s="81"/>
      <c r="Y641" s="81"/>
      <c r="Z641" s="81">
        <v>2815</v>
      </c>
      <c r="AA641" s="81"/>
      <c r="AB641" s="132" t="s">
        <v>2352</v>
      </c>
      <c r="AC641" s="68" t="s">
        <v>2352</v>
      </c>
      <c r="AD641" s="68" t="s">
        <v>2352</v>
      </c>
      <c r="AE641" s="79" t="s">
        <v>94</v>
      </c>
      <c r="AF641" s="79" t="s">
        <v>69</v>
      </c>
      <c r="AG641" s="94"/>
      <c r="AH641" s="82">
        <v>0</v>
      </c>
      <c r="AI641" s="82"/>
      <c r="AJ641" s="79"/>
      <c r="AK641" s="79"/>
      <c r="AL641" s="79"/>
      <c r="AM641" s="79"/>
      <c r="AN641" s="79"/>
      <c r="AO641" s="68" t="s">
        <v>83</v>
      </c>
      <c r="AP641" s="68"/>
      <c r="AQ641" s="68"/>
      <c r="AR641" s="87"/>
      <c r="AS641" s="87"/>
      <c r="AT641" s="115" t="s">
        <v>2516</v>
      </c>
      <c r="AU641" s="117" t="b">
        <f>IF(Table1[[#This Row],[PROPOSED
Form ID Name]]=Table1[[#This Row],[ADOPTED
Form ID Name]],TRUE,FALSE)</f>
        <v>1</v>
      </c>
      <c r="AV641" s="121" t="s">
        <v>2352</v>
      </c>
      <c r="AW641" s="122" t="b">
        <f>AND(Table1[[#This Row],[PROPOSED Adjustment Description]]=Table1[[#This Row],[ ADOPTED
Adjustment Description]],TRUE,FALSE)</f>
        <v>0</v>
      </c>
    </row>
    <row r="642" spans="1:49" s="1" customFormat="1" ht="45" hidden="1" customHeight="1" x14ac:dyDescent="0.15">
      <c r="A642" s="67">
        <v>200720</v>
      </c>
      <c r="B642" s="79" t="s">
        <v>2514</v>
      </c>
      <c r="C642" s="69">
        <v>171415</v>
      </c>
      <c r="D642" s="79" t="s">
        <v>1271</v>
      </c>
      <c r="E642" s="79" t="s">
        <v>103</v>
      </c>
      <c r="F642" s="79" t="s">
        <v>83</v>
      </c>
      <c r="G642" s="79" t="s">
        <v>61</v>
      </c>
      <c r="H642" s="79" t="s">
        <v>83</v>
      </c>
      <c r="I642" s="125">
        <v>57752</v>
      </c>
      <c r="J642" s="127" t="s">
        <v>2517</v>
      </c>
      <c r="K642" s="80"/>
      <c r="L642" s="81"/>
      <c r="M642" s="81"/>
      <c r="N642" s="81"/>
      <c r="O642" s="81">
        <f>SUM(Table1[[#This Row],[Salaries and Wages]:[Variable Fringe]])</f>
        <v>0</v>
      </c>
      <c r="P642" s="81"/>
      <c r="Q642" s="81"/>
      <c r="R642" s="81"/>
      <c r="S642" s="81"/>
      <c r="T642" s="81">
        <v>81</v>
      </c>
      <c r="U642" s="81"/>
      <c r="V642" s="81"/>
      <c r="W642" s="81">
        <f>SUM(Table1[[#This Row],[ADOPTED
Supplies]:[ADOPTED
Other]])+Table1[[#This Row],[
 ADOPTED
Capital Expenditures]]</f>
        <v>0</v>
      </c>
      <c r="X642" s="81"/>
      <c r="Y642" s="81"/>
      <c r="Z642" s="81">
        <v>81</v>
      </c>
      <c r="AA642" s="81"/>
      <c r="AB642" s="132" t="s">
        <v>2359</v>
      </c>
      <c r="AC642" s="68" t="s">
        <v>2359</v>
      </c>
      <c r="AD642" s="68" t="s">
        <v>2359</v>
      </c>
      <c r="AE642" s="79" t="s">
        <v>94</v>
      </c>
      <c r="AF642" s="79" t="s">
        <v>69</v>
      </c>
      <c r="AG642" s="94"/>
      <c r="AH642" s="82">
        <v>0</v>
      </c>
      <c r="AI642" s="82"/>
      <c r="AJ642" s="79"/>
      <c r="AK642" s="79"/>
      <c r="AL642" s="79"/>
      <c r="AM642" s="79"/>
      <c r="AN642" s="79"/>
      <c r="AO642" s="68" t="s">
        <v>83</v>
      </c>
      <c r="AP642" s="68"/>
      <c r="AQ642" s="68"/>
      <c r="AR642" s="87"/>
      <c r="AS642" s="87"/>
      <c r="AT642" s="115" t="s">
        <v>2517</v>
      </c>
      <c r="AU642" s="117" t="b">
        <f>IF(Table1[[#This Row],[PROPOSED
Form ID Name]]=Table1[[#This Row],[ADOPTED
Form ID Name]],TRUE,FALSE)</f>
        <v>1</v>
      </c>
      <c r="AV642" s="121" t="s">
        <v>2359</v>
      </c>
      <c r="AW642" s="122" t="b">
        <f>AND(Table1[[#This Row],[PROPOSED Adjustment Description]]=Table1[[#This Row],[ ADOPTED
Adjustment Description]],TRUE,FALSE)</f>
        <v>0</v>
      </c>
    </row>
    <row r="643" spans="1:49" s="1" customFormat="1" ht="45" hidden="1" customHeight="1" x14ac:dyDescent="0.15">
      <c r="A643" s="67">
        <v>200094</v>
      </c>
      <c r="B643" s="79" t="s">
        <v>2402</v>
      </c>
      <c r="C643" s="69">
        <v>171415</v>
      </c>
      <c r="D643" s="79" t="s">
        <v>1271</v>
      </c>
      <c r="E643" s="79" t="s">
        <v>103</v>
      </c>
      <c r="F643" s="79" t="s">
        <v>83</v>
      </c>
      <c r="G643" s="79" t="s">
        <v>61</v>
      </c>
      <c r="H643" s="79" t="s">
        <v>83</v>
      </c>
      <c r="I643" s="125">
        <v>57753</v>
      </c>
      <c r="J643" s="127" t="s">
        <v>2518</v>
      </c>
      <c r="K643" s="80"/>
      <c r="L643" s="81"/>
      <c r="M643" s="81"/>
      <c r="N643" s="81"/>
      <c r="O643" s="81">
        <f>SUM(Table1[[#This Row],[Salaries and Wages]:[Variable Fringe]])</f>
        <v>0</v>
      </c>
      <c r="P643" s="81"/>
      <c r="Q643" s="81">
        <v>1199</v>
      </c>
      <c r="R643" s="81"/>
      <c r="S643" s="81"/>
      <c r="T643" s="81">
        <v>529</v>
      </c>
      <c r="U643" s="81"/>
      <c r="V643" s="81"/>
      <c r="W643" s="81">
        <f>SUM(Table1[[#This Row],[ADOPTED
Supplies]:[ADOPTED
Other]])+Table1[[#This Row],[
 ADOPTED
Capital Expenditures]]</f>
        <v>500000</v>
      </c>
      <c r="X643" s="81"/>
      <c r="Y643" s="81"/>
      <c r="Z643" s="81">
        <v>1728</v>
      </c>
      <c r="AA643" s="81"/>
      <c r="AB643" s="132" t="s">
        <v>2352</v>
      </c>
      <c r="AC643" s="68" t="s">
        <v>2352</v>
      </c>
      <c r="AD643" s="68" t="s">
        <v>2352</v>
      </c>
      <c r="AE643" s="79" t="s">
        <v>94</v>
      </c>
      <c r="AF643" s="79" t="s">
        <v>69</v>
      </c>
      <c r="AG643" s="94"/>
      <c r="AH643" s="82">
        <v>0</v>
      </c>
      <c r="AI643" s="82"/>
      <c r="AJ643" s="79"/>
      <c r="AK643" s="79"/>
      <c r="AL643" s="79"/>
      <c r="AM643" s="79"/>
      <c r="AN643" s="79"/>
      <c r="AO643" s="68" t="s">
        <v>83</v>
      </c>
      <c r="AP643" s="68"/>
      <c r="AQ643" s="68"/>
      <c r="AR643" s="87"/>
      <c r="AS643" s="87"/>
      <c r="AT643" s="115" t="s">
        <v>2518</v>
      </c>
      <c r="AU643" s="117" t="b">
        <f>IF(Table1[[#This Row],[PROPOSED
Form ID Name]]=Table1[[#This Row],[ADOPTED
Form ID Name]],TRUE,FALSE)</f>
        <v>1</v>
      </c>
      <c r="AV643" s="121" t="s">
        <v>2352</v>
      </c>
      <c r="AW643" s="122" t="b">
        <f>AND(Table1[[#This Row],[PROPOSED Adjustment Description]]=Table1[[#This Row],[ ADOPTED
Adjustment Description]],TRUE,FALSE)</f>
        <v>0</v>
      </c>
    </row>
    <row r="644" spans="1:49" s="1" customFormat="1" ht="45" hidden="1" customHeight="1" x14ac:dyDescent="0.15">
      <c r="A644" s="61">
        <v>200721</v>
      </c>
      <c r="B644" s="73" t="s">
        <v>2519</v>
      </c>
      <c r="C644" s="63">
        <v>171415</v>
      </c>
      <c r="D644" s="73" t="s">
        <v>1271</v>
      </c>
      <c r="E644" s="73" t="s">
        <v>103</v>
      </c>
      <c r="F644" s="73" t="s">
        <v>83</v>
      </c>
      <c r="G644" s="73" t="s">
        <v>89</v>
      </c>
      <c r="H644" s="73" t="s">
        <v>83</v>
      </c>
      <c r="I644" s="125">
        <v>57754</v>
      </c>
      <c r="J644" s="127" t="s">
        <v>2520</v>
      </c>
      <c r="K644" s="74"/>
      <c r="L644" s="75"/>
      <c r="M644" s="75"/>
      <c r="N644" s="75"/>
      <c r="O644" s="75">
        <f>SUM(Table1[[#This Row],[Salaries and Wages]:[Variable Fringe]])</f>
        <v>66282</v>
      </c>
      <c r="P644" s="75"/>
      <c r="Q644" s="75"/>
      <c r="R644" s="75"/>
      <c r="S644" s="75"/>
      <c r="T644" s="75"/>
      <c r="U644" s="75"/>
      <c r="V644" s="75"/>
      <c r="W644" s="75">
        <f>SUM(Table1[[#This Row],[ADOPTED
Supplies]:[ADOPTED
Other]])+Table1[[#This Row],[
 ADOPTED
Capital Expenditures]]</f>
        <v>0</v>
      </c>
      <c r="X644" s="75"/>
      <c r="Y644" s="75"/>
      <c r="Z644" s="75"/>
      <c r="AA644" s="75">
        <v>1275</v>
      </c>
      <c r="AB644" s="132" t="s">
        <v>1689</v>
      </c>
      <c r="AC644" s="62" t="s">
        <v>1689</v>
      </c>
      <c r="AD644" s="62" t="s">
        <v>1689</v>
      </c>
      <c r="AE644" s="73" t="s">
        <v>94</v>
      </c>
      <c r="AF644" s="73" t="s">
        <v>69</v>
      </c>
      <c r="AG644" s="93"/>
      <c r="AH644" s="76">
        <v>0</v>
      </c>
      <c r="AI644" s="76"/>
      <c r="AJ644" s="73"/>
      <c r="AK644" s="73"/>
      <c r="AL644" s="73"/>
      <c r="AM644" s="73"/>
      <c r="AN644" s="73"/>
      <c r="AO644" s="62" t="s">
        <v>83</v>
      </c>
      <c r="AP644" s="62"/>
      <c r="AQ644" s="62"/>
      <c r="AR644" s="87"/>
      <c r="AS644" s="87"/>
      <c r="AT644" s="115" t="s">
        <v>2520</v>
      </c>
      <c r="AU644" s="117" t="b">
        <f>IF(Table1[[#This Row],[PROPOSED
Form ID Name]]=Table1[[#This Row],[ADOPTED
Form ID Name]],TRUE,FALSE)</f>
        <v>1</v>
      </c>
      <c r="AV644" s="121" t="s">
        <v>1689</v>
      </c>
      <c r="AW644" s="122" t="b">
        <f>AND(Table1[[#This Row],[PROPOSED Adjustment Description]]=Table1[[#This Row],[ ADOPTED
Adjustment Description]],TRUE,FALSE)</f>
        <v>0</v>
      </c>
    </row>
    <row r="645" spans="1:49" s="1" customFormat="1" ht="45" hidden="1" customHeight="1" x14ac:dyDescent="0.15">
      <c r="A645" s="67">
        <v>200721</v>
      </c>
      <c r="B645" s="79" t="s">
        <v>2519</v>
      </c>
      <c r="C645" s="69">
        <v>171415</v>
      </c>
      <c r="D645" s="79" t="s">
        <v>1271</v>
      </c>
      <c r="E645" s="79" t="s">
        <v>103</v>
      </c>
      <c r="F645" s="79" t="s">
        <v>83</v>
      </c>
      <c r="G645" s="79" t="s">
        <v>61</v>
      </c>
      <c r="H645" s="79" t="s">
        <v>83</v>
      </c>
      <c r="I645" s="125">
        <v>57755</v>
      </c>
      <c r="J645" s="127" t="s">
        <v>2521</v>
      </c>
      <c r="K645" s="80"/>
      <c r="L645" s="81"/>
      <c r="M645" s="81"/>
      <c r="N645" s="81"/>
      <c r="O645" s="81">
        <f>SUM(Table1[[#This Row],[Salaries and Wages]:[Variable Fringe]])</f>
        <v>0</v>
      </c>
      <c r="P645" s="81"/>
      <c r="Q645" s="81"/>
      <c r="R645" s="81"/>
      <c r="S645" s="81"/>
      <c r="T645" s="81">
        <v>130</v>
      </c>
      <c r="U645" s="81"/>
      <c r="V645" s="81"/>
      <c r="W645" s="81">
        <f>SUM(Table1[[#This Row],[ADOPTED
Supplies]:[ADOPTED
Other]])+Table1[[#This Row],[
 ADOPTED
Capital Expenditures]]</f>
        <v>5847660</v>
      </c>
      <c r="X645" s="81"/>
      <c r="Y645" s="81"/>
      <c r="Z645" s="81">
        <v>130</v>
      </c>
      <c r="AA645" s="81"/>
      <c r="AB645" s="132" t="s">
        <v>2359</v>
      </c>
      <c r="AC645" s="68" t="s">
        <v>2359</v>
      </c>
      <c r="AD645" s="68" t="s">
        <v>2359</v>
      </c>
      <c r="AE645" s="79" t="s">
        <v>94</v>
      </c>
      <c r="AF645" s="79" t="s">
        <v>69</v>
      </c>
      <c r="AG645" s="94"/>
      <c r="AH645" s="82">
        <v>0</v>
      </c>
      <c r="AI645" s="82"/>
      <c r="AJ645" s="79"/>
      <c r="AK645" s="79"/>
      <c r="AL645" s="79"/>
      <c r="AM645" s="79"/>
      <c r="AN645" s="79"/>
      <c r="AO645" s="68" t="s">
        <v>83</v>
      </c>
      <c r="AP645" s="68"/>
      <c r="AQ645" s="68"/>
      <c r="AR645" s="87"/>
      <c r="AS645" s="87"/>
      <c r="AT645" s="115" t="s">
        <v>2521</v>
      </c>
      <c r="AU645" s="117" t="b">
        <f>IF(Table1[[#This Row],[PROPOSED
Form ID Name]]=Table1[[#This Row],[ADOPTED
Form ID Name]],TRUE,FALSE)</f>
        <v>1</v>
      </c>
      <c r="AV645" s="121" t="s">
        <v>2359</v>
      </c>
      <c r="AW645" s="122" t="b">
        <f>AND(Table1[[#This Row],[PROPOSED Adjustment Description]]=Table1[[#This Row],[ ADOPTED
Adjustment Description]],TRUE,FALSE)</f>
        <v>0</v>
      </c>
    </row>
    <row r="646" spans="1:49" s="1" customFormat="1" ht="45" hidden="1" customHeight="1" x14ac:dyDescent="0.15">
      <c r="A646" s="67">
        <v>200065</v>
      </c>
      <c r="B646" s="79" t="s">
        <v>2406</v>
      </c>
      <c r="C646" s="69">
        <v>171415</v>
      </c>
      <c r="D646" s="79" t="s">
        <v>1271</v>
      </c>
      <c r="E646" s="79" t="s">
        <v>103</v>
      </c>
      <c r="F646" s="79" t="s">
        <v>83</v>
      </c>
      <c r="G646" s="79" t="s">
        <v>61</v>
      </c>
      <c r="H646" s="79" t="s">
        <v>83</v>
      </c>
      <c r="I646" s="125">
        <v>57756</v>
      </c>
      <c r="J646" s="127" t="s">
        <v>2522</v>
      </c>
      <c r="K646" s="80"/>
      <c r="L646" s="81"/>
      <c r="M646" s="81"/>
      <c r="N646" s="81"/>
      <c r="O646" s="81">
        <f>SUM(Table1[[#This Row],[Salaries and Wages]:[Variable Fringe]])</f>
        <v>0</v>
      </c>
      <c r="P646" s="81"/>
      <c r="Q646" s="81">
        <v>1438</v>
      </c>
      <c r="R646" s="81"/>
      <c r="S646" s="81"/>
      <c r="T646" s="81">
        <v>377</v>
      </c>
      <c r="U646" s="81"/>
      <c r="V646" s="81"/>
      <c r="W646" s="81">
        <f>SUM(Table1[[#This Row],[ADOPTED
Supplies]:[ADOPTED
Other]])+Table1[[#This Row],[
 ADOPTED
Capital Expenditures]]</f>
        <v>300000</v>
      </c>
      <c r="X646" s="81"/>
      <c r="Y646" s="81"/>
      <c r="Z646" s="81">
        <v>1815</v>
      </c>
      <c r="AA646" s="81"/>
      <c r="AB646" s="132" t="s">
        <v>2352</v>
      </c>
      <c r="AC646" s="68" t="s">
        <v>2352</v>
      </c>
      <c r="AD646" s="68" t="s">
        <v>2352</v>
      </c>
      <c r="AE646" s="79" t="s">
        <v>94</v>
      </c>
      <c r="AF646" s="79" t="s">
        <v>69</v>
      </c>
      <c r="AG646" s="94"/>
      <c r="AH646" s="82">
        <v>0</v>
      </c>
      <c r="AI646" s="82"/>
      <c r="AJ646" s="79"/>
      <c r="AK646" s="79"/>
      <c r="AL646" s="79"/>
      <c r="AM646" s="79"/>
      <c r="AN646" s="79"/>
      <c r="AO646" s="68" t="s">
        <v>83</v>
      </c>
      <c r="AP646" s="68"/>
      <c r="AQ646" s="68"/>
      <c r="AR646" s="87"/>
      <c r="AS646" s="87"/>
      <c r="AT646" s="115" t="s">
        <v>2522</v>
      </c>
      <c r="AU646" s="117" t="b">
        <f>IF(Table1[[#This Row],[PROPOSED
Form ID Name]]=Table1[[#This Row],[ADOPTED
Form ID Name]],TRUE,FALSE)</f>
        <v>1</v>
      </c>
      <c r="AV646" s="121" t="s">
        <v>2352</v>
      </c>
      <c r="AW646" s="122" t="b">
        <f>AND(Table1[[#This Row],[PROPOSED Adjustment Description]]=Table1[[#This Row],[ ADOPTED
Adjustment Description]],TRUE,FALSE)</f>
        <v>0</v>
      </c>
    </row>
    <row r="647" spans="1:49" s="1" customFormat="1" ht="45" hidden="1" customHeight="1" x14ac:dyDescent="0.15">
      <c r="A647" s="61">
        <v>200070</v>
      </c>
      <c r="B647" s="73" t="s">
        <v>2523</v>
      </c>
      <c r="C647" s="63">
        <v>171415</v>
      </c>
      <c r="D647" s="73" t="s">
        <v>1271</v>
      </c>
      <c r="E647" s="73" t="s">
        <v>103</v>
      </c>
      <c r="F647" s="73" t="s">
        <v>83</v>
      </c>
      <c r="G647" s="73" t="s">
        <v>89</v>
      </c>
      <c r="H647" s="73" t="s">
        <v>83</v>
      </c>
      <c r="I647" s="125">
        <v>57757</v>
      </c>
      <c r="J647" s="127" t="s">
        <v>2524</v>
      </c>
      <c r="K647" s="74"/>
      <c r="L647" s="75"/>
      <c r="M647" s="75"/>
      <c r="N647" s="75"/>
      <c r="O647" s="75">
        <f>SUM(Table1[[#This Row],[Salaries and Wages]:[Variable Fringe]])</f>
        <v>0</v>
      </c>
      <c r="P647" s="75"/>
      <c r="Q647" s="75"/>
      <c r="R647" s="75"/>
      <c r="S647" s="75"/>
      <c r="T647" s="75"/>
      <c r="U647" s="75"/>
      <c r="V647" s="75"/>
      <c r="W647" s="75">
        <f>SUM(Table1[[#This Row],[ADOPTED
Supplies]:[ADOPTED
Other]])+Table1[[#This Row],[
 ADOPTED
Capital Expenditures]]</f>
        <v>0</v>
      </c>
      <c r="X647" s="75"/>
      <c r="Y647" s="75"/>
      <c r="Z647" s="75"/>
      <c r="AA647" s="75">
        <v>62144</v>
      </c>
      <c r="AB647" s="132" t="s">
        <v>1689</v>
      </c>
      <c r="AC647" s="62" t="s">
        <v>1689</v>
      </c>
      <c r="AD647" s="62" t="s">
        <v>1689</v>
      </c>
      <c r="AE647" s="73" t="s">
        <v>94</v>
      </c>
      <c r="AF647" s="73" t="s">
        <v>69</v>
      </c>
      <c r="AG647" s="93"/>
      <c r="AH647" s="76">
        <v>0</v>
      </c>
      <c r="AI647" s="76"/>
      <c r="AJ647" s="73"/>
      <c r="AK647" s="73"/>
      <c r="AL647" s="73"/>
      <c r="AM647" s="73"/>
      <c r="AN647" s="73"/>
      <c r="AO647" s="62" t="s">
        <v>83</v>
      </c>
      <c r="AP647" s="62"/>
      <c r="AQ647" s="62"/>
      <c r="AR647" s="87"/>
      <c r="AS647" s="87"/>
      <c r="AT647" s="115" t="s">
        <v>2524</v>
      </c>
      <c r="AU647" s="117" t="b">
        <f>IF(Table1[[#This Row],[PROPOSED
Form ID Name]]=Table1[[#This Row],[ADOPTED
Form ID Name]],TRUE,FALSE)</f>
        <v>1</v>
      </c>
      <c r="AV647" s="121" t="s">
        <v>1689</v>
      </c>
      <c r="AW647" s="122" t="b">
        <f>AND(Table1[[#This Row],[PROPOSED Adjustment Description]]=Table1[[#This Row],[ ADOPTED
Adjustment Description]],TRUE,FALSE)</f>
        <v>0</v>
      </c>
    </row>
    <row r="648" spans="1:49" s="1" customFormat="1" ht="45" hidden="1" customHeight="1" x14ac:dyDescent="0.15">
      <c r="A648" s="67">
        <v>200052</v>
      </c>
      <c r="B648" s="79" t="s">
        <v>2412</v>
      </c>
      <c r="C648" s="69">
        <v>171415</v>
      </c>
      <c r="D648" s="79" t="s">
        <v>1271</v>
      </c>
      <c r="E648" s="79" t="s">
        <v>103</v>
      </c>
      <c r="F648" s="79" t="s">
        <v>83</v>
      </c>
      <c r="G648" s="79" t="s">
        <v>61</v>
      </c>
      <c r="H648" s="79" t="s">
        <v>83</v>
      </c>
      <c r="I648" s="125">
        <v>57758</v>
      </c>
      <c r="J648" s="127" t="s">
        <v>2525</v>
      </c>
      <c r="K648" s="80"/>
      <c r="L648" s="81"/>
      <c r="M648" s="81"/>
      <c r="N648" s="81"/>
      <c r="O648" s="81">
        <f>SUM(Table1[[#This Row],[Salaries and Wages]:[Variable Fringe]])</f>
        <v>0</v>
      </c>
      <c r="P648" s="81"/>
      <c r="Q648" s="81"/>
      <c r="R648" s="81"/>
      <c r="S648" s="81"/>
      <c r="T648" s="81">
        <v>1510</v>
      </c>
      <c r="U648" s="81"/>
      <c r="V648" s="81"/>
      <c r="W648" s="81">
        <f>SUM(Table1[[#This Row],[ADOPTED
Supplies]:[ADOPTED
Other]])+Table1[[#This Row],[
 ADOPTED
Capital Expenditures]]</f>
        <v>0</v>
      </c>
      <c r="X648" s="81"/>
      <c r="Y648" s="81"/>
      <c r="Z648" s="81">
        <v>1510</v>
      </c>
      <c r="AA648" s="81"/>
      <c r="AB648" s="132" t="s">
        <v>2352</v>
      </c>
      <c r="AC648" s="68" t="s">
        <v>2352</v>
      </c>
      <c r="AD648" s="68" t="s">
        <v>2352</v>
      </c>
      <c r="AE648" s="79" t="s">
        <v>94</v>
      </c>
      <c r="AF648" s="79" t="s">
        <v>69</v>
      </c>
      <c r="AG648" s="94"/>
      <c r="AH648" s="82">
        <v>0</v>
      </c>
      <c r="AI648" s="82"/>
      <c r="AJ648" s="79"/>
      <c r="AK648" s="79"/>
      <c r="AL648" s="79"/>
      <c r="AM648" s="79"/>
      <c r="AN648" s="79"/>
      <c r="AO648" s="68" t="s">
        <v>83</v>
      </c>
      <c r="AP648" s="68"/>
      <c r="AQ648" s="68"/>
      <c r="AR648" s="87"/>
      <c r="AS648" s="87"/>
      <c r="AT648" s="115" t="s">
        <v>2525</v>
      </c>
      <c r="AU648" s="117" t="b">
        <f>IF(Table1[[#This Row],[PROPOSED
Form ID Name]]=Table1[[#This Row],[ADOPTED
Form ID Name]],TRUE,FALSE)</f>
        <v>1</v>
      </c>
      <c r="AV648" s="121" t="s">
        <v>2352</v>
      </c>
      <c r="AW648" s="122" t="b">
        <f>AND(Table1[[#This Row],[PROPOSED Adjustment Description]]=Table1[[#This Row],[ ADOPTED
Adjustment Description]],TRUE,FALSE)</f>
        <v>0</v>
      </c>
    </row>
    <row r="649" spans="1:49" s="1" customFormat="1" ht="45" hidden="1" customHeight="1" x14ac:dyDescent="0.15">
      <c r="A649" s="67">
        <v>200070</v>
      </c>
      <c r="B649" s="79" t="s">
        <v>2523</v>
      </c>
      <c r="C649" s="69">
        <v>171415</v>
      </c>
      <c r="D649" s="79" t="s">
        <v>1271</v>
      </c>
      <c r="E649" s="79" t="s">
        <v>103</v>
      </c>
      <c r="F649" s="79" t="s">
        <v>83</v>
      </c>
      <c r="G649" s="79" t="s">
        <v>61</v>
      </c>
      <c r="H649" s="79" t="s">
        <v>83</v>
      </c>
      <c r="I649" s="125">
        <v>57759</v>
      </c>
      <c r="J649" s="127" t="s">
        <v>2526</v>
      </c>
      <c r="K649" s="80"/>
      <c r="L649" s="81"/>
      <c r="M649" s="81"/>
      <c r="N649" s="81"/>
      <c r="O649" s="81">
        <f>SUM(Table1[[#This Row],[Salaries and Wages]:[Variable Fringe]])</f>
        <v>0</v>
      </c>
      <c r="P649" s="81"/>
      <c r="Q649" s="81">
        <v>209326</v>
      </c>
      <c r="R649" s="81"/>
      <c r="S649" s="81"/>
      <c r="T649" s="81">
        <v>7551</v>
      </c>
      <c r="U649" s="81"/>
      <c r="V649" s="81"/>
      <c r="W649" s="81">
        <f>SUM(Table1[[#This Row],[ADOPTED
Supplies]:[ADOPTED
Other]])+Table1[[#This Row],[
 ADOPTED
Capital Expenditures]]</f>
        <v>0</v>
      </c>
      <c r="X649" s="81"/>
      <c r="Y649" s="81"/>
      <c r="Z649" s="81">
        <v>216877</v>
      </c>
      <c r="AA649" s="81"/>
      <c r="AB649" s="132" t="s">
        <v>2359</v>
      </c>
      <c r="AC649" s="68" t="s">
        <v>2359</v>
      </c>
      <c r="AD649" s="68" t="s">
        <v>2359</v>
      </c>
      <c r="AE649" s="79" t="s">
        <v>94</v>
      </c>
      <c r="AF649" s="79" t="s">
        <v>69</v>
      </c>
      <c r="AG649" s="94"/>
      <c r="AH649" s="82">
        <v>0</v>
      </c>
      <c r="AI649" s="82"/>
      <c r="AJ649" s="79"/>
      <c r="AK649" s="79"/>
      <c r="AL649" s="79"/>
      <c r="AM649" s="79"/>
      <c r="AN649" s="79"/>
      <c r="AO649" s="68" t="s">
        <v>83</v>
      </c>
      <c r="AP649" s="68"/>
      <c r="AQ649" s="68"/>
      <c r="AR649" s="87"/>
      <c r="AS649" s="87"/>
      <c r="AT649" s="115" t="s">
        <v>2526</v>
      </c>
      <c r="AU649" s="117" t="b">
        <f>IF(Table1[[#This Row],[PROPOSED
Form ID Name]]=Table1[[#This Row],[ADOPTED
Form ID Name]],TRUE,FALSE)</f>
        <v>1</v>
      </c>
      <c r="AV649" s="121" t="s">
        <v>2359</v>
      </c>
      <c r="AW649" s="122" t="b">
        <f>AND(Table1[[#This Row],[PROPOSED Adjustment Description]]=Table1[[#This Row],[ ADOPTED
Adjustment Description]],TRUE,FALSE)</f>
        <v>0</v>
      </c>
    </row>
    <row r="650" spans="1:49" s="1" customFormat="1" ht="45" hidden="1" customHeight="1" x14ac:dyDescent="0.15">
      <c r="A650" s="67">
        <v>200056</v>
      </c>
      <c r="B650" s="79" t="s">
        <v>2417</v>
      </c>
      <c r="C650" s="69">
        <v>171415</v>
      </c>
      <c r="D650" s="79" t="s">
        <v>1271</v>
      </c>
      <c r="E650" s="79" t="s">
        <v>103</v>
      </c>
      <c r="F650" s="79" t="s">
        <v>83</v>
      </c>
      <c r="G650" s="79" t="s">
        <v>61</v>
      </c>
      <c r="H650" s="79" t="s">
        <v>83</v>
      </c>
      <c r="I650" s="125">
        <v>57760</v>
      </c>
      <c r="J650" s="127" t="s">
        <v>2527</v>
      </c>
      <c r="K650" s="80"/>
      <c r="L650" s="81"/>
      <c r="M650" s="81"/>
      <c r="N650" s="81"/>
      <c r="O650" s="81">
        <f>SUM(Table1[[#This Row],[Salaries and Wages]:[Variable Fringe]])</f>
        <v>0</v>
      </c>
      <c r="P650" s="81"/>
      <c r="Q650" s="81">
        <v>54065</v>
      </c>
      <c r="R650" s="81"/>
      <c r="S650" s="81"/>
      <c r="T650" s="81">
        <v>1887</v>
      </c>
      <c r="U650" s="81"/>
      <c r="V650" s="81"/>
      <c r="W650" s="81">
        <f>SUM(Table1[[#This Row],[ADOPTED
Supplies]:[ADOPTED
Other]])+Table1[[#This Row],[
 ADOPTED
Capital Expenditures]]</f>
        <v>-3165</v>
      </c>
      <c r="X650" s="81"/>
      <c r="Y650" s="81"/>
      <c r="Z650" s="81">
        <v>55952</v>
      </c>
      <c r="AA650" s="81"/>
      <c r="AB650" s="132" t="s">
        <v>2352</v>
      </c>
      <c r="AC650" s="68" t="s">
        <v>2352</v>
      </c>
      <c r="AD650" s="68" t="s">
        <v>2352</v>
      </c>
      <c r="AE650" s="79" t="s">
        <v>94</v>
      </c>
      <c r="AF650" s="79" t="s">
        <v>69</v>
      </c>
      <c r="AG650" s="94"/>
      <c r="AH650" s="82">
        <v>0</v>
      </c>
      <c r="AI650" s="82"/>
      <c r="AJ650" s="79"/>
      <c r="AK650" s="79"/>
      <c r="AL650" s="79"/>
      <c r="AM650" s="79"/>
      <c r="AN650" s="79"/>
      <c r="AO650" s="68" t="s">
        <v>83</v>
      </c>
      <c r="AP650" s="68"/>
      <c r="AQ650" s="68"/>
      <c r="AR650" s="87"/>
      <c r="AS650" s="87"/>
      <c r="AT650" s="115" t="s">
        <v>2527</v>
      </c>
      <c r="AU650" s="117" t="b">
        <f>IF(Table1[[#This Row],[PROPOSED
Form ID Name]]=Table1[[#This Row],[ADOPTED
Form ID Name]],TRUE,FALSE)</f>
        <v>1</v>
      </c>
      <c r="AV650" s="121" t="s">
        <v>2352</v>
      </c>
      <c r="AW650" s="122" t="b">
        <f>AND(Table1[[#This Row],[PROPOSED Adjustment Description]]=Table1[[#This Row],[ ADOPTED
Adjustment Description]],TRUE,FALSE)</f>
        <v>0</v>
      </c>
    </row>
    <row r="651" spans="1:49" s="1" customFormat="1" ht="45" hidden="1" customHeight="1" x14ac:dyDescent="0.15">
      <c r="A651" s="67">
        <v>200032</v>
      </c>
      <c r="B651" s="79" t="s">
        <v>2421</v>
      </c>
      <c r="C651" s="69">
        <v>171415</v>
      </c>
      <c r="D651" s="79" t="s">
        <v>1271</v>
      </c>
      <c r="E651" s="79" t="s">
        <v>103</v>
      </c>
      <c r="F651" s="79" t="s">
        <v>83</v>
      </c>
      <c r="G651" s="79" t="s">
        <v>61</v>
      </c>
      <c r="H651" s="79" t="s">
        <v>83</v>
      </c>
      <c r="I651" s="125">
        <v>57761</v>
      </c>
      <c r="J651" s="127" t="s">
        <v>2528</v>
      </c>
      <c r="K651" s="80"/>
      <c r="L651" s="81"/>
      <c r="M651" s="81"/>
      <c r="N651" s="81"/>
      <c r="O651" s="81">
        <f>SUM(Table1[[#This Row],[Salaries and Wages]:[Variable Fringe]])</f>
        <v>0</v>
      </c>
      <c r="P651" s="81"/>
      <c r="Q651" s="81"/>
      <c r="R651" s="81"/>
      <c r="S651" s="81"/>
      <c r="T651" s="81">
        <v>377</v>
      </c>
      <c r="U651" s="81"/>
      <c r="V651" s="81"/>
      <c r="W651" s="81">
        <f>SUM(Table1[[#This Row],[ADOPTED
Supplies]:[ADOPTED
Other]])+Table1[[#This Row],[
 ADOPTED
Capital Expenditures]]</f>
        <v>0</v>
      </c>
      <c r="X651" s="81"/>
      <c r="Y651" s="81"/>
      <c r="Z651" s="81">
        <v>377</v>
      </c>
      <c r="AA651" s="81"/>
      <c r="AB651" s="132" t="s">
        <v>2352</v>
      </c>
      <c r="AC651" s="68" t="s">
        <v>2352</v>
      </c>
      <c r="AD651" s="68" t="s">
        <v>2352</v>
      </c>
      <c r="AE651" s="79" t="s">
        <v>94</v>
      </c>
      <c r="AF651" s="79" t="s">
        <v>69</v>
      </c>
      <c r="AG651" s="94"/>
      <c r="AH651" s="82">
        <v>0</v>
      </c>
      <c r="AI651" s="82"/>
      <c r="AJ651" s="79"/>
      <c r="AK651" s="79"/>
      <c r="AL651" s="79"/>
      <c r="AM651" s="79"/>
      <c r="AN651" s="79"/>
      <c r="AO651" s="68" t="s">
        <v>83</v>
      </c>
      <c r="AP651" s="68"/>
      <c r="AQ651" s="68"/>
      <c r="AR651" s="87"/>
      <c r="AS651" s="87"/>
      <c r="AT651" s="115" t="s">
        <v>2528</v>
      </c>
      <c r="AU651" s="117" t="b">
        <f>IF(Table1[[#This Row],[PROPOSED
Form ID Name]]=Table1[[#This Row],[ADOPTED
Form ID Name]],TRUE,FALSE)</f>
        <v>1</v>
      </c>
      <c r="AV651" s="121" t="s">
        <v>2352</v>
      </c>
      <c r="AW651" s="122" t="b">
        <f>AND(Table1[[#This Row],[PROPOSED Adjustment Description]]=Table1[[#This Row],[ ADOPTED
Adjustment Description]],TRUE,FALSE)</f>
        <v>0</v>
      </c>
    </row>
    <row r="652" spans="1:49" s="1" customFormat="1" ht="45" hidden="1" customHeight="1" x14ac:dyDescent="0.15">
      <c r="A652" s="67">
        <v>200063</v>
      </c>
      <c r="B652" s="79" t="s">
        <v>2424</v>
      </c>
      <c r="C652" s="69">
        <v>171415</v>
      </c>
      <c r="D652" s="79" t="s">
        <v>1271</v>
      </c>
      <c r="E652" s="79" t="s">
        <v>103</v>
      </c>
      <c r="F652" s="79" t="s">
        <v>83</v>
      </c>
      <c r="G652" s="79" t="s">
        <v>61</v>
      </c>
      <c r="H652" s="79" t="s">
        <v>83</v>
      </c>
      <c r="I652" s="125">
        <v>57762</v>
      </c>
      <c r="J652" s="127" t="s">
        <v>2529</v>
      </c>
      <c r="K652" s="80"/>
      <c r="L652" s="81"/>
      <c r="M652" s="81"/>
      <c r="N652" s="81"/>
      <c r="O652" s="81">
        <f>SUM(Table1[[#This Row],[Salaries and Wages]:[Variable Fringe]])</f>
        <v>0</v>
      </c>
      <c r="P652" s="81"/>
      <c r="Q652" s="81">
        <v>35000</v>
      </c>
      <c r="R652" s="81"/>
      <c r="S652" s="81"/>
      <c r="T652" s="81">
        <v>3774</v>
      </c>
      <c r="U652" s="81"/>
      <c r="V652" s="81"/>
      <c r="W652" s="81">
        <f>SUM(Table1[[#This Row],[ADOPTED
Supplies]:[ADOPTED
Other]])+Table1[[#This Row],[
 ADOPTED
Capital Expenditures]]</f>
        <v>0</v>
      </c>
      <c r="X652" s="81"/>
      <c r="Y652" s="81"/>
      <c r="Z652" s="81">
        <v>38774</v>
      </c>
      <c r="AA652" s="81"/>
      <c r="AB652" s="132" t="s">
        <v>2352</v>
      </c>
      <c r="AC652" s="68" t="s">
        <v>2352</v>
      </c>
      <c r="AD652" s="68" t="s">
        <v>2352</v>
      </c>
      <c r="AE652" s="79" t="s">
        <v>94</v>
      </c>
      <c r="AF652" s="79" t="s">
        <v>69</v>
      </c>
      <c r="AG652" s="94"/>
      <c r="AH652" s="82">
        <v>0</v>
      </c>
      <c r="AI652" s="82"/>
      <c r="AJ652" s="79"/>
      <c r="AK652" s="79"/>
      <c r="AL652" s="79"/>
      <c r="AM652" s="79"/>
      <c r="AN652" s="79"/>
      <c r="AO652" s="68" t="s">
        <v>83</v>
      </c>
      <c r="AP652" s="68"/>
      <c r="AQ652" s="68"/>
      <c r="AR652" s="87"/>
      <c r="AS652" s="87"/>
      <c r="AT652" s="115" t="s">
        <v>2529</v>
      </c>
      <c r="AU652" s="117" t="b">
        <f>IF(Table1[[#This Row],[PROPOSED
Form ID Name]]=Table1[[#This Row],[ADOPTED
Form ID Name]],TRUE,FALSE)</f>
        <v>1</v>
      </c>
      <c r="AV652" s="121" t="s">
        <v>2352</v>
      </c>
      <c r="AW652" s="122" t="b">
        <f>AND(Table1[[#This Row],[PROPOSED Adjustment Description]]=Table1[[#This Row],[ ADOPTED
Adjustment Description]],TRUE,FALSE)</f>
        <v>0</v>
      </c>
    </row>
    <row r="653" spans="1:49" s="1" customFormat="1" ht="45" hidden="1" customHeight="1" x14ac:dyDescent="0.15">
      <c r="A653" s="67">
        <v>200096</v>
      </c>
      <c r="B653" s="79" t="s">
        <v>2428</v>
      </c>
      <c r="C653" s="69">
        <v>171415</v>
      </c>
      <c r="D653" s="79" t="s">
        <v>1271</v>
      </c>
      <c r="E653" s="79" t="s">
        <v>103</v>
      </c>
      <c r="F653" s="79" t="s">
        <v>83</v>
      </c>
      <c r="G653" s="79" t="s">
        <v>61</v>
      </c>
      <c r="H653" s="79" t="s">
        <v>83</v>
      </c>
      <c r="I653" s="125">
        <v>57763</v>
      </c>
      <c r="J653" s="127" t="s">
        <v>2530</v>
      </c>
      <c r="K653" s="80"/>
      <c r="L653" s="81"/>
      <c r="M653" s="81"/>
      <c r="N653" s="81"/>
      <c r="O653" s="81">
        <f>SUM(Table1[[#This Row],[Salaries and Wages]:[Variable Fringe]])</f>
        <v>0</v>
      </c>
      <c r="P653" s="81"/>
      <c r="Q653" s="81">
        <v>71264</v>
      </c>
      <c r="R653" s="81"/>
      <c r="S653" s="81"/>
      <c r="T653" s="81">
        <v>4530</v>
      </c>
      <c r="U653" s="81"/>
      <c r="V653" s="81"/>
      <c r="W653" s="81">
        <f>SUM(Table1[[#This Row],[ADOPTED
Supplies]:[ADOPTED
Other]])+Table1[[#This Row],[
 ADOPTED
Capital Expenditures]]</f>
        <v>0</v>
      </c>
      <c r="X653" s="81"/>
      <c r="Y653" s="81"/>
      <c r="Z653" s="81">
        <v>75794</v>
      </c>
      <c r="AA653" s="81"/>
      <c r="AB653" s="132" t="s">
        <v>2352</v>
      </c>
      <c r="AC653" s="68" t="s">
        <v>2352</v>
      </c>
      <c r="AD653" s="68" t="s">
        <v>2352</v>
      </c>
      <c r="AE653" s="79" t="s">
        <v>94</v>
      </c>
      <c r="AF653" s="79" t="s">
        <v>69</v>
      </c>
      <c r="AG653" s="94"/>
      <c r="AH653" s="82">
        <v>0</v>
      </c>
      <c r="AI653" s="82"/>
      <c r="AJ653" s="79"/>
      <c r="AK653" s="79"/>
      <c r="AL653" s="79"/>
      <c r="AM653" s="79"/>
      <c r="AN653" s="79"/>
      <c r="AO653" s="68" t="s">
        <v>83</v>
      </c>
      <c r="AP653" s="68"/>
      <c r="AQ653" s="68"/>
      <c r="AR653" s="87"/>
      <c r="AS653" s="87"/>
      <c r="AT653" s="115" t="s">
        <v>2530</v>
      </c>
      <c r="AU653" s="117" t="b">
        <f>IF(Table1[[#This Row],[PROPOSED
Form ID Name]]=Table1[[#This Row],[ADOPTED
Form ID Name]],TRUE,FALSE)</f>
        <v>1</v>
      </c>
      <c r="AV653" s="121" t="s">
        <v>2352</v>
      </c>
      <c r="AW653" s="122" t="b">
        <f>AND(Table1[[#This Row],[PROPOSED Adjustment Description]]=Table1[[#This Row],[ ADOPTED
Adjustment Description]],TRUE,FALSE)</f>
        <v>0</v>
      </c>
    </row>
    <row r="654" spans="1:49" s="1" customFormat="1" ht="45" hidden="1" customHeight="1" x14ac:dyDescent="0.15">
      <c r="A654" s="67">
        <v>200058</v>
      </c>
      <c r="B654" s="79" t="s">
        <v>2431</v>
      </c>
      <c r="C654" s="69">
        <v>171415</v>
      </c>
      <c r="D654" s="79" t="s">
        <v>1271</v>
      </c>
      <c r="E654" s="79" t="s">
        <v>103</v>
      </c>
      <c r="F654" s="79" t="s">
        <v>83</v>
      </c>
      <c r="G654" s="79" t="s">
        <v>61</v>
      </c>
      <c r="H654" s="79" t="s">
        <v>83</v>
      </c>
      <c r="I654" s="125">
        <v>57764</v>
      </c>
      <c r="J654" s="127" t="s">
        <v>2531</v>
      </c>
      <c r="K654" s="80"/>
      <c r="L654" s="81"/>
      <c r="M654" s="81"/>
      <c r="N654" s="81"/>
      <c r="O654" s="81">
        <f>SUM(Table1[[#This Row],[Salaries and Wages]:[Variable Fringe]])</f>
        <v>0</v>
      </c>
      <c r="P654" s="81"/>
      <c r="Q654" s="81">
        <v>46147</v>
      </c>
      <c r="R654" s="81"/>
      <c r="S654" s="81"/>
      <c r="T654" s="81">
        <v>3774</v>
      </c>
      <c r="U654" s="81"/>
      <c r="V654" s="81"/>
      <c r="W654" s="81">
        <f>SUM(Table1[[#This Row],[ADOPTED
Supplies]:[ADOPTED
Other]])+Table1[[#This Row],[
 ADOPTED
Capital Expenditures]]</f>
        <v>11167</v>
      </c>
      <c r="X654" s="81"/>
      <c r="Y654" s="81"/>
      <c r="Z654" s="81">
        <v>49921</v>
      </c>
      <c r="AA654" s="81"/>
      <c r="AB654" s="132" t="s">
        <v>2352</v>
      </c>
      <c r="AC654" s="68" t="s">
        <v>2352</v>
      </c>
      <c r="AD654" s="68" t="s">
        <v>2352</v>
      </c>
      <c r="AE654" s="79" t="s">
        <v>94</v>
      </c>
      <c r="AF654" s="79" t="s">
        <v>69</v>
      </c>
      <c r="AG654" s="94"/>
      <c r="AH654" s="82">
        <v>0</v>
      </c>
      <c r="AI654" s="82"/>
      <c r="AJ654" s="79"/>
      <c r="AK654" s="79"/>
      <c r="AL654" s="79"/>
      <c r="AM654" s="79"/>
      <c r="AN654" s="79"/>
      <c r="AO654" s="68" t="s">
        <v>83</v>
      </c>
      <c r="AP654" s="68"/>
      <c r="AQ654" s="68"/>
      <c r="AR654" s="87"/>
      <c r="AS654" s="87"/>
      <c r="AT654" s="115" t="s">
        <v>2531</v>
      </c>
      <c r="AU654" s="117" t="b">
        <f>IF(Table1[[#This Row],[PROPOSED
Form ID Name]]=Table1[[#This Row],[ADOPTED
Form ID Name]],TRUE,FALSE)</f>
        <v>1</v>
      </c>
      <c r="AV654" s="121" t="s">
        <v>2352</v>
      </c>
      <c r="AW654" s="122" t="b">
        <f>AND(Table1[[#This Row],[PROPOSED Adjustment Description]]=Table1[[#This Row],[ ADOPTED
Adjustment Description]],TRUE,FALSE)</f>
        <v>0</v>
      </c>
    </row>
    <row r="655" spans="1:49" s="1" customFormat="1" ht="45" hidden="1" customHeight="1" x14ac:dyDescent="0.15">
      <c r="A655" s="67">
        <v>200098</v>
      </c>
      <c r="B655" s="79" t="s">
        <v>2433</v>
      </c>
      <c r="C655" s="69">
        <v>171415</v>
      </c>
      <c r="D655" s="79" t="s">
        <v>1271</v>
      </c>
      <c r="E655" s="79" t="s">
        <v>103</v>
      </c>
      <c r="F655" s="79" t="s">
        <v>83</v>
      </c>
      <c r="G655" s="79" t="s">
        <v>61</v>
      </c>
      <c r="H655" s="79" t="s">
        <v>83</v>
      </c>
      <c r="I655" s="125">
        <v>57765</v>
      </c>
      <c r="J655" s="127" t="s">
        <v>2532</v>
      </c>
      <c r="K655" s="80"/>
      <c r="L655" s="81"/>
      <c r="M655" s="81"/>
      <c r="N655" s="81"/>
      <c r="O655" s="81">
        <f>SUM(Table1[[#This Row],[Salaries and Wages]:[Variable Fringe]])</f>
        <v>0</v>
      </c>
      <c r="P655" s="81"/>
      <c r="Q655" s="81">
        <v>18198</v>
      </c>
      <c r="R655" s="81"/>
      <c r="S655" s="81"/>
      <c r="T655" s="81">
        <v>377</v>
      </c>
      <c r="U655" s="81"/>
      <c r="V655" s="81"/>
      <c r="W655" s="81">
        <f>SUM(Table1[[#This Row],[ADOPTED
Supplies]:[ADOPTED
Other]])+Table1[[#This Row],[
 ADOPTED
Capital Expenditures]]</f>
        <v>0</v>
      </c>
      <c r="X655" s="81"/>
      <c r="Y655" s="81"/>
      <c r="Z655" s="81">
        <v>18575</v>
      </c>
      <c r="AA655" s="81"/>
      <c r="AB655" s="132" t="s">
        <v>2533</v>
      </c>
      <c r="AC655" s="68" t="s">
        <v>2533</v>
      </c>
      <c r="AD655" s="68" t="s">
        <v>2533</v>
      </c>
      <c r="AE655" s="79" t="s">
        <v>94</v>
      </c>
      <c r="AF655" s="79" t="s">
        <v>69</v>
      </c>
      <c r="AG655" s="94"/>
      <c r="AH655" s="82">
        <v>0</v>
      </c>
      <c r="AI655" s="82"/>
      <c r="AJ655" s="79"/>
      <c r="AK655" s="79"/>
      <c r="AL655" s="79"/>
      <c r="AM655" s="79"/>
      <c r="AN655" s="79"/>
      <c r="AO655" s="68" t="s">
        <v>83</v>
      </c>
      <c r="AP655" s="68"/>
      <c r="AQ655" s="68"/>
      <c r="AR655" s="87"/>
      <c r="AS655" s="87"/>
      <c r="AT655" s="115" t="s">
        <v>2532</v>
      </c>
      <c r="AU655" s="117" t="b">
        <f>IF(Table1[[#This Row],[PROPOSED
Form ID Name]]=Table1[[#This Row],[ADOPTED
Form ID Name]],TRUE,FALSE)</f>
        <v>1</v>
      </c>
      <c r="AV655" s="121" t="s">
        <v>2533</v>
      </c>
      <c r="AW655" s="122" t="b">
        <f>AND(Table1[[#This Row],[PROPOSED Adjustment Description]]=Table1[[#This Row],[ ADOPTED
Adjustment Description]],TRUE,FALSE)</f>
        <v>0</v>
      </c>
    </row>
    <row r="656" spans="1:49" s="1" customFormat="1" ht="45" hidden="1" customHeight="1" x14ac:dyDescent="0.15">
      <c r="A656" s="67">
        <v>200097</v>
      </c>
      <c r="B656" s="79" t="s">
        <v>2437</v>
      </c>
      <c r="C656" s="69">
        <v>171415</v>
      </c>
      <c r="D656" s="79" t="s">
        <v>1271</v>
      </c>
      <c r="E656" s="79" t="s">
        <v>103</v>
      </c>
      <c r="F656" s="79" t="s">
        <v>83</v>
      </c>
      <c r="G656" s="79" t="s">
        <v>61</v>
      </c>
      <c r="H656" s="79" t="s">
        <v>83</v>
      </c>
      <c r="I656" s="125">
        <v>57766</v>
      </c>
      <c r="J656" s="127" t="s">
        <v>2534</v>
      </c>
      <c r="K656" s="80"/>
      <c r="L656" s="81"/>
      <c r="M656" s="81"/>
      <c r="N656" s="81"/>
      <c r="O656" s="81">
        <f>SUM(Table1[[#This Row],[Salaries and Wages]:[Variable Fringe]])</f>
        <v>0</v>
      </c>
      <c r="P656" s="81"/>
      <c r="Q656" s="81">
        <v>15890</v>
      </c>
      <c r="R656" s="81"/>
      <c r="S656" s="81"/>
      <c r="T656" s="81">
        <v>1133</v>
      </c>
      <c r="U656" s="81"/>
      <c r="V656" s="81"/>
      <c r="W656" s="81">
        <f>SUM(Table1[[#This Row],[ADOPTED
Supplies]:[ADOPTED
Other]])+Table1[[#This Row],[
 ADOPTED
Capital Expenditures]]</f>
        <v>0</v>
      </c>
      <c r="X656" s="81"/>
      <c r="Y656" s="81"/>
      <c r="Z656" s="81">
        <v>17023</v>
      </c>
      <c r="AA656" s="81"/>
      <c r="AB656" s="132" t="s">
        <v>2352</v>
      </c>
      <c r="AC656" s="68" t="s">
        <v>2352</v>
      </c>
      <c r="AD656" s="68" t="s">
        <v>2352</v>
      </c>
      <c r="AE656" s="79" t="s">
        <v>94</v>
      </c>
      <c r="AF656" s="79"/>
      <c r="AG656" s="94"/>
      <c r="AH656" s="82">
        <v>0</v>
      </c>
      <c r="AI656" s="82"/>
      <c r="AJ656" s="79"/>
      <c r="AK656" s="79"/>
      <c r="AL656" s="79"/>
      <c r="AM656" s="79"/>
      <c r="AN656" s="79"/>
      <c r="AO656" s="68" t="s">
        <v>83</v>
      </c>
      <c r="AP656" s="68"/>
      <c r="AQ656" s="68"/>
      <c r="AR656" s="87"/>
      <c r="AS656" s="87"/>
      <c r="AT656" s="115" t="s">
        <v>2534</v>
      </c>
      <c r="AU656" s="117" t="b">
        <f>IF(Table1[[#This Row],[PROPOSED
Form ID Name]]=Table1[[#This Row],[ADOPTED
Form ID Name]],TRUE,FALSE)</f>
        <v>1</v>
      </c>
      <c r="AV656" s="121" t="s">
        <v>2352</v>
      </c>
      <c r="AW656" s="122" t="b">
        <f>AND(Table1[[#This Row],[PROPOSED Adjustment Description]]=Table1[[#This Row],[ ADOPTED
Adjustment Description]],TRUE,FALSE)</f>
        <v>0</v>
      </c>
    </row>
    <row r="657" spans="1:49" s="1" customFormat="1" ht="45" hidden="1" customHeight="1" x14ac:dyDescent="0.15">
      <c r="A657" s="67">
        <v>200067</v>
      </c>
      <c r="B657" s="79" t="s">
        <v>2440</v>
      </c>
      <c r="C657" s="69">
        <v>171415</v>
      </c>
      <c r="D657" s="79" t="s">
        <v>1271</v>
      </c>
      <c r="E657" s="79" t="s">
        <v>103</v>
      </c>
      <c r="F657" s="79" t="s">
        <v>83</v>
      </c>
      <c r="G657" s="79" t="s">
        <v>61</v>
      </c>
      <c r="H657" s="79" t="s">
        <v>83</v>
      </c>
      <c r="I657" s="125">
        <v>57767</v>
      </c>
      <c r="J657" s="127" t="s">
        <v>2535</v>
      </c>
      <c r="K657" s="80"/>
      <c r="L657" s="81"/>
      <c r="M657" s="81"/>
      <c r="N657" s="81"/>
      <c r="O657" s="81">
        <f>SUM(Table1[[#This Row],[Salaries and Wages]:[Variable Fringe]])</f>
        <v>0</v>
      </c>
      <c r="P657" s="81"/>
      <c r="Q657" s="81">
        <v>99147</v>
      </c>
      <c r="R657" s="81"/>
      <c r="S657" s="81"/>
      <c r="T657" s="81">
        <v>3774</v>
      </c>
      <c r="U657" s="81"/>
      <c r="V657" s="81"/>
      <c r="W657" s="81">
        <f>SUM(Table1[[#This Row],[ADOPTED
Supplies]:[ADOPTED
Other]])+Table1[[#This Row],[
 ADOPTED
Capital Expenditures]]</f>
        <v>46275</v>
      </c>
      <c r="X657" s="81"/>
      <c r="Y657" s="81"/>
      <c r="Z657" s="81">
        <v>102921</v>
      </c>
      <c r="AA657" s="81"/>
      <c r="AB657" s="132" t="s">
        <v>2352</v>
      </c>
      <c r="AC657" s="68" t="s">
        <v>2352</v>
      </c>
      <c r="AD657" s="68" t="s">
        <v>2352</v>
      </c>
      <c r="AE657" s="79" t="s">
        <v>94</v>
      </c>
      <c r="AF657" s="79" t="s">
        <v>69</v>
      </c>
      <c r="AG657" s="94"/>
      <c r="AH657" s="82">
        <v>0</v>
      </c>
      <c r="AI657" s="82"/>
      <c r="AJ657" s="79"/>
      <c r="AK657" s="79"/>
      <c r="AL657" s="79"/>
      <c r="AM657" s="79"/>
      <c r="AN657" s="79"/>
      <c r="AO657" s="68" t="s">
        <v>83</v>
      </c>
      <c r="AP657" s="68"/>
      <c r="AQ657" s="68"/>
      <c r="AR657" s="87"/>
      <c r="AS657" s="87"/>
      <c r="AT657" s="115" t="s">
        <v>2535</v>
      </c>
      <c r="AU657" s="117" t="b">
        <f>IF(Table1[[#This Row],[PROPOSED
Form ID Name]]=Table1[[#This Row],[ADOPTED
Form ID Name]],TRUE,FALSE)</f>
        <v>1</v>
      </c>
      <c r="AV657" s="121" t="s">
        <v>2352</v>
      </c>
      <c r="AW657" s="122" t="b">
        <f>AND(Table1[[#This Row],[PROPOSED Adjustment Description]]=Table1[[#This Row],[ ADOPTED
Adjustment Description]],TRUE,FALSE)</f>
        <v>0</v>
      </c>
    </row>
    <row r="658" spans="1:49" s="1" customFormat="1" ht="45" hidden="1" customHeight="1" x14ac:dyDescent="0.15">
      <c r="A658" s="67">
        <v>200076</v>
      </c>
      <c r="B658" s="79" t="s">
        <v>2444</v>
      </c>
      <c r="C658" s="69">
        <v>171415</v>
      </c>
      <c r="D658" s="79" t="s">
        <v>1271</v>
      </c>
      <c r="E658" s="79" t="s">
        <v>103</v>
      </c>
      <c r="F658" s="79" t="s">
        <v>83</v>
      </c>
      <c r="G658" s="79" t="s">
        <v>61</v>
      </c>
      <c r="H658" s="79" t="s">
        <v>83</v>
      </c>
      <c r="I658" s="125">
        <v>57768</v>
      </c>
      <c r="J658" s="127" t="s">
        <v>2536</v>
      </c>
      <c r="K658" s="80"/>
      <c r="L658" s="81"/>
      <c r="M658" s="81"/>
      <c r="N658" s="81"/>
      <c r="O658" s="81">
        <f>SUM(Table1[[#This Row],[Salaries and Wages]:[Variable Fringe]])</f>
        <v>0</v>
      </c>
      <c r="P658" s="81">
        <v>2500</v>
      </c>
      <c r="Q658" s="81">
        <v>102000</v>
      </c>
      <c r="R658" s="81"/>
      <c r="S658" s="81"/>
      <c r="T658" s="81">
        <v>1133</v>
      </c>
      <c r="U658" s="81"/>
      <c r="V658" s="81"/>
      <c r="W658" s="81">
        <f>SUM(Table1[[#This Row],[ADOPTED
Supplies]:[ADOPTED
Other]])+Table1[[#This Row],[
 ADOPTED
Capital Expenditures]]</f>
        <v>0</v>
      </c>
      <c r="X658" s="81"/>
      <c r="Y658" s="81"/>
      <c r="Z658" s="81">
        <v>105633</v>
      </c>
      <c r="AA658" s="81"/>
      <c r="AB658" s="132" t="s">
        <v>2352</v>
      </c>
      <c r="AC658" s="68" t="s">
        <v>2352</v>
      </c>
      <c r="AD658" s="68" t="s">
        <v>2352</v>
      </c>
      <c r="AE658" s="79" t="s">
        <v>94</v>
      </c>
      <c r="AF658" s="79" t="s">
        <v>69</v>
      </c>
      <c r="AG658" s="94"/>
      <c r="AH658" s="82">
        <v>0</v>
      </c>
      <c r="AI658" s="82"/>
      <c r="AJ658" s="79"/>
      <c r="AK658" s="79"/>
      <c r="AL658" s="79"/>
      <c r="AM658" s="79"/>
      <c r="AN658" s="79"/>
      <c r="AO658" s="68" t="s">
        <v>83</v>
      </c>
      <c r="AP658" s="68"/>
      <c r="AQ658" s="68"/>
      <c r="AR658" s="87"/>
      <c r="AS658" s="87"/>
      <c r="AT658" s="115" t="s">
        <v>2536</v>
      </c>
      <c r="AU658" s="117" t="b">
        <f>IF(Table1[[#This Row],[PROPOSED
Form ID Name]]=Table1[[#This Row],[ADOPTED
Form ID Name]],TRUE,FALSE)</f>
        <v>1</v>
      </c>
      <c r="AV658" s="121" t="s">
        <v>2352</v>
      </c>
      <c r="AW658" s="122" t="b">
        <f>AND(Table1[[#This Row],[PROPOSED Adjustment Description]]=Table1[[#This Row],[ ADOPTED
Adjustment Description]],TRUE,FALSE)</f>
        <v>0</v>
      </c>
    </row>
    <row r="659" spans="1:49" s="1" customFormat="1" ht="45" hidden="1" customHeight="1" x14ac:dyDescent="0.15">
      <c r="A659" s="67">
        <v>200030</v>
      </c>
      <c r="B659" s="79" t="s">
        <v>2447</v>
      </c>
      <c r="C659" s="69">
        <v>171415</v>
      </c>
      <c r="D659" s="79" t="s">
        <v>1271</v>
      </c>
      <c r="E659" s="79" t="s">
        <v>103</v>
      </c>
      <c r="F659" s="79" t="s">
        <v>83</v>
      </c>
      <c r="G659" s="79" t="s">
        <v>61</v>
      </c>
      <c r="H659" s="79" t="s">
        <v>83</v>
      </c>
      <c r="I659" s="125">
        <v>57769</v>
      </c>
      <c r="J659" s="127" t="s">
        <v>2537</v>
      </c>
      <c r="K659" s="80"/>
      <c r="L659" s="81"/>
      <c r="M659" s="81"/>
      <c r="N659" s="81"/>
      <c r="O659" s="81">
        <f>SUM(Table1[[#This Row],[Salaries and Wages]:[Variable Fringe]])</f>
        <v>0</v>
      </c>
      <c r="P659" s="81">
        <v>15000</v>
      </c>
      <c r="Q659" s="81">
        <v>113819</v>
      </c>
      <c r="R659" s="81"/>
      <c r="S659" s="81"/>
      <c r="T659" s="81">
        <v>7551</v>
      </c>
      <c r="U659" s="81"/>
      <c r="V659" s="81"/>
      <c r="W659" s="81">
        <f>SUM(Table1[[#This Row],[ADOPTED
Supplies]:[ADOPTED
Other]])+Table1[[#This Row],[
 ADOPTED
Capital Expenditures]]</f>
        <v>211004</v>
      </c>
      <c r="X659" s="81"/>
      <c r="Y659" s="81"/>
      <c r="Z659" s="81">
        <v>136370</v>
      </c>
      <c r="AA659" s="81"/>
      <c r="AB659" s="132" t="s">
        <v>2352</v>
      </c>
      <c r="AC659" s="68" t="s">
        <v>2352</v>
      </c>
      <c r="AD659" s="68" t="s">
        <v>2352</v>
      </c>
      <c r="AE659" s="79" t="s">
        <v>94</v>
      </c>
      <c r="AF659" s="79" t="s">
        <v>69</v>
      </c>
      <c r="AG659" s="94"/>
      <c r="AH659" s="82">
        <v>0</v>
      </c>
      <c r="AI659" s="82"/>
      <c r="AJ659" s="79"/>
      <c r="AK659" s="79"/>
      <c r="AL659" s="79"/>
      <c r="AM659" s="79"/>
      <c r="AN659" s="79"/>
      <c r="AO659" s="68" t="s">
        <v>83</v>
      </c>
      <c r="AP659" s="68"/>
      <c r="AQ659" s="68"/>
      <c r="AR659" s="87"/>
      <c r="AS659" s="87"/>
      <c r="AT659" s="115" t="s">
        <v>2537</v>
      </c>
      <c r="AU659" s="117" t="b">
        <f>IF(Table1[[#This Row],[PROPOSED
Form ID Name]]=Table1[[#This Row],[ADOPTED
Form ID Name]],TRUE,FALSE)</f>
        <v>1</v>
      </c>
      <c r="AV659" s="121" t="s">
        <v>2352</v>
      </c>
      <c r="AW659" s="122" t="b">
        <f>AND(Table1[[#This Row],[PROPOSED Adjustment Description]]=Table1[[#This Row],[ ADOPTED
Adjustment Description]],TRUE,FALSE)</f>
        <v>0</v>
      </c>
    </row>
    <row r="660" spans="1:49" s="1" customFormat="1" ht="45" hidden="1" customHeight="1" x14ac:dyDescent="0.15">
      <c r="A660" s="67">
        <v>200074</v>
      </c>
      <c r="B660" s="79" t="s">
        <v>2473</v>
      </c>
      <c r="C660" s="69">
        <v>171415</v>
      </c>
      <c r="D660" s="79" t="s">
        <v>1271</v>
      </c>
      <c r="E660" s="79" t="s">
        <v>103</v>
      </c>
      <c r="F660" s="79" t="s">
        <v>83</v>
      </c>
      <c r="G660" s="79" t="s">
        <v>61</v>
      </c>
      <c r="H660" s="79" t="s">
        <v>83</v>
      </c>
      <c r="I660" s="125">
        <v>57770</v>
      </c>
      <c r="J660" s="127" t="s">
        <v>2538</v>
      </c>
      <c r="K660" s="80"/>
      <c r="L660" s="81"/>
      <c r="M660" s="81"/>
      <c r="N660" s="81"/>
      <c r="O660" s="81">
        <f>SUM(Table1[[#This Row],[Salaries and Wages]:[Variable Fringe]])</f>
        <v>0</v>
      </c>
      <c r="P660" s="81"/>
      <c r="Q660" s="81">
        <v>77670</v>
      </c>
      <c r="R660" s="81"/>
      <c r="S660" s="81"/>
      <c r="T660" s="81">
        <v>4908</v>
      </c>
      <c r="U660" s="81"/>
      <c r="V660" s="81"/>
      <c r="W660" s="81">
        <f>SUM(Table1[[#This Row],[ADOPTED
Supplies]:[ADOPTED
Other]])+Table1[[#This Row],[
 ADOPTED
Capital Expenditures]]</f>
        <v>-782</v>
      </c>
      <c r="X660" s="81"/>
      <c r="Y660" s="81"/>
      <c r="Z660" s="81">
        <v>82578</v>
      </c>
      <c r="AA660" s="81"/>
      <c r="AB660" s="132" t="s">
        <v>2352</v>
      </c>
      <c r="AC660" s="68" t="s">
        <v>2352</v>
      </c>
      <c r="AD660" s="68" t="s">
        <v>2352</v>
      </c>
      <c r="AE660" s="79" t="s">
        <v>94</v>
      </c>
      <c r="AF660" s="79" t="s">
        <v>69</v>
      </c>
      <c r="AG660" s="94"/>
      <c r="AH660" s="82">
        <v>0</v>
      </c>
      <c r="AI660" s="82"/>
      <c r="AJ660" s="79"/>
      <c r="AK660" s="79"/>
      <c r="AL660" s="79"/>
      <c r="AM660" s="79"/>
      <c r="AN660" s="79"/>
      <c r="AO660" s="68" t="s">
        <v>83</v>
      </c>
      <c r="AP660" s="68"/>
      <c r="AQ660" s="68"/>
      <c r="AR660" s="87"/>
      <c r="AS660" s="87"/>
      <c r="AT660" s="115" t="s">
        <v>2538</v>
      </c>
      <c r="AU660" s="117" t="b">
        <f>IF(Table1[[#This Row],[PROPOSED
Form ID Name]]=Table1[[#This Row],[ADOPTED
Form ID Name]],TRUE,FALSE)</f>
        <v>1</v>
      </c>
      <c r="AV660" s="121" t="s">
        <v>2352</v>
      </c>
      <c r="AW660" s="122" t="b">
        <f>AND(Table1[[#This Row],[PROPOSED Adjustment Description]]=Table1[[#This Row],[ ADOPTED
Adjustment Description]],TRUE,FALSE)</f>
        <v>0</v>
      </c>
    </row>
    <row r="661" spans="1:49" s="1" customFormat="1" ht="45" hidden="1" customHeight="1" x14ac:dyDescent="0.15">
      <c r="A661" s="67">
        <v>200093</v>
      </c>
      <c r="B661" s="79" t="s">
        <v>2476</v>
      </c>
      <c r="C661" s="69">
        <v>171415</v>
      </c>
      <c r="D661" s="79" t="s">
        <v>1271</v>
      </c>
      <c r="E661" s="79" t="s">
        <v>103</v>
      </c>
      <c r="F661" s="79" t="s">
        <v>83</v>
      </c>
      <c r="G661" s="79" t="s">
        <v>61</v>
      </c>
      <c r="H661" s="79" t="s">
        <v>83</v>
      </c>
      <c r="I661" s="125">
        <v>57771</v>
      </c>
      <c r="J661" s="127" t="s">
        <v>2539</v>
      </c>
      <c r="K661" s="80"/>
      <c r="L661" s="81"/>
      <c r="M661" s="81"/>
      <c r="N661" s="81"/>
      <c r="O661" s="81">
        <f>SUM(Table1[[#This Row],[Salaries and Wages]:[Variable Fringe]])</f>
        <v>0</v>
      </c>
      <c r="P661" s="81">
        <v>250</v>
      </c>
      <c r="Q661" s="81">
        <v>13556</v>
      </c>
      <c r="R661" s="81"/>
      <c r="S661" s="81"/>
      <c r="T661" s="81">
        <v>755</v>
      </c>
      <c r="U661" s="81"/>
      <c r="V661" s="81"/>
      <c r="W661" s="81">
        <f>SUM(Table1[[#This Row],[ADOPTED
Supplies]:[ADOPTED
Other]])+Table1[[#This Row],[
 ADOPTED
Capital Expenditures]]</f>
        <v>3037</v>
      </c>
      <c r="X661" s="81"/>
      <c r="Y661" s="81"/>
      <c r="Z661" s="81">
        <v>14561</v>
      </c>
      <c r="AA661" s="81"/>
      <c r="AB661" s="132" t="s">
        <v>2352</v>
      </c>
      <c r="AC661" s="68" t="s">
        <v>2352</v>
      </c>
      <c r="AD661" s="68" t="s">
        <v>2352</v>
      </c>
      <c r="AE661" s="79" t="s">
        <v>94</v>
      </c>
      <c r="AF661" s="79" t="s">
        <v>69</v>
      </c>
      <c r="AG661" s="94"/>
      <c r="AH661" s="82">
        <v>0</v>
      </c>
      <c r="AI661" s="82"/>
      <c r="AJ661" s="79"/>
      <c r="AK661" s="79"/>
      <c r="AL661" s="79"/>
      <c r="AM661" s="79"/>
      <c r="AN661" s="79"/>
      <c r="AO661" s="68" t="s">
        <v>83</v>
      </c>
      <c r="AP661" s="68"/>
      <c r="AQ661" s="68"/>
      <c r="AR661" s="87"/>
      <c r="AS661" s="87"/>
      <c r="AT661" s="115" t="s">
        <v>2539</v>
      </c>
      <c r="AU661" s="117" t="b">
        <f>IF(Table1[[#This Row],[PROPOSED
Form ID Name]]=Table1[[#This Row],[ADOPTED
Form ID Name]],TRUE,FALSE)</f>
        <v>1</v>
      </c>
      <c r="AV661" s="121" t="s">
        <v>2352</v>
      </c>
      <c r="AW661" s="122" t="b">
        <f>AND(Table1[[#This Row],[PROPOSED Adjustment Description]]=Table1[[#This Row],[ ADOPTED
Adjustment Description]],TRUE,FALSE)</f>
        <v>0</v>
      </c>
    </row>
    <row r="662" spans="1:49" s="1" customFormat="1" ht="45" hidden="1" customHeight="1" x14ac:dyDescent="0.15">
      <c r="A662" s="67">
        <v>200057</v>
      </c>
      <c r="B662" s="79" t="s">
        <v>2480</v>
      </c>
      <c r="C662" s="69">
        <v>171415</v>
      </c>
      <c r="D662" s="79" t="s">
        <v>1271</v>
      </c>
      <c r="E662" s="79" t="s">
        <v>103</v>
      </c>
      <c r="F662" s="79" t="s">
        <v>83</v>
      </c>
      <c r="G662" s="79" t="s">
        <v>61</v>
      </c>
      <c r="H662" s="79" t="s">
        <v>83</v>
      </c>
      <c r="I662" s="125">
        <v>57772</v>
      </c>
      <c r="J662" s="127" t="s">
        <v>2540</v>
      </c>
      <c r="K662" s="80"/>
      <c r="L662" s="81"/>
      <c r="M662" s="81"/>
      <c r="N662" s="81"/>
      <c r="O662" s="81">
        <f>SUM(Table1[[#This Row],[Salaries and Wages]:[Variable Fringe]])</f>
        <v>0</v>
      </c>
      <c r="P662" s="81">
        <v>4000</v>
      </c>
      <c r="Q662" s="83">
        <v>-2634</v>
      </c>
      <c r="R662" s="81"/>
      <c r="S662" s="81"/>
      <c r="T662" s="81">
        <v>755</v>
      </c>
      <c r="U662" s="81"/>
      <c r="V662" s="81"/>
      <c r="W662" s="81">
        <f>SUM(Table1[[#This Row],[ADOPTED
Supplies]:[ADOPTED
Other]])+Table1[[#This Row],[
 ADOPTED
Capital Expenditures]]</f>
        <v>0</v>
      </c>
      <c r="X662" s="81"/>
      <c r="Y662" s="81"/>
      <c r="Z662" s="81">
        <v>2121</v>
      </c>
      <c r="AA662" s="81"/>
      <c r="AB662" s="132" t="s">
        <v>2352</v>
      </c>
      <c r="AC662" s="68" t="s">
        <v>2352</v>
      </c>
      <c r="AD662" s="68" t="s">
        <v>2352</v>
      </c>
      <c r="AE662" s="79" t="s">
        <v>94</v>
      </c>
      <c r="AF662" s="79" t="s">
        <v>69</v>
      </c>
      <c r="AG662" s="94"/>
      <c r="AH662" s="82">
        <v>0</v>
      </c>
      <c r="AI662" s="82"/>
      <c r="AJ662" s="79"/>
      <c r="AK662" s="79"/>
      <c r="AL662" s="79"/>
      <c r="AM662" s="79"/>
      <c r="AN662" s="79"/>
      <c r="AO662" s="68" t="s">
        <v>83</v>
      </c>
      <c r="AP662" s="68"/>
      <c r="AQ662" s="68"/>
      <c r="AR662" s="87"/>
      <c r="AS662" s="87"/>
      <c r="AT662" s="115" t="s">
        <v>2540</v>
      </c>
      <c r="AU662" s="117" t="b">
        <f>IF(Table1[[#This Row],[PROPOSED
Form ID Name]]=Table1[[#This Row],[ADOPTED
Form ID Name]],TRUE,FALSE)</f>
        <v>1</v>
      </c>
      <c r="AV662" s="121" t="s">
        <v>2352</v>
      </c>
      <c r="AW662" s="122" t="b">
        <f>AND(Table1[[#This Row],[PROPOSED Adjustment Description]]=Table1[[#This Row],[ ADOPTED
Adjustment Description]],TRUE,FALSE)</f>
        <v>0</v>
      </c>
    </row>
    <row r="663" spans="1:49" s="1" customFormat="1" ht="45" hidden="1" customHeight="1" x14ac:dyDescent="0.15">
      <c r="A663" s="67">
        <v>200066</v>
      </c>
      <c r="B663" s="79" t="s">
        <v>2485</v>
      </c>
      <c r="C663" s="69">
        <v>171415</v>
      </c>
      <c r="D663" s="79" t="s">
        <v>1271</v>
      </c>
      <c r="E663" s="79" t="s">
        <v>103</v>
      </c>
      <c r="F663" s="79" t="s">
        <v>83</v>
      </c>
      <c r="G663" s="79" t="s">
        <v>61</v>
      </c>
      <c r="H663" s="79" t="s">
        <v>83</v>
      </c>
      <c r="I663" s="125">
        <v>57773</v>
      </c>
      <c r="J663" s="127" t="s">
        <v>2541</v>
      </c>
      <c r="K663" s="80"/>
      <c r="L663" s="81"/>
      <c r="M663" s="81"/>
      <c r="N663" s="81"/>
      <c r="O663" s="81">
        <f>SUM(Table1[[#This Row],[Salaries and Wages]:[Variable Fringe]])</f>
        <v>0</v>
      </c>
      <c r="P663" s="81"/>
      <c r="Q663" s="81">
        <v>8405</v>
      </c>
      <c r="R663" s="81"/>
      <c r="S663" s="81"/>
      <c r="T663" s="81">
        <v>377</v>
      </c>
      <c r="U663" s="81"/>
      <c r="V663" s="81"/>
      <c r="W663" s="81">
        <f>SUM(Table1[[#This Row],[ADOPTED
Supplies]:[ADOPTED
Other]])+Table1[[#This Row],[
 ADOPTED
Capital Expenditures]]</f>
        <v>755</v>
      </c>
      <c r="X663" s="81"/>
      <c r="Y663" s="81"/>
      <c r="Z663" s="81">
        <v>8782</v>
      </c>
      <c r="AA663" s="81"/>
      <c r="AB663" s="132" t="s">
        <v>2352</v>
      </c>
      <c r="AC663" s="68" t="s">
        <v>2352</v>
      </c>
      <c r="AD663" s="68" t="s">
        <v>2352</v>
      </c>
      <c r="AE663" s="79" t="s">
        <v>94</v>
      </c>
      <c r="AF663" s="79" t="s">
        <v>69</v>
      </c>
      <c r="AG663" s="94"/>
      <c r="AH663" s="82">
        <v>0</v>
      </c>
      <c r="AI663" s="82"/>
      <c r="AJ663" s="79"/>
      <c r="AK663" s="79"/>
      <c r="AL663" s="79"/>
      <c r="AM663" s="79"/>
      <c r="AN663" s="79"/>
      <c r="AO663" s="68" t="s">
        <v>83</v>
      </c>
      <c r="AP663" s="68"/>
      <c r="AQ663" s="68"/>
      <c r="AR663" s="87"/>
      <c r="AS663" s="87"/>
      <c r="AT663" s="115" t="s">
        <v>2541</v>
      </c>
      <c r="AU663" s="117" t="b">
        <f>IF(Table1[[#This Row],[PROPOSED
Form ID Name]]=Table1[[#This Row],[ADOPTED
Form ID Name]],TRUE,FALSE)</f>
        <v>1</v>
      </c>
      <c r="AV663" s="121" t="s">
        <v>2352</v>
      </c>
      <c r="AW663" s="122" t="b">
        <f>AND(Table1[[#This Row],[PROPOSED Adjustment Description]]=Table1[[#This Row],[ ADOPTED
Adjustment Description]],TRUE,FALSE)</f>
        <v>0</v>
      </c>
    </row>
    <row r="664" spans="1:49" s="1" customFormat="1" ht="45" hidden="1" customHeight="1" x14ac:dyDescent="0.15">
      <c r="A664" s="61">
        <v>100000</v>
      </c>
      <c r="B664" s="62" t="s">
        <v>57</v>
      </c>
      <c r="C664" s="63">
        <v>171422</v>
      </c>
      <c r="D664" s="62" t="s">
        <v>2542</v>
      </c>
      <c r="E664" s="62" t="s">
        <v>422</v>
      </c>
      <c r="F664" s="62" t="s">
        <v>60</v>
      </c>
      <c r="G664" s="62" t="s">
        <v>61</v>
      </c>
      <c r="H664" s="62" t="s">
        <v>83</v>
      </c>
      <c r="I664" s="125">
        <v>57774</v>
      </c>
      <c r="J664" s="126" t="s">
        <v>2543</v>
      </c>
      <c r="K664" s="64">
        <v>1</v>
      </c>
      <c r="L664" s="65">
        <v>158437</v>
      </c>
      <c r="M664" s="65">
        <v>29929</v>
      </c>
      <c r="N664" s="65">
        <v>11877</v>
      </c>
      <c r="O664" s="65">
        <f>SUM(Table1[[#This Row],[Salaries and Wages]:[Variable Fringe]])</f>
        <v>0</v>
      </c>
      <c r="P664" s="65">
        <v>4550</v>
      </c>
      <c r="Q664" s="65"/>
      <c r="R664" s="65"/>
      <c r="S664" s="65"/>
      <c r="T664" s="65"/>
      <c r="U664" s="65"/>
      <c r="V664" s="65"/>
      <c r="W664" s="65">
        <f>SUM(Table1[[#This Row],[ADOPTED
Supplies]:[ADOPTED
Other]])+Table1[[#This Row],[
 ADOPTED
Capital Expenditures]]</f>
        <v>2610</v>
      </c>
      <c r="X664" s="65"/>
      <c r="Y664" s="65"/>
      <c r="Z664" s="65">
        <v>204793</v>
      </c>
      <c r="AA664" s="65"/>
      <c r="AB664" s="130" t="s">
        <v>2544</v>
      </c>
      <c r="AC664" s="62" t="s">
        <v>2545</v>
      </c>
      <c r="AD664" s="62" t="s">
        <v>2546</v>
      </c>
      <c r="AE664" s="62" t="s">
        <v>67</v>
      </c>
      <c r="AF664" s="66" t="s">
        <v>2547</v>
      </c>
      <c r="AG664" s="91"/>
      <c r="AH664" s="66">
        <v>1</v>
      </c>
      <c r="AI664" s="66"/>
      <c r="AJ664" s="66"/>
      <c r="AK664" s="66"/>
      <c r="AL664" s="66"/>
      <c r="AM664" s="66"/>
      <c r="AN664" s="66"/>
      <c r="AO664" s="66"/>
      <c r="AP664" s="66"/>
      <c r="AQ664" s="66"/>
      <c r="AR664" s="66"/>
      <c r="AS664" s="62" t="s">
        <v>70</v>
      </c>
      <c r="AT664" s="115" t="s">
        <v>2543</v>
      </c>
      <c r="AU664" s="116" t="b">
        <f>IF(Table1[[#This Row],[PROPOSED
Form ID Name]]=Table1[[#This Row],[ADOPTED
Form ID Name]],TRUE,FALSE)</f>
        <v>1</v>
      </c>
      <c r="AV664" s="121" t="s">
        <v>2544</v>
      </c>
      <c r="AW664" s="122" t="b">
        <f>AND(Table1[[#This Row],[PROPOSED Adjustment Description]]=Table1[[#This Row],[ ADOPTED
Adjustment Description]],TRUE,FALSE)</f>
        <v>0</v>
      </c>
    </row>
    <row r="665" spans="1:49" s="1" customFormat="1" ht="45" hidden="1" customHeight="1" x14ac:dyDescent="0.15">
      <c r="A665" s="67">
        <v>100000</v>
      </c>
      <c r="B665" s="68" t="s">
        <v>57</v>
      </c>
      <c r="C665" s="69">
        <v>9912</v>
      </c>
      <c r="D665" s="68" t="s">
        <v>102</v>
      </c>
      <c r="E665" s="68" t="s">
        <v>83</v>
      </c>
      <c r="F665" s="68" t="s">
        <v>83</v>
      </c>
      <c r="G665" s="68" t="s">
        <v>61</v>
      </c>
      <c r="H665" s="68" t="s">
        <v>83</v>
      </c>
      <c r="I665" s="125">
        <v>57775</v>
      </c>
      <c r="J665" s="126" t="s">
        <v>2548</v>
      </c>
      <c r="K665" s="70"/>
      <c r="L665" s="71"/>
      <c r="M665" s="71"/>
      <c r="N665" s="71"/>
      <c r="O665" s="71">
        <f>SUM(Table1[[#This Row],[Salaries and Wages]:[Variable Fringe]])</f>
        <v>0</v>
      </c>
      <c r="P665" s="71"/>
      <c r="Q665" s="71">
        <v>100000</v>
      </c>
      <c r="R665" s="71"/>
      <c r="S665" s="71"/>
      <c r="T665" s="71"/>
      <c r="U665" s="71"/>
      <c r="V665" s="71"/>
      <c r="W665" s="71">
        <f>SUM(Table1[[#This Row],[ADOPTED
Supplies]:[ADOPTED
Other]])+Table1[[#This Row],[
 ADOPTED
Capital Expenditures]]</f>
        <v>29102</v>
      </c>
      <c r="X665" s="71"/>
      <c r="Y665" s="71"/>
      <c r="Z665" s="71">
        <v>100000</v>
      </c>
      <c r="AA665" s="71"/>
      <c r="AB665" s="130" t="s">
        <v>2549</v>
      </c>
      <c r="AC665" s="68" t="s">
        <v>2550</v>
      </c>
      <c r="AD665" s="72" t="s">
        <v>2551</v>
      </c>
      <c r="AE665" s="68" t="s">
        <v>94</v>
      </c>
      <c r="AF665" s="68" t="s">
        <v>1475</v>
      </c>
      <c r="AG665" s="92"/>
      <c r="AH665" s="72">
        <v>0.1</v>
      </c>
      <c r="AI665" s="72"/>
      <c r="AJ665" s="68"/>
      <c r="AK665" s="68"/>
      <c r="AL665" s="68"/>
      <c r="AM665" s="68"/>
      <c r="AN665" s="68"/>
      <c r="AO665" s="68"/>
      <c r="AP665" s="68"/>
      <c r="AQ665" s="68"/>
      <c r="AR665" s="68"/>
      <c r="AS665" s="68" t="s">
        <v>133</v>
      </c>
      <c r="AT665" s="115" t="s">
        <v>2548</v>
      </c>
      <c r="AU665" s="116" t="b">
        <f>IF(Table1[[#This Row],[PROPOSED
Form ID Name]]=Table1[[#This Row],[ADOPTED
Form ID Name]],TRUE,FALSE)</f>
        <v>1</v>
      </c>
      <c r="AV665" s="121" t="s">
        <v>2549</v>
      </c>
      <c r="AW665" s="122" t="b">
        <f>AND(Table1[[#This Row],[PROPOSED Adjustment Description]]=Table1[[#This Row],[ ADOPTED
Adjustment Description]],TRUE,FALSE)</f>
        <v>0</v>
      </c>
    </row>
    <row r="666" spans="1:49" s="1" customFormat="1" ht="45" hidden="1" customHeight="1" x14ac:dyDescent="0.15">
      <c r="A666" s="61">
        <v>200303</v>
      </c>
      <c r="B666" s="73" t="s">
        <v>2552</v>
      </c>
      <c r="C666" s="63">
        <v>171420</v>
      </c>
      <c r="D666" s="73" t="s">
        <v>2553</v>
      </c>
      <c r="E666" s="73" t="s">
        <v>103</v>
      </c>
      <c r="F666" s="73" t="s">
        <v>83</v>
      </c>
      <c r="G666" s="73" t="s">
        <v>89</v>
      </c>
      <c r="H666" s="73" t="s">
        <v>83</v>
      </c>
      <c r="I666" s="125">
        <v>57776</v>
      </c>
      <c r="J666" s="127" t="s">
        <v>2554</v>
      </c>
      <c r="K666" s="74"/>
      <c r="L666" s="75"/>
      <c r="M666" s="75"/>
      <c r="N666" s="75"/>
      <c r="O666" s="75">
        <f>SUM(Table1[[#This Row],[Salaries and Wages]:[Variable Fringe]])</f>
        <v>0</v>
      </c>
      <c r="P666" s="75"/>
      <c r="Q666" s="75"/>
      <c r="R666" s="75"/>
      <c r="S666" s="75"/>
      <c r="T666" s="75"/>
      <c r="U666" s="75"/>
      <c r="V666" s="75"/>
      <c r="W666" s="75">
        <f>SUM(Table1[[#This Row],[ADOPTED
Supplies]:[ADOPTED
Other]])+Table1[[#This Row],[
 ADOPTED
Capital Expenditures]]</f>
        <v>0</v>
      </c>
      <c r="X666" s="75"/>
      <c r="Y666" s="75"/>
      <c r="Z666" s="75"/>
      <c r="AA666" s="75">
        <v>110000</v>
      </c>
      <c r="AB666" s="132" t="s">
        <v>2555</v>
      </c>
      <c r="AC666" s="62" t="s">
        <v>2556</v>
      </c>
      <c r="AD666" s="62" t="s">
        <v>2557</v>
      </c>
      <c r="AE666" s="73" t="s">
        <v>94</v>
      </c>
      <c r="AF666" s="73"/>
      <c r="AG666" s="93"/>
      <c r="AH666" s="76">
        <v>0</v>
      </c>
      <c r="AI666" s="76"/>
      <c r="AJ666" s="73"/>
      <c r="AK666" s="73"/>
      <c r="AL666" s="73"/>
      <c r="AM666" s="73"/>
      <c r="AN666" s="73"/>
      <c r="AO666" s="62" t="s">
        <v>83</v>
      </c>
      <c r="AP666" s="62"/>
      <c r="AQ666" s="62"/>
      <c r="AR666" s="87"/>
      <c r="AS666" s="87"/>
      <c r="AT666" s="115" t="s">
        <v>2554</v>
      </c>
      <c r="AU666" s="117" t="b">
        <f>IF(Table1[[#This Row],[PROPOSED
Form ID Name]]=Table1[[#This Row],[ADOPTED
Form ID Name]],TRUE,FALSE)</f>
        <v>1</v>
      </c>
      <c r="AV666" s="121" t="s">
        <v>2555</v>
      </c>
      <c r="AW666" s="122" t="b">
        <f>AND(Table1[[#This Row],[PROPOSED Adjustment Description]]=Table1[[#This Row],[ ADOPTED
Adjustment Description]],TRUE,FALSE)</f>
        <v>0</v>
      </c>
    </row>
    <row r="667" spans="1:49" s="1" customFormat="1" ht="45" hidden="1" customHeight="1" x14ac:dyDescent="0.15">
      <c r="A667" s="61">
        <v>200227</v>
      </c>
      <c r="B667" s="73" t="s">
        <v>398</v>
      </c>
      <c r="C667" s="63">
        <v>1913</v>
      </c>
      <c r="D667" s="73" t="s">
        <v>399</v>
      </c>
      <c r="E667" s="73" t="s">
        <v>83</v>
      </c>
      <c r="F667" s="73" t="s">
        <v>83</v>
      </c>
      <c r="G667" s="73" t="s">
        <v>61</v>
      </c>
      <c r="H667" s="73" t="s">
        <v>83</v>
      </c>
      <c r="I667" s="125">
        <v>57777</v>
      </c>
      <c r="J667" s="127" t="s">
        <v>2558</v>
      </c>
      <c r="K667" s="74"/>
      <c r="L667" s="75"/>
      <c r="M667" s="75"/>
      <c r="N667" s="75"/>
      <c r="O667" s="75">
        <f>SUM(Table1[[#This Row],[Salaries and Wages]:[Variable Fringe]])</f>
        <v>0</v>
      </c>
      <c r="P667" s="75"/>
      <c r="Q667" s="75"/>
      <c r="R667" s="75"/>
      <c r="S667" s="75"/>
      <c r="T667" s="75"/>
      <c r="U667" s="75"/>
      <c r="V667" s="75"/>
      <c r="W667" s="75">
        <f>SUM(Table1[[#This Row],[ADOPTED
Supplies]:[ADOPTED
Other]])+Table1[[#This Row],[
 ADOPTED
Capital Expenditures]]</f>
        <v>1327</v>
      </c>
      <c r="X667" s="75">
        <v>1000000</v>
      </c>
      <c r="Y667" s="75"/>
      <c r="Z667" s="75">
        <v>1000000</v>
      </c>
      <c r="AA667" s="75"/>
      <c r="AB667" s="132" t="s">
        <v>2559</v>
      </c>
      <c r="AC667" s="62" t="s">
        <v>2560</v>
      </c>
      <c r="AD667" s="62" t="s">
        <v>2559</v>
      </c>
      <c r="AE667" s="73" t="s">
        <v>94</v>
      </c>
      <c r="AF667" s="62"/>
      <c r="AG667" s="91"/>
      <c r="AH667" s="66">
        <v>0</v>
      </c>
      <c r="AI667" s="66"/>
      <c r="AJ667" s="62"/>
      <c r="AK667" s="62"/>
      <c r="AL667" s="62"/>
      <c r="AM667" s="62"/>
      <c r="AN667" s="62"/>
      <c r="AO667" s="62"/>
      <c r="AP667" s="62"/>
      <c r="AQ667" s="62" t="s">
        <v>83</v>
      </c>
      <c r="AR667" s="62"/>
      <c r="AS667" s="62"/>
      <c r="AT667" s="115" t="s">
        <v>2558</v>
      </c>
      <c r="AU667" s="117" t="b">
        <f>IF(Table1[[#This Row],[PROPOSED
Form ID Name]]=Table1[[#This Row],[ADOPTED
Form ID Name]],TRUE,FALSE)</f>
        <v>1</v>
      </c>
      <c r="AV667" s="121" t="s">
        <v>2559</v>
      </c>
      <c r="AW667" s="122" t="b">
        <f>AND(Table1[[#This Row],[PROPOSED Adjustment Description]]=Table1[[#This Row],[ ADOPTED
Adjustment Description]],TRUE,FALSE)</f>
        <v>0</v>
      </c>
    </row>
    <row r="668" spans="1:49" s="1" customFormat="1" ht="45" hidden="1" customHeight="1" x14ac:dyDescent="0.15">
      <c r="A668" s="61">
        <v>200308</v>
      </c>
      <c r="B668" s="62" t="s">
        <v>1206</v>
      </c>
      <c r="C668" s="63">
        <v>1314</v>
      </c>
      <c r="D668" s="62" t="s">
        <v>261</v>
      </c>
      <c r="E668" s="62" t="s">
        <v>83</v>
      </c>
      <c r="F668" s="62" t="s">
        <v>83</v>
      </c>
      <c r="G668" s="62" t="s">
        <v>134</v>
      </c>
      <c r="H668" s="62" t="s">
        <v>83</v>
      </c>
      <c r="I668" s="125">
        <v>57778</v>
      </c>
      <c r="J668" s="126" t="s">
        <v>2561</v>
      </c>
      <c r="K668" s="64"/>
      <c r="L668" s="65"/>
      <c r="M668" s="65"/>
      <c r="N668" s="65"/>
      <c r="O668" s="65">
        <f>SUM(Table1[[#This Row],[Salaries and Wages]:[Variable Fringe]])</f>
        <v>0</v>
      </c>
      <c r="P668" s="65"/>
      <c r="Q668" s="65"/>
      <c r="R668" s="65"/>
      <c r="S668" s="65"/>
      <c r="T668" s="65"/>
      <c r="U668" s="65"/>
      <c r="V668" s="65"/>
      <c r="W668" s="65">
        <f>SUM(Table1[[#This Row],[ADOPTED
Supplies]:[ADOPTED
Other]])+Table1[[#This Row],[
 ADOPTED
Capital Expenditures]]</f>
        <v>-4745</v>
      </c>
      <c r="X668" s="65"/>
      <c r="Y668" s="65"/>
      <c r="Z668" s="65"/>
      <c r="AA668" s="78">
        <v>-552380</v>
      </c>
      <c r="AB668" s="130" t="s">
        <v>1246</v>
      </c>
      <c r="AC668" s="62" t="s">
        <v>1204</v>
      </c>
      <c r="AD668" s="62" t="s">
        <v>2562</v>
      </c>
      <c r="AE668" s="62" t="s">
        <v>94</v>
      </c>
      <c r="AF668" s="62" t="s">
        <v>69</v>
      </c>
      <c r="AG668" s="91"/>
      <c r="AH668" s="66">
        <v>0</v>
      </c>
      <c r="AI668" s="66"/>
      <c r="AJ668" s="62"/>
      <c r="AK668" s="62"/>
      <c r="AL668" s="62"/>
      <c r="AM668" s="62"/>
      <c r="AN668" s="62"/>
      <c r="AO668" s="62" t="s">
        <v>83</v>
      </c>
      <c r="AP668" s="62"/>
      <c r="AQ668" s="62"/>
      <c r="AR668" s="87"/>
      <c r="AS668" s="87"/>
      <c r="AT668" s="115" t="s">
        <v>2561</v>
      </c>
      <c r="AU668" s="117" t="b">
        <f>IF(Table1[[#This Row],[PROPOSED
Form ID Name]]=Table1[[#This Row],[ADOPTED
Form ID Name]],TRUE,FALSE)</f>
        <v>1</v>
      </c>
      <c r="AV668" s="121" t="s">
        <v>1246</v>
      </c>
      <c r="AW668" s="122" t="b">
        <f>AND(Table1[[#This Row],[PROPOSED Adjustment Description]]=Table1[[#This Row],[ ADOPTED
Adjustment Description]],TRUE,FALSE)</f>
        <v>0</v>
      </c>
    </row>
    <row r="669" spans="1:49" s="1" customFormat="1" ht="45" hidden="1" customHeight="1" x14ac:dyDescent="0.15">
      <c r="A669" s="61">
        <v>200448</v>
      </c>
      <c r="B669" s="73" t="s">
        <v>1144</v>
      </c>
      <c r="C669" s="63">
        <v>1314</v>
      </c>
      <c r="D669" s="73" t="s">
        <v>261</v>
      </c>
      <c r="E669" s="73" t="s">
        <v>83</v>
      </c>
      <c r="F669" s="73" t="s">
        <v>83</v>
      </c>
      <c r="G669" s="73" t="s">
        <v>134</v>
      </c>
      <c r="H669" s="73" t="s">
        <v>83</v>
      </c>
      <c r="I669" s="125">
        <v>57779</v>
      </c>
      <c r="J669" s="127" t="s">
        <v>2563</v>
      </c>
      <c r="K669" s="74"/>
      <c r="L669" s="75"/>
      <c r="M669" s="75"/>
      <c r="N669" s="75"/>
      <c r="O669" s="75">
        <f>SUM(Table1[[#This Row],[Salaries and Wages]:[Variable Fringe]])</f>
        <v>0</v>
      </c>
      <c r="P669" s="75"/>
      <c r="Q669" s="75"/>
      <c r="R669" s="75"/>
      <c r="S669" s="75"/>
      <c r="T669" s="75"/>
      <c r="U669" s="75"/>
      <c r="V669" s="75"/>
      <c r="W669" s="75">
        <f>SUM(Table1[[#This Row],[ADOPTED
Supplies]:[ADOPTED
Other]])+Table1[[#This Row],[
 ADOPTED
Capital Expenditures]]</f>
        <v>18578</v>
      </c>
      <c r="X669" s="75"/>
      <c r="Y669" s="75"/>
      <c r="Z669" s="75"/>
      <c r="AA669" s="85">
        <v>-214000</v>
      </c>
      <c r="AB669" s="132" t="s">
        <v>1203</v>
      </c>
      <c r="AC669" s="62" t="s">
        <v>1204</v>
      </c>
      <c r="AD669" s="62" t="s">
        <v>2564</v>
      </c>
      <c r="AE669" s="73" t="s">
        <v>94</v>
      </c>
      <c r="AF669" s="73" t="s">
        <v>69</v>
      </c>
      <c r="AG669" s="93"/>
      <c r="AH669" s="76">
        <v>0</v>
      </c>
      <c r="AI669" s="76"/>
      <c r="AJ669" s="73"/>
      <c r="AK669" s="73"/>
      <c r="AL669" s="73"/>
      <c r="AM669" s="73"/>
      <c r="AN669" s="73"/>
      <c r="AO669" s="62" t="s">
        <v>83</v>
      </c>
      <c r="AP669" s="62"/>
      <c r="AQ669" s="62"/>
      <c r="AR669" s="87"/>
      <c r="AS669" s="87"/>
      <c r="AT669" s="115" t="s">
        <v>2563</v>
      </c>
      <c r="AU669" s="117" t="b">
        <f>IF(Table1[[#This Row],[PROPOSED
Form ID Name]]=Table1[[#This Row],[ADOPTED
Form ID Name]],TRUE,FALSE)</f>
        <v>1</v>
      </c>
      <c r="AV669" s="121" t="s">
        <v>1203</v>
      </c>
      <c r="AW669" s="122" t="b">
        <f>AND(Table1[[#This Row],[PROPOSED Adjustment Description]]=Table1[[#This Row],[ ADOPTED
Adjustment Description]],TRUE,FALSE)</f>
        <v>0</v>
      </c>
    </row>
    <row r="670" spans="1:49" s="1" customFormat="1" ht="45" hidden="1" customHeight="1" x14ac:dyDescent="0.15">
      <c r="A670" s="67">
        <v>200611</v>
      </c>
      <c r="B670" s="68" t="s">
        <v>1160</v>
      </c>
      <c r="C670" s="69">
        <v>1314</v>
      </c>
      <c r="D670" s="68" t="s">
        <v>261</v>
      </c>
      <c r="E670" s="68" t="s">
        <v>83</v>
      </c>
      <c r="F670" s="68" t="s">
        <v>83</v>
      </c>
      <c r="G670" s="68" t="s">
        <v>89</v>
      </c>
      <c r="H670" s="68" t="s">
        <v>83</v>
      </c>
      <c r="I670" s="125">
        <v>57780</v>
      </c>
      <c r="J670" s="126" t="s">
        <v>2565</v>
      </c>
      <c r="K670" s="70"/>
      <c r="L670" s="71"/>
      <c r="M670" s="71"/>
      <c r="N670" s="71"/>
      <c r="O670" s="71">
        <f>SUM(Table1[[#This Row],[Salaries and Wages]:[Variable Fringe]])</f>
        <v>0</v>
      </c>
      <c r="P670" s="71"/>
      <c r="Q670" s="71"/>
      <c r="R670" s="71"/>
      <c r="S670" s="71"/>
      <c r="T670" s="71"/>
      <c r="U670" s="71"/>
      <c r="V670" s="71"/>
      <c r="W670" s="71">
        <f>SUM(Table1[[#This Row],[ADOPTED
Supplies]:[ADOPTED
Other]])+Table1[[#This Row],[
 ADOPTED
Capital Expenditures]]</f>
        <v>0</v>
      </c>
      <c r="X670" s="71"/>
      <c r="Y670" s="71"/>
      <c r="Z670" s="71"/>
      <c r="AA670" s="71">
        <v>1732208</v>
      </c>
      <c r="AB670" s="130" t="s">
        <v>1177</v>
      </c>
      <c r="AC670" s="68" t="s">
        <v>1142</v>
      </c>
      <c r="AD670" s="68" t="s">
        <v>2566</v>
      </c>
      <c r="AE670" s="68" t="s">
        <v>94</v>
      </c>
      <c r="AF670" s="68" t="s">
        <v>69</v>
      </c>
      <c r="AG670" s="92"/>
      <c r="AH670" s="72">
        <v>0</v>
      </c>
      <c r="AI670" s="72"/>
      <c r="AJ670" s="68"/>
      <c r="AK670" s="68"/>
      <c r="AL670" s="68"/>
      <c r="AM670" s="68"/>
      <c r="AN670" s="68"/>
      <c r="AO670" s="68" t="s">
        <v>83</v>
      </c>
      <c r="AP670" s="68"/>
      <c r="AQ670" s="68"/>
      <c r="AR670" s="87"/>
      <c r="AS670" s="87"/>
      <c r="AT670" s="115" t="s">
        <v>2565</v>
      </c>
      <c r="AU670" s="117" t="b">
        <f>IF(Table1[[#This Row],[PROPOSED
Form ID Name]]=Table1[[#This Row],[ADOPTED
Form ID Name]],TRUE,FALSE)</f>
        <v>1</v>
      </c>
      <c r="AV670" s="121" t="s">
        <v>1177</v>
      </c>
      <c r="AW670" s="122" t="b">
        <f>AND(Table1[[#This Row],[PROPOSED Adjustment Description]]=Table1[[#This Row],[ ADOPTED
Adjustment Description]],TRUE,FALSE)</f>
        <v>0</v>
      </c>
    </row>
    <row r="671" spans="1:49" s="1" customFormat="1" ht="45" hidden="1" customHeight="1" x14ac:dyDescent="0.15">
      <c r="A671" s="61">
        <v>100000</v>
      </c>
      <c r="B671" s="73" t="s">
        <v>57</v>
      </c>
      <c r="C671" s="63">
        <v>1914</v>
      </c>
      <c r="D671" s="73" t="s">
        <v>318</v>
      </c>
      <c r="E671" s="73" t="s">
        <v>83</v>
      </c>
      <c r="F671" s="73" t="s">
        <v>83</v>
      </c>
      <c r="G671" s="73" t="s">
        <v>61</v>
      </c>
      <c r="H671" s="73" t="s">
        <v>83</v>
      </c>
      <c r="I671" s="125">
        <v>57781</v>
      </c>
      <c r="J671" s="127" t="s">
        <v>2567</v>
      </c>
      <c r="K671" s="74"/>
      <c r="L671" s="75">
        <v>1650747</v>
      </c>
      <c r="M671" s="75"/>
      <c r="N671" s="75"/>
      <c r="O671" s="75">
        <f>SUM(Table1[[#This Row],[Salaries and Wages]:[Variable Fringe]])</f>
        <v>0</v>
      </c>
      <c r="P671" s="75"/>
      <c r="Q671" s="75"/>
      <c r="R671" s="75"/>
      <c r="S671" s="75"/>
      <c r="T671" s="75"/>
      <c r="U671" s="75"/>
      <c r="V671" s="75"/>
      <c r="W671" s="75">
        <f>SUM(Table1[[#This Row],[ADOPTED
Supplies]:[ADOPTED
Other]])+Table1[[#This Row],[
 ADOPTED
Capital Expenditures]]</f>
        <v>19059</v>
      </c>
      <c r="X671" s="75"/>
      <c r="Y671" s="75"/>
      <c r="Z671" s="75">
        <v>1650747</v>
      </c>
      <c r="AA671" s="75"/>
      <c r="AB671" s="73"/>
      <c r="AC671" s="62" t="s">
        <v>2568</v>
      </c>
      <c r="AD671" s="62" t="s">
        <v>2569</v>
      </c>
      <c r="AE671" s="73"/>
      <c r="AF671" s="62"/>
      <c r="AG671" s="91"/>
      <c r="AH671" s="66">
        <v>0</v>
      </c>
      <c r="AI671" s="66"/>
      <c r="AJ671" s="62"/>
      <c r="AK671" s="62"/>
      <c r="AL671" s="62"/>
      <c r="AM671" s="62"/>
      <c r="AN671" s="62"/>
      <c r="AO671" s="62"/>
      <c r="AP671" s="62"/>
      <c r="AQ671" s="62"/>
      <c r="AR671" s="62"/>
      <c r="AS671" s="62" t="s">
        <v>83</v>
      </c>
      <c r="AT671" s="115" t="s">
        <v>2567</v>
      </c>
      <c r="AU671" s="116" t="b">
        <f>IF(Table1[[#This Row],[PROPOSED
Form ID Name]]=Table1[[#This Row],[ADOPTED
Form ID Name]],TRUE,FALSE)</f>
        <v>1</v>
      </c>
      <c r="AV671" s="121" t="e">
        <v>#N/A</v>
      </c>
      <c r="AW671" s="122" t="b">
        <f>AND(Table1[[#This Row],[PROPOSED Adjustment Description]]=Table1[[#This Row],[ ADOPTED
Adjustment Description]],TRUE,FALSE)</f>
        <v>0</v>
      </c>
    </row>
    <row r="672" spans="1:49" s="1" customFormat="1" ht="45" hidden="1" customHeight="1" x14ac:dyDescent="0.15">
      <c r="A672" s="67">
        <v>100000</v>
      </c>
      <c r="B672" s="79" t="s">
        <v>57</v>
      </c>
      <c r="C672" s="69">
        <v>1912</v>
      </c>
      <c r="D672" s="79" t="s">
        <v>471</v>
      </c>
      <c r="E672" s="79" t="s">
        <v>83</v>
      </c>
      <c r="F672" s="79" t="s">
        <v>83</v>
      </c>
      <c r="G672" s="79" t="s">
        <v>61</v>
      </c>
      <c r="H672" s="79" t="s">
        <v>83</v>
      </c>
      <c r="I672" s="125">
        <v>57782</v>
      </c>
      <c r="J672" s="127" t="s">
        <v>2570</v>
      </c>
      <c r="K672" s="80"/>
      <c r="L672" s="81">
        <v>2194510</v>
      </c>
      <c r="M672" s="81"/>
      <c r="N672" s="81"/>
      <c r="O672" s="81">
        <f>SUM(Table1[[#This Row],[Salaries and Wages]:[Variable Fringe]])</f>
        <v>0</v>
      </c>
      <c r="P672" s="81"/>
      <c r="Q672" s="81"/>
      <c r="R672" s="81"/>
      <c r="S672" s="81"/>
      <c r="T672" s="81"/>
      <c r="U672" s="81"/>
      <c r="V672" s="81"/>
      <c r="W672" s="81">
        <f>SUM(Table1[[#This Row],[ADOPTED
Supplies]:[ADOPTED
Other]])+Table1[[#This Row],[
 ADOPTED
Capital Expenditures]]</f>
        <v>54701</v>
      </c>
      <c r="X672" s="81"/>
      <c r="Y672" s="81"/>
      <c r="Z672" s="81">
        <v>2194510</v>
      </c>
      <c r="AA672" s="81"/>
      <c r="AB672" s="79"/>
      <c r="AC672" s="68" t="s">
        <v>2571</v>
      </c>
      <c r="AD672" s="68"/>
      <c r="AE672" s="79"/>
      <c r="AF672" s="68"/>
      <c r="AG672" s="92"/>
      <c r="AH672" s="72">
        <v>0</v>
      </c>
      <c r="AI672" s="72"/>
      <c r="AJ672" s="68"/>
      <c r="AK672" s="68"/>
      <c r="AL672" s="68"/>
      <c r="AM672" s="68"/>
      <c r="AN672" s="68"/>
      <c r="AO672" s="68"/>
      <c r="AP672" s="68"/>
      <c r="AQ672" s="68"/>
      <c r="AR672" s="68"/>
      <c r="AS672" s="68" t="s">
        <v>83</v>
      </c>
      <c r="AT672" s="115" t="s">
        <v>2570</v>
      </c>
      <c r="AU672" s="116" t="b">
        <f>IF(Table1[[#This Row],[PROPOSED
Form ID Name]]=Table1[[#This Row],[ADOPTED
Form ID Name]],TRUE,FALSE)</f>
        <v>1</v>
      </c>
      <c r="AV672" s="121" t="e">
        <v>#N/A</v>
      </c>
      <c r="AW672" s="122" t="b">
        <f>AND(Table1[[#This Row],[PROPOSED Adjustment Description]]=Table1[[#This Row],[ ADOPTED
Adjustment Description]],TRUE,FALSE)</f>
        <v>0</v>
      </c>
    </row>
    <row r="673" spans="1:49" s="1" customFormat="1" ht="45" customHeight="1" x14ac:dyDescent="0.15">
      <c r="A673" s="67">
        <v>200227</v>
      </c>
      <c r="B673" s="68" t="s">
        <v>398</v>
      </c>
      <c r="C673" s="69">
        <v>1913</v>
      </c>
      <c r="D673" s="68" t="s">
        <v>399</v>
      </c>
      <c r="E673" s="68" t="s">
        <v>72</v>
      </c>
      <c r="F673" s="68" t="s">
        <v>83</v>
      </c>
      <c r="G673" s="68" t="s">
        <v>61</v>
      </c>
      <c r="H673" s="68" t="s">
        <v>83</v>
      </c>
      <c r="I673" s="125">
        <v>57783</v>
      </c>
      <c r="J673" s="126" t="s">
        <v>2572</v>
      </c>
      <c r="K673" s="70">
        <v>1</v>
      </c>
      <c r="L673" s="71">
        <v>119654</v>
      </c>
      <c r="M673" s="71">
        <v>43881</v>
      </c>
      <c r="N673" s="71">
        <v>23981</v>
      </c>
      <c r="O673" s="71">
        <f>SUM(Table1[[#This Row],[Salaries and Wages]:[Variable Fringe]])</f>
        <v>0</v>
      </c>
      <c r="P673" s="71"/>
      <c r="Q673" s="71">
        <v>86773</v>
      </c>
      <c r="R673" s="71"/>
      <c r="S673" s="71"/>
      <c r="T673" s="71"/>
      <c r="U673" s="71"/>
      <c r="V673" s="71"/>
      <c r="W673" s="71">
        <f>SUM(Table1[[#This Row],[ADOPTED
Supplies]:[ADOPTED
Other]])+Table1[[#This Row],[
 ADOPTED
Capital Expenditures]]</f>
        <v>0</v>
      </c>
      <c r="X673" s="71"/>
      <c r="Y673" s="71"/>
      <c r="Z673" s="71">
        <v>274289</v>
      </c>
      <c r="AA673" s="71"/>
      <c r="AB673" s="72" t="s">
        <v>2573</v>
      </c>
      <c r="AC673" s="68" t="s">
        <v>2574</v>
      </c>
      <c r="AD673" s="68" t="s">
        <v>2575</v>
      </c>
      <c r="AE673" s="68" t="s">
        <v>67</v>
      </c>
      <c r="AF673" s="72" t="s">
        <v>2576</v>
      </c>
      <c r="AG673" s="92"/>
      <c r="AH673" s="72">
        <v>0</v>
      </c>
      <c r="AI673" s="72"/>
      <c r="AJ673" s="72"/>
      <c r="AK673" s="72"/>
      <c r="AL673" s="72"/>
      <c r="AM673" s="72"/>
      <c r="AN673" s="72"/>
      <c r="AO673" s="72"/>
      <c r="AP673" s="72"/>
      <c r="AQ673" s="68" t="s">
        <v>83</v>
      </c>
      <c r="AR673" s="68"/>
      <c r="AS673" s="68"/>
      <c r="AT673" s="115" t="s">
        <v>2577</v>
      </c>
      <c r="AU673" s="117" t="b">
        <f>IF(Table1[[#This Row],[PROPOSED
Form ID Name]]=Table1[[#This Row],[ADOPTED
Form ID Name]],TRUE,FALSE)</f>
        <v>1</v>
      </c>
      <c r="AV673" s="121" t="e">
        <v>#N/A</v>
      </c>
      <c r="AW673" s="122" t="b">
        <f>AND(Table1[[#This Row],[PROPOSED Adjustment Description]]=Table1[[#This Row],[ ADOPTED
Adjustment Description]],TRUE,FALSE)</f>
        <v>0</v>
      </c>
    </row>
    <row r="674" spans="1:49" s="1" customFormat="1" ht="45" hidden="1" customHeight="1" x14ac:dyDescent="0.15">
      <c r="A674" s="67">
        <v>720040</v>
      </c>
      <c r="B674" s="79" t="s">
        <v>2084</v>
      </c>
      <c r="C674" s="69">
        <v>1514</v>
      </c>
      <c r="D674" s="79" t="s">
        <v>2085</v>
      </c>
      <c r="E674" s="79" t="s">
        <v>83</v>
      </c>
      <c r="F674" s="79" t="s">
        <v>83</v>
      </c>
      <c r="G674" s="79" t="s">
        <v>134</v>
      </c>
      <c r="H674" s="79" t="s">
        <v>83</v>
      </c>
      <c r="I674" s="125">
        <v>57784</v>
      </c>
      <c r="J674" s="127" t="s">
        <v>2578</v>
      </c>
      <c r="K674" s="80"/>
      <c r="L674" s="81"/>
      <c r="M674" s="81"/>
      <c r="N674" s="81"/>
      <c r="O674" s="81">
        <f>SUM(Table1[[#This Row],[Salaries and Wages]:[Variable Fringe]])</f>
        <v>0</v>
      </c>
      <c r="P674" s="81"/>
      <c r="Q674" s="81"/>
      <c r="R674" s="81"/>
      <c r="S674" s="81"/>
      <c r="T674" s="81"/>
      <c r="U674" s="81"/>
      <c r="V674" s="81"/>
      <c r="W674" s="81">
        <f>SUM(Table1[[#This Row],[ADOPTED
Supplies]:[ADOPTED
Other]])+Table1[[#This Row],[
 ADOPTED
Capital Expenditures]]</f>
        <v>10546</v>
      </c>
      <c r="X674" s="81"/>
      <c r="Y674" s="81"/>
      <c r="Z674" s="81"/>
      <c r="AA674" s="83">
        <v>-38256</v>
      </c>
      <c r="AB674" s="79" t="s">
        <v>2579</v>
      </c>
      <c r="AC674" s="68" t="s">
        <v>1993</v>
      </c>
      <c r="AD674" s="68" t="s">
        <v>1689</v>
      </c>
      <c r="AE674" s="79" t="s">
        <v>94</v>
      </c>
      <c r="AF674" s="79"/>
      <c r="AG674" s="94"/>
      <c r="AH674" s="82">
        <v>0</v>
      </c>
      <c r="AI674" s="82"/>
      <c r="AJ674" s="79"/>
      <c r="AK674" s="79"/>
      <c r="AL674" s="79"/>
      <c r="AM674" s="79"/>
      <c r="AN674" s="79"/>
      <c r="AO674" s="68" t="s">
        <v>83</v>
      </c>
      <c r="AP674" s="68"/>
      <c r="AQ674" s="68"/>
      <c r="AR674" s="68"/>
      <c r="AS674" s="87"/>
      <c r="AT674" s="115" t="s">
        <v>2578</v>
      </c>
      <c r="AU674" s="117" t="b">
        <f>IF(Table1[[#This Row],[PROPOSED
Form ID Name]]=Table1[[#This Row],[ADOPTED
Form ID Name]],TRUE,FALSE)</f>
        <v>1</v>
      </c>
      <c r="AV674" s="121" t="e">
        <v>#N/A</v>
      </c>
      <c r="AW674" s="122" t="b">
        <f>AND(Table1[[#This Row],[PROPOSED Adjustment Description]]=Table1[[#This Row],[ ADOPTED
Adjustment Description]],TRUE,FALSE)</f>
        <v>0</v>
      </c>
    </row>
    <row r="675" spans="1:49" s="1" customFormat="1" ht="45" hidden="1" customHeight="1" x14ac:dyDescent="0.15">
      <c r="A675" s="61">
        <v>100000</v>
      </c>
      <c r="B675" s="73" t="s">
        <v>57</v>
      </c>
      <c r="C675" s="63">
        <v>1912</v>
      </c>
      <c r="D675" s="73" t="s">
        <v>471</v>
      </c>
      <c r="E675" s="73" t="s">
        <v>83</v>
      </c>
      <c r="F675" s="73" t="s">
        <v>83</v>
      </c>
      <c r="G675" s="73" t="s">
        <v>89</v>
      </c>
      <c r="H675" s="73" t="s">
        <v>83</v>
      </c>
      <c r="I675" s="125">
        <v>57785</v>
      </c>
      <c r="J675" s="127" t="s">
        <v>2580</v>
      </c>
      <c r="K675" s="74"/>
      <c r="L675" s="75"/>
      <c r="M675" s="75"/>
      <c r="N675" s="75"/>
      <c r="O675" s="75">
        <f>SUM(Table1[[#This Row],[Salaries and Wages]:[Variable Fringe]])</f>
        <v>0</v>
      </c>
      <c r="P675" s="75"/>
      <c r="Q675" s="75"/>
      <c r="R675" s="75"/>
      <c r="S675" s="75"/>
      <c r="T675" s="75"/>
      <c r="U675" s="75"/>
      <c r="V675" s="75"/>
      <c r="W675" s="75">
        <f>SUM(Table1[[#This Row],[ADOPTED
Supplies]:[ADOPTED
Other]])+Table1[[#This Row],[
 ADOPTED
Capital Expenditures]]</f>
        <v>1283</v>
      </c>
      <c r="X675" s="75"/>
      <c r="Y675" s="75"/>
      <c r="Z675" s="75"/>
      <c r="AA675" s="75">
        <v>1000000</v>
      </c>
      <c r="AB675" s="73" t="s">
        <v>2559</v>
      </c>
      <c r="AC675" s="62" t="s">
        <v>2560</v>
      </c>
      <c r="AD675" s="62" t="s">
        <v>2559</v>
      </c>
      <c r="AE675" s="73" t="s">
        <v>94</v>
      </c>
      <c r="AF675" s="62"/>
      <c r="AG675" s="91"/>
      <c r="AH675" s="66">
        <v>0</v>
      </c>
      <c r="AI675" s="66"/>
      <c r="AJ675" s="62"/>
      <c r="AK675" s="62"/>
      <c r="AL675" s="62"/>
      <c r="AM675" s="62"/>
      <c r="AN675" s="62"/>
      <c r="AO675" s="62"/>
      <c r="AP675" s="62"/>
      <c r="AQ675" s="62"/>
      <c r="AR675" s="62"/>
      <c r="AS675" s="62" t="s">
        <v>83</v>
      </c>
      <c r="AT675" s="115" t="s">
        <v>2580</v>
      </c>
      <c r="AU675" s="116" t="b">
        <f>IF(Table1[[#This Row],[PROPOSED
Form ID Name]]=Table1[[#This Row],[ADOPTED
Form ID Name]],TRUE,FALSE)</f>
        <v>1</v>
      </c>
      <c r="AV675" s="121" t="e">
        <v>#N/A</v>
      </c>
      <c r="AW675" s="122" t="b">
        <f>AND(Table1[[#This Row],[PROPOSED Adjustment Description]]=Table1[[#This Row],[ ADOPTED
Adjustment Description]],TRUE,FALSE)</f>
        <v>0</v>
      </c>
    </row>
    <row r="676" spans="1:49" s="1" customFormat="1" ht="45" hidden="1" customHeight="1" x14ac:dyDescent="0.15">
      <c r="A676" s="67">
        <v>100000</v>
      </c>
      <c r="B676" s="68" t="s">
        <v>57</v>
      </c>
      <c r="C676" s="69">
        <v>1621</v>
      </c>
      <c r="D676" s="68" t="s">
        <v>432</v>
      </c>
      <c r="E676" s="68" t="s">
        <v>126</v>
      </c>
      <c r="F676" s="68" t="s">
        <v>73</v>
      </c>
      <c r="G676" s="68" t="s">
        <v>128</v>
      </c>
      <c r="H676" s="68" t="s">
        <v>493</v>
      </c>
      <c r="I676" s="125">
        <v>57786</v>
      </c>
      <c r="J676" s="126" t="s">
        <v>2581</v>
      </c>
      <c r="K676" s="70"/>
      <c r="L676" s="71"/>
      <c r="M676" s="71"/>
      <c r="N676" s="71"/>
      <c r="O676" s="71">
        <f>SUM(Table1[[#This Row],[Salaries and Wages]:[Variable Fringe]])</f>
        <v>0</v>
      </c>
      <c r="P676" s="71"/>
      <c r="Q676" s="71">
        <v>262000</v>
      </c>
      <c r="R676" s="71"/>
      <c r="S676" s="71"/>
      <c r="T676" s="71"/>
      <c r="U676" s="71"/>
      <c r="V676" s="71"/>
      <c r="W676" s="71">
        <f>SUM(Table1[[#This Row],[ADOPTED
Supplies]:[ADOPTED
Other]])+Table1[[#This Row],[
 ADOPTED
Capital Expenditures]]</f>
        <v>25979</v>
      </c>
      <c r="X676" s="71"/>
      <c r="Y676" s="71"/>
      <c r="Z676" s="71">
        <v>262000</v>
      </c>
      <c r="AA676" s="71"/>
      <c r="AB676" s="72" t="s">
        <v>2582</v>
      </c>
      <c r="AC676" s="68" t="s">
        <v>2583</v>
      </c>
      <c r="AD676" s="68" t="s">
        <v>2584</v>
      </c>
      <c r="AE676" s="68" t="s">
        <v>67</v>
      </c>
      <c r="AF676" s="72" t="s">
        <v>2585</v>
      </c>
      <c r="AG676" s="92"/>
      <c r="AH676" s="72">
        <v>1</v>
      </c>
      <c r="AI676" s="72"/>
      <c r="AJ676" s="72"/>
      <c r="AK676" s="72"/>
      <c r="AL676" s="72"/>
      <c r="AM676" s="72"/>
      <c r="AN676" s="72"/>
      <c r="AO676" s="72"/>
      <c r="AP676" s="72"/>
      <c r="AQ676" s="72"/>
      <c r="AR676" s="72"/>
      <c r="AS676" s="68" t="s">
        <v>179</v>
      </c>
      <c r="AT676" s="115" t="s">
        <v>2581</v>
      </c>
      <c r="AU676" s="116" t="b">
        <f>IF(Table1[[#This Row],[PROPOSED
Form ID Name]]=Table1[[#This Row],[ADOPTED
Form ID Name]],TRUE,FALSE)</f>
        <v>1</v>
      </c>
      <c r="AV676" s="121" t="e">
        <v>#N/A</v>
      </c>
      <c r="AW676" s="122" t="b">
        <f>AND(Table1[[#This Row],[PROPOSED Adjustment Description]]=Table1[[#This Row],[ ADOPTED
Adjustment Description]],TRUE,FALSE)</f>
        <v>0</v>
      </c>
    </row>
    <row r="677" spans="1:49" s="1" customFormat="1" ht="45" hidden="1" customHeight="1" x14ac:dyDescent="0.15">
      <c r="A677" s="61">
        <v>100000</v>
      </c>
      <c r="B677" s="73" t="s">
        <v>57</v>
      </c>
      <c r="C677" s="63">
        <v>1912</v>
      </c>
      <c r="D677" s="73" t="s">
        <v>471</v>
      </c>
      <c r="E677" s="73" t="s">
        <v>83</v>
      </c>
      <c r="F677" s="73" t="s">
        <v>83</v>
      </c>
      <c r="G677" s="73" t="s">
        <v>61</v>
      </c>
      <c r="H677" s="73" t="s">
        <v>83</v>
      </c>
      <c r="I677" s="125">
        <v>57788</v>
      </c>
      <c r="J677" s="127" t="s">
        <v>2586</v>
      </c>
      <c r="K677" s="74"/>
      <c r="L677" s="85">
        <v>-1269350</v>
      </c>
      <c r="M677" s="75"/>
      <c r="N677" s="75"/>
      <c r="O677" s="75">
        <f>SUM(Table1[[#This Row],[Salaries and Wages]:[Variable Fringe]])</f>
        <v>0</v>
      </c>
      <c r="P677" s="75"/>
      <c r="Q677" s="75"/>
      <c r="R677" s="75"/>
      <c r="S677" s="75"/>
      <c r="T677" s="75"/>
      <c r="U677" s="75"/>
      <c r="V677" s="75"/>
      <c r="W677" s="75">
        <f>SUM(Table1[[#This Row],[ADOPTED
Supplies]:[ADOPTED
Other]])+Table1[[#This Row],[
 ADOPTED
Capital Expenditures]]</f>
        <v>0</v>
      </c>
      <c r="X677" s="75"/>
      <c r="Y677" s="75"/>
      <c r="Z677" s="85">
        <v>-1269350</v>
      </c>
      <c r="AA677" s="75"/>
      <c r="AB677" s="73"/>
      <c r="AC677" s="62" t="s">
        <v>2587</v>
      </c>
      <c r="AD677" s="62" t="s">
        <v>2588</v>
      </c>
      <c r="AE677" s="73"/>
      <c r="AF677" s="62"/>
      <c r="AG677" s="91"/>
      <c r="AH677" s="66">
        <v>0</v>
      </c>
      <c r="AI677" s="66"/>
      <c r="AJ677" s="62"/>
      <c r="AK677" s="62"/>
      <c r="AL677" s="62"/>
      <c r="AM677" s="62"/>
      <c r="AN677" s="62"/>
      <c r="AO677" s="62"/>
      <c r="AP677" s="62"/>
      <c r="AQ677" s="62"/>
      <c r="AR677" s="62"/>
      <c r="AS677" s="62" t="s">
        <v>83</v>
      </c>
      <c r="AT677" s="115" t="s">
        <v>2586</v>
      </c>
      <c r="AU677" s="116" t="b">
        <f>IF(Table1[[#This Row],[PROPOSED
Form ID Name]]=Table1[[#This Row],[ADOPTED
Form ID Name]],TRUE,FALSE)</f>
        <v>1</v>
      </c>
      <c r="AV677" s="121" t="e">
        <v>#N/A</v>
      </c>
      <c r="AW677" s="122" t="b">
        <f>AND(Table1[[#This Row],[PROPOSED Adjustment Description]]=Table1[[#This Row],[ ADOPTED
Adjustment Description]],TRUE,FALSE)</f>
        <v>0</v>
      </c>
    </row>
    <row r="678" spans="1:49" s="1" customFormat="1" ht="45" hidden="1" customHeight="1" x14ac:dyDescent="0.15">
      <c r="A678" s="67">
        <v>100000</v>
      </c>
      <c r="B678" s="79" t="s">
        <v>57</v>
      </c>
      <c r="C678" s="69">
        <v>2114</v>
      </c>
      <c r="D678" s="79" t="s">
        <v>88</v>
      </c>
      <c r="E678" s="79" t="s">
        <v>72</v>
      </c>
      <c r="F678" s="79" t="s">
        <v>307</v>
      </c>
      <c r="G678" s="79" t="s">
        <v>61</v>
      </c>
      <c r="H678" s="79" t="s">
        <v>479</v>
      </c>
      <c r="I678" s="125">
        <v>57791</v>
      </c>
      <c r="J678" s="127" t="s">
        <v>2589</v>
      </c>
      <c r="K678" s="80">
        <v>1</v>
      </c>
      <c r="L678" s="81">
        <v>64805</v>
      </c>
      <c r="M678" s="81">
        <v>16877</v>
      </c>
      <c r="N678" s="81">
        <v>9350</v>
      </c>
      <c r="O678" s="81">
        <f>SUM(Table1[[#This Row],[Salaries and Wages]:[Variable Fringe]])</f>
        <v>0</v>
      </c>
      <c r="P678" s="81"/>
      <c r="Q678" s="81"/>
      <c r="R678" s="81">
        <v>4500</v>
      </c>
      <c r="S678" s="81"/>
      <c r="T678" s="81"/>
      <c r="U678" s="81"/>
      <c r="V678" s="81"/>
      <c r="W678" s="81">
        <f>SUM(Table1[[#This Row],[ADOPTED
Supplies]:[ADOPTED
Other]])+Table1[[#This Row],[
 ADOPTED
Capital Expenditures]]</f>
        <v>2815</v>
      </c>
      <c r="X678" s="81"/>
      <c r="Y678" s="81"/>
      <c r="Z678" s="81">
        <v>95532</v>
      </c>
      <c r="AA678" s="81"/>
      <c r="AB678" s="79" t="s">
        <v>2590</v>
      </c>
      <c r="AC678" s="68" t="s">
        <v>2591</v>
      </c>
      <c r="AD678" s="68" t="s">
        <v>2592</v>
      </c>
      <c r="AE678" s="79" t="s">
        <v>67</v>
      </c>
      <c r="AF678" s="72" t="s">
        <v>2593</v>
      </c>
      <c r="AG678" s="92"/>
      <c r="AH678" s="72">
        <v>0</v>
      </c>
      <c r="AI678" s="72"/>
      <c r="AJ678" s="72"/>
      <c r="AK678" s="72"/>
      <c r="AL678" s="72"/>
      <c r="AM678" s="72"/>
      <c r="AN678" s="72"/>
      <c r="AO678" s="72"/>
      <c r="AP678" s="72"/>
      <c r="AQ678" s="72"/>
      <c r="AR678" s="72"/>
      <c r="AS678" s="68" t="s">
        <v>179</v>
      </c>
      <c r="AT678" s="115" t="s">
        <v>2589</v>
      </c>
      <c r="AU678" s="116" t="b">
        <f>IF(Table1[[#This Row],[PROPOSED
Form ID Name]]=Table1[[#This Row],[ADOPTED
Form ID Name]],TRUE,FALSE)</f>
        <v>1</v>
      </c>
      <c r="AV678" s="121" t="e">
        <v>#N/A</v>
      </c>
      <c r="AW678" s="122" t="b">
        <f>AND(Table1[[#This Row],[PROPOSED Adjustment Description]]=Table1[[#This Row],[ ADOPTED
Adjustment Description]],TRUE,FALSE)</f>
        <v>0</v>
      </c>
    </row>
    <row r="679" spans="1:49" s="1" customFormat="1" ht="45" hidden="1" customHeight="1" x14ac:dyDescent="0.15">
      <c r="A679" s="61">
        <v>200111</v>
      </c>
      <c r="B679" s="73" t="s">
        <v>1434</v>
      </c>
      <c r="C679" s="63">
        <v>171417</v>
      </c>
      <c r="D679" s="73" t="s">
        <v>1435</v>
      </c>
      <c r="E679" s="73" t="s">
        <v>83</v>
      </c>
      <c r="F679" s="73" t="s">
        <v>60</v>
      </c>
      <c r="G679" s="73" t="s">
        <v>104</v>
      </c>
      <c r="H679" s="73" t="s">
        <v>83</v>
      </c>
      <c r="I679" s="125">
        <v>57792</v>
      </c>
      <c r="J679" s="127" t="s">
        <v>2594</v>
      </c>
      <c r="K679" s="74"/>
      <c r="L679" s="75"/>
      <c r="M679" s="75"/>
      <c r="N679" s="75"/>
      <c r="O679" s="75">
        <f>SUM(Table1[[#This Row],[Salaries and Wages]:[Variable Fringe]])</f>
        <v>0</v>
      </c>
      <c r="P679" s="75"/>
      <c r="Q679" s="75"/>
      <c r="R679" s="75"/>
      <c r="S679" s="75"/>
      <c r="T679" s="75"/>
      <c r="U679" s="75"/>
      <c r="V679" s="75"/>
      <c r="W679" s="75">
        <f>SUM(Table1[[#This Row],[ADOPTED
Supplies]:[ADOPTED
Other]])+Table1[[#This Row],[
 ADOPTED
Capital Expenditures]]</f>
        <v>81</v>
      </c>
      <c r="X679" s="75">
        <v>1433904</v>
      </c>
      <c r="Y679" s="75"/>
      <c r="Z679" s="75">
        <v>1433904</v>
      </c>
      <c r="AA679" s="75"/>
      <c r="AB679" s="73" t="s">
        <v>2595</v>
      </c>
      <c r="AC679" s="62" t="s">
        <v>2099</v>
      </c>
      <c r="AD679" s="62" t="s">
        <v>2102</v>
      </c>
      <c r="AE679" s="73" t="s">
        <v>94</v>
      </c>
      <c r="AF679" s="73"/>
      <c r="AG679" s="93"/>
      <c r="AH679" s="76">
        <v>0</v>
      </c>
      <c r="AI679" s="76"/>
      <c r="AJ679" s="73"/>
      <c r="AK679" s="73"/>
      <c r="AL679" s="73"/>
      <c r="AM679" s="73"/>
      <c r="AN679" s="73"/>
      <c r="AO679" s="62" t="s">
        <v>83</v>
      </c>
      <c r="AP679" s="62"/>
      <c r="AQ679" s="62"/>
      <c r="AR679" s="87"/>
      <c r="AS679" s="87"/>
      <c r="AT679" s="115" t="s">
        <v>2594</v>
      </c>
      <c r="AU679" s="117" t="b">
        <f>IF(Table1[[#This Row],[PROPOSED
Form ID Name]]=Table1[[#This Row],[ADOPTED
Form ID Name]],TRUE,FALSE)</f>
        <v>1</v>
      </c>
      <c r="AV679" s="121" t="e">
        <v>#N/A</v>
      </c>
      <c r="AW679" s="122" t="b">
        <f>AND(Table1[[#This Row],[PROPOSED Adjustment Description]]=Table1[[#This Row],[ ADOPTED
Adjustment Description]],TRUE,FALSE)</f>
        <v>0</v>
      </c>
    </row>
    <row r="680" spans="1:49" s="1" customFormat="1" ht="45" hidden="1" customHeight="1" x14ac:dyDescent="0.15">
      <c r="A680" s="61">
        <v>100000</v>
      </c>
      <c r="B680" s="73" t="s">
        <v>57</v>
      </c>
      <c r="C680" s="63">
        <v>1914</v>
      </c>
      <c r="D680" s="73" t="s">
        <v>318</v>
      </c>
      <c r="E680" s="73" t="s">
        <v>83</v>
      </c>
      <c r="F680" s="73" t="s">
        <v>60</v>
      </c>
      <c r="G680" s="73" t="s">
        <v>61</v>
      </c>
      <c r="H680" s="73" t="s">
        <v>83</v>
      </c>
      <c r="I680" s="125">
        <v>57793</v>
      </c>
      <c r="J680" s="127" t="s">
        <v>2596</v>
      </c>
      <c r="K680" s="74">
        <v>1</v>
      </c>
      <c r="L680" s="75">
        <v>232711</v>
      </c>
      <c r="M680" s="75">
        <v>297225</v>
      </c>
      <c r="N680" s="75">
        <v>11556</v>
      </c>
      <c r="O680" s="75">
        <f>SUM(Table1[[#This Row],[Salaries and Wages]:[Variable Fringe]])</f>
        <v>0</v>
      </c>
      <c r="P680" s="75"/>
      <c r="Q680" s="75"/>
      <c r="R680" s="75"/>
      <c r="S680" s="75"/>
      <c r="T680" s="75"/>
      <c r="U680" s="75"/>
      <c r="V680" s="75"/>
      <c r="W680" s="75">
        <f>SUM(Table1[[#This Row],[ADOPTED
Supplies]:[ADOPTED
Other]])+Table1[[#This Row],[
 ADOPTED
Capital Expenditures]]</f>
        <v>1728</v>
      </c>
      <c r="X680" s="75"/>
      <c r="Y680" s="75"/>
      <c r="Z680" s="75">
        <v>541492</v>
      </c>
      <c r="AA680" s="75"/>
      <c r="AB680" s="73"/>
      <c r="AC680" s="62" t="s">
        <v>2597</v>
      </c>
      <c r="AD680" s="62" t="s">
        <v>2598</v>
      </c>
      <c r="AE680" s="73"/>
      <c r="AF680" s="62"/>
      <c r="AG680" s="91"/>
      <c r="AH680" s="66">
        <v>0</v>
      </c>
      <c r="AI680" s="66"/>
      <c r="AJ680" s="62"/>
      <c r="AK680" s="62"/>
      <c r="AL680" s="62"/>
      <c r="AM680" s="62"/>
      <c r="AN680" s="62"/>
      <c r="AO680" s="62"/>
      <c r="AP680" s="62"/>
      <c r="AQ680" s="62"/>
      <c r="AR680" s="62"/>
      <c r="AS680" s="62" t="s">
        <v>70</v>
      </c>
      <c r="AT680" s="115" t="s">
        <v>2596</v>
      </c>
      <c r="AU680" s="116" t="b">
        <f>IF(Table1[[#This Row],[PROPOSED
Form ID Name]]=Table1[[#This Row],[ADOPTED
Form ID Name]],TRUE,FALSE)</f>
        <v>1</v>
      </c>
      <c r="AV680" s="121" t="e">
        <v>#N/A</v>
      </c>
      <c r="AW680" s="122" t="b">
        <f>AND(Table1[[#This Row],[PROPOSED Adjustment Description]]=Table1[[#This Row],[ ADOPTED
Adjustment Description]],TRUE,FALSE)</f>
        <v>0</v>
      </c>
    </row>
    <row r="681" spans="1:49" s="1" customFormat="1" ht="45" hidden="1" customHeight="1" x14ac:dyDescent="0.15">
      <c r="A681" s="67">
        <v>700039</v>
      </c>
      <c r="B681" s="68" t="s">
        <v>907</v>
      </c>
      <c r="C681" s="69">
        <v>2115</v>
      </c>
      <c r="D681" s="68" t="s">
        <v>898</v>
      </c>
      <c r="E681" s="68" t="s">
        <v>103</v>
      </c>
      <c r="F681" s="68" t="s">
        <v>307</v>
      </c>
      <c r="G681" s="68" t="s">
        <v>134</v>
      </c>
      <c r="H681" s="68" t="s">
        <v>479</v>
      </c>
      <c r="I681" s="125">
        <v>57804</v>
      </c>
      <c r="J681" s="126" t="s">
        <v>2599</v>
      </c>
      <c r="K681" s="70"/>
      <c r="L681" s="71"/>
      <c r="M681" s="71"/>
      <c r="N681" s="71"/>
      <c r="O681" s="71">
        <f>SUM(Table1[[#This Row],[Salaries and Wages]:[Variable Fringe]])</f>
        <v>0</v>
      </c>
      <c r="P681" s="71"/>
      <c r="Q681" s="71"/>
      <c r="R681" s="71"/>
      <c r="S681" s="71"/>
      <c r="T681" s="71"/>
      <c r="U681" s="71"/>
      <c r="V681" s="71"/>
      <c r="W681" s="71">
        <f>SUM(Table1[[#This Row],[ADOPTED
Supplies]:[ADOPTED
Other]])+Table1[[#This Row],[
 ADOPTED
Capital Expenditures]]</f>
        <v>0</v>
      </c>
      <c r="X681" s="71"/>
      <c r="Y681" s="71"/>
      <c r="Z681" s="71"/>
      <c r="AA681" s="77">
        <v>-600000</v>
      </c>
      <c r="AB681" s="72" t="s">
        <v>2600</v>
      </c>
      <c r="AC681" s="68" t="s">
        <v>2601</v>
      </c>
      <c r="AD681" s="68" t="s">
        <v>2602</v>
      </c>
      <c r="AE681" s="68" t="s">
        <v>67</v>
      </c>
      <c r="AF681" s="72" t="s">
        <v>2603</v>
      </c>
      <c r="AG681" s="92"/>
      <c r="AH681" s="72">
        <v>0</v>
      </c>
      <c r="AI681" s="72"/>
      <c r="AJ681" s="72"/>
      <c r="AK681" s="72"/>
      <c r="AL681" s="72"/>
      <c r="AM681" s="72"/>
      <c r="AN681" s="72"/>
      <c r="AO681" s="68" t="s">
        <v>70</v>
      </c>
      <c r="AP681" s="68"/>
      <c r="AQ681" s="68"/>
      <c r="AR681" s="87"/>
      <c r="AS681" s="87"/>
      <c r="AT681" s="115" t="s">
        <v>2599</v>
      </c>
      <c r="AU681" s="117" t="b">
        <f>IF(Table1[[#This Row],[PROPOSED
Form ID Name]]=Table1[[#This Row],[ADOPTED
Form ID Name]],TRUE,FALSE)</f>
        <v>1</v>
      </c>
      <c r="AV681" s="121" t="e">
        <v>#N/A</v>
      </c>
      <c r="AW681" s="122" t="b">
        <f>AND(Table1[[#This Row],[PROPOSED Adjustment Description]]=Table1[[#This Row],[ ADOPTED
Adjustment Description]],TRUE,FALSE)</f>
        <v>0</v>
      </c>
    </row>
    <row r="682" spans="1:49" s="1" customFormat="1" ht="45" hidden="1" customHeight="1" x14ac:dyDescent="0.15">
      <c r="A682" s="61">
        <v>720048</v>
      </c>
      <c r="B682" s="73" t="s">
        <v>115</v>
      </c>
      <c r="C682" s="63">
        <v>1515</v>
      </c>
      <c r="D682" s="73" t="s">
        <v>116</v>
      </c>
      <c r="E682" s="73"/>
      <c r="F682" s="73"/>
      <c r="G682" s="73"/>
      <c r="H682" s="73"/>
      <c r="I682" s="125">
        <v>57805</v>
      </c>
      <c r="J682" s="127" t="s">
        <v>2604</v>
      </c>
      <c r="K682" s="74"/>
      <c r="L682" s="75"/>
      <c r="M682" s="75"/>
      <c r="N682" s="75"/>
      <c r="O682" s="75">
        <f>SUM(Table1[[#This Row],[Salaries and Wages]:[Variable Fringe]])</f>
        <v>0</v>
      </c>
      <c r="P682" s="75"/>
      <c r="Q682" s="75"/>
      <c r="R682" s="75"/>
      <c r="S682" s="75"/>
      <c r="T682" s="75"/>
      <c r="U682" s="75"/>
      <c r="V682" s="75"/>
      <c r="W682" s="75">
        <f>SUM(Table1[[#This Row],[ADOPTED
Supplies]:[ADOPTED
Other]])+Table1[[#This Row],[
 ADOPTED
Capital Expenditures]]</f>
        <v>130</v>
      </c>
      <c r="X682" s="75"/>
      <c r="Y682" s="75"/>
      <c r="Z682" s="75"/>
      <c r="AA682" s="75">
        <v>1652656</v>
      </c>
      <c r="AB682" s="73"/>
      <c r="AC682" s="62" t="s">
        <v>2605</v>
      </c>
      <c r="AD682" s="62" t="s">
        <v>2606</v>
      </c>
      <c r="AE682" s="73"/>
      <c r="AF682" s="62"/>
      <c r="AG682" s="91"/>
      <c r="AH682" s="66">
        <v>0</v>
      </c>
      <c r="AI682" s="66"/>
      <c r="AJ682" s="62"/>
      <c r="AK682" s="62"/>
      <c r="AL682" s="62"/>
      <c r="AM682" s="62"/>
      <c r="AN682" s="62"/>
      <c r="AO682" s="62"/>
      <c r="AP682" s="62"/>
      <c r="AQ682" s="62"/>
      <c r="AR682" s="62"/>
      <c r="AS682" s="62"/>
      <c r="AT682" s="115" t="s">
        <v>2604</v>
      </c>
      <c r="AU682" s="117" t="b">
        <f>IF(Table1[[#This Row],[PROPOSED
Form ID Name]]=Table1[[#This Row],[ADOPTED
Form ID Name]],TRUE,FALSE)</f>
        <v>1</v>
      </c>
      <c r="AV682" s="121" t="e">
        <v>#N/A</v>
      </c>
      <c r="AW682" s="122" t="b">
        <f>AND(Table1[[#This Row],[PROPOSED Adjustment Description]]=Table1[[#This Row],[ ADOPTED
Adjustment Description]],TRUE,FALSE)</f>
        <v>0</v>
      </c>
    </row>
    <row r="683" spans="1:49" s="1" customFormat="1" ht="45" hidden="1" customHeight="1" x14ac:dyDescent="0.15">
      <c r="A683" s="67">
        <v>100000</v>
      </c>
      <c r="B683" s="79" t="s">
        <v>57</v>
      </c>
      <c r="C683" s="69">
        <v>171414</v>
      </c>
      <c r="D683" s="79" t="s">
        <v>1248</v>
      </c>
      <c r="E683" s="79" t="s">
        <v>83</v>
      </c>
      <c r="F683" s="79" t="s">
        <v>60</v>
      </c>
      <c r="G683" s="79" t="s">
        <v>89</v>
      </c>
      <c r="H683" s="79" t="s">
        <v>83</v>
      </c>
      <c r="I683" s="125">
        <v>57815</v>
      </c>
      <c r="J683" s="127" t="s">
        <v>2607</v>
      </c>
      <c r="K683" s="80"/>
      <c r="L683" s="81"/>
      <c r="M683" s="81"/>
      <c r="N683" s="81"/>
      <c r="O683" s="81">
        <f>SUM(Table1[[#This Row],[Salaries and Wages]:[Variable Fringe]])</f>
        <v>0</v>
      </c>
      <c r="P683" s="81"/>
      <c r="Q683" s="81"/>
      <c r="R683" s="81"/>
      <c r="S683" s="81"/>
      <c r="T683" s="81"/>
      <c r="U683" s="81"/>
      <c r="V683" s="81"/>
      <c r="W683" s="81">
        <f>SUM(Table1[[#This Row],[ADOPTED
Supplies]:[ADOPTED
Other]])+Table1[[#This Row],[
 ADOPTED
Capital Expenditures]]</f>
        <v>1815</v>
      </c>
      <c r="X683" s="81"/>
      <c r="Y683" s="81"/>
      <c r="Z683" s="81"/>
      <c r="AA683" s="81">
        <v>4301712</v>
      </c>
      <c r="AB683" s="79" t="s">
        <v>2467</v>
      </c>
      <c r="AC683" s="68" t="s">
        <v>2468</v>
      </c>
      <c r="AD683" s="68" t="s">
        <v>2469</v>
      </c>
      <c r="AE683" s="79" t="s">
        <v>94</v>
      </c>
      <c r="AF683" s="68"/>
      <c r="AG683" s="92"/>
      <c r="AH683" s="72">
        <v>0</v>
      </c>
      <c r="AI683" s="72"/>
      <c r="AJ683" s="68"/>
      <c r="AK683" s="68"/>
      <c r="AL683" s="68"/>
      <c r="AM683" s="68"/>
      <c r="AN683" s="68"/>
      <c r="AO683" s="68"/>
      <c r="AP683" s="68"/>
      <c r="AQ683" s="68"/>
      <c r="AR683" s="68"/>
      <c r="AS683" s="68" t="s">
        <v>83</v>
      </c>
      <c r="AT683" s="115" t="s">
        <v>2607</v>
      </c>
      <c r="AU683" s="116" t="b">
        <f>IF(Table1[[#This Row],[PROPOSED
Form ID Name]]=Table1[[#This Row],[ADOPTED
Form ID Name]],TRUE,FALSE)</f>
        <v>1</v>
      </c>
      <c r="AV683" s="121" t="e">
        <v>#N/A</v>
      </c>
      <c r="AW683" s="122" t="b">
        <f>AND(Table1[[#This Row],[PROPOSED Adjustment Description]]=Table1[[#This Row],[ ADOPTED
Adjustment Description]],TRUE,FALSE)</f>
        <v>0</v>
      </c>
    </row>
    <row r="684" spans="1:49" s="1" customFormat="1" ht="45" hidden="1" customHeight="1" x14ac:dyDescent="0.15">
      <c r="A684" s="61">
        <v>100000</v>
      </c>
      <c r="B684" s="73" t="s">
        <v>57</v>
      </c>
      <c r="C684" s="63">
        <v>9912</v>
      </c>
      <c r="D684" s="73" t="s">
        <v>102</v>
      </c>
      <c r="E684" s="73" t="s">
        <v>83</v>
      </c>
      <c r="F684" s="73" t="s">
        <v>83</v>
      </c>
      <c r="G684" s="73" t="s">
        <v>83</v>
      </c>
      <c r="H684" s="73" t="s">
        <v>83</v>
      </c>
      <c r="I684" s="125">
        <v>57816</v>
      </c>
      <c r="J684" s="127" t="s">
        <v>2608</v>
      </c>
      <c r="K684" s="74"/>
      <c r="L684" s="75">
        <v>2574051</v>
      </c>
      <c r="M684" s="75"/>
      <c r="N684" s="75"/>
      <c r="O684" s="75">
        <f>SUM(Table1[[#This Row],[Salaries and Wages]:[Variable Fringe]])</f>
        <v>0</v>
      </c>
      <c r="P684" s="75"/>
      <c r="Q684" s="75"/>
      <c r="R684" s="75"/>
      <c r="S684" s="75"/>
      <c r="T684" s="75"/>
      <c r="U684" s="75"/>
      <c r="V684" s="75"/>
      <c r="W684" s="75">
        <f>SUM(Table1[[#This Row],[ADOPTED
Supplies]:[ADOPTED
Other]])+Table1[[#This Row],[
 ADOPTED
Capital Expenditures]]</f>
        <v>0</v>
      </c>
      <c r="X684" s="75"/>
      <c r="Y684" s="75"/>
      <c r="Z684" s="75">
        <v>2574051</v>
      </c>
      <c r="AA684" s="75"/>
      <c r="AB684" s="73" t="s">
        <v>2609</v>
      </c>
      <c r="AC684" s="62" t="s">
        <v>2610</v>
      </c>
      <c r="AD684" s="62" t="s">
        <v>2609</v>
      </c>
      <c r="AE684" s="73" t="s">
        <v>67</v>
      </c>
      <c r="AF684" s="62"/>
      <c r="AG684" s="91"/>
      <c r="AH684" s="66">
        <v>0</v>
      </c>
      <c r="AI684" s="66"/>
      <c r="AJ684" s="62"/>
      <c r="AK684" s="62"/>
      <c r="AL684" s="62"/>
      <c r="AM684" s="62"/>
      <c r="AN684" s="62"/>
      <c r="AO684" s="62"/>
      <c r="AP684" s="62"/>
      <c r="AQ684" s="62"/>
      <c r="AR684" s="62"/>
      <c r="AS684" s="62" t="s">
        <v>83</v>
      </c>
      <c r="AT684" s="115" t="s">
        <v>2608</v>
      </c>
      <c r="AU684" s="116" t="b">
        <f>IF(Table1[[#This Row],[PROPOSED
Form ID Name]]=Table1[[#This Row],[ADOPTED
Form ID Name]],TRUE,FALSE)</f>
        <v>1</v>
      </c>
      <c r="AV684" s="121" t="e">
        <v>#N/A</v>
      </c>
      <c r="AW684" s="122" t="b">
        <f>AND(Table1[[#This Row],[PROPOSED Adjustment Description]]=Table1[[#This Row],[ ADOPTED
Adjustment Description]],TRUE,FALSE)</f>
        <v>0</v>
      </c>
    </row>
    <row r="685" spans="1:49" s="1" customFormat="1" ht="45" hidden="1" customHeight="1" x14ac:dyDescent="0.15">
      <c r="A685" s="67">
        <v>100000</v>
      </c>
      <c r="B685" s="79" t="s">
        <v>57</v>
      </c>
      <c r="C685" s="69">
        <v>1716</v>
      </c>
      <c r="D685" s="79" t="s">
        <v>1290</v>
      </c>
      <c r="E685" s="79" t="s">
        <v>83</v>
      </c>
      <c r="F685" s="79" t="s">
        <v>622</v>
      </c>
      <c r="G685" s="79" t="s">
        <v>83</v>
      </c>
      <c r="H685" s="79" t="s">
        <v>853</v>
      </c>
      <c r="I685" s="125">
        <v>57817</v>
      </c>
      <c r="J685" s="127" t="s">
        <v>2611</v>
      </c>
      <c r="K685" s="80"/>
      <c r="L685" s="81"/>
      <c r="M685" s="81"/>
      <c r="N685" s="81"/>
      <c r="O685" s="81">
        <f>SUM(Table1[[#This Row],[Salaries and Wages]:[Variable Fringe]])</f>
        <v>0</v>
      </c>
      <c r="P685" s="81"/>
      <c r="Q685" s="81">
        <v>5000000</v>
      </c>
      <c r="R685" s="81"/>
      <c r="S685" s="81"/>
      <c r="T685" s="81"/>
      <c r="U685" s="81"/>
      <c r="V685" s="81"/>
      <c r="W685" s="81">
        <f>SUM(Table1[[#This Row],[ADOPTED
Supplies]:[ADOPTED
Other]])+Table1[[#This Row],[
 ADOPTED
Capital Expenditures]]</f>
        <v>1510</v>
      </c>
      <c r="X685" s="81"/>
      <c r="Y685" s="81"/>
      <c r="Z685" s="81">
        <v>5000000</v>
      </c>
      <c r="AA685" s="81"/>
      <c r="AB685" s="79" t="s">
        <v>2612</v>
      </c>
      <c r="AC685" s="68" t="s">
        <v>2613</v>
      </c>
      <c r="AD685" s="68" t="s">
        <v>2612</v>
      </c>
      <c r="AE685" s="79"/>
      <c r="AF685" s="68"/>
      <c r="AG685" s="92"/>
      <c r="AH685" s="72">
        <v>0</v>
      </c>
      <c r="AI685" s="72"/>
      <c r="AJ685" s="68"/>
      <c r="AK685" s="68"/>
      <c r="AL685" s="68"/>
      <c r="AM685" s="68"/>
      <c r="AN685" s="68"/>
      <c r="AO685" s="68"/>
      <c r="AP685" s="68"/>
      <c r="AQ685" s="68"/>
      <c r="AR685" s="68"/>
      <c r="AS685" s="68" t="s">
        <v>179</v>
      </c>
      <c r="AT685" s="115" t="s">
        <v>2611</v>
      </c>
      <c r="AU685" s="116" t="b">
        <f>IF(Table1[[#This Row],[PROPOSED
Form ID Name]]=Table1[[#This Row],[ADOPTED
Form ID Name]],TRUE,FALSE)</f>
        <v>1</v>
      </c>
      <c r="AV685" s="121" t="e">
        <v>#N/A</v>
      </c>
      <c r="AW685" s="122" t="b">
        <f>AND(Table1[[#This Row],[PROPOSED Adjustment Description]]=Table1[[#This Row],[ ADOPTED
Adjustment Description]],TRUE,FALSE)</f>
        <v>0</v>
      </c>
    </row>
    <row r="686" spans="1:49" s="1" customFormat="1" ht="45" hidden="1" customHeight="1" x14ac:dyDescent="0.15">
      <c r="A686" s="61">
        <v>100000</v>
      </c>
      <c r="B686" s="62" t="s">
        <v>57</v>
      </c>
      <c r="C686" s="63">
        <v>1716</v>
      </c>
      <c r="D686" s="62" t="s">
        <v>1290</v>
      </c>
      <c r="E686" s="62" t="s">
        <v>83</v>
      </c>
      <c r="F686" s="62" t="s">
        <v>127</v>
      </c>
      <c r="G686" s="62" t="s">
        <v>61</v>
      </c>
      <c r="H686" s="62" t="s">
        <v>853</v>
      </c>
      <c r="I686" s="125">
        <v>57818</v>
      </c>
      <c r="J686" s="126" t="s">
        <v>2614</v>
      </c>
      <c r="K686" s="64"/>
      <c r="L686" s="65"/>
      <c r="M686" s="65"/>
      <c r="N686" s="65"/>
      <c r="O686" s="65">
        <f>SUM(Table1[[#This Row],[Salaries and Wages]:[Variable Fringe]])</f>
        <v>0</v>
      </c>
      <c r="P686" s="65"/>
      <c r="Q686" s="65"/>
      <c r="R686" s="65"/>
      <c r="S686" s="65"/>
      <c r="T686" s="65"/>
      <c r="U686" s="65"/>
      <c r="V686" s="65"/>
      <c r="W686" s="65">
        <f>SUM(Table1[[#This Row],[ADOPTED
Supplies]:[ADOPTED
Other]])+Table1[[#This Row],[
 ADOPTED
Capital Expenditures]]</f>
        <v>216877</v>
      </c>
      <c r="X686" s="65"/>
      <c r="Y686" s="65"/>
      <c r="Z686" s="65"/>
      <c r="AA686" s="65">
        <v>2697000</v>
      </c>
      <c r="AB686" s="66" t="s">
        <v>2615</v>
      </c>
      <c r="AC686" s="62" t="s">
        <v>2616</v>
      </c>
      <c r="AD686" s="62" t="s">
        <v>2617</v>
      </c>
      <c r="AE686" s="62"/>
      <c r="AF686" s="62"/>
      <c r="AG686" s="91"/>
      <c r="AH686" s="66">
        <v>0</v>
      </c>
      <c r="AI686" s="66"/>
      <c r="AJ686" s="62"/>
      <c r="AK686" s="62"/>
      <c r="AL686" s="62"/>
      <c r="AM686" s="62"/>
      <c r="AN686" s="62"/>
      <c r="AO686" s="62"/>
      <c r="AP686" s="62"/>
      <c r="AQ686" s="62"/>
      <c r="AR686" s="62"/>
      <c r="AS686" s="62" t="s">
        <v>83</v>
      </c>
      <c r="AT686" s="115" t="s">
        <v>2614</v>
      </c>
      <c r="AU686" s="116" t="b">
        <f>IF(Table1[[#This Row],[PROPOSED
Form ID Name]]=Table1[[#This Row],[ADOPTED
Form ID Name]],TRUE,FALSE)</f>
        <v>1</v>
      </c>
      <c r="AV686" s="121" t="e">
        <v>#N/A</v>
      </c>
      <c r="AW686" s="122" t="b">
        <f>AND(Table1[[#This Row],[PROPOSED Adjustment Description]]=Table1[[#This Row],[ ADOPTED
Adjustment Description]],TRUE,FALSE)</f>
        <v>0</v>
      </c>
    </row>
    <row r="687" spans="1:49" s="1" customFormat="1" ht="45" hidden="1" customHeight="1" x14ac:dyDescent="0.15">
      <c r="A687" s="67">
        <v>100012</v>
      </c>
      <c r="B687" s="79" t="s">
        <v>2027</v>
      </c>
      <c r="C687" s="69">
        <v>9913</v>
      </c>
      <c r="D687" s="79" t="s">
        <v>1553</v>
      </c>
      <c r="E687" s="79" t="s">
        <v>83</v>
      </c>
      <c r="F687" s="79" t="s">
        <v>83</v>
      </c>
      <c r="G687" s="79" t="s">
        <v>61</v>
      </c>
      <c r="H687" s="79" t="s">
        <v>62</v>
      </c>
      <c r="I687" s="125">
        <v>57819</v>
      </c>
      <c r="J687" s="127" t="s">
        <v>2618</v>
      </c>
      <c r="K687" s="80"/>
      <c r="L687" s="81"/>
      <c r="M687" s="81"/>
      <c r="N687" s="81"/>
      <c r="O687" s="81">
        <f>SUM(Table1[[#This Row],[Salaries and Wages]:[Variable Fringe]])</f>
        <v>0</v>
      </c>
      <c r="P687" s="81"/>
      <c r="Q687" s="81">
        <v>1555600</v>
      </c>
      <c r="R687" s="81"/>
      <c r="S687" s="81"/>
      <c r="T687" s="81"/>
      <c r="U687" s="81"/>
      <c r="V687" s="81"/>
      <c r="W687" s="81">
        <f>SUM(Table1[[#This Row],[ADOPTED
Supplies]:[ADOPTED
Other]])+Table1[[#This Row],[
 ADOPTED
Capital Expenditures]]</f>
        <v>55952</v>
      </c>
      <c r="X687" s="81"/>
      <c r="Y687" s="81"/>
      <c r="Z687" s="81">
        <v>1555600</v>
      </c>
      <c r="AA687" s="81"/>
      <c r="AB687" s="82" t="s">
        <v>2619</v>
      </c>
      <c r="AC687" s="68" t="s">
        <v>2620</v>
      </c>
      <c r="AD687" s="68" t="s">
        <v>2621</v>
      </c>
      <c r="AE687" s="79"/>
      <c r="AF687" s="79"/>
      <c r="AG687" s="94"/>
      <c r="AH687" s="82">
        <v>0</v>
      </c>
      <c r="AI687" s="82"/>
      <c r="AJ687" s="79"/>
      <c r="AK687" s="79"/>
      <c r="AL687" s="79"/>
      <c r="AM687" s="79"/>
      <c r="AN687" s="79"/>
      <c r="AO687" s="68" t="s">
        <v>277</v>
      </c>
      <c r="AP687" s="68"/>
      <c r="AQ687" s="68"/>
      <c r="AR687" s="87"/>
      <c r="AS687" s="87"/>
      <c r="AT687" s="115" t="s">
        <v>2618</v>
      </c>
      <c r="AU687" s="117" t="b">
        <f>IF(Table1[[#This Row],[PROPOSED
Form ID Name]]=Table1[[#This Row],[ADOPTED
Form ID Name]],TRUE,FALSE)</f>
        <v>1</v>
      </c>
      <c r="AV687" s="121" t="e">
        <v>#N/A</v>
      </c>
      <c r="AW687" s="122" t="b">
        <f>AND(Table1[[#This Row],[PROPOSED Adjustment Description]]=Table1[[#This Row],[ ADOPTED
Adjustment Description]],TRUE,FALSE)</f>
        <v>0</v>
      </c>
    </row>
    <row r="688" spans="1:49" s="1" customFormat="1" ht="45" hidden="1" customHeight="1" x14ac:dyDescent="0.15">
      <c r="A688" s="67">
        <v>100000</v>
      </c>
      <c r="B688" s="68" t="s">
        <v>57</v>
      </c>
      <c r="C688" s="69">
        <v>1912</v>
      </c>
      <c r="D688" s="68" t="s">
        <v>471</v>
      </c>
      <c r="E688" s="68" t="s">
        <v>83</v>
      </c>
      <c r="F688" s="68" t="s">
        <v>83</v>
      </c>
      <c r="G688" s="68" t="s">
        <v>104</v>
      </c>
      <c r="H688" s="68" t="s">
        <v>83</v>
      </c>
      <c r="I688" s="125">
        <v>57820</v>
      </c>
      <c r="J688" s="126" t="s">
        <v>2622</v>
      </c>
      <c r="K688" s="70"/>
      <c r="L688" s="71"/>
      <c r="M688" s="71"/>
      <c r="N688" s="71">
        <v>626600</v>
      </c>
      <c r="O688" s="71">
        <f>SUM(Table1[[#This Row],[Salaries and Wages]:[Variable Fringe]])</f>
        <v>0</v>
      </c>
      <c r="P688" s="71"/>
      <c r="Q688" s="71"/>
      <c r="R688" s="71"/>
      <c r="S688" s="71"/>
      <c r="T688" s="71"/>
      <c r="U688" s="71"/>
      <c r="V688" s="71"/>
      <c r="W688" s="71">
        <f>SUM(Table1[[#This Row],[ADOPTED
Supplies]:[ADOPTED
Other]])+Table1[[#This Row],[
 ADOPTED
Capital Expenditures]]</f>
        <v>377</v>
      </c>
      <c r="X688" s="71"/>
      <c r="Y688" s="71"/>
      <c r="Z688" s="71">
        <v>626600</v>
      </c>
      <c r="AA688" s="71"/>
      <c r="AB688" s="72" t="s">
        <v>2623</v>
      </c>
      <c r="AC688" s="68" t="s">
        <v>2587</v>
      </c>
      <c r="AD688" s="72" t="s">
        <v>2623</v>
      </c>
      <c r="AE688" s="68" t="s">
        <v>94</v>
      </c>
      <c r="AF688" s="68"/>
      <c r="AG688" s="92"/>
      <c r="AH688" s="72">
        <v>0</v>
      </c>
      <c r="AI688" s="72"/>
      <c r="AJ688" s="68"/>
      <c r="AK688" s="68"/>
      <c r="AL688" s="68"/>
      <c r="AM688" s="68"/>
      <c r="AN688" s="68"/>
      <c r="AO688" s="68"/>
      <c r="AP688" s="68"/>
      <c r="AQ688" s="68"/>
      <c r="AR688" s="68"/>
      <c r="AS688" s="68" t="s">
        <v>83</v>
      </c>
      <c r="AT688" s="115" t="s">
        <v>2622</v>
      </c>
      <c r="AU688" s="116" t="b">
        <f>IF(Table1[[#This Row],[PROPOSED
Form ID Name]]=Table1[[#This Row],[ADOPTED
Form ID Name]],TRUE,FALSE)</f>
        <v>1</v>
      </c>
      <c r="AV688" s="121" t="e">
        <v>#N/A</v>
      </c>
      <c r="AW688" s="122" t="b">
        <f>AND(Table1[[#This Row],[PROPOSED Adjustment Description]]=Table1[[#This Row],[ ADOPTED
Adjustment Description]],TRUE,FALSE)</f>
        <v>0</v>
      </c>
    </row>
    <row r="689" spans="1:49" s="1" customFormat="1" ht="45" hidden="1" customHeight="1" x14ac:dyDescent="0.15">
      <c r="A689" s="67">
        <v>700036</v>
      </c>
      <c r="B689" s="79" t="s">
        <v>503</v>
      </c>
      <c r="C689" s="69">
        <v>1611</v>
      </c>
      <c r="D689" s="79" t="s">
        <v>504</v>
      </c>
      <c r="E689" s="79" t="s">
        <v>103</v>
      </c>
      <c r="F689" s="79" t="s">
        <v>83</v>
      </c>
      <c r="G689" s="79" t="s">
        <v>89</v>
      </c>
      <c r="H689" s="79" t="s">
        <v>83</v>
      </c>
      <c r="I689" s="125">
        <v>57821</v>
      </c>
      <c r="J689" s="127" t="s">
        <v>2624</v>
      </c>
      <c r="K689" s="80"/>
      <c r="L689" s="81"/>
      <c r="M689" s="81"/>
      <c r="N689" s="81"/>
      <c r="O689" s="81">
        <f>SUM(Table1[[#This Row],[Salaries and Wages]:[Variable Fringe]])</f>
        <v>0</v>
      </c>
      <c r="P689" s="81"/>
      <c r="Q689" s="81"/>
      <c r="R689" s="81"/>
      <c r="S689" s="81"/>
      <c r="T689" s="81"/>
      <c r="U689" s="81"/>
      <c r="V689" s="81"/>
      <c r="W689" s="81">
        <f>SUM(Table1[[#This Row],[ADOPTED
Supplies]:[ADOPTED
Other]])+Table1[[#This Row],[
 ADOPTED
Capital Expenditures]]</f>
        <v>38774</v>
      </c>
      <c r="X689" s="81"/>
      <c r="Y689" s="81"/>
      <c r="Z689" s="81"/>
      <c r="AA689" s="81">
        <v>12493473</v>
      </c>
      <c r="AB689" s="79" t="s">
        <v>2625</v>
      </c>
      <c r="AC689" s="68" t="s">
        <v>2626</v>
      </c>
      <c r="AD689" s="68" t="s">
        <v>2627</v>
      </c>
      <c r="AE689" s="79" t="s">
        <v>94</v>
      </c>
      <c r="AF689" s="68" t="s">
        <v>69</v>
      </c>
      <c r="AG689" s="92"/>
      <c r="AH689" s="72">
        <v>0</v>
      </c>
      <c r="AI689" s="72"/>
      <c r="AJ689" s="68"/>
      <c r="AK689" s="68"/>
      <c r="AL689" s="68"/>
      <c r="AM689" s="68"/>
      <c r="AN689" s="68"/>
      <c r="AO689" s="68"/>
      <c r="AP689" s="68"/>
      <c r="AQ689" s="68" t="s">
        <v>83</v>
      </c>
      <c r="AR689" s="68"/>
      <c r="AS689" s="68"/>
      <c r="AT689" s="115" t="s">
        <v>2624</v>
      </c>
      <c r="AU689" s="117" t="b">
        <f>IF(Table1[[#This Row],[PROPOSED
Form ID Name]]=Table1[[#This Row],[ADOPTED
Form ID Name]],TRUE,FALSE)</f>
        <v>1</v>
      </c>
      <c r="AV689" s="121" t="e">
        <v>#N/A</v>
      </c>
      <c r="AW689" s="122" t="b">
        <f>AND(Table1[[#This Row],[PROPOSED Adjustment Description]]=Table1[[#This Row],[ ADOPTED
Adjustment Description]],TRUE,FALSE)</f>
        <v>0</v>
      </c>
    </row>
    <row r="690" spans="1:49" s="1" customFormat="1" ht="45" hidden="1" customHeight="1" x14ac:dyDescent="0.15">
      <c r="A690" s="61">
        <v>700039</v>
      </c>
      <c r="B690" s="62" t="s">
        <v>907</v>
      </c>
      <c r="C690" s="63">
        <v>2115</v>
      </c>
      <c r="D690" s="62" t="s">
        <v>898</v>
      </c>
      <c r="E690" s="62" t="s">
        <v>238</v>
      </c>
      <c r="F690" s="62" t="s">
        <v>307</v>
      </c>
      <c r="G690" s="62" t="s">
        <v>89</v>
      </c>
      <c r="H690" s="62" t="s">
        <v>479</v>
      </c>
      <c r="I690" s="125">
        <v>57822</v>
      </c>
      <c r="J690" s="126" t="s">
        <v>2628</v>
      </c>
      <c r="K690" s="64"/>
      <c r="L690" s="65"/>
      <c r="M690" s="65"/>
      <c r="N690" s="65"/>
      <c r="O690" s="65">
        <f>SUM(Table1[[#This Row],[Salaries and Wages]:[Variable Fringe]])</f>
        <v>0</v>
      </c>
      <c r="P690" s="65"/>
      <c r="Q690" s="65"/>
      <c r="R690" s="65"/>
      <c r="S690" s="65"/>
      <c r="T690" s="65"/>
      <c r="U690" s="65"/>
      <c r="V690" s="65"/>
      <c r="W690" s="65">
        <f>SUM(Table1[[#This Row],[ADOPTED
Supplies]:[ADOPTED
Other]])+Table1[[#This Row],[
 ADOPTED
Capital Expenditures]]</f>
        <v>75794</v>
      </c>
      <c r="X690" s="65"/>
      <c r="Y690" s="65"/>
      <c r="Z690" s="65"/>
      <c r="AA690" s="65">
        <v>2308259</v>
      </c>
      <c r="AB690" s="66" t="s">
        <v>2629</v>
      </c>
      <c r="AC690" s="62" t="s">
        <v>2630</v>
      </c>
      <c r="AD690" s="66" t="s">
        <v>1116</v>
      </c>
      <c r="AE690" s="62" t="s">
        <v>67</v>
      </c>
      <c r="AF690" s="66" t="s">
        <v>1117</v>
      </c>
      <c r="AG690" s="91"/>
      <c r="AH690" s="66">
        <v>0</v>
      </c>
      <c r="AI690" s="66"/>
      <c r="AJ690" s="66"/>
      <c r="AK690" s="66"/>
      <c r="AL690" s="66"/>
      <c r="AM690" s="66"/>
      <c r="AN690" s="66"/>
      <c r="AO690" s="62" t="s">
        <v>70</v>
      </c>
      <c r="AP690" s="62"/>
      <c r="AQ690" s="62"/>
      <c r="AR690" s="87"/>
      <c r="AS690" s="87"/>
      <c r="AT690" s="115" t="s">
        <v>2628</v>
      </c>
      <c r="AU690" s="117" t="b">
        <f>IF(Table1[[#This Row],[PROPOSED
Form ID Name]]=Table1[[#This Row],[ADOPTED
Form ID Name]],TRUE,FALSE)</f>
        <v>1</v>
      </c>
      <c r="AV690" s="121" t="e">
        <v>#N/A</v>
      </c>
      <c r="AW690" s="122" t="b">
        <f>AND(Table1[[#This Row],[PROPOSED Adjustment Description]]=Table1[[#This Row],[ ADOPTED
Adjustment Description]],TRUE,FALSE)</f>
        <v>0</v>
      </c>
    </row>
    <row r="691" spans="1:49" s="1" customFormat="1" ht="45" hidden="1" customHeight="1" x14ac:dyDescent="0.15">
      <c r="A691" s="67">
        <v>200205</v>
      </c>
      <c r="B691" s="68" t="s">
        <v>96</v>
      </c>
      <c r="C691" s="69">
        <v>1413</v>
      </c>
      <c r="D691" s="68" t="s">
        <v>1282</v>
      </c>
      <c r="E691" s="68" t="s">
        <v>238</v>
      </c>
      <c r="F691" s="68" t="s">
        <v>83</v>
      </c>
      <c r="G691" s="68" t="s">
        <v>61</v>
      </c>
      <c r="H691" s="68" t="s">
        <v>83</v>
      </c>
      <c r="I691" s="125">
        <v>57823</v>
      </c>
      <c r="J691" s="126" t="s">
        <v>2631</v>
      </c>
      <c r="K691" s="70">
        <v>1</v>
      </c>
      <c r="L691" s="71">
        <v>107806</v>
      </c>
      <c r="M691" s="71">
        <v>22594</v>
      </c>
      <c r="N691" s="71">
        <v>10511</v>
      </c>
      <c r="O691" s="71">
        <f>SUM(Table1[[#This Row],[Salaries and Wages]:[Variable Fringe]])</f>
        <v>0</v>
      </c>
      <c r="P691" s="71"/>
      <c r="Q691" s="71"/>
      <c r="R691" s="71"/>
      <c r="S691" s="71"/>
      <c r="T691" s="71"/>
      <c r="U691" s="71"/>
      <c r="V691" s="71"/>
      <c r="W691" s="71">
        <f>SUM(Table1[[#This Row],[ADOPTED
Supplies]:[ADOPTED
Other]])+Table1[[#This Row],[
 ADOPTED
Capital Expenditures]]</f>
        <v>49921</v>
      </c>
      <c r="X691" s="71"/>
      <c r="Y691" s="71"/>
      <c r="Z691" s="71">
        <v>140911</v>
      </c>
      <c r="AA691" s="71"/>
      <c r="AB691" s="72" t="s">
        <v>2632</v>
      </c>
      <c r="AC691" s="68" t="s">
        <v>2633</v>
      </c>
      <c r="AD691" s="68" t="s">
        <v>2634</v>
      </c>
      <c r="AE691" s="68" t="s">
        <v>67</v>
      </c>
      <c r="AF691" s="72" t="s">
        <v>1330</v>
      </c>
      <c r="AG691" s="92"/>
      <c r="AH691" s="72">
        <v>0</v>
      </c>
      <c r="AI691" s="72"/>
      <c r="AJ691" s="72"/>
      <c r="AK691" s="72"/>
      <c r="AL691" s="72"/>
      <c r="AM691" s="72"/>
      <c r="AN691" s="72"/>
      <c r="AO691" s="72"/>
      <c r="AP691" s="72"/>
      <c r="AQ691" s="68" t="s">
        <v>70</v>
      </c>
      <c r="AR691" s="68"/>
      <c r="AS691" s="68"/>
      <c r="AT691" s="115" t="s">
        <v>2631</v>
      </c>
      <c r="AU691" s="117" t="b">
        <f>IF(Table1[[#This Row],[PROPOSED
Form ID Name]]=Table1[[#This Row],[ADOPTED
Form ID Name]],TRUE,FALSE)</f>
        <v>1</v>
      </c>
      <c r="AV691" s="121" t="e">
        <v>#N/A</v>
      </c>
      <c r="AW691" s="122" t="b">
        <f>AND(Table1[[#This Row],[PROPOSED Adjustment Description]]=Table1[[#This Row],[ ADOPTED
Adjustment Description]],TRUE,FALSE)</f>
        <v>0</v>
      </c>
    </row>
    <row r="692" spans="1:49" s="1" customFormat="1" ht="45" hidden="1" customHeight="1" x14ac:dyDescent="0.15">
      <c r="A692" s="61">
        <v>100000</v>
      </c>
      <c r="B692" s="73" t="s">
        <v>57</v>
      </c>
      <c r="C692" s="63">
        <v>1101</v>
      </c>
      <c r="D692" s="73" t="s">
        <v>2108</v>
      </c>
      <c r="E692" s="73" t="s">
        <v>83</v>
      </c>
      <c r="F692" s="73" t="s">
        <v>83</v>
      </c>
      <c r="G692" s="73" t="s">
        <v>83</v>
      </c>
      <c r="H692" s="73" t="s">
        <v>83</v>
      </c>
      <c r="I692" s="125">
        <v>57824</v>
      </c>
      <c r="J692" s="127" t="s">
        <v>2635</v>
      </c>
      <c r="K692" s="74"/>
      <c r="L692" s="85">
        <v>-16599</v>
      </c>
      <c r="M692" s="75"/>
      <c r="N692" s="75"/>
      <c r="O692" s="75">
        <f>SUM(Table1[[#This Row],[Salaries and Wages]:[Variable Fringe]])</f>
        <v>0</v>
      </c>
      <c r="P692" s="75"/>
      <c r="Q692" s="75"/>
      <c r="R692" s="75"/>
      <c r="S692" s="75"/>
      <c r="T692" s="75"/>
      <c r="U692" s="75"/>
      <c r="V692" s="75"/>
      <c r="W692" s="75">
        <f>SUM(Table1[[#This Row],[ADOPTED
Supplies]:[ADOPTED
Other]])+Table1[[#This Row],[
 ADOPTED
Capital Expenditures]]</f>
        <v>18575</v>
      </c>
      <c r="X692" s="75"/>
      <c r="Y692" s="75"/>
      <c r="Z692" s="85">
        <v>-16599</v>
      </c>
      <c r="AA692" s="75"/>
      <c r="AB692" s="73" t="s">
        <v>2636</v>
      </c>
      <c r="AC692" s="62" t="s">
        <v>2133</v>
      </c>
      <c r="AD692" s="62"/>
      <c r="AE692" s="73" t="s">
        <v>67</v>
      </c>
      <c r="AF692" s="62"/>
      <c r="AG692" s="91"/>
      <c r="AH692" s="66">
        <v>0</v>
      </c>
      <c r="AI692" s="66"/>
      <c r="AJ692" s="62"/>
      <c r="AK692" s="62"/>
      <c r="AL692" s="62"/>
      <c r="AM692" s="62"/>
      <c r="AN692" s="62"/>
      <c r="AO692" s="62"/>
      <c r="AP692" s="62"/>
      <c r="AQ692" s="62"/>
      <c r="AR692" s="62"/>
      <c r="AS692" s="62" t="s">
        <v>83</v>
      </c>
      <c r="AT692" s="115" t="s">
        <v>2635</v>
      </c>
      <c r="AU692" s="116" t="b">
        <f>IF(Table1[[#This Row],[PROPOSED
Form ID Name]]=Table1[[#This Row],[ADOPTED
Form ID Name]],TRUE,FALSE)</f>
        <v>1</v>
      </c>
      <c r="AV692" s="121" t="e">
        <v>#N/A</v>
      </c>
      <c r="AW692" s="122" t="b">
        <f>AND(Table1[[#This Row],[PROPOSED Adjustment Description]]=Table1[[#This Row],[ ADOPTED
Adjustment Description]],TRUE,FALSE)</f>
        <v>0</v>
      </c>
    </row>
    <row r="693" spans="1:49" s="1" customFormat="1" ht="45" hidden="1" customHeight="1" x14ac:dyDescent="0.15">
      <c r="A693" s="67">
        <v>100000</v>
      </c>
      <c r="B693" s="79" t="s">
        <v>57</v>
      </c>
      <c r="C693" s="69">
        <v>1102</v>
      </c>
      <c r="D693" s="79" t="s">
        <v>2113</v>
      </c>
      <c r="E693" s="79" t="s">
        <v>83</v>
      </c>
      <c r="F693" s="79" t="s">
        <v>83</v>
      </c>
      <c r="G693" s="79" t="s">
        <v>83</v>
      </c>
      <c r="H693" s="79" t="s">
        <v>83</v>
      </c>
      <c r="I693" s="125">
        <v>57825</v>
      </c>
      <c r="J693" s="127" t="s">
        <v>2637</v>
      </c>
      <c r="K693" s="80"/>
      <c r="L693" s="83">
        <v>-14484</v>
      </c>
      <c r="M693" s="81"/>
      <c r="N693" s="81"/>
      <c r="O693" s="81">
        <f>SUM(Table1[[#This Row],[Salaries and Wages]:[Variable Fringe]])</f>
        <v>0</v>
      </c>
      <c r="P693" s="81"/>
      <c r="Q693" s="81"/>
      <c r="R693" s="81"/>
      <c r="S693" s="81"/>
      <c r="T693" s="81"/>
      <c r="U693" s="81"/>
      <c r="V693" s="81"/>
      <c r="W693" s="81">
        <f>SUM(Table1[[#This Row],[ADOPTED
Supplies]:[ADOPTED
Other]])+Table1[[#This Row],[
 ADOPTED
Capital Expenditures]]</f>
        <v>17023</v>
      </c>
      <c r="X693" s="81"/>
      <c r="Y693" s="81"/>
      <c r="Z693" s="83">
        <v>-14484</v>
      </c>
      <c r="AA693" s="81"/>
      <c r="AB693" s="79" t="s">
        <v>2636</v>
      </c>
      <c r="AC693" s="68" t="s">
        <v>2133</v>
      </c>
      <c r="AD693" s="68"/>
      <c r="AE693" s="79" t="s">
        <v>67</v>
      </c>
      <c r="AF693" s="68"/>
      <c r="AG693" s="92"/>
      <c r="AH693" s="72">
        <v>0</v>
      </c>
      <c r="AI693" s="72"/>
      <c r="AJ693" s="68"/>
      <c r="AK693" s="68"/>
      <c r="AL693" s="68"/>
      <c r="AM693" s="68"/>
      <c r="AN693" s="68"/>
      <c r="AO693" s="68"/>
      <c r="AP693" s="68"/>
      <c r="AQ693" s="68"/>
      <c r="AR693" s="68"/>
      <c r="AS693" s="68" t="s">
        <v>83</v>
      </c>
      <c r="AT693" s="115" t="s">
        <v>2637</v>
      </c>
      <c r="AU693" s="116" t="b">
        <f>IF(Table1[[#This Row],[PROPOSED
Form ID Name]]=Table1[[#This Row],[ADOPTED
Form ID Name]],TRUE,FALSE)</f>
        <v>1</v>
      </c>
      <c r="AV693" s="121" t="e">
        <v>#N/A</v>
      </c>
      <c r="AW693" s="122" t="b">
        <f>AND(Table1[[#This Row],[PROPOSED Adjustment Description]]=Table1[[#This Row],[ ADOPTED
Adjustment Description]],TRUE,FALSE)</f>
        <v>0</v>
      </c>
    </row>
    <row r="694" spans="1:49" s="1" customFormat="1" ht="45" hidden="1" customHeight="1" x14ac:dyDescent="0.15">
      <c r="A694" s="61">
        <v>100000</v>
      </c>
      <c r="B694" s="73" t="s">
        <v>57</v>
      </c>
      <c r="C694" s="63">
        <v>1103</v>
      </c>
      <c r="D694" s="73" t="s">
        <v>2115</v>
      </c>
      <c r="E694" s="73" t="s">
        <v>83</v>
      </c>
      <c r="F694" s="73" t="s">
        <v>83</v>
      </c>
      <c r="G694" s="73" t="s">
        <v>83</v>
      </c>
      <c r="H694" s="73" t="s">
        <v>83</v>
      </c>
      <c r="I694" s="125">
        <v>57826</v>
      </c>
      <c r="J694" s="127" t="s">
        <v>2638</v>
      </c>
      <c r="K694" s="74"/>
      <c r="L694" s="85">
        <v>-12313</v>
      </c>
      <c r="M694" s="75"/>
      <c r="N694" s="75"/>
      <c r="O694" s="75">
        <f>SUM(Table1[[#This Row],[Salaries and Wages]:[Variable Fringe]])</f>
        <v>0</v>
      </c>
      <c r="P694" s="75"/>
      <c r="Q694" s="75"/>
      <c r="R694" s="75"/>
      <c r="S694" s="75"/>
      <c r="T694" s="75"/>
      <c r="U694" s="75"/>
      <c r="V694" s="75"/>
      <c r="W694" s="75">
        <f>SUM(Table1[[#This Row],[ADOPTED
Supplies]:[ADOPTED
Other]])+Table1[[#This Row],[
 ADOPTED
Capital Expenditures]]</f>
        <v>102921</v>
      </c>
      <c r="X694" s="75"/>
      <c r="Y694" s="75"/>
      <c r="Z694" s="85">
        <v>-12313</v>
      </c>
      <c r="AA694" s="75"/>
      <c r="AB694" s="73" t="s">
        <v>2639</v>
      </c>
      <c r="AC694" s="62" t="s">
        <v>2133</v>
      </c>
      <c r="AD694" s="62"/>
      <c r="AE694" s="73" t="s">
        <v>67</v>
      </c>
      <c r="AF694" s="62"/>
      <c r="AG694" s="91"/>
      <c r="AH694" s="66">
        <v>0</v>
      </c>
      <c r="AI694" s="66"/>
      <c r="AJ694" s="62"/>
      <c r="AK694" s="62"/>
      <c r="AL694" s="62"/>
      <c r="AM694" s="62"/>
      <c r="AN694" s="62"/>
      <c r="AO694" s="62"/>
      <c r="AP694" s="62"/>
      <c r="AQ694" s="62"/>
      <c r="AR694" s="62"/>
      <c r="AS694" s="62" t="s">
        <v>83</v>
      </c>
      <c r="AT694" s="115" t="s">
        <v>2638</v>
      </c>
      <c r="AU694" s="116" t="b">
        <f>IF(Table1[[#This Row],[PROPOSED
Form ID Name]]=Table1[[#This Row],[ADOPTED
Form ID Name]],TRUE,FALSE)</f>
        <v>1</v>
      </c>
      <c r="AV694" s="121" t="e">
        <v>#N/A</v>
      </c>
      <c r="AW694" s="122" t="b">
        <f>AND(Table1[[#This Row],[PROPOSED Adjustment Description]]=Table1[[#This Row],[ ADOPTED
Adjustment Description]],TRUE,FALSE)</f>
        <v>0</v>
      </c>
    </row>
    <row r="695" spans="1:49" s="1" customFormat="1" ht="45" hidden="1" customHeight="1" x14ac:dyDescent="0.15">
      <c r="A695" s="67">
        <v>100000</v>
      </c>
      <c r="B695" s="79" t="s">
        <v>57</v>
      </c>
      <c r="C695" s="69">
        <v>1104</v>
      </c>
      <c r="D695" s="79" t="s">
        <v>2118</v>
      </c>
      <c r="E695" s="79" t="s">
        <v>83</v>
      </c>
      <c r="F695" s="79" t="s">
        <v>83</v>
      </c>
      <c r="G695" s="79" t="s">
        <v>83</v>
      </c>
      <c r="H695" s="79" t="s">
        <v>83</v>
      </c>
      <c r="I695" s="125">
        <v>57827</v>
      </c>
      <c r="J695" s="127" t="s">
        <v>2640</v>
      </c>
      <c r="K695" s="80"/>
      <c r="L695" s="83">
        <v>-14238</v>
      </c>
      <c r="M695" s="81"/>
      <c r="N695" s="81"/>
      <c r="O695" s="81">
        <f>SUM(Table1[[#This Row],[Salaries and Wages]:[Variable Fringe]])</f>
        <v>0</v>
      </c>
      <c r="P695" s="81"/>
      <c r="Q695" s="81"/>
      <c r="R695" s="81"/>
      <c r="S695" s="81"/>
      <c r="T695" s="81"/>
      <c r="U695" s="81"/>
      <c r="V695" s="81"/>
      <c r="W695" s="81">
        <f>SUM(Table1[[#This Row],[ADOPTED
Supplies]:[ADOPTED
Other]])+Table1[[#This Row],[
 ADOPTED
Capital Expenditures]]</f>
        <v>105633</v>
      </c>
      <c r="X695" s="81"/>
      <c r="Y695" s="81"/>
      <c r="Z695" s="83">
        <v>-14238</v>
      </c>
      <c r="AA695" s="81"/>
      <c r="AB695" s="79" t="s">
        <v>2639</v>
      </c>
      <c r="AC695" s="68" t="s">
        <v>2133</v>
      </c>
      <c r="AD695" s="68"/>
      <c r="AE695" s="79" t="s">
        <v>67</v>
      </c>
      <c r="AF695" s="68"/>
      <c r="AG695" s="92"/>
      <c r="AH695" s="72">
        <v>0</v>
      </c>
      <c r="AI695" s="72"/>
      <c r="AJ695" s="68"/>
      <c r="AK695" s="68"/>
      <c r="AL695" s="68"/>
      <c r="AM695" s="68"/>
      <c r="AN695" s="68"/>
      <c r="AO695" s="68"/>
      <c r="AP695" s="68"/>
      <c r="AQ695" s="68"/>
      <c r="AR695" s="68"/>
      <c r="AS695" s="68" t="s">
        <v>83</v>
      </c>
      <c r="AT695" s="115" t="s">
        <v>2640</v>
      </c>
      <c r="AU695" s="116" t="b">
        <f>IF(Table1[[#This Row],[PROPOSED
Form ID Name]]=Table1[[#This Row],[ADOPTED
Form ID Name]],TRUE,FALSE)</f>
        <v>1</v>
      </c>
      <c r="AV695" s="121" t="e">
        <v>#N/A</v>
      </c>
      <c r="AW695" s="122" t="b">
        <f>AND(Table1[[#This Row],[PROPOSED Adjustment Description]]=Table1[[#This Row],[ ADOPTED
Adjustment Description]],TRUE,FALSE)</f>
        <v>0</v>
      </c>
    </row>
    <row r="696" spans="1:49" s="1" customFormat="1" ht="45" hidden="1" customHeight="1" x14ac:dyDescent="0.15">
      <c r="A696" s="61">
        <v>100000</v>
      </c>
      <c r="B696" s="73" t="s">
        <v>57</v>
      </c>
      <c r="C696" s="63">
        <v>1105</v>
      </c>
      <c r="D696" s="73" t="s">
        <v>2120</v>
      </c>
      <c r="E696" s="73" t="s">
        <v>83</v>
      </c>
      <c r="F696" s="73" t="s">
        <v>83</v>
      </c>
      <c r="G696" s="73" t="s">
        <v>83</v>
      </c>
      <c r="H696" s="73" t="s">
        <v>83</v>
      </c>
      <c r="I696" s="125">
        <v>57828</v>
      </c>
      <c r="J696" s="127" t="s">
        <v>2641</v>
      </c>
      <c r="K696" s="74"/>
      <c r="L696" s="85">
        <v>-15536</v>
      </c>
      <c r="M696" s="75"/>
      <c r="N696" s="75"/>
      <c r="O696" s="75">
        <f>SUM(Table1[[#This Row],[Salaries and Wages]:[Variable Fringe]])</f>
        <v>0</v>
      </c>
      <c r="P696" s="75"/>
      <c r="Q696" s="75"/>
      <c r="R696" s="75"/>
      <c r="S696" s="75"/>
      <c r="T696" s="75"/>
      <c r="U696" s="75"/>
      <c r="V696" s="75"/>
      <c r="W696" s="75">
        <f>SUM(Table1[[#This Row],[ADOPTED
Supplies]:[ADOPTED
Other]])+Table1[[#This Row],[
 ADOPTED
Capital Expenditures]]</f>
        <v>136370</v>
      </c>
      <c r="X696" s="75"/>
      <c r="Y696" s="75"/>
      <c r="Z696" s="85">
        <v>-15536</v>
      </c>
      <c r="AA696" s="75"/>
      <c r="AB696" s="73" t="s">
        <v>2639</v>
      </c>
      <c r="AC696" s="62" t="s">
        <v>2133</v>
      </c>
      <c r="AD696" s="62"/>
      <c r="AE696" s="73" t="s">
        <v>67</v>
      </c>
      <c r="AF696" s="62"/>
      <c r="AG696" s="91"/>
      <c r="AH696" s="66">
        <v>0</v>
      </c>
      <c r="AI696" s="66"/>
      <c r="AJ696" s="62"/>
      <c r="AK696" s="62"/>
      <c r="AL696" s="62"/>
      <c r="AM696" s="62"/>
      <c r="AN696" s="62"/>
      <c r="AO696" s="62"/>
      <c r="AP696" s="62"/>
      <c r="AQ696" s="62"/>
      <c r="AR696" s="62"/>
      <c r="AS696" s="62" t="s">
        <v>83</v>
      </c>
      <c r="AT696" s="115" t="s">
        <v>2641</v>
      </c>
      <c r="AU696" s="116" t="b">
        <f>IF(Table1[[#This Row],[PROPOSED
Form ID Name]]=Table1[[#This Row],[ADOPTED
Form ID Name]],TRUE,FALSE)</f>
        <v>1</v>
      </c>
      <c r="AV696" s="121" t="e">
        <v>#N/A</v>
      </c>
      <c r="AW696" s="122" t="b">
        <f>AND(Table1[[#This Row],[PROPOSED Adjustment Description]]=Table1[[#This Row],[ ADOPTED
Adjustment Description]],TRUE,FALSE)</f>
        <v>0</v>
      </c>
    </row>
    <row r="697" spans="1:49" s="1" customFormat="1" ht="45" hidden="1" customHeight="1" x14ac:dyDescent="0.15">
      <c r="A697" s="67">
        <v>100000</v>
      </c>
      <c r="B697" s="79" t="s">
        <v>57</v>
      </c>
      <c r="C697" s="69">
        <v>1106</v>
      </c>
      <c r="D697" s="79" t="s">
        <v>2123</v>
      </c>
      <c r="E697" s="79" t="s">
        <v>83</v>
      </c>
      <c r="F697" s="79" t="s">
        <v>83</v>
      </c>
      <c r="G697" s="79" t="s">
        <v>83</v>
      </c>
      <c r="H697" s="79" t="s">
        <v>83</v>
      </c>
      <c r="I697" s="125">
        <v>57829</v>
      </c>
      <c r="J697" s="127" t="s">
        <v>2642</v>
      </c>
      <c r="K697" s="80"/>
      <c r="L697" s="83">
        <v>-20516</v>
      </c>
      <c r="M697" s="81"/>
      <c r="N697" s="81"/>
      <c r="O697" s="81">
        <f>SUM(Table1[[#This Row],[Salaries and Wages]:[Variable Fringe]])</f>
        <v>0</v>
      </c>
      <c r="P697" s="81"/>
      <c r="Q697" s="81"/>
      <c r="R697" s="81"/>
      <c r="S697" s="81"/>
      <c r="T697" s="81"/>
      <c r="U697" s="81"/>
      <c r="V697" s="81"/>
      <c r="W697" s="81">
        <f>SUM(Table1[[#This Row],[ADOPTED
Supplies]:[ADOPTED
Other]])+Table1[[#This Row],[
 ADOPTED
Capital Expenditures]]</f>
        <v>82578</v>
      </c>
      <c r="X697" s="81"/>
      <c r="Y697" s="81"/>
      <c r="Z697" s="83">
        <v>-20516</v>
      </c>
      <c r="AA697" s="81"/>
      <c r="AB697" s="79" t="s">
        <v>2639</v>
      </c>
      <c r="AC697" s="68" t="s">
        <v>2133</v>
      </c>
      <c r="AD697" s="68"/>
      <c r="AE697" s="79" t="s">
        <v>67</v>
      </c>
      <c r="AF697" s="68"/>
      <c r="AG697" s="92"/>
      <c r="AH697" s="72">
        <v>0</v>
      </c>
      <c r="AI697" s="72"/>
      <c r="AJ697" s="68"/>
      <c r="AK697" s="68"/>
      <c r="AL697" s="68"/>
      <c r="AM697" s="68"/>
      <c r="AN697" s="68"/>
      <c r="AO697" s="68"/>
      <c r="AP697" s="68"/>
      <c r="AQ697" s="68"/>
      <c r="AR697" s="68"/>
      <c r="AS697" s="68" t="s">
        <v>83</v>
      </c>
      <c r="AT697" s="115" t="s">
        <v>2642</v>
      </c>
      <c r="AU697" s="116" t="b">
        <f>IF(Table1[[#This Row],[PROPOSED
Form ID Name]]=Table1[[#This Row],[ADOPTED
Form ID Name]],TRUE,FALSE)</f>
        <v>1</v>
      </c>
      <c r="AV697" s="121" t="e">
        <v>#N/A</v>
      </c>
      <c r="AW697" s="122" t="b">
        <f>AND(Table1[[#This Row],[PROPOSED Adjustment Description]]=Table1[[#This Row],[ ADOPTED
Adjustment Description]],TRUE,FALSE)</f>
        <v>0</v>
      </c>
    </row>
    <row r="698" spans="1:49" s="1" customFormat="1" ht="45" hidden="1" customHeight="1" x14ac:dyDescent="0.15">
      <c r="A698" s="61">
        <v>100000</v>
      </c>
      <c r="B698" s="73" t="s">
        <v>57</v>
      </c>
      <c r="C698" s="63">
        <v>1107</v>
      </c>
      <c r="D698" s="73" t="s">
        <v>2125</v>
      </c>
      <c r="E698" s="73" t="s">
        <v>83</v>
      </c>
      <c r="F698" s="73" t="s">
        <v>83</v>
      </c>
      <c r="G698" s="73" t="s">
        <v>83</v>
      </c>
      <c r="H698" s="73" t="s">
        <v>83</v>
      </c>
      <c r="I698" s="125">
        <v>57830</v>
      </c>
      <c r="J698" s="127" t="s">
        <v>2643</v>
      </c>
      <c r="K698" s="74"/>
      <c r="L698" s="85">
        <v>-13145</v>
      </c>
      <c r="M698" s="75"/>
      <c r="N698" s="75"/>
      <c r="O698" s="75">
        <f>SUM(Table1[[#This Row],[Salaries and Wages]:[Variable Fringe]])</f>
        <v>0</v>
      </c>
      <c r="P698" s="75"/>
      <c r="Q698" s="75"/>
      <c r="R698" s="75"/>
      <c r="S698" s="75"/>
      <c r="T698" s="75"/>
      <c r="U698" s="75"/>
      <c r="V698" s="75"/>
      <c r="W698" s="75">
        <f>SUM(Table1[[#This Row],[ADOPTED
Supplies]:[ADOPTED
Other]])+Table1[[#This Row],[
 ADOPTED
Capital Expenditures]]</f>
        <v>14561</v>
      </c>
      <c r="X698" s="75"/>
      <c r="Y698" s="75"/>
      <c r="Z698" s="85">
        <v>-13145</v>
      </c>
      <c r="AA698" s="75"/>
      <c r="AB698" s="73" t="s">
        <v>2639</v>
      </c>
      <c r="AC698" s="62" t="s">
        <v>2133</v>
      </c>
      <c r="AD698" s="62"/>
      <c r="AE698" s="73" t="s">
        <v>67</v>
      </c>
      <c r="AF698" s="62"/>
      <c r="AG698" s="91"/>
      <c r="AH698" s="66">
        <v>0</v>
      </c>
      <c r="AI698" s="66"/>
      <c r="AJ698" s="62"/>
      <c r="AK698" s="62"/>
      <c r="AL698" s="62"/>
      <c r="AM698" s="62"/>
      <c r="AN698" s="62"/>
      <c r="AO698" s="62"/>
      <c r="AP698" s="62"/>
      <c r="AQ698" s="62"/>
      <c r="AR698" s="62"/>
      <c r="AS698" s="62" t="s">
        <v>83</v>
      </c>
      <c r="AT698" s="115" t="s">
        <v>2643</v>
      </c>
      <c r="AU698" s="116" t="b">
        <f>IF(Table1[[#This Row],[PROPOSED
Form ID Name]]=Table1[[#This Row],[ADOPTED
Form ID Name]],TRUE,FALSE)</f>
        <v>1</v>
      </c>
      <c r="AV698" s="121" t="e">
        <v>#N/A</v>
      </c>
      <c r="AW698" s="122" t="b">
        <f>AND(Table1[[#This Row],[PROPOSED Adjustment Description]]=Table1[[#This Row],[ ADOPTED
Adjustment Description]],TRUE,FALSE)</f>
        <v>0</v>
      </c>
    </row>
    <row r="699" spans="1:49" s="1" customFormat="1" ht="45" hidden="1" customHeight="1" x14ac:dyDescent="0.15">
      <c r="A699" s="67">
        <v>100000</v>
      </c>
      <c r="B699" s="79" t="s">
        <v>57</v>
      </c>
      <c r="C699" s="69">
        <v>1108</v>
      </c>
      <c r="D699" s="79" t="s">
        <v>2127</v>
      </c>
      <c r="E699" s="79" t="s">
        <v>83</v>
      </c>
      <c r="F699" s="79" t="s">
        <v>83</v>
      </c>
      <c r="G699" s="79" t="s">
        <v>83</v>
      </c>
      <c r="H699" s="79" t="s">
        <v>83</v>
      </c>
      <c r="I699" s="125">
        <v>57831</v>
      </c>
      <c r="J699" s="127" t="s">
        <v>2644</v>
      </c>
      <c r="K699" s="80"/>
      <c r="L699" s="83">
        <v>-19402</v>
      </c>
      <c r="M699" s="81"/>
      <c r="N699" s="81"/>
      <c r="O699" s="81">
        <f>SUM(Table1[[#This Row],[Salaries and Wages]:[Variable Fringe]])</f>
        <v>0</v>
      </c>
      <c r="P699" s="81"/>
      <c r="Q699" s="81"/>
      <c r="R699" s="81"/>
      <c r="S699" s="81"/>
      <c r="T699" s="81"/>
      <c r="U699" s="81"/>
      <c r="V699" s="81"/>
      <c r="W699" s="81">
        <f>SUM(Table1[[#This Row],[ADOPTED
Supplies]:[ADOPTED
Other]])+Table1[[#This Row],[
 ADOPTED
Capital Expenditures]]</f>
        <v>2121</v>
      </c>
      <c r="X699" s="81"/>
      <c r="Y699" s="81"/>
      <c r="Z699" s="83">
        <v>-19402</v>
      </c>
      <c r="AA699" s="81"/>
      <c r="AB699" s="79" t="s">
        <v>2639</v>
      </c>
      <c r="AC699" s="68" t="s">
        <v>2133</v>
      </c>
      <c r="AD699" s="68"/>
      <c r="AE699" s="79" t="s">
        <v>67</v>
      </c>
      <c r="AF699" s="68"/>
      <c r="AG699" s="92"/>
      <c r="AH699" s="72">
        <v>0</v>
      </c>
      <c r="AI699" s="72"/>
      <c r="AJ699" s="68"/>
      <c r="AK699" s="68"/>
      <c r="AL699" s="68"/>
      <c r="AM699" s="68"/>
      <c r="AN699" s="68"/>
      <c r="AO699" s="68"/>
      <c r="AP699" s="68"/>
      <c r="AQ699" s="68"/>
      <c r="AR699" s="68"/>
      <c r="AS699" s="68" t="s">
        <v>83</v>
      </c>
      <c r="AT699" s="115" t="s">
        <v>2644</v>
      </c>
      <c r="AU699" s="116" t="b">
        <f>IF(Table1[[#This Row],[PROPOSED
Form ID Name]]=Table1[[#This Row],[ADOPTED
Form ID Name]],TRUE,FALSE)</f>
        <v>1</v>
      </c>
      <c r="AV699" s="121" t="e">
        <v>#N/A</v>
      </c>
      <c r="AW699" s="122" t="b">
        <f>AND(Table1[[#This Row],[PROPOSED Adjustment Description]]=Table1[[#This Row],[ ADOPTED
Adjustment Description]],TRUE,FALSE)</f>
        <v>0</v>
      </c>
    </row>
    <row r="700" spans="1:49" s="1" customFormat="1" ht="45" hidden="1" customHeight="1" x14ac:dyDescent="0.15">
      <c r="A700" s="61">
        <v>100000</v>
      </c>
      <c r="B700" s="73" t="s">
        <v>57</v>
      </c>
      <c r="C700" s="63">
        <v>1109</v>
      </c>
      <c r="D700" s="73" t="s">
        <v>2129</v>
      </c>
      <c r="E700" s="73" t="s">
        <v>83</v>
      </c>
      <c r="F700" s="73" t="s">
        <v>83</v>
      </c>
      <c r="G700" s="73" t="s">
        <v>83</v>
      </c>
      <c r="H700" s="73" t="s">
        <v>83</v>
      </c>
      <c r="I700" s="125">
        <v>57832</v>
      </c>
      <c r="J700" s="127" t="s">
        <v>2645</v>
      </c>
      <c r="K700" s="74"/>
      <c r="L700" s="85">
        <v>-14056</v>
      </c>
      <c r="M700" s="75"/>
      <c r="N700" s="75"/>
      <c r="O700" s="75">
        <f>SUM(Table1[[#This Row],[Salaries and Wages]:[Variable Fringe]])</f>
        <v>0</v>
      </c>
      <c r="P700" s="75"/>
      <c r="Q700" s="75"/>
      <c r="R700" s="75"/>
      <c r="S700" s="75"/>
      <c r="T700" s="75"/>
      <c r="U700" s="75"/>
      <c r="V700" s="75"/>
      <c r="W700" s="75">
        <f>SUM(Table1[[#This Row],[ADOPTED
Supplies]:[ADOPTED
Other]])+Table1[[#This Row],[
 ADOPTED
Capital Expenditures]]</f>
        <v>8782</v>
      </c>
      <c r="X700" s="75"/>
      <c r="Y700" s="75"/>
      <c r="Z700" s="85">
        <v>-14056</v>
      </c>
      <c r="AA700" s="75"/>
      <c r="AB700" s="73" t="s">
        <v>2639</v>
      </c>
      <c r="AC700" s="62" t="s">
        <v>2133</v>
      </c>
      <c r="AD700" s="62"/>
      <c r="AE700" s="73" t="s">
        <v>67</v>
      </c>
      <c r="AF700" s="62"/>
      <c r="AG700" s="91"/>
      <c r="AH700" s="66">
        <v>0</v>
      </c>
      <c r="AI700" s="66"/>
      <c r="AJ700" s="62"/>
      <c r="AK700" s="62"/>
      <c r="AL700" s="62"/>
      <c r="AM700" s="62"/>
      <c r="AN700" s="62"/>
      <c r="AO700" s="62"/>
      <c r="AP700" s="62"/>
      <c r="AQ700" s="62"/>
      <c r="AR700" s="62"/>
      <c r="AS700" s="62" t="s">
        <v>83</v>
      </c>
      <c r="AT700" s="115" t="s">
        <v>2645</v>
      </c>
      <c r="AU700" s="116" t="b">
        <f>IF(Table1[[#This Row],[PROPOSED
Form ID Name]]=Table1[[#This Row],[ADOPTED
Form ID Name]],TRUE,FALSE)</f>
        <v>1</v>
      </c>
      <c r="AV700" s="121" t="e">
        <v>#N/A</v>
      </c>
      <c r="AW700" s="122" t="b">
        <f>AND(Table1[[#This Row],[PROPOSED Adjustment Description]]=Table1[[#This Row],[ ADOPTED
Adjustment Description]],TRUE,FALSE)</f>
        <v>0</v>
      </c>
    </row>
    <row r="701" spans="1:49" s="1" customFormat="1" ht="45" hidden="1" customHeight="1" x14ac:dyDescent="0.15">
      <c r="A701" s="61">
        <v>200227</v>
      </c>
      <c r="B701" s="62" t="s">
        <v>398</v>
      </c>
      <c r="C701" s="63">
        <v>1913</v>
      </c>
      <c r="D701" s="62" t="s">
        <v>399</v>
      </c>
      <c r="E701" s="62" t="s">
        <v>83</v>
      </c>
      <c r="F701" s="62" t="s">
        <v>83</v>
      </c>
      <c r="G701" s="62" t="s">
        <v>104</v>
      </c>
      <c r="H701" s="62" t="s">
        <v>83</v>
      </c>
      <c r="I701" s="125">
        <v>57841</v>
      </c>
      <c r="J701" s="126" t="s">
        <v>2646</v>
      </c>
      <c r="K701" s="64"/>
      <c r="L701" s="65"/>
      <c r="M701" s="65"/>
      <c r="N701" s="65">
        <v>3900</v>
      </c>
      <c r="O701" s="65">
        <f>SUM(Table1[[#This Row],[Salaries and Wages]:[Variable Fringe]])</f>
        <v>200243</v>
      </c>
      <c r="P701" s="65"/>
      <c r="Q701" s="65"/>
      <c r="R701" s="65"/>
      <c r="S701" s="65"/>
      <c r="T701" s="65"/>
      <c r="U701" s="65"/>
      <c r="V701" s="65"/>
      <c r="W701" s="65">
        <f>SUM(Table1[[#This Row],[ADOPTED
Supplies]:[ADOPTED
Other]])+Table1[[#This Row],[
 ADOPTED
Capital Expenditures]]</f>
        <v>4550</v>
      </c>
      <c r="X701" s="65"/>
      <c r="Y701" s="65"/>
      <c r="Z701" s="65">
        <v>3900</v>
      </c>
      <c r="AA701" s="65"/>
      <c r="AB701" s="66" t="s">
        <v>2647</v>
      </c>
      <c r="AC701" s="62" t="s">
        <v>2648</v>
      </c>
      <c r="AD701" s="66" t="s">
        <v>2647</v>
      </c>
      <c r="AE701" s="62" t="s">
        <v>94</v>
      </c>
      <c r="AF701" s="62"/>
      <c r="AG701" s="91"/>
      <c r="AH701" s="66">
        <v>0</v>
      </c>
      <c r="AI701" s="66"/>
      <c r="AJ701" s="62"/>
      <c r="AK701" s="62"/>
      <c r="AL701" s="62"/>
      <c r="AM701" s="62"/>
      <c r="AN701" s="62"/>
      <c r="AO701" s="62"/>
      <c r="AP701" s="62"/>
      <c r="AQ701" s="62" t="s">
        <v>83</v>
      </c>
      <c r="AR701" s="62"/>
      <c r="AS701" s="62"/>
      <c r="AT701" s="115" t="s">
        <v>2646</v>
      </c>
      <c r="AU701" s="117" t="b">
        <f>IF(Table1[[#This Row],[PROPOSED
Form ID Name]]=Table1[[#This Row],[ADOPTED
Form ID Name]],TRUE,FALSE)</f>
        <v>1</v>
      </c>
      <c r="AV701" s="121" t="e">
        <v>#N/A</v>
      </c>
      <c r="AW701" s="122" t="b">
        <f>AND(Table1[[#This Row],[PROPOSED Adjustment Description]]=Table1[[#This Row],[ ADOPTED
Adjustment Description]],TRUE,FALSE)</f>
        <v>0</v>
      </c>
    </row>
    <row r="702" spans="1:49" s="1" customFormat="1" ht="45" hidden="1" customHeight="1" x14ac:dyDescent="0.15">
      <c r="A702" s="67">
        <v>200111</v>
      </c>
      <c r="B702" s="79" t="s">
        <v>1434</v>
      </c>
      <c r="C702" s="69">
        <v>171415</v>
      </c>
      <c r="D702" s="79" t="s">
        <v>1271</v>
      </c>
      <c r="E702" s="79" t="s">
        <v>83</v>
      </c>
      <c r="F702" s="79" t="s">
        <v>83</v>
      </c>
      <c r="G702" s="79" t="s">
        <v>83</v>
      </c>
      <c r="H702" s="79" t="s">
        <v>83</v>
      </c>
      <c r="I702" s="125">
        <v>57842</v>
      </c>
      <c r="J702" s="127" t="s">
        <v>2649</v>
      </c>
      <c r="K702" s="80"/>
      <c r="L702" s="81"/>
      <c r="M702" s="81"/>
      <c r="N702" s="81"/>
      <c r="O702" s="81">
        <f>SUM(Table1[[#This Row],[Salaries and Wages]:[Variable Fringe]])</f>
        <v>0</v>
      </c>
      <c r="P702" s="81"/>
      <c r="Q702" s="81"/>
      <c r="R702" s="81"/>
      <c r="S702" s="81"/>
      <c r="T702" s="81"/>
      <c r="U702" s="81"/>
      <c r="V702" s="81"/>
      <c r="W702" s="81">
        <f>SUM(Table1[[#This Row],[ADOPTED
Supplies]:[ADOPTED
Other]])+Table1[[#This Row],[
 ADOPTED
Capital Expenditures]]</f>
        <v>100000</v>
      </c>
      <c r="X702" s="83">
        <v>-570287</v>
      </c>
      <c r="Y702" s="81"/>
      <c r="Z702" s="83">
        <v>-570287</v>
      </c>
      <c r="AA702" s="81"/>
      <c r="AB702" s="79" t="s">
        <v>2650</v>
      </c>
      <c r="AC702" s="68" t="s">
        <v>2651</v>
      </c>
      <c r="AD702" s="68" t="s">
        <v>2652</v>
      </c>
      <c r="AE702" s="79"/>
      <c r="AF702" s="79"/>
      <c r="AG702" s="94"/>
      <c r="AH702" s="82">
        <v>0</v>
      </c>
      <c r="AI702" s="82"/>
      <c r="AJ702" s="79"/>
      <c r="AK702" s="79"/>
      <c r="AL702" s="79"/>
      <c r="AM702" s="79"/>
      <c r="AN702" s="79"/>
      <c r="AO702" s="68" t="s">
        <v>83</v>
      </c>
      <c r="AP702" s="68"/>
      <c r="AQ702" s="68"/>
      <c r="AR702" s="87"/>
      <c r="AS702" s="87"/>
      <c r="AT702" s="115" t="s">
        <v>2649</v>
      </c>
      <c r="AU702" s="117" t="b">
        <f>IF(Table1[[#This Row],[PROPOSED
Form ID Name]]=Table1[[#This Row],[ADOPTED
Form ID Name]],TRUE,FALSE)</f>
        <v>1</v>
      </c>
      <c r="AV702" s="121" t="e">
        <v>#N/A</v>
      </c>
      <c r="AW702" s="122" t="b">
        <f>AND(Table1[[#This Row],[PROPOSED Adjustment Description]]=Table1[[#This Row],[ ADOPTED
Adjustment Description]],TRUE,FALSE)</f>
        <v>0</v>
      </c>
    </row>
    <row r="703" spans="1:49" s="1" customFormat="1" ht="45" hidden="1" customHeight="1" x14ac:dyDescent="0.15">
      <c r="A703" s="61">
        <v>200111</v>
      </c>
      <c r="B703" s="73" t="s">
        <v>1434</v>
      </c>
      <c r="C703" s="63">
        <v>171417</v>
      </c>
      <c r="D703" s="73" t="s">
        <v>1435</v>
      </c>
      <c r="E703" s="73" t="s">
        <v>83</v>
      </c>
      <c r="F703" s="73" t="s">
        <v>83</v>
      </c>
      <c r="G703" s="73" t="s">
        <v>83</v>
      </c>
      <c r="H703" s="73" t="s">
        <v>83</v>
      </c>
      <c r="I703" s="125">
        <v>57843</v>
      </c>
      <c r="J703" s="127" t="s">
        <v>2649</v>
      </c>
      <c r="K703" s="74"/>
      <c r="L703" s="75"/>
      <c r="M703" s="75"/>
      <c r="N703" s="75"/>
      <c r="O703" s="75">
        <f>SUM(Table1[[#This Row],[Salaries and Wages]:[Variable Fringe]])</f>
        <v>0</v>
      </c>
      <c r="P703" s="75"/>
      <c r="Q703" s="75"/>
      <c r="R703" s="75"/>
      <c r="S703" s="75"/>
      <c r="T703" s="75"/>
      <c r="U703" s="75"/>
      <c r="V703" s="75"/>
      <c r="W703" s="75">
        <f>SUM(Table1[[#This Row],[ADOPTED
Supplies]:[ADOPTED
Other]])+Table1[[#This Row],[
 ADOPTED
Capital Expenditures]]</f>
        <v>0</v>
      </c>
      <c r="X703" s="75">
        <v>570287</v>
      </c>
      <c r="Y703" s="75"/>
      <c r="Z703" s="75">
        <v>570287</v>
      </c>
      <c r="AA703" s="75"/>
      <c r="AB703" s="73"/>
      <c r="AC703" s="62" t="s">
        <v>2652</v>
      </c>
      <c r="AD703" s="62" t="s">
        <v>2650</v>
      </c>
      <c r="AE703" s="73"/>
      <c r="AF703" s="73"/>
      <c r="AG703" s="93"/>
      <c r="AH703" s="76">
        <v>0</v>
      </c>
      <c r="AI703" s="76"/>
      <c r="AJ703" s="73"/>
      <c r="AK703" s="73"/>
      <c r="AL703" s="73"/>
      <c r="AM703" s="73"/>
      <c r="AN703" s="73"/>
      <c r="AO703" s="62" t="s">
        <v>83</v>
      </c>
      <c r="AP703" s="62"/>
      <c r="AQ703" s="62"/>
      <c r="AR703" s="87"/>
      <c r="AS703" s="87"/>
      <c r="AT703" s="115" t="s">
        <v>2649</v>
      </c>
      <c r="AU703" s="117" t="b">
        <f>IF(Table1[[#This Row],[PROPOSED
Form ID Name]]=Table1[[#This Row],[ADOPTED
Form ID Name]],TRUE,FALSE)</f>
        <v>1</v>
      </c>
      <c r="AV703" s="121" t="e">
        <v>#N/A</v>
      </c>
      <c r="AW703" s="122" t="b">
        <f>AND(Table1[[#This Row],[PROPOSED Adjustment Description]]=Table1[[#This Row],[ ADOPTED
Adjustment Description]],TRUE,FALSE)</f>
        <v>0</v>
      </c>
    </row>
    <row r="704" spans="1:49" s="1" customFormat="1" ht="45" customHeight="1" x14ac:dyDescent="0.15">
      <c r="A704" s="61">
        <v>700011</v>
      </c>
      <c r="B704" s="62" t="s">
        <v>392</v>
      </c>
      <c r="C704" s="63">
        <v>2000</v>
      </c>
      <c r="D704" s="62" t="s">
        <v>393</v>
      </c>
      <c r="E704" s="62" t="s">
        <v>103</v>
      </c>
      <c r="F704" s="62" t="s">
        <v>83</v>
      </c>
      <c r="G704" s="62" t="s">
        <v>142</v>
      </c>
      <c r="H704" s="62" t="s">
        <v>83</v>
      </c>
      <c r="I704" s="125">
        <v>57868</v>
      </c>
      <c r="J704" s="126" t="s">
        <v>2653</v>
      </c>
      <c r="K704" s="64"/>
      <c r="L704" s="65"/>
      <c r="M704" s="65"/>
      <c r="N704" s="65"/>
      <c r="O704" s="65">
        <f>SUM(Table1[[#This Row],[Salaries and Wages]:[Variable Fringe]])</f>
        <v>0</v>
      </c>
      <c r="P704" s="78">
        <v>-49524833</v>
      </c>
      <c r="Q704" s="65"/>
      <c r="R704" s="65"/>
      <c r="S704" s="65"/>
      <c r="T704" s="65"/>
      <c r="U704" s="65"/>
      <c r="V704" s="65"/>
      <c r="W704" s="65">
        <f>SUM(Table1[[#This Row],[ADOPTED
Supplies]:[ADOPTED
Other]])+Table1[[#This Row],[
 ADOPTED
Capital Expenditures]]</f>
        <v>0</v>
      </c>
      <c r="X704" s="65"/>
      <c r="Y704" s="65"/>
      <c r="Z704" s="78">
        <v>-49524833</v>
      </c>
      <c r="AA704" s="65"/>
      <c r="AB704" s="66" t="s">
        <v>2654</v>
      </c>
      <c r="AC704" s="62" t="s">
        <v>2655</v>
      </c>
      <c r="AD704" s="62" t="s">
        <v>2656</v>
      </c>
      <c r="AE704" s="62" t="s">
        <v>94</v>
      </c>
      <c r="AF704" s="62" t="s">
        <v>69</v>
      </c>
      <c r="AG704" s="91"/>
      <c r="AH704" s="66" t="e">
        <v>#N/A</v>
      </c>
      <c r="AI704" s="66"/>
      <c r="AJ704" s="62"/>
      <c r="AK704" s="62"/>
      <c r="AL704" s="62"/>
      <c r="AM704" s="62"/>
      <c r="AN704" s="62"/>
      <c r="AO704" s="62" t="s">
        <v>70</v>
      </c>
      <c r="AP704" s="62"/>
      <c r="AQ704" s="62"/>
      <c r="AR704" s="87"/>
      <c r="AS704" s="87"/>
      <c r="AT704" s="115" t="e">
        <v>#N/A</v>
      </c>
      <c r="AU704" s="117" t="b">
        <f>IF(Table1[[#This Row],[PROPOSED
Form ID Name]]=Table1[[#This Row],[ADOPTED
Form ID Name]],TRUE,FALSE)</f>
        <v>1</v>
      </c>
      <c r="AV704" s="121" t="e">
        <v>#N/A</v>
      </c>
      <c r="AW704" s="122" t="b">
        <f>AND(Table1[[#This Row],[PROPOSED Adjustment Description]]=Table1[[#This Row],[ ADOPTED
Adjustment Description]],TRUE,FALSE)</f>
        <v>0</v>
      </c>
    </row>
    <row r="705" spans="1:49" s="1" customFormat="1" ht="45" customHeight="1" x14ac:dyDescent="0.15">
      <c r="A705" s="67">
        <v>700039</v>
      </c>
      <c r="B705" s="79" t="s">
        <v>907</v>
      </c>
      <c r="C705" s="69">
        <v>2115</v>
      </c>
      <c r="D705" s="79" t="s">
        <v>898</v>
      </c>
      <c r="E705" s="79" t="s">
        <v>103</v>
      </c>
      <c r="F705" s="79" t="s">
        <v>83</v>
      </c>
      <c r="G705" s="79" t="s">
        <v>142</v>
      </c>
      <c r="H705" s="79" t="s">
        <v>83</v>
      </c>
      <c r="I705" s="125">
        <v>57870</v>
      </c>
      <c r="J705" s="127" t="s">
        <v>2657</v>
      </c>
      <c r="K705" s="80"/>
      <c r="L705" s="81"/>
      <c r="M705" s="81"/>
      <c r="N705" s="81"/>
      <c r="O705" s="81">
        <f>SUM(Table1[[#This Row],[Salaries and Wages]:[Variable Fringe]])</f>
        <v>0</v>
      </c>
      <c r="P705" s="81"/>
      <c r="Q705" s="81"/>
      <c r="R705" s="81"/>
      <c r="S705" s="81"/>
      <c r="T705" s="81"/>
      <c r="U705" s="81"/>
      <c r="V705" s="83">
        <v>-672000</v>
      </c>
      <c r="W705" s="83">
        <f>SUM(Table1[[#This Row],[ADOPTED
Supplies]:[ADOPTED
Other]])+Table1[[#This Row],[
 ADOPTED
Capital Expenditures]]</f>
        <v>0</v>
      </c>
      <c r="X705" s="81"/>
      <c r="Y705" s="81"/>
      <c r="Z705" s="83">
        <v>-672000</v>
      </c>
      <c r="AA705" s="81"/>
      <c r="AB705" s="82" t="s">
        <v>2658</v>
      </c>
      <c r="AC705" s="68" t="s">
        <v>2659</v>
      </c>
      <c r="AD705" s="68" t="s">
        <v>2660</v>
      </c>
      <c r="AE705" s="79" t="s">
        <v>94</v>
      </c>
      <c r="AF705" s="79" t="s">
        <v>69</v>
      </c>
      <c r="AG705" s="94"/>
      <c r="AH705" s="82" t="e">
        <v>#N/A</v>
      </c>
      <c r="AI705" s="82"/>
      <c r="AJ705" s="79"/>
      <c r="AK705" s="79"/>
      <c r="AL705" s="79"/>
      <c r="AM705" s="79"/>
      <c r="AN705" s="79"/>
      <c r="AO705" s="68" t="s">
        <v>83</v>
      </c>
      <c r="AP705" s="68"/>
      <c r="AQ705" s="68"/>
      <c r="AR705" s="87"/>
      <c r="AS705" s="87"/>
      <c r="AT705" s="115" t="e">
        <v>#N/A</v>
      </c>
      <c r="AU705" s="117" t="b">
        <f>IF(Table1[[#This Row],[PROPOSED
Form ID Name]]=Table1[[#This Row],[ADOPTED
Form ID Name]],TRUE,FALSE)</f>
        <v>1</v>
      </c>
      <c r="AV705" s="121" t="e">
        <v>#N/A</v>
      </c>
      <c r="AW705" s="122" t="b">
        <f>AND(Table1[[#This Row],[PROPOSED Adjustment Description]]=Table1[[#This Row],[ ADOPTED
Adjustment Description]],TRUE,FALSE)</f>
        <v>0</v>
      </c>
    </row>
    <row r="706" spans="1:49" s="1" customFormat="1" ht="45" customHeight="1" x14ac:dyDescent="0.15">
      <c r="A706" s="61">
        <v>700036</v>
      </c>
      <c r="B706" s="62" t="s">
        <v>503</v>
      </c>
      <c r="C706" s="63">
        <v>1611</v>
      </c>
      <c r="D706" s="62" t="s">
        <v>504</v>
      </c>
      <c r="E706" s="62" t="s">
        <v>103</v>
      </c>
      <c r="F706" s="62" t="s">
        <v>60</v>
      </c>
      <c r="G706" s="62" t="s">
        <v>61</v>
      </c>
      <c r="H706" s="62" t="s">
        <v>83</v>
      </c>
      <c r="I706" s="125">
        <v>57878</v>
      </c>
      <c r="J706" s="126" t="s">
        <v>2661</v>
      </c>
      <c r="K706" s="64">
        <v>40</v>
      </c>
      <c r="L706" s="65">
        <v>4115659</v>
      </c>
      <c r="M706" s="65">
        <v>875515</v>
      </c>
      <c r="N706" s="65">
        <v>415127</v>
      </c>
      <c r="O706" s="65">
        <f>SUM(Table1[[#This Row],[Salaries and Wages]:[Variable Fringe]])</f>
        <v>0</v>
      </c>
      <c r="P706" s="65">
        <v>1680</v>
      </c>
      <c r="Q706" s="65">
        <v>840</v>
      </c>
      <c r="R706" s="65">
        <v>84800</v>
      </c>
      <c r="S706" s="65">
        <v>2100</v>
      </c>
      <c r="T706" s="65"/>
      <c r="U706" s="65"/>
      <c r="V706" s="65"/>
      <c r="W706" s="65">
        <f>SUM(Table1[[#This Row],[ADOPTED
Supplies]:[ADOPTED
Other]])+Table1[[#This Row],[
 ADOPTED
Capital Expenditures]]</f>
        <v>0</v>
      </c>
      <c r="X706" s="65"/>
      <c r="Y706" s="65"/>
      <c r="Z706" s="65">
        <v>5495721</v>
      </c>
      <c r="AA706" s="65"/>
      <c r="AB706" s="66" t="s">
        <v>2662</v>
      </c>
      <c r="AC706" s="62" t="s">
        <v>2663</v>
      </c>
      <c r="AD706" s="62" t="s">
        <v>2664</v>
      </c>
      <c r="AE706" s="62" t="s">
        <v>67</v>
      </c>
      <c r="AF706" s="62" t="s">
        <v>3000</v>
      </c>
      <c r="AG706" s="91"/>
      <c r="AH706" s="66" t="e">
        <v>#N/A</v>
      </c>
      <c r="AI706" s="66"/>
      <c r="AJ706" s="62"/>
      <c r="AK706" s="62"/>
      <c r="AL706" s="62"/>
      <c r="AM706" s="62"/>
      <c r="AN706" s="62"/>
      <c r="AO706" s="62"/>
      <c r="AP706" s="62"/>
      <c r="AQ706" s="62" t="s">
        <v>179</v>
      </c>
      <c r="AR706" s="62"/>
      <c r="AS706" s="62"/>
      <c r="AT706" s="115" t="e">
        <v>#N/A</v>
      </c>
      <c r="AU706" s="117" t="b">
        <f>IF(Table1[[#This Row],[PROPOSED
Form ID Name]]=Table1[[#This Row],[ADOPTED
Form ID Name]],TRUE,FALSE)</f>
        <v>1</v>
      </c>
      <c r="AV706" s="121" t="e">
        <v>#N/A</v>
      </c>
      <c r="AW706" s="122" t="b">
        <f>AND(Table1[[#This Row],[PROPOSED Adjustment Description]]=Table1[[#This Row],[ ADOPTED
Adjustment Description]],TRUE,FALSE)</f>
        <v>0</v>
      </c>
    </row>
    <row r="707" spans="1:49" s="1" customFormat="1" ht="45" customHeight="1" x14ac:dyDescent="0.15">
      <c r="A707" s="61">
        <v>720041</v>
      </c>
      <c r="B707" s="73" t="s">
        <v>2261</v>
      </c>
      <c r="C707" s="63">
        <v>1319</v>
      </c>
      <c r="D707" s="73" t="s">
        <v>2262</v>
      </c>
      <c r="E707" s="73" t="s">
        <v>103</v>
      </c>
      <c r="F707" s="73" t="s">
        <v>83</v>
      </c>
      <c r="G707" s="73" t="s">
        <v>83</v>
      </c>
      <c r="H707" s="73" t="s">
        <v>83</v>
      </c>
      <c r="I707" s="125">
        <v>57879</v>
      </c>
      <c r="J707" s="127" t="s">
        <v>2665</v>
      </c>
      <c r="K707" s="74"/>
      <c r="L707" s="75"/>
      <c r="M707" s="75"/>
      <c r="N707" s="75"/>
      <c r="O707" s="75">
        <f>SUM(Table1[[#This Row],[Salaries and Wages]:[Variable Fringe]])</f>
        <v>0</v>
      </c>
      <c r="P707" s="75"/>
      <c r="Q707" s="75">
        <v>252977</v>
      </c>
      <c r="R707" s="75"/>
      <c r="S707" s="75"/>
      <c r="T707" s="75"/>
      <c r="U707" s="75"/>
      <c r="V707" s="75"/>
      <c r="W707" s="75">
        <f>SUM(Table1[[#This Row],[ADOPTED
Supplies]:[ADOPTED
Other]])+Table1[[#This Row],[
 ADOPTED
Capital Expenditures]]</f>
        <v>0</v>
      </c>
      <c r="X707" s="75"/>
      <c r="Y707" s="75"/>
      <c r="Z707" s="75">
        <v>252977</v>
      </c>
      <c r="AA707" s="75">
        <v>290923</v>
      </c>
      <c r="AB707" s="73" t="s">
        <v>2666</v>
      </c>
      <c r="AC707" s="62" t="s">
        <v>2667</v>
      </c>
      <c r="AD707" s="62" t="s">
        <v>2668</v>
      </c>
      <c r="AE707" s="73" t="s">
        <v>67</v>
      </c>
      <c r="AF707" s="66" t="s">
        <v>2669</v>
      </c>
      <c r="AG707" s="91"/>
      <c r="AH707" s="66" t="e">
        <v>#N/A</v>
      </c>
      <c r="AI707" s="66"/>
      <c r="AJ707" s="66"/>
      <c r="AK707" s="66"/>
      <c r="AL707" s="66"/>
      <c r="AM707" s="66"/>
      <c r="AN707" s="66"/>
      <c r="AO707" s="66"/>
      <c r="AP707" s="66"/>
      <c r="AQ707" s="62" t="s">
        <v>179</v>
      </c>
      <c r="AR707" s="62"/>
      <c r="AS707" s="62"/>
      <c r="AT707" s="115" t="e">
        <v>#N/A</v>
      </c>
      <c r="AU707" s="117" t="b">
        <f>IF(Table1[[#This Row],[PROPOSED
Form ID Name]]=Table1[[#This Row],[ADOPTED
Form ID Name]],TRUE,FALSE)</f>
        <v>1</v>
      </c>
      <c r="AV707" s="121" t="e">
        <v>#N/A</v>
      </c>
      <c r="AW707" s="122" t="b">
        <f>AND(Table1[[#This Row],[PROPOSED Adjustment Description]]=Table1[[#This Row],[ ADOPTED
Adjustment Description]],TRUE,FALSE)</f>
        <v>0</v>
      </c>
    </row>
    <row r="708" spans="1:49" s="1" customFormat="1" ht="45" customHeight="1" x14ac:dyDescent="0.15">
      <c r="A708" s="67">
        <v>200226</v>
      </c>
      <c r="B708" s="79" t="s">
        <v>2189</v>
      </c>
      <c r="C708" s="69">
        <v>1611</v>
      </c>
      <c r="D708" s="79" t="s">
        <v>504</v>
      </c>
      <c r="E708" s="79" t="s">
        <v>103</v>
      </c>
      <c r="F708" s="79" t="s">
        <v>83</v>
      </c>
      <c r="G708" s="79" t="s">
        <v>61</v>
      </c>
      <c r="H708" s="79" t="s">
        <v>83</v>
      </c>
      <c r="I708" s="125">
        <v>57887</v>
      </c>
      <c r="J708" s="127" t="s">
        <v>2670</v>
      </c>
      <c r="K708" s="80"/>
      <c r="L708" s="81"/>
      <c r="M708" s="81"/>
      <c r="N708" s="81"/>
      <c r="O708" s="81">
        <f>SUM(Table1[[#This Row],[Salaries and Wages]:[Variable Fringe]])</f>
        <v>1650747</v>
      </c>
      <c r="P708" s="81"/>
      <c r="Q708" s="81">
        <v>3550</v>
      </c>
      <c r="R708" s="81"/>
      <c r="S708" s="81"/>
      <c r="T708" s="81"/>
      <c r="U708" s="81"/>
      <c r="V708" s="81"/>
      <c r="W708" s="81">
        <f>SUM(Table1[[#This Row],[ADOPTED
Supplies]:[ADOPTED
Other]])+Table1[[#This Row],[
 ADOPTED
Capital Expenditures]]</f>
        <v>0</v>
      </c>
      <c r="X708" s="81"/>
      <c r="Y708" s="81"/>
      <c r="Z708" s="81">
        <v>3550</v>
      </c>
      <c r="AA708" s="81"/>
      <c r="AB708" s="79" t="s">
        <v>2671</v>
      </c>
      <c r="AC708" s="68" t="s">
        <v>2672</v>
      </c>
      <c r="AD708" s="68" t="s">
        <v>2672</v>
      </c>
      <c r="AE708" s="79" t="s">
        <v>94</v>
      </c>
      <c r="AF708" s="79" t="s">
        <v>69</v>
      </c>
      <c r="AG708" s="94"/>
      <c r="AH708" s="82" t="e">
        <v>#N/A</v>
      </c>
      <c r="AI708" s="82"/>
      <c r="AJ708" s="79"/>
      <c r="AK708" s="79"/>
      <c r="AL708" s="79"/>
      <c r="AM708" s="79"/>
      <c r="AN708" s="79"/>
      <c r="AO708" s="68" t="s">
        <v>70</v>
      </c>
      <c r="AP708" s="68"/>
      <c r="AQ708" s="68"/>
      <c r="AR708" s="87"/>
      <c r="AS708" s="87"/>
      <c r="AT708" s="115" t="e">
        <v>#N/A</v>
      </c>
      <c r="AU708" s="117" t="b">
        <f>IF(Table1[[#This Row],[PROPOSED
Form ID Name]]=Table1[[#This Row],[ADOPTED
Form ID Name]],TRUE,FALSE)</f>
        <v>1</v>
      </c>
      <c r="AV708" s="121" t="e">
        <v>#N/A</v>
      </c>
      <c r="AW708" s="122" t="e">
        <f>AND(Table1[[#This Row],[PROPOSED Adjustment Description]]=Table1[[#This Row],[ ADOPTED
Adjustment Description]],TRUE,FALSE)</f>
        <v>#N/A</v>
      </c>
    </row>
    <row r="709" spans="1:49" s="1" customFormat="1" ht="45" customHeight="1" x14ac:dyDescent="0.15">
      <c r="A709" s="61">
        <v>200226</v>
      </c>
      <c r="B709" s="73" t="s">
        <v>2189</v>
      </c>
      <c r="C709" s="63">
        <v>1611</v>
      </c>
      <c r="D709" s="73" t="s">
        <v>504</v>
      </c>
      <c r="E709" s="73" t="s">
        <v>103</v>
      </c>
      <c r="F709" s="73" t="s">
        <v>83</v>
      </c>
      <c r="G709" s="73" t="s">
        <v>61</v>
      </c>
      <c r="H709" s="73" t="s">
        <v>83</v>
      </c>
      <c r="I709" s="125">
        <v>57889</v>
      </c>
      <c r="J709" s="127" t="s">
        <v>2673</v>
      </c>
      <c r="K709" s="74"/>
      <c r="L709" s="75"/>
      <c r="M709" s="75"/>
      <c r="N709" s="75"/>
      <c r="O709" s="75">
        <f>SUM(Table1[[#This Row],[Salaries and Wages]:[Variable Fringe]])</f>
        <v>2194510</v>
      </c>
      <c r="P709" s="75"/>
      <c r="Q709" s="75">
        <v>15973</v>
      </c>
      <c r="R709" s="75"/>
      <c r="S709" s="75"/>
      <c r="T709" s="75"/>
      <c r="U709" s="75"/>
      <c r="V709" s="75"/>
      <c r="W709" s="75">
        <f>SUM(Table1[[#This Row],[ADOPTED
Supplies]:[ADOPTED
Other]])+Table1[[#This Row],[
 ADOPTED
Capital Expenditures]]</f>
        <v>0</v>
      </c>
      <c r="X709" s="75"/>
      <c r="Y709" s="75"/>
      <c r="Z709" s="75">
        <v>15973</v>
      </c>
      <c r="AA709" s="75"/>
      <c r="AB709" s="73" t="s">
        <v>2674</v>
      </c>
      <c r="AC709" s="62" t="s">
        <v>2675</v>
      </c>
      <c r="AD709" s="62" t="s">
        <v>2676</v>
      </c>
      <c r="AE709" s="73" t="s">
        <v>94</v>
      </c>
      <c r="AF709" s="73" t="s">
        <v>69</v>
      </c>
      <c r="AG709" s="93"/>
      <c r="AH709" s="76" t="e">
        <v>#N/A</v>
      </c>
      <c r="AI709" s="76"/>
      <c r="AJ709" s="73"/>
      <c r="AK709" s="73"/>
      <c r="AL709" s="73"/>
      <c r="AM709" s="73"/>
      <c r="AN709" s="73"/>
      <c r="AO709" s="62" t="s">
        <v>70</v>
      </c>
      <c r="AP709" s="62"/>
      <c r="AQ709" s="62"/>
      <c r="AR709" s="87"/>
      <c r="AS709" s="87"/>
      <c r="AT709" s="115" t="e">
        <v>#N/A</v>
      </c>
      <c r="AU709" s="117" t="b">
        <f>IF(Table1[[#This Row],[PROPOSED
Form ID Name]]=Table1[[#This Row],[ADOPTED
Form ID Name]],TRUE,FALSE)</f>
        <v>1</v>
      </c>
      <c r="AV709" s="121" t="e">
        <v>#N/A</v>
      </c>
      <c r="AW709" s="122" t="e">
        <f>AND(Table1[[#This Row],[PROPOSED Adjustment Description]]=Table1[[#This Row],[ ADOPTED
Adjustment Description]],TRUE,FALSE)</f>
        <v>#N/A</v>
      </c>
    </row>
    <row r="710" spans="1:49" s="1" customFormat="1" ht="45" customHeight="1" x14ac:dyDescent="0.15">
      <c r="A710" s="67">
        <v>700036</v>
      </c>
      <c r="B710" s="79" t="s">
        <v>503</v>
      </c>
      <c r="C710" s="69">
        <v>1611</v>
      </c>
      <c r="D710" s="79" t="s">
        <v>504</v>
      </c>
      <c r="E710" s="79" t="s">
        <v>83</v>
      </c>
      <c r="F710" s="79" t="s">
        <v>83</v>
      </c>
      <c r="G710" s="79" t="s">
        <v>83</v>
      </c>
      <c r="H710" s="79" t="s">
        <v>83</v>
      </c>
      <c r="I710" s="125">
        <v>57890</v>
      </c>
      <c r="J710" s="127" t="s">
        <v>2677</v>
      </c>
      <c r="K710" s="80"/>
      <c r="L710" s="81"/>
      <c r="M710" s="81"/>
      <c r="N710" s="81"/>
      <c r="O710" s="81">
        <f>SUM(Table1[[#This Row],[Salaries and Wages]:[Variable Fringe]])</f>
        <v>187516</v>
      </c>
      <c r="P710" s="81"/>
      <c r="Q710" s="81"/>
      <c r="R710" s="81"/>
      <c r="S710" s="81"/>
      <c r="T710" s="81"/>
      <c r="U710" s="81"/>
      <c r="V710" s="81"/>
      <c r="W710" s="81">
        <f>SUM(Table1[[#This Row],[ADOPTED
Supplies]:[ADOPTED
Other]])+Table1[[#This Row],[
 ADOPTED
Capital Expenditures]]</f>
        <v>86773</v>
      </c>
      <c r="X710" s="81"/>
      <c r="Y710" s="81"/>
      <c r="Z710" s="81"/>
      <c r="AA710" s="81">
        <v>7000000</v>
      </c>
      <c r="AB710" s="79" t="s">
        <v>2678</v>
      </c>
      <c r="AC710" s="68" t="s">
        <v>2679</v>
      </c>
      <c r="AD710" s="68" t="s">
        <v>2679</v>
      </c>
      <c r="AE710" s="79" t="s">
        <v>94</v>
      </c>
      <c r="AF710" s="68"/>
      <c r="AG710" s="92"/>
      <c r="AH710" s="72" t="e">
        <v>#N/A</v>
      </c>
      <c r="AI710" s="72"/>
      <c r="AJ710" s="68"/>
      <c r="AK710" s="68"/>
      <c r="AL710" s="68"/>
      <c r="AM710" s="68"/>
      <c r="AN710" s="68"/>
      <c r="AO710" s="68"/>
      <c r="AP710" s="68"/>
      <c r="AQ710" s="68" t="s">
        <v>83</v>
      </c>
      <c r="AR710" s="68"/>
      <c r="AS710" s="68"/>
      <c r="AT710" s="115" t="e">
        <v>#N/A</v>
      </c>
      <c r="AU710" s="117" t="b">
        <f>IF(Table1[[#This Row],[PROPOSED
Form ID Name]]=Table1[[#This Row],[ADOPTED
Form ID Name]],TRUE,FALSE)</f>
        <v>0</v>
      </c>
      <c r="AV710" s="121" t="e">
        <v>#N/A</v>
      </c>
      <c r="AW710" s="122" t="e">
        <f>AND(Table1[[#This Row],[PROPOSED Adjustment Description]]=Table1[[#This Row],[ ADOPTED
Adjustment Description]],TRUE,FALSE)</f>
        <v>#N/A</v>
      </c>
    </row>
    <row r="711" spans="1:49" s="1" customFormat="1" ht="45" customHeight="1" x14ac:dyDescent="0.15">
      <c r="A711" s="61">
        <v>700036</v>
      </c>
      <c r="B711" s="62" t="s">
        <v>503</v>
      </c>
      <c r="C711" s="63">
        <v>1611</v>
      </c>
      <c r="D711" s="62" t="s">
        <v>504</v>
      </c>
      <c r="E711" s="62" t="s">
        <v>103</v>
      </c>
      <c r="F711" s="62" t="s">
        <v>83</v>
      </c>
      <c r="G711" s="62" t="s">
        <v>61</v>
      </c>
      <c r="H711" s="62" t="s">
        <v>83</v>
      </c>
      <c r="I711" s="125">
        <v>57891</v>
      </c>
      <c r="J711" s="126" t="s">
        <v>2680</v>
      </c>
      <c r="K711" s="64"/>
      <c r="L711" s="65"/>
      <c r="M711" s="65"/>
      <c r="N711" s="65"/>
      <c r="O711" s="65">
        <f>SUM(Table1[[#This Row],[Salaries and Wages]:[Variable Fringe]])</f>
        <v>0</v>
      </c>
      <c r="P711" s="65"/>
      <c r="Q711" s="65">
        <v>3000000</v>
      </c>
      <c r="R711" s="65"/>
      <c r="S711" s="65"/>
      <c r="T711" s="65"/>
      <c r="U711" s="65"/>
      <c r="V711" s="65"/>
      <c r="W711" s="65">
        <f>SUM(Table1[[#This Row],[ADOPTED
Supplies]:[ADOPTED
Other]])+Table1[[#This Row],[
 ADOPTED
Capital Expenditures]]</f>
        <v>0</v>
      </c>
      <c r="X711" s="65"/>
      <c r="Y711" s="65"/>
      <c r="Z711" s="65">
        <v>3000000</v>
      </c>
      <c r="AA711" s="65"/>
      <c r="AB711" s="66" t="s">
        <v>2681</v>
      </c>
      <c r="AC711" s="62" t="s">
        <v>2682</v>
      </c>
      <c r="AD711" s="66" t="s">
        <v>2683</v>
      </c>
      <c r="AE711" s="62" t="s">
        <v>67</v>
      </c>
      <c r="AF711" s="62" t="s">
        <v>2684</v>
      </c>
      <c r="AG711" s="91"/>
      <c r="AH711" s="66" t="e">
        <v>#N/A</v>
      </c>
      <c r="AI711" s="66"/>
      <c r="AJ711" s="62"/>
      <c r="AK711" s="62"/>
      <c r="AL711" s="62"/>
      <c r="AM711" s="62"/>
      <c r="AN711" s="62"/>
      <c r="AO711" s="62"/>
      <c r="AP711" s="62"/>
      <c r="AQ711" s="62" t="s">
        <v>83</v>
      </c>
      <c r="AR711" s="62"/>
      <c r="AS711" s="62"/>
      <c r="AT711" s="115" t="e">
        <v>#N/A</v>
      </c>
      <c r="AU711" s="117" t="b">
        <f>IF(Table1[[#This Row],[PROPOSED
Form ID Name]]=Table1[[#This Row],[ADOPTED
Form ID Name]],TRUE,FALSE)</f>
        <v>1</v>
      </c>
      <c r="AV711" s="121" t="e">
        <v>#N/A</v>
      </c>
      <c r="AW711" s="122" t="e">
        <f>AND(Table1[[#This Row],[PROPOSED Adjustment Description]]=Table1[[#This Row],[ ADOPTED
Adjustment Description]],TRUE,FALSE)</f>
        <v>#N/A</v>
      </c>
    </row>
    <row r="712" spans="1:49" s="1" customFormat="1" ht="45" customHeight="1" x14ac:dyDescent="0.15">
      <c r="A712" s="67">
        <v>700036</v>
      </c>
      <c r="B712" s="79" t="s">
        <v>503</v>
      </c>
      <c r="C712" s="69">
        <v>1611</v>
      </c>
      <c r="D712" s="79" t="s">
        <v>504</v>
      </c>
      <c r="E712" s="79" t="s">
        <v>72</v>
      </c>
      <c r="F712" s="79" t="s">
        <v>83</v>
      </c>
      <c r="G712" s="79" t="s">
        <v>61</v>
      </c>
      <c r="H712" s="79" t="s">
        <v>83</v>
      </c>
      <c r="I712" s="125">
        <v>57892</v>
      </c>
      <c r="J712" s="127" t="s">
        <v>2687</v>
      </c>
      <c r="K712" s="80"/>
      <c r="L712" s="81"/>
      <c r="M712" s="81"/>
      <c r="N712" s="81"/>
      <c r="O712" s="81">
        <f>SUM(Table1[[#This Row],[Salaries and Wages]:[Variable Fringe]])</f>
        <v>0</v>
      </c>
      <c r="P712" s="81"/>
      <c r="Q712" s="81">
        <v>250000</v>
      </c>
      <c r="R712" s="81"/>
      <c r="S712" s="81"/>
      <c r="T712" s="81"/>
      <c r="U712" s="81"/>
      <c r="V712" s="81"/>
      <c r="W712" s="81">
        <f>SUM(Table1[[#This Row],[ADOPTED
Supplies]:[ADOPTED
Other]])+Table1[[#This Row],[
 ADOPTED
Capital Expenditures]]</f>
        <v>0</v>
      </c>
      <c r="X712" s="81"/>
      <c r="Y712" s="81"/>
      <c r="Z712" s="81">
        <v>250000</v>
      </c>
      <c r="AA712" s="81"/>
      <c r="AB712" s="79" t="s">
        <v>2688</v>
      </c>
      <c r="AC712" s="68" t="s">
        <v>2689</v>
      </c>
      <c r="AD712" s="68" t="s">
        <v>2690</v>
      </c>
      <c r="AE712" s="79" t="s">
        <v>67</v>
      </c>
      <c r="AF712" s="72" t="s">
        <v>2691</v>
      </c>
      <c r="AG712" s="92"/>
      <c r="AH712" s="72" t="e">
        <v>#N/A</v>
      </c>
      <c r="AI712" s="72"/>
      <c r="AJ712" s="72"/>
      <c r="AK712" s="72"/>
      <c r="AL712" s="72"/>
      <c r="AM712" s="72"/>
      <c r="AN712" s="72"/>
      <c r="AO712" s="72"/>
      <c r="AP712" s="72"/>
      <c r="AQ712" s="68" t="s">
        <v>70</v>
      </c>
      <c r="AR712" s="68"/>
      <c r="AS712" s="68"/>
      <c r="AT712" s="115" t="e">
        <v>#N/A</v>
      </c>
      <c r="AU712" s="117" t="b">
        <f>IF(Table1[[#This Row],[PROPOSED
Form ID Name]]=Table1[[#This Row],[ADOPTED
Form ID Name]],TRUE,FALSE)</f>
        <v>1</v>
      </c>
      <c r="AV712" s="121" t="e">
        <v>#N/A</v>
      </c>
      <c r="AW712" s="122" t="e">
        <f>AND(Table1[[#This Row],[PROPOSED Adjustment Description]]=Table1[[#This Row],[ ADOPTED
Adjustment Description]],TRUE,FALSE)</f>
        <v>#N/A</v>
      </c>
    </row>
    <row r="713" spans="1:49" s="1" customFormat="1" ht="45" customHeight="1" x14ac:dyDescent="0.15">
      <c r="A713" s="61">
        <v>700036</v>
      </c>
      <c r="B713" s="73" t="s">
        <v>503</v>
      </c>
      <c r="C713" s="63">
        <v>1611</v>
      </c>
      <c r="D713" s="73" t="s">
        <v>504</v>
      </c>
      <c r="E713" s="73" t="s">
        <v>103</v>
      </c>
      <c r="F713" s="73" t="s">
        <v>83</v>
      </c>
      <c r="G713" s="73" t="s">
        <v>61</v>
      </c>
      <c r="H713" s="73" t="s">
        <v>83</v>
      </c>
      <c r="I713" s="125">
        <v>57893</v>
      </c>
      <c r="J713" s="127" t="s">
        <v>2692</v>
      </c>
      <c r="K713" s="74"/>
      <c r="L713" s="75"/>
      <c r="M713" s="75"/>
      <c r="N713" s="75"/>
      <c r="O713" s="75">
        <f>SUM(Table1[[#This Row],[Salaries and Wages]:[Variable Fringe]])</f>
        <v>0</v>
      </c>
      <c r="P713" s="75"/>
      <c r="Q713" s="75">
        <v>56825</v>
      </c>
      <c r="R713" s="75"/>
      <c r="S713" s="75"/>
      <c r="T713" s="75"/>
      <c r="U713" s="75"/>
      <c r="V713" s="75"/>
      <c r="W713" s="75">
        <f>SUM(Table1[[#This Row],[ADOPTED
Supplies]:[ADOPTED
Other]])+Table1[[#This Row],[
 ADOPTED
Capital Expenditures]]</f>
        <v>262000</v>
      </c>
      <c r="X713" s="75"/>
      <c r="Y713" s="75"/>
      <c r="Z713" s="75">
        <v>56825</v>
      </c>
      <c r="AA713" s="75"/>
      <c r="AB713" s="73" t="s">
        <v>2693</v>
      </c>
      <c r="AC713" s="62" t="s">
        <v>2672</v>
      </c>
      <c r="AD713" s="66" t="s">
        <v>2694</v>
      </c>
      <c r="AE713" s="73" t="s">
        <v>94</v>
      </c>
      <c r="AF713" s="62" t="s">
        <v>69</v>
      </c>
      <c r="AG713" s="91"/>
      <c r="AH713" s="66" t="e">
        <v>#N/A</v>
      </c>
      <c r="AI713" s="66"/>
      <c r="AJ713" s="62"/>
      <c r="AK713" s="62"/>
      <c r="AL713" s="62"/>
      <c r="AM713" s="62"/>
      <c r="AN713" s="62"/>
      <c r="AO713" s="62"/>
      <c r="AP713" s="62"/>
      <c r="AQ713" s="62" t="s">
        <v>83</v>
      </c>
      <c r="AR713" s="62"/>
      <c r="AS713" s="62"/>
      <c r="AT713" s="115" t="e">
        <v>#N/A</v>
      </c>
      <c r="AU713" s="117" t="b">
        <f>IF(Table1[[#This Row],[PROPOSED
Form ID Name]]=Table1[[#This Row],[ADOPTED
Form ID Name]],TRUE,FALSE)</f>
        <v>1</v>
      </c>
      <c r="AV713" s="121" t="e">
        <v>#N/A</v>
      </c>
      <c r="AW713" s="122" t="e">
        <f>AND(Table1[[#This Row],[PROPOSED Adjustment Description]]=Table1[[#This Row],[ ADOPTED
Adjustment Description]],TRUE,FALSE)</f>
        <v>#N/A</v>
      </c>
    </row>
    <row r="714" spans="1:49" s="1" customFormat="1" ht="45" customHeight="1" x14ac:dyDescent="0.15">
      <c r="A714" s="67">
        <v>100000</v>
      </c>
      <c r="B714" s="79" t="s">
        <v>57</v>
      </c>
      <c r="C714" s="69">
        <v>1611</v>
      </c>
      <c r="D714" s="79" t="s">
        <v>504</v>
      </c>
      <c r="E714" s="79" t="s">
        <v>103</v>
      </c>
      <c r="F714" s="79" t="s">
        <v>83</v>
      </c>
      <c r="G714" s="79" t="s">
        <v>61</v>
      </c>
      <c r="H714" s="79" t="s">
        <v>83</v>
      </c>
      <c r="I714" s="125">
        <v>57894</v>
      </c>
      <c r="J714" s="127" t="s">
        <v>2695</v>
      </c>
      <c r="K714" s="80"/>
      <c r="L714" s="81"/>
      <c r="M714" s="81"/>
      <c r="N714" s="81"/>
      <c r="O714" s="81">
        <f>SUM(Table1[[#This Row],[Salaries and Wages]:[Variable Fringe]])</f>
        <v>-1269350</v>
      </c>
      <c r="P714" s="81"/>
      <c r="Q714" s="81">
        <v>64625</v>
      </c>
      <c r="R714" s="81"/>
      <c r="S714" s="81"/>
      <c r="T714" s="81"/>
      <c r="U714" s="81"/>
      <c r="V714" s="81"/>
      <c r="W714" s="81">
        <f>SUM(Table1[[#This Row],[ADOPTED
Supplies]:[ADOPTED
Other]])+Table1[[#This Row],[
 ADOPTED
Capital Expenditures]]</f>
        <v>0</v>
      </c>
      <c r="X714" s="81"/>
      <c r="Y714" s="81"/>
      <c r="Z714" s="81">
        <v>64625</v>
      </c>
      <c r="AA714" s="81"/>
      <c r="AB714" s="79" t="s">
        <v>2696</v>
      </c>
      <c r="AC714" s="68" t="s">
        <v>2672</v>
      </c>
      <c r="AD714" s="68" t="s">
        <v>2697</v>
      </c>
      <c r="AE714" s="79" t="s">
        <v>94</v>
      </c>
      <c r="AF714" s="68" t="s">
        <v>69</v>
      </c>
      <c r="AG714" s="92"/>
      <c r="AH714" s="72" t="e">
        <v>#N/A</v>
      </c>
      <c r="AI714" s="72"/>
      <c r="AJ714" s="68"/>
      <c r="AK714" s="68"/>
      <c r="AL714" s="68"/>
      <c r="AM714" s="68"/>
      <c r="AN714" s="68"/>
      <c r="AO714" s="68"/>
      <c r="AP714" s="68"/>
      <c r="AQ714" s="68"/>
      <c r="AR714" s="68"/>
      <c r="AS714" s="68" t="s">
        <v>83</v>
      </c>
      <c r="AT714" s="115" t="e">
        <v>#N/A</v>
      </c>
      <c r="AU714" s="116" t="b">
        <f>IF(Table1[[#This Row],[PROPOSED
Form ID Name]]=Table1[[#This Row],[ADOPTED
Form ID Name]],TRUE,FALSE)</f>
        <v>1</v>
      </c>
      <c r="AV714" s="121" t="e">
        <v>#N/A</v>
      </c>
      <c r="AW714" s="122" t="e">
        <f>AND(Table1[[#This Row],[PROPOSED Adjustment Description]]=Table1[[#This Row],[ ADOPTED
Adjustment Description]],TRUE,FALSE)</f>
        <v>#N/A</v>
      </c>
    </row>
    <row r="715" spans="1:49" s="1" customFormat="1" ht="45" customHeight="1" x14ac:dyDescent="0.15">
      <c r="A715" s="67">
        <v>700036</v>
      </c>
      <c r="B715" s="79" t="s">
        <v>503</v>
      </c>
      <c r="C715" s="69">
        <v>1611</v>
      </c>
      <c r="D715" s="79" t="s">
        <v>504</v>
      </c>
      <c r="E715" s="79" t="s">
        <v>103</v>
      </c>
      <c r="F715" s="79" t="s">
        <v>83</v>
      </c>
      <c r="G715" s="79" t="s">
        <v>61</v>
      </c>
      <c r="H715" s="79" t="s">
        <v>83</v>
      </c>
      <c r="I715" s="125">
        <v>57895</v>
      </c>
      <c r="J715" s="127" t="s">
        <v>2698</v>
      </c>
      <c r="K715" s="80"/>
      <c r="L715" s="81"/>
      <c r="M715" s="81"/>
      <c r="N715" s="81"/>
      <c r="O715" s="81">
        <f>SUM(Table1[[#This Row],[Salaries and Wages]:[Variable Fringe]])</f>
        <v>91032</v>
      </c>
      <c r="P715" s="81"/>
      <c r="Q715" s="81">
        <v>255633</v>
      </c>
      <c r="R715" s="81"/>
      <c r="S715" s="81"/>
      <c r="T715" s="81"/>
      <c r="U715" s="81"/>
      <c r="V715" s="81"/>
      <c r="W715" s="81">
        <f>SUM(Table1[[#This Row],[ADOPTED
Supplies]:[ADOPTED
Other]])+Table1[[#This Row],[
 ADOPTED
Capital Expenditures]]</f>
        <v>4500</v>
      </c>
      <c r="X715" s="81"/>
      <c r="Y715" s="81"/>
      <c r="Z715" s="81">
        <v>255633</v>
      </c>
      <c r="AA715" s="81"/>
      <c r="AB715" s="79" t="s">
        <v>2699</v>
      </c>
      <c r="AC715" s="68" t="s">
        <v>2700</v>
      </c>
      <c r="AD715" s="68" t="s">
        <v>2701</v>
      </c>
      <c r="AE715" s="79" t="s">
        <v>94</v>
      </c>
      <c r="AF715" s="68" t="s">
        <v>69</v>
      </c>
      <c r="AG715" s="92"/>
      <c r="AH715" s="72" t="e">
        <v>#N/A</v>
      </c>
      <c r="AI715" s="72"/>
      <c r="AJ715" s="68"/>
      <c r="AK715" s="68"/>
      <c r="AL715" s="68"/>
      <c r="AM715" s="68"/>
      <c r="AN715" s="68"/>
      <c r="AO715" s="68"/>
      <c r="AP715" s="68"/>
      <c r="AQ715" s="68" t="s">
        <v>70</v>
      </c>
      <c r="AR715" s="68"/>
      <c r="AS715" s="68"/>
      <c r="AT715" s="115" t="e">
        <v>#N/A</v>
      </c>
      <c r="AU715" s="117" t="b">
        <f>IF(Table1[[#This Row],[PROPOSED
Form ID Name]]=Table1[[#This Row],[ADOPTED
Form ID Name]],TRUE,FALSE)</f>
        <v>1</v>
      </c>
      <c r="AV715" s="121" t="e">
        <v>#N/A</v>
      </c>
      <c r="AW715" s="122" t="e">
        <f>AND(Table1[[#This Row],[PROPOSED Adjustment Description]]=Table1[[#This Row],[ ADOPTED
Adjustment Description]],TRUE,FALSE)</f>
        <v>#N/A</v>
      </c>
    </row>
    <row r="716" spans="1:49" s="1" customFormat="1" ht="45" customHeight="1" x14ac:dyDescent="0.15">
      <c r="A716" s="61">
        <v>100000</v>
      </c>
      <c r="B716" s="73" t="s">
        <v>57</v>
      </c>
      <c r="C716" s="63">
        <v>1611</v>
      </c>
      <c r="D716" s="73" t="s">
        <v>504</v>
      </c>
      <c r="E716" s="73" t="s">
        <v>103</v>
      </c>
      <c r="F716" s="73" t="s">
        <v>83</v>
      </c>
      <c r="G716" s="73" t="s">
        <v>61</v>
      </c>
      <c r="H716" s="73" t="s">
        <v>83</v>
      </c>
      <c r="I716" s="125">
        <v>57896</v>
      </c>
      <c r="J716" s="127" t="s">
        <v>2702</v>
      </c>
      <c r="K716" s="74"/>
      <c r="L716" s="75"/>
      <c r="M716" s="75"/>
      <c r="N716" s="75"/>
      <c r="O716" s="75">
        <f>SUM(Table1[[#This Row],[Salaries and Wages]:[Variable Fringe]])</f>
        <v>0</v>
      </c>
      <c r="P716" s="75"/>
      <c r="Q716" s="75">
        <v>135651</v>
      </c>
      <c r="R716" s="75"/>
      <c r="S716" s="75"/>
      <c r="T716" s="75"/>
      <c r="U716" s="75"/>
      <c r="V716" s="75"/>
      <c r="W716" s="75">
        <f>SUM(Table1[[#This Row],[ADOPTED
Supplies]:[ADOPTED
Other]])+Table1[[#This Row],[
 ADOPTED
Capital Expenditures]]</f>
        <v>0</v>
      </c>
      <c r="X716" s="75"/>
      <c r="Y716" s="75"/>
      <c r="Z716" s="75">
        <v>135651</v>
      </c>
      <c r="AA716" s="75"/>
      <c r="AB716" s="73" t="s">
        <v>2703</v>
      </c>
      <c r="AC716" s="62" t="s">
        <v>2704</v>
      </c>
      <c r="AD716" s="62" t="s">
        <v>2705</v>
      </c>
      <c r="AE716" s="73" t="s">
        <v>94</v>
      </c>
      <c r="AF716" s="62" t="s">
        <v>69</v>
      </c>
      <c r="AG716" s="91"/>
      <c r="AH716" s="66" t="e">
        <v>#N/A</v>
      </c>
      <c r="AI716" s="66"/>
      <c r="AJ716" s="62"/>
      <c r="AK716" s="62"/>
      <c r="AL716" s="62"/>
      <c r="AM716" s="62"/>
      <c r="AN716" s="62"/>
      <c r="AO716" s="62"/>
      <c r="AP716" s="62"/>
      <c r="AQ716" s="62"/>
      <c r="AR716" s="62"/>
      <c r="AS716" s="62" t="s">
        <v>83</v>
      </c>
      <c r="AT716" s="115" t="e">
        <v>#N/A</v>
      </c>
      <c r="AU716" s="116" t="b">
        <f>IF(Table1[[#This Row],[PROPOSED
Form ID Name]]=Table1[[#This Row],[ADOPTED
Form ID Name]],TRUE,FALSE)</f>
        <v>1</v>
      </c>
      <c r="AV716" s="121" t="e">
        <v>#N/A</v>
      </c>
      <c r="AW716" s="122" t="e">
        <f>AND(Table1[[#This Row],[PROPOSED Adjustment Description]]=Table1[[#This Row],[ ADOPTED
Adjustment Description]],TRUE,FALSE)</f>
        <v>#N/A</v>
      </c>
    </row>
    <row r="717" spans="1:49" s="1" customFormat="1" ht="45" customHeight="1" x14ac:dyDescent="0.15">
      <c r="A717" s="61">
        <v>700036</v>
      </c>
      <c r="B717" s="73" t="s">
        <v>503</v>
      </c>
      <c r="C717" s="63">
        <v>1611</v>
      </c>
      <c r="D717" s="73" t="s">
        <v>504</v>
      </c>
      <c r="E717" s="73" t="s">
        <v>465</v>
      </c>
      <c r="F717" s="73" t="s">
        <v>60</v>
      </c>
      <c r="G717" s="73" t="s">
        <v>104</v>
      </c>
      <c r="H717" s="73" t="s">
        <v>284</v>
      </c>
      <c r="I717" s="125">
        <v>57897</v>
      </c>
      <c r="J717" s="127" t="s">
        <v>2706</v>
      </c>
      <c r="K717" s="74"/>
      <c r="L717" s="75"/>
      <c r="M717" s="75"/>
      <c r="N717" s="75"/>
      <c r="O717" s="75">
        <f>SUM(Table1[[#This Row],[Salaries and Wages]:[Variable Fringe]])</f>
        <v>541492</v>
      </c>
      <c r="P717" s="75"/>
      <c r="Q717" s="75"/>
      <c r="R717" s="75">
        <v>20000</v>
      </c>
      <c r="S717" s="75"/>
      <c r="T717" s="75"/>
      <c r="U717" s="75"/>
      <c r="V717" s="75"/>
      <c r="W717" s="75">
        <f>SUM(Table1[[#This Row],[ADOPTED
Supplies]:[ADOPTED
Other]])+Table1[[#This Row],[
 ADOPTED
Capital Expenditures]]</f>
        <v>0</v>
      </c>
      <c r="X717" s="75"/>
      <c r="Y717" s="75"/>
      <c r="Z717" s="75">
        <v>20000</v>
      </c>
      <c r="AA717" s="75"/>
      <c r="AB717" s="76" t="s">
        <v>2707</v>
      </c>
      <c r="AC717" s="62" t="s">
        <v>2708</v>
      </c>
      <c r="AD717" s="66" t="s">
        <v>2709</v>
      </c>
      <c r="AE717" s="73" t="s">
        <v>67</v>
      </c>
      <c r="AF717" s="66" t="s">
        <v>2710</v>
      </c>
      <c r="AG717" s="91"/>
      <c r="AH717" s="66" t="e">
        <v>#N/A</v>
      </c>
      <c r="AI717" s="66"/>
      <c r="AJ717" s="66"/>
      <c r="AK717" s="66"/>
      <c r="AL717" s="66"/>
      <c r="AM717" s="66"/>
      <c r="AN717" s="66"/>
      <c r="AO717" s="66"/>
      <c r="AP717" s="66"/>
      <c r="AQ717" s="62" t="s">
        <v>179</v>
      </c>
      <c r="AR717" s="62"/>
      <c r="AS717" s="62"/>
      <c r="AT717" s="115" t="e">
        <v>#N/A</v>
      </c>
      <c r="AU717" s="117" t="b">
        <f>IF(Table1[[#This Row],[PROPOSED
Form ID Name]]=Table1[[#This Row],[ADOPTED
Form ID Name]],TRUE,FALSE)</f>
        <v>1</v>
      </c>
      <c r="AV717" s="121" t="e">
        <v>#N/A</v>
      </c>
      <c r="AW717" s="122" t="e">
        <f>AND(Table1[[#This Row],[PROPOSED Adjustment Description]]=Table1[[#This Row],[ ADOPTED
Adjustment Description]],TRUE,FALSE)</f>
        <v>#N/A</v>
      </c>
    </row>
    <row r="718" spans="1:49" s="1" customFormat="1" ht="45" customHeight="1" x14ac:dyDescent="0.15">
      <c r="A718" s="67">
        <v>700036</v>
      </c>
      <c r="B718" s="68" t="s">
        <v>503</v>
      </c>
      <c r="C718" s="69">
        <v>1611</v>
      </c>
      <c r="D718" s="68" t="s">
        <v>504</v>
      </c>
      <c r="E718" s="68" t="s">
        <v>293</v>
      </c>
      <c r="F718" s="68" t="s">
        <v>60</v>
      </c>
      <c r="G718" s="68" t="s">
        <v>104</v>
      </c>
      <c r="H718" s="68" t="s">
        <v>284</v>
      </c>
      <c r="I718" s="125">
        <v>57898</v>
      </c>
      <c r="J718" s="126" t="s">
        <v>2711</v>
      </c>
      <c r="K718" s="70"/>
      <c r="L718" s="71"/>
      <c r="M718" s="71"/>
      <c r="N718" s="71"/>
      <c r="O718" s="71">
        <f>SUM(Table1[[#This Row],[Salaries and Wages]:[Variable Fringe]])</f>
        <v>0</v>
      </c>
      <c r="P718" s="71"/>
      <c r="Q718" s="71"/>
      <c r="R718" s="71">
        <v>20000</v>
      </c>
      <c r="S718" s="71"/>
      <c r="T718" s="71"/>
      <c r="U718" s="71"/>
      <c r="V718" s="71"/>
      <c r="W718" s="71">
        <f>SUM(Table1[[#This Row],[ADOPTED
Supplies]:[ADOPTED
Other]])+Table1[[#This Row],[
 ADOPTED
Capital Expenditures]]</f>
        <v>0</v>
      </c>
      <c r="X718" s="71"/>
      <c r="Y718" s="71"/>
      <c r="Z718" s="71">
        <v>20000</v>
      </c>
      <c r="AA718" s="71"/>
      <c r="AB718" s="72" t="s">
        <v>2712</v>
      </c>
      <c r="AC718" s="68" t="s">
        <v>2713</v>
      </c>
      <c r="AD718" s="72" t="s">
        <v>2714</v>
      </c>
      <c r="AE718" s="68" t="s">
        <v>67</v>
      </c>
      <c r="AF718" s="68"/>
      <c r="AG718" s="92"/>
      <c r="AH718" s="72" t="e">
        <v>#N/A</v>
      </c>
      <c r="AI718" s="72"/>
      <c r="AJ718" s="68"/>
      <c r="AK718" s="68"/>
      <c r="AL718" s="68"/>
      <c r="AM718" s="68"/>
      <c r="AN718" s="68"/>
      <c r="AO718" s="68"/>
      <c r="AP718" s="68"/>
      <c r="AQ718" s="68" t="s">
        <v>179</v>
      </c>
      <c r="AR718" s="68"/>
      <c r="AS718" s="68"/>
      <c r="AT718" s="115" t="e">
        <v>#N/A</v>
      </c>
      <c r="AU718" s="117" t="b">
        <f>IF(Table1[[#This Row],[PROPOSED
Form ID Name]]=Table1[[#This Row],[ADOPTED
Form ID Name]],TRUE,FALSE)</f>
        <v>1</v>
      </c>
      <c r="AV718" s="121" t="e">
        <v>#N/A</v>
      </c>
      <c r="AW718" s="122" t="e">
        <f>AND(Table1[[#This Row],[PROPOSED Adjustment Description]]=Table1[[#This Row],[ ADOPTED
Adjustment Description]],TRUE,FALSE)</f>
        <v>#N/A</v>
      </c>
    </row>
    <row r="719" spans="1:49" s="1" customFormat="1" ht="45" customHeight="1" x14ac:dyDescent="0.15">
      <c r="A719" s="61">
        <v>700036</v>
      </c>
      <c r="B719" s="73" t="s">
        <v>503</v>
      </c>
      <c r="C719" s="63">
        <v>1611</v>
      </c>
      <c r="D719" s="73" t="s">
        <v>504</v>
      </c>
      <c r="E719" s="73" t="s">
        <v>302</v>
      </c>
      <c r="F719" s="73" t="s">
        <v>60</v>
      </c>
      <c r="G719" s="73" t="s">
        <v>104</v>
      </c>
      <c r="H719" s="73" t="s">
        <v>284</v>
      </c>
      <c r="I719" s="125">
        <v>57899</v>
      </c>
      <c r="J719" s="127" t="s">
        <v>2715</v>
      </c>
      <c r="K719" s="74"/>
      <c r="L719" s="75"/>
      <c r="M719" s="75"/>
      <c r="N719" s="75"/>
      <c r="O719" s="75">
        <f>SUM(Table1[[#This Row],[Salaries and Wages]:[Variable Fringe]])</f>
        <v>0</v>
      </c>
      <c r="P719" s="75"/>
      <c r="Q719" s="75"/>
      <c r="R719" s="75">
        <v>25000</v>
      </c>
      <c r="S719" s="75"/>
      <c r="T719" s="75"/>
      <c r="U719" s="75"/>
      <c r="V719" s="75"/>
      <c r="W719" s="75">
        <f>SUM(Table1[[#This Row],[ADOPTED
Supplies]:[ADOPTED
Other]])+Table1[[#This Row],[
 ADOPTED
Capital Expenditures]]</f>
        <v>0</v>
      </c>
      <c r="X719" s="75"/>
      <c r="Y719" s="75"/>
      <c r="Z719" s="75">
        <v>25000</v>
      </c>
      <c r="AA719" s="75"/>
      <c r="AB719" s="73" t="s">
        <v>2716</v>
      </c>
      <c r="AC719" s="62" t="s">
        <v>2717</v>
      </c>
      <c r="AD719" s="66" t="s">
        <v>2718</v>
      </c>
      <c r="AE719" s="73" t="s">
        <v>67</v>
      </c>
      <c r="AF719" s="66" t="s">
        <v>2719</v>
      </c>
      <c r="AG719" s="91"/>
      <c r="AH719" s="66" t="e">
        <v>#N/A</v>
      </c>
      <c r="AI719" s="66"/>
      <c r="AJ719" s="66"/>
      <c r="AK719" s="66"/>
      <c r="AL719" s="66"/>
      <c r="AM719" s="66"/>
      <c r="AN719" s="66"/>
      <c r="AO719" s="66"/>
      <c r="AP719" s="66"/>
      <c r="AQ719" s="62" t="s">
        <v>179</v>
      </c>
      <c r="AR719" s="62"/>
      <c r="AS719" s="62"/>
      <c r="AT719" s="115" t="e">
        <v>#N/A</v>
      </c>
      <c r="AU719" s="117" t="b">
        <f>IF(Table1[[#This Row],[PROPOSED
Form ID Name]]=Table1[[#This Row],[ADOPTED
Form ID Name]],TRUE,FALSE)</f>
        <v>1</v>
      </c>
      <c r="AV719" s="121" t="e">
        <v>#N/A</v>
      </c>
      <c r="AW719" s="122" t="e">
        <f>AND(Table1[[#This Row],[PROPOSED Adjustment Description]]=Table1[[#This Row],[ ADOPTED
Adjustment Description]],TRUE,FALSE)</f>
        <v>#N/A</v>
      </c>
    </row>
    <row r="720" spans="1:49" s="1" customFormat="1" ht="45" customHeight="1" x14ac:dyDescent="0.15">
      <c r="A720" s="67">
        <v>700036</v>
      </c>
      <c r="B720" s="79" t="s">
        <v>503</v>
      </c>
      <c r="C720" s="69">
        <v>1611</v>
      </c>
      <c r="D720" s="79" t="s">
        <v>504</v>
      </c>
      <c r="E720" s="79" t="s">
        <v>302</v>
      </c>
      <c r="F720" s="79" t="s">
        <v>60</v>
      </c>
      <c r="G720" s="79" t="s">
        <v>104</v>
      </c>
      <c r="H720" s="79" t="s">
        <v>284</v>
      </c>
      <c r="I720" s="125">
        <v>57900</v>
      </c>
      <c r="J720" s="127" t="s">
        <v>2720</v>
      </c>
      <c r="K720" s="80"/>
      <c r="L720" s="81"/>
      <c r="M720" s="81"/>
      <c r="N720" s="81"/>
      <c r="O720" s="81">
        <f>SUM(Table1[[#This Row],[Salaries and Wages]:[Variable Fringe]])</f>
        <v>0</v>
      </c>
      <c r="P720" s="81"/>
      <c r="Q720" s="81"/>
      <c r="R720" s="81">
        <v>25000</v>
      </c>
      <c r="S720" s="81"/>
      <c r="T720" s="81"/>
      <c r="U720" s="81"/>
      <c r="V720" s="81"/>
      <c r="W720" s="81">
        <f>SUM(Table1[[#This Row],[ADOPTED
Supplies]:[ADOPTED
Other]])+Table1[[#This Row],[
 ADOPTED
Capital Expenditures]]</f>
        <v>0</v>
      </c>
      <c r="X720" s="81"/>
      <c r="Y720" s="81"/>
      <c r="Z720" s="81">
        <v>25000</v>
      </c>
      <c r="AA720" s="81"/>
      <c r="AB720" s="82" t="s">
        <v>2721</v>
      </c>
      <c r="AC720" s="72" t="s">
        <v>2722</v>
      </c>
      <c r="AD720" s="72" t="s">
        <v>2723</v>
      </c>
      <c r="AE720" s="79" t="s">
        <v>67</v>
      </c>
      <c r="AF720" s="72" t="s">
        <v>2724</v>
      </c>
      <c r="AG720" s="92"/>
      <c r="AH720" s="72" t="e">
        <v>#N/A</v>
      </c>
      <c r="AI720" s="72"/>
      <c r="AJ720" s="72"/>
      <c r="AK720" s="72"/>
      <c r="AL720" s="72"/>
      <c r="AM720" s="72"/>
      <c r="AN720" s="72"/>
      <c r="AO720" s="72"/>
      <c r="AP720" s="72"/>
      <c r="AQ720" s="68" t="s">
        <v>179</v>
      </c>
      <c r="AR720" s="68"/>
      <c r="AS720" s="68"/>
      <c r="AT720" s="115" t="e">
        <v>#N/A</v>
      </c>
      <c r="AU720" s="117" t="b">
        <f>IF(Table1[[#This Row],[PROPOSED
Form ID Name]]=Table1[[#This Row],[ADOPTED
Form ID Name]],TRUE,FALSE)</f>
        <v>1</v>
      </c>
      <c r="AV720" s="121" t="e">
        <v>#N/A</v>
      </c>
      <c r="AW720" s="122" t="e">
        <f>AND(Table1[[#This Row],[PROPOSED Adjustment Description]]=Table1[[#This Row],[ ADOPTED
Adjustment Description]],TRUE,FALSE)</f>
        <v>#N/A</v>
      </c>
    </row>
    <row r="721" spans="1:49" s="1" customFormat="1" ht="45" customHeight="1" x14ac:dyDescent="0.15">
      <c r="A721" s="67">
        <v>720041</v>
      </c>
      <c r="B721" s="79" t="s">
        <v>2261</v>
      </c>
      <c r="C721" s="69">
        <v>1319</v>
      </c>
      <c r="D721" s="79" t="s">
        <v>2262</v>
      </c>
      <c r="E721" s="79" t="s">
        <v>238</v>
      </c>
      <c r="F721" s="79" t="s">
        <v>83</v>
      </c>
      <c r="G721" s="79" t="s">
        <v>83</v>
      </c>
      <c r="H721" s="79" t="s">
        <v>83</v>
      </c>
      <c r="I721" s="125">
        <v>57903</v>
      </c>
      <c r="J721" s="127" t="s">
        <v>2725</v>
      </c>
      <c r="K721" s="80"/>
      <c r="L721" s="81"/>
      <c r="M721" s="81"/>
      <c r="N721" s="81"/>
      <c r="O721" s="81">
        <f>SUM(Table1[[#This Row],[Salaries and Wages]:[Variable Fringe]])</f>
        <v>2574051</v>
      </c>
      <c r="P721" s="81">
        <v>21919</v>
      </c>
      <c r="Q721" s="81"/>
      <c r="R721" s="81"/>
      <c r="S721" s="81"/>
      <c r="T721" s="81"/>
      <c r="U721" s="81"/>
      <c r="V721" s="81"/>
      <c r="W721" s="81">
        <f>SUM(Table1[[#This Row],[ADOPTED
Supplies]:[ADOPTED
Other]])+Table1[[#This Row],[
 ADOPTED
Capital Expenditures]]</f>
        <v>0</v>
      </c>
      <c r="X721" s="81"/>
      <c r="Y721" s="81"/>
      <c r="Z721" s="81">
        <v>21919</v>
      </c>
      <c r="AA721" s="81"/>
      <c r="AB721" s="79" t="s">
        <v>2726</v>
      </c>
      <c r="AC721" s="68" t="s">
        <v>2727</v>
      </c>
      <c r="AD721" s="68" t="s">
        <v>2728</v>
      </c>
      <c r="AE721" s="79" t="s">
        <v>67</v>
      </c>
      <c r="AF721" s="72" t="s">
        <v>2669</v>
      </c>
      <c r="AG721" s="92"/>
      <c r="AH721" s="72" t="e">
        <v>#N/A</v>
      </c>
      <c r="AI721" s="72"/>
      <c r="AJ721" s="72"/>
      <c r="AK721" s="72"/>
      <c r="AL721" s="72"/>
      <c r="AM721" s="72"/>
      <c r="AN721" s="72"/>
      <c r="AO721" s="72"/>
      <c r="AP721" s="72"/>
      <c r="AQ721" s="68" t="s">
        <v>179</v>
      </c>
      <c r="AR721" s="68"/>
      <c r="AS721" s="68"/>
      <c r="AT721" s="115" t="e">
        <v>#N/A</v>
      </c>
      <c r="AU721" s="117" t="b">
        <f>IF(Table1[[#This Row],[PROPOSED
Form ID Name]]=Table1[[#This Row],[ADOPTED
Form ID Name]],TRUE,FALSE)</f>
        <v>1</v>
      </c>
      <c r="AV721" s="121" t="e">
        <v>#N/A</v>
      </c>
      <c r="AW721" s="122" t="e">
        <f>AND(Table1[[#This Row],[PROPOSED Adjustment Description]]=Table1[[#This Row],[ ADOPTED
Adjustment Description]],TRUE,FALSE)</f>
        <v>#N/A</v>
      </c>
    </row>
    <row r="722" spans="1:49" s="1" customFormat="1" ht="45" customHeight="1" x14ac:dyDescent="0.15">
      <c r="A722" s="67">
        <v>200728</v>
      </c>
      <c r="B722" s="68" t="s">
        <v>364</v>
      </c>
      <c r="C722" s="69">
        <v>1619</v>
      </c>
      <c r="D722" s="68" t="s">
        <v>270</v>
      </c>
      <c r="E722" s="68" t="s">
        <v>103</v>
      </c>
      <c r="F722" s="68" t="s">
        <v>60</v>
      </c>
      <c r="G722" s="68" t="s">
        <v>61</v>
      </c>
      <c r="H722" s="68" t="s">
        <v>271</v>
      </c>
      <c r="I722" s="125">
        <v>57905</v>
      </c>
      <c r="J722" s="126" t="s">
        <v>2729</v>
      </c>
      <c r="K722" s="70"/>
      <c r="L722" s="71"/>
      <c r="M722" s="71"/>
      <c r="N722" s="71"/>
      <c r="O722" s="71">
        <f>SUM(Table1[[#This Row],[Salaries and Wages]:[Variable Fringe]])</f>
        <v>0</v>
      </c>
      <c r="P722" s="71"/>
      <c r="Q722" s="71">
        <v>350000</v>
      </c>
      <c r="R722" s="71"/>
      <c r="S722" s="71"/>
      <c r="T722" s="71"/>
      <c r="U722" s="71"/>
      <c r="V722" s="71"/>
      <c r="W722" s="71">
        <f>SUM(Table1[[#This Row],[ADOPTED
Supplies]:[ADOPTED
Other]])+Table1[[#This Row],[
 ADOPTED
Capital Expenditures]]</f>
        <v>5000000</v>
      </c>
      <c r="X722" s="71"/>
      <c r="Y722" s="71"/>
      <c r="Z722" s="71">
        <v>350000</v>
      </c>
      <c r="AA722" s="71"/>
      <c r="AB722" s="72" t="s">
        <v>2730</v>
      </c>
      <c r="AC722" s="68" t="s">
        <v>2731</v>
      </c>
      <c r="AD722" s="68" t="s">
        <v>2732</v>
      </c>
      <c r="AE722" s="68" t="s">
        <v>67</v>
      </c>
      <c r="AF722" s="72" t="s">
        <v>374</v>
      </c>
      <c r="AG722" s="92"/>
      <c r="AH722" s="72" t="e">
        <v>#N/A</v>
      </c>
      <c r="AI722" s="72"/>
      <c r="AJ722" s="72"/>
      <c r="AK722" s="72"/>
      <c r="AL722" s="72"/>
      <c r="AM722" s="72"/>
      <c r="AN722" s="72"/>
      <c r="AO722" s="68" t="s">
        <v>179</v>
      </c>
      <c r="AP722" s="68"/>
      <c r="AQ722" s="68"/>
      <c r="AR722" s="87"/>
      <c r="AS722" s="87"/>
      <c r="AT722" s="115" t="e">
        <v>#N/A</v>
      </c>
      <c r="AU722" s="117" t="b">
        <f>IF(Table1[[#This Row],[PROPOSED
Form ID Name]]=Table1[[#This Row],[ADOPTED
Form ID Name]],TRUE,FALSE)</f>
        <v>1</v>
      </c>
      <c r="AV722" s="121" t="e">
        <v>#N/A</v>
      </c>
      <c r="AW722" s="122" t="e">
        <f>AND(Table1[[#This Row],[PROPOSED Adjustment Description]]=Table1[[#This Row],[ ADOPTED
Adjustment Description]],TRUE,FALSE)</f>
        <v>#N/A</v>
      </c>
    </row>
    <row r="723" spans="1:49" s="1" customFormat="1" ht="45" customHeight="1" x14ac:dyDescent="0.15">
      <c r="A723" s="61">
        <v>200728</v>
      </c>
      <c r="B723" s="62" t="s">
        <v>364</v>
      </c>
      <c r="C723" s="63">
        <v>1619</v>
      </c>
      <c r="D723" s="62" t="s">
        <v>270</v>
      </c>
      <c r="E723" s="62" t="s">
        <v>238</v>
      </c>
      <c r="F723" s="62" t="s">
        <v>60</v>
      </c>
      <c r="G723" s="62" t="s">
        <v>89</v>
      </c>
      <c r="H723" s="62" t="s">
        <v>271</v>
      </c>
      <c r="I723" s="125">
        <v>57906</v>
      </c>
      <c r="J723" s="126" t="s">
        <v>2733</v>
      </c>
      <c r="K723" s="64"/>
      <c r="L723" s="65"/>
      <c r="M723" s="65"/>
      <c r="N723" s="65"/>
      <c r="O723" s="65">
        <f>SUM(Table1[[#This Row],[Salaries and Wages]:[Variable Fringe]])</f>
        <v>0</v>
      </c>
      <c r="P723" s="65"/>
      <c r="Q723" s="65"/>
      <c r="R723" s="65"/>
      <c r="S723" s="65"/>
      <c r="T723" s="65"/>
      <c r="U723" s="65"/>
      <c r="V723" s="65"/>
      <c r="W723" s="65">
        <f>SUM(Table1[[#This Row],[ADOPTED
Supplies]:[ADOPTED
Other]])+Table1[[#This Row],[
 ADOPTED
Capital Expenditures]]</f>
        <v>0</v>
      </c>
      <c r="X723" s="65"/>
      <c r="Y723" s="65"/>
      <c r="Z723" s="65"/>
      <c r="AA723" s="65">
        <v>289826</v>
      </c>
      <c r="AB723" s="66" t="s">
        <v>2734</v>
      </c>
      <c r="AC723" s="62" t="s">
        <v>2735</v>
      </c>
      <c r="AD723" s="62" t="s">
        <v>2736</v>
      </c>
      <c r="AE723" s="62" t="s">
        <v>67</v>
      </c>
      <c r="AF723" s="66" t="s">
        <v>369</v>
      </c>
      <c r="AG723" s="91"/>
      <c r="AH723" s="66" t="e">
        <v>#N/A</v>
      </c>
      <c r="AI723" s="66"/>
      <c r="AJ723" s="66"/>
      <c r="AK723" s="66"/>
      <c r="AL723" s="66"/>
      <c r="AM723" s="66"/>
      <c r="AN723" s="66"/>
      <c r="AO723" s="62" t="s">
        <v>179</v>
      </c>
      <c r="AP723" s="62"/>
      <c r="AQ723" s="62"/>
      <c r="AR723" s="87"/>
      <c r="AS723" s="87"/>
      <c r="AT723" s="115" t="e">
        <v>#N/A</v>
      </c>
      <c r="AU723" s="117" t="b">
        <f>IF(Table1[[#This Row],[PROPOSED
Form ID Name]]=Table1[[#This Row],[ADOPTED
Form ID Name]],TRUE,FALSE)</f>
        <v>1</v>
      </c>
      <c r="AV723" s="121" t="e">
        <v>#N/A</v>
      </c>
      <c r="AW723" s="122" t="e">
        <f>AND(Table1[[#This Row],[PROPOSED Adjustment Description]]=Table1[[#This Row],[ ADOPTED
Adjustment Description]],TRUE,FALSE)</f>
        <v>#N/A</v>
      </c>
    </row>
    <row r="724" spans="1:49" s="1" customFormat="1" ht="45" customHeight="1" x14ac:dyDescent="0.15">
      <c r="A724" s="61">
        <v>720000</v>
      </c>
      <c r="B724" s="73" t="s">
        <v>491</v>
      </c>
      <c r="C724" s="63">
        <v>1317</v>
      </c>
      <c r="D724" s="73" t="s">
        <v>492</v>
      </c>
      <c r="E724" s="73" t="s">
        <v>103</v>
      </c>
      <c r="F724" s="73" t="s">
        <v>83</v>
      </c>
      <c r="G724" s="73" t="s">
        <v>61</v>
      </c>
      <c r="H724" s="73" t="s">
        <v>83</v>
      </c>
      <c r="I724" s="125">
        <v>57914</v>
      </c>
      <c r="J724" s="127" t="s">
        <v>2737</v>
      </c>
      <c r="K724" s="74"/>
      <c r="L724" s="75"/>
      <c r="M724" s="75"/>
      <c r="N724" s="75"/>
      <c r="O724" s="75">
        <f>SUM(Table1[[#This Row],[Salaries and Wages]:[Variable Fringe]])</f>
        <v>0</v>
      </c>
      <c r="P724" s="75"/>
      <c r="Q724" s="75"/>
      <c r="R724" s="75"/>
      <c r="S724" s="75">
        <v>683283</v>
      </c>
      <c r="T724" s="75"/>
      <c r="U724" s="75"/>
      <c r="V724" s="75"/>
      <c r="W724" s="75">
        <f>SUM(Table1[[#This Row],[ADOPTED
Supplies]:[ADOPTED
Other]])+Table1[[#This Row],[
 ADOPTED
Capital Expenditures]]</f>
        <v>1555600</v>
      </c>
      <c r="X724" s="75"/>
      <c r="Y724" s="75"/>
      <c r="Z724" s="75">
        <v>683283</v>
      </c>
      <c r="AA724" s="75">
        <v>683283</v>
      </c>
      <c r="AB724" s="76" t="s">
        <v>2738</v>
      </c>
      <c r="AC724" s="62" t="s">
        <v>2739</v>
      </c>
      <c r="AD724" s="62" t="s">
        <v>2740</v>
      </c>
      <c r="AE724" s="73" t="s">
        <v>94</v>
      </c>
      <c r="AF724" s="73" t="s">
        <v>352</v>
      </c>
      <c r="AG724" s="93"/>
      <c r="AH724" s="76" t="e">
        <v>#N/A</v>
      </c>
      <c r="AI724" s="76"/>
      <c r="AJ724" s="73"/>
      <c r="AK724" s="73"/>
      <c r="AL724" s="73"/>
      <c r="AM724" s="73"/>
      <c r="AN724" s="73"/>
      <c r="AO724" s="62" t="s">
        <v>83</v>
      </c>
      <c r="AP724" s="62"/>
      <c r="AQ724" s="62"/>
      <c r="AR724" s="87"/>
      <c r="AS724" s="87"/>
      <c r="AT724" s="115" t="e">
        <v>#N/A</v>
      </c>
      <c r="AU724" s="117" t="b">
        <f>IF(Table1[[#This Row],[PROPOSED
Form ID Name]]=Table1[[#This Row],[ADOPTED
Form ID Name]],TRUE,FALSE)</f>
        <v>1</v>
      </c>
      <c r="AV724" s="121" t="e">
        <v>#N/A</v>
      </c>
      <c r="AW724" s="122" t="e">
        <f>AND(Table1[[#This Row],[PROPOSED Adjustment Description]]=Table1[[#This Row],[ ADOPTED
Adjustment Description]],TRUE,FALSE)</f>
        <v>#N/A</v>
      </c>
    </row>
    <row r="725" spans="1:49" s="1" customFormat="1" ht="45" customHeight="1" x14ac:dyDescent="0.15">
      <c r="A725" s="67">
        <v>100000</v>
      </c>
      <c r="B725" s="68" t="s">
        <v>57</v>
      </c>
      <c r="C725" s="69">
        <v>1613</v>
      </c>
      <c r="D725" s="68" t="s">
        <v>546</v>
      </c>
      <c r="E725" s="68" t="s">
        <v>103</v>
      </c>
      <c r="F725" s="68" t="s">
        <v>127</v>
      </c>
      <c r="G725" s="68" t="s">
        <v>61</v>
      </c>
      <c r="H725" s="68" t="s">
        <v>83</v>
      </c>
      <c r="I725" s="125">
        <v>57918</v>
      </c>
      <c r="J725" s="126" t="s">
        <v>2741</v>
      </c>
      <c r="K725" s="70"/>
      <c r="L725" s="71"/>
      <c r="M725" s="71"/>
      <c r="N725" s="71"/>
      <c r="O725" s="71">
        <f>SUM(Table1[[#This Row],[Salaries and Wages]:[Variable Fringe]])</f>
        <v>626600</v>
      </c>
      <c r="P725" s="71"/>
      <c r="Q725" s="71"/>
      <c r="R725" s="71">
        <v>375000</v>
      </c>
      <c r="S725" s="71"/>
      <c r="T725" s="71"/>
      <c r="U725" s="71"/>
      <c r="V725" s="71"/>
      <c r="W725" s="71">
        <f>SUM(Table1[[#This Row],[ADOPTED
Supplies]:[ADOPTED
Other]])+Table1[[#This Row],[
 ADOPTED
Capital Expenditures]]</f>
        <v>0</v>
      </c>
      <c r="X725" s="71"/>
      <c r="Y725" s="71"/>
      <c r="Z725" s="71">
        <v>375000</v>
      </c>
      <c r="AA725" s="71"/>
      <c r="AB725" s="72" t="s">
        <v>2742</v>
      </c>
      <c r="AC725" s="68" t="s">
        <v>2743</v>
      </c>
      <c r="AD725" s="72" t="s">
        <v>2744</v>
      </c>
      <c r="AE725" s="68" t="s">
        <v>67</v>
      </c>
      <c r="AF725" s="68" t="s">
        <v>2745</v>
      </c>
      <c r="AG725" s="92"/>
      <c r="AH725" s="72" t="e">
        <v>#N/A</v>
      </c>
      <c r="AI725" s="72"/>
      <c r="AJ725" s="68"/>
      <c r="AK725" s="68"/>
      <c r="AL725" s="68"/>
      <c r="AM725" s="68"/>
      <c r="AN725" s="68"/>
      <c r="AO725" s="68"/>
      <c r="AP725" s="68"/>
      <c r="AQ725" s="68"/>
      <c r="AR725" s="68"/>
      <c r="AS725" s="68" t="s">
        <v>70</v>
      </c>
      <c r="AT725" s="115" t="e">
        <v>#N/A</v>
      </c>
      <c r="AU725" s="116" t="b">
        <f>IF(Table1[[#This Row],[PROPOSED
Form ID Name]]=Table1[[#This Row],[ADOPTED
Form ID Name]],TRUE,FALSE)</f>
        <v>1</v>
      </c>
      <c r="AV725" s="121" t="e">
        <v>#N/A</v>
      </c>
      <c r="AW725" s="122" t="e">
        <f>AND(Table1[[#This Row],[PROPOSED Adjustment Description]]=Table1[[#This Row],[ ADOPTED
Adjustment Description]],TRUE,FALSE)</f>
        <v>#N/A</v>
      </c>
    </row>
    <row r="726" spans="1:49" s="1" customFormat="1" ht="45" customHeight="1" x14ac:dyDescent="0.15">
      <c r="A726" s="61">
        <v>100000</v>
      </c>
      <c r="B726" s="62" t="s">
        <v>57</v>
      </c>
      <c r="C726" s="63">
        <v>1914</v>
      </c>
      <c r="D726" s="62" t="s">
        <v>318</v>
      </c>
      <c r="E726" s="62" t="s">
        <v>238</v>
      </c>
      <c r="F726" s="62" t="s">
        <v>60</v>
      </c>
      <c r="G726" s="62" t="s">
        <v>61</v>
      </c>
      <c r="H726" s="62" t="s">
        <v>83</v>
      </c>
      <c r="I726" s="125">
        <v>57922</v>
      </c>
      <c r="J726" s="126" t="s">
        <v>2746</v>
      </c>
      <c r="K726" s="64"/>
      <c r="L726" s="65"/>
      <c r="M726" s="65"/>
      <c r="N726" s="65"/>
      <c r="O726" s="65">
        <f>SUM(Table1[[#This Row],[Salaries and Wages]:[Variable Fringe]])</f>
        <v>0</v>
      </c>
      <c r="P726" s="65"/>
      <c r="Q726" s="65">
        <v>225000</v>
      </c>
      <c r="R726" s="65"/>
      <c r="S726" s="65"/>
      <c r="T726" s="65"/>
      <c r="U726" s="65"/>
      <c r="V726" s="65"/>
      <c r="W726" s="65">
        <f>SUM(Table1[[#This Row],[ADOPTED
Supplies]:[ADOPTED
Other]])+Table1[[#This Row],[
 ADOPTED
Capital Expenditures]]</f>
        <v>0</v>
      </c>
      <c r="X726" s="65"/>
      <c r="Y726" s="65"/>
      <c r="Z726" s="65">
        <v>225000</v>
      </c>
      <c r="AA726" s="65"/>
      <c r="AB726" s="66" t="s">
        <v>2747</v>
      </c>
      <c r="AC726" s="62" t="s">
        <v>2748</v>
      </c>
      <c r="AD726" s="66" t="s">
        <v>2749</v>
      </c>
      <c r="AE726" s="62" t="s">
        <v>67</v>
      </c>
      <c r="AF726" s="66" t="s">
        <v>2750</v>
      </c>
      <c r="AG726" s="91"/>
      <c r="AH726" s="66" t="e">
        <v>#N/A</v>
      </c>
      <c r="AI726" s="66"/>
      <c r="AJ726" s="66"/>
      <c r="AK726" s="66"/>
      <c r="AL726" s="66"/>
      <c r="AM726" s="66"/>
      <c r="AN726" s="66"/>
      <c r="AO726" s="66"/>
      <c r="AP726" s="66"/>
      <c r="AQ726" s="66"/>
      <c r="AR726" s="66"/>
      <c r="AS726" s="62" t="s">
        <v>179</v>
      </c>
      <c r="AT726" s="115" t="e">
        <v>#N/A</v>
      </c>
      <c r="AU726" s="116" t="b">
        <f>IF(Table1[[#This Row],[PROPOSED
Form ID Name]]=Table1[[#This Row],[ADOPTED
Form ID Name]],TRUE,FALSE)</f>
        <v>1</v>
      </c>
      <c r="AV726" s="121" t="e">
        <v>#N/A</v>
      </c>
      <c r="AW726" s="122" t="e">
        <f>AND(Table1[[#This Row],[PROPOSED Adjustment Description]]=Table1[[#This Row],[ ADOPTED
Adjustment Description]],TRUE,FALSE)</f>
        <v>#N/A</v>
      </c>
    </row>
    <row r="727" spans="1:49" s="1" customFormat="1" ht="45" customHeight="1" x14ac:dyDescent="0.15">
      <c r="A727" s="67">
        <v>100000</v>
      </c>
      <c r="B727" s="68" t="s">
        <v>57</v>
      </c>
      <c r="C727" s="69">
        <v>1313</v>
      </c>
      <c r="D727" s="68" t="s">
        <v>1583</v>
      </c>
      <c r="E727" s="68" t="s">
        <v>103</v>
      </c>
      <c r="F727" s="68" t="s">
        <v>127</v>
      </c>
      <c r="G727" s="68" t="s">
        <v>61</v>
      </c>
      <c r="H727" s="68" t="s">
        <v>83</v>
      </c>
      <c r="I727" s="125">
        <v>57927</v>
      </c>
      <c r="J727" s="126" t="s">
        <v>2751</v>
      </c>
      <c r="K727" s="70"/>
      <c r="L727" s="71">
        <v>229248</v>
      </c>
      <c r="M727" s="71">
        <v>47789</v>
      </c>
      <c r="N727" s="77">
        <v>-16889</v>
      </c>
      <c r="O727" s="77">
        <f>SUM(Table1[[#This Row],[Salaries and Wages]:[Variable Fringe]])</f>
        <v>0</v>
      </c>
      <c r="P727" s="71"/>
      <c r="Q727" s="71"/>
      <c r="R727" s="71"/>
      <c r="S727" s="71"/>
      <c r="T727" s="71"/>
      <c r="U727" s="71"/>
      <c r="V727" s="71"/>
      <c r="W727" s="71">
        <f>SUM(Table1[[#This Row],[ADOPTED
Supplies]:[ADOPTED
Other]])+Table1[[#This Row],[
 ADOPTED
Capital Expenditures]]</f>
        <v>0</v>
      </c>
      <c r="X727" s="71"/>
      <c r="Y727" s="71"/>
      <c r="Z727" s="71">
        <v>260148</v>
      </c>
      <c r="AA727" s="71"/>
      <c r="AB727" s="72" t="s">
        <v>2752</v>
      </c>
      <c r="AC727" s="68" t="s">
        <v>2753</v>
      </c>
      <c r="AD727" s="68" t="s">
        <v>2754</v>
      </c>
      <c r="AE727" s="68" t="s">
        <v>67</v>
      </c>
      <c r="AF727" s="72" t="s">
        <v>2755</v>
      </c>
      <c r="AG727" s="92"/>
      <c r="AH727" s="72" t="e">
        <v>#N/A</v>
      </c>
      <c r="AI727" s="72"/>
      <c r="AJ727" s="72"/>
      <c r="AK727" s="72"/>
      <c r="AL727" s="72"/>
      <c r="AM727" s="72"/>
      <c r="AN727" s="72"/>
      <c r="AO727" s="72"/>
      <c r="AP727" s="72"/>
      <c r="AQ727" s="72"/>
      <c r="AR727" s="72"/>
      <c r="AS727" s="68" t="s">
        <v>277</v>
      </c>
      <c r="AT727" s="115" t="e">
        <v>#N/A</v>
      </c>
      <c r="AU727" s="116" t="b">
        <f>IF(Table1[[#This Row],[PROPOSED
Form ID Name]]=Table1[[#This Row],[ADOPTED
Form ID Name]],TRUE,FALSE)</f>
        <v>1</v>
      </c>
      <c r="AV727" s="121" t="e">
        <v>#N/A</v>
      </c>
      <c r="AW727" s="122" t="e">
        <f>AND(Table1[[#This Row],[PROPOSED Adjustment Description]]=Table1[[#This Row],[ ADOPTED
Adjustment Description]],TRUE,FALSE)</f>
        <v>#N/A</v>
      </c>
    </row>
    <row r="728" spans="1:49" s="1" customFormat="1" ht="45" customHeight="1" x14ac:dyDescent="0.15">
      <c r="A728" s="67">
        <v>700033</v>
      </c>
      <c r="B728" s="79" t="s">
        <v>798</v>
      </c>
      <c r="C728" s="69">
        <v>2111</v>
      </c>
      <c r="D728" s="79" t="s">
        <v>799</v>
      </c>
      <c r="E728" s="79" t="s">
        <v>103</v>
      </c>
      <c r="F728" s="79" t="s">
        <v>127</v>
      </c>
      <c r="G728" s="79" t="s">
        <v>128</v>
      </c>
      <c r="H728" s="79" t="s">
        <v>284</v>
      </c>
      <c r="I728" s="125">
        <v>57932</v>
      </c>
      <c r="J728" s="127" t="s">
        <v>2756</v>
      </c>
      <c r="K728" s="80"/>
      <c r="L728" s="81"/>
      <c r="M728" s="81"/>
      <c r="N728" s="81"/>
      <c r="O728" s="81">
        <f>SUM(Table1[[#This Row],[Salaries and Wages]:[Variable Fringe]])</f>
        <v>140911</v>
      </c>
      <c r="P728" s="81"/>
      <c r="Q728" s="81"/>
      <c r="R728" s="81">
        <v>90000</v>
      </c>
      <c r="S728" s="81"/>
      <c r="T728" s="81"/>
      <c r="U728" s="81"/>
      <c r="V728" s="81"/>
      <c r="W728" s="81">
        <f>SUM(Table1[[#This Row],[ADOPTED
Supplies]:[ADOPTED
Other]])+Table1[[#This Row],[
 ADOPTED
Capital Expenditures]]</f>
        <v>0</v>
      </c>
      <c r="X728" s="81"/>
      <c r="Y728" s="81"/>
      <c r="Z728" s="81">
        <v>90000</v>
      </c>
      <c r="AA728" s="81"/>
      <c r="AB728" s="82" t="s">
        <v>2757</v>
      </c>
      <c r="AC728" s="68" t="s">
        <v>2758</v>
      </c>
      <c r="AD728" s="68" t="s">
        <v>2759</v>
      </c>
      <c r="AE728" s="79" t="s">
        <v>94</v>
      </c>
      <c r="AF728" s="79" t="s">
        <v>69</v>
      </c>
      <c r="AG728" s="94"/>
      <c r="AH728" s="82" t="e">
        <v>#N/A</v>
      </c>
      <c r="AI728" s="82"/>
      <c r="AJ728" s="79"/>
      <c r="AK728" s="79"/>
      <c r="AL728" s="79"/>
      <c r="AM728" s="79"/>
      <c r="AN728" s="79"/>
      <c r="AO728" s="68" t="s">
        <v>70</v>
      </c>
      <c r="AP728" s="68"/>
      <c r="AQ728" s="68"/>
      <c r="AR728" s="87"/>
      <c r="AS728" s="87"/>
      <c r="AT728" s="115" t="e">
        <v>#N/A</v>
      </c>
      <c r="AU728" s="117" t="b">
        <f>IF(Table1[[#This Row],[PROPOSED
Form ID Name]]=Table1[[#This Row],[ADOPTED
Form ID Name]],TRUE,FALSE)</f>
        <v>1</v>
      </c>
      <c r="AV728" s="121" t="e">
        <v>#N/A</v>
      </c>
      <c r="AW728" s="122" t="e">
        <f>AND(Table1[[#This Row],[PROPOSED Adjustment Description]]=Table1[[#This Row],[ ADOPTED
Adjustment Description]],TRUE,FALSE)</f>
        <v>#N/A</v>
      </c>
    </row>
    <row r="729" spans="1:49" s="1" customFormat="1" ht="45" customHeight="1" x14ac:dyDescent="0.15">
      <c r="A729" s="61">
        <v>700033</v>
      </c>
      <c r="B729" s="62" t="s">
        <v>798</v>
      </c>
      <c r="C729" s="63">
        <v>2111</v>
      </c>
      <c r="D729" s="62" t="s">
        <v>799</v>
      </c>
      <c r="E729" s="62" t="s">
        <v>238</v>
      </c>
      <c r="F729" s="62" t="s">
        <v>127</v>
      </c>
      <c r="G729" s="62" t="s">
        <v>61</v>
      </c>
      <c r="H729" s="62" t="s">
        <v>62</v>
      </c>
      <c r="I729" s="125">
        <v>57933</v>
      </c>
      <c r="J729" s="126" t="s">
        <v>2760</v>
      </c>
      <c r="K729" s="64"/>
      <c r="L729" s="65"/>
      <c r="M729" s="65"/>
      <c r="N729" s="65"/>
      <c r="O729" s="65">
        <f>SUM(Table1[[#This Row],[Salaries and Wages]:[Variable Fringe]])</f>
        <v>-16599</v>
      </c>
      <c r="P729" s="65"/>
      <c r="Q729" s="65">
        <v>150000</v>
      </c>
      <c r="R729" s="65"/>
      <c r="S729" s="65"/>
      <c r="T729" s="65"/>
      <c r="U729" s="65"/>
      <c r="V729" s="65"/>
      <c r="W729" s="65">
        <f>SUM(Table1[[#This Row],[ADOPTED
Supplies]:[ADOPTED
Other]])+Table1[[#This Row],[
 ADOPTED
Capital Expenditures]]</f>
        <v>0</v>
      </c>
      <c r="X729" s="65"/>
      <c r="Y729" s="65"/>
      <c r="Z729" s="65">
        <v>150000</v>
      </c>
      <c r="AA729" s="65"/>
      <c r="AB729" s="66" t="s">
        <v>2761</v>
      </c>
      <c r="AC729" s="62" t="s">
        <v>2762</v>
      </c>
      <c r="AD729" s="62" t="s">
        <v>2763</v>
      </c>
      <c r="AE729" s="62" t="s">
        <v>67</v>
      </c>
      <c r="AF729" s="62" t="s">
        <v>2764</v>
      </c>
      <c r="AG729" s="91"/>
      <c r="AH729" s="66" t="e">
        <v>#N/A</v>
      </c>
      <c r="AI729" s="66"/>
      <c r="AJ729" s="62"/>
      <c r="AK729" s="62"/>
      <c r="AL729" s="62"/>
      <c r="AM729" s="62"/>
      <c r="AN729" s="62"/>
      <c r="AO729" s="62" t="s">
        <v>70</v>
      </c>
      <c r="AP729" s="62"/>
      <c r="AQ729" s="62"/>
      <c r="AR729" s="87"/>
      <c r="AS729" s="87"/>
      <c r="AT729" s="115" t="e">
        <v>#N/A</v>
      </c>
      <c r="AU729" s="117" t="b">
        <f>IF(Table1[[#This Row],[PROPOSED
Form ID Name]]=Table1[[#This Row],[ADOPTED
Form ID Name]],TRUE,FALSE)</f>
        <v>1</v>
      </c>
      <c r="AV729" s="121" t="e">
        <v>#N/A</v>
      </c>
      <c r="AW729" s="122" t="e">
        <f>AND(Table1[[#This Row],[PROPOSED Adjustment Description]]=Table1[[#This Row],[ ADOPTED
Adjustment Description]],TRUE,FALSE)</f>
        <v>#N/A</v>
      </c>
    </row>
    <row r="730" spans="1:49" s="1" customFormat="1" ht="45" customHeight="1" x14ac:dyDescent="0.15">
      <c r="A730" s="67">
        <v>200448</v>
      </c>
      <c r="B730" s="68" t="s">
        <v>1144</v>
      </c>
      <c r="C730" s="69">
        <v>1314</v>
      </c>
      <c r="D730" s="68" t="s">
        <v>261</v>
      </c>
      <c r="E730" s="68" t="s">
        <v>238</v>
      </c>
      <c r="F730" s="68" t="s">
        <v>83</v>
      </c>
      <c r="G730" s="68" t="s">
        <v>61</v>
      </c>
      <c r="H730" s="68" t="s">
        <v>83</v>
      </c>
      <c r="I730" s="125">
        <v>57936</v>
      </c>
      <c r="J730" s="126" t="s">
        <v>2765</v>
      </c>
      <c r="K730" s="84">
        <v>-2</v>
      </c>
      <c r="L730" s="71">
        <v>237614</v>
      </c>
      <c r="M730" s="71">
        <v>41521</v>
      </c>
      <c r="N730" s="71">
        <v>14016</v>
      </c>
      <c r="O730" s="71">
        <f>SUM(Table1[[#This Row],[Salaries and Wages]:[Variable Fringe]])</f>
        <v>-14484</v>
      </c>
      <c r="P730" s="71"/>
      <c r="Q730" s="71"/>
      <c r="R730" s="71"/>
      <c r="S730" s="71"/>
      <c r="T730" s="71"/>
      <c r="U730" s="71"/>
      <c r="V730" s="71"/>
      <c r="W730" s="71">
        <f>SUM(Table1[[#This Row],[ADOPTED
Supplies]:[ADOPTED
Other]])+Table1[[#This Row],[
 ADOPTED
Capital Expenditures]]</f>
        <v>0</v>
      </c>
      <c r="X730" s="71"/>
      <c r="Y730" s="71"/>
      <c r="Z730" s="71">
        <v>293151</v>
      </c>
      <c r="AA730" s="71"/>
      <c r="AB730" s="72" t="s">
        <v>2766</v>
      </c>
      <c r="AC730" s="68" t="s">
        <v>2767</v>
      </c>
      <c r="AD730" s="72" t="s">
        <v>2768</v>
      </c>
      <c r="AE730" s="68" t="s">
        <v>94</v>
      </c>
      <c r="AF730" s="68" t="s">
        <v>69</v>
      </c>
      <c r="AG730" s="92"/>
      <c r="AH730" s="72" t="e">
        <v>#N/A</v>
      </c>
      <c r="AI730" s="72"/>
      <c r="AJ730" s="68"/>
      <c r="AK730" s="68"/>
      <c r="AL730" s="68"/>
      <c r="AM730" s="68"/>
      <c r="AN730" s="68"/>
      <c r="AO730" s="68" t="s">
        <v>83</v>
      </c>
      <c r="AP730" s="68"/>
      <c r="AQ730" s="68"/>
      <c r="AR730" s="87"/>
      <c r="AS730" s="87"/>
      <c r="AT730" s="115" t="e">
        <v>#N/A</v>
      </c>
      <c r="AU730" s="117" t="b">
        <f>IF(Table1[[#This Row],[PROPOSED
Form ID Name]]=Table1[[#This Row],[ADOPTED
Form ID Name]],TRUE,FALSE)</f>
        <v>1</v>
      </c>
      <c r="AV730" s="121" t="e">
        <v>#N/A</v>
      </c>
      <c r="AW730" s="122" t="e">
        <f>AND(Table1[[#This Row],[PROPOSED Adjustment Description]]=Table1[[#This Row],[ ADOPTED
Adjustment Description]],TRUE,FALSE)</f>
        <v>#N/A</v>
      </c>
    </row>
    <row r="731" spans="1:49" s="1" customFormat="1" ht="45" customHeight="1" x14ac:dyDescent="0.15">
      <c r="A731" s="61">
        <v>100000</v>
      </c>
      <c r="B731" s="62" t="s">
        <v>57</v>
      </c>
      <c r="C731" s="63">
        <v>2114</v>
      </c>
      <c r="D731" s="62" t="s">
        <v>88</v>
      </c>
      <c r="E731" s="62" t="s">
        <v>103</v>
      </c>
      <c r="F731" s="62" t="s">
        <v>307</v>
      </c>
      <c r="G731" s="62" t="s">
        <v>128</v>
      </c>
      <c r="H731" s="62" t="s">
        <v>62</v>
      </c>
      <c r="I731" s="125">
        <v>57937</v>
      </c>
      <c r="J731" s="126" t="s">
        <v>2769</v>
      </c>
      <c r="K731" s="64">
        <v>3</v>
      </c>
      <c r="L731" s="65">
        <v>168414</v>
      </c>
      <c r="M731" s="65">
        <v>76591</v>
      </c>
      <c r="N731" s="65">
        <v>27613</v>
      </c>
      <c r="O731" s="65">
        <f>SUM(Table1[[#This Row],[Salaries and Wages]:[Variable Fringe]])</f>
        <v>-12313</v>
      </c>
      <c r="P731" s="65"/>
      <c r="Q731" s="65"/>
      <c r="R731" s="65"/>
      <c r="S731" s="65"/>
      <c r="T731" s="65"/>
      <c r="U731" s="65"/>
      <c r="V731" s="65"/>
      <c r="W731" s="65">
        <f>SUM(Table1[[#This Row],[ADOPTED
Supplies]:[ADOPTED
Other]])+Table1[[#This Row],[
 ADOPTED
Capital Expenditures]]</f>
        <v>0</v>
      </c>
      <c r="X731" s="65"/>
      <c r="Y731" s="65"/>
      <c r="Z731" s="65">
        <v>272618</v>
      </c>
      <c r="AA731" s="65">
        <v>345589</v>
      </c>
      <c r="AB731" s="66" t="s">
        <v>2770</v>
      </c>
      <c r="AC731" s="62" t="s">
        <v>2771</v>
      </c>
      <c r="AD731" s="62" t="s">
        <v>2772</v>
      </c>
      <c r="AE731" s="62" t="s">
        <v>67</v>
      </c>
      <c r="AF731" s="66" t="s">
        <v>2773</v>
      </c>
      <c r="AG731" s="91"/>
      <c r="AH731" s="66" t="e">
        <v>#N/A</v>
      </c>
      <c r="AI731" s="66"/>
      <c r="AJ731" s="66"/>
      <c r="AK731" s="66"/>
      <c r="AL731" s="66"/>
      <c r="AM731" s="66"/>
      <c r="AN731" s="66"/>
      <c r="AO731" s="66"/>
      <c r="AP731" s="66"/>
      <c r="AQ731" s="66"/>
      <c r="AR731" s="66"/>
      <c r="AS731" s="62" t="s">
        <v>179</v>
      </c>
      <c r="AT731" s="115" t="e">
        <v>#N/A</v>
      </c>
      <c r="AU731" s="116" t="b">
        <f>IF(Table1[[#This Row],[PROPOSED
Form ID Name]]=Table1[[#This Row],[ADOPTED
Form ID Name]],TRUE,FALSE)</f>
        <v>1</v>
      </c>
      <c r="AV731" s="121" t="e">
        <v>#N/A</v>
      </c>
      <c r="AW731" s="122" t="e">
        <f>AND(Table1[[#This Row],[PROPOSED Adjustment Description]]=Table1[[#This Row],[ ADOPTED
Adjustment Description]],TRUE,FALSE)</f>
        <v>#N/A</v>
      </c>
    </row>
    <row r="732" spans="1:49" s="1" customFormat="1" ht="45" customHeight="1" x14ac:dyDescent="0.15">
      <c r="A732" s="67">
        <v>100000</v>
      </c>
      <c r="B732" s="68" t="s">
        <v>57</v>
      </c>
      <c r="C732" s="69">
        <v>110211</v>
      </c>
      <c r="D732" s="68" t="s">
        <v>2208</v>
      </c>
      <c r="E732" s="68" t="s">
        <v>103</v>
      </c>
      <c r="F732" s="68" t="s">
        <v>60</v>
      </c>
      <c r="G732" s="68" t="s">
        <v>104</v>
      </c>
      <c r="H732" s="68" t="s">
        <v>83</v>
      </c>
      <c r="I732" s="125">
        <v>57939</v>
      </c>
      <c r="J732" s="126" t="s">
        <v>2774</v>
      </c>
      <c r="K732" s="70"/>
      <c r="L732" s="71"/>
      <c r="M732" s="71"/>
      <c r="N732" s="71"/>
      <c r="O732" s="71">
        <f>SUM(Table1[[#This Row],[Salaries and Wages]:[Variable Fringe]])</f>
        <v>-14238</v>
      </c>
      <c r="P732" s="71"/>
      <c r="Q732" s="71">
        <v>18337</v>
      </c>
      <c r="R732" s="71"/>
      <c r="S732" s="71"/>
      <c r="T732" s="71"/>
      <c r="U732" s="71"/>
      <c r="V732" s="71"/>
      <c r="W732" s="71">
        <f>SUM(Table1[[#This Row],[ADOPTED
Supplies]:[ADOPTED
Other]])+Table1[[#This Row],[
 ADOPTED
Capital Expenditures]]</f>
        <v>0</v>
      </c>
      <c r="X732" s="71"/>
      <c r="Y732" s="71"/>
      <c r="Z732" s="71">
        <v>18337</v>
      </c>
      <c r="AA732" s="71"/>
      <c r="AB732" s="72" t="s">
        <v>2775</v>
      </c>
      <c r="AC732" s="68" t="s">
        <v>2206</v>
      </c>
      <c r="AD732" s="72" t="s">
        <v>2776</v>
      </c>
      <c r="AE732" s="68" t="s">
        <v>94</v>
      </c>
      <c r="AF732" s="68" t="s">
        <v>69</v>
      </c>
      <c r="AG732" s="92"/>
      <c r="AH732" s="72" t="e">
        <v>#N/A</v>
      </c>
      <c r="AI732" s="72"/>
      <c r="AJ732" s="68"/>
      <c r="AK732" s="68"/>
      <c r="AL732" s="68"/>
      <c r="AM732" s="68"/>
      <c r="AN732" s="68"/>
      <c r="AO732" s="68"/>
      <c r="AP732" s="68"/>
      <c r="AQ732" s="68"/>
      <c r="AR732" s="68"/>
      <c r="AS732" s="68" t="s">
        <v>83</v>
      </c>
      <c r="AT732" s="115" t="e">
        <v>#N/A</v>
      </c>
      <c r="AU732" s="116" t="b">
        <f>IF(Table1[[#This Row],[PROPOSED
Form ID Name]]=Table1[[#This Row],[ADOPTED
Form ID Name]],TRUE,FALSE)</f>
        <v>1</v>
      </c>
      <c r="AV732" s="121" t="e">
        <v>#N/A</v>
      </c>
      <c r="AW732" s="122" t="e">
        <f>AND(Table1[[#This Row],[PROPOSED Adjustment Description]]=Table1[[#This Row],[ ADOPTED
Adjustment Description]],TRUE,FALSE)</f>
        <v>#N/A</v>
      </c>
    </row>
    <row r="733" spans="1:49" s="1" customFormat="1" ht="45" customHeight="1" x14ac:dyDescent="0.15">
      <c r="A733" s="61">
        <v>100000</v>
      </c>
      <c r="B733" s="62" t="s">
        <v>57</v>
      </c>
      <c r="C733" s="63">
        <v>110311</v>
      </c>
      <c r="D733" s="62" t="s">
        <v>2212</v>
      </c>
      <c r="E733" s="62" t="s">
        <v>103</v>
      </c>
      <c r="F733" s="62" t="s">
        <v>60</v>
      </c>
      <c r="G733" s="62" t="s">
        <v>104</v>
      </c>
      <c r="H733" s="62" t="s">
        <v>83</v>
      </c>
      <c r="I733" s="125">
        <v>57940</v>
      </c>
      <c r="J733" s="126" t="s">
        <v>2777</v>
      </c>
      <c r="K733" s="64"/>
      <c r="L733" s="65"/>
      <c r="M733" s="65"/>
      <c r="N733" s="65"/>
      <c r="O733" s="65">
        <f>SUM(Table1[[#This Row],[Salaries and Wages]:[Variable Fringe]])</f>
        <v>-15536</v>
      </c>
      <c r="P733" s="65"/>
      <c r="Q733" s="65">
        <v>206263</v>
      </c>
      <c r="R733" s="65"/>
      <c r="S733" s="65"/>
      <c r="T733" s="65"/>
      <c r="U733" s="65"/>
      <c r="V733" s="65"/>
      <c r="W733" s="65">
        <f>SUM(Table1[[#This Row],[ADOPTED
Supplies]:[ADOPTED
Other]])+Table1[[#This Row],[
 ADOPTED
Capital Expenditures]]</f>
        <v>0</v>
      </c>
      <c r="X733" s="65"/>
      <c r="Y733" s="65"/>
      <c r="Z733" s="65">
        <v>206263</v>
      </c>
      <c r="AA733" s="65"/>
      <c r="AB733" s="66" t="s">
        <v>2775</v>
      </c>
      <c r="AC733" s="62" t="s">
        <v>2206</v>
      </c>
      <c r="AD733" s="66" t="s">
        <v>2776</v>
      </c>
      <c r="AE733" s="62" t="s">
        <v>94</v>
      </c>
      <c r="AF733" s="62" t="s">
        <v>69</v>
      </c>
      <c r="AG733" s="91"/>
      <c r="AH733" s="66" t="e">
        <v>#N/A</v>
      </c>
      <c r="AI733" s="66"/>
      <c r="AJ733" s="62"/>
      <c r="AK733" s="62"/>
      <c r="AL733" s="62"/>
      <c r="AM733" s="62"/>
      <c r="AN733" s="62"/>
      <c r="AO733" s="62"/>
      <c r="AP733" s="62"/>
      <c r="AQ733" s="62"/>
      <c r="AR733" s="62"/>
      <c r="AS733" s="62" t="s">
        <v>83</v>
      </c>
      <c r="AT733" s="115" t="e">
        <v>#N/A</v>
      </c>
      <c r="AU733" s="116" t="b">
        <f>IF(Table1[[#This Row],[PROPOSED
Form ID Name]]=Table1[[#This Row],[ADOPTED
Form ID Name]],TRUE,FALSE)</f>
        <v>1</v>
      </c>
      <c r="AV733" s="121" t="e">
        <v>#N/A</v>
      </c>
      <c r="AW733" s="122" t="e">
        <f>AND(Table1[[#This Row],[PROPOSED Adjustment Description]]=Table1[[#This Row],[ ADOPTED
Adjustment Description]],TRUE,FALSE)</f>
        <v>#N/A</v>
      </c>
    </row>
    <row r="734" spans="1:49" s="1" customFormat="1" ht="45" customHeight="1" x14ac:dyDescent="0.15">
      <c r="A734" s="67">
        <v>100000</v>
      </c>
      <c r="B734" s="68" t="s">
        <v>57</v>
      </c>
      <c r="C734" s="69">
        <v>1212</v>
      </c>
      <c r="D734" s="68" t="s">
        <v>1674</v>
      </c>
      <c r="E734" s="68" t="s">
        <v>103</v>
      </c>
      <c r="F734" s="68" t="s">
        <v>83</v>
      </c>
      <c r="G734" s="68" t="s">
        <v>61</v>
      </c>
      <c r="H734" s="68" t="s">
        <v>83</v>
      </c>
      <c r="I734" s="125">
        <v>57941</v>
      </c>
      <c r="J734" s="126" t="s">
        <v>2778</v>
      </c>
      <c r="K734" s="70">
        <v>1</v>
      </c>
      <c r="L734" s="71">
        <v>147576</v>
      </c>
      <c r="M734" s="71">
        <v>28355</v>
      </c>
      <c r="N734" s="71">
        <v>11585</v>
      </c>
      <c r="O734" s="71">
        <f>SUM(Table1[[#This Row],[Salaries and Wages]:[Variable Fringe]])</f>
        <v>-20516</v>
      </c>
      <c r="P734" s="71">
        <v>500</v>
      </c>
      <c r="Q734" s="71">
        <v>1500</v>
      </c>
      <c r="R734" s="71">
        <v>500</v>
      </c>
      <c r="S734" s="71"/>
      <c r="T734" s="71"/>
      <c r="U734" s="71"/>
      <c r="V734" s="71"/>
      <c r="W734" s="71">
        <f>SUM(Table1[[#This Row],[ADOPTED
Supplies]:[ADOPTED
Other]])+Table1[[#This Row],[
 ADOPTED
Capital Expenditures]]</f>
        <v>0</v>
      </c>
      <c r="X734" s="71"/>
      <c r="Y734" s="71"/>
      <c r="Z734" s="71">
        <v>190016</v>
      </c>
      <c r="AA734" s="71"/>
      <c r="AB734" s="72" t="s">
        <v>2779</v>
      </c>
      <c r="AC734" s="68" t="s">
        <v>2780</v>
      </c>
      <c r="AD734" s="72" t="s">
        <v>2781</v>
      </c>
      <c r="AE734" s="68" t="s">
        <v>94</v>
      </c>
      <c r="AF734" s="68" t="s">
        <v>255</v>
      </c>
      <c r="AG734" s="92"/>
      <c r="AH734" s="72" t="e">
        <v>#N/A</v>
      </c>
      <c r="AI734" s="72"/>
      <c r="AJ734" s="68"/>
      <c r="AK734" s="68"/>
      <c r="AL734" s="68"/>
      <c r="AM734" s="68"/>
      <c r="AN734" s="68"/>
      <c r="AO734" s="68"/>
      <c r="AP734" s="68"/>
      <c r="AQ734" s="68"/>
      <c r="AR734" s="68"/>
      <c r="AS734" s="68" t="s">
        <v>70</v>
      </c>
      <c r="AT734" s="115" t="e">
        <v>#N/A</v>
      </c>
      <c r="AU734" s="116" t="b">
        <f>IF(Table1[[#This Row],[PROPOSED
Form ID Name]]=Table1[[#This Row],[ADOPTED
Form ID Name]],TRUE,FALSE)</f>
        <v>1</v>
      </c>
      <c r="AV734" s="121" t="e">
        <v>#N/A</v>
      </c>
      <c r="AW734" s="122" t="e">
        <f>AND(Table1[[#This Row],[PROPOSED Adjustment Description]]=Table1[[#This Row],[ ADOPTED
Adjustment Description]],TRUE,FALSE)</f>
        <v>#N/A</v>
      </c>
    </row>
    <row r="735" spans="1:49" s="1" customFormat="1" ht="45" customHeight="1" x14ac:dyDescent="0.15">
      <c r="A735" s="67">
        <v>200227</v>
      </c>
      <c r="B735" s="68" t="s">
        <v>398</v>
      </c>
      <c r="C735" s="69">
        <v>1913</v>
      </c>
      <c r="D735" s="68" t="s">
        <v>399</v>
      </c>
      <c r="E735" s="68" t="s">
        <v>103</v>
      </c>
      <c r="F735" s="68" t="s">
        <v>83</v>
      </c>
      <c r="G735" s="68" t="s">
        <v>89</v>
      </c>
      <c r="H735" s="68" t="s">
        <v>83</v>
      </c>
      <c r="I735" s="125">
        <v>57942</v>
      </c>
      <c r="J735" s="126" t="s">
        <v>2782</v>
      </c>
      <c r="K735" s="70">
        <v>2</v>
      </c>
      <c r="L735" s="71">
        <v>91148</v>
      </c>
      <c r="M735" s="71">
        <v>30866</v>
      </c>
      <c r="N735" s="71">
        <v>17662</v>
      </c>
      <c r="O735" s="71">
        <f>SUM(Table1[[#This Row],[Salaries and Wages]:[Variable Fringe]])</f>
        <v>-13145</v>
      </c>
      <c r="P735" s="71"/>
      <c r="Q735" s="71"/>
      <c r="R735" s="71"/>
      <c r="S735" s="71"/>
      <c r="T735" s="71"/>
      <c r="U735" s="71"/>
      <c r="V735" s="71"/>
      <c r="W735" s="71">
        <f>SUM(Table1[[#This Row],[ADOPTED
Supplies]:[ADOPTED
Other]])+Table1[[#This Row],[
 ADOPTED
Capital Expenditures]]</f>
        <v>0</v>
      </c>
      <c r="X735" s="71">
        <v>0</v>
      </c>
      <c r="Y735" s="71"/>
      <c r="Z735" s="71">
        <v>139676</v>
      </c>
      <c r="AA735" s="77">
        <v>-1500000</v>
      </c>
      <c r="AB735" s="72" t="s">
        <v>2783</v>
      </c>
      <c r="AC735" s="68" t="s">
        <v>2784</v>
      </c>
      <c r="AD735" s="68" t="s">
        <v>2785</v>
      </c>
      <c r="AE735" s="68" t="s">
        <v>67</v>
      </c>
      <c r="AF735" s="68"/>
      <c r="AG735" s="92"/>
      <c r="AH735" s="72" t="e">
        <v>#N/A</v>
      </c>
      <c r="AI735" s="72"/>
      <c r="AJ735" s="68"/>
      <c r="AK735" s="68"/>
      <c r="AL735" s="68"/>
      <c r="AM735" s="68"/>
      <c r="AN735" s="68"/>
      <c r="AO735" s="68"/>
      <c r="AP735" s="68"/>
      <c r="AQ735" s="68" t="s">
        <v>70</v>
      </c>
      <c r="AR735" s="68"/>
      <c r="AS735" s="68"/>
      <c r="AT735" s="115" t="e">
        <v>#N/A</v>
      </c>
      <c r="AU735" s="117" t="b">
        <f>IF(Table1[[#This Row],[PROPOSED
Form ID Name]]=Table1[[#This Row],[ADOPTED
Form ID Name]],TRUE,FALSE)</f>
        <v>1</v>
      </c>
      <c r="AV735" s="121" t="e">
        <v>#N/A</v>
      </c>
      <c r="AW735" s="122" t="e">
        <f>AND(Table1[[#This Row],[PROPOSED Adjustment Description]]=Table1[[#This Row],[ ADOPTED
Adjustment Description]],TRUE,FALSE)</f>
        <v>#N/A</v>
      </c>
    </row>
    <row r="736" spans="1:49" s="1" customFormat="1" ht="45" customHeight="1" x14ac:dyDescent="0.15">
      <c r="A736" s="61">
        <v>100000</v>
      </c>
      <c r="B736" s="62" t="s">
        <v>57</v>
      </c>
      <c r="C736" s="63">
        <v>1621</v>
      </c>
      <c r="D736" s="62" t="s">
        <v>432</v>
      </c>
      <c r="E736" s="62" t="s">
        <v>238</v>
      </c>
      <c r="F736" s="62" t="s">
        <v>307</v>
      </c>
      <c r="G736" s="62" t="s">
        <v>104</v>
      </c>
      <c r="H736" s="62" t="s">
        <v>62</v>
      </c>
      <c r="I736" s="125">
        <v>57944</v>
      </c>
      <c r="J736" s="126" t="s">
        <v>2786</v>
      </c>
      <c r="K736" s="64"/>
      <c r="L736" s="65"/>
      <c r="M736" s="65"/>
      <c r="N736" s="65"/>
      <c r="O736" s="65">
        <f>SUM(Table1[[#This Row],[Salaries and Wages]:[Variable Fringe]])</f>
        <v>-19402</v>
      </c>
      <c r="P736" s="65"/>
      <c r="Q736" s="65">
        <v>150000</v>
      </c>
      <c r="R736" s="65"/>
      <c r="S736" s="65"/>
      <c r="T736" s="65"/>
      <c r="U736" s="65"/>
      <c r="V736" s="65"/>
      <c r="W736" s="65">
        <f>SUM(Table1[[#This Row],[ADOPTED
Supplies]:[ADOPTED
Other]])+Table1[[#This Row],[
 ADOPTED
Capital Expenditures]]</f>
        <v>0</v>
      </c>
      <c r="X736" s="65"/>
      <c r="Y736" s="65"/>
      <c r="Z736" s="65">
        <v>150000</v>
      </c>
      <c r="AA736" s="65"/>
      <c r="AB736" s="66" t="s">
        <v>2787</v>
      </c>
      <c r="AC736" s="62" t="s">
        <v>435</v>
      </c>
      <c r="AD736" s="66" t="s">
        <v>2788</v>
      </c>
      <c r="AE736" s="62" t="s">
        <v>94</v>
      </c>
      <c r="AF736" s="62" t="s">
        <v>2789</v>
      </c>
      <c r="AG736" s="91"/>
      <c r="AH736" s="66" t="e">
        <v>#N/A</v>
      </c>
      <c r="AI736" s="66"/>
      <c r="AJ736" s="62"/>
      <c r="AK736" s="62"/>
      <c r="AL736" s="62"/>
      <c r="AM736" s="62"/>
      <c r="AN736" s="62"/>
      <c r="AO736" s="62"/>
      <c r="AP736" s="62"/>
      <c r="AQ736" s="62"/>
      <c r="AR736" s="62"/>
      <c r="AS736" s="62" t="s">
        <v>133</v>
      </c>
      <c r="AT736" s="115" t="e">
        <v>#N/A</v>
      </c>
      <c r="AU736" s="116" t="b">
        <f>IF(Table1[[#This Row],[PROPOSED
Form ID Name]]=Table1[[#This Row],[ADOPTED
Form ID Name]],TRUE,FALSE)</f>
        <v>1</v>
      </c>
      <c r="AV736" s="121" t="e">
        <v>#N/A</v>
      </c>
      <c r="AW736" s="122" t="e">
        <f>AND(Table1[[#This Row],[PROPOSED Adjustment Description]]=Table1[[#This Row],[ ADOPTED
Adjustment Description]],TRUE,FALSE)</f>
        <v>#N/A</v>
      </c>
    </row>
    <row r="737" spans="1:49" s="1" customFormat="1" ht="45" customHeight="1" x14ac:dyDescent="0.15">
      <c r="A737" s="67">
        <v>100000</v>
      </c>
      <c r="B737" s="79" t="s">
        <v>57</v>
      </c>
      <c r="C737" s="69">
        <v>1912</v>
      </c>
      <c r="D737" s="79" t="s">
        <v>471</v>
      </c>
      <c r="E737" s="79" t="s">
        <v>245</v>
      </c>
      <c r="F737" s="79" t="s">
        <v>60</v>
      </c>
      <c r="G737" s="79" t="s">
        <v>89</v>
      </c>
      <c r="H737" s="79" t="s">
        <v>83</v>
      </c>
      <c r="I737" s="125">
        <v>57946</v>
      </c>
      <c r="J737" s="127" t="s">
        <v>2790</v>
      </c>
      <c r="K737" s="80"/>
      <c r="L737" s="81"/>
      <c r="M737" s="81"/>
      <c r="N737" s="81"/>
      <c r="O737" s="81">
        <f>SUM(Table1[[#This Row],[Salaries and Wages]:[Variable Fringe]])</f>
        <v>-14056</v>
      </c>
      <c r="P737" s="81"/>
      <c r="Q737" s="81"/>
      <c r="R737" s="81"/>
      <c r="S737" s="81"/>
      <c r="T737" s="81"/>
      <c r="U737" s="81"/>
      <c r="V737" s="81"/>
      <c r="W737" s="81">
        <f>SUM(Table1[[#This Row],[ADOPTED
Supplies]:[ADOPTED
Other]])+Table1[[#This Row],[
 ADOPTED
Capital Expenditures]]</f>
        <v>0</v>
      </c>
      <c r="X737" s="81"/>
      <c r="Y737" s="81"/>
      <c r="Z737" s="81"/>
      <c r="AA737" s="83">
        <v>-464186</v>
      </c>
      <c r="AB737" s="82" t="s">
        <v>2791</v>
      </c>
      <c r="AC737" s="68" t="s">
        <v>2792</v>
      </c>
      <c r="AD737" s="68" t="s">
        <v>2793</v>
      </c>
      <c r="AE737" s="79" t="s">
        <v>94</v>
      </c>
      <c r="AF737" s="68"/>
      <c r="AG737" s="92"/>
      <c r="AH737" s="72" t="e">
        <v>#N/A</v>
      </c>
      <c r="AI737" s="72"/>
      <c r="AJ737" s="68"/>
      <c r="AK737" s="68"/>
      <c r="AL737" s="68"/>
      <c r="AM737" s="68"/>
      <c r="AN737" s="68"/>
      <c r="AO737" s="68"/>
      <c r="AP737" s="68"/>
      <c r="AQ737" s="68"/>
      <c r="AR737" s="68"/>
      <c r="AS737" s="68" t="s">
        <v>83</v>
      </c>
      <c r="AT737" s="115" t="e">
        <v>#N/A</v>
      </c>
      <c r="AU737" s="116" t="b">
        <f>IF(Table1[[#This Row],[PROPOSED
Form ID Name]]=Table1[[#This Row],[ADOPTED
Form ID Name]],TRUE,FALSE)</f>
        <v>1</v>
      </c>
      <c r="AV737" s="121" t="e">
        <v>#N/A</v>
      </c>
      <c r="AW737" s="122" t="e">
        <f>AND(Table1[[#This Row],[PROPOSED Adjustment Description]]=Table1[[#This Row],[ ADOPTED
Adjustment Description]],TRUE,FALSE)</f>
        <v>#N/A</v>
      </c>
    </row>
    <row r="738" spans="1:49" s="1" customFormat="1" ht="45" customHeight="1" x14ac:dyDescent="0.15">
      <c r="A738" s="61">
        <v>100000</v>
      </c>
      <c r="B738" s="62" t="s">
        <v>57</v>
      </c>
      <c r="C738" s="63">
        <v>171413</v>
      </c>
      <c r="D738" s="62" t="s">
        <v>1403</v>
      </c>
      <c r="E738" s="62" t="s">
        <v>83</v>
      </c>
      <c r="F738" s="62" t="s">
        <v>60</v>
      </c>
      <c r="G738" s="62" t="s">
        <v>61</v>
      </c>
      <c r="H738" s="62" t="s">
        <v>83</v>
      </c>
      <c r="I738" s="125">
        <v>57949</v>
      </c>
      <c r="J738" s="126" t="s">
        <v>2794</v>
      </c>
      <c r="K738" s="64"/>
      <c r="L738" s="65"/>
      <c r="M738" s="65"/>
      <c r="N738" s="65"/>
      <c r="O738" s="65">
        <f>SUM(Table1[[#This Row],[Salaries and Wages]:[Variable Fringe]])</f>
        <v>3900</v>
      </c>
      <c r="P738" s="65"/>
      <c r="Q738" s="65">
        <v>365850</v>
      </c>
      <c r="R738" s="65"/>
      <c r="S738" s="65"/>
      <c r="T738" s="65"/>
      <c r="U738" s="65"/>
      <c r="V738" s="65"/>
      <c r="W738" s="65">
        <f>SUM(Table1[[#This Row],[ADOPTED
Supplies]:[ADOPTED
Other]])+Table1[[#This Row],[
 ADOPTED
Capital Expenditures]]</f>
        <v>0</v>
      </c>
      <c r="X738" s="65"/>
      <c r="Y738" s="65"/>
      <c r="Z738" s="65">
        <v>365850</v>
      </c>
      <c r="AA738" s="65"/>
      <c r="AB738" s="66" t="s">
        <v>2795</v>
      </c>
      <c r="AC738" s="62" t="s">
        <v>1406</v>
      </c>
      <c r="AD738" s="62" t="s">
        <v>1406</v>
      </c>
      <c r="AE738" s="62" t="s">
        <v>67</v>
      </c>
      <c r="AF738" s="66" t="s">
        <v>2796</v>
      </c>
      <c r="AG738" s="91"/>
      <c r="AH738" s="66" t="e">
        <v>#N/A</v>
      </c>
      <c r="AI738" s="66"/>
      <c r="AJ738" s="66"/>
      <c r="AK738" s="66"/>
      <c r="AL738" s="66"/>
      <c r="AM738" s="66"/>
      <c r="AN738" s="66"/>
      <c r="AO738" s="66"/>
      <c r="AP738" s="66"/>
      <c r="AQ738" s="66"/>
      <c r="AR738" s="66"/>
      <c r="AS738" s="62" t="s">
        <v>70</v>
      </c>
      <c r="AT738" s="115" t="e">
        <v>#N/A</v>
      </c>
      <c r="AU738" s="116" t="b">
        <f>IF(Table1[[#This Row],[PROPOSED
Form ID Name]]=Table1[[#This Row],[ADOPTED
Form ID Name]],TRUE,FALSE)</f>
        <v>1</v>
      </c>
      <c r="AV738" s="121" t="e">
        <v>#N/A</v>
      </c>
      <c r="AW738" s="122" t="e">
        <f>AND(Table1[[#This Row],[PROPOSED Adjustment Description]]=Table1[[#This Row],[ ADOPTED
Adjustment Description]],TRUE,FALSE)</f>
        <v>#N/A</v>
      </c>
    </row>
    <row r="739" spans="1:49" s="1" customFormat="1" ht="45" customHeight="1" x14ac:dyDescent="0.15">
      <c r="A739" s="67">
        <v>200224</v>
      </c>
      <c r="B739" s="68" t="s">
        <v>628</v>
      </c>
      <c r="C739" s="69">
        <v>1621</v>
      </c>
      <c r="D739" s="68" t="s">
        <v>432</v>
      </c>
      <c r="E739" s="68" t="s">
        <v>126</v>
      </c>
      <c r="F739" s="68" t="s">
        <v>307</v>
      </c>
      <c r="G739" s="68" t="s">
        <v>239</v>
      </c>
      <c r="H739" s="68" t="s">
        <v>263</v>
      </c>
      <c r="I739" s="125">
        <v>57951</v>
      </c>
      <c r="J739" s="126" t="s">
        <v>2797</v>
      </c>
      <c r="K739" s="70">
        <v>1.86</v>
      </c>
      <c r="L739" s="71">
        <v>67869</v>
      </c>
      <c r="M739" s="71">
        <v>1335</v>
      </c>
      <c r="N739" s="71">
        <v>3528</v>
      </c>
      <c r="O739" s="71">
        <f>SUM(Table1[[#This Row],[Salaries and Wages]:[Variable Fringe]])</f>
        <v>0</v>
      </c>
      <c r="P739" s="71"/>
      <c r="Q739" s="71"/>
      <c r="R739" s="71"/>
      <c r="S739" s="71"/>
      <c r="T739" s="71"/>
      <c r="U739" s="71"/>
      <c r="V739" s="71"/>
      <c r="W739" s="71">
        <f>SUM(Table1[[#This Row],[ADOPTED
Supplies]:[ADOPTED
Other]])+Table1[[#This Row],[
 ADOPTED
Capital Expenditures]]</f>
        <v>0</v>
      </c>
      <c r="X739" s="71"/>
      <c r="Y739" s="71"/>
      <c r="Z739" s="71">
        <v>72732</v>
      </c>
      <c r="AA739" s="71"/>
      <c r="AB739" s="72" t="s">
        <v>2798</v>
      </c>
      <c r="AC739" s="68" t="s">
        <v>2799</v>
      </c>
      <c r="AD739" s="68" t="s">
        <v>660</v>
      </c>
      <c r="AE739" s="68" t="s">
        <v>94</v>
      </c>
      <c r="AF739" s="68" t="s">
        <v>661</v>
      </c>
      <c r="AG739" s="92"/>
      <c r="AH739" s="72" t="e">
        <v>#N/A</v>
      </c>
      <c r="AI739" s="72"/>
      <c r="AJ739" s="68"/>
      <c r="AK739" s="68"/>
      <c r="AL739" s="68"/>
      <c r="AM739" s="68"/>
      <c r="AN739" s="68"/>
      <c r="AO739" s="68" t="s">
        <v>70</v>
      </c>
      <c r="AP739" s="68"/>
      <c r="AQ739" s="68"/>
      <c r="AR739" s="87"/>
      <c r="AS739" s="87"/>
      <c r="AT739" s="115" t="e">
        <v>#N/A</v>
      </c>
      <c r="AU739" s="117" t="b">
        <f>IF(Table1[[#This Row],[PROPOSED
Form ID Name]]=Table1[[#This Row],[ADOPTED
Form ID Name]],TRUE,FALSE)</f>
        <v>1</v>
      </c>
      <c r="AV739" s="121" t="e">
        <v>#N/A</v>
      </c>
      <c r="AW739" s="122" t="e">
        <f>AND(Table1[[#This Row],[PROPOSED Adjustment Description]]=Table1[[#This Row],[ ADOPTED
Adjustment Description]],TRUE,FALSE)</f>
        <v>#N/A</v>
      </c>
    </row>
    <row r="740" spans="1:49" s="1" customFormat="1" ht="45" customHeight="1" x14ac:dyDescent="0.15">
      <c r="A740" s="61">
        <v>200217</v>
      </c>
      <c r="B740" s="62" t="s">
        <v>1266</v>
      </c>
      <c r="C740" s="63">
        <v>211600</v>
      </c>
      <c r="D740" s="62" t="s">
        <v>58</v>
      </c>
      <c r="E740" s="62" t="s">
        <v>103</v>
      </c>
      <c r="F740" s="62" t="s">
        <v>60</v>
      </c>
      <c r="G740" s="62" t="s">
        <v>61</v>
      </c>
      <c r="H740" s="62" t="s">
        <v>62</v>
      </c>
      <c r="I740" s="125">
        <v>57952</v>
      </c>
      <c r="J740" s="126" t="s">
        <v>2800</v>
      </c>
      <c r="K740" s="64">
        <v>1</v>
      </c>
      <c r="L740" s="65">
        <v>47307</v>
      </c>
      <c r="M740" s="65">
        <v>18940</v>
      </c>
      <c r="N740" s="65">
        <v>9816</v>
      </c>
      <c r="O740" s="65">
        <f>SUM(Table1[[#This Row],[Salaries and Wages]:[Variable Fringe]])</f>
        <v>0</v>
      </c>
      <c r="P740" s="65"/>
      <c r="Q740" s="65"/>
      <c r="R740" s="65">
        <v>2235</v>
      </c>
      <c r="S740" s="65"/>
      <c r="T740" s="65"/>
      <c r="U740" s="65"/>
      <c r="V740" s="65"/>
      <c r="W740" s="65">
        <f>SUM(Table1[[#This Row],[ADOPTED
Supplies]:[ADOPTED
Other]])+Table1[[#This Row],[
 ADOPTED
Capital Expenditures]]</f>
        <v>0</v>
      </c>
      <c r="X740" s="65"/>
      <c r="Y740" s="65"/>
      <c r="Z740" s="65">
        <v>78298</v>
      </c>
      <c r="AA740" s="65"/>
      <c r="AB740" s="66" t="s">
        <v>2801</v>
      </c>
      <c r="AC740" s="62" t="s">
        <v>2802</v>
      </c>
      <c r="AD740" s="62" t="s">
        <v>2803</v>
      </c>
      <c r="AE740" s="62" t="s">
        <v>67</v>
      </c>
      <c r="AF740" s="66" t="s">
        <v>2804</v>
      </c>
      <c r="AG740" s="91"/>
      <c r="AH740" s="66" t="e">
        <v>#N/A</v>
      </c>
      <c r="AI740" s="66"/>
      <c r="AJ740" s="66"/>
      <c r="AK740" s="66"/>
      <c r="AL740" s="66"/>
      <c r="AM740" s="66"/>
      <c r="AN740" s="66"/>
      <c r="AO740" s="62" t="s">
        <v>83</v>
      </c>
      <c r="AP740" s="62"/>
      <c r="AQ740" s="62"/>
      <c r="AR740" s="87"/>
      <c r="AS740" s="87"/>
      <c r="AT740" s="115" t="e">
        <v>#N/A</v>
      </c>
      <c r="AU740" s="117" t="b">
        <f>IF(Table1[[#This Row],[PROPOSED
Form ID Name]]=Table1[[#This Row],[ADOPTED
Form ID Name]],TRUE,FALSE)</f>
        <v>1</v>
      </c>
      <c r="AV740" s="121" t="e">
        <v>#N/A</v>
      </c>
      <c r="AW740" s="122" t="e">
        <f>AND(Table1[[#This Row],[PROPOSED Adjustment Description]]=Table1[[#This Row],[ ADOPTED
Adjustment Description]],TRUE,FALSE)</f>
        <v>#N/A</v>
      </c>
    </row>
    <row r="741" spans="1:49" s="1" customFormat="1" ht="45" customHeight="1" x14ac:dyDescent="0.15">
      <c r="A741" s="67">
        <v>200217</v>
      </c>
      <c r="B741" s="68" t="s">
        <v>1266</v>
      </c>
      <c r="C741" s="69">
        <v>211600</v>
      </c>
      <c r="D741" s="68" t="s">
        <v>58</v>
      </c>
      <c r="E741" s="68" t="s">
        <v>238</v>
      </c>
      <c r="F741" s="68" t="s">
        <v>83</v>
      </c>
      <c r="G741" s="68" t="s">
        <v>61</v>
      </c>
      <c r="H741" s="68" t="s">
        <v>62</v>
      </c>
      <c r="I741" s="125">
        <v>57961</v>
      </c>
      <c r="J741" s="126" t="s">
        <v>2805</v>
      </c>
      <c r="K741" s="70">
        <v>1</v>
      </c>
      <c r="L741" s="71">
        <v>74220</v>
      </c>
      <c r="M741" s="71">
        <v>25809</v>
      </c>
      <c r="N741" s="71">
        <v>11110</v>
      </c>
      <c r="O741" s="71">
        <f>SUM(Table1[[#This Row],[Salaries and Wages]:[Variable Fringe]])</f>
        <v>0</v>
      </c>
      <c r="P741" s="71"/>
      <c r="Q741" s="71"/>
      <c r="R741" s="71">
        <v>2235</v>
      </c>
      <c r="S741" s="71"/>
      <c r="T741" s="71"/>
      <c r="U741" s="71"/>
      <c r="V741" s="71"/>
      <c r="W741" s="71">
        <f>SUM(Table1[[#This Row],[ADOPTED
Supplies]:[ADOPTED
Other]])+Table1[[#This Row],[
 ADOPTED
Capital Expenditures]]</f>
        <v>-49524833</v>
      </c>
      <c r="X741" s="71"/>
      <c r="Y741" s="71"/>
      <c r="Z741" s="71">
        <v>113374</v>
      </c>
      <c r="AA741" s="71"/>
      <c r="AB741" s="72" t="s">
        <v>2806</v>
      </c>
      <c r="AC741" s="68" t="s">
        <v>2807</v>
      </c>
      <c r="AD741" s="68" t="s">
        <v>2808</v>
      </c>
      <c r="AE741" s="68" t="s">
        <v>67</v>
      </c>
      <c r="AF741" s="72" t="s">
        <v>2809</v>
      </c>
      <c r="AG741" s="92"/>
      <c r="AH741" s="72" t="e">
        <v>#N/A</v>
      </c>
      <c r="AI741" s="72"/>
      <c r="AJ741" s="72"/>
      <c r="AK741" s="72"/>
      <c r="AL741" s="72"/>
      <c r="AM741" s="72"/>
      <c r="AN741" s="72"/>
      <c r="AO741" s="68" t="s">
        <v>83</v>
      </c>
      <c r="AP741" s="68"/>
      <c r="AQ741" s="68"/>
      <c r="AR741" s="87"/>
      <c r="AS741" s="87"/>
      <c r="AT741" s="115" t="e">
        <v>#N/A</v>
      </c>
      <c r="AU741" s="117" t="e">
        <f>IF(Table1[[#This Row],[PROPOSED
Form ID Name]]=Table1[[#This Row],[ADOPTED
Form ID Name]],TRUE,FALSE)</f>
        <v>#N/A</v>
      </c>
      <c r="AV741" s="121" t="e">
        <v>#N/A</v>
      </c>
      <c r="AW741" s="122" t="e">
        <f>AND(Table1[[#This Row],[PROPOSED Adjustment Description]]=Table1[[#This Row],[ ADOPTED
Adjustment Description]],TRUE,FALSE)</f>
        <v>#N/A</v>
      </c>
    </row>
    <row r="742" spans="1:49" s="1" customFormat="1" ht="45" customHeight="1" x14ac:dyDescent="0.15">
      <c r="A742" s="61">
        <v>200217</v>
      </c>
      <c r="B742" s="62" t="s">
        <v>1266</v>
      </c>
      <c r="C742" s="63">
        <v>211600</v>
      </c>
      <c r="D742" s="62" t="s">
        <v>58</v>
      </c>
      <c r="E742" s="62" t="s">
        <v>83</v>
      </c>
      <c r="F742" s="62" t="s">
        <v>83</v>
      </c>
      <c r="G742" s="62" t="s">
        <v>142</v>
      </c>
      <c r="H742" s="62" t="s">
        <v>83</v>
      </c>
      <c r="I742" s="125">
        <v>57962</v>
      </c>
      <c r="J742" s="126" t="s">
        <v>2810</v>
      </c>
      <c r="K742" s="64"/>
      <c r="L742" s="65"/>
      <c r="M742" s="65"/>
      <c r="N742" s="65"/>
      <c r="O742" s="65">
        <f>SUM(Table1[[#This Row],[Salaries and Wages]:[Variable Fringe]])</f>
        <v>0</v>
      </c>
      <c r="P742" s="65"/>
      <c r="Q742" s="78">
        <v>-33019302</v>
      </c>
      <c r="R742" s="65"/>
      <c r="S742" s="65"/>
      <c r="T742" s="65"/>
      <c r="U742" s="65"/>
      <c r="V742" s="65"/>
      <c r="W742" s="65">
        <f>SUM(Table1[[#This Row],[ADOPTED
Supplies]:[ADOPTED
Other]])+Table1[[#This Row],[
 ADOPTED
Capital Expenditures]]</f>
        <v>-672000</v>
      </c>
      <c r="X742" s="65"/>
      <c r="Y742" s="65"/>
      <c r="Z742" s="78">
        <v>-33019302</v>
      </c>
      <c r="AA742" s="65"/>
      <c r="AB742" s="66" t="s">
        <v>2811</v>
      </c>
      <c r="AC742" s="62" t="s">
        <v>2812</v>
      </c>
      <c r="AD742" s="62" t="s">
        <v>2813</v>
      </c>
      <c r="AE742" s="62" t="s">
        <v>94</v>
      </c>
      <c r="AF742" s="62" t="s">
        <v>2814</v>
      </c>
      <c r="AG742" s="91"/>
      <c r="AH742" s="66" t="e">
        <v>#N/A</v>
      </c>
      <c r="AI742" s="66"/>
      <c r="AJ742" s="62"/>
      <c r="AK742" s="62"/>
      <c r="AL742" s="62"/>
      <c r="AM742" s="62"/>
      <c r="AN742" s="62"/>
      <c r="AO742" s="62" t="s">
        <v>83</v>
      </c>
      <c r="AP742" s="62"/>
      <c r="AQ742" s="62"/>
      <c r="AR742" s="87"/>
      <c r="AS742" s="87"/>
      <c r="AT742" s="115" t="e">
        <v>#N/A</v>
      </c>
      <c r="AU742" s="117" t="e">
        <f>IF(Table1[[#This Row],[PROPOSED
Form ID Name]]=Table1[[#This Row],[ADOPTED
Form ID Name]],TRUE,FALSE)</f>
        <v>#N/A</v>
      </c>
      <c r="AV742" s="121" t="e">
        <v>#N/A</v>
      </c>
      <c r="AW742" s="122" t="e">
        <f>AND(Table1[[#This Row],[PROPOSED Adjustment Description]]=Table1[[#This Row],[ ADOPTED
Adjustment Description]],TRUE,FALSE)</f>
        <v>#N/A</v>
      </c>
    </row>
    <row r="743" spans="1:49" s="1" customFormat="1" ht="45" customHeight="1" x14ac:dyDescent="0.15">
      <c r="A743" s="67">
        <v>200217</v>
      </c>
      <c r="B743" s="68" t="s">
        <v>1266</v>
      </c>
      <c r="C743" s="69">
        <v>211600</v>
      </c>
      <c r="D743" s="68" t="s">
        <v>58</v>
      </c>
      <c r="E743" s="68" t="s">
        <v>83</v>
      </c>
      <c r="F743" s="68" t="s">
        <v>83</v>
      </c>
      <c r="G743" s="68" t="s">
        <v>61</v>
      </c>
      <c r="H743" s="68" t="s">
        <v>83</v>
      </c>
      <c r="I743" s="125">
        <v>57963</v>
      </c>
      <c r="J743" s="126" t="s">
        <v>2815</v>
      </c>
      <c r="K743" s="70"/>
      <c r="L743" s="71"/>
      <c r="M743" s="71"/>
      <c r="N743" s="71"/>
      <c r="O743" s="71">
        <f>SUM(Table1[[#This Row],[Salaries and Wages]:[Variable Fringe]])</f>
        <v>5406301</v>
      </c>
      <c r="P743" s="71"/>
      <c r="Q743" s="71"/>
      <c r="R743" s="71"/>
      <c r="S743" s="71"/>
      <c r="T743" s="71">
        <v>10295400</v>
      </c>
      <c r="U743" s="71"/>
      <c r="V743" s="71"/>
      <c r="W743" s="71">
        <f>SUM(Table1[[#This Row],[ADOPTED
Supplies]:[ADOPTED
Other]])+Table1[[#This Row],[
 ADOPTED
Capital Expenditures]]</f>
        <v>89420</v>
      </c>
      <c r="X743" s="71"/>
      <c r="Y743" s="71"/>
      <c r="Z743" s="71">
        <v>10295400</v>
      </c>
      <c r="AA743" s="71"/>
      <c r="AB743" s="72" t="s">
        <v>2816</v>
      </c>
      <c r="AC743" s="68" t="s">
        <v>2817</v>
      </c>
      <c r="AD743" s="68" t="s">
        <v>2818</v>
      </c>
      <c r="AE743" s="68" t="s">
        <v>94</v>
      </c>
      <c r="AF743" s="68" t="s">
        <v>2814</v>
      </c>
      <c r="AG743" s="92"/>
      <c r="AH743" s="72" t="e">
        <v>#N/A</v>
      </c>
      <c r="AI743" s="72"/>
      <c r="AJ743" s="68"/>
      <c r="AK743" s="68"/>
      <c r="AL743" s="68"/>
      <c r="AM743" s="68"/>
      <c r="AN743" s="68"/>
      <c r="AO743" s="68" t="s">
        <v>83</v>
      </c>
      <c r="AP743" s="68"/>
      <c r="AQ743" s="68"/>
      <c r="AR743" s="87"/>
      <c r="AS743" s="87"/>
      <c r="AT743" s="115" t="e">
        <v>#N/A</v>
      </c>
      <c r="AU743" s="117" t="e">
        <f>IF(Table1[[#This Row],[PROPOSED
Form ID Name]]=Table1[[#This Row],[ADOPTED
Form ID Name]],TRUE,FALSE)</f>
        <v>#N/A</v>
      </c>
      <c r="AV743" s="121" t="e">
        <v>#N/A</v>
      </c>
      <c r="AW743" s="122" t="e">
        <f>AND(Table1[[#This Row],[PROPOSED Adjustment Description]]=Table1[[#This Row],[ ADOPTED
Adjustment Description]],TRUE,FALSE)</f>
        <v>#N/A</v>
      </c>
    </row>
    <row r="744" spans="1:49" s="1" customFormat="1" ht="45" customHeight="1" x14ac:dyDescent="0.15">
      <c r="A744" s="67">
        <v>100000</v>
      </c>
      <c r="B744" s="68" t="s">
        <v>57</v>
      </c>
      <c r="C744" s="69">
        <v>211600</v>
      </c>
      <c r="D744" s="68" t="s">
        <v>58</v>
      </c>
      <c r="E744" s="68" t="s">
        <v>59</v>
      </c>
      <c r="F744" s="68" t="s">
        <v>60</v>
      </c>
      <c r="G744" s="68" t="s">
        <v>61</v>
      </c>
      <c r="H744" s="68" t="s">
        <v>62</v>
      </c>
      <c r="I744" s="125">
        <v>57965</v>
      </c>
      <c r="J744" s="126" t="s">
        <v>63</v>
      </c>
      <c r="K744" s="70">
        <v>1</v>
      </c>
      <c r="L744" s="71">
        <v>101870</v>
      </c>
      <c r="M744" s="71">
        <v>31470</v>
      </c>
      <c r="N744" s="71">
        <v>12326</v>
      </c>
      <c r="O744" s="71">
        <f>SUM(Table1[[#This Row],[Salaries and Wages]:[Variable Fringe]])</f>
        <v>0</v>
      </c>
      <c r="P744" s="71"/>
      <c r="Q744" s="71"/>
      <c r="R744" s="71">
        <v>2235</v>
      </c>
      <c r="S744" s="71"/>
      <c r="T744" s="71"/>
      <c r="U744" s="71"/>
      <c r="V744" s="71"/>
      <c r="W744" s="71">
        <f>SUM(Table1[[#This Row],[ADOPTED
Supplies]:[ADOPTED
Other]])+Table1[[#This Row],[
 ADOPTED
Capital Expenditures]]</f>
        <v>252977</v>
      </c>
      <c r="X744" s="71"/>
      <c r="Y744" s="71"/>
      <c r="Z744" s="71">
        <v>147901</v>
      </c>
      <c r="AA744" s="71"/>
      <c r="AB744" s="72" t="s">
        <v>64</v>
      </c>
      <c r="AC744" s="68" t="s">
        <v>65</v>
      </c>
      <c r="AD744" s="68" t="s">
        <v>66</v>
      </c>
      <c r="AE744" s="68" t="s">
        <v>67</v>
      </c>
      <c r="AF744" s="72" t="s">
        <v>68</v>
      </c>
      <c r="AG744" s="92"/>
      <c r="AH744" s="72" t="e">
        <v>#N/A</v>
      </c>
      <c r="AI744" s="72"/>
      <c r="AJ744" s="72"/>
      <c r="AK744" s="72"/>
      <c r="AL744" s="72"/>
      <c r="AM744" s="72"/>
      <c r="AN744" s="72"/>
      <c r="AO744" s="72"/>
      <c r="AP744" s="72"/>
      <c r="AQ744" s="72"/>
      <c r="AR744" s="72"/>
      <c r="AS744" s="68" t="s">
        <v>70</v>
      </c>
      <c r="AT744" s="115" t="e">
        <v>#N/A</v>
      </c>
      <c r="AU744" s="116" t="e">
        <f>IF(Table1[[#This Row],[PROPOSED
Form ID Name]]=Table1[[#This Row],[ADOPTED
Form ID Name]],TRUE,FALSE)</f>
        <v>#N/A</v>
      </c>
      <c r="AV744" s="121" t="e">
        <v>#N/A</v>
      </c>
      <c r="AW744" s="122" t="e">
        <f>AND(Table1[[#This Row],[PROPOSED Adjustment Description]]=Table1[[#This Row],[ ADOPTED
Adjustment Description]],TRUE,FALSE)</f>
        <v>#N/A</v>
      </c>
    </row>
    <row r="745" spans="1:49" s="1" customFormat="1" ht="45" customHeight="1" x14ac:dyDescent="0.15">
      <c r="A745" s="61">
        <v>100000</v>
      </c>
      <c r="B745" s="62" t="s">
        <v>57</v>
      </c>
      <c r="C745" s="63">
        <v>211611</v>
      </c>
      <c r="D745" s="62" t="s">
        <v>71</v>
      </c>
      <c r="E745" s="62" t="s">
        <v>72</v>
      </c>
      <c r="F745" s="62" t="s">
        <v>73</v>
      </c>
      <c r="G745" s="62" t="s">
        <v>61</v>
      </c>
      <c r="H745" s="62" t="s">
        <v>62</v>
      </c>
      <c r="I745" s="125">
        <v>57969</v>
      </c>
      <c r="J745" s="126" t="s">
        <v>74</v>
      </c>
      <c r="K745" s="64">
        <v>4</v>
      </c>
      <c r="L745" s="65">
        <v>89289</v>
      </c>
      <c r="M745" s="65">
        <v>59276</v>
      </c>
      <c r="N745" s="65">
        <v>35100</v>
      </c>
      <c r="O745" s="65">
        <f>SUM(Table1[[#This Row],[Salaries and Wages]:[Variable Fringe]])</f>
        <v>0</v>
      </c>
      <c r="P745" s="65">
        <v>3000</v>
      </c>
      <c r="Q745" s="65">
        <v>702500</v>
      </c>
      <c r="R745" s="65">
        <v>8800</v>
      </c>
      <c r="S745" s="65"/>
      <c r="T745" s="65"/>
      <c r="U745" s="65"/>
      <c r="V745" s="65"/>
      <c r="W745" s="65">
        <f>SUM(Table1[[#This Row],[ADOPTED
Supplies]:[ADOPTED
Other]])+Table1[[#This Row],[
 ADOPTED
Capital Expenditures]]</f>
        <v>3550</v>
      </c>
      <c r="X745" s="65"/>
      <c r="Y745" s="65"/>
      <c r="Z745" s="65">
        <v>897965</v>
      </c>
      <c r="AA745" s="65"/>
      <c r="AB745" s="66" t="s">
        <v>75</v>
      </c>
      <c r="AC745" s="62" t="s">
        <v>76</v>
      </c>
      <c r="AD745" s="62" t="s">
        <v>77</v>
      </c>
      <c r="AE745" s="62" t="s">
        <v>67</v>
      </c>
      <c r="AF745" s="66" t="s">
        <v>78</v>
      </c>
      <c r="AG745" s="91"/>
      <c r="AH745" s="66" t="e">
        <v>#N/A</v>
      </c>
      <c r="AI745" s="66"/>
      <c r="AJ745" s="66"/>
      <c r="AK745" s="66"/>
      <c r="AL745" s="66"/>
      <c r="AM745" s="66"/>
      <c r="AN745" s="66"/>
      <c r="AO745" s="66"/>
      <c r="AP745" s="66"/>
      <c r="AQ745" s="66"/>
      <c r="AR745" s="66"/>
      <c r="AS745" s="62" t="s">
        <v>70</v>
      </c>
      <c r="AT745" s="115" t="e">
        <v>#N/A</v>
      </c>
      <c r="AU745" s="116" t="e">
        <f>IF(Table1[[#This Row],[PROPOSED
Form ID Name]]=Table1[[#This Row],[ADOPTED
Form ID Name]],TRUE,FALSE)</f>
        <v>#N/A</v>
      </c>
      <c r="AV745" s="121" t="e">
        <v>#N/A</v>
      </c>
      <c r="AW745" s="122" t="e">
        <f>AND(Table1[[#This Row],[PROPOSED Adjustment Description]]=Table1[[#This Row],[ ADOPTED
Adjustment Description]],TRUE,FALSE)</f>
        <v>#N/A</v>
      </c>
    </row>
    <row r="746" spans="1:49" s="1" customFormat="1" ht="45" customHeight="1" x14ac:dyDescent="0.15">
      <c r="A746" s="61">
        <v>200448</v>
      </c>
      <c r="B746" s="62" t="s">
        <v>1144</v>
      </c>
      <c r="C746" s="63">
        <v>1314</v>
      </c>
      <c r="D746" s="62" t="s">
        <v>261</v>
      </c>
      <c r="E746" s="62" t="s">
        <v>103</v>
      </c>
      <c r="F746" s="62" t="s">
        <v>127</v>
      </c>
      <c r="G746" s="62" t="s">
        <v>61</v>
      </c>
      <c r="H746" s="62" t="s">
        <v>284</v>
      </c>
      <c r="I746" s="125">
        <v>57974</v>
      </c>
      <c r="J746" s="126" t="s">
        <v>2819</v>
      </c>
      <c r="K746" s="64"/>
      <c r="L746" s="65"/>
      <c r="M746" s="65"/>
      <c r="N746" s="65"/>
      <c r="O746" s="65">
        <f>SUM(Table1[[#This Row],[Salaries and Wages]:[Variable Fringe]])</f>
        <v>0</v>
      </c>
      <c r="P746" s="65"/>
      <c r="Q746" s="65"/>
      <c r="R746" s="65">
        <v>43467</v>
      </c>
      <c r="S746" s="65"/>
      <c r="T746" s="65"/>
      <c r="U746" s="65"/>
      <c r="V746" s="65"/>
      <c r="W746" s="65">
        <f>SUM(Table1[[#This Row],[ADOPTED
Supplies]:[ADOPTED
Other]])+Table1[[#This Row],[
 ADOPTED
Capital Expenditures]]</f>
        <v>15973</v>
      </c>
      <c r="X746" s="65"/>
      <c r="Y746" s="65"/>
      <c r="Z746" s="65">
        <v>43467</v>
      </c>
      <c r="AA746" s="65">
        <v>43467</v>
      </c>
      <c r="AB746" s="66" t="s">
        <v>2820</v>
      </c>
      <c r="AC746" s="62" t="s">
        <v>2821</v>
      </c>
      <c r="AD746" s="66" t="s">
        <v>2822</v>
      </c>
      <c r="AE746" s="62" t="s">
        <v>67</v>
      </c>
      <c r="AF746" s="66" t="s">
        <v>2823</v>
      </c>
      <c r="AG746" s="91"/>
      <c r="AH746" s="66" t="e">
        <v>#N/A</v>
      </c>
      <c r="AI746" s="66"/>
      <c r="AJ746" s="66"/>
      <c r="AK746" s="66"/>
      <c r="AL746" s="66"/>
      <c r="AM746" s="66"/>
      <c r="AN746" s="66"/>
      <c r="AO746" s="62" t="s">
        <v>179</v>
      </c>
      <c r="AP746" s="62"/>
      <c r="AQ746" s="62"/>
      <c r="AR746" s="87"/>
      <c r="AS746" s="87"/>
      <c r="AT746" s="115" t="e">
        <v>#N/A</v>
      </c>
      <c r="AU746" s="117" t="e">
        <f>IF(Table1[[#This Row],[PROPOSED
Form ID Name]]=Table1[[#This Row],[ADOPTED
Form ID Name]],TRUE,FALSE)</f>
        <v>#N/A</v>
      </c>
      <c r="AV746" s="121" t="e">
        <v>#N/A</v>
      </c>
      <c r="AW746" s="122" t="e">
        <f>AND(Table1[[#This Row],[PROPOSED Adjustment Description]]=Table1[[#This Row],[ ADOPTED
Adjustment Description]],TRUE,FALSE)</f>
        <v>#N/A</v>
      </c>
    </row>
    <row r="747" spans="1:49" s="1" customFormat="1" ht="45" customHeight="1" x14ac:dyDescent="0.15">
      <c r="A747" s="67">
        <v>100000</v>
      </c>
      <c r="B747" s="68" t="s">
        <v>57</v>
      </c>
      <c r="C747" s="69">
        <v>110111</v>
      </c>
      <c r="D747" s="68" t="s">
        <v>2203</v>
      </c>
      <c r="E747" s="68" t="s">
        <v>103</v>
      </c>
      <c r="F747" s="68" t="s">
        <v>60</v>
      </c>
      <c r="G747" s="68" t="s">
        <v>104</v>
      </c>
      <c r="H747" s="68" t="s">
        <v>83</v>
      </c>
      <c r="I747" s="125">
        <v>57978</v>
      </c>
      <c r="J747" s="126" t="s">
        <v>2824</v>
      </c>
      <c r="K747" s="70"/>
      <c r="L747" s="71"/>
      <c r="M747" s="71"/>
      <c r="N747" s="71"/>
      <c r="O747" s="71">
        <f>SUM(Table1[[#This Row],[Salaries and Wages]:[Variable Fringe]])</f>
        <v>0</v>
      </c>
      <c r="P747" s="71"/>
      <c r="Q747" s="71">
        <v>41603</v>
      </c>
      <c r="R747" s="71"/>
      <c r="S747" s="71"/>
      <c r="T747" s="71"/>
      <c r="U747" s="71"/>
      <c r="V747" s="71"/>
      <c r="W747" s="71">
        <f>SUM(Table1[[#This Row],[ADOPTED
Supplies]:[ADOPTED
Other]])+Table1[[#This Row],[
 ADOPTED
Capital Expenditures]]</f>
        <v>0</v>
      </c>
      <c r="X747" s="71"/>
      <c r="Y747" s="71"/>
      <c r="Z747" s="71">
        <v>41603</v>
      </c>
      <c r="AA747" s="71"/>
      <c r="AB747" s="72" t="s">
        <v>2825</v>
      </c>
      <c r="AC747" s="68" t="s">
        <v>2206</v>
      </c>
      <c r="AD747" s="72" t="s">
        <v>2776</v>
      </c>
      <c r="AE747" s="68" t="s">
        <v>94</v>
      </c>
      <c r="AF747" s="68"/>
      <c r="AG747" s="92"/>
      <c r="AH747" s="72" t="e">
        <v>#N/A</v>
      </c>
      <c r="AI747" s="72"/>
      <c r="AJ747" s="68"/>
      <c r="AK747" s="68"/>
      <c r="AL747" s="68"/>
      <c r="AM747" s="68"/>
      <c r="AN747" s="68"/>
      <c r="AO747" s="68"/>
      <c r="AP747" s="68"/>
      <c r="AQ747" s="68"/>
      <c r="AR747" s="68"/>
      <c r="AS747" s="68" t="s">
        <v>83</v>
      </c>
      <c r="AT747" s="115" t="e">
        <v>#N/A</v>
      </c>
      <c r="AU747" s="116" t="e">
        <f>IF(Table1[[#This Row],[PROPOSED
Form ID Name]]=Table1[[#This Row],[ADOPTED
Form ID Name]],TRUE,FALSE)</f>
        <v>#N/A</v>
      </c>
      <c r="AV747" s="121" t="e">
        <v>#N/A</v>
      </c>
      <c r="AW747" s="122" t="e">
        <f>AND(Table1[[#This Row],[PROPOSED Adjustment Description]]=Table1[[#This Row],[ ADOPTED
Adjustment Description]],TRUE,FALSE)</f>
        <v>#N/A</v>
      </c>
    </row>
    <row r="748" spans="1:49" s="1" customFormat="1" ht="45" customHeight="1" x14ac:dyDescent="0.15">
      <c r="A748" s="61">
        <v>100000</v>
      </c>
      <c r="B748" s="62" t="s">
        <v>57</v>
      </c>
      <c r="C748" s="63">
        <v>2115</v>
      </c>
      <c r="D748" s="62" t="s">
        <v>898</v>
      </c>
      <c r="E748" s="62" t="s">
        <v>103</v>
      </c>
      <c r="F748" s="62" t="s">
        <v>60</v>
      </c>
      <c r="G748" s="62" t="s">
        <v>104</v>
      </c>
      <c r="H748" s="62" t="s">
        <v>284</v>
      </c>
      <c r="I748" s="125">
        <v>57979</v>
      </c>
      <c r="J748" s="126" t="s">
        <v>2826</v>
      </c>
      <c r="K748" s="64"/>
      <c r="L748" s="65"/>
      <c r="M748" s="65"/>
      <c r="N748" s="65"/>
      <c r="O748" s="65">
        <f>SUM(Table1[[#This Row],[Salaries and Wages]:[Variable Fringe]])</f>
        <v>0</v>
      </c>
      <c r="P748" s="65"/>
      <c r="Q748" s="65"/>
      <c r="R748" s="65">
        <v>500000</v>
      </c>
      <c r="S748" s="65"/>
      <c r="T748" s="65"/>
      <c r="U748" s="65"/>
      <c r="V748" s="65"/>
      <c r="W748" s="65">
        <f>SUM(Table1[[#This Row],[ADOPTED
Supplies]:[ADOPTED
Other]])+Table1[[#This Row],[
 ADOPTED
Capital Expenditures]]</f>
        <v>3000000</v>
      </c>
      <c r="X748" s="65"/>
      <c r="Y748" s="65"/>
      <c r="Z748" s="65">
        <v>500000</v>
      </c>
      <c r="AA748" s="65"/>
      <c r="AB748" s="66" t="s">
        <v>2827</v>
      </c>
      <c r="AC748" s="62" t="s">
        <v>2828</v>
      </c>
      <c r="AD748" s="62" t="s">
        <v>2829</v>
      </c>
      <c r="AE748" s="62" t="s">
        <v>67</v>
      </c>
      <c r="AF748" s="66" t="s">
        <v>2830</v>
      </c>
      <c r="AG748" s="91"/>
      <c r="AH748" s="66" t="e">
        <v>#N/A</v>
      </c>
      <c r="AI748" s="66"/>
      <c r="AJ748" s="66"/>
      <c r="AK748" s="66"/>
      <c r="AL748" s="66"/>
      <c r="AM748" s="66"/>
      <c r="AN748" s="66"/>
      <c r="AO748" s="66"/>
      <c r="AP748" s="66"/>
      <c r="AQ748" s="66"/>
      <c r="AR748" s="66"/>
      <c r="AS748" s="62" t="s">
        <v>70</v>
      </c>
      <c r="AT748" s="115" t="e">
        <v>#N/A</v>
      </c>
      <c r="AU748" s="116" t="e">
        <f>IF(Table1[[#This Row],[PROPOSED
Form ID Name]]=Table1[[#This Row],[ADOPTED
Form ID Name]],TRUE,FALSE)</f>
        <v>#N/A</v>
      </c>
      <c r="AV748" s="121" t="e">
        <v>#N/A</v>
      </c>
      <c r="AW748" s="122" t="e">
        <f>AND(Table1[[#This Row],[PROPOSED Adjustment Description]]=Table1[[#This Row],[ ADOPTED
Adjustment Description]],TRUE,FALSE)</f>
        <v>#N/A</v>
      </c>
    </row>
    <row r="749" spans="1:49" s="1" customFormat="1" ht="45" customHeight="1" x14ac:dyDescent="0.15">
      <c r="A749" s="67">
        <v>100000</v>
      </c>
      <c r="B749" s="79" t="s">
        <v>57</v>
      </c>
      <c r="C749" s="69">
        <v>9911</v>
      </c>
      <c r="D749" s="79" t="s">
        <v>82</v>
      </c>
      <c r="E749" s="79" t="s">
        <v>83</v>
      </c>
      <c r="F749" s="79" t="s">
        <v>83</v>
      </c>
      <c r="G749" s="79" t="s">
        <v>84</v>
      </c>
      <c r="H749" s="79" t="s">
        <v>83</v>
      </c>
      <c r="I749" s="125">
        <v>57980</v>
      </c>
      <c r="J749" s="127" t="s">
        <v>85</v>
      </c>
      <c r="K749" s="80"/>
      <c r="L749" s="81"/>
      <c r="M749" s="81"/>
      <c r="N749" s="81"/>
      <c r="O749" s="81">
        <f>SUM(Table1[[#This Row],[Salaries and Wages]:[Variable Fringe]])</f>
        <v>0</v>
      </c>
      <c r="P749" s="81"/>
      <c r="Q749" s="81"/>
      <c r="R749" s="81"/>
      <c r="S749" s="81"/>
      <c r="T749" s="81"/>
      <c r="U749" s="81"/>
      <c r="V749" s="81"/>
      <c r="W749" s="81">
        <f>SUM(Table1[[#This Row],[ADOPTED
Supplies]:[ADOPTED
Other]])+Table1[[#This Row],[
 ADOPTED
Capital Expenditures]]</f>
        <v>250000</v>
      </c>
      <c r="X749" s="81"/>
      <c r="Y749" s="81"/>
      <c r="Z749" s="81"/>
      <c r="AA749" s="81">
        <v>9000000</v>
      </c>
      <c r="AB749" s="79" t="s">
        <v>86</v>
      </c>
      <c r="AC749" s="68" t="s">
        <v>87</v>
      </c>
      <c r="AD749" s="68" t="s">
        <v>87</v>
      </c>
      <c r="AE749" s="79"/>
      <c r="AF749" s="68" t="s">
        <v>69</v>
      </c>
      <c r="AG749" s="92"/>
      <c r="AH749" s="72" t="e">
        <v>#N/A</v>
      </c>
      <c r="AI749" s="72"/>
      <c r="AJ749" s="68"/>
      <c r="AK749" s="68"/>
      <c r="AL749" s="68"/>
      <c r="AM749" s="68"/>
      <c r="AN749" s="68"/>
      <c r="AO749" s="68"/>
      <c r="AP749" s="68"/>
      <c r="AQ749" s="68"/>
      <c r="AR749" s="68"/>
      <c r="AS749" s="68" t="s">
        <v>83</v>
      </c>
      <c r="AT749" s="115" t="e">
        <v>#N/A</v>
      </c>
      <c r="AU749" s="116" t="e">
        <f>IF(Table1[[#This Row],[PROPOSED
Form ID Name]]=Table1[[#This Row],[ADOPTED
Form ID Name]],TRUE,FALSE)</f>
        <v>#N/A</v>
      </c>
      <c r="AV749" s="121" t="e">
        <v>#N/A</v>
      </c>
      <c r="AW749" s="122" t="e">
        <f>AND(Table1[[#This Row],[PROPOSED Adjustment Description]]=Table1[[#This Row],[ ADOPTED
Adjustment Description]],TRUE,FALSE)</f>
        <v>#N/A</v>
      </c>
    </row>
    <row r="750" spans="1:49" s="1" customFormat="1" ht="45" customHeight="1" x14ac:dyDescent="0.15">
      <c r="A750" s="61">
        <v>100000</v>
      </c>
      <c r="B750" s="62" t="s">
        <v>57</v>
      </c>
      <c r="C750" s="63">
        <v>110411</v>
      </c>
      <c r="D750" s="62" t="s">
        <v>2214</v>
      </c>
      <c r="E750" s="62" t="s">
        <v>103</v>
      </c>
      <c r="F750" s="62" t="s">
        <v>60</v>
      </c>
      <c r="G750" s="62" t="s">
        <v>104</v>
      </c>
      <c r="H750" s="62" t="s">
        <v>83</v>
      </c>
      <c r="I750" s="125">
        <v>57981</v>
      </c>
      <c r="J750" s="126" t="s">
        <v>2831</v>
      </c>
      <c r="K750" s="64"/>
      <c r="L750" s="65"/>
      <c r="M750" s="65"/>
      <c r="N750" s="65"/>
      <c r="O750" s="65">
        <f>SUM(Table1[[#This Row],[Salaries and Wages]:[Variable Fringe]])</f>
        <v>0</v>
      </c>
      <c r="P750" s="65"/>
      <c r="Q750" s="65">
        <v>134956</v>
      </c>
      <c r="R750" s="65"/>
      <c r="S750" s="65"/>
      <c r="T750" s="65"/>
      <c r="U750" s="65"/>
      <c r="V750" s="65"/>
      <c r="W750" s="65">
        <f>SUM(Table1[[#This Row],[ADOPTED
Supplies]:[ADOPTED
Other]])+Table1[[#This Row],[
 ADOPTED
Capital Expenditures]]</f>
        <v>56825</v>
      </c>
      <c r="X750" s="65"/>
      <c r="Y750" s="65"/>
      <c r="Z750" s="65">
        <v>134956</v>
      </c>
      <c r="AA750" s="65"/>
      <c r="AB750" s="66" t="s">
        <v>2775</v>
      </c>
      <c r="AC750" s="62" t="s">
        <v>2206</v>
      </c>
      <c r="AD750" s="66" t="s">
        <v>2776</v>
      </c>
      <c r="AE750" s="62" t="s">
        <v>94</v>
      </c>
      <c r="AF750" s="62" t="s">
        <v>69</v>
      </c>
      <c r="AG750" s="91"/>
      <c r="AH750" s="66" t="e">
        <v>#N/A</v>
      </c>
      <c r="AI750" s="66"/>
      <c r="AJ750" s="62"/>
      <c r="AK750" s="62"/>
      <c r="AL750" s="62"/>
      <c r="AM750" s="62"/>
      <c r="AN750" s="62"/>
      <c r="AO750" s="62"/>
      <c r="AP750" s="62"/>
      <c r="AQ750" s="62"/>
      <c r="AR750" s="62"/>
      <c r="AS750" s="62" t="s">
        <v>83</v>
      </c>
      <c r="AT750" s="115" t="e">
        <v>#N/A</v>
      </c>
      <c r="AU750" s="116" t="e">
        <f>IF(Table1[[#This Row],[PROPOSED
Form ID Name]]=Table1[[#This Row],[ADOPTED
Form ID Name]],TRUE,FALSE)</f>
        <v>#N/A</v>
      </c>
      <c r="AV750" s="121" t="e">
        <v>#N/A</v>
      </c>
      <c r="AW750" s="122" t="e">
        <f>AND(Table1[[#This Row],[PROPOSED Adjustment Description]]=Table1[[#This Row],[ ADOPTED
Adjustment Description]],TRUE,FALSE)</f>
        <v>#N/A</v>
      </c>
    </row>
    <row r="751" spans="1:49" s="1" customFormat="1" ht="45" customHeight="1" x14ac:dyDescent="0.15">
      <c r="A751" s="67">
        <v>100000</v>
      </c>
      <c r="B751" s="68" t="s">
        <v>57</v>
      </c>
      <c r="C751" s="69">
        <v>110511</v>
      </c>
      <c r="D751" s="68" t="s">
        <v>2216</v>
      </c>
      <c r="E751" s="68" t="s">
        <v>103</v>
      </c>
      <c r="F751" s="68" t="s">
        <v>60</v>
      </c>
      <c r="G751" s="68" t="s">
        <v>104</v>
      </c>
      <c r="H751" s="68" t="s">
        <v>83</v>
      </c>
      <c r="I751" s="125">
        <v>57982</v>
      </c>
      <c r="J751" s="126" t="s">
        <v>2832</v>
      </c>
      <c r="K751" s="70"/>
      <c r="L751" s="71"/>
      <c r="M751" s="71"/>
      <c r="N751" s="71"/>
      <c r="O751" s="71">
        <f>SUM(Table1[[#This Row],[Salaries and Wages]:[Variable Fringe]])</f>
        <v>0</v>
      </c>
      <c r="P751" s="71"/>
      <c r="Q751" s="71">
        <v>100373</v>
      </c>
      <c r="R751" s="71"/>
      <c r="S751" s="71"/>
      <c r="T751" s="71"/>
      <c r="U751" s="71"/>
      <c r="V751" s="71"/>
      <c r="W751" s="71">
        <f>SUM(Table1[[#This Row],[ADOPTED
Supplies]:[ADOPTED
Other]])+Table1[[#This Row],[
 ADOPTED
Capital Expenditures]]</f>
        <v>64625</v>
      </c>
      <c r="X751" s="71"/>
      <c r="Y751" s="71"/>
      <c r="Z751" s="71">
        <v>100373</v>
      </c>
      <c r="AA751" s="71"/>
      <c r="AB751" s="72" t="s">
        <v>2775</v>
      </c>
      <c r="AC751" s="68" t="s">
        <v>2206</v>
      </c>
      <c r="AD751" s="72" t="s">
        <v>2776</v>
      </c>
      <c r="AE751" s="68" t="s">
        <v>94</v>
      </c>
      <c r="AF751" s="68" t="s">
        <v>69</v>
      </c>
      <c r="AG751" s="92"/>
      <c r="AH751" s="72" t="e">
        <v>#N/A</v>
      </c>
      <c r="AI751" s="72"/>
      <c r="AJ751" s="68"/>
      <c r="AK751" s="68"/>
      <c r="AL751" s="68"/>
      <c r="AM751" s="68"/>
      <c r="AN751" s="68"/>
      <c r="AO751" s="68"/>
      <c r="AP751" s="68"/>
      <c r="AQ751" s="68"/>
      <c r="AR751" s="68"/>
      <c r="AS751" s="68" t="s">
        <v>83</v>
      </c>
      <c r="AT751" s="115" t="e">
        <v>#N/A</v>
      </c>
      <c r="AU751" s="116" t="e">
        <f>IF(Table1[[#This Row],[PROPOSED
Form ID Name]]=Table1[[#This Row],[ADOPTED
Form ID Name]],TRUE,FALSE)</f>
        <v>#N/A</v>
      </c>
      <c r="AV751" s="121" t="e">
        <v>#N/A</v>
      </c>
      <c r="AW751" s="122" t="e">
        <f>AND(Table1[[#This Row],[PROPOSED Adjustment Description]]=Table1[[#This Row],[ ADOPTED
Adjustment Description]],TRUE,FALSE)</f>
        <v>#N/A</v>
      </c>
    </row>
    <row r="752" spans="1:49" s="1" customFormat="1" ht="45" customHeight="1" x14ac:dyDescent="0.15">
      <c r="A752" s="61">
        <v>100000</v>
      </c>
      <c r="B752" s="62" t="s">
        <v>57</v>
      </c>
      <c r="C752" s="63">
        <v>110611</v>
      </c>
      <c r="D752" s="62" t="s">
        <v>2218</v>
      </c>
      <c r="E752" s="62" t="s">
        <v>103</v>
      </c>
      <c r="F752" s="62" t="s">
        <v>60</v>
      </c>
      <c r="G752" s="62" t="s">
        <v>104</v>
      </c>
      <c r="H752" s="62" t="s">
        <v>83</v>
      </c>
      <c r="I752" s="125">
        <v>57983</v>
      </c>
      <c r="J752" s="126" t="s">
        <v>2833</v>
      </c>
      <c r="K752" s="64"/>
      <c r="L752" s="65"/>
      <c r="M752" s="65"/>
      <c r="N752" s="65"/>
      <c r="O752" s="65">
        <f>SUM(Table1[[#This Row],[Salaries and Wages]:[Variable Fringe]])</f>
        <v>0</v>
      </c>
      <c r="P752" s="65"/>
      <c r="Q752" s="65">
        <v>273351</v>
      </c>
      <c r="R752" s="65"/>
      <c r="S752" s="65"/>
      <c r="T752" s="65"/>
      <c r="U752" s="65"/>
      <c r="V752" s="65"/>
      <c r="W752" s="65">
        <f>SUM(Table1[[#This Row],[ADOPTED
Supplies]:[ADOPTED
Other]])+Table1[[#This Row],[
 ADOPTED
Capital Expenditures]]</f>
        <v>255633</v>
      </c>
      <c r="X752" s="65"/>
      <c r="Y752" s="65"/>
      <c r="Z752" s="65">
        <v>273351</v>
      </c>
      <c r="AA752" s="65"/>
      <c r="AB752" s="66" t="s">
        <v>2775</v>
      </c>
      <c r="AC752" s="62" t="s">
        <v>2206</v>
      </c>
      <c r="AD752" s="66" t="s">
        <v>2776</v>
      </c>
      <c r="AE752" s="62" t="s">
        <v>94</v>
      </c>
      <c r="AF752" s="62" t="s">
        <v>69</v>
      </c>
      <c r="AG752" s="91"/>
      <c r="AH752" s="66" t="e">
        <v>#N/A</v>
      </c>
      <c r="AI752" s="66"/>
      <c r="AJ752" s="62"/>
      <c r="AK752" s="62"/>
      <c r="AL752" s="62"/>
      <c r="AM752" s="62"/>
      <c r="AN752" s="62"/>
      <c r="AO752" s="62"/>
      <c r="AP752" s="62"/>
      <c r="AQ752" s="62"/>
      <c r="AR752" s="62"/>
      <c r="AS752" s="62" t="s">
        <v>83</v>
      </c>
      <c r="AT752" s="115" t="e">
        <v>#N/A</v>
      </c>
      <c r="AU752" s="116" t="e">
        <f>IF(Table1[[#This Row],[PROPOSED
Form ID Name]]=Table1[[#This Row],[ADOPTED
Form ID Name]],TRUE,FALSE)</f>
        <v>#N/A</v>
      </c>
      <c r="AV752" s="121" t="e">
        <v>#N/A</v>
      </c>
      <c r="AW752" s="122" t="e">
        <f>AND(Table1[[#This Row],[PROPOSED Adjustment Description]]=Table1[[#This Row],[ ADOPTED
Adjustment Description]],TRUE,FALSE)</f>
        <v>#N/A</v>
      </c>
    </row>
    <row r="753" spans="1:49" s="1" customFormat="1" ht="45" customHeight="1" x14ac:dyDescent="0.15">
      <c r="A753" s="67">
        <v>100000</v>
      </c>
      <c r="B753" s="68" t="s">
        <v>57</v>
      </c>
      <c r="C753" s="69">
        <v>110711</v>
      </c>
      <c r="D753" s="68" t="s">
        <v>2220</v>
      </c>
      <c r="E753" s="68" t="s">
        <v>103</v>
      </c>
      <c r="F753" s="68" t="s">
        <v>60</v>
      </c>
      <c r="G753" s="68" t="s">
        <v>104</v>
      </c>
      <c r="H753" s="68" t="s">
        <v>83</v>
      </c>
      <c r="I753" s="125">
        <v>57984</v>
      </c>
      <c r="J753" s="126" t="s">
        <v>2834</v>
      </c>
      <c r="K753" s="70"/>
      <c r="L753" s="71"/>
      <c r="M753" s="71"/>
      <c r="N753" s="71"/>
      <c r="O753" s="71">
        <f>SUM(Table1[[#This Row],[Salaries and Wages]:[Variable Fringe]])</f>
        <v>0</v>
      </c>
      <c r="P753" s="71"/>
      <c r="Q753" s="71">
        <v>49650</v>
      </c>
      <c r="R753" s="71"/>
      <c r="S753" s="71"/>
      <c r="T753" s="71"/>
      <c r="U753" s="71"/>
      <c r="V753" s="71"/>
      <c r="W753" s="71">
        <f>SUM(Table1[[#This Row],[ADOPTED
Supplies]:[ADOPTED
Other]])+Table1[[#This Row],[
 ADOPTED
Capital Expenditures]]</f>
        <v>135651</v>
      </c>
      <c r="X753" s="71"/>
      <c r="Y753" s="71"/>
      <c r="Z753" s="71">
        <v>49650</v>
      </c>
      <c r="AA753" s="71"/>
      <c r="AB753" s="72" t="s">
        <v>2775</v>
      </c>
      <c r="AC753" s="68" t="s">
        <v>2206</v>
      </c>
      <c r="AD753" s="72" t="s">
        <v>2776</v>
      </c>
      <c r="AE753" s="68" t="s">
        <v>94</v>
      </c>
      <c r="AF753" s="68" t="s">
        <v>69</v>
      </c>
      <c r="AG753" s="92"/>
      <c r="AH753" s="72" t="e">
        <v>#N/A</v>
      </c>
      <c r="AI753" s="72"/>
      <c r="AJ753" s="68"/>
      <c r="AK753" s="68"/>
      <c r="AL753" s="68"/>
      <c r="AM753" s="68"/>
      <c r="AN753" s="68"/>
      <c r="AO753" s="68"/>
      <c r="AP753" s="68"/>
      <c r="AQ753" s="68"/>
      <c r="AR753" s="68"/>
      <c r="AS753" s="68" t="s">
        <v>83</v>
      </c>
      <c r="AT753" s="115" t="e">
        <v>#N/A</v>
      </c>
      <c r="AU753" s="116" t="e">
        <f>IF(Table1[[#This Row],[PROPOSED
Form ID Name]]=Table1[[#This Row],[ADOPTED
Form ID Name]],TRUE,FALSE)</f>
        <v>#N/A</v>
      </c>
      <c r="AV753" s="121" t="e">
        <v>#N/A</v>
      </c>
      <c r="AW753" s="122" t="e">
        <f>AND(Table1[[#This Row],[PROPOSED Adjustment Description]]=Table1[[#This Row],[ ADOPTED
Adjustment Description]],TRUE,FALSE)</f>
        <v>#N/A</v>
      </c>
    </row>
    <row r="754" spans="1:49" s="1" customFormat="1" ht="45" customHeight="1" x14ac:dyDescent="0.15">
      <c r="A754" s="61">
        <v>100000</v>
      </c>
      <c r="B754" s="62" t="s">
        <v>57</v>
      </c>
      <c r="C754" s="63">
        <v>110811</v>
      </c>
      <c r="D754" s="62" t="s">
        <v>2222</v>
      </c>
      <c r="E754" s="62" t="s">
        <v>103</v>
      </c>
      <c r="F754" s="62" t="s">
        <v>60</v>
      </c>
      <c r="G754" s="62" t="s">
        <v>104</v>
      </c>
      <c r="H754" s="62" t="s">
        <v>83</v>
      </c>
      <c r="I754" s="125">
        <v>57985</v>
      </c>
      <c r="J754" s="126" t="s">
        <v>2835</v>
      </c>
      <c r="K754" s="64"/>
      <c r="L754" s="65"/>
      <c r="M754" s="65"/>
      <c r="N754" s="65"/>
      <c r="O754" s="65">
        <f>SUM(Table1[[#This Row],[Salaries and Wages]:[Variable Fringe]])</f>
        <v>0</v>
      </c>
      <c r="P754" s="65"/>
      <c r="Q754" s="65">
        <v>44846</v>
      </c>
      <c r="R754" s="65"/>
      <c r="S754" s="65"/>
      <c r="T754" s="65"/>
      <c r="U754" s="65"/>
      <c r="V754" s="65"/>
      <c r="W754" s="65">
        <f>SUM(Table1[[#This Row],[ADOPTED
Supplies]:[ADOPTED
Other]])+Table1[[#This Row],[
 ADOPTED
Capital Expenditures]]</f>
        <v>20000</v>
      </c>
      <c r="X754" s="65"/>
      <c r="Y754" s="65"/>
      <c r="Z754" s="65">
        <v>44846</v>
      </c>
      <c r="AA754" s="65"/>
      <c r="AB754" s="66" t="s">
        <v>2775</v>
      </c>
      <c r="AC754" s="62" t="s">
        <v>2206</v>
      </c>
      <c r="AD754" s="66" t="s">
        <v>2776</v>
      </c>
      <c r="AE754" s="62" t="s">
        <v>94</v>
      </c>
      <c r="AF754" s="62" t="s">
        <v>69</v>
      </c>
      <c r="AG754" s="91"/>
      <c r="AH754" s="66" t="e">
        <v>#N/A</v>
      </c>
      <c r="AI754" s="66"/>
      <c r="AJ754" s="62"/>
      <c r="AK754" s="62"/>
      <c r="AL754" s="62"/>
      <c r="AM754" s="62"/>
      <c r="AN754" s="62"/>
      <c r="AO754" s="62"/>
      <c r="AP754" s="62"/>
      <c r="AQ754" s="62"/>
      <c r="AR754" s="62"/>
      <c r="AS754" s="62" t="s">
        <v>83</v>
      </c>
      <c r="AT754" s="115" t="e">
        <v>#N/A</v>
      </c>
      <c r="AU754" s="116" t="e">
        <f>IF(Table1[[#This Row],[PROPOSED
Form ID Name]]=Table1[[#This Row],[ADOPTED
Form ID Name]],TRUE,FALSE)</f>
        <v>#N/A</v>
      </c>
      <c r="AV754" s="121" t="e">
        <v>#N/A</v>
      </c>
      <c r="AW754" s="122" t="e">
        <f>AND(Table1[[#This Row],[PROPOSED Adjustment Description]]=Table1[[#This Row],[ ADOPTED
Adjustment Description]],TRUE,FALSE)</f>
        <v>#N/A</v>
      </c>
    </row>
    <row r="755" spans="1:49" s="1" customFormat="1" ht="45" customHeight="1" x14ac:dyDescent="0.15">
      <c r="A755" s="67">
        <v>100000</v>
      </c>
      <c r="B755" s="68" t="s">
        <v>57</v>
      </c>
      <c r="C755" s="69">
        <v>110911</v>
      </c>
      <c r="D755" s="68" t="s">
        <v>2224</v>
      </c>
      <c r="E755" s="68" t="s">
        <v>103</v>
      </c>
      <c r="F755" s="68" t="s">
        <v>60</v>
      </c>
      <c r="G755" s="68" t="s">
        <v>104</v>
      </c>
      <c r="H755" s="68" t="s">
        <v>83</v>
      </c>
      <c r="I755" s="125">
        <v>57986</v>
      </c>
      <c r="J755" s="126" t="s">
        <v>2836</v>
      </c>
      <c r="K755" s="70"/>
      <c r="L755" s="71"/>
      <c r="M755" s="71"/>
      <c r="N755" s="71"/>
      <c r="O755" s="71">
        <f>SUM(Table1[[#This Row],[Salaries and Wages]:[Variable Fringe]])</f>
        <v>0</v>
      </c>
      <c r="P755" s="71"/>
      <c r="Q755" s="77">
        <v>-11953</v>
      </c>
      <c r="R755" s="71"/>
      <c r="S755" s="71"/>
      <c r="T755" s="71"/>
      <c r="U755" s="71"/>
      <c r="V755" s="71"/>
      <c r="W755" s="71">
        <f>SUM(Table1[[#This Row],[ADOPTED
Supplies]:[ADOPTED
Other]])+Table1[[#This Row],[
 ADOPTED
Capital Expenditures]]</f>
        <v>20000</v>
      </c>
      <c r="X755" s="71"/>
      <c r="Y755" s="71"/>
      <c r="Z755" s="77">
        <v>-11953</v>
      </c>
      <c r="AA755" s="71"/>
      <c r="AB755" s="72" t="s">
        <v>2775</v>
      </c>
      <c r="AC755" s="68" t="s">
        <v>2206</v>
      </c>
      <c r="AD755" s="72" t="s">
        <v>2776</v>
      </c>
      <c r="AE755" s="68" t="s">
        <v>94</v>
      </c>
      <c r="AF755" s="68" t="s">
        <v>69</v>
      </c>
      <c r="AG755" s="92"/>
      <c r="AH755" s="72" t="e">
        <v>#N/A</v>
      </c>
      <c r="AI755" s="72"/>
      <c r="AJ755" s="68"/>
      <c r="AK755" s="68"/>
      <c r="AL755" s="68"/>
      <c r="AM755" s="68"/>
      <c r="AN755" s="68"/>
      <c r="AO755" s="68"/>
      <c r="AP755" s="68"/>
      <c r="AQ755" s="68"/>
      <c r="AR755" s="68"/>
      <c r="AS755" s="68" t="s">
        <v>83</v>
      </c>
      <c r="AT755" s="115" t="e">
        <v>#N/A</v>
      </c>
      <c r="AU755" s="116" t="e">
        <f>IF(Table1[[#This Row],[PROPOSED
Form ID Name]]=Table1[[#This Row],[ADOPTED
Form ID Name]],TRUE,FALSE)</f>
        <v>#N/A</v>
      </c>
      <c r="AV755" s="121" t="e">
        <v>#N/A</v>
      </c>
      <c r="AW755" s="122" t="e">
        <f>AND(Table1[[#This Row],[PROPOSED Adjustment Description]]=Table1[[#This Row],[ ADOPTED
Adjustment Description]],TRUE,FALSE)</f>
        <v>#N/A</v>
      </c>
    </row>
    <row r="756" spans="1:49" s="1" customFormat="1" ht="45" customHeight="1" x14ac:dyDescent="0.15">
      <c r="A756" s="61">
        <v>100000</v>
      </c>
      <c r="B756" s="73" t="s">
        <v>57</v>
      </c>
      <c r="C756" s="63">
        <v>2114</v>
      </c>
      <c r="D756" s="73" t="s">
        <v>88</v>
      </c>
      <c r="E756" s="73" t="s">
        <v>83</v>
      </c>
      <c r="F756" s="73" t="s">
        <v>83</v>
      </c>
      <c r="G756" s="73" t="s">
        <v>89</v>
      </c>
      <c r="H756" s="73" t="s">
        <v>83</v>
      </c>
      <c r="I756" s="125">
        <v>57988</v>
      </c>
      <c r="J756" s="127" t="s">
        <v>90</v>
      </c>
      <c r="K756" s="74"/>
      <c r="L756" s="75"/>
      <c r="M756" s="75"/>
      <c r="N756" s="75"/>
      <c r="O756" s="75">
        <f>SUM(Table1[[#This Row],[Salaries and Wages]:[Variable Fringe]])</f>
        <v>0</v>
      </c>
      <c r="P756" s="75"/>
      <c r="Q756" s="75"/>
      <c r="R756" s="75"/>
      <c r="S756" s="75"/>
      <c r="T756" s="75"/>
      <c r="U756" s="75"/>
      <c r="V756" s="75"/>
      <c r="W756" s="75">
        <f>SUM(Table1[[#This Row],[ADOPTED
Supplies]:[ADOPTED
Other]])+Table1[[#This Row],[
 ADOPTED
Capital Expenditures]]</f>
        <v>25000</v>
      </c>
      <c r="X756" s="75"/>
      <c r="Y756" s="75"/>
      <c r="Z756" s="75"/>
      <c r="AA756" s="75">
        <v>102141</v>
      </c>
      <c r="AB756" s="76" t="s">
        <v>91</v>
      </c>
      <c r="AC756" s="62" t="s">
        <v>92</v>
      </c>
      <c r="AD756" s="62" t="s">
        <v>93</v>
      </c>
      <c r="AE756" s="73" t="s">
        <v>94</v>
      </c>
      <c r="AF756" s="62" t="s">
        <v>95</v>
      </c>
      <c r="AG756" s="91"/>
      <c r="AH756" s="66" t="e">
        <v>#N/A</v>
      </c>
      <c r="AI756" s="66"/>
      <c r="AJ756" s="62"/>
      <c r="AK756" s="62"/>
      <c r="AL756" s="62"/>
      <c r="AM756" s="62"/>
      <c r="AN756" s="62"/>
      <c r="AO756" s="62"/>
      <c r="AP756" s="62"/>
      <c r="AQ756" s="62"/>
      <c r="AR756" s="62"/>
      <c r="AS756" s="62" t="s">
        <v>83</v>
      </c>
      <c r="AT756" s="115" t="e">
        <v>#N/A</v>
      </c>
      <c r="AU756" s="116" t="e">
        <f>IF(Table1[[#This Row],[PROPOSED
Form ID Name]]=Table1[[#This Row],[ADOPTED
Form ID Name]],TRUE,FALSE)</f>
        <v>#N/A</v>
      </c>
      <c r="AV756" s="121" t="e">
        <v>#N/A</v>
      </c>
      <c r="AW756" s="122" t="e">
        <f>AND(Table1[[#This Row],[PROPOSED Adjustment Description]]=Table1[[#This Row],[ ADOPTED
Adjustment Description]],TRUE,FALSE)</f>
        <v>#N/A</v>
      </c>
    </row>
    <row r="757" spans="1:49" s="1" customFormat="1" ht="45" customHeight="1" x14ac:dyDescent="0.15">
      <c r="A757" s="61">
        <v>200205</v>
      </c>
      <c r="B757" s="62" t="s">
        <v>96</v>
      </c>
      <c r="C757" s="63">
        <v>1414</v>
      </c>
      <c r="D757" s="62" t="s">
        <v>97</v>
      </c>
      <c r="E757" s="62" t="s">
        <v>83</v>
      </c>
      <c r="F757" s="62" t="s">
        <v>83</v>
      </c>
      <c r="G757" s="62" t="s">
        <v>61</v>
      </c>
      <c r="H757" s="62" t="s">
        <v>83</v>
      </c>
      <c r="I757" s="125">
        <v>57989</v>
      </c>
      <c r="J757" s="126" t="s">
        <v>98</v>
      </c>
      <c r="K757" s="64"/>
      <c r="L757" s="65"/>
      <c r="M757" s="65"/>
      <c r="N757" s="65"/>
      <c r="O757" s="65">
        <f>SUM(Table1[[#This Row],[Salaries and Wages]:[Variable Fringe]])</f>
        <v>0</v>
      </c>
      <c r="P757" s="65"/>
      <c r="Q757" s="65">
        <v>102141</v>
      </c>
      <c r="R757" s="65"/>
      <c r="S757" s="65"/>
      <c r="T757" s="65"/>
      <c r="U757" s="65"/>
      <c r="V757" s="65"/>
      <c r="W757" s="65">
        <f>SUM(Table1[[#This Row],[ADOPTED
Supplies]:[ADOPTED
Other]])+Table1[[#This Row],[
 ADOPTED
Capital Expenditures]]</f>
        <v>25000</v>
      </c>
      <c r="X757" s="65"/>
      <c r="Y757" s="65"/>
      <c r="Z757" s="65">
        <v>102141</v>
      </c>
      <c r="AA757" s="65"/>
      <c r="AB757" s="66" t="s">
        <v>99</v>
      </c>
      <c r="AC757" s="62" t="s">
        <v>100</v>
      </c>
      <c r="AD757" s="62" t="s">
        <v>101</v>
      </c>
      <c r="AE757" s="62" t="s">
        <v>94</v>
      </c>
      <c r="AF757" s="62" t="s">
        <v>69</v>
      </c>
      <c r="AG757" s="91"/>
      <c r="AH757" s="66" t="e">
        <v>#N/A</v>
      </c>
      <c r="AI757" s="66"/>
      <c r="AJ757" s="62"/>
      <c r="AK757" s="62"/>
      <c r="AL757" s="62"/>
      <c r="AM757" s="62"/>
      <c r="AN757" s="62"/>
      <c r="AO757" s="62"/>
      <c r="AP757" s="62"/>
      <c r="AQ757" s="62" t="s">
        <v>83</v>
      </c>
      <c r="AR757" s="62"/>
      <c r="AS757" s="62"/>
      <c r="AT757" s="115" t="e">
        <v>#N/A</v>
      </c>
      <c r="AU757" s="117" t="e">
        <f>IF(Table1[[#This Row],[PROPOSED
Form ID Name]]=Table1[[#This Row],[ADOPTED
Form ID Name]],TRUE,FALSE)</f>
        <v>#N/A</v>
      </c>
      <c r="AV757" s="121" t="e">
        <v>#N/A</v>
      </c>
      <c r="AW757" s="122" t="e">
        <f>AND(Table1[[#This Row],[PROPOSED Adjustment Description]]=Table1[[#This Row],[ ADOPTED
Adjustment Description]],TRUE,FALSE)</f>
        <v>#N/A</v>
      </c>
    </row>
    <row r="758" spans="1:49" s="1" customFormat="1" ht="45" customHeight="1" x14ac:dyDescent="0.15">
      <c r="A758" s="67">
        <v>100000</v>
      </c>
      <c r="B758" s="68" t="s">
        <v>57</v>
      </c>
      <c r="C758" s="69">
        <v>9912</v>
      </c>
      <c r="D758" s="68" t="s">
        <v>102</v>
      </c>
      <c r="E758" s="68" t="s">
        <v>103</v>
      </c>
      <c r="F758" s="68" t="s">
        <v>60</v>
      </c>
      <c r="G758" s="68" t="s">
        <v>104</v>
      </c>
      <c r="H758" s="68" t="s">
        <v>62</v>
      </c>
      <c r="I758" s="125">
        <v>57990</v>
      </c>
      <c r="J758" s="126" t="s">
        <v>105</v>
      </c>
      <c r="K758" s="70"/>
      <c r="L758" s="71"/>
      <c r="M758" s="71"/>
      <c r="N758" s="71"/>
      <c r="O758" s="71">
        <f>SUM(Table1[[#This Row],[Salaries and Wages]:[Variable Fringe]])</f>
        <v>0</v>
      </c>
      <c r="P758" s="71"/>
      <c r="Q758" s="71"/>
      <c r="R758" s="71"/>
      <c r="S758" s="71"/>
      <c r="T758" s="71"/>
      <c r="U758" s="71"/>
      <c r="V758" s="71"/>
      <c r="W758" s="71">
        <f>SUM(Table1[[#This Row],[ADOPTED
Supplies]:[ADOPTED
Other]])+Table1[[#This Row],[
 ADOPTED
Capital Expenditures]]</f>
        <v>21919</v>
      </c>
      <c r="X758" s="71">
        <v>9416084</v>
      </c>
      <c r="Y758" s="71"/>
      <c r="Z758" s="71">
        <v>9416084</v>
      </c>
      <c r="AA758" s="71"/>
      <c r="AB758" s="72" t="s">
        <v>106</v>
      </c>
      <c r="AC758" s="68" t="s">
        <v>107</v>
      </c>
      <c r="AD758" s="68" t="s">
        <v>108</v>
      </c>
      <c r="AE758" s="68" t="s">
        <v>94</v>
      </c>
      <c r="AF758" s="68" t="s">
        <v>94</v>
      </c>
      <c r="AG758" s="92"/>
      <c r="AH758" s="72" t="e">
        <v>#N/A</v>
      </c>
      <c r="AI758" s="72"/>
      <c r="AJ758" s="68"/>
      <c r="AK758" s="68"/>
      <c r="AL758" s="68"/>
      <c r="AM758" s="68"/>
      <c r="AN758" s="68"/>
      <c r="AO758" s="68"/>
      <c r="AP758" s="68"/>
      <c r="AQ758" s="68"/>
      <c r="AR758" s="68"/>
      <c r="AS758" s="68" t="s">
        <v>83</v>
      </c>
      <c r="AT758" s="115" t="e">
        <v>#N/A</v>
      </c>
      <c r="AU758" s="116" t="e">
        <f>IF(Table1[[#This Row],[PROPOSED
Form ID Name]]=Table1[[#This Row],[ADOPTED
Form ID Name]],TRUE,FALSE)</f>
        <v>#N/A</v>
      </c>
      <c r="AV758" s="121" t="e">
        <v>#N/A</v>
      </c>
      <c r="AW758" s="122" t="e">
        <f>AND(Table1[[#This Row],[PROPOSED Adjustment Description]]=Table1[[#This Row],[ ADOPTED
Adjustment Description]],TRUE,FALSE)</f>
        <v>#N/A</v>
      </c>
    </row>
    <row r="759" spans="1:49" s="1" customFormat="1" ht="45" customHeight="1" x14ac:dyDescent="0.15">
      <c r="A759" s="61">
        <v>100000</v>
      </c>
      <c r="B759" s="62" t="s">
        <v>57</v>
      </c>
      <c r="C759" s="63">
        <v>9911</v>
      </c>
      <c r="D759" s="62" t="s">
        <v>82</v>
      </c>
      <c r="E759" s="62" t="s">
        <v>83</v>
      </c>
      <c r="F759" s="62" t="s">
        <v>83</v>
      </c>
      <c r="G759" s="62" t="s">
        <v>89</v>
      </c>
      <c r="H759" s="62" t="s">
        <v>83</v>
      </c>
      <c r="I759" s="125">
        <v>57999</v>
      </c>
      <c r="J759" s="126" t="s">
        <v>109</v>
      </c>
      <c r="K759" s="64"/>
      <c r="L759" s="65"/>
      <c r="M759" s="65"/>
      <c r="N759" s="65"/>
      <c r="O759" s="65">
        <f>SUM(Table1[[#This Row],[Salaries and Wages]:[Variable Fringe]])</f>
        <v>0</v>
      </c>
      <c r="P759" s="65"/>
      <c r="Q759" s="65"/>
      <c r="R759" s="65"/>
      <c r="S759" s="65"/>
      <c r="T759" s="65"/>
      <c r="U759" s="65"/>
      <c r="V759" s="65"/>
      <c r="W759" s="65">
        <f>SUM(Table1[[#This Row],[ADOPTED
Supplies]:[ADOPTED
Other]])+Table1[[#This Row],[
 ADOPTED
Capital Expenditures]]</f>
        <v>350000</v>
      </c>
      <c r="X759" s="65"/>
      <c r="Y759" s="65"/>
      <c r="Z759" s="65"/>
      <c r="AA759" s="65">
        <v>9416084</v>
      </c>
      <c r="AB759" s="66" t="s">
        <v>110</v>
      </c>
      <c r="AC759" s="66" t="s">
        <v>111</v>
      </c>
      <c r="AD759" s="66" t="s">
        <v>111</v>
      </c>
      <c r="AE759" s="62" t="s">
        <v>94</v>
      </c>
      <c r="AF759" s="62" t="s">
        <v>69</v>
      </c>
      <c r="AG759" s="91"/>
      <c r="AH759" s="66" t="e">
        <v>#N/A</v>
      </c>
      <c r="AI759" s="66"/>
      <c r="AJ759" s="62"/>
      <c r="AK759" s="62"/>
      <c r="AL759" s="62"/>
      <c r="AM759" s="62"/>
      <c r="AN759" s="62"/>
      <c r="AO759" s="62"/>
      <c r="AP759" s="62"/>
      <c r="AQ759" s="62"/>
      <c r="AR759" s="62"/>
      <c r="AS759" s="62" t="s">
        <v>83</v>
      </c>
      <c r="AT759" s="115" t="e">
        <v>#N/A</v>
      </c>
      <c r="AU759" s="116" t="e">
        <f>IF(Table1[[#This Row],[PROPOSED
Form ID Name]]=Table1[[#This Row],[ADOPTED
Form ID Name]],TRUE,FALSE)</f>
        <v>#N/A</v>
      </c>
      <c r="AV759" s="121" t="e">
        <v>#N/A</v>
      </c>
      <c r="AW759" s="122" t="e">
        <f>AND(Table1[[#This Row],[PROPOSED Adjustment Description]]=Table1[[#This Row],[ ADOPTED
Adjustment Description]],TRUE,FALSE)</f>
        <v>#N/A</v>
      </c>
    </row>
    <row r="760" spans="1:49" s="1" customFormat="1" ht="45" customHeight="1" x14ac:dyDescent="0.15">
      <c r="A760" s="67">
        <v>100000</v>
      </c>
      <c r="B760" s="68" t="s">
        <v>57</v>
      </c>
      <c r="C760" s="69">
        <v>9911</v>
      </c>
      <c r="D760" s="68" t="s">
        <v>82</v>
      </c>
      <c r="E760" s="68" t="s">
        <v>83</v>
      </c>
      <c r="F760" s="68" t="s">
        <v>83</v>
      </c>
      <c r="G760" s="68" t="s">
        <v>89</v>
      </c>
      <c r="H760" s="68" t="s">
        <v>83</v>
      </c>
      <c r="I760" s="125">
        <v>58000</v>
      </c>
      <c r="J760" s="126" t="s">
        <v>112</v>
      </c>
      <c r="K760" s="70"/>
      <c r="L760" s="71"/>
      <c r="M760" s="71"/>
      <c r="N760" s="71"/>
      <c r="O760" s="71">
        <f>SUM(Table1[[#This Row],[Salaries and Wages]:[Variable Fringe]])</f>
        <v>0</v>
      </c>
      <c r="P760" s="71"/>
      <c r="Q760" s="71"/>
      <c r="R760" s="71"/>
      <c r="S760" s="71"/>
      <c r="T760" s="71"/>
      <c r="U760" s="71"/>
      <c r="V760" s="71"/>
      <c r="W760" s="71">
        <f>SUM(Table1[[#This Row],[ADOPTED
Supplies]:[ADOPTED
Other]])+Table1[[#This Row],[
 ADOPTED
Capital Expenditures]]</f>
        <v>0</v>
      </c>
      <c r="X760" s="71"/>
      <c r="Y760" s="71"/>
      <c r="Z760" s="71"/>
      <c r="AA760" s="71">
        <v>6192266</v>
      </c>
      <c r="AB760" s="72" t="s">
        <v>113</v>
      </c>
      <c r="AC760" s="72" t="s">
        <v>114</v>
      </c>
      <c r="AD760" s="72" t="s">
        <v>114</v>
      </c>
      <c r="AE760" s="68" t="s">
        <v>94</v>
      </c>
      <c r="AF760" s="68" t="s">
        <v>69</v>
      </c>
      <c r="AG760" s="92"/>
      <c r="AH760" s="72" t="e">
        <v>#N/A</v>
      </c>
      <c r="AI760" s="72"/>
      <c r="AJ760" s="68"/>
      <c r="AK760" s="68"/>
      <c r="AL760" s="68"/>
      <c r="AM760" s="68"/>
      <c r="AN760" s="68"/>
      <c r="AO760" s="68"/>
      <c r="AP760" s="68"/>
      <c r="AQ760" s="68"/>
      <c r="AR760" s="68"/>
      <c r="AS760" s="68" t="s">
        <v>83</v>
      </c>
      <c r="AT760" s="115" t="e">
        <v>#N/A</v>
      </c>
      <c r="AU760" s="116" t="e">
        <f>IF(Table1[[#This Row],[PROPOSED
Form ID Name]]=Table1[[#This Row],[ADOPTED
Form ID Name]],TRUE,FALSE)</f>
        <v>#N/A</v>
      </c>
      <c r="AV760" s="121" t="e">
        <v>#N/A</v>
      </c>
      <c r="AW760" s="122" t="e">
        <f>AND(Table1[[#This Row],[PROPOSED Adjustment Description]]=Table1[[#This Row],[ ADOPTED
Adjustment Description]],TRUE,FALSE)</f>
        <v>#N/A</v>
      </c>
    </row>
    <row r="761" spans="1:49" s="1" customFormat="1" ht="45" customHeight="1" x14ac:dyDescent="0.15">
      <c r="A761" s="67">
        <v>720048</v>
      </c>
      <c r="B761" s="79" t="s">
        <v>115</v>
      </c>
      <c r="C761" s="69">
        <v>1515</v>
      </c>
      <c r="D761" s="79" t="s">
        <v>116</v>
      </c>
      <c r="E761" s="79"/>
      <c r="F761" s="79"/>
      <c r="G761" s="79"/>
      <c r="H761" s="79"/>
      <c r="I761" s="125">
        <v>58001</v>
      </c>
      <c r="J761" s="127" t="s">
        <v>117</v>
      </c>
      <c r="K761" s="80"/>
      <c r="L761" s="81"/>
      <c r="M761" s="81"/>
      <c r="N761" s="81"/>
      <c r="O761" s="81">
        <f>SUM(Table1[[#This Row],[Salaries and Wages]:[Variable Fringe]])</f>
        <v>0</v>
      </c>
      <c r="P761" s="81"/>
      <c r="Q761" s="81"/>
      <c r="R761" s="81"/>
      <c r="S761" s="81"/>
      <c r="T761" s="81"/>
      <c r="U761" s="81"/>
      <c r="V761" s="81"/>
      <c r="W761" s="81">
        <f>SUM(Table1[[#This Row],[ADOPTED
Supplies]:[ADOPTED
Other]])+Table1[[#This Row],[
 ADOPTED
Capital Expenditures]]</f>
        <v>683283</v>
      </c>
      <c r="X761" s="81"/>
      <c r="Y761" s="81"/>
      <c r="Z761" s="81"/>
      <c r="AA761" s="83">
        <v>-983212</v>
      </c>
      <c r="AB761" s="79" t="s">
        <v>118</v>
      </c>
      <c r="AC761" s="68" t="s">
        <v>119</v>
      </c>
      <c r="AD761" s="68" t="s">
        <v>119</v>
      </c>
      <c r="AE761" s="79"/>
      <c r="AF761" s="68"/>
      <c r="AG761" s="92"/>
      <c r="AH761" s="72" t="e">
        <v>#N/A</v>
      </c>
      <c r="AI761" s="72"/>
      <c r="AJ761" s="68"/>
      <c r="AK761" s="68"/>
      <c r="AL761" s="68"/>
      <c r="AM761" s="68"/>
      <c r="AN761" s="68"/>
      <c r="AO761" s="68"/>
      <c r="AP761" s="68"/>
      <c r="AQ761" s="68"/>
      <c r="AR761" s="68"/>
      <c r="AS761" s="68"/>
      <c r="AT761" s="115" t="e">
        <v>#N/A</v>
      </c>
      <c r="AU761" s="117" t="e">
        <f>IF(Table1[[#This Row],[PROPOSED
Form ID Name]]=Table1[[#This Row],[ADOPTED
Form ID Name]],TRUE,FALSE)</f>
        <v>#N/A</v>
      </c>
      <c r="AV761" s="121" t="e">
        <v>#N/A</v>
      </c>
      <c r="AW761" s="122" t="e">
        <f>AND(Table1[[#This Row],[PROPOSED Adjustment Description]]=Table1[[#This Row],[ ADOPTED
Adjustment Description]],TRUE,FALSE)</f>
        <v>#N/A</v>
      </c>
    </row>
    <row r="762" spans="1:49" s="1" customFormat="1" ht="45" customHeight="1" x14ac:dyDescent="0.15">
      <c r="A762" s="67">
        <v>200205</v>
      </c>
      <c r="B762" s="68" t="s">
        <v>96</v>
      </c>
      <c r="C762" s="69">
        <v>9913</v>
      </c>
      <c r="D762" s="68" t="s">
        <v>1553</v>
      </c>
      <c r="E762" s="68" t="s">
        <v>83</v>
      </c>
      <c r="F762" s="68" t="s">
        <v>83</v>
      </c>
      <c r="G762" s="68" t="s">
        <v>89</v>
      </c>
      <c r="H762" s="68" t="s">
        <v>83</v>
      </c>
      <c r="I762" s="125">
        <v>58002</v>
      </c>
      <c r="J762" s="126" t="s">
        <v>2837</v>
      </c>
      <c r="K762" s="70"/>
      <c r="L762" s="71"/>
      <c r="M762" s="71"/>
      <c r="N762" s="71"/>
      <c r="O762" s="71">
        <f>SUM(Table1[[#This Row],[Salaries and Wages]:[Variable Fringe]])</f>
        <v>0</v>
      </c>
      <c r="P762" s="71"/>
      <c r="Q762" s="71"/>
      <c r="R762" s="71"/>
      <c r="S762" s="71"/>
      <c r="T762" s="71"/>
      <c r="U762" s="71"/>
      <c r="V762" s="71"/>
      <c r="W762" s="71">
        <f>SUM(Table1[[#This Row],[ADOPTED
Supplies]:[ADOPTED
Other]])+Table1[[#This Row],[
 ADOPTED
Capital Expenditures]]</f>
        <v>375000</v>
      </c>
      <c r="X762" s="71"/>
      <c r="Y762" s="71"/>
      <c r="Z762" s="71"/>
      <c r="AA762" s="71">
        <v>4763282</v>
      </c>
      <c r="AB762" s="72" t="s">
        <v>2838</v>
      </c>
      <c r="AC762" s="68" t="s">
        <v>207</v>
      </c>
      <c r="AD762" s="68" t="s">
        <v>2839</v>
      </c>
      <c r="AE762" s="68" t="s">
        <v>94</v>
      </c>
      <c r="AF762" s="68" t="s">
        <v>69</v>
      </c>
      <c r="AG762" s="92"/>
      <c r="AH762" s="72" t="e">
        <v>#N/A</v>
      </c>
      <c r="AI762" s="72"/>
      <c r="AJ762" s="68"/>
      <c r="AK762" s="68"/>
      <c r="AL762" s="68"/>
      <c r="AM762" s="68"/>
      <c r="AN762" s="68"/>
      <c r="AO762" s="68"/>
      <c r="AP762" s="68"/>
      <c r="AQ762" s="68" t="s">
        <v>83</v>
      </c>
      <c r="AR762" s="68"/>
      <c r="AS762" s="68"/>
      <c r="AT762" s="115" t="e">
        <v>#N/A</v>
      </c>
      <c r="AU762" s="117" t="e">
        <f>IF(Table1[[#This Row],[PROPOSED
Form ID Name]]=Table1[[#This Row],[ADOPTED
Form ID Name]],TRUE,FALSE)</f>
        <v>#N/A</v>
      </c>
      <c r="AV762" s="121" t="e">
        <v>#N/A</v>
      </c>
      <c r="AW762" s="122" t="e">
        <f>AND(Table1[[#This Row],[PROPOSED Adjustment Description]]=Table1[[#This Row],[ ADOPTED
Adjustment Description]],TRUE,FALSE)</f>
        <v>#N/A</v>
      </c>
    </row>
    <row r="763" spans="1:49" s="1" customFormat="1" ht="45" customHeight="1" x14ac:dyDescent="0.15">
      <c r="A763" s="61">
        <v>100000</v>
      </c>
      <c r="B763" s="73" t="s">
        <v>57</v>
      </c>
      <c r="C763" s="63">
        <v>2000</v>
      </c>
      <c r="D763" s="73" t="s">
        <v>393</v>
      </c>
      <c r="E763" s="73" t="s">
        <v>83</v>
      </c>
      <c r="F763" s="73" t="s">
        <v>83</v>
      </c>
      <c r="G763" s="73" t="s">
        <v>61</v>
      </c>
      <c r="H763" s="73" t="s">
        <v>83</v>
      </c>
      <c r="I763" s="125">
        <v>58004</v>
      </c>
      <c r="J763" s="127" t="s">
        <v>2840</v>
      </c>
      <c r="K763" s="74"/>
      <c r="L763" s="75"/>
      <c r="M763" s="75"/>
      <c r="N763" s="75"/>
      <c r="O763" s="75">
        <f>SUM(Table1[[#This Row],[Salaries and Wages]:[Variable Fringe]])</f>
        <v>0</v>
      </c>
      <c r="P763" s="75"/>
      <c r="Q763" s="75">
        <v>137929</v>
      </c>
      <c r="R763" s="75"/>
      <c r="S763" s="75"/>
      <c r="T763" s="75"/>
      <c r="U763" s="75"/>
      <c r="V763" s="75"/>
      <c r="W763" s="75">
        <f>SUM(Table1[[#This Row],[ADOPTED
Supplies]:[ADOPTED
Other]])+Table1[[#This Row],[
 ADOPTED
Capital Expenditures]]</f>
        <v>225000</v>
      </c>
      <c r="X763" s="75"/>
      <c r="Y763" s="75"/>
      <c r="Z763" s="75">
        <v>137929</v>
      </c>
      <c r="AA763" s="75"/>
      <c r="AB763" s="73" t="s">
        <v>2841</v>
      </c>
      <c r="AC763" s="62" t="s">
        <v>2842</v>
      </c>
      <c r="AD763" s="62" t="s">
        <v>2843</v>
      </c>
      <c r="AE763" s="73" t="s">
        <v>94</v>
      </c>
      <c r="AF763" s="62"/>
      <c r="AG763" s="91"/>
      <c r="AH763" s="66" t="e">
        <v>#N/A</v>
      </c>
      <c r="AI763" s="66"/>
      <c r="AJ763" s="62"/>
      <c r="AK763" s="62"/>
      <c r="AL763" s="62"/>
      <c r="AM763" s="62"/>
      <c r="AN763" s="62"/>
      <c r="AO763" s="62"/>
      <c r="AP763" s="62"/>
      <c r="AQ763" s="62"/>
      <c r="AR763" s="62"/>
      <c r="AS763" s="62" t="s">
        <v>83</v>
      </c>
      <c r="AT763" s="115" t="e">
        <v>#N/A</v>
      </c>
      <c r="AU763" s="116" t="e">
        <f>IF(Table1[[#This Row],[PROPOSED
Form ID Name]]=Table1[[#This Row],[ADOPTED
Form ID Name]],TRUE,FALSE)</f>
        <v>#N/A</v>
      </c>
      <c r="AV763" s="121" t="e">
        <v>#N/A</v>
      </c>
      <c r="AW763" s="122" t="e">
        <f>AND(Table1[[#This Row],[PROPOSED Adjustment Description]]=Table1[[#This Row],[ ADOPTED
Adjustment Description]],TRUE,FALSE)</f>
        <v>#N/A</v>
      </c>
    </row>
    <row r="764" spans="1:49" s="1" customFormat="1" ht="45" customHeight="1" x14ac:dyDescent="0.15">
      <c r="A764" s="61">
        <v>200205</v>
      </c>
      <c r="B764" s="73" t="s">
        <v>96</v>
      </c>
      <c r="C764" s="63">
        <v>1414</v>
      </c>
      <c r="D764" s="73" t="s">
        <v>97</v>
      </c>
      <c r="E764" s="73" t="s">
        <v>83</v>
      </c>
      <c r="F764" s="73" t="s">
        <v>83</v>
      </c>
      <c r="G764" s="73" t="s">
        <v>61</v>
      </c>
      <c r="H764" s="73" t="s">
        <v>83</v>
      </c>
      <c r="I764" s="125">
        <v>58005</v>
      </c>
      <c r="J764" s="127" t="s">
        <v>120</v>
      </c>
      <c r="K764" s="74"/>
      <c r="L764" s="75"/>
      <c r="M764" s="75"/>
      <c r="N764" s="75"/>
      <c r="O764" s="75">
        <f>SUM(Table1[[#This Row],[Salaries and Wages]:[Variable Fringe]])</f>
        <v>260148</v>
      </c>
      <c r="P764" s="75"/>
      <c r="Q764" s="75"/>
      <c r="R764" s="75"/>
      <c r="S764" s="75"/>
      <c r="T764" s="75"/>
      <c r="U764" s="75"/>
      <c r="V764" s="75"/>
      <c r="W764" s="75">
        <f>SUM(Table1[[#This Row],[ADOPTED
Supplies]:[ADOPTED
Other]])+Table1[[#This Row],[
 ADOPTED
Capital Expenditures]]</f>
        <v>0</v>
      </c>
      <c r="X764" s="75">
        <v>952656</v>
      </c>
      <c r="Y764" s="75"/>
      <c r="Z764" s="75">
        <v>952656</v>
      </c>
      <c r="AA764" s="75"/>
      <c r="AB764" s="73" t="s">
        <v>121</v>
      </c>
      <c r="AC764" s="62" t="s">
        <v>122</v>
      </c>
      <c r="AD764" s="62" t="s">
        <v>123</v>
      </c>
      <c r="AE764" s="73" t="s">
        <v>94</v>
      </c>
      <c r="AF764" s="62" t="s">
        <v>69</v>
      </c>
      <c r="AG764" s="91"/>
      <c r="AH764" s="66" t="e">
        <v>#N/A</v>
      </c>
      <c r="AI764" s="66"/>
      <c r="AJ764" s="62"/>
      <c r="AK764" s="62"/>
      <c r="AL764" s="62"/>
      <c r="AM764" s="62"/>
      <c r="AN764" s="62"/>
      <c r="AO764" s="62"/>
      <c r="AP764" s="62"/>
      <c r="AQ764" s="62" t="s">
        <v>83</v>
      </c>
      <c r="AR764" s="62"/>
      <c r="AS764" s="62"/>
      <c r="AT764" s="115" t="e">
        <v>#N/A</v>
      </c>
      <c r="AU764" s="117" t="e">
        <f>IF(Table1[[#This Row],[PROPOSED
Form ID Name]]=Table1[[#This Row],[ADOPTED
Form ID Name]],TRUE,FALSE)</f>
        <v>#N/A</v>
      </c>
      <c r="AV764" s="121" t="e">
        <v>#N/A</v>
      </c>
      <c r="AW764" s="122" t="e">
        <f>AND(Table1[[#This Row],[PROPOSED Adjustment Description]]=Table1[[#This Row],[ ADOPTED
Adjustment Description]],TRUE,FALSE)</f>
        <v>#N/A</v>
      </c>
    </row>
    <row r="765" spans="1:49" s="1" customFormat="1" ht="45" customHeight="1" x14ac:dyDescent="0.15">
      <c r="A765" s="67">
        <v>100000</v>
      </c>
      <c r="B765" s="68" t="s">
        <v>57</v>
      </c>
      <c r="C765" s="69">
        <v>1152</v>
      </c>
      <c r="D765" s="68" t="s">
        <v>1536</v>
      </c>
      <c r="E765" s="68" t="s">
        <v>103</v>
      </c>
      <c r="F765" s="68" t="s">
        <v>83</v>
      </c>
      <c r="G765" s="68" t="s">
        <v>89</v>
      </c>
      <c r="H765" s="68" t="s">
        <v>83</v>
      </c>
      <c r="I765" s="125">
        <v>58006</v>
      </c>
      <c r="J765" s="126" t="s">
        <v>2844</v>
      </c>
      <c r="K765" s="70"/>
      <c r="L765" s="71"/>
      <c r="M765" s="71"/>
      <c r="N765" s="71"/>
      <c r="O765" s="71">
        <f>SUM(Table1[[#This Row],[Salaries and Wages]:[Variable Fringe]])</f>
        <v>0</v>
      </c>
      <c r="P765" s="71"/>
      <c r="Q765" s="71"/>
      <c r="R765" s="71"/>
      <c r="S765" s="71"/>
      <c r="T765" s="71"/>
      <c r="U765" s="71"/>
      <c r="V765" s="71"/>
      <c r="W765" s="71">
        <f>SUM(Table1[[#This Row],[ADOPTED
Supplies]:[ADOPTED
Other]])+Table1[[#This Row],[
 ADOPTED
Capital Expenditures]]</f>
        <v>90000</v>
      </c>
      <c r="X765" s="71"/>
      <c r="Y765" s="71"/>
      <c r="Z765" s="71"/>
      <c r="AA765" s="71">
        <v>50000</v>
      </c>
      <c r="AB765" s="72" t="s">
        <v>2845</v>
      </c>
      <c r="AC765" s="68" t="s">
        <v>2846</v>
      </c>
      <c r="AD765" s="68" t="s">
        <v>2847</v>
      </c>
      <c r="AE765" s="68" t="s">
        <v>94</v>
      </c>
      <c r="AF765" s="72" t="s">
        <v>2845</v>
      </c>
      <c r="AG765" s="92"/>
      <c r="AH765" s="72" t="e">
        <v>#N/A</v>
      </c>
      <c r="AI765" s="72"/>
      <c r="AJ765" s="72"/>
      <c r="AK765" s="72"/>
      <c r="AL765" s="72"/>
      <c r="AM765" s="72"/>
      <c r="AN765" s="72"/>
      <c r="AO765" s="72"/>
      <c r="AP765" s="72"/>
      <c r="AQ765" s="72"/>
      <c r="AR765" s="72"/>
      <c r="AS765" s="68" t="s">
        <v>70</v>
      </c>
      <c r="AT765" s="115" t="e">
        <v>#N/A</v>
      </c>
      <c r="AU765" s="116" t="e">
        <f>IF(Table1[[#This Row],[PROPOSED
Form ID Name]]=Table1[[#This Row],[ADOPTED
Form ID Name]],TRUE,FALSE)</f>
        <v>#N/A</v>
      </c>
      <c r="AV765" s="121" t="e">
        <v>#N/A</v>
      </c>
      <c r="AW765" s="122" t="e">
        <f>AND(Table1[[#This Row],[PROPOSED Adjustment Description]]=Table1[[#This Row],[ ADOPTED
Adjustment Description]],TRUE,FALSE)</f>
        <v>#N/A</v>
      </c>
    </row>
    <row r="766" spans="1:49" s="1" customFormat="1" ht="45" customHeight="1" x14ac:dyDescent="0.15">
      <c r="A766" s="67">
        <v>200300</v>
      </c>
      <c r="B766" s="79" t="s">
        <v>124</v>
      </c>
      <c r="C766" s="69">
        <v>1614</v>
      </c>
      <c r="D766" s="79" t="s">
        <v>125</v>
      </c>
      <c r="E766" s="79" t="s">
        <v>126</v>
      </c>
      <c r="F766" s="79" t="s">
        <v>127</v>
      </c>
      <c r="G766" s="79" t="s">
        <v>128</v>
      </c>
      <c r="H766" s="79" t="s">
        <v>62</v>
      </c>
      <c r="I766" s="125">
        <v>58009</v>
      </c>
      <c r="J766" s="127" t="s">
        <v>129</v>
      </c>
      <c r="K766" s="80"/>
      <c r="L766" s="81"/>
      <c r="M766" s="81"/>
      <c r="N766" s="81"/>
      <c r="O766" s="81">
        <f>SUM(Table1[[#This Row],[Salaries and Wages]:[Variable Fringe]])</f>
        <v>0</v>
      </c>
      <c r="P766" s="81"/>
      <c r="Q766" s="81">
        <v>593000</v>
      </c>
      <c r="R766" s="81"/>
      <c r="S766" s="81"/>
      <c r="T766" s="81"/>
      <c r="U766" s="81"/>
      <c r="V766" s="81"/>
      <c r="W766" s="81">
        <f>SUM(Table1[[#This Row],[ADOPTED
Supplies]:[ADOPTED
Other]])+Table1[[#This Row],[
 ADOPTED
Capital Expenditures]]</f>
        <v>150000</v>
      </c>
      <c r="X766" s="81"/>
      <c r="Y766" s="81"/>
      <c r="Z766" s="81">
        <v>593000</v>
      </c>
      <c r="AA766" s="81"/>
      <c r="AB766" s="82" t="s">
        <v>130</v>
      </c>
      <c r="AC766" s="68" t="s">
        <v>131</v>
      </c>
      <c r="AD766" s="68" t="s">
        <v>132</v>
      </c>
      <c r="AE766" s="79" t="s">
        <v>94</v>
      </c>
      <c r="AF766" s="79" t="s">
        <v>69</v>
      </c>
      <c r="AG766" s="94"/>
      <c r="AH766" s="82" t="e">
        <v>#N/A</v>
      </c>
      <c r="AI766" s="82"/>
      <c r="AJ766" s="79"/>
      <c r="AK766" s="79"/>
      <c r="AL766" s="79"/>
      <c r="AM766" s="79"/>
      <c r="AN766" s="79"/>
      <c r="AO766" s="68" t="s">
        <v>133</v>
      </c>
      <c r="AP766" s="68"/>
      <c r="AQ766" s="68"/>
      <c r="AR766" s="87"/>
      <c r="AS766" s="87"/>
      <c r="AT766" s="115" t="e">
        <v>#N/A</v>
      </c>
      <c r="AU766" s="117" t="e">
        <f>IF(Table1[[#This Row],[PROPOSED
Form ID Name]]=Table1[[#This Row],[ADOPTED
Form ID Name]],TRUE,FALSE)</f>
        <v>#N/A</v>
      </c>
      <c r="AV766" s="121" t="e">
        <v>#N/A</v>
      </c>
      <c r="AW766" s="122" t="e">
        <f>AND(Table1[[#This Row],[PROPOSED Adjustment Description]]=Table1[[#This Row],[ ADOPTED
Adjustment Description]],TRUE,FALSE)</f>
        <v>#N/A</v>
      </c>
    </row>
    <row r="767" spans="1:49" s="1" customFormat="1" ht="45" customHeight="1" x14ac:dyDescent="0.15">
      <c r="A767" s="61">
        <v>100000</v>
      </c>
      <c r="B767" s="73" t="s">
        <v>57</v>
      </c>
      <c r="C767" s="63">
        <v>1101</v>
      </c>
      <c r="D767" s="73" t="s">
        <v>2108</v>
      </c>
      <c r="E767" s="73" t="s">
        <v>83</v>
      </c>
      <c r="F767" s="73" t="s">
        <v>83</v>
      </c>
      <c r="G767" s="73" t="s">
        <v>83</v>
      </c>
      <c r="H767" s="73" t="s">
        <v>83</v>
      </c>
      <c r="I767" s="125">
        <v>58010</v>
      </c>
      <c r="J767" s="127" t="s">
        <v>2848</v>
      </c>
      <c r="K767" s="74"/>
      <c r="L767" s="85">
        <v>-7336</v>
      </c>
      <c r="M767" s="75"/>
      <c r="N767" s="75"/>
      <c r="O767" s="75">
        <f>SUM(Table1[[#This Row],[Salaries and Wages]:[Variable Fringe]])</f>
        <v>293151</v>
      </c>
      <c r="P767" s="75"/>
      <c r="Q767" s="75"/>
      <c r="R767" s="75"/>
      <c r="S767" s="75"/>
      <c r="T767" s="75"/>
      <c r="U767" s="75"/>
      <c r="V767" s="75"/>
      <c r="W767" s="75">
        <f>SUM(Table1[[#This Row],[ADOPTED
Supplies]:[ADOPTED
Other]])+Table1[[#This Row],[
 ADOPTED
Capital Expenditures]]</f>
        <v>0</v>
      </c>
      <c r="X767" s="75"/>
      <c r="Y767" s="75"/>
      <c r="Z767" s="85">
        <v>-7336</v>
      </c>
      <c r="AA767" s="75"/>
      <c r="AB767" s="73" t="s">
        <v>2636</v>
      </c>
      <c r="AC767" s="62" t="s">
        <v>2133</v>
      </c>
      <c r="AD767" s="62"/>
      <c r="AE767" s="73" t="s">
        <v>67</v>
      </c>
      <c r="AF767" s="62"/>
      <c r="AG767" s="91"/>
      <c r="AH767" s="66" t="e">
        <v>#N/A</v>
      </c>
      <c r="AI767" s="66"/>
      <c r="AJ767" s="62"/>
      <c r="AK767" s="62"/>
      <c r="AL767" s="62"/>
      <c r="AM767" s="62"/>
      <c r="AN767" s="62"/>
      <c r="AO767" s="62"/>
      <c r="AP767" s="62"/>
      <c r="AQ767" s="62"/>
      <c r="AR767" s="62"/>
      <c r="AS767" s="62" t="s">
        <v>83</v>
      </c>
      <c r="AT767" s="115" t="e">
        <v>#N/A</v>
      </c>
      <c r="AU767" s="116" t="e">
        <f>IF(Table1[[#This Row],[PROPOSED
Form ID Name]]=Table1[[#This Row],[ADOPTED
Form ID Name]],TRUE,FALSE)</f>
        <v>#N/A</v>
      </c>
      <c r="AV767" s="121" t="e">
        <v>#N/A</v>
      </c>
      <c r="AW767" s="122" t="e">
        <f>AND(Table1[[#This Row],[PROPOSED Adjustment Description]]=Table1[[#This Row],[ ADOPTED
Adjustment Description]],TRUE,FALSE)</f>
        <v>#N/A</v>
      </c>
    </row>
    <row r="768" spans="1:49" s="1" customFormat="1" ht="45" customHeight="1" x14ac:dyDescent="0.15">
      <c r="A768" s="67">
        <v>100000</v>
      </c>
      <c r="B768" s="68" t="s">
        <v>57</v>
      </c>
      <c r="C768" s="69">
        <v>9911</v>
      </c>
      <c r="D768" s="68" t="s">
        <v>82</v>
      </c>
      <c r="E768" s="68" t="s">
        <v>83</v>
      </c>
      <c r="F768" s="68" t="s">
        <v>83</v>
      </c>
      <c r="G768" s="68" t="s">
        <v>134</v>
      </c>
      <c r="H768" s="68" t="s">
        <v>83</v>
      </c>
      <c r="I768" s="125">
        <v>58012</v>
      </c>
      <c r="J768" s="126" t="s">
        <v>135</v>
      </c>
      <c r="K768" s="70"/>
      <c r="L768" s="71"/>
      <c r="M768" s="71"/>
      <c r="N768" s="71"/>
      <c r="O768" s="71">
        <f>SUM(Table1[[#This Row],[Salaries and Wages]:[Variable Fringe]])</f>
        <v>272618</v>
      </c>
      <c r="P768" s="71"/>
      <c r="Q768" s="71"/>
      <c r="R768" s="71"/>
      <c r="S768" s="71"/>
      <c r="T768" s="71"/>
      <c r="U768" s="71"/>
      <c r="V768" s="71"/>
      <c r="W768" s="71">
        <f>SUM(Table1[[#This Row],[ADOPTED
Supplies]:[ADOPTED
Other]])+Table1[[#This Row],[
 ADOPTED
Capital Expenditures]]</f>
        <v>0</v>
      </c>
      <c r="X768" s="71"/>
      <c r="Y768" s="71"/>
      <c r="Z768" s="71"/>
      <c r="AA768" s="77">
        <v>-204772</v>
      </c>
      <c r="AB768" s="72" t="s">
        <v>136</v>
      </c>
      <c r="AC768" s="72" t="s">
        <v>137</v>
      </c>
      <c r="AD768" s="72" t="s">
        <v>137</v>
      </c>
      <c r="AE768" s="68" t="s">
        <v>94</v>
      </c>
      <c r="AF768" s="68" t="s">
        <v>69</v>
      </c>
      <c r="AG768" s="92"/>
      <c r="AH768" s="72" t="e">
        <v>#N/A</v>
      </c>
      <c r="AI768" s="72"/>
      <c r="AJ768" s="68"/>
      <c r="AK768" s="68"/>
      <c r="AL768" s="68"/>
      <c r="AM768" s="68"/>
      <c r="AN768" s="68"/>
      <c r="AO768" s="68"/>
      <c r="AP768" s="68"/>
      <c r="AQ768" s="68"/>
      <c r="AR768" s="68"/>
      <c r="AS768" s="68" t="s">
        <v>83</v>
      </c>
      <c r="AT768" s="115" t="e">
        <v>#N/A</v>
      </c>
      <c r="AU768" s="116" t="e">
        <f>IF(Table1[[#This Row],[PROPOSED
Form ID Name]]=Table1[[#This Row],[ADOPTED
Form ID Name]],TRUE,FALSE)</f>
        <v>#N/A</v>
      </c>
      <c r="AV768" s="121" t="e">
        <v>#N/A</v>
      </c>
      <c r="AW768" s="122" t="e">
        <f>AND(Table1[[#This Row],[PROPOSED Adjustment Description]]=Table1[[#This Row],[ ADOPTED
Adjustment Description]],TRUE,FALSE)</f>
        <v>#N/A</v>
      </c>
    </row>
    <row r="769" spans="1:49" s="1" customFormat="1" ht="45" customHeight="1" x14ac:dyDescent="0.15">
      <c r="A769" s="61">
        <v>100000</v>
      </c>
      <c r="B769" s="62" t="s">
        <v>57</v>
      </c>
      <c r="C769" s="63">
        <v>9911</v>
      </c>
      <c r="D769" s="62" t="s">
        <v>82</v>
      </c>
      <c r="E769" s="62" t="s">
        <v>83</v>
      </c>
      <c r="F769" s="62" t="s">
        <v>83</v>
      </c>
      <c r="G769" s="62" t="s">
        <v>89</v>
      </c>
      <c r="H769" s="62" t="s">
        <v>83</v>
      </c>
      <c r="I769" s="125">
        <v>58013</v>
      </c>
      <c r="J769" s="126" t="s">
        <v>138</v>
      </c>
      <c r="K769" s="64"/>
      <c r="L769" s="65"/>
      <c r="M769" s="65"/>
      <c r="N769" s="65"/>
      <c r="O769" s="65">
        <f>SUM(Table1[[#This Row],[Salaries and Wages]:[Variable Fringe]])</f>
        <v>0</v>
      </c>
      <c r="P769" s="65"/>
      <c r="Q769" s="65"/>
      <c r="R769" s="65"/>
      <c r="S769" s="65"/>
      <c r="T769" s="65"/>
      <c r="U769" s="65"/>
      <c r="V769" s="65"/>
      <c r="W769" s="65">
        <f>SUM(Table1[[#This Row],[ADOPTED
Supplies]:[ADOPTED
Other]])+Table1[[#This Row],[
 ADOPTED
Capital Expenditures]]</f>
        <v>18337</v>
      </c>
      <c r="X769" s="65"/>
      <c r="Y769" s="65"/>
      <c r="Z769" s="65"/>
      <c r="AA769" s="65">
        <v>375197</v>
      </c>
      <c r="AB769" s="62" t="s">
        <v>139</v>
      </c>
      <c r="AC769" s="66" t="s">
        <v>140</v>
      </c>
      <c r="AD769" s="66" t="s">
        <v>141</v>
      </c>
      <c r="AE769" s="62" t="s">
        <v>94</v>
      </c>
      <c r="AF769" s="62" t="s">
        <v>69</v>
      </c>
      <c r="AG769" s="91"/>
      <c r="AH769" s="66" t="e">
        <v>#N/A</v>
      </c>
      <c r="AI769" s="66"/>
      <c r="AJ769" s="62"/>
      <c r="AK769" s="62"/>
      <c r="AL769" s="62"/>
      <c r="AM769" s="62"/>
      <c r="AN769" s="62"/>
      <c r="AO769" s="62"/>
      <c r="AP769" s="62"/>
      <c r="AQ769" s="62"/>
      <c r="AR769" s="62"/>
      <c r="AS769" s="62" t="s">
        <v>83</v>
      </c>
      <c r="AT769" s="115" t="e">
        <v>#N/A</v>
      </c>
      <c r="AU769" s="116" t="e">
        <f>IF(Table1[[#This Row],[PROPOSED
Form ID Name]]=Table1[[#This Row],[ADOPTED
Form ID Name]],TRUE,FALSE)</f>
        <v>#N/A</v>
      </c>
      <c r="AV769" s="121" t="e">
        <v>#N/A</v>
      </c>
      <c r="AW769" s="122" t="e">
        <f>AND(Table1[[#This Row],[PROPOSED Adjustment Description]]=Table1[[#This Row],[ ADOPTED
Adjustment Description]],TRUE,FALSE)</f>
        <v>#N/A</v>
      </c>
    </row>
    <row r="770" spans="1:49" s="1" customFormat="1" ht="45" customHeight="1" x14ac:dyDescent="0.15">
      <c r="A770" s="61">
        <v>100012</v>
      </c>
      <c r="B770" s="73" t="s">
        <v>2027</v>
      </c>
      <c r="C770" s="63">
        <v>9913</v>
      </c>
      <c r="D770" s="73" t="s">
        <v>1553</v>
      </c>
      <c r="E770" s="73" t="s">
        <v>83</v>
      </c>
      <c r="F770" s="73" t="s">
        <v>83</v>
      </c>
      <c r="G770" s="73" t="s">
        <v>89</v>
      </c>
      <c r="H770" s="73" t="s">
        <v>62</v>
      </c>
      <c r="I770" s="125">
        <v>58014</v>
      </c>
      <c r="J770" s="127" t="s">
        <v>2849</v>
      </c>
      <c r="K770" s="74"/>
      <c r="L770" s="75"/>
      <c r="M770" s="75"/>
      <c r="N770" s="75"/>
      <c r="O770" s="75">
        <f>SUM(Table1[[#This Row],[Salaries and Wages]:[Variable Fringe]])</f>
        <v>0</v>
      </c>
      <c r="P770" s="75"/>
      <c r="Q770" s="75"/>
      <c r="R770" s="75"/>
      <c r="S770" s="75"/>
      <c r="T770" s="75"/>
      <c r="U770" s="75"/>
      <c r="V770" s="75"/>
      <c r="W770" s="75">
        <f>SUM(Table1[[#This Row],[ADOPTED
Supplies]:[ADOPTED
Other]])+Table1[[#This Row],[
 ADOPTED
Capital Expenditures]]</f>
        <v>206263</v>
      </c>
      <c r="X770" s="75"/>
      <c r="Y770" s="75"/>
      <c r="Z770" s="75"/>
      <c r="AA770" s="75">
        <v>9416084</v>
      </c>
      <c r="AB770" s="76" t="s">
        <v>2850</v>
      </c>
      <c r="AC770" s="62" t="s">
        <v>2030</v>
      </c>
      <c r="AD770" s="62" t="s">
        <v>2851</v>
      </c>
      <c r="AE770" s="73" t="s">
        <v>94</v>
      </c>
      <c r="AF770" s="73"/>
      <c r="AG770" s="93"/>
      <c r="AH770" s="76" t="e">
        <v>#N/A</v>
      </c>
      <c r="AI770" s="76"/>
      <c r="AJ770" s="73"/>
      <c r="AK770" s="73"/>
      <c r="AL770" s="73"/>
      <c r="AM770" s="73"/>
      <c r="AN770" s="73"/>
      <c r="AO770" s="62" t="s">
        <v>83</v>
      </c>
      <c r="AP770" s="62"/>
      <c r="AQ770" s="62"/>
      <c r="AR770" s="87"/>
      <c r="AS770" s="87"/>
      <c r="AT770" s="115" t="e">
        <v>#N/A</v>
      </c>
      <c r="AU770" s="117" t="e">
        <f>IF(Table1[[#This Row],[PROPOSED
Form ID Name]]=Table1[[#This Row],[ADOPTED
Form ID Name]],TRUE,FALSE)</f>
        <v>#N/A</v>
      </c>
      <c r="AV770" s="121" t="e">
        <v>#N/A</v>
      </c>
      <c r="AW770" s="122" t="e">
        <f>AND(Table1[[#This Row],[PROPOSED Adjustment Description]]=Table1[[#This Row],[ ADOPTED
Adjustment Description]],TRUE,FALSE)</f>
        <v>#N/A</v>
      </c>
    </row>
    <row r="771" spans="1:49" s="1" customFormat="1" ht="45" customHeight="1" x14ac:dyDescent="0.15">
      <c r="A771" s="67">
        <v>100015</v>
      </c>
      <c r="B771" s="68" t="s">
        <v>1857</v>
      </c>
      <c r="C771" s="69">
        <v>1621</v>
      </c>
      <c r="D771" s="68" t="s">
        <v>432</v>
      </c>
      <c r="E771" s="68" t="s">
        <v>103</v>
      </c>
      <c r="F771" s="68" t="s">
        <v>60</v>
      </c>
      <c r="G771" s="68" t="s">
        <v>262</v>
      </c>
      <c r="H771" s="68" t="s">
        <v>62</v>
      </c>
      <c r="I771" s="125">
        <v>58015</v>
      </c>
      <c r="J771" s="126" t="s">
        <v>2852</v>
      </c>
      <c r="K771" s="70"/>
      <c r="L771" s="71"/>
      <c r="M771" s="71"/>
      <c r="N771" s="71"/>
      <c r="O771" s="71">
        <f>SUM(Table1[[#This Row],[Salaries and Wages]:[Variable Fringe]])</f>
        <v>187516</v>
      </c>
      <c r="P771" s="71"/>
      <c r="Q771" s="71">
        <v>1613500</v>
      </c>
      <c r="R771" s="71"/>
      <c r="S771" s="71"/>
      <c r="T771" s="71"/>
      <c r="U771" s="71"/>
      <c r="V771" s="71"/>
      <c r="W771" s="71">
        <f>SUM(Table1[[#This Row],[ADOPTED
Supplies]:[ADOPTED
Other]])+Table1[[#This Row],[
 ADOPTED
Capital Expenditures]]</f>
        <v>2500</v>
      </c>
      <c r="X771" s="71"/>
      <c r="Y771" s="71"/>
      <c r="Z771" s="71">
        <v>1613500</v>
      </c>
      <c r="AA771" s="71"/>
      <c r="AB771" s="111" t="s">
        <v>2853</v>
      </c>
      <c r="AC771" s="68" t="s">
        <v>2854</v>
      </c>
      <c r="AD771" s="72" t="s">
        <v>2855</v>
      </c>
      <c r="AE771" s="68" t="s">
        <v>67</v>
      </c>
      <c r="AF771" s="68"/>
      <c r="AG771" s="92"/>
      <c r="AH771" s="72" t="e">
        <v>#N/A</v>
      </c>
      <c r="AI771" s="72"/>
      <c r="AJ771" s="68"/>
      <c r="AK771" s="68"/>
      <c r="AL771" s="68"/>
      <c r="AM771" s="68"/>
      <c r="AN771" s="68"/>
      <c r="AO771" s="68" t="s">
        <v>179</v>
      </c>
      <c r="AP771" s="68"/>
      <c r="AQ771" s="68"/>
      <c r="AR771" s="68"/>
      <c r="AS771" s="87"/>
      <c r="AT771" s="115" t="e">
        <v>#N/A</v>
      </c>
      <c r="AU771" s="117" t="e">
        <f>IF(Table1[[#This Row],[PROPOSED
Form ID Name]]=Table1[[#This Row],[ADOPTED
Form ID Name]],TRUE,FALSE)</f>
        <v>#N/A</v>
      </c>
      <c r="AV771" s="121" t="e">
        <v>#N/A</v>
      </c>
      <c r="AW771" s="122" t="e">
        <f>AND(Table1[[#This Row],[PROPOSED Adjustment Description]]=Table1[[#This Row],[ ADOPTED
Adjustment Description]],TRUE,FALSE)</f>
        <v>#N/A</v>
      </c>
    </row>
    <row r="772" spans="1:49" s="1" customFormat="1" ht="45" customHeight="1" x14ac:dyDescent="0.15">
      <c r="A772" s="67">
        <v>100000</v>
      </c>
      <c r="B772" s="79" t="s">
        <v>57</v>
      </c>
      <c r="C772" s="69">
        <v>9912</v>
      </c>
      <c r="D772" s="79" t="s">
        <v>102</v>
      </c>
      <c r="E772" s="79" t="s">
        <v>72</v>
      </c>
      <c r="F772" s="79" t="s">
        <v>83</v>
      </c>
      <c r="G772" s="79" t="s">
        <v>142</v>
      </c>
      <c r="H772" s="79" t="s">
        <v>83</v>
      </c>
      <c r="I772" s="125">
        <v>58016</v>
      </c>
      <c r="J772" s="127" t="s">
        <v>143</v>
      </c>
      <c r="K772" s="80"/>
      <c r="L772" s="81"/>
      <c r="M772" s="81"/>
      <c r="N772" s="81"/>
      <c r="O772" s="81">
        <f>SUM(Table1[[#This Row],[Salaries and Wages]:[Variable Fringe]])</f>
        <v>139676</v>
      </c>
      <c r="P772" s="81"/>
      <c r="Q772" s="81"/>
      <c r="R772" s="81"/>
      <c r="S772" s="81"/>
      <c r="T772" s="81"/>
      <c r="U772" s="81"/>
      <c r="V772" s="81"/>
      <c r="W772" s="81">
        <f>SUM(Table1[[#This Row],[ADOPTED
Supplies]:[ADOPTED
Other]])+Table1[[#This Row],[
 ADOPTED
Capital Expenditures]]</f>
        <v>0</v>
      </c>
      <c r="X772" s="83">
        <v>-136985</v>
      </c>
      <c r="Y772" s="81"/>
      <c r="Z772" s="83">
        <v>-136985</v>
      </c>
      <c r="AA772" s="81"/>
      <c r="AB772" s="82" t="s">
        <v>144</v>
      </c>
      <c r="AC772" s="68" t="s">
        <v>145</v>
      </c>
      <c r="AD772" s="72" t="s">
        <v>146</v>
      </c>
      <c r="AE772" s="79" t="s">
        <v>94</v>
      </c>
      <c r="AF772" s="68" t="s">
        <v>94</v>
      </c>
      <c r="AG772" s="92"/>
      <c r="AH772" s="72" t="e">
        <v>#N/A</v>
      </c>
      <c r="AI772" s="72"/>
      <c r="AJ772" s="68"/>
      <c r="AK772" s="68"/>
      <c r="AL772" s="68"/>
      <c r="AM772" s="68"/>
      <c r="AN772" s="68"/>
      <c r="AO772" s="68"/>
      <c r="AP772" s="68"/>
      <c r="AQ772" s="68"/>
      <c r="AR772" s="68"/>
      <c r="AS772" s="68" t="s">
        <v>83</v>
      </c>
      <c r="AT772" s="115" t="e">
        <v>#N/A</v>
      </c>
      <c r="AU772" s="116" t="e">
        <f>IF(Table1[[#This Row],[PROPOSED
Form ID Name]]=Table1[[#This Row],[ADOPTED
Form ID Name]],TRUE,FALSE)</f>
        <v>#N/A</v>
      </c>
      <c r="AV772" s="121" t="e">
        <v>#N/A</v>
      </c>
      <c r="AW772" s="122" t="e">
        <f>AND(Table1[[#This Row],[PROPOSED Adjustment Description]]=Table1[[#This Row],[ ADOPTED
Adjustment Description]],TRUE,FALSE)</f>
        <v>#N/A</v>
      </c>
    </row>
    <row r="773" spans="1:49" s="1" customFormat="1" ht="45" customHeight="1" x14ac:dyDescent="0.15">
      <c r="A773" s="61">
        <v>100000</v>
      </c>
      <c r="B773" s="62" t="s">
        <v>57</v>
      </c>
      <c r="C773" s="63">
        <v>171414</v>
      </c>
      <c r="D773" s="62" t="s">
        <v>1248</v>
      </c>
      <c r="E773" s="62" t="s">
        <v>335</v>
      </c>
      <c r="F773" s="62" t="s">
        <v>60</v>
      </c>
      <c r="G773" s="62" t="s">
        <v>61</v>
      </c>
      <c r="H773" s="62" t="s">
        <v>83</v>
      </c>
      <c r="I773" s="125">
        <v>58017</v>
      </c>
      <c r="J773" s="126" t="s">
        <v>2856</v>
      </c>
      <c r="K773" s="64">
        <v>3</v>
      </c>
      <c r="L773" s="65">
        <v>285162</v>
      </c>
      <c r="M773" s="65">
        <v>62781</v>
      </c>
      <c r="N773" s="65">
        <v>30501</v>
      </c>
      <c r="O773" s="65">
        <f>SUM(Table1[[#This Row],[Salaries and Wages]:[Variable Fringe]])</f>
        <v>0</v>
      </c>
      <c r="P773" s="65">
        <v>14250</v>
      </c>
      <c r="Q773" s="65">
        <v>271500</v>
      </c>
      <c r="R773" s="65"/>
      <c r="S773" s="65">
        <v>2250</v>
      </c>
      <c r="T773" s="65"/>
      <c r="U773" s="65"/>
      <c r="V773" s="65">
        <v>18000</v>
      </c>
      <c r="W773" s="65">
        <f>SUM(Table1[[#This Row],[ADOPTED
Supplies]:[ADOPTED
Other]])+Table1[[#This Row],[
 ADOPTED
Capital Expenditures]]</f>
        <v>150000</v>
      </c>
      <c r="X773" s="65"/>
      <c r="Y773" s="65"/>
      <c r="Z773" s="65">
        <v>684444</v>
      </c>
      <c r="AA773" s="65"/>
      <c r="AB773" s="66" t="s">
        <v>2857</v>
      </c>
      <c r="AC773" s="62" t="s">
        <v>2858</v>
      </c>
      <c r="AD773" s="62" t="s">
        <v>2859</v>
      </c>
      <c r="AE773" s="62" t="s">
        <v>67</v>
      </c>
      <c r="AF773" s="66" t="s">
        <v>2860</v>
      </c>
      <c r="AG773" s="91"/>
      <c r="AH773" s="66" t="e">
        <v>#N/A</v>
      </c>
      <c r="AI773" s="66"/>
      <c r="AJ773" s="66"/>
      <c r="AK773" s="66"/>
      <c r="AL773" s="66"/>
      <c r="AM773" s="66"/>
      <c r="AN773" s="66"/>
      <c r="AO773" s="66"/>
      <c r="AP773" s="66"/>
      <c r="AQ773" s="66"/>
      <c r="AR773" s="66"/>
      <c r="AS773" s="62" t="s">
        <v>70</v>
      </c>
      <c r="AT773" s="115" t="e">
        <v>#N/A</v>
      </c>
      <c r="AU773" s="116" t="e">
        <f>IF(Table1[[#This Row],[PROPOSED
Form ID Name]]=Table1[[#This Row],[ADOPTED
Form ID Name]],TRUE,FALSE)</f>
        <v>#N/A</v>
      </c>
      <c r="AV773" s="121" t="e">
        <v>#N/A</v>
      </c>
      <c r="AW773" s="122" t="e">
        <f>AND(Table1[[#This Row],[PROPOSED Adjustment Description]]=Table1[[#This Row],[ ADOPTED
Adjustment Description]],TRUE,FALSE)</f>
        <v>#N/A</v>
      </c>
    </row>
    <row r="774" spans="1:49" s="1" customFormat="1" ht="45" customHeight="1" x14ac:dyDescent="0.15">
      <c r="A774" s="67">
        <v>100000</v>
      </c>
      <c r="B774" s="68" t="s">
        <v>57</v>
      </c>
      <c r="C774" s="69">
        <v>171415</v>
      </c>
      <c r="D774" s="68" t="s">
        <v>1271</v>
      </c>
      <c r="E774" s="68" t="s">
        <v>335</v>
      </c>
      <c r="F774" s="68" t="s">
        <v>60</v>
      </c>
      <c r="G774" s="68" t="s">
        <v>61</v>
      </c>
      <c r="H774" s="68" t="s">
        <v>83</v>
      </c>
      <c r="I774" s="125">
        <v>58018</v>
      </c>
      <c r="J774" s="126" t="s">
        <v>2861</v>
      </c>
      <c r="K774" s="70">
        <v>1</v>
      </c>
      <c r="L774" s="71">
        <v>95054</v>
      </c>
      <c r="M774" s="71">
        <v>20927</v>
      </c>
      <c r="N774" s="71">
        <v>10167</v>
      </c>
      <c r="O774" s="71">
        <f>SUM(Table1[[#This Row],[Salaries and Wages]:[Variable Fringe]])</f>
        <v>0</v>
      </c>
      <c r="P774" s="71">
        <v>32850</v>
      </c>
      <c r="Q774" s="71">
        <v>90000</v>
      </c>
      <c r="R774" s="71">
        <v>2500</v>
      </c>
      <c r="S774" s="71">
        <v>1050</v>
      </c>
      <c r="T774" s="71"/>
      <c r="U774" s="71"/>
      <c r="V774" s="71">
        <v>6000</v>
      </c>
      <c r="W774" s="71">
        <f>SUM(Table1[[#This Row],[ADOPTED
Supplies]:[ADOPTED
Other]])+Table1[[#This Row],[
 ADOPTED
Capital Expenditures]]</f>
        <v>0</v>
      </c>
      <c r="X774" s="71"/>
      <c r="Y774" s="71"/>
      <c r="Z774" s="71">
        <v>258548</v>
      </c>
      <c r="AA774" s="71"/>
      <c r="AB774" s="72" t="s">
        <v>2862</v>
      </c>
      <c r="AC774" s="68" t="s">
        <v>2858</v>
      </c>
      <c r="AD774" s="68" t="s">
        <v>2863</v>
      </c>
      <c r="AE774" s="68" t="s">
        <v>67</v>
      </c>
      <c r="AF774" s="72" t="s">
        <v>2860</v>
      </c>
      <c r="AG774" s="92"/>
      <c r="AH774" s="72" t="e">
        <v>#N/A</v>
      </c>
      <c r="AI774" s="72"/>
      <c r="AJ774" s="72"/>
      <c r="AK774" s="72"/>
      <c r="AL774" s="72"/>
      <c r="AM774" s="72"/>
      <c r="AN774" s="72"/>
      <c r="AO774" s="72"/>
      <c r="AP774" s="72"/>
      <c r="AQ774" s="72"/>
      <c r="AR774" s="72"/>
      <c r="AS774" s="68" t="s">
        <v>70</v>
      </c>
      <c r="AT774" s="115" t="e">
        <v>#N/A</v>
      </c>
      <c r="AU774" s="116" t="e">
        <f>IF(Table1[[#This Row],[PROPOSED
Form ID Name]]=Table1[[#This Row],[ADOPTED
Form ID Name]],TRUE,FALSE)</f>
        <v>#N/A</v>
      </c>
      <c r="AV774" s="121" t="e">
        <v>#N/A</v>
      </c>
      <c r="AW774" s="122" t="e">
        <f>AND(Table1[[#This Row],[PROPOSED Adjustment Description]]=Table1[[#This Row],[ ADOPTED
Adjustment Description]],TRUE,FALSE)</f>
        <v>#N/A</v>
      </c>
    </row>
    <row r="775" spans="1:49" s="1" customFormat="1" ht="45" customHeight="1" x14ac:dyDescent="0.15">
      <c r="A775" s="67">
        <v>200205</v>
      </c>
      <c r="B775" s="68" t="s">
        <v>96</v>
      </c>
      <c r="C775" s="69">
        <v>1414</v>
      </c>
      <c r="D775" s="68" t="s">
        <v>97</v>
      </c>
      <c r="E775" s="68" t="s">
        <v>83</v>
      </c>
      <c r="F775" s="68" t="s">
        <v>83</v>
      </c>
      <c r="G775" s="68" t="s">
        <v>61</v>
      </c>
      <c r="H775" s="68" t="s">
        <v>83</v>
      </c>
      <c r="I775" s="125">
        <v>58019</v>
      </c>
      <c r="J775" s="126" t="s">
        <v>147</v>
      </c>
      <c r="K775" s="70"/>
      <c r="L775" s="71"/>
      <c r="M775" s="71"/>
      <c r="N775" s="71"/>
      <c r="O775" s="71">
        <f>SUM(Table1[[#This Row],[Salaries and Wages]:[Variable Fringe]])</f>
        <v>0</v>
      </c>
      <c r="P775" s="71"/>
      <c r="Q775" s="71">
        <v>5000000</v>
      </c>
      <c r="R775" s="71"/>
      <c r="S775" s="71"/>
      <c r="T775" s="71"/>
      <c r="U775" s="71"/>
      <c r="V775" s="71"/>
      <c r="W775" s="71">
        <f>SUM(Table1[[#This Row],[ADOPTED
Supplies]:[ADOPTED
Other]])+Table1[[#This Row],[
 ADOPTED
Capital Expenditures]]</f>
        <v>365850</v>
      </c>
      <c r="X775" s="71"/>
      <c r="Y775" s="71"/>
      <c r="Z775" s="71">
        <v>5000000</v>
      </c>
      <c r="AA775" s="71"/>
      <c r="AB775" s="72" t="s">
        <v>148</v>
      </c>
      <c r="AC775" s="68" t="s">
        <v>100</v>
      </c>
      <c r="AD775" s="68" t="s">
        <v>101</v>
      </c>
      <c r="AE775" s="68" t="s">
        <v>94</v>
      </c>
      <c r="AF775" s="68" t="s">
        <v>69</v>
      </c>
      <c r="AG775" s="92"/>
      <c r="AH775" s="72" t="e">
        <v>#N/A</v>
      </c>
      <c r="AI775" s="72"/>
      <c r="AJ775" s="68"/>
      <c r="AK775" s="68"/>
      <c r="AL775" s="68"/>
      <c r="AM775" s="68"/>
      <c r="AN775" s="68"/>
      <c r="AO775" s="68"/>
      <c r="AP775" s="68"/>
      <c r="AQ775" s="68" t="s">
        <v>83</v>
      </c>
      <c r="AR775" s="68"/>
      <c r="AS775" s="68"/>
      <c r="AT775" s="115" t="e">
        <v>#N/A</v>
      </c>
      <c r="AU775" s="117" t="e">
        <f>IF(Table1[[#This Row],[PROPOSED
Form ID Name]]=Table1[[#This Row],[ADOPTED
Form ID Name]],TRUE,FALSE)</f>
        <v>#N/A</v>
      </c>
      <c r="AV775" s="121" t="e">
        <v>#N/A</v>
      </c>
      <c r="AW775" s="122" t="e">
        <f>AND(Table1[[#This Row],[PROPOSED Adjustment Description]]=Table1[[#This Row],[ ADOPTED
Adjustment Description]],TRUE,FALSE)</f>
        <v>#N/A</v>
      </c>
    </row>
    <row r="776" spans="1:49" s="1" customFormat="1" ht="45" customHeight="1" x14ac:dyDescent="0.15">
      <c r="A776" s="67">
        <v>100012</v>
      </c>
      <c r="B776" s="79" t="s">
        <v>2027</v>
      </c>
      <c r="C776" s="69">
        <v>9913</v>
      </c>
      <c r="D776" s="79" t="s">
        <v>1553</v>
      </c>
      <c r="E776" s="79" t="s">
        <v>103</v>
      </c>
      <c r="F776" s="79" t="s">
        <v>73</v>
      </c>
      <c r="G776" s="79" t="s">
        <v>262</v>
      </c>
      <c r="H776" s="79" t="s">
        <v>62</v>
      </c>
      <c r="I776" s="125">
        <v>58020</v>
      </c>
      <c r="J776" s="127" t="s">
        <v>2864</v>
      </c>
      <c r="K776" s="80"/>
      <c r="L776" s="81"/>
      <c r="M776" s="81"/>
      <c r="N776" s="81"/>
      <c r="O776" s="81">
        <f>SUM(Table1[[#This Row],[Salaries and Wages]:[Variable Fringe]])</f>
        <v>72732</v>
      </c>
      <c r="P776" s="81"/>
      <c r="Q776" s="81">
        <v>2250000</v>
      </c>
      <c r="R776" s="81"/>
      <c r="S776" s="81"/>
      <c r="T776" s="81"/>
      <c r="U776" s="81"/>
      <c r="V776" s="81"/>
      <c r="W776" s="81">
        <f>SUM(Table1[[#This Row],[ADOPTED
Supplies]:[ADOPTED
Other]])+Table1[[#This Row],[
 ADOPTED
Capital Expenditures]]</f>
        <v>0</v>
      </c>
      <c r="X776" s="81"/>
      <c r="Y776" s="81"/>
      <c r="Z776" s="81">
        <v>2250000</v>
      </c>
      <c r="AA776" s="81"/>
      <c r="AB776" s="82" t="s">
        <v>2865</v>
      </c>
      <c r="AC776" s="68" t="s">
        <v>2866</v>
      </c>
      <c r="AD776" s="68" t="s">
        <v>2866</v>
      </c>
      <c r="AE776" s="79" t="s">
        <v>67</v>
      </c>
      <c r="AF776" s="79"/>
      <c r="AG776" s="94"/>
      <c r="AH776" s="82" t="e">
        <v>#N/A</v>
      </c>
      <c r="AI776" s="82"/>
      <c r="AJ776" s="79"/>
      <c r="AK776" s="79"/>
      <c r="AL776" s="79"/>
      <c r="AM776" s="79"/>
      <c r="AN776" s="79"/>
      <c r="AO776" s="68" t="s">
        <v>70</v>
      </c>
      <c r="AP776" s="68"/>
      <c r="AQ776" s="68"/>
      <c r="AR776" s="87"/>
      <c r="AS776" s="87"/>
      <c r="AT776" s="115" t="e">
        <v>#N/A</v>
      </c>
      <c r="AU776" s="117" t="e">
        <f>IF(Table1[[#This Row],[PROPOSED
Form ID Name]]=Table1[[#This Row],[ADOPTED
Form ID Name]],TRUE,FALSE)</f>
        <v>#N/A</v>
      </c>
      <c r="AV776" s="121" t="e">
        <v>#N/A</v>
      </c>
      <c r="AW776" s="122" t="e">
        <f>AND(Table1[[#This Row],[PROPOSED Adjustment Description]]=Table1[[#This Row],[ ADOPTED
Adjustment Description]],TRUE,FALSE)</f>
        <v>#N/A</v>
      </c>
    </row>
    <row r="777" spans="1:49" s="1" customFormat="1" ht="45" customHeight="1" x14ac:dyDescent="0.15">
      <c r="A777" s="67">
        <v>720057</v>
      </c>
      <c r="B777" s="68" t="s">
        <v>149</v>
      </c>
      <c r="C777" s="69">
        <v>2112</v>
      </c>
      <c r="D777" s="68" t="s">
        <v>150</v>
      </c>
      <c r="E777" s="68" t="s">
        <v>103</v>
      </c>
      <c r="F777" s="68" t="s">
        <v>83</v>
      </c>
      <c r="G777" s="68" t="s">
        <v>61</v>
      </c>
      <c r="H777" s="68" t="s">
        <v>83</v>
      </c>
      <c r="I777" s="125">
        <v>58021</v>
      </c>
      <c r="J777" s="126" t="s">
        <v>151</v>
      </c>
      <c r="K777" s="70">
        <v>1</v>
      </c>
      <c r="L777" s="71">
        <v>94663</v>
      </c>
      <c r="M777" s="71">
        <v>26428</v>
      </c>
      <c r="N777" s="71">
        <v>11352</v>
      </c>
      <c r="O777" s="71">
        <f>SUM(Table1[[#This Row],[Salaries and Wages]:[Variable Fringe]])</f>
        <v>76063</v>
      </c>
      <c r="P777" s="71">
        <v>4636</v>
      </c>
      <c r="Q777" s="71"/>
      <c r="R777" s="71"/>
      <c r="S777" s="71"/>
      <c r="T777" s="71"/>
      <c r="U777" s="71"/>
      <c r="V777" s="71"/>
      <c r="W777" s="71">
        <f>SUM(Table1[[#This Row],[ADOPTED
Supplies]:[ADOPTED
Other]])+Table1[[#This Row],[
 ADOPTED
Capital Expenditures]]</f>
        <v>2235</v>
      </c>
      <c r="X777" s="71"/>
      <c r="Y777" s="71"/>
      <c r="Z777" s="71">
        <v>137079</v>
      </c>
      <c r="AA777" s="71"/>
      <c r="AB777" s="72" t="s">
        <v>152</v>
      </c>
      <c r="AC777" s="68" t="s">
        <v>153</v>
      </c>
      <c r="AD777" s="72" t="s">
        <v>154</v>
      </c>
      <c r="AE777" s="68" t="s">
        <v>94</v>
      </c>
      <c r="AF777" s="68" t="s">
        <v>69</v>
      </c>
      <c r="AG777" s="92"/>
      <c r="AH777" s="72" t="e">
        <v>#N/A</v>
      </c>
      <c r="AI777" s="72"/>
      <c r="AJ777" s="68"/>
      <c r="AK777" s="68"/>
      <c r="AL777" s="68"/>
      <c r="AM777" s="68"/>
      <c r="AN777" s="68"/>
      <c r="AO777" s="68" t="s">
        <v>83</v>
      </c>
      <c r="AP777" s="68"/>
      <c r="AQ777" s="68"/>
      <c r="AR777" s="87"/>
      <c r="AS777" s="87"/>
      <c r="AT777" s="115" t="e">
        <v>#N/A</v>
      </c>
      <c r="AU777" s="117" t="e">
        <f>IF(Table1[[#This Row],[PROPOSED
Form ID Name]]=Table1[[#This Row],[ADOPTED
Form ID Name]],TRUE,FALSE)</f>
        <v>#N/A</v>
      </c>
      <c r="AV777" s="121" t="e">
        <v>#N/A</v>
      </c>
      <c r="AW777" s="122" t="e">
        <f>AND(Table1[[#This Row],[PROPOSED Adjustment Description]]=Table1[[#This Row],[ ADOPTED
Adjustment Description]],TRUE,FALSE)</f>
        <v>#N/A</v>
      </c>
    </row>
    <row r="778" spans="1:49" s="1" customFormat="1" ht="45" customHeight="1" x14ac:dyDescent="0.15">
      <c r="A778" s="61">
        <v>200205</v>
      </c>
      <c r="B778" s="62" t="s">
        <v>96</v>
      </c>
      <c r="C778" s="63">
        <v>1414</v>
      </c>
      <c r="D778" s="62" t="s">
        <v>97</v>
      </c>
      <c r="E778" s="62" t="s">
        <v>83</v>
      </c>
      <c r="F778" s="62" t="s">
        <v>83</v>
      </c>
      <c r="G778" s="62" t="s">
        <v>61</v>
      </c>
      <c r="H778" s="62" t="s">
        <v>83</v>
      </c>
      <c r="I778" s="125">
        <v>58046</v>
      </c>
      <c r="J778" s="126" t="s">
        <v>157</v>
      </c>
      <c r="K778" s="64"/>
      <c r="L778" s="65"/>
      <c r="M778" s="65"/>
      <c r="N778" s="65"/>
      <c r="O778" s="65">
        <f>SUM(Table1[[#This Row],[Salaries and Wages]:[Variable Fringe]])</f>
        <v>111139</v>
      </c>
      <c r="P778" s="65"/>
      <c r="Q778" s="65">
        <v>300000</v>
      </c>
      <c r="R778" s="65"/>
      <c r="S778" s="65"/>
      <c r="T778" s="65"/>
      <c r="U778" s="65"/>
      <c r="V778" s="65"/>
      <c r="W778" s="65">
        <f>SUM(Table1[[#This Row],[ADOPTED
Supplies]:[ADOPTED
Other]])+Table1[[#This Row],[
 ADOPTED
Capital Expenditures]]</f>
        <v>2235</v>
      </c>
      <c r="X778" s="65"/>
      <c r="Y778" s="65"/>
      <c r="Z778" s="65">
        <v>300000</v>
      </c>
      <c r="AA778" s="65"/>
      <c r="AB778" s="66" t="s">
        <v>158</v>
      </c>
      <c r="AC778" s="62" t="s">
        <v>100</v>
      </c>
      <c r="AD778" s="62" t="s">
        <v>101</v>
      </c>
      <c r="AE778" s="62" t="s">
        <v>94</v>
      </c>
      <c r="AF778" s="62" t="s">
        <v>69</v>
      </c>
      <c r="AG778" s="91"/>
      <c r="AH778" s="66" t="e">
        <v>#N/A</v>
      </c>
      <c r="AI778" s="66"/>
      <c r="AJ778" s="62"/>
      <c r="AK778" s="62"/>
      <c r="AL778" s="62"/>
      <c r="AM778" s="62"/>
      <c r="AN778" s="62"/>
      <c r="AO778" s="62"/>
      <c r="AP778" s="62"/>
      <c r="AQ778" s="62" t="s">
        <v>83</v>
      </c>
      <c r="AR778" s="62"/>
      <c r="AS778" s="62"/>
      <c r="AT778" s="115" t="e">
        <v>#N/A</v>
      </c>
      <c r="AU778" s="117" t="e">
        <f>IF(Table1[[#This Row],[PROPOSED
Form ID Name]]=Table1[[#This Row],[ADOPTED
Form ID Name]],TRUE,FALSE)</f>
        <v>#N/A</v>
      </c>
      <c r="AV778" s="121" t="e">
        <v>#N/A</v>
      </c>
      <c r="AW778" s="122" t="e">
        <f>AND(Table1[[#This Row],[PROPOSED Adjustment Description]]=Table1[[#This Row],[ ADOPTED
Adjustment Description]],TRUE,FALSE)</f>
        <v>#N/A</v>
      </c>
    </row>
    <row r="779" spans="1:49" s="1" customFormat="1" ht="45" customHeight="1" x14ac:dyDescent="0.15">
      <c r="A779" s="61">
        <v>100000</v>
      </c>
      <c r="B779" s="73" t="s">
        <v>57</v>
      </c>
      <c r="C779" s="63">
        <v>171414</v>
      </c>
      <c r="D779" s="73" t="s">
        <v>1248</v>
      </c>
      <c r="E779" s="73" t="s">
        <v>83</v>
      </c>
      <c r="F779" s="73" t="s">
        <v>83</v>
      </c>
      <c r="G779" s="73" t="s">
        <v>89</v>
      </c>
      <c r="H779" s="73" t="s">
        <v>83</v>
      </c>
      <c r="I779" s="125">
        <v>58051</v>
      </c>
      <c r="J779" s="127" t="s">
        <v>2867</v>
      </c>
      <c r="K779" s="74"/>
      <c r="L779" s="75"/>
      <c r="M779" s="75"/>
      <c r="N779" s="75"/>
      <c r="O779" s="75">
        <f>SUM(Table1[[#This Row],[Salaries and Wages]:[Variable Fringe]])</f>
        <v>0</v>
      </c>
      <c r="P779" s="75"/>
      <c r="Q779" s="75"/>
      <c r="R779" s="75"/>
      <c r="S779" s="75"/>
      <c r="T779" s="75"/>
      <c r="U779" s="75"/>
      <c r="V779" s="75"/>
      <c r="W779" s="75">
        <f>SUM(Table1[[#This Row],[ADOPTED
Supplies]:[ADOPTED
Other]])+Table1[[#This Row],[
 ADOPTED
Capital Expenditures]]</f>
        <v>-33019302</v>
      </c>
      <c r="X779" s="75"/>
      <c r="Y779" s="75"/>
      <c r="Z779" s="75"/>
      <c r="AA779" s="75">
        <v>1642090</v>
      </c>
      <c r="AB779" s="73" t="s">
        <v>2868</v>
      </c>
      <c r="AC779" s="62" t="s">
        <v>2869</v>
      </c>
      <c r="AD779" s="62" t="s">
        <v>2868</v>
      </c>
      <c r="AE779" s="73" t="s">
        <v>94</v>
      </c>
      <c r="AF779" s="62" t="s">
        <v>69</v>
      </c>
      <c r="AG779" s="91"/>
      <c r="AH779" s="66" t="e">
        <v>#N/A</v>
      </c>
      <c r="AI779" s="66"/>
      <c r="AJ779" s="62"/>
      <c r="AK779" s="62"/>
      <c r="AL779" s="62"/>
      <c r="AM779" s="62"/>
      <c r="AN779" s="62"/>
      <c r="AO779" s="62"/>
      <c r="AP779" s="62"/>
      <c r="AQ779" s="62"/>
      <c r="AR779" s="62"/>
      <c r="AS779" s="62" t="s">
        <v>83</v>
      </c>
      <c r="AT779" s="115" t="e">
        <v>#N/A</v>
      </c>
      <c r="AU779" s="116" t="e">
        <f>IF(Table1[[#This Row],[PROPOSED
Form ID Name]]=Table1[[#This Row],[ADOPTED
Form ID Name]],TRUE,FALSE)</f>
        <v>#N/A</v>
      </c>
      <c r="AV779" s="121" t="e">
        <v>#N/A</v>
      </c>
      <c r="AW779" s="122" t="e">
        <f>AND(Table1[[#This Row],[PROPOSED Adjustment Description]]=Table1[[#This Row],[ ADOPTED
Adjustment Description]],TRUE,FALSE)</f>
        <v>#N/A</v>
      </c>
    </row>
    <row r="780" spans="1:49" s="1" customFormat="1" ht="45" customHeight="1" x14ac:dyDescent="0.15">
      <c r="A780" s="67">
        <v>100000</v>
      </c>
      <c r="B780" s="79" t="s">
        <v>57</v>
      </c>
      <c r="C780" s="69">
        <v>1912</v>
      </c>
      <c r="D780" s="79" t="s">
        <v>471</v>
      </c>
      <c r="E780" s="79" t="s">
        <v>83</v>
      </c>
      <c r="F780" s="79" t="s">
        <v>60</v>
      </c>
      <c r="G780" s="79" t="s">
        <v>89</v>
      </c>
      <c r="H780" s="79" t="s">
        <v>83</v>
      </c>
      <c r="I780" s="125">
        <v>58052</v>
      </c>
      <c r="J780" s="127" t="s">
        <v>2870</v>
      </c>
      <c r="K780" s="80"/>
      <c r="L780" s="81"/>
      <c r="M780" s="81"/>
      <c r="N780" s="81"/>
      <c r="O780" s="81">
        <f>SUM(Table1[[#This Row],[Salaries and Wages]:[Variable Fringe]])</f>
        <v>0</v>
      </c>
      <c r="P780" s="81"/>
      <c r="Q780" s="81"/>
      <c r="R780" s="81"/>
      <c r="S780" s="81"/>
      <c r="T780" s="81"/>
      <c r="U780" s="81"/>
      <c r="V780" s="81"/>
      <c r="W780" s="81">
        <f>SUM(Table1[[#This Row],[ADOPTED
Supplies]:[ADOPTED
Other]])+Table1[[#This Row],[
 ADOPTED
Capital Expenditures]]</f>
        <v>10295400</v>
      </c>
      <c r="X780" s="81"/>
      <c r="Y780" s="81"/>
      <c r="Z780" s="81"/>
      <c r="AA780" s="81">
        <v>5000000</v>
      </c>
      <c r="AB780" s="79" t="s">
        <v>2871</v>
      </c>
      <c r="AC780" s="68" t="s">
        <v>2869</v>
      </c>
      <c r="AD780" s="68" t="s">
        <v>2869</v>
      </c>
      <c r="AE780" s="79" t="s">
        <v>94</v>
      </c>
      <c r="AF780" s="68"/>
      <c r="AG780" s="92"/>
      <c r="AH780" s="72" t="e">
        <v>#N/A</v>
      </c>
      <c r="AI780" s="72"/>
      <c r="AJ780" s="68"/>
      <c r="AK780" s="68"/>
      <c r="AL780" s="68"/>
      <c r="AM780" s="68"/>
      <c r="AN780" s="68"/>
      <c r="AO780" s="68"/>
      <c r="AP780" s="68"/>
      <c r="AQ780" s="68"/>
      <c r="AR780" s="68"/>
      <c r="AS780" s="68" t="s">
        <v>83</v>
      </c>
      <c r="AT780" s="115" t="e">
        <v>#N/A</v>
      </c>
      <c r="AU780" s="116" t="e">
        <f>IF(Table1[[#This Row],[PROPOSED
Form ID Name]]=Table1[[#This Row],[ADOPTED
Form ID Name]],TRUE,FALSE)</f>
        <v>#N/A</v>
      </c>
      <c r="AV780" s="121" t="e">
        <v>#N/A</v>
      </c>
      <c r="AW780" s="122" t="e">
        <f>AND(Table1[[#This Row],[PROPOSED Adjustment Description]]=Table1[[#This Row],[ ADOPTED
Adjustment Description]],TRUE,FALSE)</f>
        <v>#N/A</v>
      </c>
    </row>
    <row r="781" spans="1:49" s="1" customFormat="1" ht="45" customHeight="1" x14ac:dyDescent="0.15">
      <c r="A781" s="61">
        <v>100000</v>
      </c>
      <c r="B781" s="73" t="s">
        <v>57</v>
      </c>
      <c r="C781" s="63">
        <v>2113</v>
      </c>
      <c r="D781" s="73" t="s">
        <v>159</v>
      </c>
      <c r="E781" s="73" t="s">
        <v>83</v>
      </c>
      <c r="F781" s="73" t="s">
        <v>83</v>
      </c>
      <c r="G781" s="73" t="s">
        <v>160</v>
      </c>
      <c r="H781" s="73" t="s">
        <v>83</v>
      </c>
      <c r="I781" s="125">
        <v>58053</v>
      </c>
      <c r="J781" s="127" t="s">
        <v>161</v>
      </c>
      <c r="K781" s="74"/>
      <c r="L781" s="75"/>
      <c r="M781" s="75"/>
      <c r="N781" s="75"/>
      <c r="O781" s="75">
        <f>SUM(Table1[[#This Row],[Salaries and Wages]:[Variable Fringe]])</f>
        <v>0</v>
      </c>
      <c r="P781" s="75"/>
      <c r="Q781" s="75">
        <v>300000</v>
      </c>
      <c r="R781" s="75"/>
      <c r="S781" s="75"/>
      <c r="T781" s="75"/>
      <c r="U781" s="75"/>
      <c r="V781" s="75"/>
      <c r="W781" s="75">
        <f>SUM(Table1[[#This Row],[ADOPTED
Supplies]:[ADOPTED
Other]])+Table1[[#This Row],[
 ADOPTED
Capital Expenditures]]</f>
        <v>43467</v>
      </c>
      <c r="X781" s="75"/>
      <c r="Y781" s="75"/>
      <c r="Z781" s="75">
        <v>300000</v>
      </c>
      <c r="AA781" s="75">
        <v>300000</v>
      </c>
      <c r="AB781" s="76" t="s">
        <v>162</v>
      </c>
      <c r="AC781" s="62" t="s">
        <v>163</v>
      </c>
      <c r="AD781" s="62" t="s">
        <v>163</v>
      </c>
      <c r="AE781" s="73" t="s">
        <v>94</v>
      </c>
      <c r="AF781" s="62"/>
      <c r="AG781" s="91"/>
      <c r="AH781" s="66" t="e">
        <v>#N/A</v>
      </c>
      <c r="AI781" s="66"/>
      <c r="AJ781" s="62"/>
      <c r="AK781" s="62"/>
      <c r="AL781" s="62"/>
      <c r="AM781" s="62"/>
      <c r="AN781" s="62"/>
      <c r="AO781" s="62"/>
      <c r="AP781" s="62"/>
      <c r="AQ781" s="62"/>
      <c r="AR781" s="62"/>
      <c r="AS781" s="62" t="s">
        <v>83</v>
      </c>
      <c r="AT781" s="115" t="e">
        <v>#N/A</v>
      </c>
      <c r="AU781" s="116" t="e">
        <f>IF(Table1[[#This Row],[PROPOSED
Form ID Name]]=Table1[[#This Row],[ADOPTED
Form ID Name]],TRUE,FALSE)</f>
        <v>#N/A</v>
      </c>
      <c r="AV781" s="121" t="e">
        <v>#N/A</v>
      </c>
      <c r="AW781" s="122" t="e">
        <f>AND(Table1[[#This Row],[PROPOSED Adjustment Description]]=Table1[[#This Row],[ ADOPTED
Adjustment Description]],TRUE,FALSE)</f>
        <v>#N/A</v>
      </c>
    </row>
    <row r="782" spans="1:49" s="1" customFormat="1" ht="45" customHeight="1" x14ac:dyDescent="0.15">
      <c r="A782" s="67">
        <v>100000</v>
      </c>
      <c r="B782" s="68" t="s">
        <v>57</v>
      </c>
      <c r="C782" s="69">
        <v>1216</v>
      </c>
      <c r="D782" s="68" t="s">
        <v>1277</v>
      </c>
      <c r="E782" s="68"/>
      <c r="F782" s="68"/>
      <c r="G782" s="68"/>
      <c r="H782" s="68"/>
      <c r="I782" s="125">
        <v>58055</v>
      </c>
      <c r="J782" s="126" t="s">
        <v>2872</v>
      </c>
      <c r="K782" s="70"/>
      <c r="L782" s="77">
        <v>-100000</v>
      </c>
      <c r="M782" s="71"/>
      <c r="N782" s="71"/>
      <c r="O782" s="71">
        <f>SUM(Table1[[#This Row],[Salaries and Wages]:[Variable Fringe]])</f>
        <v>0</v>
      </c>
      <c r="P782" s="71"/>
      <c r="Q782" s="71">
        <v>100000</v>
      </c>
      <c r="R782" s="71"/>
      <c r="S782" s="71"/>
      <c r="T782" s="71"/>
      <c r="U782" s="71"/>
      <c r="V782" s="71"/>
      <c r="W782" s="71">
        <f>SUM(Table1[[#This Row],[ADOPTED
Supplies]:[ADOPTED
Other]])+Table1[[#This Row],[
 ADOPTED
Capital Expenditures]]</f>
        <v>41603</v>
      </c>
      <c r="X782" s="71"/>
      <c r="Y782" s="71"/>
      <c r="Z782" s="71"/>
      <c r="AA782" s="71"/>
      <c r="AB782" s="72" t="s">
        <v>2873</v>
      </c>
      <c r="AC782" s="68" t="s">
        <v>2874</v>
      </c>
      <c r="AD782" s="72" t="s">
        <v>2875</v>
      </c>
      <c r="AE782" s="68"/>
      <c r="AF782" s="68"/>
      <c r="AG782" s="92"/>
      <c r="AH782" s="72" t="e">
        <v>#N/A</v>
      </c>
      <c r="AI782" s="72"/>
      <c r="AJ782" s="68"/>
      <c r="AK782" s="68"/>
      <c r="AL782" s="68"/>
      <c r="AM782" s="68"/>
      <c r="AN782" s="68"/>
      <c r="AO782" s="68"/>
      <c r="AP782" s="68"/>
      <c r="AQ782" s="68"/>
      <c r="AR782" s="68"/>
      <c r="AS782" s="68"/>
      <c r="AT782" s="115" t="e">
        <v>#N/A</v>
      </c>
      <c r="AU782" s="116" t="e">
        <f>IF(Table1[[#This Row],[PROPOSED
Form ID Name]]=Table1[[#This Row],[ADOPTED
Form ID Name]],TRUE,FALSE)</f>
        <v>#N/A</v>
      </c>
      <c r="AV782" s="121" t="e">
        <v>#N/A</v>
      </c>
      <c r="AW782" s="122" t="e">
        <f>AND(Table1[[#This Row],[PROPOSED Adjustment Description]]=Table1[[#This Row],[ ADOPTED
Adjustment Description]],TRUE,FALSE)</f>
        <v>#N/A</v>
      </c>
    </row>
    <row r="783" spans="1:49" s="1" customFormat="1" ht="45" customHeight="1" x14ac:dyDescent="0.15">
      <c r="A783" s="61">
        <v>100000</v>
      </c>
      <c r="B783" s="73" t="s">
        <v>57</v>
      </c>
      <c r="C783" s="63">
        <v>1102</v>
      </c>
      <c r="D783" s="73" t="s">
        <v>2113</v>
      </c>
      <c r="E783" s="73" t="s">
        <v>83</v>
      </c>
      <c r="F783" s="73" t="s">
        <v>83</v>
      </c>
      <c r="G783" s="73" t="s">
        <v>83</v>
      </c>
      <c r="H783" s="73" t="s">
        <v>83</v>
      </c>
      <c r="I783" s="125">
        <v>58071</v>
      </c>
      <c r="J783" s="127" t="s">
        <v>2876</v>
      </c>
      <c r="K783" s="74"/>
      <c r="L783" s="85">
        <v>-6226</v>
      </c>
      <c r="M783" s="75"/>
      <c r="N783" s="75"/>
      <c r="O783" s="75">
        <f>SUM(Table1[[#This Row],[Salaries and Wages]:[Variable Fringe]])</f>
        <v>0</v>
      </c>
      <c r="P783" s="75"/>
      <c r="Q783" s="75"/>
      <c r="R783" s="75"/>
      <c r="S783" s="75"/>
      <c r="T783" s="75"/>
      <c r="U783" s="75"/>
      <c r="V783" s="75"/>
      <c r="W783" s="75">
        <f>SUM(Table1[[#This Row],[ADOPTED
Supplies]:[ADOPTED
Other]])+Table1[[#This Row],[
 ADOPTED
Capital Expenditures]]</f>
        <v>500000</v>
      </c>
      <c r="X783" s="75"/>
      <c r="Y783" s="75"/>
      <c r="Z783" s="85">
        <v>-6226</v>
      </c>
      <c r="AA783" s="75"/>
      <c r="AB783" s="73" t="s">
        <v>2636</v>
      </c>
      <c r="AC783" s="62" t="s">
        <v>2133</v>
      </c>
      <c r="AD783" s="62"/>
      <c r="AE783" s="73" t="s">
        <v>67</v>
      </c>
      <c r="AF783" s="62"/>
      <c r="AG783" s="91"/>
      <c r="AH783" s="66" t="e">
        <v>#N/A</v>
      </c>
      <c r="AI783" s="66"/>
      <c r="AJ783" s="62"/>
      <c r="AK783" s="62"/>
      <c r="AL783" s="62"/>
      <c r="AM783" s="62"/>
      <c r="AN783" s="62"/>
      <c r="AO783" s="62"/>
      <c r="AP783" s="62"/>
      <c r="AQ783" s="62"/>
      <c r="AR783" s="62"/>
      <c r="AS783" s="62" t="s">
        <v>83</v>
      </c>
      <c r="AT783" s="115" t="e">
        <v>#N/A</v>
      </c>
      <c r="AU783" s="116" t="e">
        <f>IF(Table1[[#This Row],[PROPOSED
Form ID Name]]=Table1[[#This Row],[ADOPTED
Form ID Name]],TRUE,FALSE)</f>
        <v>#N/A</v>
      </c>
      <c r="AV783" s="121" t="e">
        <v>#N/A</v>
      </c>
      <c r="AW783" s="122" t="e">
        <f>AND(Table1[[#This Row],[PROPOSED Adjustment Description]]=Table1[[#This Row],[ ADOPTED
Adjustment Description]],TRUE,FALSE)</f>
        <v>#N/A</v>
      </c>
    </row>
    <row r="784" spans="1:49" s="1" customFormat="1" ht="45" customHeight="1" x14ac:dyDescent="0.15">
      <c r="A784" s="67">
        <v>100000</v>
      </c>
      <c r="B784" s="79" t="s">
        <v>57</v>
      </c>
      <c r="C784" s="69">
        <v>1103</v>
      </c>
      <c r="D784" s="79" t="s">
        <v>2115</v>
      </c>
      <c r="E784" s="79" t="s">
        <v>83</v>
      </c>
      <c r="F784" s="79" t="s">
        <v>83</v>
      </c>
      <c r="G784" s="79" t="s">
        <v>83</v>
      </c>
      <c r="H784" s="79" t="s">
        <v>83</v>
      </c>
      <c r="I784" s="125">
        <v>58072</v>
      </c>
      <c r="J784" s="127" t="s">
        <v>2877</v>
      </c>
      <c r="K784" s="80"/>
      <c r="L784" s="83">
        <v>-5087</v>
      </c>
      <c r="M784" s="81"/>
      <c r="N784" s="81"/>
      <c r="O784" s="81">
        <f>SUM(Table1[[#This Row],[Salaries and Wages]:[Variable Fringe]])</f>
        <v>0</v>
      </c>
      <c r="P784" s="81"/>
      <c r="Q784" s="81"/>
      <c r="R784" s="81"/>
      <c r="S784" s="81"/>
      <c r="T784" s="81"/>
      <c r="U784" s="81"/>
      <c r="V784" s="81"/>
      <c r="W784" s="81">
        <f>SUM(Table1[[#This Row],[ADOPTED
Supplies]:[ADOPTED
Other]])+Table1[[#This Row],[
 ADOPTED
Capital Expenditures]]</f>
        <v>134956</v>
      </c>
      <c r="X784" s="81"/>
      <c r="Y784" s="81"/>
      <c r="Z784" s="83">
        <v>-5087</v>
      </c>
      <c r="AA784" s="81"/>
      <c r="AB784" s="79" t="s">
        <v>2636</v>
      </c>
      <c r="AC784" s="68" t="s">
        <v>2133</v>
      </c>
      <c r="AD784" s="68"/>
      <c r="AE784" s="79" t="s">
        <v>67</v>
      </c>
      <c r="AF784" s="68"/>
      <c r="AG784" s="92"/>
      <c r="AH784" s="72" t="e">
        <v>#N/A</v>
      </c>
      <c r="AI784" s="72"/>
      <c r="AJ784" s="68"/>
      <c r="AK784" s="68"/>
      <c r="AL784" s="68"/>
      <c r="AM784" s="68"/>
      <c r="AN784" s="68"/>
      <c r="AO784" s="68"/>
      <c r="AP784" s="68"/>
      <c r="AQ784" s="68"/>
      <c r="AR784" s="68"/>
      <c r="AS784" s="68" t="s">
        <v>83</v>
      </c>
      <c r="AT784" s="115" t="e">
        <v>#N/A</v>
      </c>
      <c r="AU784" s="116" t="e">
        <f>IF(Table1[[#This Row],[PROPOSED
Form ID Name]]=Table1[[#This Row],[ADOPTED
Form ID Name]],TRUE,FALSE)</f>
        <v>#N/A</v>
      </c>
      <c r="AV784" s="121" t="e">
        <v>#N/A</v>
      </c>
      <c r="AW784" s="122" t="e">
        <f>AND(Table1[[#This Row],[PROPOSED Adjustment Description]]=Table1[[#This Row],[ ADOPTED
Adjustment Description]],TRUE,FALSE)</f>
        <v>#N/A</v>
      </c>
    </row>
    <row r="785" spans="1:49" s="1" customFormat="1" ht="45" customHeight="1" x14ac:dyDescent="0.15">
      <c r="A785" s="61">
        <v>100000</v>
      </c>
      <c r="B785" s="73" t="s">
        <v>57</v>
      </c>
      <c r="C785" s="63">
        <v>1104</v>
      </c>
      <c r="D785" s="73" t="s">
        <v>2118</v>
      </c>
      <c r="E785" s="73" t="s">
        <v>83</v>
      </c>
      <c r="F785" s="73" t="s">
        <v>83</v>
      </c>
      <c r="G785" s="73" t="s">
        <v>83</v>
      </c>
      <c r="H785" s="73" t="s">
        <v>83</v>
      </c>
      <c r="I785" s="125">
        <v>58073</v>
      </c>
      <c r="J785" s="127" t="s">
        <v>2878</v>
      </c>
      <c r="K785" s="74"/>
      <c r="L785" s="85">
        <v>-6102</v>
      </c>
      <c r="M785" s="75"/>
      <c r="N785" s="75"/>
      <c r="O785" s="75">
        <f>SUM(Table1[[#This Row],[Salaries and Wages]:[Variable Fringe]])</f>
        <v>0</v>
      </c>
      <c r="P785" s="75"/>
      <c r="Q785" s="75"/>
      <c r="R785" s="75"/>
      <c r="S785" s="75"/>
      <c r="T785" s="75"/>
      <c r="U785" s="75"/>
      <c r="V785" s="75"/>
      <c r="W785" s="75">
        <f>SUM(Table1[[#This Row],[ADOPTED
Supplies]:[ADOPTED
Other]])+Table1[[#This Row],[
 ADOPTED
Capital Expenditures]]</f>
        <v>100373</v>
      </c>
      <c r="X785" s="75"/>
      <c r="Y785" s="75"/>
      <c r="Z785" s="85">
        <v>-6102</v>
      </c>
      <c r="AA785" s="75"/>
      <c r="AB785" s="73" t="s">
        <v>2636</v>
      </c>
      <c r="AC785" s="62" t="s">
        <v>2133</v>
      </c>
      <c r="AD785" s="62"/>
      <c r="AE785" s="73" t="s">
        <v>67</v>
      </c>
      <c r="AF785" s="62"/>
      <c r="AG785" s="91"/>
      <c r="AH785" s="66" t="e">
        <v>#N/A</v>
      </c>
      <c r="AI785" s="66"/>
      <c r="AJ785" s="62"/>
      <c r="AK785" s="62"/>
      <c r="AL785" s="62"/>
      <c r="AM785" s="62"/>
      <c r="AN785" s="62"/>
      <c r="AO785" s="62"/>
      <c r="AP785" s="62"/>
      <c r="AQ785" s="62"/>
      <c r="AR785" s="62"/>
      <c r="AS785" s="62" t="s">
        <v>83</v>
      </c>
      <c r="AT785" s="115" t="e">
        <v>#N/A</v>
      </c>
      <c r="AU785" s="116" t="e">
        <f>IF(Table1[[#This Row],[PROPOSED
Form ID Name]]=Table1[[#This Row],[ADOPTED
Form ID Name]],TRUE,FALSE)</f>
        <v>#N/A</v>
      </c>
      <c r="AV785" s="121" t="e">
        <v>#N/A</v>
      </c>
      <c r="AW785" s="122" t="e">
        <f>AND(Table1[[#This Row],[PROPOSED Adjustment Description]]=Table1[[#This Row],[ ADOPTED
Adjustment Description]],TRUE,FALSE)</f>
        <v>#N/A</v>
      </c>
    </row>
    <row r="786" spans="1:49" s="1" customFormat="1" ht="45" customHeight="1" x14ac:dyDescent="0.15">
      <c r="A786" s="67">
        <v>100000</v>
      </c>
      <c r="B786" s="79" t="s">
        <v>57</v>
      </c>
      <c r="C786" s="69">
        <v>1105</v>
      </c>
      <c r="D786" s="79" t="s">
        <v>2120</v>
      </c>
      <c r="E786" s="79" t="s">
        <v>83</v>
      </c>
      <c r="F786" s="79" t="s">
        <v>83</v>
      </c>
      <c r="G786" s="79" t="s">
        <v>83</v>
      </c>
      <c r="H786" s="79" t="s">
        <v>83</v>
      </c>
      <c r="I786" s="125">
        <v>58074</v>
      </c>
      <c r="J786" s="127" t="s">
        <v>2879</v>
      </c>
      <c r="K786" s="80"/>
      <c r="L786" s="83">
        <v>-6779</v>
      </c>
      <c r="M786" s="81"/>
      <c r="N786" s="81"/>
      <c r="O786" s="81">
        <f>SUM(Table1[[#This Row],[Salaries and Wages]:[Variable Fringe]])</f>
        <v>0</v>
      </c>
      <c r="P786" s="81"/>
      <c r="Q786" s="81"/>
      <c r="R786" s="81"/>
      <c r="S786" s="81"/>
      <c r="T786" s="81"/>
      <c r="U786" s="81"/>
      <c r="V786" s="81"/>
      <c r="W786" s="81">
        <f>SUM(Table1[[#This Row],[ADOPTED
Supplies]:[ADOPTED
Other]])+Table1[[#This Row],[
 ADOPTED
Capital Expenditures]]</f>
        <v>273351</v>
      </c>
      <c r="X786" s="81"/>
      <c r="Y786" s="81"/>
      <c r="Z786" s="83">
        <v>-6779</v>
      </c>
      <c r="AA786" s="81"/>
      <c r="AB786" s="79" t="s">
        <v>2636</v>
      </c>
      <c r="AC786" s="68" t="s">
        <v>2133</v>
      </c>
      <c r="AD786" s="68"/>
      <c r="AE786" s="79" t="s">
        <v>67</v>
      </c>
      <c r="AF786" s="68"/>
      <c r="AG786" s="92"/>
      <c r="AH786" s="72" t="e">
        <v>#N/A</v>
      </c>
      <c r="AI786" s="72"/>
      <c r="AJ786" s="68"/>
      <c r="AK786" s="68"/>
      <c r="AL786" s="68"/>
      <c r="AM786" s="68"/>
      <c r="AN786" s="68"/>
      <c r="AO786" s="68"/>
      <c r="AP786" s="68"/>
      <c r="AQ786" s="68"/>
      <c r="AR786" s="68"/>
      <c r="AS786" s="68" t="s">
        <v>83</v>
      </c>
      <c r="AT786" s="115" t="e">
        <v>#N/A</v>
      </c>
      <c r="AU786" s="116" t="e">
        <f>IF(Table1[[#This Row],[PROPOSED
Form ID Name]]=Table1[[#This Row],[ADOPTED
Form ID Name]],TRUE,FALSE)</f>
        <v>#N/A</v>
      </c>
      <c r="AV786" s="121" t="e">
        <v>#N/A</v>
      </c>
      <c r="AW786" s="122" t="e">
        <f>AND(Table1[[#This Row],[PROPOSED Adjustment Description]]=Table1[[#This Row],[ ADOPTED
Adjustment Description]],TRUE,FALSE)</f>
        <v>#N/A</v>
      </c>
    </row>
    <row r="787" spans="1:49" s="1" customFormat="1" ht="45" customHeight="1" x14ac:dyDescent="0.15">
      <c r="A787" s="61">
        <v>100000</v>
      </c>
      <c r="B787" s="73" t="s">
        <v>57</v>
      </c>
      <c r="C787" s="63">
        <v>1106</v>
      </c>
      <c r="D787" s="73" t="s">
        <v>2123</v>
      </c>
      <c r="E787" s="73" t="s">
        <v>83</v>
      </c>
      <c r="F787" s="73" t="s">
        <v>83</v>
      </c>
      <c r="G787" s="73" t="s">
        <v>83</v>
      </c>
      <c r="H787" s="73" t="s">
        <v>83</v>
      </c>
      <c r="I787" s="125">
        <v>58075</v>
      </c>
      <c r="J787" s="127" t="s">
        <v>2880</v>
      </c>
      <c r="K787" s="74"/>
      <c r="L787" s="85">
        <v>-9397</v>
      </c>
      <c r="M787" s="75"/>
      <c r="N787" s="75"/>
      <c r="O787" s="75">
        <f>SUM(Table1[[#This Row],[Salaries and Wages]:[Variable Fringe]])</f>
        <v>0</v>
      </c>
      <c r="P787" s="75"/>
      <c r="Q787" s="75"/>
      <c r="R787" s="75"/>
      <c r="S787" s="75"/>
      <c r="T787" s="75"/>
      <c r="U787" s="75"/>
      <c r="V787" s="75"/>
      <c r="W787" s="75">
        <f>SUM(Table1[[#This Row],[ADOPTED
Supplies]:[ADOPTED
Other]])+Table1[[#This Row],[
 ADOPTED
Capital Expenditures]]</f>
        <v>49650</v>
      </c>
      <c r="X787" s="75"/>
      <c r="Y787" s="75"/>
      <c r="Z787" s="85">
        <v>-9397</v>
      </c>
      <c r="AA787" s="75"/>
      <c r="AB787" s="73" t="s">
        <v>2636</v>
      </c>
      <c r="AC787" s="62" t="s">
        <v>2133</v>
      </c>
      <c r="AD787" s="62"/>
      <c r="AE787" s="73" t="s">
        <v>67</v>
      </c>
      <c r="AF787" s="62"/>
      <c r="AG787" s="91"/>
      <c r="AH787" s="66" t="e">
        <v>#N/A</v>
      </c>
      <c r="AI787" s="66"/>
      <c r="AJ787" s="62"/>
      <c r="AK787" s="62"/>
      <c r="AL787" s="62"/>
      <c r="AM787" s="62"/>
      <c r="AN787" s="62"/>
      <c r="AO787" s="62"/>
      <c r="AP787" s="62"/>
      <c r="AQ787" s="62"/>
      <c r="AR787" s="62"/>
      <c r="AS787" s="62" t="s">
        <v>83</v>
      </c>
      <c r="AT787" s="115" t="e">
        <v>#N/A</v>
      </c>
      <c r="AU787" s="116" t="e">
        <f>IF(Table1[[#This Row],[PROPOSED
Form ID Name]]=Table1[[#This Row],[ADOPTED
Form ID Name]],TRUE,FALSE)</f>
        <v>#N/A</v>
      </c>
      <c r="AV787" s="121" t="e">
        <v>#N/A</v>
      </c>
      <c r="AW787" s="122" t="e">
        <f>AND(Table1[[#This Row],[PROPOSED Adjustment Description]]=Table1[[#This Row],[ ADOPTED
Adjustment Description]],TRUE,FALSE)</f>
        <v>#N/A</v>
      </c>
    </row>
    <row r="788" spans="1:49" s="1" customFormat="1" ht="45" customHeight="1" x14ac:dyDescent="0.15">
      <c r="A788" s="67">
        <v>100000</v>
      </c>
      <c r="B788" s="79" t="s">
        <v>57</v>
      </c>
      <c r="C788" s="69">
        <v>1107</v>
      </c>
      <c r="D788" s="79" t="s">
        <v>2125</v>
      </c>
      <c r="E788" s="79" t="s">
        <v>83</v>
      </c>
      <c r="F788" s="79" t="s">
        <v>83</v>
      </c>
      <c r="G788" s="79" t="s">
        <v>83</v>
      </c>
      <c r="H788" s="79" t="s">
        <v>83</v>
      </c>
      <c r="I788" s="125">
        <v>58076</v>
      </c>
      <c r="J788" s="127" t="s">
        <v>2881</v>
      </c>
      <c r="K788" s="80"/>
      <c r="L788" s="83">
        <v>-5525</v>
      </c>
      <c r="M788" s="81"/>
      <c r="N788" s="81"/>
      <c r="O788" s="81">
        <f>SUM(Table1[[#This Row],[Salaries and Wages]:[Variable Fringe]])</f>
        <v>0</v>
      </c>
      <c r="P788" s="81"/>
      <c r="Q788" s="81"/>
      <c r="R788" s="81"/>
      <c r="S788" s="81"/>
      <c r="T788" s="81"/>
      <c r="U788" s="81"/>
      <c r="V788" s="81"/>
      <c r="W788" s="81">
        <f>SUM(Table1[[#This Row],[ADOPTED
Supplies]:[ADOPTED
Other]])+Table1[[#This Row],[
 ADOPTED
Capital Expenditures]]</f>
        <v>44846</v>
      </c>
      <c r="X788" s="81"/>
      <c r="Y788" s="81"/>
      <c r="Z788" s="83">
        <v>-5525</v>
      </c>
      <c r="AA788" s="81"/>
      <c r="AB788" s="79" t="s">
        <v>2636</v>
      </c>
      <c r="AC788" s="68" t="s">
        <v>2133</v>
      </c>
      <c r="AD788" s="68"/>
      <c r="AE788" s="79" t="s">
        <v>67</v>
      </c>
      <c r="AF788" s="68"/>
      <c r="AG788" s="92"/>
      <c r="AH788" s="72" t="e">
        <v>#N/A</v>
      </c>
      <c r="AI788" s="72"/>
      <c r="AJ788" s="68"/>
      <c r="AK788" s="68"/>
      <c r="AL788" s="68"/>
      <c r="AM788" s="68"/>
      <c r="AN788" s="68"/>
      <c r="AO788" s="68"/>
      <c r="AP788" s="68"/>
      <c r="AQ788" s="68"/>
      <c r="AR788" s="68"/>
      <c r="AS788" s="68" t="s">
        <v>83</v>
      </c>
      <c r="AT788" s="115" t="e">
        <v>#N/A</v>
      </c>
      <c r="AU788" s="116" t="e">
        <f>IF(Table1[[#This Row],[PROPOSED
Form ID Name]]=Table1[[#This Row],[ADOPTED
Form ID Name]],TRUE,FALSE)</f>
        <v>#N/A</v>
      </c>
      <c r="AV788" s="121" t="e">
        <v>#N/A</v>
      </c>
      <c r="AW788" s="122" t="e">
        <f>AND(Table1[[#This Row],[PROPOSED Adjustment Description]]=Table1[[#This Row],[ ADOPTED
Adjustment Description]],TRUE,FALSE)</f>
        <v>#N/A</v>
      </c>
    </row>
    <row r="789" spans="1:49" s="1" customFormat="1" ht="45" customHeight="1" x14ac:dyDescent="0.15">
      <c r="A789" s="61">
        <v>100000</v>
      </c>
      <c r="B789" s="73" t="s">
        <v>57</v>
      </c>
      <c r="C789" s="63">
        <v>1108</v>
      </c>
      <c r="D789" s="73" t="s">
        <v>2127</v>
      </c>
      <c r="E789" s="73" t="s">
        <v>83</v>
      </c>
      <c r="F789" s="73" t="s">
        <v>83</v>
      </c>
      <c r="G789" s="73" t="s">
        <v>83</v>
      </c>
      <c r="H789" s="73" t="s">
        <v>83</v>
      </c>
      <c r="I789" s="125">
        <v>58077</v>
      </c>
      <c r="J789" s="127" t="s">
        <v>2882</v>
      </c>
      <c r="K789" s="74"/>
      <c r="L789" s="85">
        <v>-8809</v>
      </c>
      <c r="M789" s="75"/>
      <c r="N789" s="75"/>
      <c r="O789" s="75">
        <f>SUM(Table1[[#This Row],[Salaries and Wages]:[Variable Fringe]])</f>
        <v>0</v>
      </c>
      <c r="P789" s="75"/>
      <c r="Q789" s="75"/>
      <c r="R789" s="75"/>
      <c r="S789" s="75"/>
      <c r="T789" s="75"/>
      <c r="U789" s="75"/>
      <c r="V789" s="75"/>
      <c r="W789" s="75">
        <f>SUM(Table1[[#This Row],[ADOPTED
Supplies]:[ADOPTED
Other]])+Table1[[#This Row],[
 ADOPTED
Capital Expenditures]]</f>
        <v>-11953</v>
      </c>
      <c r="X789" s="75"/>
      <c r="Y789" s="75"/>
      <c r="Z789" s="85">
        <v>-8809</v>
      </c>
      <c r="AA789" s="75"/>
      <c r="AB789" s="73" t="s">
        <v>2636</v>
      </c>
      <c r="AC789" s="62" t="s">
        <v>2133</v>
      </c>
      <c r="AD789" s="62"/>
      <c r="AE789" s="73" t="s">
        <v>67</v>
      </c>
      <c r="AF789" s="62"/>
      <c r="AG789" s="91"/>
      <c r="AH789" s="66" t="e">
        <v>#N/A</v>
      </c>
      <c r="AI789" s="66"/>
      <c r="AJ789" s="62"/>
      <c r="AK789" s="62"/>
      <c r="AL789" s="62"/>
      <c r="AM789" s="62"/>
      <c r="AN789" s="62"/>
      <c r="AO789" s="62"/>
      <c r="AP789" s="62"/>
      <c r="AQ789" s="62"/>
      <c r="AR789" s="62"/>
      <c r="AS789" s="62" t="s">
        <v>83</v>
      </c>
      <c r="AT789" s="115" t="e">
        <v>#N/A</v>
      </c>
      <c r="AU789" s="116" t="e">
        <f>IF(Table1[[#This Row],[PROPOSED
Form ID Name]]=Table1[[#This Row],[ADOPTED
Form ID Name]],TRUE,FALSE)</f>
        <v>#N/A</v>
      </c>
      <c r="AV789" s="121" t="e">
        <v>#N/A</v>
      </c>
      <c r="AW789" s="122" t="e">
        <f>AND(Table1[[#This Row],[PROPOSED Adjustment Description]]=Table1[[#This Row],[ ADOPTED
Adjustment Description]],TRUE,FALSE)</f>
        <v>#N/A</v>
      </c>
    </row>
    <row r="790" spans="1:49" s="1" customFormat="1" ht="45" customHeight="1" x14ac:dyDescent="0.15">
      <c r="A790" s="67">
        <v>100000</v>
      </c>
      <c r="B790" s="79" t="s">
        <v>57</v>
      </c>
      <c r="C790" s="69">
        <v>1109</v>
      </c>
      <c r="D790" s="79" t="s">
        <v>2129</v>
      </c>
      <c r="E790" s="79" t="s">
        <v>83</v>
      </c>
      <c r="F790" s="79" t="s">
        <v>83</v>
      </c>
      <c r="G790" s="79" t="s">
        <v>83</v>
      </c>
      <c r="H790" s="79" t="s">
        <v>83</v>
      </c>
      <c r="I790" s="125">
        <v>58078</v>
      </c>
      <c r="J790" s="127" t="s">
        <v>2883</v>
      </c>
      <c r="K790" s="80"/>
      <c r="L790" s="83">
        <v>-6004</v>
      </c>
      <c r="M790" s="81"/>
      <c r="N790" s="81"/>
      <c r="O790" s="81">
        <f>SUM(Table1[[#This Row],[Salaries and Wages]:[Variable Fringe]])</f>
        <v>0</v>
      </c>
      <c r="P790" s="81"/>
      <c r="Q790" s="81"/>
      <c r="R790" s="81"/>
      <c r="S790" s="81"/>
      <c r="T790" s="81"/>
      <c r="U790" s="81"/>
      <c r="V790" s="81"/>
      <c r="W790" s="81">
        <f>SUM(Table1[[#This Row],[ADOPTED
Supplies]:[ADOPTED
Other]])+Table1[[#This Row],[
 ADOPTED
Capital Expenditures]]</f>
        <v>0</v>
      </c>
      <c r="X790" s="81"/>
      <c r="Y790" s="81"/>
      <c r="Z790" s="83">
        <v>-6004</v>
      </c>
      <c r="AA790" s="81"/>
      <c r="AB790" s="79" t="s">
        <v>2636</v>
      </c>
      <c r="AC790" s="68" t="s">
        <v>2133</v>
      </c>
      <c r="AD790" s="68"/>
      <c r="AE790" s="79" t="s">
        <v>67</v>
      </c>
      <c r="AF790" s="68"/>
      <c r="AG790" s="92"/>
      <c r="AH790" s="72" t="e">
        <v>#N/A</v>
      </c>
      <c r="AI790" s="72"/>
      <c r="AJ790" s="68"/>
      <c r="AK790" s="68"/>
      <c r="AL790" s="68"/>
      <c r="AM790" s="68"/>
      <c r="AN790" s="68"/>
      <c r="AO790" s="68"/>
      <c r="AP790" s="68"/>
      <c r="AQ790" s="68"/>
      <c r="AR790" s="68"/>
      <c r="AS790" s="68" t="s">
        <v>83</v>
      </c>
      <c r="AT790" s="115" t="e">
        <v>#N/A</v>
      </c>
      <c r="AU790" s="116" t="e">
        <f>IF(Table1[[#This Row],[PROPOSED
Form ID Name]]=Table1[[#This Row],[ADOPTED
Form ID Name]],TRUE,FALSE)</f>
        <v>#N/A</v>
      </c>
      <c r="AV790" s="121" t="e">
        <v>#N/A</v>
      </c>
      <c r="AW790" s="122" t="e">
        <f>AND(Table1[[#This Row],[PROPOSED Adjustment Description]]=Table1[[#This Row],[ ADOPTED
Adjustment Description]],TRUE,FALSE)</f>
        <v>#N/A</v>
      </c>
    </row>
    <row r="791" spans="1:49" s="1" customFormat="1" ht="45" customHeight="1" x14ac:dyDescent="0.15">
      <c r="A791" s="61">
        <v>100000</v>
      </c>
      <c r="B791" s="62" t="s">
        <v>57</v>
      </c>
      <c r="C791" s="63">
        <v>1211</v>
      </c>
      <c r="D791" s="62" t="s">
        <v>428</v>
      </c>
      <c r="E791" s="62" t="s">
        <v>103</v>
      </c>
      <c r="F791" s="62" t="s">
        <v>307</v>
      </c>
      <c r="G791" s="62" t="s">
        <v>61</v>
      </c>
      <c r="H791" s="62" t="s">
        <v>284</v>
      </c>
      <c r="I791" s="125">
        <v>58079</v>
      </c>
      <c r="J791" s="126" t="s">
        <v>2884</v>
      </c>
      <c r="K791" s="64"/>
      <c r="L791" s="65"/>
      <c r="M791" s="65"/>
      <c r="N791" s="65"/>
      <c r="O791" s="65">
        <f>SUM(Table1[[#This Row],[Salaries and Wages]:[Variable Fringe]])</f>
        <v>0</v>
      </c>
      <c r="P791" s="65"/>
      <c r="Q791" s="65"/>
      <c r="R791" s="65">
        <v>155000</v>
      </c>
      <c r="S791" s="65"/>
      <c r="T791" s="65"/>
      <c r="U791" s="65"/>
      <c r="V791" s="65"/>
      <c r="W791" s="65">
        <f>SUM(Table1[[#This Row],[ADOPTED
Supplies]:[ADOPTED
Other]])+Table1[[#This Row],[
 ADOPTED
Capital Expenditures]]</f>
        <v>137929</v>
      </c>
      <c r="X791" s="65"/>
      <c r="Y791" s="65"/>
      <c r="Z791" s="65">
        <v>155000</v>
      </c>
      <c r="AA791" s="65"/>
      <c r="AB791" s="66" t="s">
        <v>2885</v>
      </c>
      <c r="AC791" s="62" t="s">
        <v>2886</v>
      </c>
      <c r="AD791" s="66" t="s">
        <v>2887</v>
      </c>
      <c r="AE791" s="62" t="s">
        <v>94</v>
      </c>
      <c r="AF791" s="62" t="s">
        <v>69</v>
      </c>
      <c r="AG791" s="91"/>
      <c r="AH791" s="66" t="e">
        <v>#N/A</v>
      </c>
      <c r="AI791" s="66"/>
      <c r="AJ791" s="62"/>
      <c r="AK791" s="62"/>
      <c r="AL791" s="62"/>
      <c r="AM791" s="62"/>
      <c r="AN791" s="62"/>
      <c r="AO791" s="62"/>
      <c r="AP791" s="62"/>
      <c r="AQ791" s="62"/>
      <c r="AR791" s="62"/>
      <c r="AS791" s="62" t="s">
        <v>83</v>
      </c>
      <c r="AT791" s="115" t="e">
        <v>#N/A</v>
      </c>
      <c r="AU791" s="116" t="e">
        <f>IF(Table1[[#This Row],[PROPOSED
Form ID Name]]=Table1[[#This Row],[ADOPTED
Form ID Name]],TRUE,FALSE)</f>
        <v>#N/A</v>
      </c>
      <c r="AV791" s="121" t="e">
        <v>#N/A</v>
      </c>
      <c r="AW791" s="122" t="e">
        <f>AND(Table1[[#This Row],[PROPOSED Adjustment Description]]=Table1[[#This Row],[ ADOPTED
Adjustment Description]],TRUE,FALSE)</f>
        <v>#N/A</v>
      </c>
    </row>
    <row r="792" spans="1:49" s="1" customFormat="1" ht="45" customHeight="1" x14ac:dyDescent="0.15">
      <c r="A792" s="67">
        <v>100000</v>
      </c>
      <c r="B792" s="79" t="s">
        <v>57</v>
      </c>
      <c r="C792" s="69">
        <v>1713</v>
      </c>
      <c r="D792" s="79" t="s">
        <v>875</v>
      </c>
      <c r="E792" s="79" t="s">
        <v>83</v>
      </c>
      <c r="F792" s="79" t="s">
        <v>83</v>
      </c>
      <c r="G792" s="79" t="s">
        <v>83</v>
      </c>
      <c r="H792" s="79" t="s">
        <v>83</v>
      </c>
      <c r="I792" s="125">
        <v>58080</v>
      </c>
      <c r="J792" s="127" t="s">
        <v>2888</v>
      </c>
      <c r="K792" s="80"/>
      <c r="L792" s="81">
        <v>900000</v>
      </c>
      <c r="M792" s="81"/>
      <c r="N792" s="81"/>
      <c r="O792" s="81">
        <f>SUM(Table1[[#This Row],[Salaries and Wages]:[Variable Fringe]])</f>
        <v>0</v>
      </c>
      <c r="P792" s="81"/>
      <c r="Q792" s="81"/>
      <c r="R792" s="81"/>
      <c r="S792" s="81"/>
      <c r="T792" s="81"/>
      <c r="U792" s="81"/>
      <c r="V792" s="81"/>
      <c r="W792" s="81">
        <f>SUM(Table1[[#This Row],[ADOPTED
Supplies]:[ADOPTED
Other]])+Table1[[#This Row],[
 ADOPTED
Capital Expenditures]]</f>
        <v>0</v>
      </c>
      <c r="X792" s="81"/>
      <c r="Y792" s="81"/>
      <c r="Z792" s="81">
        <v>900000</v>
      </c>
      <c r="AA792" s="81"/>
      <c r="AB792" s="79" t="s">
        <v>2889</v>
      </c>
      <c r="AC792" s="68" t="s">
        <v>2890</v>
      </c>
      <c r="AD792" s="68" t="s">
        <v>2891</v>
      </c>
      <c r="AE792" s="79"/>
      <c r="AF792" s="68"/>
      <c r="AG792" s="92"/>
      <c r="AH792" s="72" t="e">
        <v>#N/A</v>
      </c>
      <c r="AI792" s="72"/>
      <c r="AJ792" s="68"/>
      <c r="AK792" s="68"/>
      <c r="AL792" s="68"/>
      <c r="AM792" s="68"/>
      <c r="AN792" s="68"/>
      <c r="AO792" s="68"/>
      <c r="AP792" s="68"/>
      <c r="AQ792" s="68"/>
      <c r="AR792" s="68"/>
      <c r="AS792" s="68" t="s">
        <v>83</v>
      </c>
      <c r="AT792" s="115" t="e">
        <v>#N/A</v>
      </c>
      <c r="AU792" s="116" t="e">
        <f>IF(Table1[[#This Row],[PROPOSED
Form ID Name]]=Table1[[#This Row],[ADOPTED
Form ID Name]],TRUE,FALSE)</f>
        <v>#N/A</v>
      </c>
      <c r="AV792" s="121" t="e">
        <v>#N/A</v>
      </c>
      <c r="AW792" s="122" t="e">
        <f>AND(Table1[[#This Row],[PROPOSED Adjustment Description]]=Table1[[#This Row],[ ADOPTED
Adjustment Description]],TRUE,FALSE)</f>
        <v>#N/A</v>
      </c>
    </row>
    <row r="793" spans="1:49" s="1" customFormat="1" ht="45" customHeight="1" x14ac:dyDescent="0.15">
      <c r="A793" s="61">
        <v>700036</v>
      </c>
      <c r="B793" s="73" t="s">
        <v>503</v>
      </c>
      <c r="C793" s="63">
        <v>1611</v>
      </c>
      <c r="D793" s="73" t="s">
        <v>504</v>
      </c>
      <c r="E793" s="73" t="s">
        <v>83</v>
      </c>
      <c r="F793" s="73" t="s">
        <v>83</v>
      </c>
      <c r="G793" s="73" t="s">
        <v>83</v>
      </c>
      <c r="H793" s="73" t="s">
        <v>83</v>
      </c>
      <c r="I793" s="125">
        <v>58081</v>
      </c>
      <c r="J793" s="127" t="s">
        <v>2892</v>
      </c>
      <c r="K793" s="74"/>
      <c r="L793" s="85">
        <v>-500000</v>
      </c>
      <c r="M793" s="75"/>
      <c r="N793" s="75"/>
      <c r="O793" s="75">
        <f>SUM(Table1[[#This Row],[Salaries and Wages]:[Variable Fringe]])</f>
        <v>-7336</v>
      </c>
      <c r="P793" s="75"/>
      <c r="Q793" s="75"/>
      <c r="R793" s="75"/>
      <c r="S793" s="75"/>
      <c r="T793" s="75"/>
      <c r="U793" s="75"/>
      <c r="V793" s="75"/>
      <c r="W793" s="75">
        <f>SUM(Table1[[#This Row],[ADOPTED
Supplies]:[ADOPTED
Other]])+Table1[[#This Row],[
 ADOPTED
Capital Expenditures]]</f>
        <v>0</v>
      </c>
      <c r="X793" s="75"/>
      <c r="Y793" s="75"/>
      <c r="Z793" s="85">
        <v>-500000</v>
      </c>
      <c r="AA793" s="75"/>
      <c r="AB793" s="73" t="s">
        <v>2893</v>
      </c>
      <c r="AC793" s="62" t="s">
        <v>2890</v>
      </c>
      <c r="AD793" s="62"/>
      <c r="AE793" s="73"/>
      <c r="AF793" s="62"/>
      <c r="AG793" s="91"/>
      <c r="AH793" s="66" t="e">
        <v>#N/A</v>
      </c>
      <c r="AI793" s="66"/>
      <c r="AJ793" s="62"/>
      <c r="AK793" s="62"/>
      <c r="AL793" s="62"/>
      <c r="AM793" s="62"/>
      <c r="AN793" s="62"/>
      <c r="AO793" s="62"/>
      <c r="AP793" s="62"/>
      <c r="AQ793" s="62" t="s">
        <v>83</v>
      </c>
      <c r="AR793" s="62"/>
      <c r="AS793" s="62"/>
      <c r="AT793" s="115" t="e">
        <v>#N/A</v>
      </c>
      <c r="AU793" s="117" t="e">
        <f>IF(Table1[[#This Row],[PROPOSED
Form ID Name]]=Table1[[#This Row],[ADOPTED
Form ID Name]],TRUE,FALSE)</f>
        <v>#N/A</v>
      </c>
      <c r="AV793" s="121" t="e">
        <v>#N/A</v>
      </c>
      <c r="AW793" s="122" t="e">
        <f>AND(Table1[[#This Row],[PROPOSED Adjustment Description]]=Table1[[#This Row],[ ADOPTED
Adjustment Description]],TRUE,FALSE)</f>
        <v>#N/A</v>
      </c>
    </row>
    <row r="794" spans="1:49" s="1" customFormat="1" ht="45" customHeight="1" x14ac:dyDescent="0.15">
      <c r="A794" s="61">
        <v>100000</v>
      </c>
      <c r="B794" s="62" t="s">
        <v>57</v>
      </c>
      <c r="C794" s="63">
        <v>1215</v>
      </c>
      <c r="D794" s="62" t="s">
        <v>2154</v>
      </c>
      <c r="E794" s="62"/>
      <c r="F794" s="62"/>
      <c r="G794" s="62"/>
      <c r="H794" s="62"/>
      <c r="I794" s="125">
        <v>58092</v>
      </c>
      <c r="J794" s="126" t="s">
        <v>2894</v>
      </c>
      <c r="K794" s="64">
        <v>2</v>
      </c>
      <c r="L794" s="78">
        <v>-77377</v>
      </c>
      <c r="M794" s="65">
        <v>54566</v>
      </c>
      <c r="N794" s="65">
        <v>22811</v>
      </c>
      <c r="O794" s="65">
        <f>SUM(Table1[[#This Row],[Salaries and Wages]:[Variable Fringe]])</f>
        <v>0</v>
      </c>
      <c r="P794" s="65"/>
      <c r="Q794" s="65"/>
      <c r="R794" s="65"/>
      <c r="S794" s="65"/>
      <c r="T794" s="65"/>
      <c r="U794" s="65"/>
      <c r="V794" s="65"/>
      <c r="W794" s="65">
        <f>SUM(Table1[[#This Row],[ADOPTED
Supplies]:[ADOPTED
Other]])+Table1[[#This Row],[
 ADOPTED
Capital Expenditures]]</f>
        <v>0</v>
      </c>
      <c r="X794" s="65"/>
      <c r="Y794" s="65"/>
      <c r="Z794" s="65"/>
      <c r="AA794" s="65"/>
      <c r="AB794" s="66" t="s">
        <v>2895</v>
      </c>
      <c r="AC794" s="62" t="s">
        <v>2896</v>
      </c>
      <c r="AD794" s="62" t="s">
        <v>2896</v>
      </c>
      <c r="AE794" s="62"/>
      <c r="AF794" s="62"/>
      <c r="AG794" s="91"/>
      <c r="AH794" s="66" t="e">
        <v>#N/A</v>
      </c>
      <c r="AI794" s="66"/>
      <c r="AJ794" s="62"/>
      <c r="AK794" s="62"/>
      <c r="AL794" s="62"/>
      <c r="AM794" s="62"/>
      <c r="AN794" s="62"/>
      <c r="AO794" s="62"/>
      <c r="AP794" s="62"/>
      <c r="AQ794" s="62"/>
      <c r="AR794" s="62"/>
      <c r="AS794" s="62"/>
      <c r="AT794" s="115" t="e">
        <v>#N/A</v>
      </c>
      <c r="AU794" s="116" t="e">
        <f>IF(Table1[[#This Row],[PROPOSED
Form ID Name]]=Table1[[#This Row],[ADOPTED
Form ID Name]],TRUE,FALSE)</f>
        <v>#N/A</v>
      </c>
      <c r="AV794" s="121" t="e">
        <v>#N/A</v>
      </c>
      <c r="AW794" s="122" t="e">
        <f>AND(Table1[[#This Row],[PROPOSED Adjustment Description]]=Table1[[#This Row],[ ADOPTED
Adjustment Description]],TRUE,FALSE)</f>
        <v>#N/A</v>
      </c>
    </row>
    <row r="795" spans="1:49" s="1" customFormat="1" ht="45" customHeight="1" x14ac:dyDescent="0.15">
      <c r="A795" s="67">
        <v>100000</v>
      </c>
      <c r="B795" s="68" t="s">
        <v>57</v>
      </c>
      <c r="C795" s="69">
        <v>1621</v>
      </c>
      <c r="D795" s="68" t="s">
        <v>432</v>
      </c>
      <c r="E795" s="68"/>
      <c r="F795" s="68"/>
      <c r="G795" s="68"/>
      <c r="H795" s="68"/>
      <c r="I795" s="125">
        <v>58093</v>
      </c>
      <c r="J795" s="126" t="s">
        <v>2897</v>
      </c>
      <c r="K795" s="70">
        <v>1</v>
      </c>
      <c r="L795" s="71">
        <v>57272</v>
      </c>
      <c r="M795" s="71">
        <v>28672</v>
      </c>
      <c r="N795" s="71">
        <v>11784</v>
      </c>
      <c r="O795" s="71">
        <f>SUM(Table1[[#This Row],[Salaries and Wages]:[Variable Fringe]])</f>
        <v>0</v>
      </c>
      <c r="P795" s="71"/>
      <c r="Q795" s="71"/>
      <c r="R795" s="71"/>
      <c r="S795" s="71"/>
      <c r="T795" s="71"/>
      <c r="U795" s="71"/>
      <c r="V795" s="71"/>
      <c r="W795" s="71">
        <f>SUM(Table1[[#This Row],[ADOPTED
Supplies]:[ADOPTED
Other]])+Table1[[#This Row],[
 ADOPTED
Capital Expenditures]]</f>
        <v>1613500</v>
      </c>
      <c r="X795" s="71"/>
      <c r="Y795" s="71"/>
      <c r="Z795" s="71">
        <v>97728</v>
      </c>
      <c r="AA795" s="71"/>
      <c r="AB795" s="72" t="s">
        <v>2898</v>
      </c>
      <c r="AC795" s="68" t="s">
        <v>2899</v>
      </c>
      <c r="AD795" s="68" t="s">
        <v>2899</v>
      </c>
      <c r="AE795" s="68"/>
      <c r="AF795" s="68"/>
      <c r="AG795" s="92"/>
      <c r="AH795" s="72" t="e">
        <v>#N/A</v>
      </c>
      <c r="AI795" s="72"/>
      <c r="AJ795" s="68"/>
      <c r="AK795" s="68"/>
      <c r="AL795" s="68"/>
      <c r="AM795" s="68"/>
      <c r="AN795" s="68"/>
      <c r="AO795" s="68"/>
      <c r="AP795" s="68"/>
      <c r="AQ795" s="68"/>
      <c r="AR795" s="68"/>
      <c r="AS795" s="68"/>
      <c r="AT795" s="115" t="e">
        <v>#N/A</v>
      </c>
      <c r="AU795" s="116" t="e">
        <f>IF(Table1[[#This Row],[PROPOSED
Form ID Name]]=Table1[[#This Row],[ADOPTED
Form ID Name]],TRUE,FALSE)</f>
        <v>#N/A</v>
      </c>
      <c r="AV795" s="121" t="e">
        <v>#N/A</v>
      </c>
      <c r="AW795" s="122" t="e">
        <f>AND(Table1[[#This Row],[PROPOSED Adjustment Description]]=Table1[[#This Row],[ ADOPTED
Adjustment Description]],TRUE,FALSE)</f>
        <v>#N/A</v>
      </c>
    </row>
    <row r="796" spans="1:49" s="1" customFormat="1" ht="45" customHeight="1" x14ac:dyDescent="0.15">
      <c r="A796" s="61">
        <v>100000</v>
      </c>
      <c r="B796" s="62" t="s">
        <v>57</v>
      </c>
      <c r="C796" s="63">
        <v>9911</v>
      </c>
      <c r="D796" s="62" t="s">
        <v>82</v>
      </c>
      <c r="E796" s="62" t="s">
        <v>83</v>
      </c>
      <c r="F796" s="62" t="s">
        <v>83</v>
      </c>
      <c r="G796" s="62" t="s">
        <v>89</v>
      </c>
      <c r="H796" s="62" t="s">
        <v>83</v>
      </c>
      <c r="I796" s="125">
        <v>58094</v>
      </c>
      <c r="J796" s="126" t="s">
        <v>164</v>
      </c>
      <c r="K796" s="64"/>
      <c r="L796" s="65"/>
      <c r="M796" s="65"/>
      <c r="N796" s="65"/>
      <c r="O796" s="65">
        <f>SUM(Table1[[#This Row],[Salaries and Wages]:[Variable Fringe]])</f>
        <v>378444</v>
      </c>
      <c r="P796" s="65"/>
      <c r="Q796" s="65"/>
      <c r="R796" s="65"/>
      <c r="S796" s="65"/>
      <c r="T796" s="65"/>
      <c r="U796" s="65"/>
      <c r="V796" s="65"/>
      <c r="W796" s="65">
        <f>SUM(Table1[[#This Row],[ADOPTED
Supplies]:[ADOPTED
Other]])+Table1[[#This Row],[
 ADOPTED
Capital Expenditures]]</f>
        <v>306000</v>
      </c>
      <c r="X796" s="65"/>
      <c r="Y796" s="65"/>
      <c r="Z796" s="65"/>
      <c r="AA796" s="65">
        <v>1882225</v>
      </c>
      <c r="AB796" s="66" t="s">
        <v>165</v>
      </c>
      <c r="AC796" s="62" t="s">
        <v>166</v>
      </c>
      <c r="AD796" s="62"/>
      <c r="AE796" s="62" t="s">
        <v>94</v>
      </c>
      <c r="AF796" s="62"/>
      <c r="AG796" s="91"/>
      <c r="AH796" s="66" t="e">
        <v>#N/A</v>
      </c>
      <c r="AI796" s="66"/>
      <c r="AJ796" s="62"/>
      <c r="AK796" s="62"/>
      <c r="AL796" s="62"/>
      <c r="AM796" s="62"/>
      <c r="AN796" s="62"/>
      <c r="AO796" s="62"/>
      <c r="AP796" s="62"/>
      <c r="AQ796" s="62"/>
      <c r="AR796" s="62"/>
      <c r="AS796" s="62" t="s">
        <v>83</v>
      </c>
      <c r="AT796" s="115" t="e">
        <v>#N/A</v>
      </c>
      <c r="AU796" s="116" t="e">
        <f>IF(Table1[[#This Row],[PROPOSED
Form ID Name]]=Table1[[#This Row],[ADOPTED
Form ID Name]],TRUE,FALSE)</f>
        <v>#N/A</v>
      </c>
      <c r="AV796" s="121" t="e">
        <v>#N/A</v>
      </c>
      <c r="AW796" s="122" t="e">
        <f>AND(Table1[[#This Row],[PROPOSED Adjustment Description]]=Table1[[#This Row],[ ADOPTED
Adjustment Description]],TRUE,FALSE)</f>
        <v>#N/A</v>
      </c>
    </row>
    <row r="797" spans="1:49" s="1" customFormat="1" ht="45" customHeight="1" x14ac:dyDescent="0.15">
      <c r="A797" s="67">
        <v>100000</v>
      </c>
      <c r="B797" s="68" t="s">
        <v>57</v>
      </c>
      <c r="C797" s="69">
        <v>1914</v>
      </c>
      <c r="D797" s="68" t="s">
        <v>318</v>
      </c>
      <c r="E797" s="68" t="s">
        <v>335</v>
      </c>
      <c r="F797" s="68" t="s">
        <v>60</v>
      </c>
      <c r="G797" s="68" t="s">
        <v>61</v>
      </c>
      <c r="H797" s="68" t="s">
        <v>83</v>
      </c>
      <c r="I797" s="125">
        <v>58099</v>
      </c>
      <c r="J797" s="126" t="s">
        <v>2901</v>
      </c>
      <c r="K797" s="70"/>
      <c r="L797" s="71"/>
      <c r="M797" s="71"/>
      <c r="N797" s="71"/>
      <c r="O797" s="71">
        <f>SUM(Table1[[#This Row],[Salaries and Wages]:[Variable Fringe]])</f>
        <v>126148</v>
      </c>
      <c r="P797" s="77">
        <v>-500000</v>
      </c>
      <c r="Q797" s="71"/>
      <c r="R797" s="71"/>
      <c r="S797" s="71"/>
      <c r="T797" s="71"/>
      <c r="U797" s="71"/>
      <c r="V797" s="71"/>
      <c r="W797" s="71">
        <f>SUM(Table1[[#This Row],[ADOPTED
Supplies]:[ADOPTED
Other]])+Table1[[#This Row],[
 ADOPTED
Capital Expenditures]]</f>
        <v>132400</v>
      </c>
      <c r="X797" s="71"/>
      <c r="Y797" s="71"/>
      <c r="Z797" s="77">
        <v>-500000</v>
      </c>
      <c r="AA797" s="71"/>
      <c r="AB797" s="72" t="s">
        <v>2902</v>
      </c>
      <c r="AC797" s="68" t="s">
        <v>338</v>
      </c>
      <c r="AD797" s="72" t="s">
        <v>339</v>
      </c>
      <c r="AE797" s="68" t="s">
        <v>67</v>
      </c>
      <c r="AF797" s="72" t="s">
        <v>340</v>
      </c>
      <c r="AG797" s="92"/>
      <c r="AH797" s="72" t="e">
        <v>#N/A</v>
      </c>
      <c r="AI797" s="72"/>
      <c r="AJ797" s="72"/>
      <c r="AK797" s="72"/>
      <c r="AL797" s="72"/>
      <c r="AM797" s="72"/>
      <c r="AN797" s="72"/>
      <c r="AO797" s="72"/>
      <c r="AP797" s="72"/>
      <c r="AQ797" s="72"/>
      <c r="AR797" s="72"/>
      <c r="AS797" s="68" t="s">
        <v>133</v>
      </c>
      <c r="AT797" s="115" t="e">
        <v>#N/A</v>
      </c>
      <c r="AU797" s="116" t="e">
        <f>IF(Table1[[#This Row],[PROPOSED
Form ID Name]]=Table1[[#This Row],[ADOPTED
Form ID Name]],TRUE,FALSE)</f>
        <v>#N/A</v>
      </c>
      <c r="AV797" s="121" t="e">
        <v>#N/A</v>
      </c>
      <c r="AW797" s="122" t="e">
        <f>AND(Table1[[#This Row],[PROPOSED Adjustment Description]]=Table1[[#This Row],[ ADOPTED
Adjustment Description]],TRUE,FALSE)</f>
        <v>#N/A</v>
      </c>
    </row>
    <row r="798" spans="1:49" s="1" customFormat="1" ht="45" customHeight="1" x14ac:dyDescent="0.15">
      <c r="A798" s="61">
        <v>100000</v>
      </c>
      <c r="B798" s="73" t="s">
        <v>57</v>
      </c>
      <c r="C798" s="63">
        <v>1716</v>
      </c>
      <c r="D798" s="73" t="s">
        <v>1290</v>
      </c>
      <c r="E798" s="73" t="s">
        <v>83</v>
      </c>
      <c r="F798" s="73" t="s">
        <v>83</v>
      </c>
      <c r="G798" s="73" t="s">
        <v>89</v>
      </c>
      <c r="H798" s="73" t="s">
        <v>83</v>
      </c>
      <c r="I798" s="125">
        <v>58100</v>
      </c>
      <c r="J798" s="127" t="s">
        <v>2903</v>
      </c>
      <c r="K798" s="74"/>
      <c r="L798" s="75"/>
      <c r="M798" s="75"/>
      <c r="N798" s="75"/>
      <c r="O798" s="75">
        <f>SUM(Table1[[#This Row],[Salaries and Wages]:[Variable Fringe]])</f>
        <v>0</v>
      </c>
      <c r="P798" s="75"/>
      <c r="Q798" s="75"/>
      <c r="R798" s="75"/>
      <c r="S798" s="75"/>
      <c r="T798" s="75"/>
      <c r="U798" s="75"/>
      <c r="V798" s="75"/>
      <c r="W798" s="75">
        <f>SUM(Table1[[#This Row],[ADOPTED
Supplies]:[ADOPTED
Other]])+Table1[[#This Row],[
 ADOPTED
Capital Expenditures]]</f>
        <v>2250000</v>
      </c>
      <c r="X798" s="75"/>
      <c r="Y798" s="75"/>
      <c r="Z798" s="75"/>
      <c r="AA798" s="75">
        <v>413383</v>
      </c>
      <c r="AB798" s="76" t="s">
        <v>2904</v>
      </c>
      <c r="AC798" s="62" t="s">
        <v>92</v>
      </c>
      <c r="AD798" s="62" t="s">
        <v>1911</v>
      </c>
      <c r="AE798" s="73" t="s">
        <v>94</v>
      </c>
      <c r="AF798" s="62" t="s">
        <v>69</v>
      </c>
      <c r="AG798" s="91"/>
      <c r="AH798" s="66" t="e">
        <v>#N/A</v>
      </c>
      <c r="AI798" s="66"/>
      <c r="AJ798" s="62"/>
      <c r="AK798" s="62"/>
      <c r="AL798" s="62"/>
      <c r="AM798" s="62"/>
      <c r="AN798" s="62"/>
      <c r="AO798" s="62"/>
      <c r="AP798" s="62"/>
      <c r="AQ798" s="62"/>
      <c r="AR798" s="62"/>
      <c r="AS798" s="62" t="s">
        <v>83</v>
      </c>
      <c r="AT798" s="115" t="e">
        <v>#N/A</v>
      </c>
      <c r="AU798" s="116" t="e">
        <f>IF(Table1[[#This Row],[PROPOSED
Form ID Name]]=Table1[[#This Row],[ADOPTED
Form ID Name]],TRUE,FALSE)</f>
        <v>#N/A</v>
      </c>
      <c r="AV798" s="121" t="e">
        <v>#N/A</v>
      </c>
      <c r="AW798" s="122" t="e">
        <f>AND(Table1[[#This Row],[PROPOSED Adjustment Description]]=Table1[[#This Row],[ ADOPTED
Adjustment Description]],TRUE,FALSE)</f>
        <v>#N/A</v>
      </c>
    </row>
    <row r="799" spans="1:49" s="1" customFormat="1" ht="45" customHeight="1" x14ac:dyDescent="0.15">
      <c r="A799" s="67">
        <v>100000</v>
      </c>
      <c r="B799" s="68" t="s">
        <v>57</v>
      </c>
      <c r="C799" s="69">
        <v>9912</v>
      </c>
      <c r="D799" s="68" t="s">
        <v>102</v>
      </c>
      <c r="E799" s="68" t="s">
        <v>83</v>
      </c>
      <c r="F799" s="68" t="s">
        <v>60</v>
      </c>
      <c r="G799" s="68" t="s">
        <v>61</v>
      </c>
      <c r="H799" s="68" t="s">
        <v>62</v>
      </c>
      <c r="I799" s="125">
        <v>58101</v>
      </c>
      <c r="J799" s="126" t="s">
        <v>167</v>
      </c>
      <c r="K799" s="70"/>
      <c r="L799" s="71"/>
      <c r="M799" s="71"/>
      <c r="N799" s="71"/>
      <c r="O799" s="71">
        <f>SUM(Table1[[#This Row],[Salaries and Wages]:[Variable Fringe]])</f>
        <v>0</v>
      </c>
      <c r="P799" s="71"/>
      <c r="Q799" s="71"/>
      <c r="R799" s="71"/>
      <c r="S799" s="71"/>
      <c r="T799" s="71"/>
      <c r="U799" s="71"/>
      <c r="V799" s="71"/>
      <c r="W799" s="71">
        <f>SUM(Table1[[#This Row],[ADOPTED
Supplies]:[ADOPTED
Other]])+Table1[[#This Row],[
 ADOPTED
Capital Expenditures]]</f>
        <v>0</v>
      </c>
      <c r="X799" s="71">
        <v>750000</v>
      </c>
      <c r="Y799" s="71"/>
      <c r="Z799" s="71">
        <v>750000</v>
      </c>
      <c r="AA799" s="71"/>
      <c r="AB799" s="72" t="s">
        <v>168</v>
      </c>
      <c r="AC799" s="68" t="s">
        <v>169</v>
      </c>
      <c r="AD799" s="68"/>
      <c r="AE799" s="68" t="s">
        <v>94</v>
      </c>
      <c r="AF799" s="68"/>
      <c r="AG799" s="92"/>
      <c r="AH799" s="72" t="e">
        <v>#N/A</v>
      </c>
      <c r="AI799" s="72"/>
      <c r="AJ799" s="68"/>
      <c r="AK799" s="68"/>
      <c r="AL799" s="68"/>
      <c r="AM799" s="68"/>
      <c r="AN799" s="68"/>
      <c r="AO799" s="68"/>
      <c r="AP799" s="68"/>
      <c r="AQ799" s="68"/>
      <c r="AR799" s="68"/>
      <c r="AS799" s="68" t="s">
        <v>83</v>
      </c>
      <c r="AT799" s="115" t="e">
        <v>#N/A</v>
      </c>
      <c r="AU799" s="116" t="e">
        <f>IF(Table1[[#This Row],[PROPOSED
Form ID Name]]=Table1[[#This Row],[ADOPTED
Form ID Name]],TRUE,FALSE)</f>
        <v>#N/A</v>
      </c>
      <c r="AV799" s="121" t="e">
        <v>#N/A</v>
      </c>
      <c r="AW799" s="122" t="e">
        <f>AND(Table1[[#This Row],[PROPOSED Adjustment Description]]=Table1[[#This Row],[ ADOPTED
Adjustment Description]],TRUE,FALSE)</f>
        <v>#N/A</v>
      </c>
    </row>
    <row r="800" spans="1:49" s="1" customFormat="1" ht="45" customHeight="1" x14ac:dyDescent="0.15">
      <c r="A800" s="61">
        <v>100000</v>
      </c>
      <c r="B800" s="62" t="s">
        <v>57</v>
      </c>
      <c r="C800" s="63">
        <v>1211</v>
      </c>
      <c r="D800" s="62" t="s">
        <v>428</v>
      </c>
      <c r="E800" s="62"/>
      <c r="F800" s="62" t="s">
        <v>83</v>
      </c>
      <c r="G800" s="62" t="s">
        <v>61</v>
      </c>
      <c r="H800" s="62" t="s">
        <v>83</v>
      </c>
      <c r="I800" s="125">
        <v>58102</v>
      </c>
      <c r="J800" s="126" t="s">
        <v>2905</v>
      </c>
      <c r="K800" s="64">
        <v>1</v>
      </c>
      <c r="L800" s="65">
        <v>22334</v>
      </c>
      <c r="M800" s="65">
        <v>25511</v>
      </c>
      <c r="N800" s="65">
        <v>9758</v>
      </c>
      <c r="O800" s="65">
        <f>SUM(Table1[[#This Row],[Salaries and Wages]:[Variable Fringe]])</f>
        <v>0</v>
      </c>
      <c r="P800" s="65"/>
      <c r="Q800" s="65"/>
      <c r="R800" s="65"/>
      <c r="S800" s="65"/>
      <c r="T800" s="65"/>
      <c r="U800" s="65"/>
      <c r="V800" s="65"/>
      <c r="W800" s="65">
        <f>SUM(Table1[[#This Row],[ADOPTED
Supplies]:[ADOPTED
Other]])+Table1[[#This Row],[
 ADOPTED
Capital Expenditures]]</f>
        <v>0</v>
      </c>
      <c r="X800" s="65"/>
      <c r="Y800" s="65"/>
      <c r="Z800" s="65">
        <v>57603</v>
      </c>
      <c r="AA800" s="65"/>
      <c r="AB800" s="66" t="s">
        <v>2906</v>
      </c>
      <c r="AC800" s="62" t="s">
        <v>2907</v>
      </c>
      <c r="AD800" s="62" t="s">
        <v>2908</v>
      </c>
      <c r="AE800" s="62"/>
      <c r="AF800" s="62"/>
      <c r="AG800" s="91"/>
      <c r="AH800" s="66" t="e">
        <v>#N/A</v>
      </c>
      <c r="AI800" s="66"/>
      <c r="AJ800" s="62"/>
      <c r="AK800" s="62"/>
      <c r="AL800" s="62"/>
      <c r="AM800" s="62"/>
      <c r="AN800" s="62"/>
      <c r="AO800" s="62"/>
      <c r="AP800" s="62"/>
      <c r="AQ800" s="62"/>
      <c r="AR800" s="62"/>
      <c r="AS800" s="62" t="s">
        <v>83</v>
      </c>
      <c r="AT800" s="115" t="e">
        <v>#N/A</v>
      </c>
      <c r="AU800" s="116" t="e">
        <f>IF(Table1[[#This Row],[PROPOSED
Form ID Name]]=Table1[[#This Row],[ADOPTED
Form ID Name]],TRUE,FALSE)</f>
        <v>#N/A</v>
      </c>
      <c r="AV800" s="121" t="e">
        <v>#N/A</v>
      </c>
      <c r="AW800" s="122" t="e">
        <f>AND(Table1[[#This Row],[PROPOSED Adjustment Description]]=Table1[[#This Row],[ ADOPTED
Adjustment Description]],TRUE,FALSE)</f>
        <v>#N/A</v>
      </c>
    </row>
    <row r="801" spans="1:49" s="1" customFormat="1" ht="45" customHeight="1" x14ac:dyDescent="0.15">
      <c r="A801" s="67">
        <v>100000</v>
      </c>
      <c r="B801" s="68" t="s">
        <v>57</v>
      </c>
      <c r="C801" s="69">
        <v>9912</v>
      </c>
      <c r="D801" s="68" t="s">
        <v>102</v>
      </c>
      <c r="E801" s="68" t="s">
        <v>83</v>
      </c>
      <c r="F801" s="68" t="s">
        <v>60</v>
      </c>
      <c r="G801" s="68" t="s">
        <v>61</v>
      </c>
      <c r="H801" s="68" t="s">
        <v>62</v>
      </c>
      <c r="I801" s="125">
        <v>58103</v>
      </c>
      <c r="J801" s="126" t="s">
        <v>170</v>
      </c>
      <c r="K801" s="70"/>
      <c r="L801" s="71"/>
      <c r="M801" s="71"/>
      <c r="N801" s="71"/>
      <c r="O801" s="71">
        <f>SUM(Table1[[#This Row],[Salaries and Wages]:[Variable Fringe]])</f>
        <v>-100000</v>
      </c>
      <c r="P801" s="71"/>
      <c r="Q801" s="71"/>
      <c r="R801" s="71"/>
      <c r="S801" s="71"/>
      <c r="T801" s="71"/>
      <c r="U801" s="71"/>
      <c r="V801" s="71"/>
      <c r="W801" s="71">
        <f>SUM(Table1[[#This Row],[ADOPTED
Supplies]:[ADOPTED
Other]])+Table1[[#This Row],[
 ADOPTED
Capital Expenditures]]</f>
        <v>100000</v>
      </c>
      <c r="X801" s="71">
        <v>500000</v>
      </c>
      <c r="Y801" s="71"/>
      <c r="Z801" s="71">
        <v>500000</v>
      </c>
      <c r="AA801" s="71"/>
      <c r="AB801" s="72" t="s">
        <v>171</v>
      </c>
      <c r="AC801" s="68" t="s">
        <v>172</v>
      </c>
      <c r="AD801" s="68"/>
      <c r="AE801" s="68" t="s">
        <v>94</v>
      </c>
      <c r="AF801" s="68"/>
      <c r="AG801" s="92"/>
      <c r="AH801" s="72" t="e">
        <v>#N/A</v>
      </c>
      <c r="AI801" s="72"/>
      <c r="AJ801" s="68"/>
      <c r="AK801" s="68"/>
      <c r="AL801" s="68"/>
      <c r="AM801" s="68"/>
      <c r="AN801" s="68"/>
      <c r="AO801" s="68"/>
      <c r="AP801" s="68"/>
      <c r="AQ801" s="68"/>
      <c r="AR801" s="68"/>
      <c r="AS801" s="68" t="s">
        <v>83</v>
      </c>
      <c r="AT801" s="115" t="e">
        <v>#N/A</v>
      </c>
      <c r="AU801" s="116" t="e">
        <f>IF(Table1[[#This Row],[PROPOSED
Form ID Name]]=Table1[[#This Row],[ADOPTED
Form ID Name]],TRUE,FALSE)</f>
        <v>#N/A</v>
      </c>
      <c r="AV801" s="121" t="e">
        <v>#N/A</v>
      </c>
      <c r="AW801" s="122" t="e">
        <f>AND(Table1[[#This Row],[PROPOSED Adjustment Description]]=Table1[[#This Row],[ ADOPTED
Adjustment Description]],TRUE,FALSE)</f>
        <v>#N/A</v>
      </c>
    </row>
    <row r="802" spans="1:49" s="1" customFormat="1" ht="45" customHeight="1" x14ac:dyDescent="0.15">
      <c r="A802" s="61">
        <v>100000</v>
      </c>
      <c r="B802" s="62" t="s">
        <v>57</v>
      </c>
      <c r="C802" s="63">
        <v>9912</v>
      </c>
      <c r="D802" s="62" t="s">
        <v>102</v>
      </c>
      <c r="E802" s="62" t="s">
        <v>83</v>
      </c>
      <c r="F802" s="62" t="s">
        <v>73</v>
      </c>
      <c r="G802" s="62" t="s">
        <v>61</v>
      </c>
      <c r="H802" s="62" t="s">
        <v>62</v>
      </c>
      <c r="I802" s="125">
        <v>58104</v>
      </c>
      <c r="J802" s="126" t="s">
        <v>173</v>
      </c>
      <c r="K802" s="64"/>
      <c r="L802" s="65"/>
      <c r="M802" s="65"/>
      <c r="N802" s="65"/>
      <c r="O802" s="65">
        <f>SUM(Table1[[#This Row],[Salaries and Wages]:[Variable Fringe]])</f>
        <v>-6226</v>
      </c>
      <c r="P802" s="65"/>
      <c r="Q802" s="65"/>
      <c r="R802" s="65"/>
      <c r="S802" s="65"/>
      <c r="T802" s="65"/>
      <c r="U802" s="65"/>
      <c r="V802" s="65"/>
      <c r="W802" s="65">
        <f>SUM(Table1[[#This Row],[ADOPTED
Supplies]:[ADOPTED
Other]])+Table1[[#This Row],[
 ADOPTED
Capital Expenditures]]</f>
        <v>0</v>
      </c>
      <c r="X802" s="65">
        <v>1500000</v>
      </c>
      <c r="Y802" s="65"/>
      <c r="Z802" s="65">
        <v>1500000</v>
      </c>
      <c r="AA802" s="65"/>
      <c r="AB802" s="66" t="s">
        <v>174</v>
      </c>
      <c r="AC802" s="62" t="s">
        <v>175</v>
      </c>
      <c r="AD802" s="62"/>
      <c r="AE802" s="62" t="s">
        <v>67</v>
      </c>
      <c r="AF802" s="62"/>
      <c r="AG802" s="91"/>
      <c r="AH802" s="66" t="e">
        <v>#N/A</v>
      </c>
      <c r="AI802" s="66"/>
      <c r="AJ802" s="62"/>
      <c r="AK802" s="62"/>
      <c r="AL802" s="62"/>
      <c r="AM802" s="62"/>
      <c r="AN802" s="62"/>
      <c r="AO802" s="62"/>
      <c r="AP802" s="62"/>
      <c r="AQ802" s="62"/>
      <c r="AR802" s="62"/>
      <c r="AS802" s="62" t="s">
        <v>179</v>
      </c>
      <c r="AT802" s="115" t="e">
        <v>#N/A</v>
      </c>
      <c r="AU802" s="116" t="e">
        <f>IF(Table1[[#This Row],[PROPOSED
Form ID Name]]=Table1[[#This Row],[ADOPTED
Form ID Name]],TRUE,FALSE)</f>
        <v>#N/A</v>
      </c>
      <c r="AV802" s="121" t="e">
        <v>#N/A</v>
      </c>
      <c r="AW802" s="122" t="e">
        <f>AND(Table1[[#This Row],[PROPOSED Adjustment Description]]=Table1[[#This Row],[ ADOPTED
Adjustment Description]],TRUE,FALSE)</f>
        <v>#N/A</v>
      </c>
    </row>
    <row r="803" spans="1:49" s="1" customFormat="1" ht="45" customHeight="1" x14ac:dyDescent="0.15">
      <c r="A803" s="67">
        <v>100000</v>
      </c>
      <c r="B803" s="79" t="s">
        <v>57</v>
      </c>
      <c r="C803" s="69">
        <v>9912</v>
      </c>
      <c r="D803" s="79" t="s">
        <v>102</v>
      </c>
      <c r="E803" s="79" t="s">
        <v>83</v>
      </c>
      <c r="F803" s="79" t="s">
        <v>73</v>
      </c>
      <c r="G803" s="79" t="s">
        <v>61</v>
      </c>
      <c r="H803" s="79" t="s">
        <v>62</v>
      </c>
      <c r="I803" s="125">
        <v>58105</v>
      </c>
      <c r="J803" s="127" t="s">
        <v>180</v>
      </c>
      <c r="K803" s="80"/>
      <c r="L803" s="81"/>
      <c r="M803" s="81"/>
      <c r="N803" s="81"/>
      <c r="O803" s="81">
        <f>SUM(Table1[[#This Row],[Salaries and Wages]:[Variable Fringe]])</f>
        <v>-5087</v>
      </c>
      <c r="P803" s="81"/>
      <c r="Q803" s="81"/>
      <c r="R803" s="81"/>
      <c r="S803" s="81"/>
      <c r="T803" s="81"/>
      <c r="U803" s="81"/>
      <c r="V803" s="81"/>
      <c r="W803" s="81">
        <f>SUM(Table1[[#This Row],[ADOPTED
Supplies]:[ADOPTED
Other]])+Table1[[#This Row],[
 ADOPTED
Capital Expenditures]]</f>
        <v>0</v>
      </c>
      <c r="X803" s="81">
        <v>300000</v>
      </c>
      <c r="Y803" s="81"/>
      <c r="Z803" s="81">
        <v>300000</v>
      </c>
      <c r="AA803" s="81"/>
      <c r="AB803" s="79" t="s">
        <v>181</v>
      </c>
      <c r="AC803" s="68" t="s">
        <v>182</v>
      </c>
      <c r="AD803" s="68"/>
      <c r="AE803" s="79" t="s">
        <v>94</v>
      </c>
      <c r="AF803" s="68"/>
      <c r="AG803" s="92"/>
      <c r="AH803" s="72" t="e">
        <v>#N/A</v>
      </c>
      <c r="AI803" s="72"/>
      <c r="AJ803" s="68"/>
      <c r="AK803" s="68"/>
      <c r="AL803" s="68"/>
      <c r="AM803" s="68"/>
      <c r="AN803" s="68"/>
      <c r="AO803" s="68"/>
      <c r="AP803" s="68"/>
      <c r="AQ803" s="68"/>
      <c r="AR803" s="68"/>
      <c r="AS803" s="68" t="s">
        <v>83</v>
      </c>
      <c r="AT803" s="115" t="e">
        <v>#N/A</v>
      </c>
      <c r="AU803" s="116" t="e">
        <f>IF(Table1[[#This Row],[PROPOSED
Form ID Name]]=Table1[[#This Row],[ADOPTED
Form ID Name]],TRUE,FALSE)</f>
        <v>#N/A</v>
      </c>
      <c r="AV803" s="121" t="e">
        <v>#N/A</v>
      </c>
      <c r="AW803" s="122" t="e">
        <f>AND(Table1[[#This Row],[PROPOSED Adjustment Description]]=Table1[[#This Row],[ ADOPTED
Adjustment Description]],TRUE,FALSE)</f>
        <v>#N/A</v>
      </c>
    </row>
    <row r="804" spans="1:49" s="1" customFormat="1" ht="45" customHeight="1" x14ac:dyDescent="0.15">
      <c r="A804" s="61">
        <v>100000</v>
      </c>
      <c r="B804" s="62" t="s">
        <v>57</v>
      </c>
      <c r="C804" s="63">
        <v>9912</v>
      </c>
      <c r="D804" s="62" t="s">
        <v>102</v>
      </c>
      <c r="E804" s="62" t="s">
        <v>83</v>
      </c>
      <c r="F804" s="62" t="s">
        <v>60</v>
      </c>
      <c r="G804" s="62" t="s">
        <v>61</v>
      </c>
      <c r="H804" s="62" t="s">
        <v>62</v>
      </c>
      <c r="I804" s="125">
        <v>58106</v>
      </c>
      <c r="J804" s="126" t="s">
        <v>183</v>
      </c>
      <c r="K804" s="64"/>
      <c r="L804" s="65"/>
      <c r="M804" s="65"/>
      <c r="N804" s="65"/>
      <c r="O804" s="65">
        <f>SUM(Table1[[#This Row],[Salaries and Wages]:[Variable Fringe]])</f>
        <v>-6102</v>
      </c>
      <c r="P804" s="65"/>
      <c r="Q804" s="65"/>
      <c r="R804" s="65"/>
      <c r="S804" s="65"/>
      <c r="T804" s="65"/>
      <c r="U804" s="65"/>
      <c r="V804" s="65"/>
      <c r="W804" s="65">
        <f>SUM(Table1[[#This Row],[ADOPTED
Supplies]:[ADOPTED
Other]])+Table1[[#This Row],[
 ADOPTED
Capital Expenditures]]</f>
        <v>0</v>
      </c>
      <c r="X804" s="65">
        <v>750000</v>
      </c>
      <c r="Y804" s="65"/>
      <c r="Z804" s="65">
        <v>750000</v>
      </c>
      <c r="AA804" s="65"/>
      <c r="AB804" s="66" t="s">
        <v>184</v>
      </c>
      <c r="AC804" s="62" t="s">
        <v>185</v>
      </c>
      <c r="AD804" s="62"/>
      <c r="AE804" s="62" t="s">
        <v>67</v>
      </c>
      <c r="AF804" s="62"/>
      <c r="AG804" s="91"/>
      <c r="AH804" s="66" t="e">
        <v>#N/A</v>
      </c>
      <c r="AI804" s="66"/>
      <c r="AJ804" s="62"/>
      <c r="AK804" s="62"/>
      <c r="AL804" s="62"/>
      <c r="AM804" s="62"/>
      <c r="AN804" s="62"/>
      <c r="AO804" s="62"/>
      <c r="AP804" s="62"/>
      <c r="AQ804" s="62"/>
      <c r="AR804" s="62"/>
      <c r="AS804" s="62" t="s">
        <v>179</v>
      </c>
      <c r="AT804" s="115" t="e">
        <v>#N/A</v>
      </c>
      <c r="AU804" s="116" t="e">
        <f>IF(Table1[[#This Row],[PROPOSED
Form ID Name]]=Table1[[#This Row],[ADOPTED
Form ID Name]],TRUE,FALSE)</f>
        <v>#N/A</v>
      </c>
      <c r="AV804" s="121" t="e">
        <v>#N/A</v>
      </c>
      <c r="AW804" s="122" t="e">
        <f>AND(Table1[[#This Row],[PROPOSED Adjustment Description]]=Table1[[#This Row],[ ADOPTED
Adjustment Description]],TRUE,FALSE)</f>
        <v>#N/A</v>
      </c>
    </row>
    <row r="805" spans="1:49" s="1" customFormat="1" ht="45" customHeight="1" x14ac:dyDescent="0.15">
      <c r="A805" s="67">
        <v>100000</v>
      </c>
      <c r="B805" s="68" t="s">
        <v>57</v>
      </c>
      <c r="C805" s="69">
        <v>9912</v>
      </c>
      <c r="D805" s="68" t="s">
        <v>102</v>
      </c>
      <c r="E805" s="68" t="s">
        <v>83</v>
      </c>
      <c r="F805" s="68" t="s">
        <v>60</v>
      </c>
      <c r="G805" s="68" t="s">
        <v>61</v>
      </c>
      <c r="H805" s="68" t="s">
        <v>62</v>
      </c>
      <c r="I805" s="125">
        <v>58107</v>
      </c>
      <c r="J805" s="126" t="s">
        <v>186</v>
      </c>
      <c r="K805" s="70"/>
      <c r="L805" s="71"/>
      <c r="M805" s="71"/>
      <c r="N805" s="71"/>
      <c r="O805" s="71">
        <f>SUM(Table1[[#This Row],[Salaries and Wages]:[Variable Fringe]])</f>
        <v>-6779</v>
      </c>
      <c r="P805" s="71"/>
      <c r="Q805" s="71"/>
      <c r="R805" s="71"/>
      <c r="S805" s="71"/>
      <c r="T805" s="71"/>
      <c r="U805" s="71"/>
      <c r="V805" s="71"/>
      <c r="W805" s="71">
        <f>SUM(Table1[[#This Row],[ADOPTED
Supplies]:[ADOPTED
Other]])+Table1[[#This Row],[
 ADOPTED
Capital Expenditures]]</f>
        <v>0</v>
      </c>
      <c r="X805" s="71">
        <v>750000</v>
      </c>
      <c r="Y805" s="71"/>
      <c r="Z805" s="71">
        <v>750000</v>
      </c>
      <c r="AA805" s="71"/>
      <c r="AB805" s="72" t="s">
        <v>187</v>
      </c>
      <c r="AC805" s="68" t="s">
        <v>188</v>
      </c>
      <c r="AD805" s="68"/>
      <c r="AE805" s="68" t="s">
        <v>94</v>
      </c>
      <c r="AF805" s="68"/>
      <c r="AG805" s="92"/>
      <c r="AH805" s="72" t="e">
        <v>#N/A</v>
      </c>
      <c r="AI805" s="72"/>
      <c r="AJ805" s="68"/>
      <c r="AK805" s="68"/>
      <c r="AL805" s="68"/>
      <c r="AM805" s="68"/>
      <c r="AN805" s="68"/>
      <c r="AO805" s="68"/>
      <c r="AP805" s="68"/>
      <c r="AQ805" s="68"/>
      <c r="AR805" s="68"/>
      <c r="AS805" s="68" t="s">
        <v>83</v>
      </c>
      <c r="AT805" s="115" t="e">
        <v>#N/A</v>
      </c>
      <c r="AU805" s="116" t="e">
        <f>IF(Table1[[#This Row],[PROPOSED
Form ID Name]]=Table1[[#This Row],[ADOPTED
Form ID Name]],TRUE,FALSE)</f>
        <v>#N/A</v>
      </c>
      <c r="AV805" s="121" t="e">
        <v>#N/A</v>
      </c>
      <c r="AW805" s="122" t="e">
        <f>AND(Table1[[#This Row],[PROPOSED Adjustment Description]]=Table1[[#This Row],[ ADOPTED
Adjustment Description]],TRUE,FALSE)</f>
        <v>#N/A</v>
      </c>
    </row>
    <row r="806" spans="1:49" s="1" customFormat="1" ht="45" customHeight="1" x14ac:dyDescent="0.15">
      <c r="A806" s="61">
        <v>100000</v>
      </c>
      <c r="B806" s="62" t="s">
        <v>57</v>
      </c>
      <c r="C806" s="63">
        <v>9912</v>
      </c>
      <c r="D806" s="62" t="s">
        <v>102</v>
      </c>
      <c r="E806" s="62" t="s">
        <v>83</v>
      </c>
      <c r="F806" s="62" t="s">
        <v>73</v>
      </c>
      <c r="G806" s="62" t="s">
        <v>61</v>
      </c>
      <c r="H806" s="62" t="s">
        <v>62</v>
      </c>
      <c r="I806" s="125">
        <v>58108</v>
      </c>
      <c r="J806" s="126" t="s">
        <v>190</v>
      </c>
      <c r="K806" s="64"/>
      <c r="L806" s="65"/>
      <c r="M806" s="65"/>
      <c r="N806" s="65"/>
      <c r="O806" s="65">
        <f>SUM(Table1[[#This Row],[Salaries and Wages]:[Variable Fringe]])</f>
        <v>-9397</v>
      </c>
      <c r="P806" s="65"/>
      <c r="Q806" s="65"/>
      <c r="R806" s="65"/>
      <c r="S806" s="65"/>
      <c r="T806" s="65"/>
      <c r="U806" s="65"/>
      <c r="V806" s="65"/>
      <c r="W806" s="65">
        <f>SUM(Table1[[#This Row],[ADOPTED
Supplies]:[ADOPTED
Other]])+Table1[[#This Row],[
 ADOPTED
Capital Expenditures]]</f>
        <v>0</v>
      </c>
      <c r="X806" s="65">
        <v>750000</v>
      </c>
      <c r="Y806" s="65"/>
      <c r="Z806" s="65">
        <v>750000</v>
      </c>
      <c r="AA806" s="65"/>
      <c r="AB806" s="66" t="s">
        <v>191</v>
      </c>
      <c r="AC806" s="62" t="s">
        <v>192</v>
      </c>
      <c r="AD806" s="62"/>
      <c r="AE806" s="62" t="s">
        <v>67</v>
      </c>
      <c r="AF806" s="62"/>
      <c r="AG806" s="91"/>
      <c r="AH806" s="66" t="e">
        <v>#N/A</v>
      </c>
      <c r="AI806" s="66"/>
      <c r="AJ806" s="62"/>
      <c r="AK806" s="62"/>
      <c r="AL806" s="62"/>
      <c r="AM806" s="62"/>
      <c r="AN806" s="62"/>
      <c r="AO806" s="62"/>
      <c r="AP806" s="62"/>
      <c r="AQ806" s="62"/>
      <c r="AR806" s="62"/>
      <c r="AS806" s="62" t="s">
        <v>179</v>
      </c>
      <c r="AT806" s="115" t="e">
        <v>#N/A</v>
      </c>
      <c r="AU806" s="116" t="e">
        <f>IF(Table1[[#This Row],[PROPOSED
Form ID Name]]=Table1[[#This Row],[ADOPTED
Form ID Name]],TRUE,FALSE)</f>
        <v>#N/A</v>
      </c>
      <c r="AV806" s="121" t="e">
        <v>#N/A</v>
      </c>
      <c r="AW806" s="122" t="e">
        <f>AND(Table1[[#This Row],[PROPOSED Adjustment Description]]=Table1[[#This Row],[ ADOPTED
Adjustment Description]],TRUE,FALSE)</f>
        <v>#N/A</v>
      </c>
    </row>
    <row r="807" spans="1:49" s="1" customFormat="1" ht="45" customHeight="1" x14ac:dyDescent="0.15">
      <c r="A807" s="67">
        <v>100000</v>
      </c>
      <c r="B807" s="68" t="s">
        <v>57</v>
      </c>
      <c r="C807" s="69">
        <v>9912</v>
      </c>
      <c r="D807" s="68" t="s">
        <v>102</v>
      </c>
      <c r="E807" s="68" t="s">
        <v>83</v>
      </c>
      <c r="F807" s="68" t="s">
        <v>73</v>
      </c>
      <c r="G807" s="68" t="s">
        <v>61</v>
      </c>
      <c r="H807" s="68" t="s">
        <v>62</v>
      </c>
      <c r="I807" s="125">
        <v>58109</v>
      </c>
      <c r="J807" s="126" t="s">
        <v>193</v>
      </c>
      <c r="K807" s="70"/>
      <c r="L807" s="71"/>
      <c r="M807" s="71"/>
      <c r="N807" s="71"/>
      <c r="O807" s="71">
        <f>SUM(Table1[[#This Row],[Salaries and Wages]:[Variable Fringe]])</f>
        <v>-5525</v>
      </c>
      <c r="P807" s="71"/>
      <c r="Q807" s="71"/>
      <c r="R807" s="71"/>
      <c r="S807" s="71"/>
      <c r="T807" s="71"/>
      <c r="U807" s="71"/>
      <c r="V807" s="71"/>
      <c r="W807" s="71">
        <f>SUM(Table1[[#This Row],[ADOPTED
Supplies]:[ADOPTED
Other]])+Table1[[#This Row],[
 ADOPTED
Capital Expenditures]]</f>
        <v>0</v>
      </c>
      <c r="X807" s="71">
        <v>1200000</v>
      </c>
      <c r="Y807" s="71"/>
      <c r="Z807" s="71">
        <v>1200000</v>
      </c>
      <c r="AA807" s="71"/>
      <c r="AB807" s="72" t="s">
        <v>194</v>
      </c>
      <c r="AC807" s="68" t="s">
        <v>195</v>
      </c>
      <c r="AD807" s="68"/>
      <c r="AE807" s="68" t="s">
        <v>67</v>
      </c>
      <c r="AF807" s="68"/>
      <c r="AG807" s="92"/>
      <c r="AH807" s="72" t="e">
        <v>#N/A</v>
      </c>
      <c r="AI807" s="72"/>
      <c r="AJ807" s="68"/>
      <c r="AK807" s="68"/>
      <c r="AL807" s="68"/>
      <c r="AM807" s="68"/>
      <c r="AN807" s="68"/>
      <c r="AO807" s="68"/>
      <c r="AP807" s="68"/>
      <c r="AQ807" s="68"/>
      <c r="AR807" s="68"/>
      <c r="AS807" s="68" t="s">
        <v>179</v>
      </c>
      <c r="AT807" s="115" t="e">
        <v>#N/A</v>
      </c>
      <c r="AU807" s="116" t="e">
        <f>IF(Table1[[#This Row],[PROPOSED
Form ID Name]]=Table1[[#This Row],[ADOPTED
Form ID Name]],TRUE,FALSE)</f>
        <v>#N/A</v>
      </c>
      <c r="AV807" s="121" t="e">
        <v>#N/A</v>
      </c>
      <c r="AW807" s="122" t="e">
        <f>AND(Table1[[#This Row],[PROPOSED Adjustment Description]]=Table1[[#This Row],[ ADOPTED
Adjustment Description]],TRUE,FALSE)</f>
        <v>#N/A</v>
      </c>
    </row>
    <row r="808" spans="1:49" s="1" customFormat="1" ht="45" customHeight="1" x14ac:dyDescent="0.15">
      <c r="A808" s="61">
        <v>100000</v>
      </c>
      <c r="B808" s="62" t="s">
        <v>57</v>
      </c>
      <c r="C808" s="63">
        <v>9912</v>
      </c>
      <c r="D808" s="62" t="s">
        <v>102</v>
      </c>
      <c r="E808" s="62" t="s">
        <v>83</v>
      </c>
      <c r="F808" s="62" t="s">
        <v>73</v>
      </c>
      <c r="G808" s="62" t="s">
        <v>61</v>
      </c>
      <c r="H808" s="62" t="s">
        <v>62</v>
      </c>
      <c r="I808" s="125">
        <v>58110</v>
      </c>
      <c r="J808" s="126" t="s">
        <v>197</v>
      </c>
      <c r="K808" s="64"/>
      <c r="L808" s="65"/>
      <c r="M808" s="65"/>
      <c r="N808" s="65"/>
      <c r="O808" s="65">
        <f>SUM(Table1[[#This Row],[Salaries and Wages]:[Variable Fringe]])</f>
        <v>-8809</v>
      </c>
      <c r="P808" s="65"/>
      <c r="Q808" s="65"/>
      <c r="R808" s="65"/>
      <c r="S808" s="65"/>
      <c r="T808" s="65"/>
      <c r="U808" s="65"/>
      <c r="V808" s="65"/>
      <c r="W808" s="65">
        <f>SUM(Table1[[#This Row],[ADOPTED
Supplies]:[ADOPTED
Other]])+Table1[[#This Row],[
 ADOPTED
Capital Expenditures]]</f>
        <v>0</v>
      </c>
      <c r="X808" s="65">
        <v>1500000</v>
      </c>
      <c r="Y808" s="65"/>
      <c r="Z808" s="65">
        <v>1500000</v>
      </c>
      <c r="AA808" s="65"/>
      <c r="AB808" s="66" t="s">
        <v>198</v>
      </c>
      <c r="AC808" s="62" t="s">
        <v>199</v>
      </c>
      <c r="AD808" s="62"/>
      <c r="AE808" s="62" t="s">
        <v>67</v>
      </c>
      <c r="AF808" s="62"/>
      <c r="AG808" s="91"/>
      <c r="AH808" s="66" t="e">
        <v>#N/A</v>
      </c>
      <c r="AI808" s="66"/>
      <c r="AJ808" s="62"/>
      <c r="AK808" s="62"/>
      <c r="AL808" s="62"/>
      <c r="AM808" s="62"/>
      <c r="AN808" s="62"/>
      <c r="AO808" s="62"/>
      <c r="AP808" s="62"/>
      <c r="AQ808" s="62"/>
      <c r="AR808" s="62"/>
      <c r="AS808" s="62" t="s">
        <v>179</v>
      </c>
      <c r="AT808" s="115" t="e">
        <v>#N/A</v>
      </c>
      <c r="AU808" s="116" t="e">
        <f>IF(Table1[[#This Row],[PROPOSED
Form ID Name]]=Table1[[#This Row],[ADOPTED
Form ID Name]],TRUE,FALSE)</f>
        <v>#N/A</v>
      </c>
      <c r="AV808" s="121" t="e">
        <v>#N/A</v>
      </c>
      <c r="AW808" s="122" t="e">
        <f>AND(Table1[[#This Row],[PROPOSED Adjustment Description]]=Table1[[#This Row],[ ADOPTED
Adjustment Description]],TRUE,FALSE)</f>
        <v>#N/A</v>
      </c>
    </row>
    <row r="809" spans="1:49" s="1" customFormat="1" ht="45" customHeight="1" x14ac:dyDescent="0.15">
      <c r="A809" s="67">
        <v>100000</v>
      </c>
      <c r="B809" s="79" t="s">
        <v>57</v>
      </c>
      <c r="C809" s="69">
        <v>2115</v>
      </c>
      <c r="D809" s="79" t="s">
        <v>898</v>
      </c>
      <c r="E809" s="79"/>
      <c r="F809" s="79" t="s">
        <v>83</v>
      </c>
      <c r="G809" s="79" t="s">
        <v>83</v>
      </c>
      <c r="H809" s="79" t="s">
        <v>83</v>
      </c>
      <c r="I809" s="125">
        <v>58111</v>
      </c>
      <c r="J809" s="127" t="s">
        <v>2909</v>
      </c>
      <c r="K809" s="86">
        <v>-11</v>
      </c>
      <c r="L809" s="83">
        <v>-597488</v>
      </c>
      <c r="M809" s="83">
        <v>-173823</v>
      </c>
      <c r="N809" s="83">
        <v>-99736</v>
      </c>
      <c r="O809" s="83">
        <f>SUM(Table1[[#This Row],[Salaries and Wages]:[Variable Fringe]])</f>
        <v>-6004</v>
      </c>
      <c r="P809" s="83">
        <v>-55800</v>
      </c>
      <c r="Q809" s="83">
        <v>-532913</v>
      </c>
      <c r="R809" s="81"/>
      <c r="S809" s="81"/>
      <c r="T809" s="81"/>
      <c r="U809" s="81"/>
      <c r="V809" s="81"/>
      <c r="W809" s="81">
        <f>SUM(Table1[[#This Row],[ADOPTED
Supplies]:[ADOPTED
Other]])+Table1[[#This Row],[
 ADOPTED
Capital Expenditures]]</f>
        <v>0</v>
      </c>
      <c r="X809" s="81"/>
      <c r="Y809" s="81"/>
      <c r="Z809" s="83">
        <v>-1459760</v>
      </c>
      <c r="AA809" s="81"/>
      <c r="AB809" s="79" t="s">
        <v>2910</v>
      </c>
      <c r="AC809" s="68" t="s">
        <v>2910</v>
      </c>
      <c r="AD809" s="72" t="s">
        <v>2911</v>
      </c>
      <c r="AE809" s="79"/>
      <c r="AF809" s="68"/>
      <c r="AG809" s="92"/>
      <c r="AH809" s="72" t="e">
        <v>#N/A</v>
      </c>
      <c r="AI809" s="72"/>
      <c r="AJ809" s="68"/>
      <c r="AK809" s="68"/>
      <c r="AL809" s="68"/>
      <c r="AM809" s="68"/>
      <c r="AN809" s="68"/>
      <c r="AO809" s="68"/>
      <c r="AP809" s="68"/>
      <c r="AQ809" s="68"/>
      <c r="AR809" s="68"/>
      <c r="AS809" s="68" t="s">
        <v>83</v>
      </c>
      <c r="AT809" s="115" t="e">
        <v>#N/A</v>
      </c>
      <c r="AU809" s="116" t="e">
        <f>IF(Table1[[#This Row],[PROPOSED
Form ID Name]]=Table1[[#This Row],[ADOPTED
Form ID Name]],TRUE,FALSE)</f>
        <v>#N/A</v>
      </c>
      <c r="AV809" s="121" t="e">
        <v>#N/A</v>
      </c>
      <c r="AW809" s="122" t="e">
        <f>AND(Table1[[#This Row],[PROPOSED Adjustment Description]]=Table1[[#This Row],[ ADOPTED
Adjustment Description]],TRUE,FALSE)</f>
        <v>#N/A</v>
      </c>
    </row>
    <row r="810" spans="1:49" s="1" customFormat="1" ht="45" customHeight="1" x14ac:dyDescent="0.15">
      <c r="A810" s="61">
        <v>100000</v>
      </c>
      <c r="B810" s="73" t="s">
        <v>57</v>
      </c>
      <c r="C810" s="63">
        <v>1713</v>
      </c>
      <c r="D810" s="73" t="s">
        <v>875</v>
      </c>
      <c r="E810" s="73" t="s">
        <v>103</v>
      </c>
      <c r="F810" s="73" t="s">
        <v>60</v>
      </c>
      <c r="G810" s="73" t="s">
        <v>61</v>
      </c>
      <c r="H810" s="73" t="s">
        <v>83</v>
      </c>
      <c r="I810" s="125">
        <v>58113</v>
      </c>
      <c r="J810" s="127" t="s">
        <v>2912</v>
      </c>
      <c r="K810" s="74"/>
      <c r="L810" s="75"/>
      <c r="M810" s="75"/>
      <c r="N810" s="75"/>
      <c r="O810" s="75">
        <f>SUM(Table1[[#This Row],[Salaries and Wages]:[Variable Fringe]])</f>
        <v>0</v>
      </c>
      <c r="P810" s="75">
        <v>250000</v>
      </c>
      <c r="Q810" s="75"/>
      <c r="R810" s="75"/>
      <c r="S810" s="75"/>
      <c r="T810" s="75"/>
      <c r="U810" s="75"/>
      <c r="V810" s="75"/>
      <c r="W810" s="75">
        <f>SUM(Table1[[#This Row],[ADOPTED
Supplies]:[ADOPTED
Other]])+Table1[[#This Row],[
 ADOPTED
Capital Expenditures]]</f>
        <v>155000</v>
      </c>
      <c r="X810" s="75"/>
      <c r="Y810" s="75"/>
      <c r="Z810" s="75">
        <v>250000</v>
      </c>
      <c r="AA810" s="75"/>
      <c r="AB810" s="76" t="s">
        <v>2913</v>
      </c>
      <c r="AC810" s="62" t="s">
        <v>2914</v>
      </c>
      <c r="AD810" s="62" t="s">
        <v>2915</v>
      </c>
      <c r="AE810" s="73" t="s">
        <v>67</v>
      </c>
      <c r="AF810" s="66" t="s">
        <v>2916</v>
      </c>
      <c r="AG810" s="91"/>
      <c r="AH810" s="66" t="e">
        <v>#N/A</v>
      </c>
      <c r="AI810" s="66"/>
      <c r="AJ810" s="66"/>
      <c r="AK810" s="66"/>
      <c r="AL810" s="66"/>
      <c r="AM810" s="66"/>
      <c r="AN810" s="66"/>
      <c r="AO810" s="66"/>
      <c r="AP810" s="66"/>
      <c r="AQ810" s="66"/>
      <c r="AR810" s="66"/>
      <c r="AS810" s="62" t="s">
        <v>83</v>
      </c>
      <c r="AT810" s="115" t="e">
        <v>#N/A</v>
      </c>
      <c r="AU810" s="116" t="e">
        <f>IF(Table1[[#This Row],[PROPOSED
Form ID Name]]=Table1[[#This Row],[ADOPTED
Form ID Name]],TRUE,FALSE)</f>
        <v>#N/A</v>
      </c>
      <c r="AV810" s="121" t="e">
        <v>#N/A</v>
      </c>
      <c r="AW810" s="122" t="e">
        <f>AND(Table1[[#This Row],[PROPOSED Adjustment Description]]=Table1[[#This Row],[ ADOPTED
Adjustment Description]],TRUE,FALSE)</f>
        <v>#N/A</v>
      </c>
    </row>
    <row r="811" spans="1:49" s="1" customFormat="1" ht="45" customHeight="1" x14ac:dyDescent="0.15">
      <c r="A811" s="67">
        <v>100000</v>
      </c>
      <c r="B811" s="68" t="s">
        <v>57</v>
      </c>
      <c r="C811" s="69">
        <v>110211</v>
      </c>
      <c r="D811" s="68" t="s">
        <v>2208</v>
      </c>
      <c r="E811" s="68" t="s">
        <v>103</v>
      </c>
      <c r="F811" s="68" t="s">
        <v>60</v>
      </c>
      <c r="G811" s="68" t="s">
        <v>104</v>
      </c>
      <c r="H811" s="68" t="s">
        <v>83</v>
      </c>
      <c r="I811" s="125">
        <v>58114</v>
      </c>
      <c r="J811" s="126" t="s">
        <v>2917</v>
      </c>
      <c r="K811" s="70"/>
      <c r="L811" s="71"/>
      <c r="M811" s="71"/>
      <c r="N811" s="71"/>
      <c r="O811" s="71">
        <f>SUM(Table1[[#This Row],[Salaries and Wages]:[Variable Fringe]])</f>
        <v>900000</v>
      </c>
      <c r="P811" s="71"/>
      <c r="Q811" s="71">
        <v>41791</v>
      </c>
      <c r="R811" s="71"/>
      <c r="S811" s="71"/>
      <c r="T811" s="71"/>
      <c r="U811" s="71"/>
      <c r="V811" s="71"/>
      <c r="W811" s="71">
        <f>SUM(Table1[[#This Row],[ADOPTED
Supplies]:[ADOPTED
Other]])+Table1[[#This Row],[
 ADOPTED
Capital Expenditures]]</f>
        <v>0</v>
      </c>
      <c r="X811" s="71"/>
      <c r="Y811" s="71"/>
      <c r="Z811" s="71">
        <v>41791</v>
      </c>
      <c r="AA811" s="71"/>
      <c r="AB811" s="72" t="s">
        <v>2918</v>
      </c>
      <c r="AC811" s="68" t="s">
        <v>2919</v>
      </c>
      <c r="AD811" s="72" t="s">
        <v>2211</v>
      </c>
      <c r="AE811" s="68" t="s">
        <v>94</v>
      </c>
      <c r="AF811" s="68" t="s">
        <v>69</v>
      </c>
      <c r="AG811" s="92"/>
      <c r="AH811" s="72" t="e">
        <v>#N/A</v>
      </c>
      <c r="AI811" s="72"/>
      <c r="AJ811" s="68"/>
      <c r="AK811" s="68"/>
      <c r="AL811" s="68"/>
      <c r="AM811" s="68"/>
      <c r="AN811" s="68"/>
      <c r="AO811" s="68"/>
      <c r="AP811" s="68"/>
      <c r="AQ811" s="68"/>
      <c r="AR811" s="68"/>
      <c r="AS811" s="68" t="s">
        <v>83</v>
      </c>
      <c r="AT811" s="115" t="e">
        <v>#N/A</v>
      </c>
      <c r="AU811" s="116" t="e">
        <f>IF(Table1[[#This Row],[PROPOSED
Form ID Name]]=Table1[[#This Row],[ADOPTED
Form ID Name]],TRUE,FALSE)</f>
        <v>#N/A</v>
      </c>
      <c r="AV811" s="121" t="e">
        <v>#N/A</v>
      </c>
      <c r="AW811" s="122" t="e">
        <f>AND(Table1[[#This Row],[PROPOSED Adjustment Description]]=Table1[[#This Row],[ ADOPTED
Adjustment Description]],TRUE,FALSE)</f>
        <v>#N/A</v>
      </c>
    </row>
    <row r="812" spans="1:49" s="1" customFormat="1" ht="45" customHeight="1" x14ac:dyDescent="0.15">
      <c r="A812" s="61">
        <v>100000</v>
      </c>
      <c r="B812" s="62" t="s">
        <v>57</v>
      </c>
      <c r="C812" s="63">
        <v>110911</v>
      </c>
      <c r="D812" s="62" t="s">
        <v>2224</v>
      </c>
      <c r="E812" s="62" t="s">
        <v>103</v>
      </c>
      <c r="F812" s="62" t="s">
        <v>60</v>
      </c>
      <c r="G812" s="62" t="s">
        <v>104</v>
      </c>
      <c r="H812" s="62" t="s">
        <v>83</v>
      </c>
      <c r="I812" s="125">
        <v>58115</v>
      </c>
      <c r="J812" s="126" t="s">
        <v>2920</v>
      </c>
      <c r="K812" s="64"/>
      <c r="L812" s="65"/>
      <c r="M812" s="65"/>
      <c r="N812" s="65"/>
      <c r="O812" s="65">
        <f>SUM(Table1[[#This Row],[Salaries and Wages]:[Variable Fringe]])</f>
        <v>-500000</v>
      </c>
      <c r="P812" s="65"/>
      <c r="Q812" s="65">
        <v>88633</v>
      </c>
      <c r="R812" s="65"/>
      <c r="S812" s="65"/>
      <c r="T812" s="65"/>
      <c r="U812" s="65"/>
      <c r="V812" s="65"/>
      <c r="W812" s="65">
        <f>SUM(Table1[[#This Row],[ADOPTED
Supplies]:[ADOPTED
Other]])+Table1[[#This Row],[
 ADOPTED
Capital Expenditures]]</f>
        <v>0</v>
      </c>
      <c r="X812" s="65"/>
      <c r="Y812" s="65"/>
      <c r="Z812" s="65">
        <v>88633</v>
      </c>
      <c r="AA812" s="65"/>
      <c r="AB812" s="66" t="s">
        <v>2921</v>
      </c>
      <c r="AC812" s="62" t="s">
        <v>2919</v>
      </c>
      <c r="AD812" s="66" t="s">
        <v>2211</v>
      </c>
      <c r="AE812" s="62" t="s">
        <v>94</v>
      </c>
      <c r="AF812" s="62" t="s">
        <v>69</v>
      </c>
      <c r="AG812" s="91"/>
      <c r="AH812" s="66" t="e">
        <v>#N/A</v>
      </c>
      <c r="AI812" s="66"/>
      <c r="AJ812" s="62"/>
      <c r="AK812" s="62"/>
      <c r="AL812" s="62"/>
      <c r="AM812" s="62"/>
      <c r="AN812" s="62"/>
      <c r="AO812" s="62"/>
      <c r="AP812" s="62"/>
      <c r="AQ812" s="62"/>
      <c r="AR812" s="62"/>
      <c r="AS812" s="62" t="s">
        <v>83</v>
      </c>
      <c r="AT812" s="115" t="e">
        <v>#N/A</v>
      </c>
      <c r="AU812" s="116" t="e">
        <f>IF(Table1[[#This Row],[PROPOSED
Form ID Name]]=Table1[[#This Row],[ADOPTED
Form ID Name]],TRUE,FALSE)</f>
        <v>#N/A</v>
      </c>
      <c r="AV812" s="121" t="e">
        <v>#N/A</v>
      </c>
      <c r="AW812" s="122" t="e">
        <f>AND(Table1[[#This Row],[PROPOSED Adjustment Description]]=Table1[[#This Row],[ ADOPTED
Adjustment Description]],TRUE,FALSE)</f>
        <v>#N/A</v>
      </c>
    </row>
    <row r="813" spans="1:49" s="1" customFormat="1" ht="45" customHeight="1" x14ac:dyDescent="0.15">
      <c r="A813" s="67">
        <v>100000</v>
      </c>
      <c r="B813" s="68" t="s">
        <v>57</v>
      </c>
      <c r="C813" s="69">
        <v>1611</v>
      </c>
      <c r="D813" s="68" t="s">
        <v>504</v>
      </c>
      <c r="E813" s="68"/>
      <c r="F813" s="68" t="s">
        <v>83</v>
      </c>
      <c r="G813" s="68" t="s">
        <v>61</v>
      </c>
      <c r="H813" s="68" t="s">
        <v>83</v>
      </c>
      <c r="I813" s="125">
        <v>58121</v>
      </c>
      <c r="J813" s="126" t="s">
        <v>2922</v>
      </c>
      <c r="K813" s="70">
        <v>3</v>
      </c>
      <c r="L813" s="71">
        <v>106877</v>
      </c>
      <c r="M813" s="71">
        <v>65682</v>
      </c>
      <c r="N813" s="71">
        <v>31187</v>
      </c>
      <c r="O813" s="71">
        <f>SUM(Table1[[#This Row],[Salaries and Wages]:[Variable Fringe]])</f>
        <v>0</v>
      </c>
      <c r="P813" s="71"/>
      <c r="Q813" s="71">
        <v>600000</v>
      </c>
      <c r="R813" s="71"/>
      <c r="S813" s="71"/>
      <c r="T813" s="71"/>
      <c r="U813" s="71"/>
      <c r="V813" s="71"/>
      <c r="W813" s="71">
        <f>SUM(Table1[[#This Row],[ADOPTED
Supplies]:[ADOPTED
Other]])+Table1[[#This Row],[
 ADOPTED
Capital Expenditures]]</f>
        <v>0</v>
      </c>
      <c r="X813" s="71"/>
      <c r="Y813" s="71"/>
      <c r="Z813" s="71">
        <v>803746</v>
      </c>
      <c r="AA813" s="71"/>
      <c r="AB813" s="72" t="s">
        <v>2923</v>
      </c>
      <c r="AC813" s="68" t="s">
        <v>2924</v>
      </c>
      <c r="AD813" s="68"/>
      <c r="AE813" s="68" t="s">
        <v>67</v>
      </c>
      <c r="AF813" s="68"/>
      <c r="AG813" s="92"/>
      <c r="AH813" s="72" t="e">
        <v>#N/A</v>
      </c>
      <c r="AI813" s="72"/>
      <c r="AJ813" s="68"/>
      <c r="AK813" s="68"/>
      <c r="AL813" s="68"/>
      <c r="AM813" s="68"/>
      <c r="AN813" s="68"/>
      <c r="AO813" s="68"/>
      <c r="AP813" s="68"/>
      <c r="AQ813" s="68"/>
      <c r="AR813" s="68"/>
      <c r="AS813" s="68" t="s">
        <v>179</v>
      </c>
      <c r="AT813" s="115" t="e">
        <v>#N/A</v>
      </c>
      <c r="AU813" s="116" t="e">
        <f>IF(Table1[[#This Row],[PROPOSED
Form ID Name]]=Table1[[#This Row],[ADOPTED
Form ID Name]],TRUE,FALSE)</f>
        <v>#N/A</v>
      </c>
      <c r="AV813" s="121" t="e">
        <v>#N/A</v>
      </c>
      <c r="AW813" s="122" t="e">
        <f>AND(Table1[[#This Row],[PROPOSED Adjustment Description]]=Table1[[#This Row],[ ADOPTED
Adjustment Description]],TRUE,FALSE)</f>
        <v>#N/A</v>
      </c>
    </row>
    <row r="814" spans="1:49" s="1" customFormat="1" ht="45" customHeight="1" x14ac:dyDescent="0.15">
      <c r="A814" s="61">
        <v>100000</v>
      </c>
      <c r="B814" s="62" t="s">
        <v>57</v>
      </c>
      <c r="C814" s="63">
        <v>9912</v>
      </c>
      <c r="D814" s="62" t="s">
        <v>102</v>
      </c>
      <c r="E814" s="62" t="s">
        <v>83</v>
      </c>
      <c r="F814" s="62" t="s">
        <v>60</v>
      </c>
      <c r="G814" s="62" t="s">
        <v>61</v>
      </c>
      <c r="H814" s="62" t="s">
        <v>83</v>
      </c>
      <c r="I814" s="125">
        <v>58122</v>
      </c>
      <c r="J814" s="126" t="s">
        <v>202</v>
      </c>
      <c r="K814" s="64"/>
      <c r="L814" s="65"/>
      <c r="M814" s="65"/>
      <c r="N814" s="65"/>
      <c r="O814" s="65">
        <f>SUM(Table1[[#This Row],[Salaries and Wages]:[Variable Fringe]])</f>
        <v>97728</v>
      </c>
      <c r="P814" s="65"/>
      <c r="Q814" s="65"/>
      <c r="R814" s="65"/>
      <c r="S814" s="65"/>
      <c r="T814" s="65"/>
      <c r="U814" s="65"/>
      <c r="V814" s="65"/>
      <c r="W814" s="65">
        <f>SUM(Table1[[#This Row],[ADOPTED
Supplies]:[ADOPTED
Other]])+Table1[[#This Row],[
 ADOPTED
Capital Expenditures]]</f>
        <v>0</v>
      </c>
      <c r="X814" s="65">
        <v>135000</v>
      </c>
      <c r="Y814" s="65"/>
      <c r="Z814" s="65">
        <v>135000</v>
      </c>
      <c r="AA814" s="65"/>
      <c r="AB814" s="66" t="s">
        <v>203</v>
      </c>
      <c r="AC814" s="62" t="s">
        <v>204</v>
      </c>
      <c r="AD814" s="62"/>
      <c r="AE814" s="62" t="s">
        <v>94</v>
      </c>
      <c r="AF814" s="62"/>
      <c r="AG814" s="91"/>
      <c r="AH814" s="66" t="e">
        <v>#N/A</v>
      </c>
      <c r="AI814" s="66"/>
      <c r="AJ814" s="62"/>
      <c r="AK814" s="62"/>
      <c r="AL814" s="62"/>
      <c r="AM814" s="62"/>
      <c r="AN814" s="62"/>
      <c r="AO814" s="62"/>
      <c r="AP814" s="62"/>
      <c r="AQ814" s="62"/>
      <c r="AR814" s="62"/>
      <c r="AS814" s="62" t="s">
        <v>83</v>
      </c>
      <c r="AT814" s="115" t="e">
        <v>#N/A</v>
      </c>
      <c r="AU814" s="116" t="e">
        <f>IF(Table1[[#This Row],[PROPOSED
Form ID Name]]=Table1[[#This Row],[ADOPTED
Form ID Name]],TRUE,FALSE)</f>
        <v>#N/A</v>
      </c>
      <c r="AV814" s="121" t="e">
        <v>#N/A</v>
      </c>
      <c r="AW814" s="122" t="e">
        <f>AND(Table1[[#This Row],[PROPOSED Adjustment Description]]=Table1[[#This Row],[ ADOPTED
Adjustment Description]],TRUE,FALSE)</f>
        <v>#N/A</v>
      </c>
    </row>
    <row r="815" spans="1:49" s="1" customFormat="1" ht="45" customHeight="1" x14ac:dyDescent="0.15">
      <c r="A815" s="67">
        <v>100000</v>
      </c>
      <c r="B815" s="68" t="s">
        <v>57</v>
      </c>
      <c r="C815" s="69">
        <v>9911</v>
      </c>
      <c r="D815" s="68" t="s">
        <v>82</v>
      </c>
      <c r="E815" s="68" t="s">
        <v>83</v>
      </c>
      <c r="F815" s="68" t="s">
        <v>83</v>
      </c>
      <c r="G815" s="68" t="s">
        <v>134</v>
      </c>
      <c r="H815" s="68" t="s">
        <v>83</v>
      </c>
      <c r="I815" s="125">
        <v>58123</v>
      </c>
      <c r="J815" s="126" t="s">
        <v>205</v>
      </c>
      <c r="K815" s="70"/>
      <c r="L815" s="71"/>
      <c r="M815" s="71"/>
      <c r="N815" s="71"/>
      <c r="O815" s="71">
        <f>SUM(Table1[[#This Row],[Salaries and Wages]:[Variable Fringe]])</f>
        <v>0</v>
      </c>
      <c r="P815" s="71"/>
      <c r="Q815" s="71"/>
      <c r="R815" s="71"/>
      <c r="S815" s="71"/>
      <c r="T815" s="71"/>
      <c r="U815" s="71"/>
      <c r="V815" s="71"/>
      <c r="W815" s="71">
        <f>SUM(Table1[[#This Row],[ADOPTED
Supplies]:[ADOPTED
Other]])+Table1[[#This Row],[
 ADOPTED
Capital Expenditures]]</f>
        <v>-500000</v>
      </c>
      <c r="X815" s="71"/>
      <c r="Y815" s="71"/>
      <c r="Z815" s="71"/>
      <c r="AA815" s="77">
        <v>-701594</v>
      </c>
      <c r="AB815" s="72" t="s">
        <v>206</v>
      </c>
      <c r="AC815" s="68" t="s">
        <v>207</v>
      </c>
      <c r="AD815" s="68" t="s">
        <v>208</v>
      </c>
      <c r="AE815" s="68" t="s">
        <v>94</v>
      </c>
      <c r="AF815" s="68" t="s">
        <v>69</v>
      </c>
      <c r="AG815" s="92"/>
      <c r="AH815" s="72" t="e">
        <v>#N/A</v>
      </c>
      <c r="AI815" s="72"/>
      <c r="AJ815" s="68"/>
      <c r="AK815" s="68"/>
      <c r="AL815" s="68"/>
      <c r="AM815" s="68"/>
      <c r="AN815" s="68"/>
      <c r="AO815" s="68"/>
      <c r="AP815" s="68"/>
      <c r="AQ815" s="68"/>
      <c r="AR815" s="68"/>
      <c r="AS815" s="68" t="s">
        <v>83</v>
      </c>
      <c r="AT815" s="115" t="e">
        <v>#N/A</v>
      </c>
      <c r="AU815" s="116" t="e">
        <f>IF(Table1[[#This Row],[PROPOSED
Form ID Name]]=Table1[[#This Row],[ADOPTED
Form ID Name]],TRUE,FALSE)</f>
        <v>#N/A</v>
      </c>
      <c r="AV815" s="121" t="e">
        <v>#N/A</v>
      </c>
      <c r="AW815" s="122" t="e">
        <f>AND(Table1[[#This Row],[PROPOSED Adjustment Description]]=Table1[[#This Row],[ ADOPTED
Adjustment Description]],TRUE,FALSE)</f>
        <v>#N/A</v>
      </c>
    </row>
    <row r="816" spans="1:49" s="1" customFormat="1" ht="45" customHeight="1" x14ac:dyDescent="0.15">
      <c r="A816" s="67">
        <v>200205</v>
      </c>
      <c r="B816" s="68" t="s">
        <v>96</v>
      </c>
      <c r="C816" s="69">
        <v>9913</v>
      </c>
      <c r="D816" s="68" t="s">
        <v>1553</v>
      </c>
      <c r="E816" s="68" t="s">
        <v>83</v>
      </c>
      <c r="F816" s="68" t="s">
        <v>83</v>
      </c>
      <c r="G816" s="68" t="s">
        <v>134</v>
      </c>
      <c r="H816" s="68" t="s">
        <v>83</v>
      </c>
      <c r="I816" s="125">
        <v>58124</v>
      </c>
      <c r="J816" s="126" t="s">
        <v>2925</v>
      </c>
      <c r="K816" s="70"/>
      <c r="L816" s="71"/>
      <c r="M816" s="71"/>
      <c r="N816" s="71"/>
      <c r="O816" s="71">
        <f>SUM(Table1[[#This Row],[Salaries and Wages]:[Variable Fringe]])</f>
        <v>0</v>
      </c>
      <c r="P816" s="71"/>
      <c r="Q816" s="71"/>
      <c r="R816" s="71"/>
      <c r="S816" s="71"/>
      <c r="T816" s="71"/>
      <c r="U816" s="71"/>
      <c r="V816" s="71"/>
      <c r="W816" s="71">
        <f>SUM(Table1[[#This Row],[ADOPTED
Supplies]:[ADOPTED
Other]])+Table1[[#This Row],[
 ADOPTED
Capital Expenditures]]</f>
        <v>0</v>
      </c>
      <c r="X816" s="71"/>
      <c r="Y816" s="71"/>
      <c r="Z816" s="71"/>
      <c r="AA816" s="77">
        <v>-539688</v>
      </c>
      <c r="AB816" s="72" t="s">
        <v>2926</v>
      </c>
      <c r="AC816" s="68" t="s">
        <v>207</v>
      </c>
      <c r="AD816" s="68" t="s">
        <v>208</v>
      </c>
      <c r="AE816" s="68" t="s">
        <v>94</v>
      </c>
      <c r="AF816" s="68" t="s">
        <v>69</v>
      </c>
      <c r="AG816" s="92"/>
      <c r="AH816" s="72" t="e">
        <v>#N/A</v>
      </c>
      <c r="AI816" s="72"/>
      <c r="AJ816" s="68"/>
      <c r="AK816" s="68"/>
      <c r="AL816" s="68"/>
      <c r="AM816" s="68"/>
      <c r="AN816" s="68"/>
      <c r="AO816" s="68"/>
      <c r="AP816" s="68"/>
      <c r="AQ816" s="68" t="s">
        <v>83</v>
      </c>
      <c r="AR816" s="68"/>
      <c r="AS816" s="68"/>
      <c r="AT816" s="115" t="e">
        <v>#N/A</v>
      </c>
      <c r="AU816" s="117" t="e">
        <f>IF(Table1[[#This Row],[PROPOSED
Form ID Name]]=Table1[[#This Row],[ADOPTED
Form ID Name]],TRUE,FALSE)</f>
        <v>#N/A</v>
      </c>
      <c r="AV816" s="121" t="e">
        <v>#N/A</v>
      </c>
      <c r="AW816" s="122" t="e">
        <f>AND(Table1[[#This Row],[PROPOSED Adjustment Description]]=Table1[[#This Row],[ ADOPTED
Adjustment Description]],TRUE,FALSE)</f>
        <v>#N/A</v>
      </c>
    </row>
    <row r="817" spans="1:49" s="1" customFormat="1" ht="45" customHeight="1" x14ac:dyDescent="0.15">
      <c r="A817" s="61">
        <v>100000</v>
      </c>
      <c r="B817" s="73" t="s">
        <v>57</v>
      </c>
      <c r="C817" s="63">
        <v>171415</v>
      </c>
      <c r="D817" s="73" t="s">
        <v>1271</v>
      </c>
      <c r="E817" s="73" t="s">
        <v>83</v>
      </c>
      <c r="F817" s="73" t="s">
        <v>83</v>
      </c>
      <c r="G817" s="73" t="s">
        <v>61</v>
      </c>
      <c r="H817" s="73" t="s">
        <v>83</v>
      </c>
      <c r="I817" s="125">
        <v>58125</v>
      </c>
      <c r="J817" s="127" t="s">
        <v>2927</v>
      </c>
      <c r="K817" s="74">
        <v>1</v>
      </c>
      <c r="L817" s="75">
        <v>23534</v>
      </c>
      <c r="M817" s="75">
        <v>17926</v>
      </c>
      <c r="N817" s="75">
        <v>9614</v>
      </c>
      <c r="O817" s="75">
        <f>SUM(Table1[[#This Row],[Salaries and Wages]:[Variable Fringe]])</f>
        <v>57603</v>
      </c>
      <c r="P817" s="75">
        <v>4700</v>
      </c>
      <c r="Q817" s="75">
        <v>784400</v>
      </c>
      <c r="R817" s="75"/>
      <c r="S817" s="75">
        <v>25900</v>
      </c>
      <c r="T817" s="75"/>
      <c r="U817" s="75"/>
      <c r="V817" s="75"/>
      <c r="W817" s="75">
        <f>SUM(Table1[[#This Row],[ADOPTED
Supplies]:[ADOPTED
Other]])+Table1[[#This Row],[
 ADOPTED
Capital Expenditures]]</f>
        <v>0</v>
      </c>
      <c r="X817" s="75"/>
      <c r="Y817" s="75"/>
      <c r="Z817" s="75">
        <v>866074</v>
      </c>
      <c r="AA817" s="75"/>
      <c r="AB817" s="73" t="s">
        <v>2928</v>
      </c>
      <c r="AC817" s="62" t="s">
        <v>2929</v>
      </c>
      <c r="AD817" s="62" t="s">
        <v>2930</v>
      </c>
      <c r="AE817" s="73" t="s">
        <v>94</v>
      </c>
      <c r="AF817" s="62"/>
      <c r="AG817" s="91"/>
      <c r="AH817" s="66" t="e">
        <v>#N/A</v>
      </c>
      <c r="AI817" s="66"/>
      <c r="AJ817" s="62"/>
      <c r="AK817" s="62"/>
      <c r="AL817" s="62"/>
      <c r="AM817" s="62"/>
      <c r="AN817" s="62"/>
      <c r="AO817" s="62"/>
      <c r="AP817" s="62"/>
      <c r="AQ817" s="62"/>
      <c r="AR817" s="62"/>
      <c r="AS817" s="62" t="s">
        <v>83</v>
      </c>
      <c r="AT817" s="115" t="e">
        <v>#N/A</v>
      </c>
      <c r="AU817" s="116" t="e">
        <f>IF(Table1[[#This Row],[PROPOSED
Form ID Name]]=Table1[[#This Row],[ADOPTED
Form ID Name]],TRUE,FALSE)</f>
        <v>#N/A</v>
      </c>
      <c r="AV817" s="121" t="e">
        <v>#N/A</v>
      </c>
      <c r="AW817" s="122" t="e">
        <f>AND(Table1[[#This Row],[PROPOSED Adjustment Description]]=Table1[[#This Row],[ ADOPTED
Adjustment Description]],TRUE,FALSE)</f>
        <v>#N/A</v>
      </c>
    </row>
    <row r="818" spans="1:49" s="1" customFormat="1" ht="45" customHeight="1" x14ac:dyDescent="0.15">
      <c r="A818" s="61">
        <v>200205</v>
      </c>
      <c r="B818" s="73" t="s">
        <v>96</v>
      </c>
      <c r="C818" s="63">
        <v>1414</v>
      </c>
      <c r="D818" s="73" t="s">
        <v>97</v>
      </c>
      <c r="E818" s="73" t="s">
        <v>83</v>
      </c>
      <c r="F818" s="73" t="s">
        <v>83</v>
      </c>
      <c r="G818" s="73" t="s">
        <v>142</v>
      </c>
      <c r="H818" s="73" t="s">
        <v>83</v>
      </c>
      <c r="I818" s="125">
        <v>58126</v>
      </c>
      <c r="J818" s="127" t="s">
        <v>209</v>
      </c>
      <c r="K818" s="74"/>
      <c r="L818" s="75"/>
      <c r="M818" s="75"/>
      <c r="N818" s="75"/>
      <c r="O818" s="75">
        <f>SUM(Table1[[#This Row],[Salaries and Wages]:[Variable Fringe]])</f>
        <v>-871047</v>
      </c>
      <c r="P818" s="75"/>
      <c r="Q818" s="75"/>
      <c r="R818" s="75"/>
      <c r="S818" s="75"/>
      <c r="T818" s="75"/>
      <c r="U818" s="75"/>
      <c r="V818" s="75"/>
      <c r="W818" s="75">
        <f>SUM(Table1[[#This Row],[ADOPTED
Supplies]:[ADOPTED
Other]])+Table1[[#This Row],[
 ADOPTED
Capital Expenditures]]</f>
        <v>-588713</v>
      </c>
      <c r="X818" s="85">
        <v>-107938</v>
      </c>
      <c r="Y818" s="75"/>
      <c r="Z818" s="85">
        <v>-107938</v>
      </c>
      <c r="AA818" s="75"/>
      <c r="AB818" s="73" t="s">
        <v>210</v>
      </c>
      <c r="AC818" s="62" t="s">
        <v>211</v>
      </c>
      <c r="AD818" s="62" t="s">
        <v>212</v>
      </c>
      <c r="AE818" s="73" t="s">
        <v>94</v>
      </c>
      <c r="AF818" s="62" t="s">
        <v>69</v>
      </c>
      <c r="AG818" s="91"/>
      <c r="AH818" s="66" t="e">
        <v>#N/A</v>
      </c>
      <c r="AI818" s="66"/>
      <c r="AJ818" s="62"/>
      <c r="AK818" s="62"/>
      <c r="AL818" s="62"/>
      <c r="AM818" s="62"/>
      <c r="AN818" s="62"/>
      <c r="AO818" s="62"/>
      <c r="AP818" s="62"/>
      <c r="AQ818" s="62" t="s">
        <v>83</v>
      </c>
      <c r="AR818" s="62"/>
      <c r="AS818" s="62"/>
      <c r="AT818" s="115" t="e">
        <v>#N/A</v>
      </c>
      <c r="AU818" s="117" t="e">
        <f>IF(Table1[[#This Row],[PROPOSED
Form ID Name]]=Table1[[#This Row],[ADOPTED
Form ID Name]],TRUE,FALSE)</f>
        <v>#N/A</v>
      </c>
      <c r="AV818" s="121" t="e">
        <v>#N/A</v>
      </c>
      <c r="AW818" s="122" t="e">
        <f>AND(Table1[[#This Row],[PROPOSED Adjustment Description]]=Table1[[#This Row],[ ADOPTED
Adjustment Description]],TRUE,FALSE)</f>
        <v>#N/A</v>
      </c>
    </row>
    <row r="819" spans="1:49" s="1" customFormat="1" ht="45" customHeight="1" x14ac:dyDescent="0.15">
      <c r="A819" s="67">
        <v>200205</v>
      </c>
      <c r="B819" s="68" t="s">
        <v>96</v>
      </c>
      <c r="C819" s="69">
        <v>1414</v>
      </c>
      <c r="D819" s="68" t="s">
        <v>97</v>
      </c>
      <c r="E819" s="68" t="s">
        <v>83</v>
      </c>
      <c r="F819" s="68" t="s">
        <v>83</v>
      </c>
      <c r="G819" s="68" t="s">
        <v>61</v>
      </c>
      <c r="H819" s="68" t="s">
        <v>83</v>
      </c>
      <c r="I819" s="125">
        <v>58127</v>
      </c>
      <c r="J819" s="126" t="s">
        <v>213</v>
      </c>
      <c r="K819" s="70"/>
      <c r="L819" s="71"/>
      <c r="M819" s="71"/>
      <c r="N819" s="71"/>
      <c r="O819" s="71">
        <f>SUM(Table1[[#This Row],[Salaries and Wages]:[Variable Fringe]])</f>
        <v>0</v>
      </c>
      <c r="P819" s="71"/>
      <c r="Q819" s="71">
        <v>3377000</v>
      </c>
      <c r="R819" s="71"/>
      <c r="S819" s="71"/>
      <c r="T819" s="71"/>
      <c r="U819" s="71"/>
      <c r="V819" s="71"/>
      <c r="W819" s="71">
        <f>SUM(Table1[[#This Row],[ADOPTED
Supplies]:[ADOPTED
Other]])+Table1[[#This Row],[
 ADOPTED
Capital Expenditures]]</f>
        <v>250000</v>
      </c>
      <c r="X819" s="71"/>
      <c r="Y819" s="71"/>
      <c r="Z819" s="71">
        <v>3377000</v>
      </c>
      <c r="AA819" s="71"/>
      <c r="AB819" s="72" t="s">
        <v>214</v>
      </c>
      <c r="AC819" s="68" t="s">
        <v>100</v>
      </c>
      <c r="AD819" s="68" t="s">
        <v>215</v>
      </c>
      <c r="AE819" s="68" t="s">
        <v>94</v>
      </c>
      <c r="AF819" s="68" t="s">
        <v>69</v>
      </c>
      <c r="AG819" s="92"/>
      <c r="AH819" s="72" t="e">
        <v>#N/A</v>
      </c>
      <c r="AI819" s="72"/>
      <c r="AJ819" s="68"/>
      <c r="AK819" s="68"/>
      <c r="AL819" s="68"/>
      <c r="AM819" s="68"/>
      <c r="AN819" s="68"/>
      <c r="AO819" s="68"/>
      <c r="AP819" s="68"/>
      <c r="AQ819" s="68" t="s">
        <v>83</v>
      </c>
      <c r="AR819" s="68"/>
      <c r="AS819" s="68"/>
      <c r="AT819" s="115" t="e">
        <v>#N/A</v>
      </c>
      <c r="AU819" s="117" t="e">
        <f>IF(Table1[[#This Row],[PROPOSED
Form ID Name]]=Table1[[#This Row],[ADOPTED
Form ID Name]],TRUE,FALSE)</f>
        <v>#N/A</v>
      </c>
      <c r="AV819" s="121" t="e">
        <v>#N/A</v>
      </c>
      <c r="AW819" s="122" t="e">
        <f>AND(Table1[[#This Row],[PROPOSED Adjustment Description]]=Table1[[#This Row],[ ADOPTED
Adjustment Description]],TRUE,FALSE)</f>
        <v>#N/A</v>
      </c>
    </row>
    <row r="820" spans="1:49" s="1" customFormat="1" ht="45" customHeight="1" x14ac:dyDescent="0.15">
      <c r="A820" s="67">
        <v>100000</v>
      </c>
      <c r="B820" s="68" t="s">
        <v>57</v>
      </c>
      <c r="C820" s="69">
        <v>1912</v>
      </c>
      <c r="D820" s="68" t="s">
        <v>471</v>
      </c>
      <c r="E820" s="68" t="s">
        <v>83</v>
      </c>
      <c r="F820" s="68" t="s">
        <v>83</v>
      </c>
      <c r="G820" s="68" t="s">
        <v>61</v>
      </c>
      <c r="H820" s="68" t="s">
        <v>83</v>
      </c>
      <c r="I820" s="125">
        <v>58128</v>
      </c>
      <c r="J820" s="126" t="s">
        <v>2931</v>
      </c>
      <c r="K820" s="70"/>
      <c r="L820" s="71"/>
      <c r="M820" s="71"/>
      <c r="N820" s="71"/>
      <c r="O820" s="71">
        <f>SUM(Table1[[#This Row],[Salaries and Wages]:[Variable Fringe]])</f>
        <v>0</v>
      </c>
      <c r="P820" s="71">
        <v>200000</v>
      </c>
      <c r="Q820" s="71"/>
      <c r="R820" s="71"/>
      <c r="S820" s="71"/>
      <c r="T820" s="71"/>
      <c r="U820" s="71"/>
      <c r="V820" s="71"/>
      <c r="W820" s="71">
        <f>SUM(Table1[[#This Row],[ADOPTED
Supplies]:[ADOPTED
Other]])+Table1[[#This Row],[
 ADOPTED
Capital Expenditures]]</f>
        <v>41791</v>
      </c>
      <c r="X820" s="71"/>
      <c r="Y820" s="71"/>
      <c r="Z820" s="71">
        <v>200000</v>
      </c>
      <c r="AA820" s="71"/>
      <c r="AB820" s="68"/>
      <c r="AC820" s="68" t="s">
        <v>2932</v>
      </c>
      <c r="AD820" s="72" t="s">
        <v>2933</v>
      </c>
      <c r="AE820" s="68" t="s">
        <v>94</v>
      </c>
      <c r="AF820" s="68"/>
      <c r="AG820" s="92"/>
      <c r="AH820" s="72" t="e">
        <v>#N/A</v>
      </c>
      <c r="AI820" s="72"/>
      <c r="AJ820" s="68"/>
      <c r="AK820" s="68"/>
      <c r="AL820" s="68"/>
      <c r="AM820" s="68"/>
      <c r="AN820" s="68"/>
      <c r="AO820" s="68"/>
      <c r="AP820" s="68"/>
      <c r="AQ820" s="68"/>
      <c r="AR820" s="68"/>
      <c r="AS820" s="68" t="s">
        <v>83</v>
      </c>
      <c r="AT820" s="115" t="e">
        <v>#N/A</v>
      </c>
      <c r="AU820" s="116" t="e">
        <f>IF(Table1[[#This Row],[PROPOSED
Form ID Name]]=Table1[[#This Row],[ADOPTED
Form ID Name]],TRUE,FALSE)</f>
        <v>#N/A</v>
      </c>
      <c r="AV820" s="121" t="e">
        <v>#N/A</v>
      </c>
      <c r="AW820" s="122" t="e">
        <f>AND(Table1[[#This Row],[PROPOSED Adjustment Description]]=Table1[[#This Row],[ ADOPTED
Adjustment Description]],TRUE,FALSE)</f>
        <v>#N/A</v>
      </c>
    </row>
    <row r="821" spans="1:49" s="1" customFormat="1" ht="45" customHeight="1" x14ac:dyDescent="0.15">
      <c r="A821" s="61">
        <v>100000</v>
      </c>
      <c r="B821" s="73" t="s">
        <v>57</v>
      </c>
      <c r="C821" s="63">
        <v>1912</v>
      </c>
      <c r="D821" s="73" t="s">
        <v>471</v>
      </c>
      <c r="E821" s="73" t="s">
        <v>83</v>
      </c>
      <c r="F821" s="73" t="s">
        <v>83</v>
      </c>
      <c r="G821" s="73" t="s">
        <v>61</v>
      </c>
      <c r="H821" s="73" t="s">
        <v>83</v>
      </c>
      <c r="I821" s="125">
        <v>58129</v>
      </c>
      <c r="J821" s="127" t="s">
        <v>2934</v>
      </c>
      <c r="K821" s="74"/>
      <c r="L821" s="75"/>
      <c r="M821" s="75"/>
      <c r="N821" s="75"/>
      <c r="O821" s="75">
        <f>SUM(Table1[[#This Row],[Salaries and Wages]:[Variable Fringe]])</f>
        <v>0</v>
      </c>
      <c r="P821" s="75"/>
      <c r="Q821" s="75">
        <v>155000</v>
      </c>
      <c r="R821" s="75"/>
      <c r="S821" s="75"/>
      <c r="T821" s="75"/>
      <c r="U821" s="75"/>
      <c r="V821" s="75"/>
      <c r="W821" s="75">
        <f>SUM(Table1[[#This Row],[ADOPTED
Supplies]:[ADOPTED
Other]])+Table1[[#This Row],[
 ADOPTED
Capital Expenditures]]</f>
        <v>88633</v>
      </c>
      <c r="X821" s="75"/>
      <c r="Y821" s="75"/>
      <c r="Z821" s="75">
        <v>155000</v>
      </c>
      <c r="AA821" s="75"/>
      <c r="AB821" s="73"/>
      <c r="AC821" s="62" t="s">
        <v>2935</v>
      </c>
      <c r="AD821" s="66" t="s">
        <v>2936</v>
      </c>
      <c r="AE821" s="73" t="s">
        <v>67</v>
      </c>
      <c r="AF821" s="62"/>
      <c r="AG821" s="91"/>
      <c r="AH821" s="66" t="e">
        <v>#N/A</v>
      </c>
      <c r="AI821" s="66"/>
      <c r="AJ821" s="62"/>
      <c r="AK821" s="62"/>
      <c r="AL821" s="62"/>
      <c r="AM821" s="62"/>
      <c r="AN821" s="62"/>
      <c r="AO821" s="62"/>
      <c r="AP821" s="62"/>
      <c r="AQ821" s="62"/>
      <c r="AR821" s="62"/>
      <c r="AS821" s="62" t="s">
        <v>83</v>
      </c>
      <c r="AT821" s="115" t="e">
        <v>#N/A</v>
      </c>
      <c r="AU821" s="116" t="e">
        <f>IF(Table1[[#This Row],[PROPOSED
Form ID Name]]=Table1[[#This Row],[ADOPTED
Form ID Name]],TRUE,FALSE)</f>
        <v>#N/A</v>
      </c>
      <c r="AV821" s="121" t="e">
        <v>#N/A</v>
      </c>
      <c r="AW821" s="122" t="e">
        <f>AND(Table1[[#This Row],[PROPOSED Adjustment Description]]=Table1[[#This Row],[ ADOPTED
Adjustment Description]],TRUE,FALSE)</f>
        <v>#N/A</v>
      </c>
    </row>
    <row r="822" spans="1:49" s="1" customFormat="1" ht="45" customHeight="1" x14ac:dyDescent="0.15">
      <c r="A822" s="61">
        <v>200205</v>
      </c>
      <c r="B822" s="62" t="s">
        <v>96</v>
      </c>
      <c r="C822" s="63">
        <v>1412</v>
      </c>
      <c r="D822" s="62" t="s">
        <v>216</v>
      </c>
      <c r="E822" s="62" t="s">
        <v>83</v>
      </c>
      <c r="F822" s="62" t="s">
        <v>127</v>
      </c>
      <c r="G822" s="62" t="s">
        <v>61</v>
      </c>
      <c r="H822" s="62" t="s">
        <v>83</v>
      </c>
      <c r="I822" s="125">
        <v>58130</v>
      </c>
      <c r="J822" s="126" t="s">
        <v>217</v>
      </c>
      <c r="K822" s="64"/>
      <c r="L822" s="65"/>
      <c r="M822" s="65"/>
      <c r="N822" s="65"/>
      <c r="O822" s="65">
        <f>SUM(Table1[[#This Row],[Salaries and Wages]:[Variable Fringe]])</f>
        <v>203746</v>
      </c>
      <c r="P822" s="65"/>
      <c r="Q822" s="65">
        <v>3000000</v>
      </c>
      <c r="R822" s="65"/>
      <c r="S822" s="65"/>
      <c r="T822" s="65"/>
      <c r="U822" s="65"/>
      <c r="V822" s="65"/>
      <c r="W822" s="65">
        <f>SUM(Table1[[#This Row],[ADOPTED
Supplies]:[ADOPTED
Other]])+Table1[[#This Row],[
 ADOPTED
Capital Expenditures]]</f>
        <v>600000</v>
      </c>
      <c r="X822" s="65"/>
      <c r="Y822" s="65"/>
      <c r="Z822" s="65">
        <v>3000000</v>
      </c>
      <c r="AA822" s="65"/>
      <c r="AB822" s="66" t="s">
        <v>218</v>
      </c>
      <c r="AC822" s="62" t="s">
        <v>219</v>
      </c>
      <c r="AD822" s="66" t="s">
        <v>220</v>
      </c>
      <c r="AE822" s="62" t="s">
        <v>67</v>
      </c>
      <c r="AF822" s="66" t="s">
        <v>221</v>
      </c>
      <c r="AG822" s="91"/>
      <c r="AH822" s="66" t="e">
        <v>#N/A</v>
      </c>
      <c r="AI822" s="66"/>
      <c r="AJ822" s="66"/>
      <c r="AK822" s="66"/>
      <c r="AL822" s="66"/>
      <c r="AM822" s="66"/>
      <c r="AN822" s="66"/>
      <c r="AO822" s="66"/>
      <c r="AP822" s="66"/>
      <c r="AQ822" s="62" t="s">
        <v>179</v>
      </c>
      <c r="AR822" s="62"/>
      <c r="AS822" s="62"/>
      <c r="AT822" s="115" t="e">
        <v>#N/A</v>
      </c>
      <c r="AU822" s="117" t="e">
        <f>IF(Table1[[#This Row],[PROPOSED
Form ID Name]]=Table1[[#This Row],[ADOPTED
Form ID Name]],TRUE,FALSE)</f>
        <v>#N/A</v>
      </c>
      <c r="AV822" s="121" t="e">
        <v>#N/A</v>
      </c>
      <c r="AW822" s="122" t="e">
        <f>AND(Table1[[#This Row],[PROPOSED Adjustment Description]]=Table1[[#This Row],[ ADOPTED
Adjustment Description]],TRUE,FALSE)</f>
        <v>#N/A</v>
      </c>
    </row>
    <row r="823" spans="1:49" s="1" customFormat="1" ht="45" customHeight="1" x14ac:dyDescent="0.15">
      <c r="A823" s="67">
        <v>100000</v>
      </c>
      <c r="B823" s="79" t="s">
        <v>57</v>
      </c>
      <c r="C823" s="69">
        <v>1912</v>
      </c>
      <c r="D823" s="79" t="s">
        <v>471</v>
      </c>
      <c r="E823" s="79" t="s">
        <v>83</v>
      </c>
      <c r="F823" s="79" t="s">
        <v>83</v>
      </c>
      <c r="G823" s="79" t="s">
        <v>89</v>
      </c>
      <c r="H823" s="79" t="s">
        <v>83</v>
      </c>
      <c r="I823" s="125">
        <v>58131</v>
      </c>
      <c r="J823" s="127" t="s">
        <v>2937</v>
      </c>
      <c r="K823" s="80"/>
      <c r="L823" s="81"/>
      <c r="M823" s="81"/>
      <c r="N823" s="81"/>
      <c r="O823" s="81">
        <f>SUM(Table1[[#This Row],[Salaries and Wages]:[Variable Fringe]])</f>
        <v>0</v>
      </c>
      <c r="P823" s="81"/>
      <c r="Q823" s="81"/>
      <c r="R823" s="81"/>
      <c r="S823" s="81"/>
      <c r="T823" s="81"/>
      <c r="U823" s="81"/>
      <c r="V823" s="81"/>
      <c r="W823" s="81">
        <f>SUM(Table1[[#This Row],[ADOPTED
Supplies]:[ADOPTED
Other]])+Table1[[#This Row],[
 ADOPTED
Capital Expenditures]]</f>
        <v>0</v>
      </c>
      <c r="X823" s="81"/>
      <c r="Y823" s="81"/>
      <c r="Z823" s="81"/>
      <c r="AA823" s="81">
        <v>2963617</v>
      </c>
      <c r="AB823" s="79"/>
      <c r="AC823" s="68" t="s">
        <v>92</v>
      </c>
      <c r="AD823" s="68"/>
      <c r="AE823" s="79" t="s">
        <v>94</v>
      </c>
      <c r="AF823" s="68"/>
      <c r="AG823" s="92"/>
      <c r="AH823" s="72" t="e">
        <v>#N/A</v>
      </c>
      <c r="AI823" s="72"/>
      <c r="AJ823" s="68"/>
      <c r="AK823" s="68"/>
      <c r="AL823" s="68"/>
      <c r="AM823" s="68"/>
      <c r="AN823" s="68"/>
      <c r="AO823" s="68"/>
      <c r="AP823" s="68"/>
      <c r="AQ823" s="68"/>
      <c r="AR823" s="68"/>
      <c r="AS823" s="68" t="s">
        <v>83</v>
      </c>
      <c r="AT823" s="115" t="e">
        <v>#N/A</v>
      </c>
      <c r="AU823" s="116" t="e">
        <f>IF(Table1[[#This Row],[PROPOSED
Form ID Name]]=Table1[[#This Row],[ADOPTED
Form ID Name]],TRUE,FALSE)</f>
        <v>#N/A</v>
      </c>
      <c r="AV823" s="121" t="e">
        <v>#N/A</v>
      </c>
      <c r="AW823" s="122" t="e">
        <f>AND(Table1[[#This Row],[PROPOSED Adjustment Description]]=Table1[[#This Row],[ ADOPTED
Adjustment Description]],TRUE,FALSE)</f>
        <v>#N/A</v>
      </c>
    </row>
    <row r="824" spans="1:49" s="1" customFormat="1" ht="45" customHeight="1" x14ac:dyDescent="0.15">
      <c r="A824" s="61">
        <v>100000</v>
      </c>
      <c r="B824" s="73" t="s">
        <v>57</v>
      </c>
      <c r="C824" s="63">
        <v>1316</v>
      </c>
      <c r="D824" s="73" t="s">
        <v>222</v>
      </c>
      <c r="E824" s="73" t="s">
        <v>83</v>
      </c>
      <c r="F824" s="73" t="s">
        <v>83</v>
      </c>
      <c r="G824" s="73" t="s">
        <v>61</v>
      </c>
      <c r="H824" s="73" t="s">
        <v>83</v>
      </c>
      <c r="I824" s="125">
        <v>58141</v>
      </c>
      <c r="J824" s="127" t="s">
        <v>223</v>
      </c>
      <c r="K824" s="74"/>
      <c r="L824" s="75"/>
      <c r="M824" s="75"/>
      <c r="N824" s="75"/>
      <c r="O824" s="75">
        <f>SUM(Table1[[#This Row],[Salaries and Wages]:[Variable Fringe]])</f>
        <v>51074</v>
      </c>
      <c r="P824" s="75"/>
      <c r="Q824" s="75">
        <v>500000</v>
      </c>
      <c r="R824" s="75"/>
      <c r="S824" s="75"/>
      <c r="T824" s="75"/>
      <c r="U824" s="75"/>
      <c r="V824" s="75"/>
      <c r="W824" s="75">
        <f>SUM(Table1[[#This Row],[ADOPTED
Supplies]:[ADOPTED
Other]])+Table1[[#This Row],[
 ADOPTED
Capital Expenditures]]</f>
        <v>815000</v>
      </c>
      <c r="X824" s="75"/>
      <c r="Y824" s="75"/>
      <c r="Z824" s="75">
        <v>500000</v>
      </c>
      <c r="AA824" s="75"/>
      <c r="AB824" s="73"/>
      <c r="AC824" s="62" t="s">
        <v>224</v>
      </c>
      <c r="AD824" s="62" t="s">
        <v>225</v>
      </c>
      <c r="AE824" s="73" t="s">
        <v>94</v>
      </c>
      <c r="AF824" s="62"/>
      <c r="AG824" s="91"/>
      <c r="AH824" s="66" t="e">
        <v>#N/A</v>
      </c>
      <c r="AI824" s="66"/>
      <c r="AJ824" s="62"/>
      <c r="AK824" s="62"/>
      <c r="AL824" s="62"/>
      <c r="AM824" s="62"/>
      <c r="AN824" s="62"/>
      <c r="AO824" s="62"/>
      <c r="AP824" s="62"/>
      <c r="AQ824" s="62"/>
      <c r="AR824" s="62"/>
      <c r="AS824" s="62" t="s">
        <v>83</v>
      </c>
      <c r="AT824" s="115" t="e">
        <v>#N/A</v>
      </c>
      <c r="AU824" s="116" t="e">
        <f>IF(Table1[[#This Row],[PROPOSED
Form ID Name]]=Table1[[#This Row],[ADOPTED
Form ID Name]],TRUE,FALSE)</f>
        <v>#N/A</v>
      </c>
      <c r="AV824" s="121" t="e">
        <v>#N/A</v>
      </c>
      <c r="AW824" s="122" t="e">
        <f>AND(Table1[[#This Row],[PROPOSED Adjustment Description]]=Table1[[#This Row],[ ADOPTED
Adjustment Description]],TRUE,FALSE)</f>
        <v>#N/A</v>
      </c>
    </row>
    <row r="825" spans="1:49" s="1" customFormat="1" ht="45" customHeight="1" x14ac:dyDescent="0.15">
      <c r="A825" s="67">
        <v>100000</v>
      </c>
      <c r="B825" s="79" t="s">
        <v>57</v>
      </c>
      <c r="C825" s="69">
        <v>1316</v>
      </c>
      <c r="D825" s="79" t="s">
        <v>222</v>
      </c>
      <c r="E825" s="79" t="s">
        <v>83</v>
      </c>
      <c r="F825" s="79" t="s">
        <v>83</v>
      </c>
      <c r="G825" s="79" t="s">
        <v>83</v>
      </c>
      <c r="H825" s="79" t="s">
        <v>83</v>
      </c>
      <c r="I825" s="125">
        <v>58142</v>
      </c>
      <c r="J825" s="127" t="s">
        <v>226</v>
      </c>
      <c r="K825" s="80"/>
      <c r="L825" s="81"/>
      <c r="M825" s="81"/>
      <c r="N825" s="81"/>
      <c r="O825" s="81">
        <f>SUM(Table1[[#This Row],[Salaries and Wages]:[Variable Fringe]])</f>
        <v>0</v>
      </c>
      <c r="P825" s="81"/>
      <c r="Q825" s="81">
        <v>3000000</v>
      </c>
      <c r="R825" s="81"/>
      <c r="S825" s="81"/>
      <c r="T825" s="81"/>
      <c r="U825" s="81"/>
      <c r="V825" s="81"/>
      <c r="W825" s="81">
        <f>SUM(Table1[[#This Row],[ADOPTED
Supplies]:[ADOPTED
Other]])+Table1[[#This Row],[
 ADOPTED
Capital Expenditures]]</f>
        <v>200000</v>
      </c>
      <c r="X825" s="81"/>
      <c r="Y825" s="81"/>
      <c r="Z825" s="81">
        <v>3000000</v>
      </c>
      <c r="AA825" s="81"/>
      <c r="AB825" s="79"/>
      <c r="AC825" s="68" t="s">
        <v>227</v>
      </c>
      <c r="AD825" s="72" t="s">
        <v>228</v>
      </c>
      <c r="AE825" s="79" t="s">
        <v>94</v>
      </c>
      <c r="AF825" s="68"/>
      <c r="AG825" s="92"/>
      <c r="AH825" s="72" t="e">
        <v>#N/A</v>
      </c>
      <c r="AI825" s="72"/>
      <c r="AJ825" s="68"/>
      <c r="AK825" s="68"/>
      <c r="AL825" s="68"/>
      <c r="AM825" s="68"/>
      <c r="AN825" s="68"/>
      <c r="AO825" s="68"/>
      <c r="AP825" s="68"/>
      <c r="AQ825" s="68"/>
      <c r="AR825" s="68"/>
      <c r="AS825" s="68" t="s">
        <v>83</v>
      </c>
      <c r="AT825" s="115" t="e">
        <v>#N/A</v>
      </c>
      <c r="AU825" s="116" t="e">
        <f>IF(Table1[[#This Row],[PROPOSED
Form ID Name]]=Table1[[#This Row],[ADOPTED
Form ID Name]],TRUE,FALSE)</f>
        <v>#N/A</v>
      </c>
      <c r="AV825" s="121" t="e">
        <v>#N/A</v>
      </c>
      <c r="AW825" s="122" t="e">
        <f>AND(Table1[[#This Row],[PROPOSED Adjustment Description]]=Table1[[#This Row],[ ADOPTED
Adjustment Description]],TRUE,FALSE)</f>
        <v>#N/A</v>
      </c>
    </row>
    <row r="826" spans="1:49" s="1" customFormat="1" ht="45" customHeight="1" x14ac:dyDescent="0.15">
      <c r="A826" s="61">
        <v>100000</v>
      </c>
      <c r="B826" s="73" t="s">
        <v>57</v>
      </c>
      <c r="C826" s="63">
        <v>1316</v>
      </c>
      <c r="D826" s="73" t="s">
        <v>222</v>
      </c>
      <c r="E826" s="73" t="s">
        <v>83</v>
      </c>
      <c r="F826" s="73" t="s">
        <v>83</v>
      </c>
      <c r="G826" s="73" t="s">
        <v>83</v>
      </c>
      <c r="H826" s="73" t="s">
        <v>83</v>
      </c>
      <c r="I826" s="125">
        <v>58143</v>
      </c>
      <c r="J826" s="127" t="s">
        <v>229</v>
      </c>
      <c r="K826" s="74"/>
      <c r="L826" s="75"/>
      <c r="M826" s="75"/>
      <c r="N826" s="75"/>
      <c r="O826" s="75">
        <f>SUM(Table1[[#This Row],[Salaries and Wages]:[Variable Fringe]])</f>
        <v>0</v>
      </c>
      <c r="P826" s="75"/>
      <c r="Q826" s="75">
        <v>500000</v>
      </c>
      <c r="R826" s="75"/>
      <c r="S826" s="75"/>
      <c r="T826" s="75"/>
      <c r="U826" s="75"/>
      <c r="V826" s="75"/>
      <c r="W826" s="75">
        <f>SUM(Table1[[#This Row],[ADOPTED
Supplies]:[ADOPTED
Other]])+Table1[[#This Row],[
 ADOPTED
Capital Expenditures]]</f>
        <v>155000</v>
      </c>
      <c r="X826" s="75"/>
      <c r="Y826" s="75"/>
      <c r="Z826" s="75">
        <v>500000</v>
      </c>
      <c r="AA826" s="75"/>
      <c r="AB826" s="73"/>
      <c r="AC826" s="62" t="s">
        <v>230</v>
      </c>
      <c r="AD826" s="66" t="s">
        <v>231</v>
      </c>
      <c r="AE826" s="73" t="s">
        <v>94</v>
      </c>
      <c r="AF826" s="62"/>
      <c r="AG826" s="91"/>
      <c r="AH826" s="66" t="e">
        <v>#N/A</v>
      </c>
      <c r="AI826" s="66"/>
      <c r="AJ826" s="62"/>
      <c r="AK826" s="62"/>
      <c r="AL826" s="62"/>
      <c r="AM826" s="62"/>
      <c r="AN826" s="62"/>
      <c r="AO826" s="62"/>
      <c r="AP826" s="62"/>
      <c r="AQ826" s="62"/>
      <c r="AR826" s="62"/>
      <c r="AS826" s="62" t="s">
        <v>83</v>
      </c>
      <c r="AT826" s="115" t="e">
        <v>#N/A</v>
      </c>
      <c r="AU826" s="116" t="e">
        <f>IF(Table1[[#This Row],[PROPOSED
Form ID Name]]=Table1[[#This Row],[ADOPTED
Form ID Name]],TRUE,FALSE)</f>
        <v>#N/A</v>
      </c>
      <c r="AV826" s="121" t="e">
        <v>#N/A</v>
      </c>
      <c r="AW826" s="122" t="e">
        <f>AND(Table1[[#This Row],[PROPOSED Adjustment Description]]=Table1[[#This Row],[ ADOPTED
Adjustment Description]],TRUE,FALSE)</f>
        <v>#N/A</v>
      </c>
    </row>
    <row r="827" spans="1:49" s="1" customFormat="1" ht="45" customHeight="1" x14ac:dyDescent="0.15">
      <c r="A827" s="67">
        <v>100000</v>
      </c>
      <c r="B827" s="79" t="s">
        <v>57</v>
      </c>
      <c r="C827" s="69">
        <v>1001</v>
      </c>
      <c r="D827" s="79" t="s">
        <v>232</v>
      </c>
      <c r="E827" s="79" t="s">
        <v>103</v>
      </c>
      <c r="F827" s="79" t="s">
        <v>60</v>
      </c>
      <c r="G827" s="79" t="s">
        <v>61</v>
      </c>
      <c r="H827" s="79" t="s">
        <v>83</v>
      </c>
      <c r="I827" s="125">
        <v>58144</v>
      </c>
      <c r="J827" s="127" t="s">
        <v>233</v>
      </c>
      <c r="K827" s="80"/>
      <c r="L827" s="81"/>
      <c r="M827" s="81"/>
      <c r="N827" s="81"/>
      <c r="O827" s="81">
        <f>SUM(Table1[[#This Row],[Salaries and Wages]:[Variable Fringe]])</f>
        <v>0</v>
      </c>
      <c r="P827" s="81"/>
      <c r="Q827" s="81">
        <v>1000000</v>
      </c>
      <c r="R827" s="81"/>
      <c r="S827" s="81"/>
      <c r="T827" s="81"/>
      <c r="U827" s="81"/>
      <c r="V827" s="81"/>
      <c r="W827" s="81">
        <f>SUM(Table1[[#This Row],[ADOPTED
Supplies]:[ADOPTED
Other]])+Table1[[#This Row],[
 ADOPTED
Capital Expenditures]]</f>
        <v>0</v>
      </c>
      <c r="X827" s="81"/>
      <c r="Y827" s="81"/>
      <c r="Z827" s="81">
        <v>1000000</v>
      </c>
      <c r="AA827" s="81"/>
      <c r="AB827" s="82" t="s">
        <v>234</v>
      </c>
      <c r="AC827" s="68" t="s">
        <v>235</v>
      </c>
      <c r="AD827" s="68" t="s">
        <v>236</v>
      </c>
      <c r="AE827" s="79" t="s">
        <v>94</v>
      </c>
      <c r="AF827" s="68" t="s">
        <v>69</v>
      </c>
      <c r="AG827" s="92"/>
      <c r="AH827" s="72" t="e">
        <v>#N/A</v>
      </c>
      <c r="AI827" s="72"/>
      <c r="AJ827" s="68"/>
      <c r="AK827" s="68"/>
      <c r="AL827" s="68"/>
      <c r="AM827" s="68"/>
      <c r="AN827" s="68"/>
      <c r="AO827" s="68"/>
      <c r="AP827" s="68"/>
      <c r="AQ827" s="68"/>
      <c r="AR827" s="68"/>
      <c r="AS827" s="68" t="s">
        <v>179</v>
      </c>
      <c r="AT827" s="115" t="e">
        <v>#N/A</v>
      </c>
      <c r="AU827" s="116" t="e">
        <f>IF(Table1[[#This Row],[PROPOSED
Form ID Name]]=Table1[[#This Row],[ADOPTED
Form ID Name]],TRUE,FALSE)</f>
        <v>#N/A</v>
      </c>
      <c r="AV827" s="121" t="e">
        <v>#N/A</v>
      </c>
      <c r="AW827" s="122" t="e">
        <f>AND(Table1[[#This Row],[PROPOSED Adjustment Description]]=Table1[[#This Row],[ ADOPTED
Adjustment Description]],TRUE,FALSE)</f>
        <v>#N/A</v>
      </c>
    </row>
    <row r="828" spans="1:49" ht="45" customHeight="1" x14ac:dyDescent="0.15">
      <c r="A828" s="98"/>
      <c r="B828" s="88"/>
      <c r="C828" s="109"/>
      <c r="D828" s="88"/>
      <c r="E828" s="88"/>
      <c r="F828" s="88"/>
      <c r="G828" s="88"/>
      <c r="H828" s="88"/>
      <c r="I828" s="109"/>
      <c r="J828" s="88"/>
      <c r="K828" s="88"/>
      <c r="L828" s="88"/>
      <c r="M828" s="88"/>
      <c r="N828" s="88"/>
      <c r="O828" s="110" t="e">
        <f>SUM(Table1[[#This Row],[Salaries and Wages]:[Variable Fringe]])</f>
        <v>#VALUE!</v>
      </c>
      <c r="P828" s="88"/>
      <c r="Q828" s="88"/>
      <c r="R828" s="88"/>
      <c r="S828" s="88"/>
      <c r="T828" s="88"/>
      <c r="U828" s="88"/>
      <c r="V828" s="88"/>
      <c r="W828" s="112" t="e">
        <f>SUM(Table1[[#This Row],[ADOPTED
Supplies]:[ADOPTED
Other]])+Table1[[#This Row],[
 ADOPTED
Capital Expenditures]]</f>
        <v>#VALUE!</v>
      </c>
      <c r="X828" s="88"/>
      <c r="Y828" s="88"/>
      <c r="Z828" s="88"/>
      <c r="AA828" s="88"/>
      <c r="AB828" s="88"/>
      <c r="AC828" s="102"/>
      <c r="AD828" s="88"/>
      <c r="AE828" s="88"/>
      <c r="AF828" s="137"/>
      <c r="AG828" s="95"/>
      <c r="AH828" t="e">
        <v>#N/A</v>
      </c>
      <c r="AJ828" s="88"/>
      <c r="AO828" s="102"/>
      <c r="AP828" s="102"/>
      <c r="AQ828" s="102"/>
      <c r="AR828" s="99"/>
      <c r="AS828" s="99"/>
      <c r="AT828" s="115" t="e">
        <v>#N/A</v>
      </c>
      <c r="AU828" s="118" t="e">
        <f>IF(Table1[[#This Row],[PROPOSED
Form ID Name]]=Table1[[#This Row],[ADOPTED
Form ID Name]],TRUE,FALSE)</f>
        <v>#VALUE!</v>
      </c>
      <c r="AV828" s="121" t="e">
        <v>#N/A</v>
      </c>
      <c r="AW828" s="122" t="e">
        <f>AND(Table1[[#This Row],[PROPOSED Adjustment Description]]=Table1[[#This Row],[ ADOPTED
Adjustment Description]],TRUE,FALSE)</f>
        <v>#VALUE!</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056"/>
  <sheetViews>
    <sheetView workbookViewId="0">
      <pane ySplit="8" topLeftCell="A9" activePane="bottomLeft" state="frozen"/>
      <selection pane="bottomLeft" activeCell="Z44" sqref="Z44"/>
    </sheetView>
  </sheetViews>
  <sheetFormatPr baseColWidth="10" defaultColWidth="8.83203125" defaultRowHeight="45" customHeight="1" x14ac:dyDescent="0.15"/>
  <cols>
    <col min="1" max="1" width="8.5" customWidth="1"/>
    <col min="2" max="2" width="11.83203125" customWidth="1"/>
    <col min="3" max="3" width="14.1640625" style="50" customWidth="1"/>
    <col min="4" max="4" width="19.5" customWidth="1"/>
    <col min="5" max="5" width="12.83203125" customWidth="1"/>
    <col min="6" max="8" width="19.5" customWidth="1"/>
    <col min="9" max="9" width="8.5" style="50" customWidth="1"/>
    <col min="10" max="10" width="20.1640625" customWidth="1"/>
    <col min="11" max="19" width="12.1640625" customWidth="1"/>
    <col min="20" max="22" width="12.83203125" customWidth="1"/>
    <col min="23" max="24" width="13.5" customWidth="1"/>
    <col min="25" max="25" width="12.83203125" customWidth="1"/>
    <col min="26" max="26" width="49.33203125" customWidth="1"/>
    <col min="27" max="27" width="18.5" customWidth="1"/>
    <col min="28" max="28" width="8.83203125" customWidth="1"/>
    <col min="29" max="29" width="26.6640625" customWidth="1"/>
    <col min="30" max="30" width="6.5" customWidth="1"/>
    <col min="31" max="31" width="12.83203125" customWidth="1"/>
    <col min="32" max="32" width="8" customWidth="1"/>
    <col min="33" max="34" width="18.83203125" customWidth="1"/>
    <col min="35" max="35" width="3.5" customWidth="1"/>
    <col min="36" max="36" width="2.6640625" customWidth="1"/>
    <col min="37" max="37" width="3.5" customWidth="1"/>
    <col min="38" max="38" width="3.33203125" customWidth="1"/>
    <col min="39" max="39" width="20.5" customWidth="1"/>
    <col min="40" max="40" width="3.5" customWidth="1"/>
    <col min="41" max="41" width="3.33203125" customWidth="1"/>
    <col min="42" max="42" width="4.5" customWidth="1"/>
  </cols>
  <sheetData>
    <row r="1" spans="1:41" s="1" customFormat="1" ht="15.5" customHeight="1" x14ac:dyDescent="0.15">
      <c r="A1" s="44" t="s">
        <v>0</v>
      </c>
      <c r="B1" s="44"/>
      <c r="C1" s="45"/>
      <c r="D1" s="44"/>
      <c r="G1" s="38" t="s">
        <v>1</v>
      </c>
      <c r="H1" s="38"/>
      <c r="I1" s="46"/>
    </row>
    <row r="2" spans="1:41" s="1" customFormat="1" ht="10" customHeight="1" x14ac:dyDescent="0.15">
      <c r="A2" s="44"/>
      <c r="B2" s="44"/>
      <c r="C2" s="45"/>
      <c r="D2" s="44"/>
      <c r="I2" s="46"/>
    </row>
    <row r="3" spans="1:41" s="1" customFormat="1" ht="17.5" customHeight="1" x14ac:dyDescent="0.2">
      <c r="A3" s="12" t="s">
        <v>2</v>
      </c>
      <c r="C3" s="46"/>
      <c r="I3" s="46"/>
    </row>
    <row r="4" spans="1:41" s="1" customFormat="1" ht="14" customHeight="1" x14ac:dyDescent="0.2">
      <c r="A4" s="12" t="s">
        <v>3</v>
      </c>
      <c r="C4" s="46"/>
      <c r="I4" s="46"/>
    </row>
    <row r="5" spans="1:41" s="1" customFormat="1" ht="10" customHeight="1" x14ac:dyDescent="0.15">
      <c r="C5" s="46"/>
      <c r="I5" s="46"/>
    </row>
    <row r="6" spans="1:41" s="1" customFormat="1" ht="17" customHeight="1" x14ac:dyDescent="0.2">
      <c r="A6" s="43" t="s">
        <v>4</v>
      </c>
      <c r="B6" s="43"/>
      <c r="C6" s="47"/>
      <c r="D6" s="43"/>
      <c r="E6" s="43"/>
      <c r="I6" s="46"/>
    </row>
    <row r="7" spans="1:41" s="1" customFormat="1" ht="10" customHeight="1" x14ac:dyDescent="0.15">
      <c r="C7" s="46"/>
      <c r="I7" s="55"/>
    </row>
    <row r="8" spans="1:41" s="1" customFormat="1" ht="36.5" customHeight="1" x14ac:dyDescent="0.15">
      <c r="A8" s="16" t="s">
        <v>3001</v>
      </c>
      <c r="B8" s="2" t="s">
        <v>10</v>
      </c>
      <c r="C8" s="16" t="s">
        <v>11</v>
      </c>
      <c r="D8" s="2" t="s">
        <v>12</v>
      </c>
      <c r="E8" s="2" t="s">
        <v>13</v>
      </c>
      <c r="F8" s="2" t="s">
        <v>14</v>
      </c>
      <c r="G8" s="54" t="s">
        <v>15</v>
      </c>
      <c r="H8" s="17" t="s">
        <v>16</v>
      </c>
      <c r="I8" s="16" t="s">
        <v>3002</v>
      </c>
      <c r="J8" s="2" t="s">
        <v>3003</v>
      </c>
      <c r="K8" s="3" t="s">
        <v>3004</v>
      </c>
      <c r="L8" s="3" t="s">
        <v>20</v>
      </c>
      <c r="M8" s="3" t="s">
        <v>21</v>
      </c>
      <c r="N8" s="3" t="s">
        <v>22</v>
      </c>
      <c r="O8" s="3" t="s">
        <v>3005</v>
      </c>
      <c r="P8" s="3" t="s">
        <v>3006</v>
      </c>
      <c r="Q8" s="3" t="s">
        <v>3007</v>
      </c>
      <c r="R8" s="3" t="s">
        <v>3008</v>
      </c>
      <c r="S8" s="3" t="s">
        <v>3009</v>
      </c>
      <c r="T8" s="3" t="s">
        <v>3010</v>
      </c>
      <c r="U8" s="3" t="s">
        <v>3011</v>
      </c>
      <c r="V8" s="3" t="s">
        <v>3012</v>
      </c>
      <c r="W8" s="3" t="s">
        <v>3013</v>
      </c>
      <c r="X8" s="52" t="s">
        <v>3014</v>
      </c>
      <c r="Y8" s="52" t="s">
        <v>3015</v>
      </c>
      <c r="Z8" s="51" t="s">
        <v>3016</v>
      </c>
      <c r="AA8" s="53" t="s">
        <v>3017</v>
      </c>
      <c r="AB8" s="53"/>
      <c r="AC8" s="53" t="s">
        <v>3018</v>
      </c>
      <c r="AD8" s="39"/>
      <c r="AE8" s="16" t="s">
        <v>3019</v>
      </c>
      <c r="AF8" s="16" t="s">
        <v>3020</v>
      </c>
      <c r="AG8" s="39" t="s">
        <v>3021</v>
      </c>
      <c r="AH8" s="39"/>
      <c r="AI8" s="39"/>
      <c r="AJ8" s="39"/>
      <c r="AK8" s="39"/>
      <c r="AL8" s="39"/>
      <c r="AM8" s="39" t="s">
        <v>2998</v>
      </c>
      <c r="AN8" s="39"/>
      <c r="AO8" s="39"/>
    </row>
    <row r="9" spans="1:41" s="1" customFormat="1" ht="45" customHeight="1" x14ac:dyDescent="0.15">
      <c r="A9" s="36">
        <v>100000</v>
      </c>
      <c r="B9" s="28" t="s">
        <v>57</v>
      </c>
      <c r="C9" s="18">
        <v>1915</v>
      </c>
      <c r="D9" s="28" t="s">
        <v>237</v>
      </c>
      <c r="E9" s="28" t="s">
        <v>238</v>
      </c>
      <c r="F9" s="28" t="s">
        <v>60</v>
      </c>
      <c r="G9" s="28" t="s">
        <v>239</v>
      </c>
      <c r="H9" s="28" t="s">
        <v>83</v>
      </c>
      <c r="I9" s="18">
        <v>55253</v>
      </c>
      <c r="J9" s="28" t="s">
        <v>240</v>
      </c>
      <c r="K9" s="33">
        <v>2.33</v>
      </c>
      <c r="L9" s="29">
        <v>193429</v>
      </c>
      <c r="M9" s="29">
        <v>5226</v>
      </c>
      <c r="N9" s="29">
        <v>8031</v>
      </c>
      <c r="O9" s="29"/>
      <c r="P9" s="29"/>
      <c r="Q9" s="29"/>
      <c r="R9" s="29"/>
      <c r="S9" s="29"/>
      <c r="T9" s="29"/>
      <c r="U9" s="29"/>
      <c r="V9" s="29"/>
      <c r="W9" s="29"/>
      <c r="X9" s="29">
        <v>206686</v>
      </c>
      <c r="Y9" s="29">
        <v>194858</v>
      </c>
      <c r="Z9" s="25" t="s">
        <v>241</v>
      </c>
      <c r="AA9" s="28" t="s">
        <v>242</v>
      </c>
      <c r="AB9" s="28"/>
      <c r="AC9" s="28" t="s">
        <v>243</v>
      </c>
      <c r="AD9" s="28"/>
      <c r="AE9" s="28"/>
      <c r="AF9" s="28" t="s">
        <v>67</v>
      </c>
      <c r="AG9" s="25" t="s">
        <v>244</v>
      </c>
      <c r="AH9" s="25"/>
      <c r="AI9" s="25"/>
      <c r="AJ9" s="25"/>
      <c r="AK9" s="25"/>
      <c r="AL9" s="25"/>
      <c r="AM9" s="28" t="s">
        <v>83</v>
      </c>
      <c r="AN9" s="28"/>
      <c r="AO9" s="28"/>
    </row>
    <row r="10" spans="1:41" s="1" customFormat="1" ht="45" customHeight="1" x14ac:dyDescent="0.15">
      <c r="A10" s="37">
        <v>100000</v>
      </c>
      <c r="B10" s="27" t="s">
        <v>57</v>
      </c>
      <c r="C10" s="20">
        <v>9912</v>
      </c>
      <c r="D10" s="27" t="s">
        <v>102</v>
      </c>
      <c r="E10" s="27" t="s">
        <v>245</v>
      </c>
      <c r="F10" s="27" t="s">
        <v>83</v>
      </c>
      <c r="G10" s="27" t="s">
        <v>160</v>
      </c>
      <c r="H10" s="27" t="s">
        <v>83</v>
      </c>
      <c r="I10" s="20">
        <v>55853</v>
      </c>
      <c r="J10" s="27" t="s">
        <v>246</v>
      </c>
      <c r="K10" s="34"/>
      <c r="L10" s="30"/>
      <c r="M10" s="30"/>
      <c r="N10" s="30"/>
      <c r="O10" s="30"/>
      <c r="P10" s="30">
        <v>90000</v>
      </c>
      <c r="Q10" s="30"/>
      <c r="R10" s="30"/>
      <c r="S10" s="30"/>
      <c r="T10" s="30"/>
      <c r="U10" s="30"/>
      <c r="V10" s="30"/>
      <c r="W10" s="30"/>
      <c r="X10" s="30">
        <v>90000</v>
      </c>
      <c r="Y10" s="30"/>
      <c r="Z10" s="26" t="s">
        <v>247</v>
      </c>
      <c r="AA10" s="27" t="s">
        <v>248</v>
      </c>
      <c r="AB10" s="27"/>
      <c r="AC10" s="27" t="s">
        <v>249</v>
      </c>
      <c r="AD10" s="27"/>
      <c r="AE10" s="27"/>
      <c r="AF10" s="27" t="s">
        <v>94</v>
      </c>
      <c r="AG10" s="27" t="s">
        <v>69</v>
      </c>
      <c r="AH10" s="27"/>
      <c r="AI10" s="27"/>
      <c r="AJ10" s="27"/>
      <c r="AK10" s="27"/>
      <c r="AL10" s="27"/>
      <c r="AM10" s="27" t="s">
        <v>83</v>
      </c>
      <c r="AN10" s="27"/>
      <c r="AO10" s="27"/>
    </row>
    <row r="11" spans="1:41" s="1" customFormat="1" ht="45" customHeight="1" x14ac:dyDescent="0.15">
      <c r="A11" s="18">
        <v>100000</v>
      </c>
      <c r="B11" s="4" t="s">
        <v>57</v>
      </c>
      <c r="C11" s="18">
        <v>1915</v>
      </c>
      <c r="D11" s="4" t="s">
        <v>237</v>
      </c>
      <c r="E11" s="4" t="s">
        <v>72</v>
      </c>
      <c r="F11" s="4" t="s">
        <v>60</v>
      </c>
      <c r="G11" s="4" t="s">
        <v>61</v>
      </c>
      <c r="H11" s="4" t="s">
        <v>83</v>
      </c>
      <c r="I11" s="18">
        <v>55860</v>
      </c>
      <c r="J11" s="4" t="s">
        <v>251</v>
      </c>
      <c r="K11" s="5"/>
      <c r="L11" s="6"/>
      <c r="M11" s="6"/>
      <c r="N11" s="6"/>
      <c r="O11" s="6"/>
      <c r="P11" s="6">
        <v>11897</v>
      </c>
      <c r="Q11" s="6"/>
      <c r="R11" s="6"/>
      <c r="S11" s="6"/>
      <c r="T11" s="6"/>
      <c r="U11" s="6"/>
      <c r="V11" s="6"/>
      <c r="W11" s="6"/>
      <c r="X11" s="6">
        <v>11897</v>
      </c>
      <c r="Y11" s="6"/>
      <c r="Z11" s="19" t="s">
        <v>252</v>
      </c>
      <c r="AA11" s="28" t="s">
        <v>253</v>
      </c>
      <c r="AB11" s="28"/>
      <c r="AC11" s="25" t="s">
        <v>254</v>
      </c>
      <c r="AD11" s="25"/>
      <c r="AE11" s="4"/>
      <c r="AF11" s="4" t="s">
        <v>94</v>
      </c>
      <c r="AG11" s="28" t="s">
        <v>255</v>
      </c>
      <c r="AH11" s="28"/>
      <c r="AI11" s="28"/>
      <c r="AJ11" s="28"/>
      <c r="AK11" s="28"/>
      <c r="AL11" s="28"/>
      <c r="AM11" s="28" t="s">
        <v>83</v>
      </c>
      <c r="AN11" s="28"/>
      <c r="AO11" s="28"/>
    </row>
    <row r="12" spans="1:41" s="1" customFormat="1" ht="45" customHeight="1" x14ac:dyDescent="0.15">
      <c r="A12" s="37">
        <v>100000</v>
      </c>
      <c r="B12" s="27" t="s">
        <v>57</v>
      </c>
      <c r="C12" s="20">
        <v>1915</v>
      </c>
      <c r="D12" s="27" t="s">
        <v>237</v>
      </c>
      <c r="E12" s="27" t="s">
        <v>103</v>
      </c>
      <c r="F12" s="27" t="s">
        <v>60</v>
      </c>
      <c r="G12" s="27" t="s">
        <v>61</v>
      </c>
      <c r="H12" s="27" t="s">
        <v>83</v>
      </c>
      <c r="I12" s="20">
        <v>55960</v>
      </c>
      <c r="J12" s="27" t="s">
        <v>256</v>
      </c>
      <c r="K12" s="34"/>
      <c r="L12" s="30"/>
      <c r="M12" s="30"/>
      <c r="N12" s="30"/>
      <c r="O12" s="30"/>
      <c r="P12" s="30">
        <v>15000</v>
      </c>
      <c r="Q12" s="30"/>
      <c r="R12" s="30"/>
      <c r="S12" s="30"/>
      <c r="T12" s="30"/>
      <c r="U12" s="30"/>
      <c r="V12" s="30"/>
      <c r="W12" s="30"/>
      <c r="X12" s="30">
        <v>15000</v>
      </c>
      <c r="Y12" s="30"/>
      <c r="Z12" s="26" t="s">
        <v>257</v>
      </c>
      <c r="AA12" s="27" t="s">
        <v>258</v>
      </c>
      <c r="AB12" s="27"/>
      <c r="AC12" s="27" t="s">
        <v>259</v>
      </c>
      <c r="AD12" s="27"/>
      <c r="AE12" s="27"/>
      <c r="AF12" s="27" t="s">
        <v>67</v>
      </c>
      <c r="AG12" s="26" t="s">
        <v>260</v>
      </c>
      <c r="AH12" s="26"/>
      <c r="AI12" s="26"/>
      <c r="AJ12" s="26"/>
      <c r="AK12" s="26"/>
      <c r="AL12" s="26"/>
      <c r="AM12" s="27" t="s">
        <v>83</v>
      </c>
      <c r="AN12" s="27"/>
      <c r="AO12" s="27"/>
    </row>
    <row r="13" spans="1:41" s="1" customFormat="1" ht="45" customHeight="1" x14ac:dyDescent="0.15">
      <c r="A13" s="36">
        <v>100000</v>
      </c>
      <c r="B13" s="28" t="s">
        <v>57</v>
      </c>
      <c r="C13" s="18">
        <v>1314</v>
      </c>
      <c r="D13" s="28" t="s">
        <v>261</v>
      </c>
      <c r="E13" s="28" t="s">
        <v>238</v>
      </c>
      <c r="F13" s="28" t="s">
        <v>60</v>
      </c>
      <c r="G13" s="28" t="s">
        <v>262</v>
      </c>
      <c r="H13" s="28" t="s">
        <v>263</v>
      </c>
      <c r="I13" s="18">
        <v>56368</v>
      </c>
      <c r="J13" s="28" t="s">
        <v>264</v>
      </c>
      <c r="K13" s="33"/>
      <c r="L13" s="29"/>
      <c r="M13" s="29"/>
      <c r="N13" s="29"/>
      <c r="O13" s="29"/>
      <c r="P13" s="29"/>
      <c r="Q13" s="29">
        <v>40000</v>
      </c>
      <c r="R13" s="29"/>
      <c r="S13" s="29"/>
      <c r="T13" s="29"/>
      <c r="U13" s="29"/>
      <c r="V13" s="29"/>
      <c r="W13" s="29"/>
      <c r="X13" s="29">
        <v>40000</v>
      </c>
      <c r="Y13" s="29"/>
      <c r="Z13" s="25" t="s">
        <v>265</v>
      </c>
      <c r="AA13" s="25" t="s">
        <v>266</v>
      </c>
      <c r="AB13" s="25"/>
      <c r="AC13" s="25" t="s">
        <v>267</v>
      </c>
      <c r="AD13" s="25"/>
      <c r="AE13" s="28"/>
      <c r="AF13" s="28" t="s">
        <v>67</v>
      </c>
      <c r="AG13" s="25" t="s">
        <v>268</v>
      </c>
      <c r="AH13" s="25"/>
      <c r="AI13" s="25"/>
      <c r="AJ13" s="25"/>
      <c r="AK13" s="25"/>
      <c r="AL13" s="25"/>
      <c r="AM13" s="28" t="s">
        <v>179</v>
      </c>
      <c r="AN13" s="28"/>
      <c r="AO13" s="28"/>
    </row>
    <row r="14" spans="1:41" s="1" customFormat="1" ht="45" customHeight="1" x14ac:dyDescent="0.15">
      <c r="A14" s="37">
        <v>100000</v>
      </c>
      <c r="B14" s="27" t="s">
        <v>57</v>
      </c>
      <c r="C14" s="20">
        <v>1619</v>
      </c>
      <c r="D14" s="27" t="s">
        <v>270</v>
      </c>
      <c r="E14" s="27" t="s">
        <v>238</v>
      </c>
      <c r="F14" s="27" t="s">
        <v>60</v>
      </c>
      <c r="G14" s="27" t="s">
        <v>104</v>
      </c>
      <c r="H14" s="27" t="s">
        <v>271</v>
      </c>
      <c r="I14" s="20">
        <v>56606</v>
      </c>
      <c r="J14" s="27" t="s">
        <v>272</v>
      </c>
      <c r="K14" s="34">
        <v>1</v>
      </c>
      <c r="L14" s="30">
        <v>169497</v>
      </c>
      <c r="M14" s="30">
        <v>31593</v>
      </c>
      <c r="N14" s="30">
        <v>12175</v>
      </c>
      <c r="O14" s="30"/>
      <c r="P14" s="30"/>
      <c r="Q14" s="30"/>
      <c r="R14" s="30"/>
      <c r="S14" s="30"/>
      <c r="T14" s="30"/>
      <c r="U14" s="30"/>
      <c r="V14" s="30"/>
      <c r="W14" s="30"/>
      <c r="X14" s="30">
        <v>213265</v>
      </c>
      <c r="Y14" s="30"/>
      <c r="Z14" s="26" t="s">
        <v>273</v>
      </c>
      <c r="AA14" s="27" t="s">
        <v>274</v>
      </c>
      <c r="AB14" s="27"/>
      <c r="AC14" s="26" t="s">
        <v>275</v>
      </c>
      <c r="AD14" s="26"/>
      <c r="AE14" s="27"/>
      <c r="AF14" s="27" t="s">
        <v>67</v>
      </c>
      <c r="AG14" s="26" t="s">
        <v>276</v>
      </c>
      <c r="AH14" s="26"/>
      <c r="AI14" s="26"/>
      <c r="AJ14" s="26"/>
      <c r="AK14" s="26"/>
      <c r="AL14" s="26"/>
      <c r="AM14" s="27" t="s">
        <v>277</v>
      </c>
      <c r="AN14" s="27"/>
      <c r="AO14" s="27"/>
    </row>
    <row r="15" spans="1:41" s="1" customFormat="1" ht="45" customHeight="1" x14ac:dyDescent="0.15">
      <c r="A15" s="18">
        <v>100000</v>
      </c>
      <c r="B15" s="4" t="s">
        <v>57</v>
      </c>
      <c r="C15" s="18">
        <v>1619</v>
      </c>
      <c r="D15" s="4" t="s">
        <v>270</v>
      </c>
      <c r="E15" s="4" t="s">
        <v>278</v>
      </c>
      <c r="F15" s="4" t="s">
        <v>60</v>
      </c>
      <c r="G15" s="4" t="s">
        <v>279</v>
      </c>
      <c r="H15" s="4" t="s">
        <v>62</v>
      </c>
      <c r="I15" s="18">
        <v>56610</v>
      </c>
      <c r="J15" s="4" t="s">
        <v>280</v>
      </c>
      <c r="K15" s="5">
        <v>0.34</v>
      </c>
      <c r="L15" s="6">
        <v>33740</v>
      </c>
      <c r="M15" s="6">
        <v>478</v>
      </c>
      <c r="N15" s="6">
        <v>2513</v>
      </c>
      <c r="O15" s="6"/>
      <c r="P15" s="6"/>
      <c r="Q15" s="6"/>
      <c r="R15" s="6"/>
      <c r="S15" s="6"/>
      <c r="T15" s="6"/>
      <c r="U15" s="6"/>
      <c r="V15" s="6"/>
      <c r="W15" s="6"/>
      <c r="X15" s="6">
        <v>36731</v>
      </c>
      <c r="Y15" s="6"/>
      <c r="Z15" s="19" t="s">
        <v>281</v>
      </c>
      <c r="AA15" s="28" t="s">
        <v>242</v>
      </c>
      <c r="AB15" s="28"/>
      <c r="AC15" s="28" t="s">
        <v>282</v>
      </c>
      <c r="AD15" s="28"/>
      <c r="AE15" s="4"/>
      <c r="AF15" s="4" t="s">
        <v>94</v>
      </c>
      <c r="AG15" s="28" t="s">
        <v>283</v>
      </c>
      <c r="AH15" s="28"/>
      <c r="AI15" s="28"/>
      <c r="AJ15" s="28"/>
      <c r="AK15" s="28"/>
      <c r="AL15" s="28"/>
      <c r="AM15" s="28" t="s">
        <v>70</v>
      </c>
      <c r="AN15" s="28"/>
      <c r="AO15" s="28"/>
    </row>
    <row r="16" spans="1:41" s="1" customFormat="1" ht="45" customHeight="1" x14ac:dyDescent="0.15">
      <c r="A16" s="37">
        <v>100000</v>
      </c>
      <c r="B16" s="27" t="s">
        <v>57</v>
      </c>
      <c r="C16" s="20">
        <v>211611</v>
      </c>
      <c r="D16" s="27" t="s">
        <v>71</v>
      </c>
      <c r="E16" s="27" t="s">
        <v>83</v>
      </c>
      <c r="F16" s="27" t="s">
        <v>307</v>
      </c>
      <c r="G16" s="27" t="s">
        <v>134</v>
      </c>
      <c r="H16" s="27" t="s">
        <v>83</v>
      </c>
      <c r="I16" s="20">
        <v>56674</v>
      </c>
      <c r="J16" s="27" t="s">
        <v>308</v>
      </c>
      <c r="K16" s="34"/>
      <c r="L16" s="30"/>
      <c r="M16" s="30"/>
      <c r="N16" s="30"/>
      <c r="O16" s="30"/>
      <c r="P16" s="30"/>
      <c r="Q16" s="30"/>
      <c r="R16" s="30"/>
      <c r="S16" s="30"/>
      <c r="T16" s="30"/>
      <c r="U16" s="30"/>
      <c r="V16" s="30"/>
      <c r="W16" s="30"/>
      <c r="X16" s="30"/>
      <c r="Y16" s="32">
        <v>-79000</v>
      </c>
      <c r="Z16" s="26" t="s">
        <v>309</v>
      </c>
      <c r="AA16" s="27" t="s">
        <v>310</v>
      </c>
      <c r="AB16" s="27"/>
      <c r="AC16" s="27" t="s">
        <v>311</v>
      </c>
      <c r="AD16" s="27"/>
      <c r="AE16" s="27"/>
      <c r="AF16" s="27" t="s">
        <v>94</v>
      </c>
      <c r="AG16" s="27" t="s">
        <v>312</v>
      </c>
      <c r="AH16" s="27"/>
      <c r="AI16" s="27"/>
      <c r="AJ16" s="27"/>
      <c r="AK16" s="27"/>
      <c r="AL16" s="27"/>
      <c r="AM16" s="27" t="s">
        <v>83</v>
      </c>
      <c r="AN16" s="27"/>
      <c r="AO16" s="27"/>
    </row>
    <row r="17" spans="1:41" s="1" customFormat="1" ht="45" customHeight="1" x14ac:dyDescent="0.15">
      <c r="A17" s="36">
        <v>100000</v>
      </c>
      <c r="B17" s="28" t="s">
        <v>57</v>
      </c>
      <c r="C17" s="18">
        <v>211611</v>
      </c>
      <c r="D17" s="28" t="s">
        <v>71</v>
      </c>
      <c r="E17" s="28" t="s">
        <v>83</v>
      </c>
      <c r="F17" s="28" t="s">
        <v>83</v>
      </c>
      <c r="G17" s="28" t="s">
        <v>134</v>
      </c>
      <c r="H17" s="28" t="s">
        <v>83</v>
      </c>
      <c r="I17" s="18">
        <v>56675</v>
      </c>
      <c r="J17" s="28" t="s">
        <v>313</v>
      </c>
      <c r="K17" s="33"/>
      <c r="L17" s="29"/>
      <c r="M17" s="29"/>
      <c r="N17" s="29"/>
      <c r="O17" s="29"/>
      <c r="P17" s="29"/>
      <c r="Q17" s="29"/>
      <c r="R17" s="29"/>
      <c r="S17" s="29"/>
      <c r="T17" s="29"/>
      <c r="U17" s="29"/>
      <c r="V17" s="29"/>
      <c r="W17" s="29"/>
      <c r="X17" s="29"/>
      <c r="Y17" s="31">
        <v>-62000</v>
      </c>
      <c r="Z17" s="25" t="s">
        <v>314</v>
      </c>
      <c r="AA17" s="28" t="s">
        <v>315</v>
      </c>
      <c r="AB17" s="28"/>
      <c r="AC17" s="28" t="s">
        <v>316</v>
      </c>
      <c r="AD17" s="28"/>
      <c r="AE17" s="28"/>
      <c r="AF17" s="28" t="s">
        <v>94</v>
      </c>
      <c r="AG17" s="28" t="s">
        <v>317</v>
      </c>
      <c r="AH17" s="28"/>
      <c r="AI17" s="28"/>
      <c r="AJ17" s="28"/>
      <c r="AK17" s="28"/>
      <c r="AL17" s="28"/>
      <c r="AM17" s="28" t="s">
        <v>70</v>
      </c>
      <c r="AN17" s="28"/>
      <c r="AO17" s="28"/>
    </row>
    <row r="18" spans="1:41" s="1" customFormat="1" ht="45" customHeight="1" x14ac:dyDescent="0.15">
      <c r="A18" s="37">
        <v>100000</v>
      </c>
      <c r="B18" s="27" t="s">
        <v>57</v>
      </c>
      <c r="C18" s="20">
        <v>1914</v>
      </c>
      <c r="D18" s="27" t="s">
        <v>318</v>
      </c>
      <c r="E18" s="27" t="s">
        <v>245</v>
      </c>
      <c r="F18" s="27" t="s">
        <v>60</v>
      </c>
      <c r="G18" s="27" t="s">
        <v>61</v>
      </c>
      <c r="H18" s="27" t="s">
        <v>83</v>
      </c>
      <c r="I18" s="20">
        <v>56678</v>
      </c>
      <c r="J18" s="27" t="s">
        <v>319</v>
      </c>
      <c r="K18" s="34"/>
      <c r="L18" s="30"/>
      <c r="M18" s="30"/>
      <c r="N18" s="30"/>
      <c r="O18" s="30"/>
      <c r="P18" s="30">
        <v>975000</v>
      </c>
      <c r="Q18" s="30"/>
      <c r="R18" s="30"/>
      <c r="S18" s="30"/>
      <c r="T18" s="30"/>
      <c r="U18" s="30"/>
      <c r="V18" s="30"/>
      <c r="W18" s="30"/>
      <c r="X18" s="30">
        <v>975000</v>
      </c>
      <c r="Y18" s="30"/>
      <c r="Z18" s="26" t="s">
        <v>320</v>
      </c>
      <c r="AA18" s="27" t="s">
        <v>321</v>
      </c>
      <c r="AB18" s="27"/>
      <c r="AC18" s="26" t="s">
        <v>322</v>
      </c>
      <c r="AD18" s="26"/>
      <c r="AE18" s="27"/>
      <c r="AF18" s="27" t="s">
        <v>67</v>
      </c>
      <c r="AG18" s="26" t="s">
        <v>323</v>
      </c>
      <c r="AH18" s="26"/>
      <c r="AI18" s="26"/>
      <c r="AJ18" s="26"/>
      <c r="AK18" s="26"/>
      <c r="AL18" s="26"/>
      <c r="AM18" s="27" t="s">
        <v>70</v>
      </c>
      <c r="AN18" s="27"/>
      <c r="AO18" s="27"/>
    </row>
    <row r="19" spans="1:41" s="1" customFormat="1" ht="45" customHeight="1" x14ac:dyDescent="0.15">
      <c r="A19" s="36">
        <v>100000</v>
      </c>
      <c r="B19" s="28" t="s">
        <v>57</v>
      </c>
      <c r="C19" s="18">
        <v>1914</v>
      </c>
      <c r="D19" s="28" t="s">
        <v>318</v>
      </c>
      <c r="E19" s="28" t="s">
        <v>293</v>
      </c>
      <c r="F19" s="28" t="s">
        <v>60</v>
      </c>
      <c r="G19" s="28" t="s">
        <v>61</v>
      </c>
      <c r="H19" s="28" t="s">
        <v>83</v>
      </c>
      <c r="I19" s="18">
        <v>56679</v>
      </c>
      <c r="J19" s="28" t="s">
        <v>324</v>
      </c>
      <c r="K19" s="33"/>
      <c r="L19" s="29"/>
      <c r="M19" s="29"/>
      <c r="N19" s="29"/>
      <c r="O19" s="29"/>
      <c r="P19" s="29">
        <v>22440</v>
      </c>
      <c r="Q19" s="29"/>
      <c r="R19" s="29">
        <v>335940</v>
      </c>
      <c r="S19" s="29"/>
      <c r="T19" s="29"/>
      <c r="U19" s="29"/>
      <c r="V19" s="29"/>
      <c r="W19" s="29"/>
      <c r="X19" s="29">
        <v>358380</v>
      </c>
      <c r="Y19" s="29"/>
      <c r="Z19" s="25" t="s">
        <v>325</v>
      </c>
      <c r="AA19" s="28" t="s">
        <v>326</v>
      </c>
      <c r="AB19" s="28"/>
      <c r="AC19" s="25" t="s">
        <v>327</v>
      </c>
      <c r="AD19" s="25"/>
      <c r="AE19" s="28"/>
      <c r="AF19" s="28" t="s">
        <v>67</v>
      </c>
      <c r="AG19" s="25" t="s">
        <v>328</v>
      </c>
      <c r="AH19" s="25"/>
      <c r="AI19" s="25"/>
      <c r="AJ19" s="25"/>
      <c r="AK19" s="25"/>
      <c r="AL19" s="25"/>
      <c r="AM19" s="28" t="s">
        <v>70</v>
      </c>
      <c r="AN19" s="28"/>
      <c r="AO19" s="28"/>
    </row>
    <row r="20" spans="1:41" s="1" customFormat="1" ht="45" customHeight="1" x14ac:dyDescent="0.15">
      <c r="A20" s="37">
        <v>100000</v>
      </c>
      <c r="B20" s="27" t="s">
        <v>57</v>
      </c>
      <c r="C20" s="20">
        <v>1914</v>
      </c>
      <c r="D20" s="27" t="s">
        <v>318</v>
      </c>
      <c r="E20" s="27" t="s">
        <v>329</v>
      </c>
      <c r="F20" s="27" t="s">
        <v>60</v>
      </c>
      <c r="G20" s="27" t="s">
        <v>160</v>
      </c>
      <c r="H20" s="27" t="s">
        <v>83</v>
      </c>
      <c r="I20" s="20">
        <v>56680</v>
      </c>
      <c r="J20" s="27" t="s">
        <v>330</v>
      </c>
      <c r="K20" s="34"/>
      <c r="L20" s="30"/>
      <c r="M20" s="30"/>
      <c r="N20" s="30"/>
      <c r="O20" s="30"/>
      <c r="P20" s="30">
        <v>172920</v>
      </c>
      <c r="Q20" s="30"/>
      <c r="R20" s="30"/>
      <c r="S20" s="30"/>
      <c r="T20" s="30"/>
      <c r="U20" s="30"/>
      <c r="V20" s="30"/>
      <c r="W20" s="30"/>
      <c r="X20" s="30">
        <v>172920</v>
      </c>
      <c r="Y20" s="30"/>
      <c r="Z20" s="26" t="s">
        <v>331</v>
      </c>
      <c r="AA20" s="27" t="s">
        <v>332</v>
      </c>
      <c r="AB20" s="27"/>
      <c r="AC20" s="26" t="s">
        <v>333</v>
      </c>
      <c r="AD20" s="26"/>
      <c r="AE20" s="27"/>
      <c r="AF20" s="27" t="s">
        <v>67</v>
      </c>
      <c r="AG20" s="26" t="s">
        <v>334</v>
      </c>
      <c r="AH20" s="26"/>
      <c r="AI20" s="26"/>
      <c r="AJ20" s="26"/>
      <c r="AK20" s="26"/>
      <c r="AL20" s="26"/>
      <c r="AM20" s="27" t="s">
        <v>277</v>
      </c>
      <c r="AN20" s="27"/>
      <c r="AO20" s="27"/>
    </row>
    <row r="21" spans="1:41" s="1" customFormat="1" ht="45" customHeight="1" x14ac:dyDescent="0.15">
      <c r="A21" s="36">
        <v>100000</v>
      </c>
      <c r="B21" s="28" t="s">
        <v>57</v>
      </c>
      <c r="C21" s="18">
        <v>1914</v>
      </c>
      <c r="D21" s="28" t="s">
        <v>318</v>
      </c>
      <c r="E21" s="28" t="s">
        <v>335</v>
      </c>
      <c r="F21" s="28" t="s">
        <v>60</v>
      </c>
      <c r="G21" s="28" t="s">
        <v>61</v>
      </c>
      <c r="H21" s="28" t="s">
        <v>83</v>
      </c>
      <c r="I21" s="18">
        <v>56692</v>
      </c>
      <c r="J21" s="28" t="s">
        <v>336</v>
      </c>
      <c r="K21" s="33"/>
      <c r="L21" s="29"/>
      <c r="M21" s="29"/>
      <c r="N21" s="29"/>
      <c r="O21" s="29">
        <v>4000000</v>
      </c>
      <c r="P21" s="29"/>
      <c r="Q21" s="29"/>
      <c r="R21" s="29"/>
      <c r="S21" s="29"/>
      <c r="T21" s="29"/>
      <c r="U21" s="29"/>
      <c r="V21" s="29"/>
      <c r="W21" s="29"/>
      <c r="X21" s="29">
        <v>4000000</v>
      </c>
      <c r="Y21" s="29"/>
      <c r="Z21" s="25" t="s">
        <v>337</v>
      </c>
      <c r="AA21" s="28" t="s">
        <v>338</v>
      </c>
      <c r="AB21" s="28"/>
      <c r="AC21" s="25" t="s">
        <v>339</v>
      </c>
      <c r="AD21" s="25"/>
      <c r="AE21" s="28"/>
      <c r="AF21" s="28" t="s">
        <v>67</v>
      </c>
      <c r="AG21" s="25" t="s">
        <v>340</v>
      </c>
      <c r="AH21" s="25"/>
      <c r="AI21" s="25"/>
      <c r="AJ21" s="25"/>
      <c r="AK21" s="25"/>
      <c r="AL21" s="25"/>
      <c r="AM21" s="28" t="s">
        <v>133</v>
      </c>
      <c r="AN21" s="28"/>
      <c r="AO21" s="28"/>
    </row>
    <row r="22" spans="1:41" s="1" customFormat="1" ht="45" customHeight="1" x14ac:dyDescent="0.15">
      <c r="A22" s="37">
        <v>100000</v>
      </c>
      <c r="B22" s="27" t="s">
        <v>57</v>
      </c>
      <c r="C22" s="20">
        <v>1914</v>
      </c>
      <c r="D22" s="27" t="s">
        <v>318</v>
      </c>
      <c r="E22" s="27" t="s">
        <v>341</v>
      </c>
      <c r="F22" s="27" t="s">
        <v>60</v>
      </c>
      <c r="G22" s="27" t="s">
        <v>160</v>
      </c>
      <c r="H22" s="27" t="s">
        <v>83</v>
      </c>
      <c r="I22" s="20">
        <v>56694</v>
      </c>
      <c r="J22" s="27" t="s">
        <v>342</v>
      </c>
      <c r="K22" s="34"/>
      <c r="L22" s="30"/>
      <c r="M22" s="30"/>
      <c r="N22" s="30"/>
      <c r="O22" s="30"/>
      <c r="P22" s="30">
        <v>132000</v>
      </c>
      <c r="Q22" s="30"/>
      <c r="R22" s="30"/>
      <c r="S22" s="30"/>
      <c r="T22" s="30"/>
      <c r="U22" s="30"/>
      <c r="V22" s="30"/>
      <c r="W22" s="30"/>
      <c r="X22" s="30">
        <v>132000</v>
      </c>
      <c r="Y22" s="30"/>
      <c r="Z22" s="26" t="s">
        <v>343</v>
      </c>
      <c r="AA22" s="27" t="s">
        <v>344</v>
      </c>
      <c r="AB22" s="27"/>
      <c r="AC22" s="26" t="s">
        <v>345</v>
      </c>
      <c r="AD22" s="26"/>
      <c r="AE22" s="27"/>
      <c r="AF22" s="27" t="s">
        <v>67</v>
      </c>
      <c r="AG22" s="26" t="s">
        <v>346</v>
      </c>
      <c r="AH22" s="26"/>
      <c r="AI22" s="26"/>
      <c r="AJ22" s="26"/>
      <c r="AK22" s="26"/>
      <c r="AL22" s="26"/>
      <c r="AM22" s="27" t="s">
        <v>179</v>
      </c>
      <c r="AN22" s="27"/>
      <c r="AO22" s="27"/>
    </row>
    <row r="23" spans="1:41" s="1" customFormat="1" ht="45" customHeight="1" x14ac:dyDescent="0.15">
      <c r="A23" s="36">
        <v>100000</v>
      </c>
      <c r="B23" s="28" t="s">
        <v>57</v>
      </c>
      <c r="C23" s="18">
        <v>1517</v>
      </c>
      <c r="D23" s="28" t="s">
        <v>347</v>
      </c>
      <c r="E23" s="28" t="s">
        <v>103</v>
      </c>
      <c r="F23" s="28" t="s">
        <v>83</v>
      </c>
      <c r="G23" s="28" t="s">
        <v>142</v>
      </c>
      <c r="H23" s="28" t="s">
        <v>83</v>
      </c>
      <c r="I23" s="18">
        <v>56696</v>
      </c>
      <c r="J23" s="28" t="s">
        <v>348</v>
      </c>
      <c r="K23" s="33"/>
      <c r="L23" s="29"/>
      <c r="M23" s="29"/>
      <c r="N23" s="29"/>
      <c r="O23" s="29"/>
      <c r="P23" s="31">
        <v>-10000</v>
      </c>
      <c r="Q23" s="29"/>
      <c r="R23" s="29"/>
      <c r="S23" s="29"/>
      <c r="T23" s="29"/>
      <c r="U23" s="29"/>
      <c r="V23" s="29"/>
      <c r="W23" s="29"/>
      <c r="X23" s="31">
        <v>-10000</v>
      </c>
      <c r="Y23" s="31">
        <v>-50000</v>
      </c>
      <c r="Z23" s="25" t="s">
        <v>349</v>
      </c>
      <c r="AA23" s="28" t="s">
        <v>350</v>
      </c>
      <c r="AB23" s="28"/>
      <c r="AC23" s="25" t="s">
        <v>351</v>
      </c>
      <c r="AD23" s="25"/>
      <c r="AE23" s="28"/>
      <c r="AF23" s="28" t="s">
        <v>94</v>
      </c>
      <c r="AG23" s="28" t="s">
        <v>352</v>
      </c>
      <c r="AH23" s="28"/>
      <c r="AI23" s="28"/>
      <c r="AJ23" s="28"/>
      <c r="AK23" s="28"/>
      <c r="AL23" s="28"/>
      <c r="AM23" s="28" t="s">
        <v>133</v>
      </c>
      <c r="AN23" s="28"/>
      <c r="AO23" s="28"/>
    </row>
    <row r="24" spans="1:41" s="1" customFormat="1" ht="45" customHeight="1" x14ac:dyDescent="0.15">
      <c r="A24" s="37">
        <v>100000</v>
      </c>
      <c r="B24" s="27" t="s">
        <v>57</v>
      </c>
      <c r="C24" s="20">
        <v>1914</v>
      </c>
      <c r="D24" s="27" t="s">
        <v>318</v>
      </c>
      <c r="E24" s="27" t="s">
        <v>353</v>
      </c>
      <c r="F24" s="27" t="s">
        <v>60</v>
      </c>
      <c r="G24" s="27" t="s">
        <v>239</v>
      </c>
      <c r="H24" s="27" t="s">
        <v>83</v>
      </c>
      <c r="I24" s="20">
        <v>56697</v>
      </c>
      <c r="J24" s="27" t="s">
        <v>354</v>
      </c>
      <c r="K24" s="34">
        <v>50.14</v>
      </c>
      <c r="L24" s="30">
        <v>2893540</v>
      </c>
      <c r="M24" s="30">
        <v>148834</v>
      </c>
      <c r="N24" s="30">
        <v>194220</v>
      </c>
      <c r="O24" s="30"/>
      <c r="P24" s="30"/>
      <c r="Q24" s="30"/>
      <c r="R24" s="30"/>
      <c r="S24" s="30"/>
      <c r="T24" s="30"/>
      <c r="U24" s="30"/>
      <c r="V24" s="30"/>
      <c r="W24" s="30"/>
      <c r="X24" s="30">
        <v>3236594</v>
      </c>
      <c r="Y24" s="30"/>
      <c r="Z24" s="26" t="s">
        <v>355</v>
      </c>
      <c r="AA24" s="27" t="s">
        <v>242</v>
      </c>
      <c r="AB24" s="27"/>
      <c r="AC24" s="27" t="s">
        <v>356</v>
      </c>
      <c r="AD24" s="27"/>
      <c r="AE24" s="27"/>
      <c r="AF24" s="27" t="s">
        <v>94</v>
      </c>
      <c r="AG24" s="27" t="s">
        <v>357</v>
      </c>
      <c r="AH24" s="27"/>
      <c r="AI24" s="27"/>
      <c r="AJ24" s="27"/>
      <c r="AK24" s="27"/>
      <c r="AL24" s="27"/>
      <c r="AM24" s="27" t="s">
        <v>70</v>
      </c>
      <c r="AN24" s="27"/>
      <c r="AO24" s="27"/>
    </row>
    <row r="25" spans="1:41" s="1" customFormat="1" ht="45" customHeight="1" x14ac:dyDescent="0.15">
      <c r="A25" s="18">
        <v>100000</v>
      </c>
      <c r="B25" s="4" t="s">
        <v>57</v>
      </c>
      <c r="C25" s="18">
        <v>1914</v>
      </c>
      <c r="D25" s="4" t="s">
        <v>318</v>
      </c>
      <c r="E25" s="4" t="s">
        <v>358</v>
      </c>
      <c r="F25" s="4" t="s">
        <v>60</v>
      </c>
      <c r="G25" s="4" t="s">
        <v>61</v>
      </c>
      <c r="H25" s="4" t="s">
        <v>83</v>
      </c>
      <c r="I25" s="18">
        <v>56700</v>
      </c>
      <c r="J25" s="4" t="s">
        <v>359</v>
      </c>
      <c r="K25" s="5"/>
      <c r="L25" s="6">
        <v>6000000</v>
      </c>
      <c r="M25" s="6"/>
      <c r="N25" s="6">
        <v>87000</v>
      </c>
      <c r="O25" s="6"/>
      <c r="P25" s="6"/>
      <c r="Q25" s="6"/>
      <c r="R25" s="6"/>
      <c r="S25" s="6"/>
      <c r="T25" s="6"/>
      <c r="U25" s="6"/>
      <c r="V25" s="6"/>
      <c r="W25" s="6"/>
      <c r="X25" s="6">
        <v>6087000</v>
      </c>
      <c r="Y25" s="6"/>
      <c r="Z25" s="4" t="s">
        <v>360</v>
      </c>
      <c r="AA25" s="28" t="s">
        <v>361</v>
      </c>
      <c r="AB25" s="28"/>
      <c r="AC25" s="28" t="s">
        <v>362</v>
      </c>
      <c r="AD25" s="28"/>
      <c r="AE25" s="4"/>
      <c r="AF25" s="4" t="s">
        <v>94</v>
      </c>
      <c r="AG25" s="28" t="s">
        <v>363</v>
      </c>
      <c r="AH25" s="28"/>
      <c r="AI25" s="28"/>
      <c r="AJ25" s="28"/>
      <c r="AK25" s="28"/>
      <c r="AL25" s="28"/>
      <c r="AM25" s="28" t="s">
        <v>70</v>
      </c>
      <c r="AN25" s="28"/>
      <c r="AO25" s="28"/>
    </row>
    <row r="26" spans="1:41" s="1" customFormat="1" ht="45" customHeight="1" x14ac:dyDescent="0.15">
      <c r="A26" s="37">
        <v>100000</v>
      </c>
      <c r="B26" s="27" t="s">
        <v>57</v>
      </c>
      <c r="C26" s="20">
        <v>1517</v>
      </c>
      <c r="D26" s="27" t="s">
        <v>347</v>
      </c>
      <c r="E26" s="27" t="s">
        <v>72</v>
      </c>
      <c r="F26" s="27" t="s">
        <v>83</v>
      </c>
      <c r="G26" s="27" t="s">
        <v>61</v>
      </c>
      <c r="H26" s="27" t="s">
        <v>83</v>
      </c>
      <c r="I26" s="20">
        <v>56704</v>
      </c>
      <c r="J26" s="27" t="s">
        <v>377</v>
      </c>
      <c r="K26" s="34">
        <v>1</v>
      </c>
      <c r="L26" s="30">
        <v>136113</v>
      </c>
      <c r="M26" s="30">
        <v>26136</v>
      </c>
      <c r="N26" s="30">
        <v>11275</v>
      </c>
      <c r="O26" s="30"/>
      <c r="P26" s="30"/>
      <c r="Q26" s="30"/>
      <c r="R26" s="30"/>
      <c r="S26" s="30"/>
      <c r="T26" s="30"/>
      <c r="U26" s="30"/>
      <c r="V26" s="30"/>
      <c r="W26" s="30"/>
      <c r="X26" s="30">
        <v>173524</v>
      </c>
      <c r="Y26" s="30"/>
      <c r="Z26" s="26" t="s">
        <v>378</v>
      </c>
      <c r="AA26" s="27" t="s">
        <v>379</v>
      </c>
      <c r="AB26" s="27"/>
      <c r="AC26" s="26" t="s">
        <v>380</v>
      </c>
      <c r="AD26" s="26"/>
      <c r="AE26" s="27"/>
      <c r="AF26" s="27" t="s">
        <v>94</v>
      </c>
      <c r="AG26" s="26" t="s">
        <v>381</v>
      </c>
      <c r="AH26" s="26"/>
      <c r="AI26" s="26"/>
      <c r="AJ26" s="26"/>
      <c r="AK26" s="26"/>
      <c r="AL26" s="26"/>
      <c r="AM26" s="27" t="s">
        <v>133</v>
      </c>
      <c r="AN26" s="27"/>
      <c r="AO26" s="27"/>
    </row>
    <row r="27" spans="1:41" s="1" customFormat="1" ht="45" customHeight="1" x14ac:dyDescent="0.15">
      <c r="A27" s="36">
        <v>100000</v>
      </c>
      <c r="B27" s="28" t="s">
        <v>57</v>
      </c>
      <c r="C27" s="18">
        <v>1517</v>
      </c>
      <c r="D27" s="28" t="s">
        <v>347</v>
      </c>
      <c r="E27" s="28" t="s">
        <v>238</v>
      </c>
      <c r="F27" s="28" t="s">
        <v>83</v>
      </c>
      <c r="G27" s="28" t="s">
        <v>61</v>
      </c>
      <c r="H27" s="28" t="s">
        <v>83</v>
      </c>
      <c r="I27" s="18">
        <v>56705</v>
      </c>
      <c r="J27" s="28" t="s">
        <v>383</v>
      </c>
      <c r="K27" s="33">
        <v>2</v>
      </c>
      <c r="L27" s="29">
        <v>159434</v>
      </c>
      <c r="M27" s="29">
        <v>36266</v>
      </c>
      <c r="N27" s="29">
        <v>19504</v>
      </c>
      <c r="O27" s="29"/>
      <c r="P27" s="29"/>
      <c r="Q27" s="29"/>
      <c r="R27" s="29"/>
      <c r="S27" s="29"/>
      <c r="T27" s="29"/>
      <c r="U27" s="29"/>
      <c r="V27" s="29"/>
      <c r="W27" s="29"/>
      <c r="X27" s="29">
        <v>215204</v>
      </c>
      <c r="Y27" s="29"/>
      <c r="Z27" s="25" t="s">
        <v>384</v>
      </c>
      <c r="AA27" s="28" t="s">
        <v>385</v>
      </c>
      <c r="AB27" s="28"/>
      <c r="AC27" s="25" t="s">
        <v>386</v>
      </c>
      <c r="AD27" s="25"/>
      <c r="AE27" s="28"/>
      <c r="AF27" s="28" t="s">
        <v>94</v>
      </c>
      <c r="AG27" s="28" t="s">
        <v>352</v>
      </c>
      <c r="AH27" s="28"/>
      <c r="AI27" s="28"/>
      <c r="AJ27" s="28"/>
      <c r="AK27" s="28"/>
      <c r="AL27" s="28"/>
      <c r="AM27" s="28" t="s">
        <v>133</v>
      </c>
      <c r="AN27" s="28"/>
      <c r="AO27" s="28"/>
    </row>
    <row r="28" spans="1:41" s="1" customFormat="1" ht="45" customHeight="1" x14ac:dyDescent="0.15">
      <c r="A28" s="37">
        <v>100000</v>
      </c>
      <c r="B28" s="27" t="s">
        <v>57</v>
      </c>
      <c r="C28" s="20">
        <v>1517</v>
      </c>
      <c r="D28" s="27" t="s">
        <v>347</v>
      </c>
      <c r="E28" s="27" t="s">
        <v>103</v>
      </c>
      <c r="F28" s="27" t="s">
        <v>83</v>
      </c>
      <c r="G28" s="27" t="s">
        <v>61</v>
      </c>
      <c r="H28" s="27" t="s">
        <v>83</v>
      </c>
      <c r="I28" s="20">
        <v>56706</v>
      </c>
      <c r="J28" s="27" t="s">
        <v>387</v>
      </c>
      <c r="K28" s="34">
        <v>4</v>
      </c>
      <c r="L28" s="30">
        <v>423028</v>
      </c>
      <c r="M28" s="30">
        <v>87730</v>
      </c>
      <c r="N28" s="30">
        <v>41820</v>
      </c>
      <c r="O28" s="30"/>
      <c r="P28" s="30"/>
      <c r="Q28" s="30"/>
      <c r="R28" s="30"/>
      <c r="S28" s="30"/>
      <c r="T28" s="30"/>
      <c r="U28" s="30"/>
      <c r="V28" s="30"/>
      <c r="W28" s="30"/>
      <c r="X28" s="30">
        <v>552578</v>
      </c>
      <c r="Y28" s="30"/>
      <c r="Z28" s="26" t="s">
        <v>388</v>
      </c>
      <c r="AA28" s="27" t="s">
        <v>389</v>
      </c>
      <c r="AB28" s="27"/>
      <c r="AC28" s="26" t="s">
        <v>390</v>
      </c>
      <c r="AD28" s="26"/>
      <c r="AE28" s="27"/>
      <c r="AF28" s="27" t="s">
        <v>94</v>
      </c>
      <c r="AG28" s="26" t="s">
        <v>391</v>
      </c>
      <c r="AH28" s="26"/>
      <c r="AI28" s="26"/>
      <c r="AJ28" s="26"/>
      <c r="AK28" s="26"/>
      <c r="AL28" s="26"/>
      <c r="AM28" s="27" t="s">
        <v>133</v>
      </c>
      <c r="AN28" s="27"/>
      <c r="AO28" s="27"/>
    </row>
    <row r="29" spans="1:41" s="1" customFormat="1" ht="45" customHeight="1" x14ac:dyDescent="0.15">
      <c r="A29" s="36">
        <v>100000</v>
      </c>
      <c r="B29" s="28" t="s">
        <v>57</v>
      </c>
      <c r="C29" s="18">
        <v>1914</v>
      </c>
      <c r="D29" s="28" t="s">
        <v>318</v>
      </c>
      <c r="E29" s="28" t="s">
        <v>411</v>
      </c>
      <c r="F29" s="28" t="s">
        <v>60</v>
      </c>
      <c r="G29" s="28" t="s">
        <v>160</v>
      </c>
      <c r="H29" s="28" t="s">
        <v>83</v>
      </c>
      <c r="I29" s="18">
        <v>56711</v>
      </c>
      <c r="J29" s="28" t="s">
        <v>412</v>
      </c>
      <c r="K29" s="33"/>
      <c r="L29" s="29"/>
      <c r="M29" s="29"/>
      <c r="N29" s="29"/>
      <c r="O29" s="29"/>
      <c r="P29" s="29">
        <v>191400</v>
      </c>
      <c r="Q29" s="29"/>
      <c r="R29" s="29"/>
      <c r="S29" s="29"/>
      <c r="T29" s="29"/>
      <c r="U29" s="29"/>
      <c r="V29" s="29"/>
      <c r="W29" s="29"/>
      <c r="X29" s="29">
        <v>191400</v>
      </c>
      <c r="Y29" s="29"/>
      <c r="Z29" s="25" t="s">
        <v>413</v>
      </c>
      <c r="AA29" s="28" t="s">
        <v>414</v>
      </c>
      <c r="AB29" s="28"/>
      <c r="AC29" s="25" t="s">
        <v>415</v>
      </c>
      <c r="AD29" s="25"/>
      <c r="AE29" s="28"/>
      <c r="AF29" s="28" t="s">
        <v>67</v>
      </c>
      <c r="AG29" s="25" t="s">
        <v>416</v>
      </c>
      <c r="AH29" s="25"/>
      <c r="AI29" s="25"/>
      <c r="AJ29" s="25"/>
      <c r="AK29" s="25"/>
      <c r="AL29" s="25"/>
      <c r="AM29" s="28" t="s">
        <v>70</v>
      </c>
      <c r="AN29" s="28"/>
      <c r="AO29" s="28"/>
    </row>
    <row r="30" spans="1:41" s="1" customFormat="1" ht="45" customHeight="1" x14ac:dyDescent="0.15">
      <c r="A30" s="37">
        <v>100000</v>
      </c>
      <c r="B30" s="27" t="s">
        <v>57</v>
      </c>
      <c r="C30" s="20">
        <v>1914</v>
      </c>
      <c r="D30" s="27" t="s">
        <v>318</v>
      </c>
      <c r="E30" s="27" t="s">
        <v>278</v>
      </c>
      <c r="F30" s="27" t="s">
        <v>60</v>
      </c>
      <c r="G30" s="27" t="s">
        <v>160</v>
      </c>
      <c r="H30" s="27" t="s">
        <v>83</v>
      </c>
      <c r="I30" s="20">
        <v>56712</v>
      </c>
      <c r="J30" s="27" t="s">
        <v>417</v>
      </c>
      <c r="K30" s="34"/>
      <c r="L30" s="30"/>
      <c r="M30" s="30"/>
      <c r="N30" s="30"/>
      <c r="O30" s="30">
        <v>408540</v>
      </c>
      <c r="P30" s="30"/>
      <c r="Q30" s="30"/>
      <c r="R30" s="30"/>
      <c r="S30" s="30"/>
      <c r="T30" s="30"/>
      <c r="U30" s="30"/>
      <c r="V30" s="30"/>
      <c r="W30" s="30"/>
      <c r="X30" s="30">
        <v>408540</v>
      </c>
      <c r="Y30" s="30"/>
      <c r="Z30" s="26" t="s">
        <v>418</v>
      </c>
      <c r="AA30" s="27" t="s">
        <v>419</v>
      </c>
      <c r="AB30" s="27"/>
      <c r="AC30" s="26" t="s">
        <v>420</v>
      </c>
      <c r="AD30" s="26"/>
      <c r="AE30" s="27"/>
      <c r="AF30" s="27" t="s">
        <v>94</v>
      </c>
      <c r="AG30" s="27" t="s">
        <v>421</v>
      </c>
      <c r="AH30" s="27"/>
      <c r="AI30" s="27"/>
      <c r="AJ30" s="27"/>
      <c r="AK30" s="27"/>
      <c r="AL30" s="27"/>
      <c r="AM30" s="27" t="s">
        <v>70</v>
      </c>
      <c r="AN30" s="27"/>
      <c r="AO30" s="27"/>
    </row>
    <row r="31" spans="1:41" s="1" customFormat="1" ht="45" customHeight="1" x14ac:dyDescent="0.15">
      <c r="A31" s="36">
        <v>100000</v>
      </c>
      <c r="B31" s="28" t="s">
        <v>57</v>
      </c>
      <c r="C31" s="18">
        <v>1914</v>
      </c>
      <c r="D31" s="28" t="s">
        <v>318</v>
      </c>
      <c r="E31" s="28" t="s">
        <v>422</v>
      </c>
      <c r="F31" s="28" t="s">
        <v>60</v>
      </c>
      <c r="G31" s="28" t="s">
        <v>160</v>
      </c>
      <c r="H31" s="28" t="s">
        <v>83</v>
      </c>
      <c r="I31" s="18">
        <v>56713</v>
      </c>
      <c r="J31" s="28" t="s">
        <v>423</v>
      </c>
      <c r="K31" s="33"/>
      <c r="L31" s="29"/>
      <c r="M31" s="29"/>
      <c r="N31" s="29"/>
      <c r="O31" s="29">
        <v>271920</v>
      </c>
      <c r="P31" s="29"/>
      <c r="Q31" s="29"/>
      <c r="R31" s="29"/>
      <c r="S31" s="29"/>
      <c r="T31" s="29"/>
      <c r="U31" s="29"/>
      <c r="V31" s="29"/>
      <c r="W31" s="29"/>
      <c r="X31" s="29">
        <v>271920</v>
      </c>
      <c r="Y31" s="29"/>
      <c r="Z31" s="25" t="s">
        <v>424</v>
      </c>
      <c r="AA31" s="28" t="s">
        <v>425</v>
      </c>
      <c r="AB31" s="28"/>
      <c r="AC31" s="25" t="s">
        <v>426</v>
      </c>
      <c r="AD31" s="25"/>
      <c r="AE31" s="28"/>
      <c r="AF31" s="28" t="s">
        <v>94</v>
      </c>
      <c r="AG31" s="28" t="s">
        <v>427</v>
      </c>
      <c r="AH31" s="28"/>
      <c r="AI31" s="28"/>
      <c r="AJ31" s="28"/>
      <c r="AK31" s="28"/>
      <c r="AL31" s="28"/>
      <c r="AM31" s="28" t="s">
        <v>277</v>
      </c>
      <c r="AN31" s="28"/>
      <c r="AO31" s="28"/>
    </row>
    <row r="32" spans="1:41" s="1" customFormat="1" ht="45" customHeight="1" x14ac:dyDescent="0.15">
      <c r="A32" s="20">
        <v>100000</v>
      </c>
      <c r="B32" s="7" t="s">
        <v>57</v>
      </c>
      <c r="C32" s="20">
        <v>1211</v>
      </c>
      <c r="D32" s="7" t="s">
        <v>428</v>
      </c>
      <c r="E32" s="7" t="s">
        <v>278</v>
      </c>
      <c r="F32" s="7" t="s">
        <v>83</v>
      </c>
      <c r="G32" s="7" t="s">
        <v>239</v>
      </c>
      <c r="H32" s="7" t="s">
        <v>83</v>
      </c>
      <c r="I32" s="20">
        <v>56717</v>
      </c>
      <c r="J32" s="7" t="s">
        <v>429</v>
      </c>
      <c r="K32" s="8">
        <v>5.48</v>
      </c>
      <c r="L32" s="9">
        <v>407529</v>
      </c>
      <c r="M32" s="9">
        <v>9217</v>
      </c>
      <c r="N32" s="9">
        <v>23476</v>
      </c>
      <c r="O32" s="9"/>
      <c r="P32" s="9"/>
      <c r="Q32" s="9"/>
      <c r="R32" s="9"/>
      <c r="S32" s="9"/>
      <c r="T32" s="9"/>
      <c r="U32" s="9"/>
      <c r="V32" s="9"/>
      <c r="W32" s="9"/>
      <c r="X32" s="9">
        <v>440222</v>
      </c>
      <c r="Y32" s="9"/>
      <c r="Z32" s="21" t="s">
        <v>430</v>
      </c>
      <c r="AA32" s="27" t="s">
        <v>242</v>
      </c>
      <c r="AB32" s="27"/>
      <c r="AC32" s="27" t="s">
        <v>431</v>
      </c>
      <c r="AD32" s="27"/>
      <c r="AE32" s="7"/>
      <c r="AF32" s="7" t="s">
        <v>94</v>
      </c>
      <c r="AG32" s="27" t="s">
        <v>69</v>
      </c>
      <c r="AH32" s="27"/>
      <c r="AI32" s="27"/>
      <c r="AJ32" s="27"/>
      <c r="AK32" s="27"/>
      <c r="AL32" s="27"/>
      <c r="AM32" s="27" t="s">
        <v>83</v>
      </c>
      <c r="AN32" s="27"/>
      <c r="AO32" s="27"/>
    </row>
    <row r="33" spans="1:41" s="1" customFormat="1" ht="45" customHeight="1" x14ac:dyDescent="0.15">
      <c r="A33" s="18">
        <v>100000</v>
      </c>
      <c r="B33" s="4" t="s">
        <v>57</v>
      </c>
      <c r="C33" s="18">
        <v>1621</v>
      </c>
      <c r="D33" s="4" t="s">
        <v>432</v>
      </c>
      <c r="E33" s="4" t="s">
        <v>72</v>
      </c>
      <c r="F33" s="4" t="s">
        <v>307</v>
      </c>
      <c r="G33" s="4" t="s">
        <v>104</v>
      </c>
      <c r="H33" s="4" t="s">
        <v>62</v>
      </c>
      <c r="I33" s="18">
        <v>56718</v>
      </c>
      <c r="J33" s="4" t="s">
        <v>433</v>
      </c>
      <c r="K33" s="5"/>
      <c r="L33" s="6"/>
      <c r="M33" s="6"/>
      <c r="N33" s="6"/>
      <c r="O33" s="6"/>
      <c r="P33" s="6">
        <v>150000</v>
      </c>
      <c r="Q33" s="6"/>
      <c r="R33" s="6"/>
      <c r="S33" s="6"/>
      <c r="T33" s="6"/>
      <c r="U33" s="6"/>
      <c r="V33" s="6"/>
      <c r="W33" s="6"/>
      <c r="X33" s="6">
        <v>150000</v>
      </c>
      <c r="Y33" s="6"/>
      <c r="Z33" s="4" t="s">
        <v>434</v>
      </c>
      <c r="AA33" s="28" t="s">
        <v>435</v>
      </c>
      <c r="AB33" s="28"/>
      <c r="AC33" s="28" t="s">
        <v>436</v>
      </c>
      <c r="AD33" s="28"/>
      <c r="AE33" s="4"/>
      <c r="AF33" s="4" t="s">
        <v>94</v>
      </c>
      <c r="AG33" s="28" t="s">
        <v>437</v>
      </c>
      <c r="AH33" s="28"/>
      <c r="AI33" s="28"/>
      <c r="AJ33" s="28"/>
      <c r="AK33" s="28"/>
      <c r="AL33" s="28"/>
      <c r="AM33" s="28" t="s">
        <v>133</v>
      </c>
      <c r="AN33" s="28"/>
      <c r="AO33" s="28"/>
    </row>
    <row r="34" spans="1:41" s="1" customFormat="1" ht="45" customHeight="1" x14ac:dyDescent="0.15">
      <c r="A34" s="37">
        <v>100000</v>
      </c>
      <c r="B34" s="27" t="s">
        <v>57</v>
      </c>
      <c r="C34" s="20">
        <v>1912</v>
      </c>
      <c r="D34" s="27" t="s">
        <v>471</v>
      </c>
      <c r="E34" s="27" t="s">
        <v>238</v>
      </c>
      <c r="F34" s="27" t="s">
        <v>83</v>
      </c>
      <c r="G34" s="27" t="s">
        <v>61</v>
      </c>
      <c r="H34" s="27" t="s">
        <v>83</v>
      </c>
      <c r="I34" s="20">
        <v>56729</v>
      </c>
      <c r="J34" s="27" t="s">
        <v>472</v>
      </c>
      <c r="K34" s="34">
        <v>1</v>
      </c>
      <c r="L34" s="30">
        <v>45574</v>
      </c>
      <c r="M34" s="30">
        <v>15433</v>
      </c>
      <c r="N34" s="30">
        <v>8831</v>
      </c>
      <c r="O34" s="30"/>
      <c r="P34" s="30"/>
      <c r="Q34" s="30"/>
      <c r="R34" s="30"/>
      <c r="S34" s="30"/>
      <c r="T34" s="30"/>
      <c r="U34" s="30"/>
      <c r="V34" s="30"/>
      <c r="W34" s="30"/>
      <c r="X34" s="30">
        <v>69838</v>
      </c>
      <c r="Y34" s="30"/>
      <c r="Z34" s="26" t="s">
        <v>473</v>
      </c>
      <c r="AA34" s="27" t="s">
        <v>474</v>
      </c>
      <c r="AB34" s="27"/>
      <c r="AC34" s="27" t="s">
        <v>475</v>
      </c>
      <c r="AD34" s="27"/>
      <c r="AE34" s="27"/>
      <c r="AF34" s="27" t="s">
        <v>67</v>
      </c>
      <c r="AG34" s="26" t="s">
        <v>476</v>
      </c>
      <c r="AH34" s="26"/>
      <c r="AI34" s="26"/>
      <c r="AJ34" s="26"/>
      <c r="AK34" s="26"/>
      <c r="AL34" s="26"/>
      <c r="AM34" s="27" t="s">
        <v>70</v>
      </c>
      <c r="AN34" s="27"/>
      <c r="AO34" s="27"/>
    </row>
    <row r="35" spans="1:41" s="1" customFormat="1" ht="45" customHeight="1" x14ac:dyDescent="0.15">
      <c r="A35" s="36">
        <v>100000</v>
      </c>
      <c r="B35" s="28" t="s">
        <v>57</v>
      </c>
      <c r="C35" s="18">
        <v>1914</v>
      </c>
      <c r="D35" s="28" t="s">
        <v>318</v>
      </c>
      <c r="E35" s="28" t="s">
        <v>477</v>
      </c>
      <c r="F35" s="28" t="s">
        <v>60</v>
      </c>
      <c r="G35" s="28" t="s">
        <v>478</v>
      </c>
      <c r="H35" s="28" t="s">
        <v>479</v>
      </c>
      <c r="I35" s="18">
        <v>56731</v>
      </c>
      <c r="J35" s="28" t="s">
        <v>480</v>
      </c>
      <c r="K35" s="33"/>
      <c r="L35" s="31">
        <v>-2600000</v>
      </c>
      <c r="M35" s="29"/>
      <c r="N35" s="31">
        <v>-37700</v>
      </c>
      <c r="O35" s="29"/>
      <c r="P35" s="29"/>
      <c r="Q35" s="29"/>
      <c r="R35" s="29"/>
      <c r="S35" s="29"/>
      <c r="T35" s="29"/>
      <c r="U35" s="29"/>
      <c r="V35" s="29"/>
      <c r="W35" s="29"/>
      <c r="X35" s="31">
        <v>-2637700</v>
      </c>
      <c r="Y35" s="29"/>
      <c r="Z35" s="25" t="s">
        <v>481</v>
      </c>
      <c r="AA35" s="28" t="s">
        <v>482</v>
      </c>
      <c r="AB35" s="28"/>
      <c r="AC35" s="28" t="s">
        <v>483</v>
      </c>
      <c r="AD35" s="28"/>
      <c r="AE35" s="28"/>
      <c r="AF35" s="28" t="s">
        <v>94</v>
      </c>
      <c r="AG35" s="28" t="s">
        <v>484</v>
      </c>
      <c r="AH35" s="28"/>
      <c r="AI35" s="28"/>
      <c r="AJ35" s="28"/>
      <c r="AK35" s="28"/>
      <c r="AL35" s="28"/>
      <c r="AM35" s="28" t="s">
        <v>70</v>
      </c>
      <c r="AN35" s="28"/>
      <c r="AO35" s="28"/>
    </row>
    <row r="36" spans="1:41" s="1" customFormat="1" ht="45" customHeight="1" x14ac:dyDescent="0.15">
      <c r="A36" s="20">
        <v>100000</v>
      </c>
      <c r="B36" s="7" t="s">
        <v>57</v>
      </c>
      <c r="C36" s="20">
        <v>1914</v>
      </c>
      <c r="D36" s="7" t="s">
        <v>318</v>
      </c>
      <c r="E36" s="7" t="s">
        <v>485</v>
      </c>
      <c r="F36" s="7" t="s">
        <v>60</v>
      </c>
      <c r="G36" s="7" t="s">
        <v>61</v>
      </c>
      <c r="H36" s="7" t="s">
        <v>83</v>
      </c>
      <c r="I36" s="20">
        <v>56732</v>
      </c>
      <c r="J36" s="7" t="s">
        <v>486</v>
      </c>
      <c r="K36" s="8"/>
      <c r="L36" s="9">
        <v>2600000</v>
      </c>
      <c r="M36" s="9"/>
      <c r="N36" s="9">
        <v>37700</v>
      </c>
      <c r="O36" s="9"/>
      <c r="P36" s="9"/>
      <c r="Q36" s="9"/>
      <c r="R36" s="9"/>
      <c r="S36" s="9"/>
      <c r="T36" s="9"/>
      <c r="U36" s="9"/>
      <c r="V36" s="9"/>
      <c r="W36" s="9"/>
      <c r="X36" s="9">
        <v>2637700</v>
      </c>
      <c r="Y36" s="9"/>
      <c r="Z36" s="21" t="s">
        <v>487</v>
      </c>
      <c r="AA36" s="27" t="s">
        <v>488</v>
      </c>
      <c r="AB36" s="27"/>
      <c r="AC36" s="27" t="s">
        <v>489</v>
      </c>
      <c r="AD36" s="27"/>
      <c r="AE36" s="7"/>
      <c r="AF36" s="7" t="s">
        <v>67</v>
      </c>
      <c r="AG36" s="26" t="s">
        <v>490</v>
      </c>
      <c r="AH36" s="26"/>
      <c r="AI36" s="26"/>
      <c r="AJ36" s="26"/>
      <c r="AK36" s="26"/>
      <c r="AL36" s="26"/>
      <c r="AM36" s="27" t="s">
        <v>70</v>
      </c>
      <c r="AN36" s="27"/>
      <c r="AO36" s="27"/>
    </row>
    <row r="37" spans="1:41" s="1" customFormat="1" ht="45" customHeight="1" x14ac:dyDescent="0.15">
      <c r="A37" s="36">
        <v>100000</v>
      </c>
      <c r="B37" s="28" t="s">
        <v>57</v>
      </c>
      <c r="C37" s="18">
        <v>1914</v>
      </c>
      <c r="D37" s="28" t="s">
        <v>318</v>
      </c>
      <c r="E37" s="28" t="s">
        <v>103</v>
      </c>
      <c r="F37" s="28" t="s">
        <v>60</v>
      </c>
      <c r="G37" s="28" t="s">
        <v>61</v>
      </c>
      <c r="H37" s="28" t="s">
        <v>83</v>
      </c>
      <c r="I37" s="18">
        <v>56737</v>
      </c>
      <c r="J37" s="28" t="s">
        <v>498</v>
      </c>
      <c r="K37" s="33">
        <v>12</v>
      </c>
      <c r="L37" s="29">
        <v>944819</v>
      </c>
      <c r="M37" s="29">
        <v>431099</v>
      </c>
      <c r="N37" s="29">
        <v>132113</v>
      </c>
      <c r="O37" s="29"/>
      <c r="P37" s="29"/>
      <c r="Q37" s="29">
        <v>8000</v>
      </c>
      <c r="R37" s="29"/>
      <c r="S37" s="29"/>
      <c r="T37" s="29"/>
      <c r="U37" s="29"/>
      <c r="V37" s="29"/>
      <c r="W37" s="29"/>
      <c r="X37" s="29">
        <v>1516031</v>
      </c>
      <c r="Y37" s="29"/>
      <c r="Z37" s="25" t="s">
        <v>499</v>
      </c>
      <c r="AA37" s="28" t="s">
        <v>500</v>
      </c>
      <c r="AB37" s="28"/>
      <c r="AC37" s="25" t="s">
        <v>501</v>
      </c>
      <c r="AD37" s="25"/>
      <c r="AE37" s="28"/>
      <c r="AF37" s="28" t="s">
        <v>67</v>
      </c>
      <c r="AG37" s="25" t="s">
        <v>502</v>
      </c>
      <c r="AH37" s="25"/>
      <c r="AI37" s="25"/>
      <c r="AJ37" s="25"/>
      <c r="AK37" s="25"/>
      <c r="AL37" s="25"/>
      <c r="AM37" s="28" t="s">
        <v>70</v>
      </c>
      <c r="AN37" s="28"/>
      <c r="AO37" s="28"/>
    </row>
    <row r="38" spans="1:41" s="1" customFormat="1" ht="45" customHeight="1" x14ac:dyDescent="0.15">
      <c r="A38" s="37">
        <v>100000</v>
      </c>
      <c r="B38" s="27" t="s">
        <v>57</v>
      </c>
      <c r="C38" s="20">
        <v>1912</v>
      </c>
      <c r="D38" s="27" t="s">
        <v>471</v>
      </c>
      <c r="E38" s="27" t="s">
        <v>449</v>
      </c>
      <c r="F38" s="27" t="s">
        <v>83</v>
      </c>
      <c r="G38" s="27" t="s">
        <v>61</v>
      </c>
      <c r="H38" s="27" t="s">
        <v>83</v>
      </c>
      <c r="I38" s="20">
        <v>56743</v>
      </c>
      <c r="J38" s="27" t="s">
        <v>510</v>
      </c>
      <c r="K38" s="34">
        <v>1</v>
      </c>
      <c r="L38" s="30">
        <v>95488</v>
      </c>
      <c r="M38" s="30">
        <v>100786</v>
      </c>
      <c r="N38" s="30">
        <v>22453</v>
      </c>
      <c r="O38" s="30"/>
      <c r="P38" s="30"/>
      <c r="Q38" s="30"/>
      <c r="R38" s="30"/>
      <c r="S38" s="30"/>
      <c r="T38" s="30"/>
      <c r="U38" s="30"/>
      <c r="V38" s="30"/>
      <c r="W38" s="30"/>
      <c r="X38" s="30">
        <v>218727</v>
      </c>
      <c r="Y38" s="30"/>
      <c r="Z38" s="26" t="s">
        <v>511</v>
      </c>
      <c r="AA38" s="27" t="s">
        <v>512</v>
      </c>
      <c r="AB38" s="27"/>
      <c r="AC38" s="27" t="s">
        <v>513</v>
      </c>
      <c r="AD38" s="27"/>
      <c r="AE38" s="27"/>
      <c r="AF38" s="27" t="s">
        <v>67</v>
      </c>
      <c r="AG38" s="26" t="s">
        <v>514</v>
      </c>
      <c r="AH38" s="26"/>
      <c r="AI38" s="26"/>
      <c r="AJ38" s="26"/>
      <c r="AK38" s="26"/>
      <c r="AL38" s="26"/>
      <c r="AM38" s="27" t="s">
        <v>83</v>
      </c>
      <c r="AN38" s="27"/>
      <c r="AO38" s="27"/>
    </row>
    <row r="39" spans="1:41" s="1" customFormat="1" ht="45" customHeight="1" x14ac:dyDescent="0.15">
      <c r="A39" s="36">
        <v>100000</v>
      </c>
      <c r="B39" s="28" t="s">
        <v>57</v>
      </c>
      <c r="C39" s="18">
        <v>1912</v>
      </c>
      <c r="D39" s="28" t="s">
        <v>471</v>
      </c>
      <c r="E39" s="28" t="s">
        <v>59</v>
      </c>
      <c r="F39" s="28" t="s">
        <v>83</v>
      </c>
      <c r="G39" s="28" t="s">
        <v>61</v>
      </c>
      <c r="H39" s="28" t="s">
        <v>83</v>
      </c>
      <c r="I39" s="18">
        <v>56744</v>
      </c>
      <c r="J39" s="28" t="s">
        <v>515</v>
      </c>
      <c r="K39" s="33">
        <v>2</v>
      </c>
      <c r="L39" s="29">
        <v>150826</v>
      </c>
      <c r="M39" s="29">
        <v>170298</v>
      </c>
      <c r="N39" s="29">
        <v>19272</v>
      </c>
      <c r="O39" s="29"/>
      <c r="P39" s="29"/>
      <c r="Q39" s="29"/>
      <c r="R39" s="29"/>
      <c r="S39" s="29"/>
      <c r="T39" s="29"/>
      <c r="U39" s="29"/>
      <c r="V39" s="29"/>
      <c r="W39" s="29"/>
      <c r="X39" s="29">
        <v>340396</v>
      </c>
      <c r="Y39" s="29"/>
      <c r="Z39" s="25" t="s">
        <v>516</v>
      </c>
      <c r="AA39" s="28" t="s">
        <v>517</v>
      </c>
      <c r="AB39" s="28"/>
      <c r="AC39" s="28" t="s">
        <v>518</v>
      </c>
      <c r="AD39" s="28"/>
      <c r="AE39" s="28"/>
      <c r="AF39" s="28" t="s">
        <v>67</v>
      </c>
      <c r="AG39" s="25" t="s">
        <v>519</v>
      </c>
      <c r="AH39" s="25"/>
      <c r="AI39" s="25"/>
      <c r="AJ39" s="25"/>
      <c r="AK39" s="25"/>
      <c r="AL39" s="25"/>
      <c r="AM39" s="28" t="s">
        <v>83</v>
      </c>
      <c r="AN39" s="28"/>
      <c r="AO39" s="28"/>
    </row>
    <row r="40" spans="1:41" s="1" customFormat="1" ht="45" customHeight="1" x14ac:dyDescent="0.15">
      <c r="A40" s="37">
        <v>100000</v>
      </c>
      <c r="B40" s="27" t="s">
        <v>57</v>
      </c>
      <c r="C40" s="20">
        <v>1912</v>
      </c>
      <c r="D40" s="27" t="s">
        <v>471</v>
      </c>
      <c r="E40" s="27" t="s">
        <v>245</v>
      </c>
      <c r="F40" s="27" t="s">
        <v>83</v>
      </c>
      <c r="G40" s="27" t="s">
        <v>61</v>
      </c>
      <c r="H40" s="27" t="s">
        <v>83</v>
      </c>
      <c r="I40" s="20">
        <v>56745</v>
      </c>
      <c r="J40" s="27" t="s">
        <v>520</v>
      </c>
      <c r="K40" s="34"/>
      <c r="L40" s="30"/>
      <c r="M40" s="30"/>
      <c r="N40" s="30"/>
      <c r="O40" s="30">
        <v>70000</v>
      </c>
      <c r="P40" s="30">
        <v>117500</v>
      </c>
      <c r="Q40" s="30"/>
      <c r="R40" s="30"/>
      <c r="S40" s="30"/>
      <c r="T40" s="30"/>
      <c r="U40" s="30">
        <v>12500</v>
      </c>
      <c r="V40" s="30"/>
      <c r="W40" s="30"/>
      <c r="X40" s="30">
        <v>200000</v>
      </c>
      <c r="Y40" s="30"/>
      <c r="Z40" s="26" t="s">
        <v>521</v>
      </c>
      <c r="AA40" s="27" t="s">
        <v>522</v>
      </c>
      <c r="AB40" s="27"/>
      <c r="AC40" s="27" t="s">
        <v>523</v>
      </c>
      <c r="AD40" s="27"/>
      <c r="AE40" s="27"/>
      <c r="AF40" s="27" t="s">
        <v>94</v>
      </c>
      <c r="AG40" s="27" t="s">
        <v>524</v>
      </c>
      <c r="AH40" s="27"/>
      <c r="AI40" s="27"/>
      <c r="AJ40" s="27"/>
      <c r="AK40" s="27"/>
      <c r="AL40" s="27"/>
      <c r="AM40" s="27" t="s">
        <v>83</v>
      </c>
      <c r="AN40" s="27"/>
      <c r="AO40" s="27"/>
    </row>
    <row r="41" spans="1:41" s="1" customFormat="1" ht="45" customHeight="1" x14ac:dyDescent="0.15">
      <c r="A41" s="36">
        <v>100000</v>
      </c>
      <c r="B41" s="28" t="s">
        <v>57</v>
      </c>
      <c r="C41" s="18">
        <v>1912</v>
      </c>
      <c r="D41" s="28" t="s">
        <v>471</v>
      </c>
      <c r="E41" s="28" t="s">
        <v>465</v>
      </c>
      <c r="F41" s="28" t="s">
        <v>83</v>
      </c>
      <c r="G41" s="28" t="s">
        <v>61</v>
      </c>
      <c r="H41" s="28" t="s">
        <v>83</v>
      </c>
      <c r="I41" s="18">
        <v>56747</v>
      </c>
      <c r="J41" s="28" t="s">
        <v>525</v>
      </c>
      <c r="K41" s="33">
        <v>4</v>
      </c>
      <c r="L41" s="29">
        <v>413862</v>
      </c>
      <c r="M41" s="29">
        <v>153964</v>
      </c>
      <c r="N41" s="29">
        <v>94176</v>
      </c>
      <c r="O41" s="29"/>
      <c r="P41" s="29"/>
      <c r="Q41" s="29"/>
      <c r="R41" s="29"/>
      <c r="S41" s="29"/>
      <c r="T41" s="29"/>
      <c r="U41" s="29"/>
      <c r="V41" s="29"/>
      <c r="W41" s="29"/>
      <c r="X41" s="29">
        <v>662002</v>
      </c>
      <c r="Y41" s="29"/>
      <c r="Z41" s="25" t="s">
        <v>526</v>
      </c>
      <c r="AA41" s="28" t="s">
        <v>527</v>
      </c>
      <c r="AB41" s="28"/>
      <c r="AC41" s="28" t="s">
        <v>528</v>
      </c>
      <c r="AD41" s="28"/>
      <c r="AE41" s="28"/>
      <c r="AF41" s="28" t="s">
        <v>67</v>
      </c>
      <c r="AG41" s="25" t="s">
        <v>529</v>
      </c>
      <c r="AH41" s="25"/>
      <c r="AI41" s="25"/>
      <c r="AJ41" s="25"/>
      <c r="AK41" s="25"/>
      <c r="AL41" s="25"/>
      <c r="AM41" s="28" t="s">
        <v>83</v>
      </c>
      <c r="AN41" s="28"/>
      <c r="AO41" s="28"/>
    </row>
    <row r="42" spans="1:41" s="1" customFormat="1" ht="45" customHeight="1" x14ac:dyDescent="0.15">
      <c r="A42" s="37">
        <v>100000</v>
      </c>
      <c r="B42" s="27" t="s">
        <v>57</v>
      </c>
      <c r="C42" s="20">
        <v>1912</v>
      </c>
      <c r="D42" s="27" t="s">
        <v>471</v>
      </c>
      <c r="E42" s="27" t="s">
        <v>293</v>
      </c>
      <c r="F42" s="27" t="s">
        <v>83</v>
      </c>
      <c r="G42" s="27" t="s">
        <v>279</v>
      </c>
      <c r="H42" s="27" t="s">
        <v>83</v>
      </c>
      <c r="I42" s="20">
        <v>56748</v>
      </c>
      <c r="J42" s="27" t="s">
        <v>530</v>
      </c>
      <c r="K42" s="34">
        <v>2.88</v>
      </c>
      <c r="L42" s="30">
        <v>260860</v>
      </c>
      <c r="M42" s="30">
        <v>10415</v>
      </c>
      <c r="N42" s="30">
        <v>11552</v>
      </c>
      <c r="O42" s="30"/>
      <c r="P42" s="30">
        <v>13000</v>
      </c>
      <c r="Q42" s="30"/>
      <c r="R42" s="30"/>
      <c r="S42" s="30"/>
      <c r="T42" s="30"/>
      <c r="U42" s="30"/>
      <c r="V42" s="30"/>
      <c r="W42" s="30"/>
      <c r="X42" s="30">
        <v>295827</v>
      </c>
      <c r="Y42" s="30"/>
      <c r="Z42" s="26" t="s">
        <v>531</v>
      </c>
      <c r="AA42" s="27" t="s">
        <v>242</v>
      </c>
      <c r="AB42" s="27"/>
      <c r="AC42" s="27" t="s">
        <v>532</v>
      </c>
      <c r="AD42" s="27"/>
      <c r="AE42" s="27"/>
      <c r="AF42" s="27" t="s">
        <v>67</v>
      </c>
      <c r="AG42" s="26" t="s">
        <v>533</v>
      </c>
      <c r="AH42" s="26"/>
      <c r="AI42" s="26"/>
      <c r="AJ42" s="26"/>
      <c r="AK42" s="26"/>
      <c r="AL42" s="26"/>
      <c r="AM42" s="27" t="s">
        <v>83</v>
      </c>
      <c r="AN42" s="27"/>
      <c r="AO42" s="27"/>
    </row>
    <row r="43" spans="1:41" s="1" customFormat="1" ht="45" customHeight="1" x14ac:dyDescent="0.15">
      <c r="A43" s="36">
        <v>100000</v>
      </c>
      <c r="B43" s="28" t="s">
        <v>57</v>
      </c>
      <c r="C43" s="18">
        <v>1912</v>
      </c>
      <c r="D43" s="28" t="s">
        <v>471</v>
      </c>
      <c r="E43" s="28" t="s">
        <v>302</v>
      </c>
      <c r="F43" s="28" t="s">
        <v>83</v>
      </c>
      <c r="G43" s="28" t="s">
        <v>61</v>
      </c>
      <c r="H43" s="28" t="s">
        <v>83</v>
      </c>
      <c r="I43" s="18">
        <v>56749</v>
      </c>
      <c r="J43" s="28" t="s">
        <v>534</v>
      </c>
      <c r="K43" s="33"/>
      <c r="L43" s="29"/>
      <c r="M43" s="29"/>
      <c r="N43" s="29"/>
      <c r="O43" s="29">
        <v>108004</v>
      </c>
      <c r="P43" s="29"/>
      <c r="Q43" s="29"/>
      <c r="R43" s="29"/>
      <c r="S43" s="29"/>
      <c r="T43" s="29"/>
      <c r="U43" s="29"/>
      <c r="V43" s="29"/>
      <c r="W43" s="29"/>
      <c r="X43" s="29">
        <v>108004</v>
      </c>
      <c r="Y43" s="29"/>
      <c r="Z43" s="25" t="s">
        <v>535</v>
      </c>
      <c r="AA43" s="28" t="s">
        <v>536</v>
      </c>
      <c r="AB43" s="28"/>
      <c r="AC43" s="28" t="s">
        <v>537</v>
      </c>
      <c r="AD43" s="28"/>
      <c r="AE43" s="28"/>
      <c r="AF43" s="28" t="s">
        <v>94</v>
      </c>
      <c r="AG43" s="28" t="s">
        <v>538</v>
      </c>
      <c r="AH43" s="28"/>
      <c r="AI43" s="28"/>
      <c r="AJ43" s="28"/>
      <c r="AK43" s="28"/>
      <c r="AL43" s="28"/>
      <c r="AM43" s="28" t="s">
        <v>83</v>
      </c>
      <c r="AN43" s="28"/>
      <c r="AO43" s="28"/>
    </row>
    <row r="44" spans="1:41" s="1" customFormat="1" ht="45" customHeight="1" x14ac:dyDescent="0.15">
      <c r="A44" s="37">
        <v>100000</v>
      </c>
      <c r="B44" s="27" t="s">
        <v>57</v>
      </c>
      <c r="C44" s="20">
        <v>1621</v>
      </c>
      <c r="D44" s="27" t="s">
        <v>432</v>
      </c>
      <c r="E44" s="27" t="s">
        <v>245</v>
      </c>
      <c r="F44" s="27" t="s">
        <v>83</v>
      </c>
      <c r="G44" s="27" t="s">
        <v>134</v>
      </c>
      <c r="H44" s="27" t="s">
        <v>83</v>
      </c>
      <c r="I44" s="20">
        <v>56751</v>
      </c>
      <c r="J44" s="27" t="s">
        <v>539</v>
      </c>
      <c r="K44" s="34"/>
      <c r="L44" s="30"/>
      <c r="M44" s="30"/>
      <c r="N44" s="30"/>
      <c r="O44" s="30"/>
      <c r="P44" s="30"/>
      <c r="Q44" s="30"/>
      <c r="R44" s="30"/>
      <c r="S44" s="30"/>
      <c r="T44" s="30"/>
      <c r="U44" s="30"/>
      <c r="V44" s="30"/>
      <c r="W44" s="30"/>
      <c r="X44" s="30"/>
      <c r="Y44" s="32">
        <v>-353201</v>
      </c>
      <c r="Z44" s="26" t="s">
        <v>540</v>
      </c>
      <c r="AA44" s="27" t="s">
        <v>541</v>
      </c>
      <c r="AB44" s="27"/>
      <c r="AC44" s="26" t="s">
        <v>542</v>
      </c>
      <c r="AD44" s="26"/>
      <c r="AE44" s="27"/>
      <c r="AF44" s="27" t="s">
        <v>94</v>
      </c>
      <c r="AG44" s="27" t="s">
        <v>543</v>
      </c>
      <c r="AH44" s="27"/>
      <c r="AI44" s="27"/>
      <c r="AJ44" s="27"/>
      <c r="AK44" s="27"/>
      <c r="AL44" s="27"/>
      <c r="AM44" s="27" t="s">
        <v>133</v>
      </c>
      <c r="AN44" s="27"/>
      <c r="AO44" s="27"/>
    </row>
    <row r="45" spans="1:41" s="1" customFormat="1" ht="45" customHeight="1" x14ac:dyDescent="0.15">
      <c r="A45" s="18">
        <v>100000</v>
      </c>
      <c r="B45" s="4" t="s">
        <v>57</v>
      </c>
      <c r="C45" s="18">
        <v>1613</v>
      </c>
      <c r="D45" s="4" t="s">
        <v>546</v>
      </c>
      <c r="E45" s="4" t="s">
        <v>103</v>
      </c>
      <c r="F45" s="4" t="s">
        <v>83</v>
      </c>
      <c r="G45" s="4" t="s">
        <v>89</v>
      </c>
      <c r="H45" s="4" t="s">
        <v>83</v>
      </c>
      <c r="I45" s="18">
        <v>56752</v>
      </c>
      <c r="J45" s="4" t="s">
        <v>547</v>
      </c>
      <c r="K45" s="5"/>
      <c r="L45" s="6"/>
      <c r="M45" s="6"/>
      <c r="N45" s="6"/>
      <c r="O45" s="6"/>
      <c r="P45" s="6"/>
      <c r="Q45" s="6"/>
      <c r="R45" s="6"/>
      <c r="S45" s="6"/>
      <c r="T45" s="6"/>
      <c r="U45" s="6"/>
      <c r="V45" s="6"/>
      <c r="W45" s="6"/>
      <c r="X45" s="6"/>
      <c r="Y45" s="6">
        <v>8756191</v>
      </c>
      <c r="Z45" s="19" t="s">
        <v>548</v>
      </c>
      <c r="AA45" s="28" t="s">
        <v>549</v>
      </c>
      <c r="AB45" s="28"/>
      <c r="AC45" s="28" t="s">
        <v>550</v>
      </c>
      <c r="AD45" s="28"/>
      <c r="AE45" s="4"/>
      <c r="AF45" s="4" t="s">
        <v>94</v>
      </c>
      <c r="AG45" s="28" t="s">
        <v>551</v>
      </c>
      <c r="AH45" s="28"/>
      <c r="AI45" s="28"/>
      <c r="AJ45" s="28"/>
      <c r="AK45" s="28"/>
      <c r="AL45" s="28"/>
      <c r="AM45" s="28" t="s">
        <v>83</v>
      </c>
      <c r="AN45" s="28"/>
      <c r="AO45" s="28"/>
    </row>
    <row r="46" spans="1:41" s="1" customFormat="1" ht="45" customHeight="1" x14ac:dyDescent="0.15">
      <c r="A46" s="20">
        <v>100000</v>
      </c>
      <c r="B46" s="7" t="s">
        <v>57</v>
      </c>
      <c r="C46" s="20">
        <v>1613</v>
      </c>
      <c r="D46" s="7" t="s">
        <v>546</v>
      </c>
      <c r="E46" s="7" t="s">
        <v>238</v>
      </c>
      <c r="F46" s="7" t="s">
        <v>83</v>
      </c>
      <c r="G46" s="7" t="s">
        <v>89</v>
      </c>
      <c r="H46" s="7" t="s">
        <v>83</v>
      </c>
      <c r="I46" s="20">
        <v>56753</v>
      </c>
      <c r="J46" s="7" t="s">
        <v>552</v>
      </c>
      <c r="K46" s="8"/>
      <c r="L46" s="9"/>
      <c r="M46" s="9"/>
      <c r="N46" s="9"/>
      <c r="O46" s="9"/>
      <c r="P46" s="9"/>
      <c r="Q46" s="9"/>
      <c r="R46" s="9"/>
      <c r="S46" s="9"/>
      <c r="T46" s="9"/>
      <c r="U46" s="9"/>
      <c r="V46" s="9"/>
      <c r="W46" s="9"/>
      <c r="X46" s="9"/>
      <c r="Y46" s="9">
        <v>1807635</v>
      </c>
      <c r="Z46" s="21" t="s">
        <v>553</v>
      </c>
      <c r="AA46" s="27" t="s">
        <v>554</v>
      </c>
      <c r="AB46" s="27"/>
      <c r="AC46" s="27" t="s">
        <v>555</v>
      </c>
      <c r="AD46" s="27"/>
      <c r="AE46" s="7"/>
      <c r="AF46" s="7" t="s">
        <v>94</v>
      </c>
      <c r="AG46" s="27" t="s">
        <v>551</v>
      </c>
      <c r="AH46" s="27"/>
      <c r="AI46" s="27"/>
      <c r="AJ46" s="27"/>
      <c r="AK46" s="27"/>
      <c r="AL46" s="27"/>
      <c r="AM46" s="27" t="s">
        <v>83</v>
      </c>
      <c r="AN46" s="27"/>
      <c r="AO46" s="27"/>
    </row>
    <row r="47" spans="1:41" s="1" customFormat="1" ht="45" customHeight="1" x14ac:dyDescent="0.15">
      <c r="A47" s="18">
        <v>100000</v>
      </c>
      <c r="B47" s="4" t="s">
        <v>57</v>
      </c>
      <c r="C47" s="18">
        <v>1613</v>
      </c>
      <c r="D47" s="4" t="s">
        <v>546</v>
      </c>
      <c r="E47" s="4" t="s">
        <v>59</v>
      </c>
      <c r="F47" s="4" t="s">
        <v>83</v>
      </c>
      <c r="G47" s="4" t="s">
        <v>89</v>
      </c>
      <c r="H47" s="4" t="s">
        <v>83</v>
      </c>
      <c r="I47" s="18">
        <v>56754</v>
      </c>
      <c r="J47" s="4" t="s">
        <v>556</v>
      </c>
      <c r="K47" s="5"/>
      <c r="L47" s="6"/>
      <c r="M47" s="6"/>
      <c r="N47" s="6"/>
      <c r="O47" s="6"/>
      <c r="P47" s="6"/>
      <c r="Q47" s="6"/>
      <c r="R47" s="6"/>
      <c r="S47" s="6"/>
      <c r="T47" s="6"/>
      <c r="U47" s="6"/>
      <c r="V47" s="6"/>
      <c r="W47" s="6"/>
      <c r="X47" s="6"/>
      <c r="Y47" s="6">
        <v>117084</v>
      </c>
      <c r="Z47" s="19" t="s">
        <v>557</v>
      </c>
      <c r="AA47" s="28" t="s">
        <v>558</v>
      </c>
      <c r="AB47" s="28"/>
      <c r="AC47" s="28" t="s">
        <v>559</v>
      </c>
      <c r="AD47" s="28"/>
      <c r="AE47" s="4"/>
      <c r="AF47" s="4" t="s">
        <v>94</v>
      </c>
      <c r="AG47" s="28" t="s">
        <v>551</v>
      </c>
      <c r="AH47" s="28"/>
      <c r="AI47" s="28"/>
      <c r="AJ47" s="28"/>
      <c r="AK47" s="28"/>
      <c r="AL47" s="28"/>
      <c r="AM47" s="28" t="s">
        <v>83</v>
      </c>
      <c r="AN47" s="28"/>
      <c r="AO47" s="28"/>
    </row>
    <row r="48" spans="1:41" s="1" customFormat="1" ht="45" customHeight="1" x14ac:dyDescent="0.15">
      <c r="A48" s="20">
        <v>100000</v>
      </c>
      <c r="B48" s="7" t="s">
        <v>57</v>
      </c>
      <c r="C48" s="20">
        <v>1613</v>
      </c>
      <c r="D48" s="7" t="s">
        <v>546</v>
      </c>
      <c r="E48" s="7" t="s">
        <v>126</v>
      </c>
      <c r="F48" s="7" t="s">
        <v>83</v>
      </c>
      <c r="G48" s="7" t="s">
        <v>89</v>
      </c>
      <c r="H48" s="7" t="s">
        <v>83</v>
      </c>
      <c r="I48" s="20">
        <v>56755</v>
      </c>
      <c r="J48" s="7" t="s">
        <v>560</v>
      </c>
      <c r="K48" s="8"/>
      <c r="L48" s="9"/>
      <c r="M48" s="9"/>
      <c r="N48" s="9"/>
      <c r="O48" s="9"/>
      <c r="P48" s="9"/>
      <c r="Q48" s="9"/>
      <c r="R48" s="9"/>
      <c r="S48" s="9"/>
      <c r="T48" s="9"/>
      <c r="U48" s="9"/>
      <c r="V48" s="9"/>
      <c r="W48" s="9"/>
      <c r="X48" s="9"/>
      <c r="Y48" s="9">
        <v>512430</v>
      </c>
      <c r="Z48" s="21" t="s">
        <v>561</v>
      </c>
      <c r="AA48" s="27" t="s">
        <v>562</v>
      </c>
      <c r="AB48" s="27"/>
      <c r="AC48" s="27" t="s">
        <v>563</v>
      </c>
      <c r="AD48" s="27"/>
      <c r="AE48" s="7"/>
      <c r="AF48" s="7" t="s">
        <v>94</v>
      </c>
      <c r="AG48" s="27" t="s">
        <v>551</v>
      </c>
      <c r="AH48" s="27"/>
      <c r="AI48" s="27"/>
      <c r="AJ48" s="27"/>
      <c r="AK48" s="27"/>
      <c r="AL48" s="27"/>
      <c r="AM48" s="27" t="s">
        <v>83</v>
      </c>
      <c r="AN48" s="27"/>
      <c r="AO48" s="27"/>
    </row>
    <row r="49" spans="1:41" s="1" customFormat="1" ht="45" customHeight="1" x14ac:dyDescent="0.15">
      <c r="A49" s="18">
        <v>100000</v>
      </c>
      <c r="B49" s="4" t="s">
        <v>57</v>
      </c>
      <c r="C49" s="18">
        <v>1613</v>
      </c>
      <c r="D49" s="4" t="s">
        <v>546</v>
      </c>
      <c r="E49" s="4" t="s">
        <v>465</v>
      </c>
      <c r="F49" s="4" t="s">
        <v>83</v>
      </c>
      <c r="G49" s="4" t="s">
        <v>89</v>
      </c>
      <c r="H49" s="4" t="s">
        <v>83</v>
      </c>
      <c r="I49" s="18">
        <v>56756</v>
      </c>
      <c r="J49" s="4" t="s">
        <v>564</v>
      </c>
      <c r="K49" s="5"/>
      <c r="L49" s="6"/>
      <c r="M49" s="6"/>
      <c r="N49" s="6"/>
      <c r="O49" s="6"/>
      <c r="P49" s="6"/>
      <c r="Q49" s="6"/>
      <c r="R49" s="6"/>
      <c r="S49" s="6"/>
      <c r="T49" s="6"/>
      <c r="U49" s="6"/>
      <c r="V49" s="6"/>
      <c r="W49" s="6"/>
      <c r="X49" s="6"/>
      <c r="Y49" s="6">
        <v>60153</v>
      </c>
      <c r="Z49" s="19" t="s">
        <v>565</v>
      </c>
      <c r="AA49" s="28" t="s">
        <v>566</v>
      </c>
      <c r="AB49" s="28"/>
      <c r="AC49" s="28" t="s">
        <v>567</v>
      </c>
      <c r="AD49" s="28"/>
      <c r="AE49" s="4"/>
      <c r="AF49" s="4" t="s">
        <v>94</v>
      </c>
      <c r="AG49" s="28" t="s">
        <v>551</v>
      </c>
      <c r="AH49" s="28"/>
      <c r="AI49" s="28"/>
      <c r="AJ49" s="28"/>
      <c r="AK49" s="28"/>
      <c r="AL49" s="28"/>
      <c r="AM49" s="28" t="s">
        <v>83</v>
      </c>
      <c r="AN49" s="28"/>
      <c r="AO49" s="28"/>
    </row>
    <row r="50" spans="1:41" s="1" customFormat="1" ht="45" customHeight="1" x14ac:dyDescent="0.15">
      <c r="A50" s="20">
        <v>100000</v>
      </c>
      <c r="B50" s="7" t="s">
        <v>57</v>
      </c>
      <c r="C50" s="20">
        <v>1613</v>
      </c>
      <c r="D50" s="7" t="s">
        <v>546</v>
      </c>
      <c r="E50" s="7" t="s">
        <v>449</v>
      </c>
      <c r="F50" s="7" t="s">
        <v>83</v>
      </c>
      <c r="G50" s="7" t="s">
        <v>89</v>
      </c>
      <c r="H50" s="7" t="s">
        <v>83</v>
      </c>
      <c r="I50" s="20">
        <v>56757</v>
      </c>
      <c r="J50" s="7" t="s">
        <v>568</v>
      </c>
      <c r="K50" s="8"/>
      <c r="L50" s="9"/>
      <c r="M50" s="9"/>
      <c r="N50" s="9"/>
      <c r="O50" s="9"/>
      <c r="P50" s="9"/>
      <c r="Q50" s="9"/>
      <c r="R50" s="9"/>
      <c r="S50" s="9"/>
      <c r="T50" s="9"/>
      <c r="U50" s="9"/>
      <c r="V50" s="9"/>
      <c r="W50" s="9"/>
      <c r="X50" s="9"/>
      <c r="Y50" s="9">
        <v>155220</v>
      </c>
      <c r="Z50" s="21" t="s">
        <v>569</v>
      </c>
      <c r="AA50" s="27" t="s">
        <v>570</v>
      </c>
      <c r="AB50" s="27"/>
      <c r="AC50" s="27" t="s">
        <v>571</v>
      </c>
      <c r="AD50" s="27"/>
      <c r="AE50" s="7"/>
      <c r="AF50" s="7" t="s">
        <v>94</v>
      </c>
      <c r="AG50" s="27" t="s">
        <v>551</v>
      </c>
      <c r="AH50" s="27"/>
      <c r="AI50" s="27"/>
      <c r="AJ50" s="27"/>
      <c r="AK50" s="27"/>
      <c r="AL50" s="27"/>
      <c r="AM50" s="27" t="s">
        <v>83</v>
      </c>
      <c r="AN50" s="27"/>
      <c r="AO50" s="27"/>
    </row>
    <row r="51" spans="1:41" s="1" customFormat="1" ht="45" customHeight="1" x14ac:dyDescent="0.15">
      <c r="A51" s="18">
        <v>100000</v>
      </c>
      <c r="B51" s="4" t="s">
        <v>57</v>
      </c>
      <c r="C51" s="18">
        <v>1613</v>
      </c>
      <c r="D51" s="4" t="s">
        <v>546</v>
      </c>
      <c r="E51" s="4" t="s">
        <v>335</v>
      </c>
      <c r="F51" s="4" t="s">
        <v>83</v>
      </c>
      <c r="G51" s="4" t="s">
        <v>89</v>
      </c>
      <c r="H51" s="4" t="s">
        <v>83</v>
      </c>
      <c r="I51" s="18">
        <v>56758</v>
      </c>
      <c r="J51" s="4" t="s">
        <v>572</v>
      </c>
      <c r="K51" s="5"/>
      <c r="L51" s="6"/>
      <c r="M51" s="6"/>
      <c r="N51" s="6"/>
      <c r="O51" s="6"/>
      <c r="P51" s="6"/>
      <c r="Q51" s="6"/>
      <c r="R51" s="6"/>
      <c r="S51" s="6"/>
      <c r="T51" s="6"/>
      <c r="U51" s="6"/>
      <c r="V51" s="6"/>
      <c r="W51" s="6"/>
      <c r="X51" s="6"/>
      <c r="Y51" s="6">
        <v>86954</v>
      </c>
      <c r="Z51" s="19" t="s">
        <v>573</v>
      </c>
      <c r="AA51" s="28" t="s">
        <v>574</v>
      </c>
      <c r="AB51" s="28"/>
      <c r="AC51" s="28" t="s">
        <v>575</v>
      </c>
      <c r="AD51" s="28"/>
      <c r="AE51" s="4"/>
      <c r="AF51" s="4" t="s">
        <v>94</v>
      </c>
      <c r="AG51" s="28" t="s">
        <v>551</v>
      </c>
      <c r="AH51" s="28"/>
      <c r="AI51" s="28"/>
      <c r="AJ51" s="28"/>
      <c r="AK51" s="28"/>
      <c r="AL51" s="28"/>
      <c r="AM51" s="28" t="s">
        <v>83</v>
      </c>
      <c r="AN51" s="28"/>
      <c r="AO51" s="28"/>
    </row>
    <row r="52" spans="1:41" s="1" customFormat="1" ht="45" customHeight="1" x14ac:dyDescent="0.15">
      <c r="A52" s="20">
        <v>100000</v>
      </c>
      <c r="B52" s="7" t="s">
        <v>57</v>
      </c>
      <c r="C52" s="20">
        <v>1613</v>
      </c>
      <c r="D52" s="7" t="s">
        <v>546</v>
      </c>
      <c r="E52" s="7" t="s">
        <v>72</v>
      </c>
      <c r="F52" s="7" t="s">
        <v>83</v>
      </c>
      <c r="G52" s="7" t="s">
        <v>89</v>
      </c>
      <c r="H52" s="7" t="s">
        <v>83</v>
      </c>
      <c r="I52" s="20">
        <v>56759</v>
      </c>
      <c r="J52" s="7" t="s">
        <v>576</v>
      </c>
      <c r="K52" s="8"/>
      <c r="L52" s="9"/>
      <c r="M52" s="9"/>
      <c r="N52" s="9"/>
      <c r="O52" s="9"/>
      <c r="P52" s="9"/>
      <c r="Q52" s="9"/>
      <c r="R52" s="9"/>
      <c r="S52" s="9"/>
      <c r="T52" s="9"/>
      <c r="U52" s="9"/>
      <c r="V52" s="9"/>
      <c r="W52" s="9"/>
      <c r="X52" s="9"/>
      <c r="Y52" s="9">
        <v>875643</v>
      </c>
      <c r="Z52" s="21" t="s">
        <v>577</v>
      </c>
      <c r="AA52" s="27" t="s">
        <v>578</v>
      </c>
      <c r="AB52" s="27"/>
      <c r="AC52" s="27" t="s">
        <v>579</v>
      </c>
      <c r="AD52" s="27"/>
      <c r="AE52" s="7"/>
      <c r="AF52" s="7" t="s">
        <v>94</v>
      </c>
      <c r="AG52" s="27" t="s">
        <v>551</v>
      </c>
      <c r="AH52" s="27"/>
      <c r="AI52" s="27"/>
      <c r="AJ52" s="27"/>
      <c r="AK52" s="27"/>
      <c r="AL52" s="27"/>
      <c r="AM52" s="27" t="s">
        <v>83</v>
      </c>
      <c r="AN52" s="27"/>
      <c r="AO52" s="27"/>
    </row>
    <row r="53" spans="1:41" s="1" customFormat="1" ht="45" customHeight="1" x14ac:dyDescent="0.15">
      <c r="A53" s="36">
        <v>100000</v>
      </c>
      <c r="B53" s="28" t="s">
        <v>57</v>
      </c>
      <c r="C53" s="18">
        <v>1912</v>
      </c>
      <c r="D53" s="28" t="s">
        <v>471</v>
      </c>
      <c r="E53" s="28" t="s">
        <v>422</v>
      </c>
      <c r="F53" s="28" t="s">
        <v>83</v>
      </c>
      <c r="G53" s="28" t="s">
        <v>128</v>
      </c>
      <c r="H53" s="28" t="s">
        <v>83</v>
      </c>
      <c r="I53" s="18">
        <v>56762</v>
      </c>
      <c r="J53" s="28" t="s">
        <v>580</v>
      </c>
      <c r="K53" s="33">
        <v>1</v>
      </c>
      <c r="L53" s="29">
        <v>129584</v>
      </c>
      <c r="M53" s="29">
        <v>39727</v>
      </c>
      <c r="N53" s="29">
        <v>24249</v>
      </c>
      <c r="O53" s="29"/>
      <c r="P53" s="29">
        <v>75000</v>
      </c>
      <c r="Q53" s="29">
        <v>3800</v>
      </c>
      <c r="R53" s="29"/>
      <c r="S53" s="29"/>
      <c r="T53" s="29"/>
      <c r="U53" s="29"/>
      <c r="V53" s="29"/>
      <c r="W53" s="29"/>
      <c r="X53" s="29">
        <v>272360</v>
      </c>
      <c r="Y53" s="29">
        <v>274114</v>
      </c>
      <c r="Z53" s="25" t="s">
        <v>581</v>
      </c>
      <c r="AA53" s="28" t="s">
        <v>582</v>
      </c>
      <c r="AB53" s="28"/>
      <c r="AC53" s="28" t="s">
        <v>583</v>
      </c>
      <c r="AD53" s="28"/>
      <c r="AE53" s="28"/>
      <c r="AF53" s="28" t="s">
        <v>67</v>
      </c>
      <c r="AG53" s="25" t="s">
        <v>584</v>
      </c>
      <c r="AH53" s="25"/>
      <c r="AI53" s="25"/>
      <c r="AJ53" s="25"/>
      <c r="AK53" s="25"/>
      <c r="AL53" s="25"/>
      <c r="AM53" s="28" t="s">
        <v>83</v>
      </c>
      <c r="AN53" s="28"/>
      <c r="AO53" s="28"/>
    </row>
    <row r="54" spans="1:41" s="1" customFormat="1" ht="45" customHeight="1" x14ac:dyDescent="0.15">
      <c r="A54" s="37">
        <v>100000</v>
      </c>
      <c r="B54" s="27" t="s">
        <v>57</v>
      </c>
      <c r="C54" s="20">
        <v>1912</v>
      </c>
      <c r="D54" s="27" t="s">
        <v>471</v>
      </c>
      <c r="E54" s="27" t="s">
        <v>329</v>
      </c>
      <c r="F54" s="27" t="s">
        <v>83</v>
      </c>
      <c r="G54" s="27" t="s">
        <v>128</v>
      </c>
      <c r="H54" s="27" t="s">
        <v>83</v>
      </c>
      <c r="I54" s="20">
        <v>56763</v>
      </c>
      <c r="J54" s="27" t="s">
        <v>585</v>
      </c>
      <c r="K54" s="34">
        <v>4</v>
      </c>
      <c r="L54" s="30">
        <v>446508</v>
      </c>
      <c r="M54" s="30">
        <v>157400</v>
      </c>
      <c r="N54" s="30">
        <v>95056</v>
      </c>
      <c r="O54" s="30"/>
      <c r="P54" s="30">
        <v>300000</v>
      </c>
      <c r="Q54" s="30">
        <v>15200</v>
      </c>
      <c r="R54" s="30"/>
      <c r="S54" s="30"/>
      <c r="T54" s="30"/>
      <c r="U54" s="30"/>
      <c r="V54" s="30"/>
      <c r="W54" s="30"/>
      <c r="X54" s="30">
        <v>1014164</v>
      </c>
      <c r="Y54" s="30">
        <v>1010816</v>
      </c>
      <c r="Z54" s="26" t="s">
        <v>586</v>
      </c>
      <c r="AA54" s="27" t="s">
        <v>582</v>
      </c>
      <c r="AB54" s="27"/>
      <c r="AC54" s="27" t="s">
        <v>587</v>
      </c>
      <c r="AD54" s="27"/>
      <c r="AE54" s="27"/>
      <c r="AF54" s="27" t="s">
        <v>67</v>
      </c>
      <c r="AG54" s="26" t="s">
        <v>588</v>
      </c>
      <c r="AH54" s="26"/>
      <c r="AI54" s="26"/>
      <c r="AJ54" s="26"/>
      <c r="AK54" s="26"/>
      <c r="AL54" s="26"/>
      <c r="AM54" s="27" t="s">
        <v>83</v>
      </c>
      <c r="AN54" s="27"/>
      <c r="AO54" s="27"/>
    </row>
    <row r="55" spans="1:41" s="1" customFormat="1" ht="45" customHeight="1" x14ac:dyDescent="0.15">
      <c r="A55" s="36">
        <v>100000</v>
      </c>
      <c r="B55" s="28" t="s">
        <v>57</v>
      </c>
      <c r="C55" s="18">
        <v>1912</v>
      </c>
      <c r="D55" s="28" t="s">
        <v>471</v>
      </c>
      <c r="E55" s="28" t="s">
        <v>589</v>
      </c>
      <c r="F55" s="28" t="s">
        <v>83</v>
      </c>
      <c r="G55" s="28" t="s">
        <v>128</v>
      </c>
      <c r="H55" s="28" t="s">
        <v>83</v>
      </c>
      <c r="I55" s="18">
        <v>56764</v>
      </c>
      <c r="J55" s="28" t="s">
        <v>590</v>
      </c>
      <c r="K55" s="33">
        <v>1</v>
      </c>
      <c r="L55" s="29">
        <v>129584</v>
      </c>
      <c r="M55" s="29">
        <v>39727</v>
      </c>
      <c r="N55" s="29">
        <v>24249</v>
      </c>
      <c r="O55" s="29"/>
      <c r="P55" s="29">
        <v>75000</v>
      </c>
      <c r="Q55" s="29">
        <v>3800</v>
      </c>
      <c r="R55" s="29"/>
      <c r="S55" s="29"/>
      <c r="T55" s="29"/>
      <c r="U55" s="29"/>
      <c r="V55" s="29"/>
      <c r="W55" s="29"/>
      <c r="X55" s="29">
        <v>272360</v>
      </c>
      <c r="Y55" s="29">
        <v>274114</v>
      </c>
      <c r="Z55" s="25" t="s">
        <v>591</v>
      </c>
      <c r="AA55" s="28" t="s">
        <v>592</v>
      </c>
      <c r="AB55" s="28"/>
      <c r="AC55" s="28" t="s">
        <v>593</v>
      </c>
      <c r="AD55" s="28"/>
      <c r="AE55" s="28"/>
      <c r="AF55" s="28" t="s">
        <v>67</v>
      </c>
      <c r="AG55" s="25" t="s">
        <v>594</v>
      </c>
      <c r="AH55" s="25"/>
      <c r="AI55" s="25"/>
      <c r="AJ55" s="25"/>
      <c r="AK55" s="25"/>
      <c r="AL55" s="25"/>
      <c r="AM55" s="28" t="s">
        <v>83</v>
      </c>
      <c r="AN55" s="28"/>
      <c r="AO55" s="28"/>
    </row>
    <row r="56" spans="1:41" s="1" customFormat="1" ht="45" customHeight="1" x14ac:dyDescent="0.15">
      <c r="A56" s="37">
        <v>100000</v>
      </c>
      <c r="B56" s="27" t="s">
        <v>57</v>
      </c>
      <c r="C56" s="20">
        <v>1912</v>
      </c>
      <c r="D56" s="27" t="s">
        <v>471</v>
      </c>
      <c r="E56" s="27" t="s">
        <v>358</v>
      </c>
      <c r="F56" s="27" t="s">
        <v>83</v>
      </c>
      <c r="G56" s="27" t="s">
        <v>128</v>
      </c>
      <c r="H56" s="27" t="s">
        <v>83</v>
      </c>
      <c r="I56" s="20">
        <v>56765</v>
      </c>
      <c r="J56" s="27" t="s">
        <v>595</v>
      </c>
      <c r="K56" s="34">
        <v>4</v>
      </c>
      <c r="L56" s="30">
        <v>446508</v>
      </c>
      <c r="M56" s="30">
        <v>157400</v>
      </c>
      <c r="N56" s="30">
        <v>95056</v>
      </c>
      <c r="O56" s="30"/>
      <c r="P56" s="30">
        <v>300000</v>
      </c>
      <c r="Q56" s="30">
        <v>15200</v>
      </c>
      <c r="R56" s="30"/>
      <c r="S56" s="30"/>
      <c r="T56" s="30"/>
      <c r="U56" s="30"/>
      <c r="V56" s="30"/>
      <c r="W56" s="30"/>
      <c r="X56" s="30">
        <v>1014164</v>
      </c>
      <c r="Y56" s="30">
        <v>1010816</v>
      </c>
      <c r="Z56" s="26" t="s">
        <v>596</v>
      </c>
      <c r="AA56" s="27" t="s">
        <v>592</v>
      </c>
      <c r="AB56" s="27"/>
      <c r="AC56" s="27" t="s">
        <v>597</v>
      </c>
      <c r="AD56" s="27"/>
      <c r="AE56" s="27"/>
      <c r="AF56" s="27" t="s">
        <v>67</v>
      </c>
      <c r="AG56" s="26" t="s">
        <v>598</v>
      </c>
      <c r="AH56" s="26"/>
      <c r="AI56" s="26"/>
      <c r="AJ56" s="26"/>
      <c r="AK56" s="26"/>
      <c r="AL56" s="26"/>
      <c r="AM56" s="27" t="s">
        <v>83</v>
      </c>
      <c r="AN56" s="27"/>
      <c r="AO56" s="27"/>
    </row>
    <row r="57" spans="1:41" s="1" customFormat="1" ht="45" customHeight="1" x14ac:dyDescent="0.15">
      <c r="A57" s="36">
        <v>100000</v>
      </c>
      <c r="B57" s="28" t="s">
        <v>57</v>
      </c>
      <c r="C57" s="18">
        <v>1912</v>
      </c>
      <c r="D57" s="28" t="s">
        <v>471</v>
      </c>
      <c r="E57" s="28" t="s">
        <v>599</v>
      </c>
      <c r="F57" s="28" t="s">
        <v>83</v>
      </c>
      <c r="G57" s="28" t="s">
        <v>128</v>
      </c>
      <c r="H57" s="28" t="s">
        <v>83</v>
      </c>
      <c r="I57" s="18">
        <v>56767</v>
      </c>
      <c r="J57" s="28" t="s">
        <v>600</v>
      </c>
      <c r="K57" s="33">
        <v>1</v>
      </c>
      <c r="L57" s="29">
        <v>49778</v>
      </c>
      <c r="M57" s="29">
        <v>14830</v>
      </c>
      <c r="N57" s="29">
        <v>8944</v>
      </c>
      <c r="O57" s="29"/>
      <c r="P57" s="29"/>
      <c r="Q57" s="29"/>
      <c r="R57" s="29"/>
      <c r="S57" s="29"/>
      <c r="T57" s="29"/>
      <c r="U57" s="29"/>
      <c r="V57" s="29"/>
      <c r="W57" s="29"/>
      <c r="X57" s="29">
        <v>73552</v>
      </c>
      <c r="Y57" s="29">
        <v>67847</v>
      </c>
      <c r="Z57" s="25" t="s">
        <v>601</v>
      </c>
      <c r="AA57" s="28" t="s">
        <v>602</v>
      </c>
      <c r="AB57" s="28"/>
      <c r="AC57" s="28" t="s">
        <v>603</v>
      </c>
      <c r="AD57" s="28"/>
      <c r="AE57" s="28"/>
      <c r="AF57" s="28" t="s">
        <v>67</v>
      </c>
      <c r="AG57" s="25" t="s">
        <v>604</v>
      </c>
      <c r="AH57" s="25"/>
      <c r="AI57" s="25"/>
      <c r="AJ57" s="25"/>
      <c r="AK57" s="25"/>
      <c r="AL57" s="25"/>
      <c r="AM57" s="28" t="s">
        <v>83</v>
      </c>
      <c r="AN57" s="28"/>
      <c r="AO57" s="28"/>
    </row>
    <row r="58" spans="1:41" s="1" customFormat="1" ht="45" customHeight="1" x14ac:dyDescent="0.15">
      <c r="A58" s="37">
        <v>100000</v>
      </c>
      <c r="B58" s="27" t="s">
        <v>57</v>
      </c>
      <c r="C58" s="20">
        <v>1912</v>
      </c>
      <c r="D58" s="27" t="s">
        <v>471</v>
      </c>
      <c r="E58" s="27" t="s">
        <v>477</v>
      </c>
      <c r="F58" s="27" t="s">
        <v>83</v>
      </c>
      <c r="G58" s="27" t="s">
        <v>61</v>
      </c>
      <c r="H58" s="27" t="s">
        <v>83</v>
      </c>
      <c r="I58" s="20">
        <v>56769</v>
      </c>
      <c r="J58" s="27" t="s">
        <v>605</v>
      </c>
      <c r="K58" s="34"/>
      <c r="L58" s="30">
        <v>8981556</v>
      </c>
      <c r="M58" s="30"/>
      <c r="N58" s="30"/>
      <c r="O58" s="30"/>
      <c r="P58" s="30"/>
      <c r="Q58" s="30"/>
      <c r="R58" s="30"/>
      <c r="S58" s="30"/>
      <c r="T58" s="30"/>
      <c r="U58" s="30"/>
      <c r="V58" s="30"/>
      <c r="W58" s="30"/>
      <c r="X58" s="30">
        <v>8981556</v>
      </c>
      <c r="Y58" s="30"/>
      <c r="Z58" s="26" t="s">
        <v>606</v>
      </c>
      <c r="AA58" s="27" t="s">
        <v>607</v>
      </c>
      <c r="AB58" s="27"/>
      <c r="AC58" s="27" t="s">
        <v>608</v>
      </c>
      <c r="AD58" s="27"/>
      <c r="AE58" s="27"/>
      <c r="AF58" s="27" t="s">
        <v>94</v>
      </c>
      <c r="AG58" s="27" t="s">
        <v>69</v>
      </c>
      <c r="AH58" s="27"/>
      <c r="AI58" s="27"/>
      <c r="AJ58" s="27"/>
      <c r="AK58" s="27"/>
      <c r="AL58" s="27"/>
      <c r="AM58" s="27" t="s">
        <v>83</v>
      </c>
      <c r="AN58" s="27"/>
      <c r="AO58" s="27"/>
    </row>
    <row r="59" spans="1:41" s="1" customFormat="1" ht="45" customHeight="1" x14ac:dyDescent="0.15">
      <c r="A59" s="18">
        <v>100000</v>
      </c>
      <c r="B59" s="4" t="s">
        <v>57</v>
      </c>
      <c r="C59" s="18">
        <v>1912</v>
      </c>
      <c r="D59" s="4" t="s">
        <v>471</v>
      </c>
      <c r="E59" s="4" t="s">
        <v>341</v>
      </c>
      <c r="F59" s="4" t="s">
        <v>83</v>
      </c>
      <c r="G59" s="4" t="s">
        <v>89</v>
      </c>
      <c r="H59" s="4" t="s">
        <v>83</v>
      </c>
      <c r="I59" s="18">
        <v>56770</v>
      </c>
      <c r="J59" s="4" t="s">
        <v>609</v>
      </c>
      <c r="K59" s="5"/>
      <c r="L59" s="6"/>
      <c r="M59" s="6"/>
      <c r="N59" s="6"/>
      <c r="O59" s="6"/>
      <c r="P59" s="6"/>
      <c r="Q59" s="6"/>
      <c r="R59" s="6"/>
      <c r="S59" s="6"/>
      <c r="T59" s="6"/>
      <c r="U59" s="6"/>
      <c r="V59" s="6"/>
      <c r="W59" s="6"/>
      <c r="X59" s="6"/>
      <c r="Y59" s="6">
        <v>1729331</v>
      </c>
      <c r="Z59" s="19" t="s">
        <v>610</v>
      </c>
      <c r="AA59" s="28" t="s">
        <v>611</v>
      </c>
      <c r="AB59" s="28"/>
      <c r="AC59" s="28" t="s">
        <v>612</v>
      </c>
      <c r="AD59" s="28"/>
      <c r="AE59" s="4"/>
      <c r="AF59" s="4" t="s">
        <v>94</v>
      </c>
      <c r="AG59" s="28" t="s">
        <v>69</v>
      </c>
      <c r="AH59" s="28"/>
      <c r="AI59" s="28"/>
      <c r="AJ59" s="28"/>
      <c r="AK59" s="28"/>
      <c r="AL59" s="28"/>
      <c r="AM59" s="28" t="s">
        <v>83</v>
      </c>
      <c r="AN59" s="28"/>
      <c r="AO59" s="28"/>
    </row>
    <row r="60" spans="1:41" s="1" customFormat="1" ht="45" customHeight="1" x14ac:dyDescent="0.15">
      <c r="A60" s="20">
        <v>100000</v>
      </c>
      <c r="B60" s="7" t="s">
        <v>57</v>
      </c>
      <c r="C60" s="20">
        <v>1613</v>
      </c>
      <c r="D60" s="7" t="s">
        <v>546</v>
      </c>
      <c r="E60" s="7" t="s">
        <v>245</v>
      </c>
      <c r="F60" s="7" t="s">
        <v>83</v>
      </c>
      <c r="G60" s="7" t="s">
        <v>89</v>
      </c>
      <c r="H60" s="7" t="s">
        <v>83</v>
      </c>
      <c r="I60" s="20">
        <v>56771</v>
      </c>
      <c r="J60" s="7" t="s">
        <v>613</v>
      </c>
      <c r="K60" s="8"/>
      <c r="L60" s="9"/>
      <c r="M60" s="9"/>
      <c r="N60" s="9"/>
      <c r="O60" s="9"/>
      <c r="P60" s="9"/>
      <c r="Q60" s="9"/>
      <c r="R60" s="9"/>
      <c r="S60" s="9"/>
      <c r="T60" s="9"/>
      <c r="U60" s="9"/>
      <c r="V60" s="9"/>
      <c r="W60" s="9"/>
      <c r="X60" s="9"/>
      <c r="Y60" s="9">
        <v>88536</v>
      </c>
      <c r="Z60" s="21" t="s">
        <v>614</v>
      </c>
      <c r="AA60" s="27" t="s">
        <v>615</v>
      </c>
      <c r="AB60" s="27"/>
      <c r="AC60" s="27" t="s">
        <v>616</v>
      </c>
      <c r="AD60" s="27"/>
      <c r="AE60" s="7"/>
      <c r="AF60" s="7" t="s">
        <v>94</v>
      </c>
      <c r="AG60" s="27" t="s">
        <v>551</v>
      </c>
      <c r="AH60" s="27"/>
      <c r="AI60" s="27"/>
      <c r="AJ60" s="27"/>
      <c r="AK60" s="27"/>
      <c r="AL60" s="27"/>
      <c r="AM60" s="27" t="s">
        <v>83</v>
      </c>
      <c r="AN60" s="27"/>
      <c r="AO60" s="27"/>
    </row>
    <row r="61" spans="1:41" s="1" customFormat="1" ht="45" customHeight="1" x14ac:dyDescent="0.15">
      <c r="A61" s="18">
        <v>100000</v>
      </c>
      <c r="B61" s="4" t="s">
        <v>57</v>
      </c>
      <c r="C61" s="18">
        <v>1613</v>
      </c>
      <c r="D61" s="4" t="s">
        <v>546</v>
      </c>
      <c r="E61" s="4" t="s">
        <v>103</v>
      </c>
      <c r="F61" s="4" t="s">
        <v>127</v>
      </c>
      <c r="G61" s="4" t="s">
        <v>160</v>
      </c>
      <c r="H61" s="4" t="s">
        <v>62</v>
      </c>
      <c r="I61" s="18">
        <v>56773</v>
      </c>
      <c r="J61" s="4" t="s">
        <v>617</v>
      </c>
      <c r="K61" s="5"/>
      <c r="L61" s="6"/>
      <c r="M61" s="6"/>
      <c r="N61" s="6"/>
      <c r="O61" s="6"/>
      <c r="P61" s="6">
        <v>250000</v>
      </c>
      <c r="Q61" s="6"/>
      <c r="R61" s="6"/>
      <c r="S61" s="6"/>
      <c r="T61" s="6"/>
      <c r="U61" s="6"/>
      <c r="V61" s="6"/>
      <c r="W61" s="6"/>
      <c r="X61" s="6">
        <v>250000</v>
      </c>
      <c r="Y61" s="6"/>
      <c r="Z61" s="4" t="s">
        <v>618</v>
      </c>
      <c r="AA61" s="28" t="s">
        <v>619</v>
      </c>
      <c r="AB61" s="28"/>
      <c r="AC61" s="28" t="s">
        <v>620</v>
      </c>
      <c r="AD61" s="28"/>
      <c r="AE61" s="4"/>
      <c r="AF61" s="4" t="s">
        <v>67</v>
      </c>
      <c r="AG61" s="28" t="s">
        <v>621</v>
      </c>
      <c r="AH61" s="28"/>
      <c r="AI61" s="28"/>
      <c r="AJ61" s="28"/>
      <c r="AK61" s="28"/>
      <c r="AL61" s="28"/>
      <c r="AM61" s="28" t="s">
        <v>70</v>
      </c>
      <c r="AN61" s="28"/>
      <c r="AO61" s="28"/>
    </row>
    <row r="62" spans="1:41" s="1" customFormat="1" ht="45" customHeight="1" x14ac:dyDescent="0.15">
      <c r="A62" s="37">
        <v>100000</v>
      </c>
      <c r="B62" s="27" t="s">
        <v>57</v>
      </c>
      <c r="C62" s="20">
        <v>1613</v>
      </c>
      <c r="D62" s="27" t="s">
        <v>546</v>
      </c>
      <c r="E62" s="27" t="s">
        <v>103</v>
      </c>
      <c r="F62" s="27" t="s">
        <v>622</v>
      </c>
      <c r="G62" s="27" t="s">
        <v>160</v>
      </c>
      <c r="H62" s="27" t="s">
        <v>271</v>
      </c>
      <c r="I62" s="20">
        <v>56774</v>
      </c>
      <c r="J62" s="27" t="s">
        <v>623</v>
      </c>
      <c r="K62" s="34"/>
      <c r="L62" s="30"/>
      <c r="M62" s="30"/>
      <c r="N62" s="30"/>
      <c r="O62" s="30"/>
      <c r="P62" s="30">
        <v>200000</v>
      </c>
      <c r="Q62" s="30"/>
      <c r="R62" s="30"/>
      <c r="S62" s="30"/>
      <c r="T62" s="30"/>
      <c r="U62" s="30"/>
      <c r="V62" s="30"/>
      <c r="W62" s="30"/>
      <c r="X62" s="30">
        <v>200000</v>
      </c>
      <c r="Y62" s="30"/>
      <c r="Z62" s="26" t="s">
        <v>624</v>
      </c>
      <c r="AA62" s="27" t="s">
        <v>625</v>
      </c>
      <c r="AB62" s="27"/>
      <c r="AC62" s="27" t="s">
        <v>626</v>
      </c>
      <c r="AD62" s="27"/>
      <c r="AE62" s="27"/>
      <c r="AF62" s="27" t="s">
        <v>67</v>
      </c>
      <c r="AG62" s="27" t="s">
        <v>627</v>
      </c>
      <c r="AH62" s="27"/>
      <c r="AI62" s="27"/>
      <c r="AJ62" s="27"/>
      <c r="AK62" s="27"/>
      <c r="AL62" s="27"/>
      <c r="AM62" s="27" t="s">
        <v>179</v>
      </c>
      <c r="AN62" s="27"/>
      <c r="AO62" s="27"/>
    </row>
    <row r="63" spans="1:41" s="1" customFormat="1" ht="45" customHeight="1" x14ac:dyDescent="0.15">
      <c r="A63" s="36">
        <v>100000</v>
      </c>
      <c r="B63" s="28" t="s">
        <v>57</v>
      </c>
      <c r="C63" s="18">
        <v>1912</v>
      </c>
      <c r="D63" s="28" t="s">
        <v>471</v>
      </c>
      <c r="E63" s="28" t="s">
        <v>642</v>
      </c>
      <c r="F63" s="28" t="s">
        <v>83</v>
      </c>
      <c r="G63" s="28" t="s">
        <v>239</v>
      </c>
      <c r="H63" s="28" t="s">
        <v>83</v>
      </c>
      <c r="I63" s="18">
        <v>56785</v>
      </c>
      <c r="J63" s="28" t="s">
        <v>643</v>
      </c>
      <c r="K63" s="33">
        <v>56</v>
      </c>
      <c r="L63" s="29">
        <v>3095092</v>
      </c>
      <c r="M63" s="29">
        <v>196514</v>
      </c>
      <c r="N63" s="29">
        <v>230580</v>
      </c>
      <c r="O63" s="29"/>
      <c r="P63" s="29"/>
      <c r="Q63" s="29"/>
      <c r="R63" s="29"/>
      <c r="S63" s="29"/>
      <c r="T63" s="29"/>
      <c r="U63" s="29"/>
      <c r="V63" s="29"/>
      <c r="W63" s="29"/>
      <c r="X63" s="29">
        <v>3522186</v>
      </c>
      <c r="Y63" s="29"/>
      <c r="Z63" s="25" t="s">
        <v>644</v>
      </c>
      <c r="AA63" s="28" t="s">
        <v>242</v>
      </c>
      <c r="AB63" s="28"/>
      <c r="AC63" s="28" t="s">
        <v>431</v>
      </c>
      <c r="AD63" s="28"/>
      <c r="AE63" s="28"/>
      <c r="AF63" s="28" t="s">
        <v>94</v>
      </c>
      <c r="AG63" s="28" t="s">
        <v>69</v>
      </c>
      <c r="AH63" s="28"/>
      <c r="AI63" s="28"/>
      <c r="AJ63" s="28"/>
      <c r="AK63" s="28"/>
      <c r="AL63" s="28"/>
      <c r="AM63" s="28" t="s">
        <v>83</v>
      </c>
      <c r="AN63" s="28"/>
      <c r="AO63" s="28"/>
    </row>
    <row r="64" spans="1:41" s="1" customFormat="1" ht="45" customHeight="1" x14ac:dyDescent="0.15">
      <c r="A64" s="37">
        <v>100000</v>
      </c>
      <c r="B64" s="27" t="s">
        <v>57</v>
      </c>
      <c r="C64" s="20">
        <v>1912</v>
      </c>
      <c r="D64" s="27" t="s">
        <v>471</v>
      </c>
      <c r="E64" s="27" t="s">
        <v>645</v>
      </c>
      <c r="F64" s="27" t="s">
        <v>83</v>
      </c>
      <c r="G64" s="27" t="s">
        <v>61</v>
      </c>
      <c r="H64" s="27" t="s">
        <v>83</v>
      </c>
      <c r="I64" s="20">
        <v>56786</v>
      </c>
      <c r="J64" s="27" t="s">
        <v>646</v>
      </c>
      <c r="K64" s="34"/>
      <c r="L64" s="30"/>
      <c r="M64" s="30"/>
      <c r="N64" s="30"/>
      <c r="O64" s="30"/>
      <c r="P64" s="30">
        <v>368268</v>
      </c>
      <c r="Q64" s="30"/>
      <c r="R64" s="30"/>
      <c r="S64" s="30"/>
      <c r="T64" s="30"/>
      <c r="U64" s="30"/>
      <c r="V64" s="30"/>
      <c r="W64" s="30"/>
      <c r="X64" s="30">
        <v>368268</v>
      </c>
      <c r="Y64" s="30"/>
      <c r="Z64" s="26" t="s">
        <v>647</v>
      </c>
      <c r="AA64" s="27" t="s">
        <v>648</v>
      </c>
      <c r="AB64" s="27"/>
      <c r="AC64" s="27" t="s">
        <v>649</v>
      </c>
      <c r="AD64" s="27"/>
      <c r="AE64" s="27"/>
      <c r="AF64" s="27" t="s">
        <v>94</v>
      </c>
      <c r="AG64" s="27" t="s">
        <v>69</v>
      </c>
      <c r="AH64" s="27"/>
      <c r="AI64" s="27"/>
      <c r="AJ64" s="27"/>
      <c r="AK64" s="27"/>
      <c r="AL64" s="27"/>
      <c r="AM64" s="27" t="s">
        <v>83</v>
      </c>
      <c r="AN64" s="27"/>
      <c r="AO64" s="27"/>
    </row>
    <row r="65" spans="1:41" s="1" customFormat="1" ht="45" customHeight="1" x14ac:dyDescent="0.15">
      <c r="A65" s="36">
        <v>100000</v>
      </c>
      <c r="B65" s="28" t="s">
        <v>57</v>
      </c>
      <c r="C65" s="18">
        <v>1914</v>
      </c>
      <c r="D65" s="28" t="s">
        <v>318</v>
      </c>
      <c r="E65" s="28" t="s">
        <v>72</v>
      </c>
      <c r="F65" s="28" t="s">
        <v>60</v>
      </c>
      <c r="G65" s="28" t="s">
        <v>61</v>
      </c>
      <c r="H65" s="28" t="s">
        <v>83</v>
      </c>
      <c r="I65" s="18">
        <v>56787</v>
      </c>
      <c r="J65" s="28" t="s">
        <v>650</v>
      </c>
      <c r="K65" s="33">
        <v>10</v>
      </c>
      <c r="L65" s="29">
        <v>509690</v>
      </c>
      <c r="M65" s="29">
        <v>159250</v>
      </c>
      <c r="N65" s="29">
        <v>89760</v>
      </c>
      <c r="O65" s="29">
        <v>21384</v>
      </c>
      <c r="P65" s="29"/>
      <c r="Q65" s="29"/>
      <c r="R65" s="29"/>
      <c r="S65" s="29"/>
      <c r="T65" s="29"/>
      <c r="U65" s="29"/>
      <c r="V65" s="29"/>
      <c r="W65" s="29"/>
      <c r="X65" s="29">
        <v>780084</v>
      </c>
      <c r="Y65" s="29"/>
      <c r="Z65" s="25" t="s">
        <v>651</v>
      </c>
      <c r="AA65" s="28" t="s">
        <v>652</v>
      </c>
      <c r="AB65" s="28"/>
      <c r="AC65" s="28" t="s">
        <v>653</v>
      </c>
      <c r="AD65" s="28"/>
      <c r="AE65" s="28"/>
      <c r="AF65" s="28" t="s">
        <v>67</v>
      </c>
      <c r="AG65" s="25" t="s">
        <v>654</v>
      </c>
      <c r="AH65" s="25"/>
      <c r="AI65" s="25"/>
      <c r="AJ65" s="25"/>
      <c r="AK65" s="25"/>
      <c r="AL65" s="25"/>
      <c r="AM65" s="28" t="s">
        <v>70</v>
      </c>
      <c r="AN65" s="28"/>
      <c r="AO65" s="28"/>
    </row>
    <row r="66" spans="1:41" s="1" customFormat="1" ht="45" customHeight="1" x14ac:dyDescent="0.15">
      <c r="A66" s="20">
        <v>100000</v>
      </c>
      <c r="B66" s="7" t="s">
        <v>57</v>
      </c>
      <c r="C66" s="20">
        <v>1621</v>
      </c>
      <c r="D66" s="7" t="s">
        <v>432</v>
      </c>
      <c r="E66" s="7" t="s">
        <v>335</v>
      </c>
      <c r="F66" s="7" t="s">
        <v>307</v>
      </c>
      <c r="G66" s="7" t="s">
        <v>239</v>
      </c>
      <c r="H66" s="7" t="s">
        <v>263</v>
      </c>
      <c r="I66" s="20">
        <v>56795</v>
      </c>
      <c r="J66" s="7" t="s">
        <v>663</v>
      </c>
      <c r="K66" s="8">
        <v>3.09</v>
      </c>
      <c r="L66" s="9">
        <v>112751</v>
      </c>
      <c r="M66" s="9">
        <v>2217</v>
      </c>
      <c r="N66" s="9">
        <v>5862</v>
      </c>
      <c r="O66" s="9"/>
      <c r="P66" s="9"/>
      <c r="Q66" s="9"/>
      <c r="R66" s="9"/>
      <c r="S66" s="9"/>
      <c r="T66" s="9"/>
      <c r="U66" s="9"/>
      <c r="V66" s="9"/>
      <c r="W66" s="9"/>
      <c r="X66" s="9">
        <v>120830</v>
      </c>
      <c r="Y66" s="9">
        <v>112228</v>
      </c>
      <c r="Z66" s="7" t="s">
        <v>664</v>
      </c>
      <c r="AA66" s="27" t="s">
        <v>242</v>
      </c>
      <c r="AB66" s="27"/>
      <c r="AC66" s="27" t="s">
        <v>664</v>
      </c>
      <c r="AD66" s="27"/>
      <c r="AE66" s="7"/>
      <c r="AF66" s="7" t="s">
        <v>67</v>
      </c>
      <c r="AG66" s="26" t="s">
        <v>665</v>
      </c>
      <c r="AH66" s="26"/>
      <c r="AI66" s="26"/>
      <c r="AJ66" s="26"/>
      <c r="AK66" s="26"/>
      <c r="AL66" s="26"/>
      <c r="AM66" s="27" t="s">
        <v>70</v>
      </c>
      <c r="AN66" s="27"/>
      <c r="AO66" s="27"/>
    </row>
    <row r="67" spans="1:41" s="1" customFormat="1" ht="45" customHeight="1" x14ac:dyDescent="0.15">
      <c r="A67" s="18">
        <v>100000</v>
      </c>
      <c r="B67" s="4" t="s">
        <v>57</v>
      </c>
      <c r="C67" s="18">
        <v>1415</v>
      </c>
      <c r="D67" s="4" t="s">
        <v>666</v>
      </c>
      <c r="E67" s="4" t="s">
        <v>245</v>
      </c>
      <c r="F67" s="4" t="s">
        <v>83</v>
      </c>
      <c r="G67" s="4" t="s">
        <v>61</v>
      </c>
      <c r="H67" s="4" t="s">
        <v>83</v>
      </c>
      <c r="I67" s="18">
        <v>56798</v>
      </c>
      <c r="J67" s="4" t="s">
        <v>667</v>
      </c>
      <c r="K67" s="5"/>
      <c r="L67" s="6"/>
      <c r="M67" s="6"/>
      <c r="N67" s="6"/>
      <c r="O67" s="6"/>
      <c r="P67" s="6"/>
      <c r="Q67" s="6"/>
      <c r="R67" s="6">
        <v>10000</v>
      </c>
      <c r="S67" s="6"/>
      <c r="T67" s="6"/>
      <c r="U67" s="6"/>
      <c r="V67" s="6"/>
      <c r="W67" s="6"/>
      <c r="X67" s="6">
        <v>10000</v>
      </c>
      <c r="Y67" s="6"/>
      <c r="Z67" s="19" t="s">
        <v>668</v>
      </c>
      <c r="AA67" s="28" t="s">
        <v>669</v>
      </c>
      <c r="AB67" s="28"/>
      <c r="AC67" s="28" t="s">
        <v>670</v>
      </c>
      <c r="AD67" s="28"/>
      <c r="AE67" s="4"/>
      <c r="AF67" s="4" t="s">
        <v>67</v>
      </c>
      <c r="AG67" s="25" t="s">
        <v>671</v>
      </c>
      <c r="AH67" s="25"/>
      <c r="AI67" s="25"/>
      <c r="AJ67" s="25"/>
      <c r="AK67" s="25"/>
      <c r="AL67" s="25"/>
      <c r="AM67" s="28" t="s">
        <v>70</v>
      </c>
      <c r="AN67" s="28"/>
      <c r="AO67" s="28"/>
    </row>
    <row r="68" spans="1:41" s="1" customFormat="1" ht="45" customHeight="1" x14ac:dyDescent="0.15">
      <c r="A68" s="37">
        <v>100000</v>
      </c>
      <c r="B68" s="27" t="s">
        <v>57</v>
      </c>
      <c r="C68" s="20">
        <v>1415</v>
      </c>
      <c r="D68" s="27" t="s">
        <v>666</v>
      </c>
      <c r="E68" s="27" t="s">
        <v>449</v>
      </c>
      <c r="F68" s="27" t="s">
        <v>60</v>
      </c>
      <c r="G68" s="27" t="s">
        <v>160</v>
      </c>
      <c r="H68" s="27" t="s">
        <v>284</v>
      </c>
      <c r="I68" s="20">
        <v>56801</v>
      </c>
      <c r="J68" s="27" t="s">
        <v>672</v>
      </c>
      <c r="K68" s="34"/>
      <c r="L68" s="30"/>
      <c r="M68" s="30"/>
      <c r="N68" s="30"/>
      <c r="O68" s="30"/>
      <c r="P68" s="30"/>
      <c r="Q68" s="30">
        <v>65340</v>
      </c>
      <c r="R68" s="30"/>
      <c r="S68" s="30"/>
      <c r="T68" s="30"/>
      <c r="U68" s="30"/>
      <c r="V68" s="30"/>
      <c r="W68" s="30"/>
      <c r="X68" s="30">
        <v>65340</v>
      </c>
      <c r="Y68" s="30"/>
      <c r="Z68" s="26" t="s">
        <v>673</v>
      </c>
      <c r="AA68" s="27" t="s">
        <v>674</v>
      </c>
      <c r="AB68" s="27"/>
      <c r="AC68" s="26" t="s">
        <v>675</v>
      </c>
      <c r="AD68" s="26"/>
      <c r="AE68" s="27"/>
      <c r="AF68" s="27" t="s">
        <v>94</v>
      </c>
      <c r="AG68" s="27" t="s">
        <v>69</v>
      </c>
      <c r="AH68" s="27"/>
      <c r="AI68" s="27"/>
      <c r="AJ68" s="27"/>
      <c r="AK68" s="27"/>
      <c r="AL68" s="27"/>
      <c r="AM68" s="27" t="s">
        <v>70</v>
      </c>
      <c r="AN68" s="27"/>
      <c r="AO68" s="27"/>
    </row>
    <row r="69" spans="1:41" s="1" customFormat="1" ht="45" customHeight="1" x14ac:dyDescent="0.15">
      <c r="A69" s="36">
        <v>100000</v>
      </c>
      <c r="B69" s="28" t="s">
        <v>57</v>
      </c>
      <c r="C69" s="18">
        <v>1914</v>
      </c>
      <c r="D69" s="28" t="s">
        <v>318</v>
      </c>
      <c r="E69" s="28" t="s">
        <v>59</v>
      </c>
      <c r="F69" s="28" t="s">
        <v>60</v>
      </c>
      <c r="G69" s="28" t="s">
        <v>104</v>
      </c>
      <c r="H69" s="28" t="s">
        <v>83</v>
      </c>
      <c r="I69" s="18">
        <v>56802</v>
      </c>
      <c r="J69" s="28" t="s">
        <v>676</v>
      </c>
      <c r="K69" s="33"/>
      <c r="L69" s="29">
        <v>2422335</v>
      </c>
      <c r="M69" s="29"/>
      <c r="N69" s="29">
        <v>35125</v>
      </c>
      <c r="O69" s="29"/>
      <c r="P69" s="29"/>
      <c r="Q69" s="29"/>
      <c r="R69" s="29"/>
      <c r="S69" s="29"/>
      <c r="T69" s="29"/>
      <c r="U69" s="29"/>
      <c r="V69" s="29"/>
      <c r="W69" s="29"/>
      <c r="X69" s="29">
        <v>2457460</v>
      </c>
      <c r="Y69" s="29">
        <v>328909</v>
      </c>
      <c r="Z69" s="25" t="s">
        <v>677</v>
      </c>
      <c r="AA69" s="28" t="s">
        <v>678</v>
      </c>
      <c r="AB69" s="28"/>
      <c r="AC69" s="28" t="s">
        <v>679</v>
      </c>
      <c r="AD69" s="28"/>
      <c r="AE69" s="28"/>
      <c r="AF69" s="28" t="s">
        <v>67</v>
      </c>
      <c r="AG69" s="25" t="s">
        <v>680</v>
      </c>
      <c r="AH69" s="25"/>
      <c r="AI69" s="25"/>
      <c r="AJ69" s="25"/>
      <c r="AK69" s="25"/>
      <c r="AL69" s="25"/>
      <c r="AM69" s="28" t="s">
        <v>83</v>
      </c>
      <c r="AN69" s="28"/>
      <c r="AO69" s="28"/>
    </row>
    <row r="70" spans="1:41" s="1" customFormat="1" ht="45" customHeight="1" x14ac:dyDescent="0.15">
      <c r="A70" s="37">
        <v>100000</v>
      </c>
      <c r="B70" s="27" t="s">
        <v>57</v>
      </c>
      <c r="C70" s="20">
        <v>2113</v>
      </c>
      <c r="D70" s="27" t="s">
        <v>159</v>
      </c>
      <c r="E70" s="27" t="s">
        <v>103</v>
      </c>
      <c r="F70" s="27" t="s">
        <v>60</v>
      </c>
      <c r="G70" s="27" t="s">
        <v>61</v>
      </c>
      <c r="H70" s="27" t="s">
        <v>62</v>
      </c>
      <c r="I70" s="20">
        <v>56803</v>
      </c>
      <c r="J70" s="27" t="s">
        <v>681</v>
      </c>
      <c r="K70" s="34"/>
      <c r="L70" s="30"/>
      <c r="M70" s="30"/>
      <c r="N70" s="30"/>
      <c r="O70" s="30">
        <v>750000</v>
      </c>
      <c r="P70" s="30">
        <v>250000</v>
      </c>
      <c r="Q70" s="30"/>
      <c r="R70" s="30"/>
      <c r="S70" s="30"/>
      <c r="T70" s="30"/>
      <c r="U70" s="30"/>
      <c r="V70" s="30"/>
      <c r="W70" s="30"/>
      <c r="X70" s="30">
        <v>1000000</v>
      </c>
      <c r="Y70" s="30"/>
      <c r="Z70" s="26" t="s">
        <v>682</v>
      </c>
      <c r="AA70" s="27" t="s">
        <v>683</v>
      </c>
      <c r="AB70" s="27"/>
      <c r="AC70" s="27" t="s">
        <v>684</v>
      </c>
      <c r="AD70" s="27"/>
      <c r="AE70" s="27"/>
      <c r="AF70" s="27" t="s">
        <v>67</v>
      </c>
      <c r="AG70" s="26" t="s">
        <v>685</v>
      </c>
      <c r="AH70" s="26"/>
      <c r="AI70" s="26"/>
      <c r="AJ70" s="26"/>
      <c r="AK70" s="26"/>
      <c r="AL70" s="26"/>
      <c r="AM70" s="27" t="s">
        <v>70</v>
      </c>
      <c r="AN70" s="27"/>
      <c r="AO70" s="27"/>
    </row>
    <row r="71" spans="1:41" s="1" customFormat="1" ht="45" customHeight="1" x14ac:dyDescent="0.15">
      <c r="A71" s="36">
        <v>100000</v>
      </c>
      <c r="B71" s="28" t="s">
        <v>57</v>
      </c>
      <c r="C71" s="18">
        <v>211613</v>
      </c>
      <c r="D71" s="28" t="s">
        <v>686</v>
      </c>
      <c r="E71" s="28" t="s">
        <v>83</v>
      </c>
      <c r="F71" s="28" t="s">
        <v>60</v>
      </c>
      <c r="G71" s="28" t="s">
        <v>239</v>
      </c>
      <c r="H71" s="28" t="s">
        <v>62</v>
      </c>
      <c r="I71" s="18">
        <v>56804</v>
      </c>
      <c r="J71" s="28" t="s">
        <v>687</v>
      </c>
      <c r="K71" s="33">
        <v>3.25</v>
      </c>
      <c r="L71" s="29">
        <v>152003</v>
      </c>
      <c r="M71" s="29">
        <v>2325</v>
      </c>
      <c r="N71" s="29">
        <v>10506</v>
      </c>
      <c r="O71" s="29"/>
      <c r="P71" s="29"/>
      <c r="Q71" s="29"/>
      <c r="R71" s="29"/>
      <c r="S71" s="29"/>
      <c r="T71" s="29"/>
      <c r="U71" s="29"/>
      <c r="V71" s="29"/>
      <c r="W71" s="29"/>
      <c r="X71" s="29">
        <v>164834</v>
      </c>
      <c r="Y71" s="29"/>
      <c r="Z71" s="25" t="s">
        <v>688</v>
      </c>
      <c r="AA71" s="28" t="s">
        <v>242</v>
      </c>
      <c r="AB71" s="28"/>
      <c r="AC71" s="25" t="s">
        <v>689</v>
      </c>
      <c r="AD71" s="25"/>
      <c r="AE71" s="28"/>
      <c r="AF71" s="28" t="s">
        <v>94</v>
      </c>
      <c r="AG71" s="25" t="s">
        <v>690</v>
      </c>
      <c r="AH71" s="25"/>
      <c r="AI71" s="25"/>
      <c r="AJ71" s="25"/>
      <c r="AK71" s="25"/>
      <c r="AL71" s="25"/>
      <c r="AM71" s="28" t="s">
        <v>70</v>
      </c>
      <c r="AN71" s="28"/>
      <c r="AO71" s="28"/>
    </row>
    <row r="72" spans="1:41" s="1" customFormat="1" ht="45" customHeight="1" x14ac:dyDescent="0.15">
      <c r="A72" s="37">
        <v>100000</v>
      </c>
      <c r="B72" s="27" t="s">
        <v>57</v>
      </c>
      <c r="C72" s="20">
        <v>1914</v>
      </c>
      <c r="D72" s="27" t="s">
        <v>318</v>
      </c>
      <c r="E72" s="27" t="s">
        <v>697</v>
      </c>
      <c r="F72" s="27" t="s">
        <v>60</v>
      </c>
      <c r="G72" s="27" t="s">
        <v>134</v>
      </c>
      <c r="H72" s="27" t="s">
        <v>83</v>
      </c>
      <c r="I72" s="20">
        <v>56806</v>
      </c>
      <c r="J72" s="27" t="s">
        <v>698</v>
      </c>
      <c r="K72" s="34"/>
      <c r="L72" s="30"/>
      <c r="M72" s="30"/>
      <c r="N72" s="30"/>
      <c r="O72" s="30"/>
      <c r="P72" s="30"/>
      <c r="Q72" s="30"/>
      <c r="R72" s="30"/>
      <c r="S72" s="30"/>
      <c r="T72" s="30"/>
      <c r="U72" s="30"/>
      <c r="V72" s="30"/>
      <c r="W72" s="30"/>
      <c r="X72" s="30"/>
      <c r="Y72" s="32">
        <v>-428366</v>
      </c>
      <c r="Z72" s="26" t="s">
        <v>699</v>
      </c>
      <c r="AA72" s="27" t="s">
        <v>700</v>
      </c>
      <c r="AB72" s="27"/>
      <c r="AC72" s="27" t="s">
        <v>701</v>
      </c>
      <c r="AD72" s="27"/>
      <c r="AE72" s="27"/>
      <c r="AF72" s="27" t="s">
        <v>94</v>
      </c>
      <c r="AG72" s="27" t="s">
        <v>702</v>
      </c>
      <c r="AH72" s="27"/>
      <c r="AI72" s="27"/>
      <c r="AJ72" s="27"/>
      <c r="AK72" s="27"/>
      <c r="AL72" s="27"/>
      <c r="AM72" s="27" t="s">
        <v>83</v>
      </c>
      <c r="AN72" s="27"/>
      <c r="AO72" s="27"/>
    </row>
    <row r="73" spans="1:41" s="1" customFormat="1" ht="45" customHeight="1" x14ac:dyDescent="0.15">
      <c r="A73" s="36">
        <v>100000</v>
      </c>
      <c r="B73" s="28" t="s">
        <v>57</v>
      </c>
      <c r="C73" s="18">
        <v>1914</v>
      </c>
      <c r="D73" s="28" t="s">
        <v>318</v>
      </c>
      <c r="E73" s="28" t="s">
        <v>703</v>
      </c>
      <c r="F73" s="28" t="s">
        <v>60</v>
      </c>
      <c r="G73" s="28" t="s">
        <v>704</v>
      </c>
      <c r="H73" s="28" t="s">
        <v>83</v>
      </c>
      <c r="I73" s="18">
        <v>56807</v>
      </c>
      <c r="J73" s="28" t="s">
        <v>705</v>
      </c>
      <c r="K73" s="33"/>
      <c r="L73" s="29"/>
      <c r="M73" s="29"/>
      <c r="N73" s="29"/>
      <c r="O73" s="29"/>
      <c r="P73" s="29"/>
      <c r="Q73" s="29"/>
      <c r="R73" s="29"/>
      <c r="S73" s="29"/>
      <c r="T73" s="29"/>
      <c r="U73" s="29"/>
      <c r="V73" s="29"/>
      <c r="W73" s="29"/>
      <c r="X73" s="29"/>
      <c r="Y73" s="29">
        <v>417190</v>
      </c>
      <c r="Z73" s="25" t="s">
        <v>706</v>
      </c>
      <c r="AA73" s="28" t="s">
        <v>707</v>
      </c>
      <c r="AB73" s="28"/>
      <c r="AC73" s="28" t="s">
        <v>708</v>
      </c>
      <c r="AD73" s="28"/>
      <c r="AE73" s="28"/>
      <c r="AF73" s="28" t="s">
        <v>67</v>
      </c>
      <c r="AG73" s="25" t="s">
        <v>709</v>
      </c>
      <c r="AH73" s="25"/>
      <c r="AI73" s="25"/>
      <c r="AJ73" s="25"/>
      <c r="AK73" s="25"/>
      <c r="AL73" s="25"/>
      <c r="AM73" s="28" t="s">
        <v>70</v>
      </c>
      <c r="AN73" s="28"/>
      <c r="AO73" s="28"/>
    </row>
    <row r="74" spans="1:41" s="1" customFormat="1" ht="45" customHeight="1" x14ac:dyDescent="0.15">
      <c r="A74" s="37">
        <v>100000</v>
      </c>
      <c r="B74" s="27" t="s">
        <v>57</v>
      </c>
      <c r="C74" s="20">
        <v>1516</v>
      </c>
      <c r="D74" s="27" t="s">
        <v>710</v>
      </c>
      <c r="E74" s="27" t="s">
        <v>103</v>
      </c>
      <c r="F74" s="27" t="s">
        <v>83</v>
      </c>
      <c r="G74" s="27" t="s">
        <v>134</v>
      </c>
      <c r="H74" s="27" t="s">
        <v>83</v>
      </c>
      <c r="I74" s="20">
        <v>56814</v>
      </c>
      <c r="J74" s="27" t="s">
        <v>711</v>
      </c>
      <c r="K74" s="34"/>
      <c r="L74" s="30"/>
      <c r="M74" s="30"/>
      <c r="N74" s="30"/>
      <c r="O74" s="30"/>
      <c r="P74" s="30"/>
      <c r="Q74" s="30"/>
      <c r="R74" s="30"/>
      <c r="S74" s="30"/>
      <c r="T74" s="30"/>
      <c r="U74" s="30"/>
      <c r="V74" s="30"/>
      <c r="W74" s="30"/>
      <c r="X74" s="30"/>
      <c r="Y74" s="32">
        <v>-4447200</v>
      </c>
      <c r="Z74" s="26" t="s">
        <v>712</v>
      </c>
      <c r="AA74" s="27" t="s">
        <v>713</v>
      </c>
      <c r="AB74" s="27"/>
      <c r="AC74" s="26" t="s">
        <v>714</v>
      </c>
      <c r="AD74" s="26"/>
      <c r="AE74" s="27"/>
      <c r="AF74" s="27" t="s">
        <v>94</v>
      </c>
      <c r="AG74" s="27" t="s">
        <v>715</v>
      </c>
      <c r="AH74" s="27"/>
      <c r="AI74" s="27"/>
      <c r="AJ74" s="27"/>
      <c r="AK74" s="27"/>
      <c r="AL74" s="27"/>
      <c r="AM74" s="27" t="s">
        <v>83</v>
      </c>
      <c r="AN74" s="27"/>
      <c r="AO74" s="27"/>
    </row>
    <row r="75" spans="1:41" s="1" customFormat="1" ht="45" customHeight="1" x14ac:dyDescent="0.15">
      <c r="A75" s="18">
        <v>100000</v>
      </c>
      <c r="B75" s="4" t="s">
        <v>57</v>
      </c>
      <c r="C75" s="18">
        <v>1516</v>
      </c>
      <c r="D75" s="4" t="s">
        <v>710</v>
      </c>
      <c r="E75" s="4" t="s">
        <v>238</v>
      </c>
      <c r="F75" s="4" t="s">
        <v>83</v>
      </c>
      <c r="G75" s="4" t="s">
        <v>89</v>
      </c>
      <c r="H75" s="4" t="s">
        <v>83</v>
      </c>
      <c r="I75" s="18">
        <v>56815</v>
      </c>
      <c r="J75" s="4" t="s">
        <v>716</v>
      </c>
      <c r="K75" s="5"/>
      <c r="L75" s="6"/>
      <c r="M75" s="6"/>
      <c r="N75" s="6"/>
      <c r="O75" s="6"/>
      <c r="P75" s="6"/>
      <c r="Q75" s="6"/>
      <c r="R75" s="6"/>
      <c r="S75" s="6"/>
      <c r="T75" s="6"/>
      <c r="U75" s="6"/>
      <c r="V75" s="6"/>
      <c r="W75" s="6"/>
      <c r="X75" s="6"/>
      <c r="Y75" s="6">
        <v>560064</v>
      </c>
      <c r="Z75" s="4" t="s">
        <v>717</v>
      </c>
      <c r="AA75" s="28" t="s">
        <v>718</v>
      </c>
      <c r="AB75" s="28"/>
      <c r="AC75" s="28" t="s">
        <v>719</v>
      </c>
      <c r="AD75" s="28"/>
      <c r="AE75" s="4"/>
      <c r="AF75" s="4" t="s">
        <v>94</v>
      </c>
      <c r="AG75" s="28" t="s">
        <v>720</v>
      </c>
      <c r="AH75" s="28"/>
      <c r="AI75" s="28"/>
      <c r="AJ75" s="28"/>
      <c r="AK75" s="28"/>
      <c r="AL75" s="28"/>
      <c r="AM75" s="28" t="s">
        <v>83</v>
      </c>
      <c r="AN75" s="28"/>
      <c r="AO75" s="28"/>
    </row>
    <row r="76" spans="1:41" s="1" customFormat="1" ht="45" customHeight="1" x14ac:dyDescent="0.15">
      <c r="A76" s="37">
        <v>100000</v>
      </c>
      <c r="B76" s="27" t="s">
        <v>57</v>
      </c>
      <c r="C76" s="20">
        <v>1415</v>
      </c>
      <c r="D76" s="27" t="s">
        <v>666</v>
      </c>
      <c r="E76" s="27" t="s">
        <v>335</v>
      </c>
      <c r="F76" s="27" t="s">
        <v>60</v>
      </c>
      <c r="G76" s="27" t="s">
        <v>89</v>
      </c>
      <c r="H76" s="27" t="s">
        <v>83</v>
      </c>
      <c r="I76" s="20">
        <v>56818</v>
      </c>
      <c r="J76" s="27" t="s">
        <v>721</v>
      </c>
      <c r="K76" s="34"/>
      <c r="L76" s="30"/>
      <c r="M76" s="30"/>
      <c r="N76" s="30"/>
      <c r="O76" s="30"/>
      <c r="P76" s="30"/>
      <c r="Q76" s="30"/>
      <c r="R76" s="30"/>
      <c r="S76" s="30"/>
      <c r="T76" s="30"/>
      <c r="U76" s="30"/>
      <c r="V76" s="30"/>
      <c r="W76" s="30"/>
      <c r="X76" s="30"/>
      <c r="Y76" s="30">
        <v>100000</v>
      </c>
      <c r="Z76" s="26" t="s">
        <v>722</v>
      </c>
      <c r="AA76" s="27" t="s">
        <v>723</v>
      </c>
      <c r="AB76" s="27"/>
      <c r="AC76" s="26" t="s">
        <v>724</v>
      </c>
      <c r="AD76" s="26"/>
      <c r="AE76" s="27"/>
      <c r="AF76" s="27" t="s">
        <v>94</v>
      </c>
      <c r="AG76" s="27" t="s">
        <v>69</v>
      </c>
      <c r="AH76" s="27"/>
      <c r="AI76" s="27"/>
      <c r="AJ76" s="27"/>
      <c r="AK76" s="27"/>
      <c r="AL76" s="27"/>
      <c r="AM76" s="27" t="s">
        <v>70</v>
      </c>
      <c r="AN76" s="27"/>
      <c r="AO76" s="27"/>
    </row>
    <row r="77" spans="1:41" s="1" customFormat="1" ht="45" customHeight="1" x14ac:dyDescent="0.15">
      <c r="A77" s="36">
        <v>100000</v>
      </c>
      <c r="B77" s="28" t="s">
        <v>57</v>
      </c>
      <c r="C77" s="18">
        <v>2113</v>
      </c>
      <c r="D77" s="28" t="s">
        <v>159</v>
      </c>
      <c r="E77" s="28" t="s">
        <v>599</v>
      </c>
      <c r="F77" s="28" t="s">
        <v>83</v>
      </c>
      <c r="G77" s="28" t="s">
        <v>134</v>
      </c>
      <c r="H77" s="28" t="s">
        <v>83</v>
      </c>
      <c r="I77" s="18">
        <v>56838</v>
      </c>
      <c r="J77" s="28" t="s">
        <v>758</v>
      </c>
      <c r="K77" s="33"/>
      <c r="L77" s="29"/>
      <c r="M77" s="29"/>
      <c r="N77" s="29"/>
      <c r="O77" s="29"/>
      <c r="P77" s="29"/>
      <c r="Q77" s="29"/>
      <c r="R77" s="29"/>
      <c r="S77" s="29"/>
      <c r="T77" s="29"/>
      <c r="U77" s="29"/>
      <c r="V77" s="29"/>
      <c r="W77" s="29"/>
      <c r="X77" s="29"/>
      <c r="Y77" s="31">
        <v>-1000000</v>
      </c>
      <c r="Z77" s="25" t="s">
        <v>759</v>
      </c>
      <c r="AA77" s="28" t="s">
        <v>760</v>
      </c>
      <c r="AB77" s="28"/>
      <c r="AC77" s="28" t="s">
        <v>761</v>
      </c>
      <c r="AD77" s="28"/>
      <c r="AE77" s="28"/>
      <c r="AF77" s="28" t="s">
        <v>94</v>
      </c>
      <c r="AG77" s="28" t="s">
        <v>69</v>
      </c>
      <c r="AH77" s="28"/>
      <c r="AI77" s="28"/>
      <c r="AJ77" s="28"/>
      <c r="AK77" s="28"/>
      <c r="AL77" s="28"/>
      <c r="AM77" s="28" t="s">
        <v>83</v>
      </c>
      <c r="AN77" s="28"/>
      <c r="AO77" s="28"/>
    </row>
    <row r="78" spans="1:41" s="1" customFormat="1" ht="45" customHeight="1" x14ac:dyDescent="0.15">
      <c r="A78" s="37">
        <v>100000</v>
      </c>
      <c r="B78" s="27" t="s">
        <v>57</v>
      </c>
      <c r="C78" s="20">
        <v>2113</v>
      </c>
      <c r="D78" s="27" t="s">
        <v>159</v>
      </c>
      <c r="E78" s="27" t="s">
        <v>238</v>
      </c>
      <c r="F78" s="27" t="s">
        <v>83</v>
      </c>
      <c r="G78" s="27" t="s">
        <v>61</v>
      </c>
      <c r="H78" s="27" t="s">
        <v>83</v>
      </c>
      <c r="I78" s="20">
        <v>56839</v>
      </c>
      <c r="J78" s="27" t="s">
        <v>762</v>
      </c>
      <c r="K78" s="34">
        <v>1</v>
      </c>
      <c r="L78" s="30">
        <v>214480</v>
      </c>
      <c r="M78" s="30">
        <v>37167</v>
      </c>
      <c r="N78" s="30">
        <v>13391</v>
      </c>
      <c r="O78" s="30"/>
      <c r="P78" s="30"/>
      <c r="Q78" s="30"/>
      <c r="R78" s="30"/>
      <c r="S78" s="30"/>
      <c r="T78" s="30"/>
      <c r="U78" s="30"/>
      <c r="V78" s="30"/>
      <c r="W78" s="30"/>
      <c r="X78" s="30">
        <v>265038</v>
      </c>
      <c r="Y78" s="30"/>
      <c r="Z78" s="26" t="s">
        <v>763</v>
      </c>
      <c r="AA78" s="27" t="s">
        <v>764</v>
      </c>
      <c r="AB78" s="27"/>
      <c r="AC78" s="27" t="s">
        <v>765</v>
      </c>
      <c r="AD78" s="27"/>
      <c r="AE78" s="27"/>
      <c r="AF78" s="27" t="s">
        <v>67</v>
      </c>
      <c r="AG78" s="26" t="s">
        <v>766</v>
      </c>
      <c r="AH78" s="26"/>
      <c r="AI78" s="26"/>
      <c r="AJ78" s="26"/>
      <c r="AK78" s="26"/>
      <c r="AL78" s="26"/>
      <c r="AM78" s="27" t="s">
        <v>70</v>
      </c>
      <c r="AN78" s="27"/>
      <c r="AO78" s="27"/>
    </row>
    <row r="79" spans="1:41" s="1" customFormat="1" ht="45" customHeight="1" x14ac:dyDescent="0.15">
      <c r="A79" s="36">
        <v>100000</v>
      </c>
      <c r="B79" s="28" t="s">
        <v>57</v>
      </c>
      <c r="C79" s="18">
        <v>1914</v>
      </c>
      <c r="D79" s="28" t="s">
        <v>318</v>
      </c>
      <c r="E79" s="28" t="s">
        <v>769</v>
      </c>
      <c r="F79" s="28" t="s">
        <v>60</v>
      </c>
      <c r="G79" s="28" t="s">
        <v>134</v>
      </c>
      <c r="H79" s="28" t="s">
        <v>83</v>
      </c>
      <c r="I79" s="18">
        <v>56840</v>
      </c>
      <c r="J79" s="28" t="s">
        <v>770</v>
      </c>
      <c r="K79" s="33"/>
      <c r="L79" s="29"/>
      <c r="M79" s="29"/>
      <c r="N79" s="29"/>
      <c r="O79" s="29"/>
      <c r="P79" s="29"/>
      <c r="Q79" s="29"/>
      <c r="R79" s="29"/>
      <c r="S79" s="29"/>
      <c r="T79" s="29"/>
      <c r="U79" s="29"/>
      <c r="V79" s="29"/>
      <c r="W79" s="29"/>
      <c r="X79" s="29"/>
      <c r="Y79" s="31">
        <v>-1430189</v>
      </c>
      <c r="Z79" s="25" t="s">
        <v>771</v>
      </c>
      <c r="AA79" s="28" t="s">
        <v>772</v>
      </c>
      <c r="AB79" s="28"/>
      <c r="AC79" s="25" t="s">
        <v>773</v>
      </c>
      <c r="AD79" s="25"/>
      <c r="AE79" s="28"/>
      <c r="AF79" s="28" t="s">
        <v>94</v>
      </c>
      <c r="AG79" s="25" t="s">
        <v>774</v>
      </c>
      <c r="AH79" s="25"/>
      <c r="AI79" s="25"/>
      <c r="AJ79" s="25"/>
      <c r="AK79" s="25"/>
      <c r="AL79" s="25"/>
      <c r="AM79" s="28" t="s">
        <v>83</v>
      </c>
      <c r="AN79" s="28"/>
      <c r="AO79" s="28"/>
    </row>
    <row r="80" spans="1:41" s="1" customFormat="1" ht="45" customHeight="1" x14ac:dyDescent="0.15">
      <c r="A80" s="37">
        <v>100000</v>
      </c>
      <c r="B80" s="27" t="s">
        <v>57</v>
      </c>
      <c r="C80" s="20">
        <v>211611</v>
      </c>
      <c r="D80" s="27" t="s">
        <v>71</v>
      </c>
      <c r="E80" s="27" t="s">
        <v>83</v>
      </c>
      <c r="F80" s="27" t="s">
        <v>73</v>
      </c>
      <c r="G80" s="27" t="s">
        <v>239</v>
      </c>
      <c r="H80" s="27" t="s">
        <v>493</v>
      </c>
      <c r="I80" s="20">
        <v>56854</v>
      </c>
      <c r="J80" s="27" t="s">
        <v>805</v>
      </c>
      <c r="K80" s="34">
        <v>3.92</v>
      </c>
      <c r="L80" s="30">
        <v>172564</v>
      </c>
      <c r="M80" s="30">
        <v>8275</v>
      </c>
      <c r="N80" s="30">
        <v>12034</v>
      </c>
      <c r="O80" s="30"/>
      <c r="P80" s="30"/>
      <c r="Q80" s="30"/>
      <c r="R80" s="30"/>
      <c r="S80" s="30"/>
      <c r="T80" s="30"/>
      <c r="U80" s="30"/>
      <c r="V80" s="30"/>
      <c r="W80" s="30"/>
      <c r="X80" s="30">
        <v>192873</v>
      </c>
      <c r="Y80" s="30"/>
      <c r="Z80" s="26" t="s">
        <v>806</v>
      </c>
      <c r="AA80" s="27" t="s">
        <v>242</v>
      </c>
      <c r="AB80" s="27"/>
      <c r="AC80" s="27" t="s">
        <v>807</v>
      </c>
      <c r="AD80" s="27"/>
      <c r="AE80" s="27"/>
      <c r="AF80" s="27" t="s">
        <v>94</v>
      </c>
      <c r="AG80" s="26" t="s">
        <v>808</v>
      </c>
      <c r="AH80" s="26"/>
      <c r="AI80" s="26"/>
      <c r="AJ80" s="26"/>
      <c r="AK80" s="26"/>
      <c r="AL80" s="26"/>
      <c r="AM80" s="27" t="s">
        <v>83</v>
      </c>
      <c r="AN80" s="27"/>
      <c r="AO80" s="27"/>
    </row>
    <row r="81" spans="1:41" s="1" customFormat="1" ht="45" customHeight="1" x14ac:dyDescent="0.15">
      <c r="A81" s="36">
        <v>100000</v>
      </c>
      <c r="B81" s="28" t="s">
        <v>57</v>
      </c>
      <c r="C81" s="18">
        <v>1316</v>
      </c>
      <c r="D81" s="28" t="s">
        <v>222</v>
      </c>
      <c r="E81" s="28" t="s">
        <v>238</v>
      </c>
      <c r="F81" s="28" t="s">
        <v>127</v>
      </c>
      <c r="G81" s="28" t="s">
        <v>61</v>
      </c>
      <c r="H81" s="28" t="s">
        <v>271</v>
      </c>
      <c r="I81" s="18">
        <v>56857</v>
      </c>
      <c r="J81" s="28" t="s">
        <v>816</v>
      </c>
      <c r="K81" s="33">
        <v>1</v>
      </c>
      <c r="L81" s="29">
        <v>147212</v>
      </c>
      <c r="M81" s="29">
        <v>28303</v>
      </c>
      <c r="N81" s="29">
        <v>11575</v>
      </c>
      <c r="O81" s="29"/>
      <c r="P81" s="29"/>
      <c r="Q81" s="29"/>
      <c r="R81" s="29"/>
      <c r="S81" s="29"/>
      <c r="T81" s="29"/>
      <c r="U81" s="29"/>
      <c r="V81" s="29"/>
      <c r="W81" s="29"/>
      <c r="X81" s="29">
        <v>187090</v>
      </c>
      <c r="Y81" s="29"/>
      <c r="Z81" s="25" t="s">
        <v>817</v>
      </c>
      <c r="AA81" s="28" t="s">
        <v>818</v>
      </c>
      <c r="AB81" s="28"/>
      <c r="AC81" s="28" t="s">
        <v>819</v>
      </c>
      <c r="AD81" s="28"/>
      <c r="AE81" s="28"/>
      <c r="AF81" s="28" t="s">
        <v>67</v>
      </c>
      <c r="AG81" s="25" t="s">
        <v>820</v>
      </c>
      <c r="AH81" s="25"/>
      <c r="AI81" s="25"/>
      <c r="AJ81" s="25"/>
      <c r="AK81" s="25"/>
      <c r="AL81" s="25"/>
      <c r="AM81" s="28" t="s">
        <v>70</v>
      </c>
      <c r="AN81" s="28"/>
      <c r="AO81" s="28"/>
    </row>
    <row r="82" spans="1:41" s="1" customFormat="1" ht="45" customHeight="1" x14ac:dyDescent="0.15">
      <c r="A82" s="20">
        <v>100000</v>
      </c>
      <c r="B82" s="7" t="s">
        <v>57</v>
      </c>
      <c r="C82" s="20">
        <v>1914</v>
      </c>
      <c r="D82" s="7" t="s">
        <v>318</v>
      </c>
      <c r="E82" s="7" t="s">
        <v>832</v>
      </c>
      <c r="F82" s="7" t="s">
        <v>60</v>
      </c>
      <c r="G82" s="7" t="s">
        <v>134</v>
      </c>
      <c r="H82" s="7" t="s">
        <v>83</v>
      </c>
      <c r="I82" s="20">
        <v>56861</v>
      </c>
      <c r="J82" s="7" t="s">
        <v>833</v>
      </c>
      <c r="K82" s="8"/>
      <c r="L82" s="9"/>
      <c r="M82" s="9"/>
      <c r="N82" s="9"/>
      <c r="O82" s="9"/>
      <c r="P82" s="9"/>
      <c r="Q82" s="9"/>
      <c r="R82" s="9"/>
      <c r="S82" s="9"/>
      <c r="T82" s="9"/>
      <c r="U82" s="9"/>
      <c r="V82" s="9"/>
      <c r="W82" s="9"/>
      <c r="X82" s="9"/>
      <c r="Y82" s="13">
        <v>-48500</v>
      </c>
      <c r="Z82" s="21" t="s">
        <v>834</v>
      </c>
      <c r="AA82" s="27" t="s">
        <v>835</v>
      </c>
      <c r="AB82" s="27"/>
      <c r="AC82" s="26" t="s">
        <v>836</v>
      </c>
      <c r="AD82" s="26"/>
      <c r="AE82" s="7"/>
      <c r="AF82" s="7" t="s">
        <v>94</v>
      </c>
      <c r="AG82" s="27" t="s">
        <v>837</v>
      </c>
      <c r="AH82" s="27"/>
      <c r="AI82" s="27"/>
      <c r="AJ82" s="27"/>
      <c r="AK82" s="27"/>
      <c r="AL82" s="27"/>
      <c r="AM82" s="27" t="s">
        <v>83</v>
      </c>
      <c r="AN82" s="27"/>
      <c r="AO82" s="27"/>
    </row>
    <row r="83" spans="1:41" s="1" customFormat="1" ht="45" customHeight="1" x14ac:dyDescent="0.15">
      <c r="A83" s="36">
        <v>100000</v>
      </c>
      <c r="B83" s="28" t="s">
        <v>57</v>
      </c>
      <c r="C83" s="18">
        <v>1914</v>
      </c>
      <c r="D83" s="28" t="s">
        <v>318</v>
      </c>
      <c r="E83" s="28" t="s">
        <v>843</v>
      </c>
      <c r="F83" s="28" t="s">
        <v>60</v>
      </c>
      <c r="G83" s="28" t="s">
        <v>134</v>
      </c>
      <c r="H83" s="28" t="s">
        <v>83</v>
      </c>
      <c r="I83" s="18">
        <v>56864</v>
      </c>
      <c r="J83" s="28" t="s">
        <v>844</v>
      </c>
      <c r="K83" s="33"/>
      <c r="L83" s="29"/>
      <c r="M83" s="29"/>
      <c r="N83" s="29"/>
      <c r="O83" s="29"/>
      <c r="P83" s="29"/>
      <c r="Q83" s="29"/>
      <c r="R83" s="29"/>
      <c r="S83" s="29"/>
      <c r="T83" s="29"/>
      <c r="U83" s="29"/>
      <c r="V83" s="29"/>
      <c r="W83" s="29"/>
      <c r="X83" s="29"/>
      <c r="Y83" s="31">
        <v>-891460</v>
      </c>
      <c r="Z83" s="25" t="s">
        <v>845</v>
      </c>
      <c r="AA83" s="28" t="s">
        <v>846</v>
      </c>
      <c r="AB83" s="28"/>
      <c r="AC83" s="28" t="s">
        <v>847</v>
      </c>
      <c r="AD83" s="28"/>
      <c r="AE83" s="28"/>
      <c r="AF83" s="28" t="s">
        <v>94</v>
      </c>
      <c r="AG83" s="25" t="s">
        <v>848</v>
      </c>
      <c r="AH83" s="25"/>
      <c r="AI83" s="25"/>
      <c r="AJ83" s="25"/>
      <c r="AK83" s="25"/>
      <c r="AL83" s="25"/>
      <c r="AM83" s="28" t="s">
        <v>83</v>
      </c>
      <c r="AN83" s="28"/>
      <c r="AO83" s="28"/>
    </row>
    <row r="84" spans="1:41" s="1" customFormat="1" ht="45" customHeight="1" x14ac:dyDescent="0.15">
      <c r="A84" s="37">
        <v>100000</v>
      </c>
      <c r="B84" s="27" t="s">
        <v>57</v>
      </c>
      <c r="C84" s="20">
        <v>2113</v>
      </c>
      <c r="D84" s="27" t="s">
        <v>159</v>
      </c>
      <c r="E84" s="27" t="s">
        <v>59</v>
      </c>
      <c r="F84" s="27" t="s">
        <v>83</v>
      </c>
      <c r="G84" s="27" t="s">
        <v>61</v>
      </c>
      <c r="H84" s="27" t="s">
        <v>83</v>
      </c>
      <c r="I84" s="20">
        <v>56867</v>
      </c>
      <c r="J84" s="27" t="s">
        <v>849</v>
      </c>
      <c r="K84" s="34">
        <v>1</v>
      </c>
      <c r="L84" s="30">
        <v>74763</v>
      </c>
      <c r="M84" s="30">
        <v>17874</v>
      </c>
      <c r="N84" s="30">
        <v>9619</v>
      </c>
      <c r="O84" s="30"/>
      <c r="P84" s="30"/>
      <c r="Q84" s="30"/>
      <c r="R84" s="30"/>
      <c r="S84" s="30"/>
      <c r="T84" s="30"/>
      <c r="U84" s="30"/>
      <c r="V84" s="30"/>
      <c r="W84" s="30"/>
      <c r="X84" s="30">
        <v>102256</v>
      </c>
      <c r="Y84" s="30"/>
      <c r="Z84" s="26" t="s">
        <v>850</v>
      </c>
      <c r="AA84" s="27" t="s">
        <v>851</v>
      </c>
      <c r="AB84" s="27"/>
      <c r="AC84" s="27" t="s">
        <v>852</v>
      </c>
      <c r="AD84" s="27"/>
      <c r="AE84" s="27"/>
      <c r="AF84" s="27" t="s">
        <v>94</v>
      </c>
      <c r="AG84" s="27" t="s">
        <v>69</v>
      </c>
      <c r="AH84" s="27"/>
      <c r="AI84" s="27"/>
      <c r="AJ84" s="27"/>
      <c r="AK84" s="27"/>
      <c r="AL84" s="27"/>
      <c r="AM84" s="27" t="s">
        <v>83</v>
      </c>
      <c r="AN84" s="27"/>
      <c r="AO84" s="27"/>
    </row>
    <row r="85" spans="1:41" s="1" customFormat="1" ht="45" customHeight="1" x14ac:dyDescent="0.15">
      <c r="A85" s="36">
        <v>100000</v>
      </c>
      <c r="B85" s="28" t="s">
        <v>57</v>
      </c>
      <c r="C85" s="18">
        <v>2113</v>
      </c>
      <c r="D85" s="28" t="s">
        <v>159</v>
      </c>
      <c r="E85" s="28" t="s">
        <v>72</v>
      </c>
      <c r="F85" s="28" t="s">
        <v>83</v>
      </c>
      <c r="G85" s="28" t="s">
        <v>61</v>
      </c>
      <c r="H85" s="28" t="s">
        <v>83</v>
      </c>
      <c r="I85" s="18">
        <v>56869</v>
      </c>
      <c r="J85" s="28" t="s">
        <v>859</v>
      </c>
      <c r="K85" s="33">
        <v>1</v>
      </c>
      <c r="L85" s="29">
        <v>74763</v>
      </c>
      <c r="M85" s="29">
        <v>17874</v>
      </c>
      <c r="N85" s="29">
        <v>9619</v>
      </c>
      <c r="O85" s="29"/>
      <c r="P85" s="29"/>
      <c r="Q85" s="29"/>
      <c r="R85" s="29"/>
      <c r="S85" s="29"/>
      <c r="T85" s="29"/>
      <c r="U85" s="29"/>
      <c r="V85" s="29"/>
      <c r="W85" s="29"/>
      <c r="X85" s="29">
        <v>102256</v>
      </c>
      <c r="Y85" s="29"/>
      <c r="Z85" s="25" t="s">
        <v>860</v>
      </c>
      <c r="AA85" s="28" t="s">
        <v>861</v>
      </c>
      <c r="AB85" s="28"/>
      <c r="AC85" s="28" t="s">
        <v>862</v>
      </c>
      <c r="AD85" s="28"/>
      <c r="AE85" s="28"/>
      <c r="AF85" s="28" t="s">
        <v>94</v>
      </c>
      <c r="AG85" s="28" t="s">
        <v>69</v>
      </c>
      <c r="AH85" s="28"/>
      <c r="AI85" s="28"/>
      <c r="AJ85" s="28"/>
      <c r="AK85" s="28"/>
      <c r="AL85" s="28"/>
      <c r="AM85" s="28" t="s">
        <v>70</v>
      </c>
      <c r="AN85" s="28"/>
      <c r="AO85" s="28"/>
    </row>
    <row r="86" spans="1:41" s="1" customFormat="1" ht="45" customHeight="1" x14ac:dyDescent="0.15">
      <c r="A86" s="37">
        <v>100000</v>
      </c>
      <c r="B86" s="27" t="s">
        <v>57</v>
      </c>
      <c r="C86" s="20">
        <v>1713</v>
      </c>
      <c r="D86" s="27" t="s">
        <v>875</v>
      </c>
      <c r="E86" s="27" t="s">
        <v>59</v>
      </c>
      <c r="F86" s="27" t="s">
        <v>60</v>
      </c>
      <c r="G86" s="27" t="s">
        <v>61</v>
      </c>
      <c r="H86" s="27" t="s">
        <v>83</v>
      </c>
      <c r="I86" s="20">
        <v>56877</v>
      </c>
      <c r="J86" s="27" t="s">
        <v>876</v>
      </c>
      <c r="K86" s="35">
        <v>-1.5</v>
      </c>
      <c r="L86" s="30">
        <v>23775</v>
      </c>
      <c r="M86" s="32">
        <v>-26090</v>
      </c>
      <c r="N86" s="32">
        <v>-29759</v>
      </c>
      <c r="O86" s="30">
        <v>1500</v>
      </c>
      <c r="P86" s="30"/>
      <c r="Q86" s="30"/>
      <c r="R86" s="30"/>
      <c r="S86" s="30"/>
      <c r="T86" s="30"/>
      <c r="U86" s="30"/>
      <c r="V86" s="30"/>
      <c r="W86" s="30"/>
      <c r="X86" s="32">
        <v>-30574</v>
      </c>
      <c r="Y86" s="30"/>
      <c r="Z86" s="26" t="s">
        <v>877</v>
      </c>
      <c r="AA86" s="27" t="s">
        <v>878</v>
      </c>
      <c r="AB86" s="27"/>
      <c r="AC86" s="27" t="s">
        <v>879</v>
      </c>
      <c r="AD86" s="27"/>
      <c r="AE86" s="27"/>
      <c r="AF86" s="27" t="s">
        <v>67</v>
      </c>
      <c r="AG86" s="26" t="s">
        <v>880</v>
      </c>
      <c r="AH86" s="26"/>
      <c r="AI86" s="26"/>
      <c r="AJ86" s="26"/>
      <c r="AK86" s="26"/>
      <c r="AL86" s="26"/>
      <c r="AM86" s="27" t="s">
        <v>83</v>
      </c>
      <c r="AN86" s="27"/>
      <c r="AO86" s="27"/>
    </row>
    <row r="87" spans="1:41" s="1" customFormat="1" ht="45" customHeight="1" x14ac:dyDescent="0.15">
      <c r="A87" s="36">
        <v>100000</v>
      </c>
      <c r="B87" s="28" t="s">
        <v>57</v>
      </c>
      <c r="C87" s="18">
        <v>1713</v>
      </c>
      <c r="D87" s="28" t="s">
        <v>875</v>
      </c>
      <c r="E87" s="28" t="s">
        <v>238</v>
      </c>
      <c r="F87" s="28" t="s">
        <v>60</v>
      </c>
      <c r="G87" s="28" t="s">
        <v>160</v>
      </c>
      <c r="H87" s="28" t="s">
        <v>83</v>
      </c>
      <c r="I87" s="18">
        <v>56878</v>
      </c>
      <c r="J87" s="28" t="s">
        <v>881</v>
      </c>
      <c r="K87" s="33"/>
      <c r="L87" s="29"/>
      <c r="M87" s="29"/>
      <c r="N87" s="29"/>
      <c r="O87" s="29"/>
      <c r="P87" s="29">
        <v>864000</v>
      </c>
      <c r="Q87" s="29"/>
      <c r="R87" s="29"/>
      <c r="S87" s="29"/>
      <c r="T87" s="29"/>
      <c r="U87" s="29"/>
      <c r="V87" s="29"/>
      <c r="W87" s="29"/>
      <c r="X87" s="29">
        <v>864000</v>
      </c>
      <c r="Y87" s="29"/>
      <c r="Z87" s="25" t="s">
        <v>882</v>
      </c>
      <c r="AA87" s="28" t="s">
        <v>883</v>
      </c>
      <c r="AB87" s="28"/>
      <c r="AC87" s="28" t="s">
        <v>884</v>
      </c>
      <c r="AD87" s="28"/>
      <c r="AE87" s="28"/>
      <c r="AF87" s="28" t="s">
        <v>67</v>
      </c>
      <c r="AG87" s="25" t="s">
        <v>885</v>
      </c>
      <c r="AH87" s="25"/>
      <c r="AI87" s="25"/>
      <c r="AJ87" s="25"/>
      <c r="AK87" s="25"/>
      <c r="AL87" s="25"/>
      <c r="AM87" s="28" t="s">
        <v>70</v>
      </c>
      <c r="AN87" s="28"/>
      <c r="AO87" s="28"/>
    </row>
    <row r="88" spans="1:41" s="1" customFormat="1" ht="45" customHeight="1" x14ac:dyDescent="0.15">
      <c r="A88" s="37">
        <v>100000</v>
      </c>
      <c r="B88" s="27" t="s">
        <v>57</v>
      </c>
      <c r="C88" s="20">
        <v>1713</v>
      </c>
      <c r="D88" s="27" t="s">
        <v>875</v>
      </c>
      <c r="E88" s="27" t="s">
        <v>126</v>
      </c>
      <c r="F88" s="27" t="s">
        <v>60</v>
      </c>
      <c r="G88" s="27" t="s">
        <v>160</v>
      </c>
      <c r="H88" s="27" t="s">
        <v>83</v>
      </c>
      <c r="I88" s="20">
        <v>56879</v>
      </c>
      <c r="J88" s="27" t="s">
        <v>886</v>
      </c>
      <c r="K88" s="34"/>
      <c r="L88" s="30"/>
      <c r="M88" s="30"/>
      <c r="N88" s="30"/>
      <c r="O88" s="30"/>
      <c r="P88" s="30">
        <v>300000</v>
      </c>
      <c r="Q88" s="30"/>
      <c r="R88" s="30"/>
      <c r="S88" s="30"/>
      <c r="T88" s="30"/>
      <c r="U88" s="30"/>
      <c r="V88" s="30"/>
      <c r="W88" s="30"/>
      <c r="X88" s="30">
        <v>300000</v>
      </c>
      <c r="Y88" s="30"/>
      <c r="Z88" s="26" t="s">
        <v>887</v>
      </c>
      <c r="AA88" s="27" t="s">
        <v>888</v>
      </c>
      <c r="AB88" s="27"/>
      <c r="AC88" s="27" t="s">
        <v>889</v>
      </c>
      <c r="AD88" s="27"/>
      <c r="AE88" s="27"/>
      <c r="AF88" s="27" t="s">
        <v>94</v>
      </c>
      <c r="AG88" s="27" t="s">
        <v>69</v>
      </c>
      <c r="AH88" s="27"/>
      <c r="AI88" s="27"/>
      <c r="AJ88" s="27"/>
      <c r="AK88" s="27"/>
      <c r="AL88" s="27"/>
      <c r="AM88" s="27" t="s">
        <v>83</v>
      </c>
      <c r="AN88" s="27"/>
      <c r="AO88" s="27"/>
    </row>
    <row r="89" spans="1:41" s="1" customFormat="1" ht="45" customHeight="1" x14ac:dyDescent="0.15">
      <c r="A89" s="36">
        <v>100000</v>
      </c>
      <c r="B89" s="28" t="s">
        <v>57</v>
      </c>
      <c r="C89" s="18">
        <v>211600</v>
      </c>
      <c r="D89" s="28" t="s">
        <v>58</v>
      </c>
      <c r="E89" s="28" t="s">
        <v>103</v>
      </c>
      <c r="F89" s="28" t="s">
        <v>60</v>
      </c>
      <c r="G89" s="28" t="s">
        <v>104</v>
      </c>
      <c r="H89" s="28" t="s">
        <v>62</v>
      </c>
      <c r="I89" s="18">
        <v>56882</v>
      </c>
      <c r="J89" s="28" t="s">
        <v>890</v>
      </c>
      <c r="K89" s="33">
        <v>3</v>
      </c>
      <c r="L89" s="29">
        <v>269800</v>
      </c>
      <c r="M89" s="29">
        <v>60005</v>
      </c>
      <c r="N89" s="29">
        <v>30084</v>
      </c>
      <c r="O89" s="29"/>
      <c r="P89" s="29">
        <v>758700</v>
      </c>
      <c r="Q89" s="29">
        <v>8655</v>
      </c>
      <c r="R89" s="29"/>
      <c r="S89" s="29"/>
      <c r="T89" s="29"/>
      <c r="U89" s="29"/>
      <c r="V89" s="29"/>
      <c r="W89" s="29"/>
      <c r="X89" s="29">
        <v>1127244</v>
      </c>
      <c r="Y89" s="29"/>
      <c r="Z89" s="25" t="s">
        <v>891</v>
      </c>
      <c r="AA89" s="28" t="s">
        <v>892</v>
      </c>
      <c r="AB89" s="28"/>
      <c r="AC89" s="28" t="s">
        <v>893</v>
      </c>
      <c r="AD89" s="28"/>
      <c r="AE89" s="28"/>
      <c r="AF89" s="28" t="s">
        <v>67</v>
      </c>
      <c r="AG89" s="25" t="s">
        <v>894</v>
      </c>
      <c r="AH89" s="25"/>
      <c r="AI89" s="25"/>
      <c r="AJ89" s="25"/>
      <c r="AK89" s="25"/>
      <c r="AL89" s="25"/>
      <c r="AM89" s="28" t="s">
        <v>70</v>
      </c>
      <c r="AN89" s="28"/>
      <c r="AO89" s="28"/>
    </row>
    <row r="90" spans="1:41" s="1" customFormat="1" ht="45" customHeight="1" x14ac:dyDescent="0.15">
      <c r="A90" s="37">
        <v>100000</v>
      </c>
      <c r="B90" s="27" t="s">
        <v>57</v>
      </c>
      <c r="C90" s="20">
        <v>1713</v>
      </c>
      <c r="D90" s="27" t="s">
        <v>875</v>
      </c>
      <c r="E90" s="27" t="s">
        <v>293</v>
      </c>
      <c r="F90" s="27" t="s">
        <v>83</v>
      </c>
      <c r="G90" s="27" t="s">
        <v>160</v>
      </c>
      <c r="H90" s="27" t="s">
        <v>83</v>
      </c>
      <c r="I90" s="20">
        <v>56902</v>
      </c>
      <c r="J90" s="27" t="s">
        <v>917</v>
      </c>
      <c r="K90" s="34"/>
      <c r="L90" s="30"/>
      <c r="M90" s="30"/>
      <c r="N90" s="30"/>
      <c r="O90" s="30"/>
      <c r="P90" s="30">
        <v>45000</v>
      </c>
      <c r="Q90" s="30"/>
      <c r="R90" s="30"/>
      <c r="S90" s="30"/>
      <c r="T90" s="30"/>
      <c r="U90" s="30"/>
      <c r="V90" s="30"/>
      <c r="W90" s="30"/>
      <c r="X90" s="30">
        <v>45000</v>
      </c>
      <c r="Y90" s="30"/>
      <c r="Z90" s="26" t="s">
        <v>918</v>
      </c>
      <c r="AA90" s="27" t="s">
        <v>919</v>
      </c>
      <c r="AB90" s="27"/>
      <c r="AC90" s="27" t="s">
        <v>920</v>
      </c>
      <c r="AD90" s="27"/>
      <c r="AE90" s="27"/>
      <c r="AF90" s="27" t="s">
        <v>94</v>
      </c>
      <c r="AG90" s="27" t="s">
        <v>69</v>
      </c>
      <c r="AH90" s="27"/>
      <c r="AI90" s="27"/>
      <c r="AJ90" s="27"/>
      <c r="AK90" s="27"/>
      <c r="AL90" s="27"/>
      <c r="AM90" s="27" t="s">
        <v>83</v>
      </c>
      <c r="AN90" s="27"/>
      <c r="AO90" s="27"/>
    </row>
    <row r="91" spans="1:41" s="1" customFormat="1" ht="45" customHeight="1" x14ac:dyDescent="0.15">
      <c r="A91" s="18">
        <v>100000</v>
      </c>
      <c r="B91" s="4" t="s">
        <v>57</v>
      </c>
      <c r="C91" s="18">
        <v>1713</v>
      </c>
      <c r="D91" s="4" t="s">
        <v>875</v>
      </c>
      <c r="E91" s="4" t="s">
        <v>411</v>
      </c>
      <c r="F91" s="4" t="s">
        <v>83</v>
      </c>
      <c r="G91" s="4" t="s">
        <v>89</v>
      </c>
      <c r="H91" s="4" t="s">
        <v>83</v>
      </c>
      <c r="I91" s="18">
        <v>56903</v>
      </c>
      <c r="J91" s="4" t="s">
        <v>921</v>
      </c>
      <c r="K91" s="5"/>
      <c r="L91" s="6"/>
      <c r="M91" s="6"/>
      <c r="N91" s="6"/>
      <c r="O91" s="6"/>
      <c r="P91" s="6"/>
      <c r="Q91" s="6"/>
      <c r="R91" s="6"/>
      <c r="S91" s="6"/>
      <c r="T91" s="6"/>
      <c r="U91" s="6"/>
      <c r="V91" s="6"/>
      <c r="W91" s="6"/>
      <c r="X91" s="6"/>
      <c r="Y91" s="6">
        <v>125000</v>
      </c>
      <c r="Z91" s="4" t="s">
        <v>922</v>
      </c>
      <c r="AA91" s="28" t="s">
        <v>923</v>
      </c>
      <c r="AB91" s="28"/>
      <c r="AC91" s="28" t="s">
        <v>922</v>
      </c>
      <c r="AD91" s="28"/>
      <c r="AE91" s="4"/>
      <c r="AF91" s="4" t="s">
        <v>94</v>
      </c>
      <c r="AG91" s="28" t="s">
        <v>69</v>
      </c>
      <c r="AH91" s="28"/>
      <c r="AI91" s="28"/>
      <c r="AJ91" s="28"/>
      <c r="AK91" s="28"/>
      <c r="AL91" s="28"/>
      <c r="AM91" s="28" t="s">
        <v>83</v>
      </c>
      <c r="AN91" s="28"/>
      <c r="AO91" s="28"/>
    </row>
    <row r="92" spans="1:41" s="1" customFormat="1" ht="45" customHeight="1" x14ac:dyDescent="0.15">
      <c r="A92" s="20">
        <v>100000</v>
      </c>
      <c r="B92" s="7" t="s">
        <v>57</v>
      </c>
      <c r="C92" s="20">
        <v>1713</v>
      </c>
      <c r="D92" s="7" t="s">
        <v>875</v>
      </c>
      <c r="E92" s="7" t="s">
        <v>422</v>
      </c>
      <c r="F92" s="7" t="s">
        <v>83</v>
      </c>
      <c r="G92" s="7" t="s">
        <v>89</v>
      </c>
      <c r="H92" s="7" t="s">
        <v>83</v>
      </c>
      <c r="I92" s="20">
        <v>56904</v>
      </c>
      <c r="J92" s="7" t="s">
        <v>924</v>
      </c>
      <c r="K92" s="8"/>
      <c r="L92" s="9"/>
      <c r="M92" s="9"/>
      <c r="N92" s="9"/>
      <c r="O92" s="9"/>
      <c r="P92" s="9"/>
      <c r="Q92" s="9"/>
      <c r="R92" s="9"/>
      <c r="S92" s="9"/>
      <c r="T92" s="9"/>
      <c r="U92" s="9"/>
      <c r="V92" s="9"/>
      <c r="W92" s="9"/>
      <c r="X92" s="9"/>
      <c r="Y92" s="9">
        <v>50000</v>
      </c>
      <c r="Z92" s="7" t="s">
        <v>925</v>
      </c>
      <c r="AA92" s="27" t="s">
        <v>926</v>
      </c>
      <c r="AB92" s="27"/>
      <c r="AC92" s="27" t="s">
        <v>927</v>
      </c>
      <c r="AD92" s="27"/>
      <c r="AE92" s="7"/>
      <c r="AF92" s="7" t="s">
        <v>94</v>
      </c>
      <c r="AG92" s="27" t="s">
        <v>69</v>
      </c>
      <c r="AH92" s="27"/>
      <c r="AI92" s="27"/>
      <c r="AJ92" s="27"/>
      <c r="AK92" s="27"/>
      <c r="AL92" s="27"/>
      <c r="AM92" s="27" t="s">
        <v>83</v>
      </c>
      <c r="AN92" s="27"/>
      <c r="AO92" s="27"/>
    </row>
    <row r="93" spans="1:41" s="1" customFormat="1" ht="45" customHeight="1" x14ac:dyDescent="0.15">
      <c r="A93" s="36">
        <v>100000</v>
      </c>
      <c r="B93" s="28" t="s">
        <v>57</v>
      </c>
      <c r="C93" s="18">
        <v>1914</v>
      </c>
      <c r="D93" s="28" t="s">
        <v>318</v>
      </c>
      <c r="E93" s="28" t="s">
        <v>642</v>
      </c>
      <c r="F93" s="28" t="s">
        <v>60</v>
      </c>
      <c r="G93" s="28" t="s">
        <v>160</v>
      </c>
      <c r="H93" s="28" t="s">
        <v>83</v>
      </c>
      <c r="I93" s="18">
        <v>56906</v>
      </c>
      <c r="J93" s="28" t="s">
        <v>928</v>
      </c>
      <c r="K93" s="33"/>
      <c r="L93" s="29"/>
      <c r="M93" s="29"/>
      <c r="N93" s="29"/>
      <c r="O93" s="29"/>
      <c r="P93" s="29"/>
      <c r="Q93" s="29"/>
      <c r="R93" s="29"/>
      <c r="S93" s="29">
        <v>171600</v>
      </c>
      <c r="T93" s="29"/>
      <c r="U93" s="29"/>
      <c r="V93" s="29"/>
      <c r="W93" s="29"/>
      <c r="X93" s="29">
        <v>171600</v>
      </c>
      <c r="Y93" s="29"/>
      <c r="Z93" s="25" t="s">
        <v>929</v>
      </c>
      <c r="AA93" s="28" t="s">
        <v>930</v>
      </c>
      <c r="AB93" s="28"/>
      <c r="AC93" s="25" t="s">
        <v>931</v>
      </c>
      <c r="AD93" s="25"/>
      <c r="AE93" s="28"/>
      <c r="AF93" s="28" t="s">
        <v>67</v>
      </c>
      <c r="AG93" s="25" t="s">
        <v>932</v>
      </c>
      <c r="AH93" s="25"/>
      <c r="AI93" s="25"/>
      <c r="AJ93" s="25"/>
      <c r="AK93" s="25"/>
      <c r="AL93" s="25"/>
      <c r="AM93" s="28" t="s">
        <v>83</v>
      </c>
      <c r="AN93" s="28"/>
      <c r="AO93" s="28"/>
    </row>
    <row r="94" spans="1:41" s="1" customFormat="1" ht="45" customHeight="1" x14ac:dyDescent="0.15">
      <c r="A94" s="20">
        <v>100000</v>
      </c>
      <c r="B94" s="7" t="s">
        <v>57</v>
      </c>
      <c r="C94" s="20">
        <v>2115</v>
      </c>
      <c r="D94" s="7" t="s">
        <v>898</v>
      </c>
      <c r="E94" s="7" t="s">
        <v>103</v>
      </c>
      <c r="F94" s="7" t="s">
        <v>307</v>
      </c>
      <c r="G94" s="7" t="s">
        <v>128</v>
      </c>
      <c r="H94" s="7" t="s">
        <v>62</v>
      </c>
      <c r="I94" s="20">
        <v>56914</v>
      </c>
      <c r="J94" s="7" t="s">
        <v>960</v>
      </c>
      <c r="K94" s="8"/>
      <c r="L94" s="9"/>
      <c r="M94" s="9"/>
      <c r="N94" s="9"/>
      <c r="O94" s="9"/>
      <c r="P94" s="9">
        <v>90000</v>
      </c>
      <c r="Q94" s="9"/>
      <c r="R94" s="9"/>
      <c r="S94" s="9"/>
      <c r="T94" s="9"/>
      <c r="U94" s="9"/>
      <c r="V94" s="9"/>
      <c r="W94" s="9"/>
      <c r="X94" s="9">
        <v>90000</v>
      </c>
      <c r="Y94" s="9"/>
      <c r="Z94" s="21" t="s">
        <v>961</v>
      </c>
      <c r="AA94" s="27" t="s">
        <v>962</v>
      </c>
      <c r="AB94" s="27"/>
      <c r="AC94" s="26" t="s">
        <v>963</v>
      </c>
      <c r="AD94" s="26"/>
      <c r="AE94" s="7"/>
      <c r="AF94" s="7" t="s">
        <v>67</v>
      </c>
      <c r="AG94" s="26" t="s">
        <v>964</v>
      </c>
      <c r="AH94" s="26"/>
      <c r="AI94" s="26"/>
      <c r="AJ94" s="26"/>
      <c r="AK94" s="26"/>
      <c r="AL94" s="26"/>
      <c r="AM94" s="27" t="s">
        <v>70</v>
      </c>
      <c r="AN94" s="27"/>
      <c r="AO94" s="27"/>
    </row>
    <row r="95" spans="1:41" s="1" customFormat="1" ht="45" customHeight="1" x14ac:dyDescent="0.15">
      <c r="A95" s="18">
        <v>100000</v>
      </c>
      <c r="B95" s="4" t="s">
        <v>57</v>
      </c>
      <c r="C95" s="18">
        <v>2115</v>
      </c>
      <c r="D95" s="4" t="s">
        <v>898</v>
      </c>
      <c r="E95" s="4" t="s">
        <v>103</v>
      </c>
      <c r="F95" s="4" t="s">
        <v>307</v>
      </c>
      <c r="G95" s="4" t="s">
        <v>128</v>
      </c>
      <c r="H95" s="4" t="s">
        <v>62</v>
      </c>
      <c r="I95" s="18">
        <v>56915</v>
      </c>
      <c r="J95" s="4" t="s">
        <v>965</v>
      </c>
      <c r="K95" s="5">
        <v>2</v>
      </c>
      <c r="L95" s="6">
        <v>149374</v>
      </c>
      <c r="M95" s="6">
        <v>37892</v>
      </c>
      <c r="N95" s="6">
        <v>19234</v>
      </c>
      <c r="O95" s="6">
        <v>10000</v>
      </c>
      <c r="P95" s="6"/>
      <c r="Q95" s="6"/>
      <c r="R95" s="6"/>
      <c r="S95" s="6"/>
      <c r="T95" s="6"/>
      <c r="U95" s="6"/>
      <c r="V95" s="6"/>
      <c r="W95" s="6"/>
      <c r="X95" s="6">
        <v>216500</v>
      </c>
      <c r="Y95" s="6"/>
      <c r="Z95" s="19" t="s">
        <v>966</v>
      </c>
      <c r="AA95" s="28" t="s">
        <v>962</v>
      </c>
      <c r="AB95" s="28"/>
      <c r="AC95" s="25" t="s">
        <v>963</v>
      </c>
      <c r="AD95" s="25"/>
      <c r="AE95" s="4"/>
      <c r="AF95" s="4" t="s">
        <v>67</v>
      </c>
      <c r="AG95" s="25" t="s">
        <v>964</v>
      </c>
      <c r="AH95" s="25"/>
      <c r="AI95" s="25"/>
      <c r="AJ95" s="25"/>
      <c r="AK95" s="25"/>
      <c r="AL95" s="25"/>
      <c r="AM95" s="28" t="s">
        <v>70</v>
      </c>
      <c r="AN95" s="28"/>
      <c r="AO95" s="28"/>
    </row>
    <row r="96" spans="1:41" s="1" customFormat="1" ht="45" customHeight="1" x14ac:dyDescent="0.15">
      <c r="A96" s="37">
        <v>100000</v>
      </c>
      <c r="B96" s="27" t="s">
        <v>57</v>
      </c>
      <c r="C96" s="20">
        <v>1517</v>
      </c>
      <c r="D96" s="27" t="s">
        <v>347</v>
      </c>
      <c r="E96" s="27" t="s">
        <v>72</v>
      </c>
      <c r="F96" s="27" t="s">
        <v>83</v>
      </c>
      <c r="G96" s="27" t="s">
        <v>61</v>
      </c>
      <c r="H96" s="27" t="s">
        <v>83</v>
      </c>
      <c r="I96" s="20">
        <v>56921</v>
      </c>
      <c r="J96" s="27" t="s">
        <v>983</v>
      </c>
      <c r="K96" s="35">
        <v>-1</v>
      </c>
      <c r="L96" s="32">
        <v>-214480</v>
      </c>
      <c r="M96" s="32">
        <v>-37167</v>
      </c>
      <c r="N96" s="32">
        <v>-13391</v>
      </c>
      <c r="O96" s="30"/>
      <c r="P96" s="30"/>
      <c r="Q96" s="30"/>
      <c r="R96" s="30"/>
      <c r="S96" s="30"/>
      <c r="T96" s="30"/>
      <c r="U96" s="30"/>
      <c r="V96" s="30"/>
      <c r="W96" s="30"/>
      <c r="X96" s="32">
        <v>-265038</v>
      </c>
      <c r="Y96" s="30"/>
      <c r="Z96" s="26" t="s">
        <v>984</v>
      </c>
      <c r="AA96" s="27" t="s">
        <v>379</v>
      </c>
      <c r="AB96" s="27"/>
      <c r="AC96" s="26" t="s">
        <v>380</v>
      </c>
      <c r="AD96" s="26"/>
      <c r="AE96" s="27"/>
      <c r="AF96" s="27" t="s">
        <v>94</v>
      </c>
      <c r="AG96" s="26" t="s">
        <v>381</v>
      </c>
      <c r="AH96" s="26"/>
      <c r="AI96" s="26"/>
      <c r="AJ96" s="26"/>
      <c r="AK96" s="26"/>
      <c r="AL96" s="26"/>
      <c r="AM96" s="27" t="s">
        <v>133</v>
      </c>
      <c r="AN96" s="27"/>
      <c r="AO96" s="27"/>
    </row>
    <row r="97" spans="1:41" s="1" customFormat="1" ht="45" customHeight="1" x14ac:dyDescent="0.15">
      <c r="A97" s="18">
        <v>100000</v>
      </c>
      <c r="B97" s="4" t="s">
        <v>57</v>
      </c>
      <c r="C97" s="18">
        <v>1516</v>
      </c>
      <c r="D97" s="4" t="s">
        <v>710</v>
      </c>
      <c r="E97" s="4" t="s">
        <v>103</v>
      </c>
      <c r="F97" s="4" t="s">
        <v>83</v>
      </c>
      <c r="G97" s="4" t="s">
        <v>84</v>
      </c>
      <c r="H97" s="4" t="s">
        <v>83</v>
      </c>
      <c r="I97" s="18">
        <v>56924</v>
      </c>
      <c r="J97" s="4" t="s">
        <v>992</v>
      </c>
      <c r="K97" s="5"/>
      <c r="L97" s="6"/>
      <c r="M97" s="6"/>
      <c r="N97" s="6"/>
      <c r="O97" s="6"/>
      <c r="P97" s="6"/>
      <c r="Q97" s="6"/>
      <c r="R97" s="6"/>
      <c r="S97" s="6"/>
      <c r="T97" s="6"/>
      <c r="U97" s="6"/>
      <c r="V97" s="6"/>
      <c r="W97" s="6"/>
      <c r="X97" s="6"/>
      <c r="Y97" s="6">
        <v>645000</v>
      </c>
      <c r="Z97" s="4" t="s">
        <v>993</v>
      </c>
      <c r="AA97" s="28" t="s">
        <v>994</v>
      </c>
      <c r="AB97" s="28"/>
      <c r="AC97" s="28" t="s">
        <v>995</v>
      </c>
      <c r="AD97" s="28"/>
      <c r="AE97" s="4"/>
      <c r="AF97" s="4" t="s">
        <v>94</v>
      </c>
      <c r="AG97" s="28" t="s">
        <v>996</v>
      </c>
      <c r="AH97" s="28"/>
      <c r="AI97" s="28"/>
      <c r="AJ97" s="28"/>
      <c r="AK97" s="28"/>
      <c r="AL97" s="28"/>
      <c r="AM97" s="28" t="s">
        <v>83</v>
      </c>
      <c r="AN97" s="28"/>
      <c r="AO97" s="28"/>
    </row>
    <row r="98" spans="1:41" s="1" customFormat="1" ht="45" customHeight="1" x14ac:dyDescent="0.15">
      <c r="A98" s="37">
        <v>100000</v>
      </c>
      <c r="B98" s="27" t="s">
        <v>57</v>
      </c>
      <c r="C98" s="20">
        <v>2115</v>
      </c>
      <c r="D98" s="27" t="s">
        <v>898</v>
      </c>
      <c r="E98" s="27" t="s">
        <v>335</v>
      </c>
      <c r="F98" s="27" t="s">
        <v>307</v>
      </c>
      <c r="G98" s="27" t="s">
        <v>128</v>
      </c>
      <c r="H98" s="27" t="s">
        <v>83</v>
      </c>
      <c r="I98" s="20">
        <v>56925</v>
      </c>
      <c r="J98" s="27" t="s">
        <v>997</v>
      </c>
      <c r="K98" s="34">
        <v>1</v>
      </c>
      <c r="L98" s="30">
        <v>58888</v>
      </c>
      <c r="M98" s="30">
        <v>16414</v>
      </c>
      <c r="N98" s="30">
        <v>9190</v>
      </c>
      <c r="O98" s="30">
        <v>5000</v>
      </c>
      <c r="P98" s="30"/>
      <c r="Q98" s="30"/>
      <c r="R98" s="30"/>
      <c r="S98" s="30"/>
      <c r="T98" s="30"/>
      <c r="U98" s="30"/>
      <c r="V98" s="30"/>
      <c r="W98" s="30"/>
      <c r="X98" s="30">
        <v>89492</v>
      </c>
      <c r="Y98" s="30"/>
      <c r="Z98" s="26" t="s">
        <v>998</v>
      </c>
      <c r="AA98" s="27" t="s">
        <v>999</v>
      </c>
      <c r="AB98" s="27"/>
      <c r="AC98" s="27" t="s">
        <v>1000</v>
      </c>
      <c r="AD98" s="27"/>
      <c r="AE98" s="27"/>
      <c r="AF98" s="27" t="s">
        <v>67</v>
      </c>
      <c r="AG98" s="26" t="s">
        <v>1001</v>
      </c>
      <c r="AH98" s="26"/>
      <c r="AI98" s="26"/>
      <c r="AJ98" s="26"/>
      <c r="AK98" s="26"/>
      <c r="AL98" s="26"/>
      <c r="AM98" s="27" t="s">
        <v>70</v>
      </c>
      <c r="AN98" s="27"/>
      <c r="AO98" s="27"/>
    </row>
    <row r="99" spans="1:41" s="1" customFormat="1" ht="45" customHeight="1" x14ac:dyDescent="0.15">
      <c r="A99" s="36">
        <v>100000</v>
      </c>
      <c r="B99" s="28" t="s">
        <v>57</v>
      </c>
      <c r="C99" s="18">
        <v>2115</v>
      </c>
      <c r="D99" s="28" t="s">
        <v>898</v>
      </c>
      <c r="E99" s="28" t="s">
        <v>335</v>
      </c>
      <c r="F99" s="28" t="s">
        <v>307</v>
      </c>
      <c r="G99" s="28" t="s">
        <v>128</v>
      </c>
      <c r="H99" s="28" t="s">
        <v>83</v>
      </c>
      <c r="I99" s="18">
        <v>56926</v>
      </c>
      <c r="J99" s="28" t="s">
        <v>1003</v>
      </c>
      <c r="K99" s="33">
        <v>1</v>
      </c>
      <c r="L99" s="29">
        <v>47100</v>
      </c>
      <c r="M99" s="29">
        <v>16526</v>
      </c>
      <c r="N99" s="29">
        <v>8872</v>
      </c>
      <c r="O99" s="29">
        <v>5000</v>
      </c>
      <c r="P99" s="29"/>
      <c r="Q99" s="29"/>
      <c r="R99" s="29"/>
      <c r="S99" s="29"/>
      <c r="T99" s="29"/>
      <c r="U99" s="29"/>
      <c r="V99" s="29"/>
      <c r="W99" s="29"/>
      <c r="X99" s="29">
        <v>77498</v>
      </c>
      <c r="Y99" s="29"/>
      <c r="Z99" s="25" t="s">
        <v>1004</v>
      </c>
      <c r="AA99" s="28" t="s">
        <v>999</v>
      </c>
      <c r="AB99" s="28"/>
      <c r="AC99" s="28" t="s">
        <v>1000</v>
      </c>
      <c r="AD99" s="28"/>
      <c r="AE99" s="28"/>
      <c r="AF99" s="28" t="s">
        <v>67</v>
      </c>
      <c r="AG99" s="25" t="s">
        <v>1005</v>
      </c>
      <c r="AH99" s="25"/>
      <c r="AI99" s="25"/>
      <c r="AJ99" s="25"/>
      <c r="AK99" s="25"/>
      <c r="AL99" s="25"/>
      <c r="AM99" s="28" t="s">
        <v>70</v>
      </c>
      <c r="AN99" s="28"/>
      <c r="AO99" s="28"/>
    </row>
    <row r="100" spans="1:41" s="1" customFormat="1" ht="45" customHeight="1" x14ac:dyDescent="0.15">
      <c r="A100" s="37">
        <v>100000</v>
      </c>
      <c r="B100" s="27" t="s">
        <v>57</v>
      </c>
      <c r="C100" s="20">
        <v>2115</v>
      </c>
      <c r="D100" s="27" t="s">
        <v>898</v>
      </c>
      <c r="E100" s="27" t="s">
        <v>293</v>
      </c>
      <c r="F100" s="27" t="s">
        <v>83</v>
      </c>
      <c r="G100" s="27" t="s">
        <v>61</v>
      </c>
      <c r="H100" s="27" t="s">
        <v>83</v>
      </c>
      <c r="I100" s="20">
        <v>56927</v>
      </c>
      <c r="J100" s="27" t="s">
        <v>1007</v>
      </c>
      <c r="K100" s="34">
        <v>0.34</v>
      </c>
      <c r="L100" s="30">
        <v>17088</v>
      </c>
      <c r="M100" s="30">
        <v>5195</v>
      </c>
      <c r="N100" s="30">
        <v>3046</v>
      </c>
      <c r="O100" s="30"/>
      <c r="P100" s="30"/>
      <c r="Q100" s="30"/>
      <c r="R100" s="30"/>
      <c r="S100" s="30"/>
      <c r="T100" s="30"/>
      <c r="U100" s="30"/>
      <c r="V100" s="30"/>
      <c r="W100" s="30"/>
      <c r="X100" s="30">
        <v>25329</v>
      </c>
      <c r="Y100" s="30"/>
      <c r="Z100" s="26" t="s">
        <v>950</v>
      </c>
      <c r="AA100" s="27" t="s">
        <v>951</v>
      </c>
      <c r="AB100" s="27"/>
      <c r="AC100" s="26" t="s">
        <v>952</v>
      </c>
      <c r="AD100" s="26"/>
      <c r="AE100" s="27"/>
      <c r="AF100" s="27" t="s">
        <v>67</v>
      </c>
      <c r="AG100" s="26" t="s">
        <v>953</v>
      </c>
      <c r="AH100" s="26"/>
      <c r="AI100" s="26"/>
      <c r="AJ100" s="26"/>
      <c r="AK100" s="26"/>
      <c r="AL100" s="26"/>
      <c r="AM100" s="27" t="s">
        <v>70</v>
      </c>
      <c r="AN100" s="27"/>
      <c r="AO100" s="27"/>
    </row>
    <row r="101" spans="1:41" s="1" customFormat="1" ht="45" customHeight="1" x14ac:dyDescent="0.15">
      <c r="A101" s="36">
        <v>100000</v>
      </c>
      <c r="B101" s="28" t="s">
        <v>57</v>
      </c>
      <c r="C101" s="18">
        <v>2115</v>
      </c>
      <c r="D101" s="28" t="s">
        <v>898</v>
      </c>
      <c r="E101" s="28" t="s">
        <v>422</v>
      </c>
      <c r="F101" s="28" t="s">
        <v>83</v>
      </c>
      <c r="G101" s="28" t="s">
        <v>61</v>
      </c>
      <c r="H101" s="28" t="s">
        <v>83</v>
      </c>
      <c r="I101" s="18">
        <v>56928</v>
      </c>
      <c r="J101" s="28" t="s">
        <v>1008</v>
      </c>
      <c r="K101" s="33">
        <v>0.34</v>
      </c>
      <c r="L101" s="29">
        <v>23056</v>
      </c>
      <c r="M101" s="29">
        <v>5693</v>
      </c>
      <c r="N101" s="29">
        <v>3207</v>
      </c>
      <c r="O101" s="29"/>
      <c r="P101" s="29"/>
      <c r="Q101" s="29"/>
      <c r="R101" s="29"/>
      <c r="S101" s="29"/>
      <c r="T101" s="29"/>
      <c r="U101" s="29"/>
      <c r="V101" s="29"/>
      <c r="W101" s="29"/>
      <c r="X101" s="29">
        <v>31956</v>
      </c>
      <c r="Y101" s="29"/>
      <c r="Z101" s="25" t="s">
        <v>956</v>
      </c>
      <c r="AA101" s="28" t="s">
        <v>957</v>
      </c>
      <c r="AB101" s="28"/>
      <c r="AC101" s="28" t="s">
        <v>958</v>
      </c>
      <c r="AD101" s="28"/>
      <c r="AE101" s="28"/>
      <c r="AF101" s="28" t="s">
        <v>67</v>
      </c>
      <c r="AG101" s="25" t="s">
        <v>959</v>
      </c>
      <c r="AH101" s="25"/>
      <c r="AI101" s="25"/>
      <c r="AJ101" s="25"/>
      <c r="AK101" s="25"/>
      <c r="AL101" s="25"/>
      <c r="AM101" s="28" t="s">
        <v>70</v>
      </c>
      <c r="AN101" s="28"/>
      <c r="AO101" s="28"/>
    </row>
    <row r="102" spans="1:41" s="1" customFormat="1" ht="45" customHeight="1" x14ac:dyDescent="0.15">
      <c r="A102" s="37">
        <v>100000</v>
      </c>
      <c r="B102" s="27" t="s">
        <v>57</v>
      </c>
      <c r="C102" s="20">
        <v>2115</v>
      </c>
      <c r="D102" s="27" t="s">
        <v>898</v>
      </c>
      <c r="E102" s="27" t="s">
        <v>329</v>
      </c>
      <c r="F102" s="27" t="s">
        <v>307</v>
      </c>
      <c r="G102" s="27" t="s">
        <v>61</v>
      </c>
      <c r="H102" s="27" t="s">
        <v>479</v>
      </c>
      <c r="I102" s="20">
        <v>56929</v>
      </c>
      <c r="J102" s="27" t="s">
        <v>1009</v>
      </c>
      <c r="K102" s="34">
        <v>6</v>
      </c>
      <c r="L102" s="30">
        <v>302232</v>
      </c>
      <c r="M102" s="30">
        <v>100654</v>
      </c>
      <c r="N102" s="30">
        <v>53760</v>
      </c>
      <c r="O102" s="30">
        <v>30000</v>
      </c>
      <c r="P102" s="30">
        <v>970000</v>
      </c>
      <c r="Q102" s="30"/>
      <c r="R102" s="30"/>
      <c r="S102" s="30"/>
      <c r="T102" s="30"/>
      <c r="U102" s="30"/>
      <c r="V102" s="30"/>
      <c r="W102" s="30"/>
      <c r="X102" s="30">
        <v>1456646</v>
      </c>
      <c r="Y102" s="30"/>
      <c r="Z102" s="26" t="s">
        <v>1010</v>
      </c>
      <c r="AA102" s="27" t="s">
        <v>1011</v>
      </c>
      <c r="AB102" s="27"/>
      <c r="AC102" s="27" t="s">
        <v>1012</v>
      </c>
      <c r="AD102" s="27"/>
      <c r="AE102" s="27"/>
      <c r="AF102" s="27" t="s">
        <v>67</v>
      </c>
      <c r="AG102" s="26" t="s">
        <v>1013</v>
      </c>
      <c r="AH102" s="26"/>
      <c r="AI102" s="26"/>
      <c r="AJ102" s="26"/>
      <c r="AK102" s="26"/>
      <c r="AL102" s="26"/>
      <c r="AM102" s="27" t="s">
        <v>70</v>
      </c>
      <c r="AN102" s="27"/>
      <c r="AO102" s="27"/>
    </row>
    <row r="103" spans="1:41" s="1" customFormat="1" ht="45" customHeight="1" x14ac:dyDescent="0.15">
      <c r="A103" s="36">
        <v>100000</v>
      </c>
      <c r="B103" s="28" t="s">
        <v>57</v>
      </c>
      <c r="C103" s="18">
        <v>2115</v>
      </c>
      <c r="D103" s="28" t="s">
        <v>898</v>
      </c>
      <c r="E103" s="28" t="s">
        <v>589</v>
      </c>
      <c r="F103" s="28" t="s">
        <v>307</v>
      </c>
      <c r="G103" s="28" t="s">
        <v>61</v>
      </c>
      <c r="H103" s="28" t="s">
        <v>83</v>
      </c>
      <c r="I103" s="18">
        <v>56930</v>
      </c>
      <c r="J103" s="28" t="s">
        <v>1015</v>
      </c>
      <c r="K103" s="33">
        <v>1</v>
      </c>
      <c r="L103" s="29">
        <v>90558</v>
      </c>
      <c r="M103" s="29">
        <v>19651</v>
      </c>
      <c r="N103" s="29">
        <v>10045</v>
      </c>
      <c r="O103" s="29">
        <v>5000</v>
      </c>
      <c r="P103" s="29"/>
      <c r="Q103" s="29"/>
      <c r="R103" s="29"/>
      <c r="S103" s="29"/>
      <c r="T103" s="29"/>
      <c r="U103" s="29"/>
      <c r="V103" s="29"/>
      <c r="W103" s="29"/>
      <c r="X103" s="29">
        <v>125254</v>
      </c>
      <c r="Y103" s="29"/>
      <c r="Z103" s="25" t="s">
        <v>1016</v>
      </c>
      <c r="AA103" s="28" t="s">
        <v>1017</v>
      </c>
      <c r="AB103" s="28"/>
      <c r="AC103" s="28" t="s">
        <v>1018</v>
      </c>
      <c r="AD103" s="28"/>
      <c r="AE103" s="28"/>
      <c r="AF103" s="28" t="s">
        <v>67</v>
      </c>
      <c r="AG103" s="25" t="s">
        <v>1019</v>
      </c>
      <c r="AH103" s="25"/>
      <c r="AI103" s="25"/>
      <c r="AJ103" s="25"/>
      <c r="AK103" s="25"/>
      <c r="AL103" s="25"/>
      <c r="AM103" s="28" t="s">
        <v>70</v>
      </c>
      <c r="AN103" s="28"/>
      <c r="AO103" s="28"/>
    </row>
    <row r="104" spans="1:41" s="1" customFormat="1" ht="45" customHeight="1" x14ac:dyDescent="0.15">
      <c r="A104" s="37">
        <v>100000</v>
      </c>
      <c r="B104" s="27" t="s">
        <v>57</v>
      </c>
      <c r="C104" s="20">
        <v>2115</v>
      </c>
      <c r="D104" s="27" t="s">
        <v>898</v>
      </c>
      <c r="E104" s="27" t="s">
        <v>589</v>
      </c>
      <c r="F104" s="27" t="s">
        <v>307</v>
      </c>
      <c r="G104" s="27" t="s">
        <v>61</v>
      </c>
      <c r="H104" s="27" t="s">
        <v>83</v>
      </c>
      <c r="I104" s="20">
        <v>56981</v>
      </c>
      <c r="J104" s="27" t="s">
        <v>1089</v>
      </c>
      <c r="K104" s="34">
        <v>1</v>
      </c>
      <c r="L104" s="30">
        <v>158437</v>
      </c>
      <c r="M104" s="30">
        <v>29153</v>
      </c>
      <c r="N104" s="30">
        <v>11877</v>
      </c>
      <c r="O104" s="30">
        <v>5000</v>
      </c>
      <c r="P104" s="30"/>
      <c r="Q104" s="30"/>
      <c r="R104" s="30"/>
      <c r="S104" s="30"/>
      <c r="T104" s="30"/>
      <c r="U104" s="30"/>
      <c r="V104" s="30"/>
      <c r="W104" s="30"/>
      <c r="X104" s="30">
        <v>204467</v>
      </c>
      <c r="Y104" s="30"/>
      <c r="Z104" s="26" t="s">
        <v>1090</v>
      </c>
      <c r="AA104" s="27" t="s">
        <v>1017</v>
      </c>
      <c r="AB104" s="27"/>
      <c r="AC104" s="27" t="s">
        <v>1018</v>
      </c>
      <c r="AD104" s="27"/>
      <c r="AE104" s="27"/>
      <c r="AF104" s="27" t="s">
        <v>67</v>
      </c>
      <c r="AG104" s="26" t="s">
        <v>1019</v>
      </c>
      <c r="AH104" s="26"/>
      <c r="AI104" s="26"/>
      <c r="AJ104" s="26"/>
      <c r="AK104" s="26"/>
      <c r="AL104" s="26"/>
      <c r="AM104" s="27" t="s">
        <v>70</v>
      </c>
      <c r="AN104" s="27"/>
      <c r="AO104" s="27"/>
    </row>
    <row r="105" spans="1:41" s="1" customFormat="1" ht="45" customHeight="1" x14ac:dyDescent="0.15">
      <c r="A105" s="18">
        <v>100000</v>
      </c>
      <c r="B105" s="4" t="s">
        <v>57</v>
      </c>
      <c r="C105" s="18">
        <v>2115</v>
      </c>
      <c r="D105" s="4" t="s">
        <v>898</v>
      </c>
      <c r="E105" s="4" t="s">
        <v>589</v>
      </c>
      <c r="F105" s="4" t="s">
        <v>307</v>
      </c>
      <c r="G105" s="4" t="s">
        <v>61</v>
      </c>
      <c r="H105" s="4" t="s">
        <v>83</v>
      </c>
      <c r="I105" s="18">
        <v>56982</v>
      </c>
      <c r="J105" s="4" t="s">
        <v>1092</v>
      </c>
      <c r="K105" s="5">
        <v>1</v>
      </c>
      <c r="L105" s="6">
        <v>82066</v>
      </c>
      <c r="M105" s="6">
        <v>19063</v>
      </c>
      <c r="N105" s="6">
        <v>9816</v>
      </c>
      <c r="O105" s="6">
        <v>5000</v>
      </c>
      <c r="P105" s="6"/>
      <c r="Q105" s="6"/>
      <c r="R105" s="6"/>
      <c r="S105" s="6"/>
      <c r="T105" s="6"/>
      <c r="U105" s="6"/>
      <c r="V105" s="6"/>
      <c r="W105" s="6"/>
      <c r="X105" s="6">
        <v>115945</v>
      </c>
      <c r="Y105" s="6"/>
      <c r="Z105" s="19" t="s">
        <v>1093</v>
      </c>
      <c r="AA105" s="28" t="s">
        <v>1017</v>
      </c>
      <c r="AB105" s="28"/>
      <c r="AC105" s="28" t="s">
        <v>1018</v>
      </c>
      <c r="AD105" s="28"/>
      <c r="AE105" s="4"/>
      <c r="AF105" s="4" t="s">
        <v>67</v>
      </c>
      <c r="AG105" s="25" t="s">
        <v>1019</v>
      </c>
      <c r="AH105" s="25"/>
      <c r="AI105" s="25"/>
      <c r="AJ105" s="25"/>
      <c r="AK105" s="25"/>
      <c r="AL105" s="25"/>
      <c r="AM105" s="28" t="s">
        <v>70</v>
      </c>
      <c r="AN105" s="28"/>
      <c r="AO105" s="28"/>
    </row>
    <row r="106" spans="1:41" s="1" customFormat="1" ht="45" customHeight="1" x14ac:dyDescent="0.15">
      <c r="A106" s="20">
        <v>100000</v>
      </c>
      <c r="B106" s="7" t="s">
        <v>57</v>
      </c>
      <c r="C106" s="20">
        <v>2115</v>
      </c>
      <c r="D106" s="7" t="s">
        <v>898</v>
      </c>
      <c r="E106" s="7" t="s">
        <v>589</v>
      </c>
      <c r="F106" s="7" t="s">
        <v>307</v>
      </c>
      <c r="G106" s="7" t="s">
        <v>61</v>
      </c>
      <c r="H106" s="7" t="s">
        <v>83</v>
      </c>
      <c r="I106" s="20">
        <v>56983</v>
      </c>
      <c r="J106" s="7" t="s">
        <v>1094</v>
      </c>
      <c r="K106" s="8">
        <v>2</v>
      </c>
      <c r="L106" s="9">
        <v>149526</v>
      </c>
      <c r="M106" s="9">
        <v>35748</v>
      </c>
      <c r="N106" s="9">
        <v>19238</v>
      </c>
      <c r="O106" s="9">
        <v>10000</v>
      </c>
      <c r="P106" s="9"/>
      <c r="Q106" s="9"/>
      <c r="R106" s="9"/>
      <c r="S106" s="9"/>
      <c r="T106" s="9"/>
      <c r="U106" s="9"/>
      <c r="V106" s="9"/>
      <c r="W106" s="9"/>
      <c r="X106" s="9">
        <v>214512</v>
      </c>
      <c r="Y106" s="9"/>
      <c r="Z106" s="21" t="s">
        <v>1095</v>
      </c>
      <c r="AA106" s="27" t="s">
        <v>1017</v>
      </c>
      <c r="AB106" s="27"/>
      <c r="AC106" s="27" t="s">
        <v>1018</v>
      </c>
      <c r="AD106" s="27"/>
      <c r="AE106" s="7"/>
      <c r="AF106" s="7" t="s">
        <v>67</v>
      </c>
      <c r="AG106" s="26" t="s">
        <v>1019</v>
      </c>
      <c r="AH106" s="26"/>
      <c r="AI106" s="26"/>
      <c r="AJ106" s="26"/>
      <c r="AK106" s="26"/>
      <c r="AL106" s="26"/>
      <c r="AM106" s="27" t="s">
        <v>70</v>
      </c>
      <c r="AN106" s="27"/>
      <c r="AO106" s="27"/>
    </row>
    <row r="107" spans="1:41" s="1" customFormat="1" ht="45" customHeight="1" x14ac:dyDescent="0.15">
      <c r="A107" s="18">
        <v>100000</v>
      </c>
      <c r="B107" s="4" t="s">
        <v>57</v>
      </c>
      <c r="C107" s="18">
        <v>2115</v>
      </c>
      <c r="D107" s="4" t="s">
        <v>898</v>
      </c>
      <c r="E107" s="4" t="s">
        <v>589</v>
      </c>
      <c r="F107" s="4" t="s">
        <v>307</v>
      </c>
      <c r="G107" s="4" t="s">
        <v>61</v>
      </c>
      <c r="H107" s="4" t="s">
        <v>83</v>
      </c>
      <c r="I107" s="18">
        <v>56984</v>
      </c>
      <c r="J107" s="4" t="s">
        <v>1096</v>
      </c>
      <c r="K107" s="5"/>
      <c r="L107" s="6"/>
      <c r="M107" s="6"/>
      <c r="N107" s="6"/>
      <c r="O107" s="6"/>
      <c r="P107" s="6">
        <v>500000</v>
      </c>
      <c r="Q107" s="6"/>
      <c r="R107" s="6"/>
      <c r="S107" s="6"/>
      <c r="T107" s="6"/>
      <c r="U107" s="6"/>
      <c r="V107" s="6"/>
      <c r="W107" s="6"/>
      <c r="X107" s="6">
        <v>500000</v>
      </c>
      <c r="Y107" s="6"/>
      <c r="Z107" s="4" t="s">
        <v>1097</v>
      </c>
      <c r="AA107" s="28" t="s">
        <v>1017</v>
      </c>
      <c r="AB107" s="28"/>
      <c r="AC107" s="28" t="s">
        <v>1098</v>
      </c>
      <c r="AD107" s="28"/>
      <c r="AE107" s="4"/>
      <c r="AF107" s="4" t="s">
        <v>67</v>
      </c>
      <c r="AG107" s="25" t="s">
        <v>1019</v>
      </c>
      <c r="AH107" s="25"/>
      <c r="AI107" s="25"/>
      <c r="AJ107" s="25"/>
      <c r="AK107" s="25"/>
      <c r="AL107" s="25"/>
      <c r="AM107" s="28" t="s">
        <v>70</v>
      </c>
      <c r="AN107" s="28"/>
      <c r="AO107" s="28"/>
    </row>
    <row r="108" spans="1:41" s="1" customFormat="1" ht="45" customHeight="1" x14ac:dyDescent="0.15">
      <c r="A108" s="20">
        <v>100000</v>
      </c>
      <c r="B108" s="7" t="s">
        <v>57</v>
      </c>
      <c r="C108" s="20">
        <v>2115</v>
      </c>
      <c r="D108" s="7" t="s">
        <v>898</v>
      </c>
      <c r="E108" s="7" t="s">
        <v>358</v>
      </c>
      <c r="F108" s="7" t="s">
        <v>307</v>
      </c>
      <c r="G108" s="7" t="s">
        <v>61</v>
      </c>
      <c r="H108" s="7" t="s">
        <v>83</v>
      </c>
      <c r="I108" s="20">
        <v>56985</v>
      </c>
      <c r="J108" s="7" t="s">
        <v>1099</v>
      </c>
      <c r="K108" s="8"/>
      <c r="L108" s="9"/>
      <c r="M108" s="9"/>
      <c r="N108" s="9"/>
      <c r="O108" s="9"/>
      <c r="P108" s="9">
        <v>5120000</v>
      </c>
      <c r="Q108" s="9"/>
      <c r="R108" s="9"/>
      <c r="S108" s="9"/>
      <c r="T108" s="9"/>
      <c r="U108" s="9"/>
      <c r="V108" s="9"/>
      <c r="W108" s="9"/>
      <c r="X108" s="9">
        <v>5120000</v>
      </c>
      <c r="Y108" s="9"/>
      <c r="Z108" s="21" t="s">
        <v>1100</v>
      </c>
      <c r="AA108" s="27" t="s">
        <v>1101</v>
      </c>
      <c r="AB108" s="27"/>
      <c r="AC108" s="27" t="s">
        <v>1102</v>
      </c>
      <c r="AD108" s="27"/>
      <c r="AE108" s="7"/>
      <c r="AF108" s="7" t="s">
        <v>67</v>
      </c>
      <c r="AG108" s="26" t="s">
        <v>1103</v>
      </c>
      <c r="AH108" s="26"/>
      <c r="AI108" s="26"/>
      <c r="AJ108" s="26"/>
      <c r="AK108" s="26"/>
      <c r="AL108" s="26"/>
      <c r="AM108" s="27" t="s">
        <v>70</v>
      </c>
      <c r="AN108" s="27"/>
      <c r="AO108" s="27"/>
    </row>
    <row r="109" spans="1:41" s="1" customFormat="1" ht="45" customHeight="1" x14ac:dyDescent="0.15">
      <c r="A109" s="36">
        <v>100000</v>
      </c>
      <c r="B109" s="28" t="s">
        <v>57</v>
      </c>
      <c r="C109" s="18">
        <v>2115</v>
      </c>
      <c r="D109" s="28" t="s">
        <v>898</v>
      </c>
      <c r="E109" s="28" t="s">
        <v>238</v>
      </c>
      <c r="F109" s="28" t="s">
        <v>307</v>
      </c>
      <c r="G109" s="28" t="s">
        <v>61</v>
      </c>
      <c r="H109" s="28" t="s">
        <v>479</v>
      </c>
      <c r="I109" s="18">
        <v>57001</v>
      </c>
      <c r="J109" s="28" t="s">
        <v>1113</v>
      </c>
      <c r="K109" s="33"/>
      <c r="L109" s="29"/>
      <c r="M109" s="29"/>
      <c r="N109" s="29"/>
      <c r="O109" s="29"/>
      <c r="P109" s="29"/>
      <c r="Q109" s="29"/>
      <c r="R109" s="29"/>
      <c r="S109" s="29"/>
      <c r="T109" s="29"/>
      <c r="U109" s="29"/>
      <c r="V109" s="29">
        <v>2297292</v>
      </c>
      <c r="W109" s="29"/>
      <c r="X109" s="29">
        <v>2297292</v>
      </c>
      <c r="Y109" s="29"/>
      <c r="Z109" s="28" t="s">
        <v>1114</v>
      </c>
      <c r="AA109" s="28" t="s">
        <v>1115</v>
      </c>
      <c r="AB109" s="28"/>
      <c r="AC109" s="25" t="s">
        <v>1116</v>
      </c>
      <c r="AD109" s="25"/>
      <c r="AE109" s="28"/>
      <c r="AF109" s="28" t="s">
        <v>67</v>
      </c>
      <c r="AG109" s="25" t="s">
        <v>1117</v>
      </c>
      <c r="AH109" s="25"/>
      <c r="AI109" s="25"/>
      <c r="AJ109" s="25"/>
      <c r="AK109" s="25"/>
      <c r="AL109" s="25"/>
      <c r="AM109" s="28" t="s">
        <v>70</v>
      </c>
      <c r="AN109" s="28"/>
      <c r="AO109" s="28"/>
    </row>
    <row r="110" spans="1:41" s="1" customFormat="1" ht="45" customHeight="1" x14ac:dyDescent="0.15">
      <c r="A110" s="20">
        <v>100000</v>
      </c>
      <c r="B110" s="7" t="s">
        <v>57</v>
      </c>
      <c r="C110" s="20">
        <v>2115</v>
      </c>
      <c r="D110" s="7" t="s">
        <v>898</v>
      </c>
      <c r="E110" s="7" t="s">
        <v>238</v>
      </c>
      <c r="F110" s="7" t="s">
        <v>307</v>
      </c>
      <c r="G110" s="7" t="s">
        <v>61</v>
      </c>
      <c r="H110" s="7" t="s">
        <v>83</v>
      </c>
      <c r="I110" s="20">
        <v>57003</v>
      </c>
      <c r="J110" s="7" t="s">
        <v>1118</v>
      </c>
      <c r="K110" s="8"/>
      <c r="L110" s="9"/>
      <c r="M110" s="9"/>
      <c r="N110" s="9"/>
      <c r="O110" s="9"/>
      <c r="P110" s="9">
        <v>519499</v>
      </c>
      <c r="Q110" s="9"/>
      <c r="R110" s="9">
        <v>37234</v>
      </c>
      <c r="S110" s="9"/>
      <c r="T110" s="9"/>
      <c r="U110" s="9"/>
      <c r="V110" s="9">
        <v>0</v>
      </c>
      <c r="W110" s="9"/>
      <c r="X110" s="9">
        <v>556733</v>
      </c>
      <c r="Y110" s="9"/>
      <c r="Z110" s="7" t="s">
        <v>1119</v>
      </c>
      <c r="AA110" s="27" t="s">
        <v>1072</v>
      </c>
      <c r="AB110" s="27"/>
      <c r="AC110" s="26" t="s">
        <v>1116</v>
      </c>
      <c r="AD110" s="26"/>
      <c r="AE110" s="7"/>
      <c r="AF110" s="7" t="s">
        <v>67</v>
      </c>
      <c r="AG110" s="26" t="s">
        <v>1120</v>
      </c>
      <c r="AH110" s="26"/>
      <c r="AI110" s="26"/>
      <c r="AJ110" s="26"/>
      <c r="AK110" s="26"/>
      <c r="AL110" s="26"/>
      <c r="AM110" s="27" t="s">
        <v>70</v>
      </c>
      <c r="AN110" s="27"/>
      <c r="AO110" s="27"/>
    </row>
    <row r="111" spans="1:41" s="1" customFormat="1" ht="45" customHeight="1" x14ac:dyDescent="0.15">
      <c r="A111" s="36">
        <v>100000</v>
      </c>
      <c r="B111" s="28" t="s">
        <v>57</v>
      </c>
      <c r="C111" s="18">
        <v>2115</v>
      </c>
      <c r="D111" s="28" t="s">
        <v>898</v>
      </c>
      <c r="E111" s="28" t="s">
        <v>238</v>
      </c>
      <c r="F111" s="28" t="s">
        <v>307</v>
      </c>
      <c r="G111" s="28" t="s">
        <v>61</v>
      </c>
      <c r="H111" s="28" t="s">
        <v>83</v>
      </c>
      <c r="I111" s="18">
        <v>57004</v>
      </c>
      <c r="J111" s="28" t="s">
        <v>1122</v>
      </c>
      <c r="K111" s="33"/>
      <c r="L111" s="29"/>
      <c r="M111" s="29"/>
      <c r="N111" s="29"/>
      <c r="O111" s="29">
        <v>1072</v>
      </c>
      <c r="P111" s="29">
        <v>58112</v>
      </c>
      <c r="Q111" s="29"/>
      <c r="R111" s="29">
        <v>837</v>
      </c>
      <c r="S111" s="29">
        <v>319</v>
      </c>
      <c r="T111" s="29"/>
      <c r="U111" s="29"/>
      <c r="V111" s="29"/>
      <c r="W111" s="29"/>
      <c r="X111" s="29">
        <v>60340</v>
      </c>
      <c r="Y111" s="29"/>
      <c r="Z111" s="25" t="s">
        <v>1123</v>
      </c>
      <c r="AA111" s="28" t="s">
        <v>1072</v>
      </c>
      <c r="AB111" s="28"/>
      <c r="AC111" s="25" t="s">
        <v>1116</v>
      </c>
      <c r="AD111" s="25"/>
      <c r="AE111" s="28"/>
      <c r="AF111" s="28" t="s">
        <v>67</v>
      </c>
      <c r="AG111" s="25" t="s">
        <v>1074</v>
      </c>
      <c r="AH111" s="25"/>
      <c r="AI111" s="25"/>
      <c r="AJ111" s="25"/>
      <c r="AK111" s="25"/>
      <c r="AL111" s="25"/>
      <c r="AM111" s="28" t="s">
        <v>70</v>
      </c>
      <c r="AN111" s="28"/>
      <c r="AO111" s="28"/>
    </row>
    <row r="112" spans="1:41" s="1" customFormat="1" ht="45" customHeight="1" x14ac:dyDescent="0.15">
      <c r="A112" s="20">
        <v>100000</v>
      </c>
      <c r="B112" s="7" t="s">
        <v>57</v>
      </c>
      <c r="C112" s="20">
        <v>2115</v>
      </c>
      <c r="D112" s="7" t="s">
        <v>898</v>
      </c>
      <c r="E112" s="7" t="s">
        <v>238</v>
      </c>
      <c r="F112" s="7" t="s">
        <v>307</v>
      </c>
      <c r="G112" s="7" t="s">
        <v>61</v>
      </c>
      <c r="H112" s="7" t="s">
        <v>83</v>
      </c>
      <c r="I112" s="20">
        <v>57005</v>
      </c>
      <c r="J112" s="7" t="s">
        <v>1122</v>
      </c>
      <c r="K112" s="8"/>
      <c r="L112" s="9"/>
      <c r="M112" s="9"/>
      <c r="N112" s="9"/>
      <c r="O112" s="9"/>
      <c r="P112" s="9"/>
      <c r="Q112" s="9"/>
      <c r="R112" s="9"/>
      <c r="S112" s="9"/>
      <c r="T112" s="9"/>
      <c r="U112" s="9"/>
      <c r="V112" s="9">
        <v>10967</v>
      </c>
      <c r="W112" s="9"/>
      <c r="X112" s="9">
        <v>10967</v>
      </c>
      <c r="Y112" s="9"/>
      <c r="Z112" s="7" t="s">
        <v>1124</v>
      </c>
      <c r="AA112" s="27" t="s">
        <v>1115</v>
      </c>
      <c r="AB112" s="27"/>
      <c r="AC112" s="26" t="s">
        <v>1116</v>
      </c>
      <c r="AD112" s="26"/>
      <c r="AE112" s="7"/>
      <c r="AF112" s="7" t="s">
        <v>67</v>
      </c>
      <c r="AG112" s="26" t="s">
        <v>1074</v>
      </c>
      <c r="AH112" s="26"/>
      <c r="AI112" s="26"/>
      <c r="AJ112" s="26"/>
      <c r="AK112" s="26"/>
      <c r="AL112" s="26"/>
      <c r="AM112" s="27" t="s">
        <v>70</v>
      </c>
      <c r="AN112" s="27"/>
      <c r="AO112" s="27"/>
    </row>
    <row r="113" spans="1:41" s="1" customFormat="1" ht="45" customHeight="1" x14ac:dyDescent="0.15">
      <c r="A113" s="18">
        <v>100000</v>
      </c>
      <c r="B113" s="4" t="s">
        <v>57</v>
      </c>
      <c r="C113" s="18">
        <v>211600</v>
      </c>
      <c r="D113" s="4" t="s">
        <v>58</v>
      </c>
      <c r="E113" s="4" t="s">
        <v>83</v>
      </c>
      <c r="F113" s="4" t="s">
        <v>83</v>
      </c>
      <c r="G113" s="4" t="s">
        <v>89</v>
      </c>
      <c r="H113" s="4" t="s">
        <v>83</v>
      </c>
      <c r="I113" s="18">
        <v>57010</v>
      </c>
      <c r="J113" s="4" t="s">
        <v>1131</v>
      </c>
      <c r="K113" s="5"/>
      <c r="L113" s="6"/>
      <c r="M113" s="6"/>
      <c r="N113" s="6"/>
      <c r="O113" s="6"/>
      <c r="P113" s="6"/>
      <c r="Q113" s="6"/>
      <c r="R113" s="6"/>
      <c r="S113" s="6"/>
      <c r="T113" s="6"/>
      <c r="U113" s="6"/>
      <c r="V113" s="6"/>
      <c r="W113" s="6"/>
      <c r="X113" s="6"/>
      <c r="Y113" s="6">
        <v>16063</v>
      </c>
      <c r="Z113" s="4" t="s">
        <v>1132</v>
      </c>
      <c r="AA113" s="28" t="s">
        <v>1133</v>
      </c>
      <c r="AB113" s="28"/>
      <c r="AC113" s="28" t="s">
        <v>1134</v>
      </c>
      <c r="AD113" s="28"/>
      <c r="AE113" s="4"/>
      <c r="AF113" s="4" t="s">
        <v>94</v>
      </c>
      <c r="AG113" s="28" t="s">
        <v>1135</v>
      </c>
      <c r="AH113" s="28"/>
      <c r="AI113" s="28"/>
      <c r="AJ113" s="28"/>
      <c r="AK113" s="28"/>
      <c r="AL113" s="28"/>
      <c r="AM113" s="28" t="s">
        <v>83</v>
      </c>
      <c r="AN113" s="28"/>
      <c r="AO113" s="28"/>
    </row>
    <row r="114" spans="1:41" s="1" customFormat="1" ht="45" customHeight="1" x14ac:dyDescent="0.15">
      <c r="A114" s="37">
        <v>100000</v>
      </c>
      <c r="B114" s="27" t="s">
        <v>57</v>
      </c>
      <c r="C114" s="20">
        <v>1314</v>
      </c>
      <c r="D114" s="27" t="s">
        <v>261</v>
      </c>
      <c r="E114" s="27" t="s">
        <v>335</v>
      </c>
      <c r="F114" s="27" t="s">
        <v>60</v>
      </c>
      <c r="G114" s="27" t="s">
        <v>262</v>
      </c>
      <c r="H114" s="27" t="s">
        <v>263</v>
      </c>
      <c r="I114" s="20">
        <v>57035</v>
      </c>
      <c r="J114" s="27" t="s">
        <v>1186</v>
      </c>
      <c r="K114" s="34"/>
      <c r="L114" s="30"/>
      <c r="M114" s="30"/>
      <c r="N114" s="30"/>
      <c r="O114" s="30"/>
      <c r="P114" s="30"/>
      <c r="Q114" s="30">
        <v>648160</v>
      </c>
      <c r="R114" s="30"/>
      <c r="S114" s="30"/>
      <c r="T114" s="30"/>
      <c r="U114" s="30"/>
      <c r="V114" s="30"/>
      <c r="W114" s="30"/>
      <c r="X114" s="30">
        <v>648160</v>
      </c>
      <c r="Y114" s="30">
        <v>648160</v>
      </c>
      <c r="Z114" s="26" t="s">
        <v>1187</v>
      </c>
      <c r="AA114" s="26" t="s">
        <v>266</v>
      </c>
      <c r="AB114" s="26"/>
      <c r="AC114" s="26" t="s">
        <v>1188</v>
      </c>
      <c r="AD114" s="26"/>
      <c r="AE114" s="27"/>
      <c r="AF114" s="27" t="s">
        <v>67</v>
      </c>
      <c r="AG114" s="26" t="s">
        <v>1189</v>
      </c>
      <c r="AH114" s="26"/>
      <c r="AI114" s="26"/>
      <c r="AJ114" s="26"/>
      <c r="AK114" s="26"/>
      <c r="AL114" s="26"/>
      <c r="AM114" s="27" t="s">
        <v>179</v>
      </c>
      <c r="AN114" s="27"/>
      <c r="AO114" s="27"/>
    </row>
    <row r="115" spans="1:41" s="1" customFormat="1" ht="45" customHeight="1" x14ac:dyDescent="0.15">
      <c r="A115" s="36">
        <v>100000</v>
      </c>
      <c r="B115" s="28" t="s">
        <v>57</v>
      </c>
      <c r="C115" s="18">
        <v>1314</v>
      </c>
      <c r="D115" s="28" t="s">
        <v>261</v>
      </c>
      <c r="E115" s="28" t="s">
        <v>103</v>
      </c>
      <c r="F115" s="28" t="s">
        <v>83</v>
      </c>
      <c r="G115" s="28" t="s">
        <v>61</v>
      </c>
      <c r="H115" s="28" t="s">
        <v>284</v>
      </c>
      <c r="I115" s="18">
        <v>57038</v>
      </c>
      <c r="J115" s="28" t="s">
        <v>1190</v>
      </c>
      <c r="K115" s="33"/>
      <c r="L115" s="29"/>
      <c r="M115" s="29"/>
      <c r="N115" s="29"/>
      <c r="O115" s="29"/>
      <c r="P115" s="29"/>
      <c r="Q115" s="29"/>
      <c r="R115" s="29"/>
      <c r="S115" s="29"/>
      <c r="T115" s="29"/>
      <c r="U115" s="29"/>
      <c r="V115" s="29"/>
      <c r="W115" s="29">
        <v>250000</v>
      </c>
      <c r="X115" s="29">
        <v>250000</v>
      </c>
      <c r="Y115" s="29"/>
      <c r="Z115" s="25" t="s">
        <v>1191</v>
      </c>
      <c r="AA115" s="28" t="s">
        <v>1192</v>
      </c>
      <c r="AB115" s="28"/>
      <c r="AC115" s="25" t="s">
        <v>1193</v>
      </c>
      <c r="AD115" s="25"/>
      <c r="AE115" s="28"/>
      <c r="AF115" s="28" t="s">
        <v>94</v>
      </c>
      <c r="AG115" s="28" t="s">
        <v>69</v>
      </c>
      <c r="AH115" s="28"/>
      <c r="AI115" s="28"/>
      <c r="AJ115" s="28"/>
      <c r="AK115" s="28"/>
      <c r="AL115" s="28"/>
      <c r="AM115" s="28" t="s">
        <v>83</v>
      </c>
      <c r="AN115" s="28"/>
      <c r="AO115" s="28"/>
    </row>
    <row r="116" spans="1:41" s="1" customFormat="1" ht="45" customHeight="1" x14ac:dyDescent="0.15">
      <c r="A116" s="37">
        <v>100000</v>
      </c>
      <c r="B116" s="27" t="s">
        <v>57</v>
      </c>
      <c r="C116" s="20">
        <v>1314</v>
      </c>
      <c r="D116" s="27" t="s">
        <v>261</v>
      </c>
      <c r="E116" s="27" t="s">
        <v>72</v>
      </c>
      <c r="F116" s="27" t="s">
        <v>60</v>
      </c>
      <c r="G116" s="27" t="s">
        <v>262</v>
      </c>
      <c r="H116" s="27" t="s">
        <v>263</v>
      </c>
      <c r="I116" s="20">
        <v>57039</v>
      </c>
      <c r="J116" s="27" t="s">
        <v>1194</v>
      </c>
      <c r="K116" s="34"/>
      <c r="L116" s="30"/>
      <c r="M116" s="30"/>
      <c r="N116" s="30"/>
      <c r="O116" s="30"/>
      <c r="P116" s="30"/>
      <c r="Q116" s="30">
        <v>19000</v>
      </c>
      <c r="R116" s="30"/>
      <c r="S116" s="30"/>
      <c r="T116" s="30"/>
      <c r="U116" s="30"/>
      <c r="V116" s="30"/>
      <c r="W116" s="30"/>
      <c r="X116" s="30">
        <v>19000</v>
      </c>
      <c r="Y116" s="30"/>
      <c r="Z116" s="26" t="s">
        <v>1195</v>
      </c>
      <c r="AA116" s="26" t="s">
        <v>266</v>
      </c>
      <c r="AB116" s="26"/>
      <c r="AC116" s="26" t="s">
        <v>1196</v>
      </c>
      <c r="AD116" s="26"/>
      <c r="AE116" s="27"/>
      <c r="AF116" s="27" t="s">
        <v>67</v>
      </c>
      <c r="AG116" s="26" t="s">
        <v>1197</v>
      </c>
      <c r="AH116" s="26"/>
      <c r="AI116" s="26"/>
      <c r="AJ116" s="26"/>
      <c r="AK116" s="26"/>
      <c r="AL116" s="26"/>
      <c r="AM116" s="27" t="s">
        <v>179</v>
      </c>
      <c r="AN116" s="27"/>
      <c r="AO116" s="27"/>
    </row>
    <row r="117" spans="1:41" s="1" customFormat="1" ht="45" customHeight="1" x14ac:dyDescent="0.15">
      <c r="A117" s="36">
        <v>100000</v>
      </c>
      <c r="B117" s="28" t="s">
        <v>57</v>
      </c>
      <c r="C117" s="18">
        <v>1314</v>
      </c>
      <c r="D117" s="28" t="s">
        <v>261</v>
      </c>
      <c r="E117" s="28" t="s">
        <v>126</v>
      </c>
      <c r="F117" s="28" t="s">
        <v>60</v>
      </c>
      <c r="G117" s="28" t="s">
        <v>262</v>
      </c>
      <c r="H117" s="28" t="s">
        <v>263</v>
      </c>
      <c r="I117" s="18">
        <v>57041</v>
      </c>
      <c r="J117" s="28" t="s">
        <v>1198</v>
      </c>
      <c r="K117" s="33">
        <v>1</v>
      </c>
      <c r="L117" s="29">
        <v>135000</v>
      </c>
      <c r="M117" s="29">
        <v>26535</v>
      </c>
      <c r="N117" s="29">
        <v>11246</v>
      </c>
      <c r="O117" s="29"/>
      <c r="P117" s="29"/>
      <c r="Q117" s="29">
        <v>5000</v>
      </c>
      <c r="R117" s="29"/>
      <c r="S117" s="29"/>
      <c r="T117" s="29"/>
      <c r="U117" s="29"/>
      <c r="V117" s="29"/>
      <c r="W117" s="29"/>
      <c r="X117" s="29">
        <v>177781</v>
      </c>
      <c r="Y117" s="29"/>
      <c r="Z117" s="25" t="s">
        <v>1199</v>
      </c>
      <c r="AA117" s="25" t="s">
        <v>266</v>
      </c>
      <c r="AB117" s="25"/>
      <c r="AC117" s="25" t="s">
        <v>1200</v>
      </c>
      <c r="AD117" s="25"/>
      <c r="AE117" s="28"/>
      <c r="AF117" s="28" t="s">
        <v>67</v>
      </c>
      <c r="AG117" s="25" t="s">
        <v>1201</v>
      </c>
      <c r="AH117" s="25"/>
      <c r="AI117" s="25"/>
      <c r="AJ117" s="25"/>
      <c r="AK117" s="25"/>
      <c r="AL117" s="25"/>
      <c r="AM117" s="28" t="s">
        <v>179</v>
      </c>
      <c r="AN117" s="28"/>
      <c r="AO117" s="28"/>
    </row>
    <row r="118" spans="1:41" s="1" customFormat="1" ht="45" customHeight="1" x14ac:dyDescent="0.15">
      <c r="A118" s="20">
        <v>100000</v>
      </c>
      <c r="B118" s="7" t="s">
        <v>57</v>
      </c>
      <c r="C118" s="20">
        <v>171414</v>
      </c>
      <c r="D118" s="7" t="s">
        <v>1248</v>
      </c>
      <c r="E118" s="7" t="s">
        <v>103</v>
      </c>
      <c r="F118" s="7" t="s">
        <v>60</v>
      </c>
      <c r="G118" s="7" t="s">
        <v>1249</v>
      </c>
      <c r="H118" s="7" t="s">
        <v>83</v>
      </c>
      <c r="I118" s="20">
        <v>57058</v>
      </c>
      <c r="J118" s="7" t="s">
        <v>1250</v>
      </c>
      <c r="K118" s="8">
        <v>1</v>
      </c>
      <c r="L118" s="9">
        <v>47464</v>
      </c>
      <c r="M118" s="9">
        <v>17033</v>
      </c>
      <c r="N118" s="9">
        <v>8882</v>
      </c>
      <c r="O118" s="9">
        <v>19000</v>
      </c>
      <c r="P118" s="9">
        <v>91300</v>
      </c>
      <c r="Q118" s="9"/>
      <c r="R118" s="9">
        <v>750</v>
      </c>
      <c r="S118" s="9"/>
      <c r="T118" s="9"/>
      <c r="U118" s="9"/>
      <c r="V118" s="9"/>
      <c r="W118" s="9"/>
      <c r="X118" s="9">
        <v>184429</v>
      </c>
      <c r="Y118" s="9"/>
      <c r="Z118" s="7" t="s">
        <v>1251</v>
      </c>
      <c r="AA118" s="27" t="s">
        <v>1252</v>
      </c>
      <c r="AB118" s="27"/>
      <c r="AC118" s="27" t="s">
        <v>1253</v>
      </c>
      <c r="AD118" s="27"/>
      <c r="AE118" s="7"/>
      <c r="AF118" s="7" t="s">
        <v>94</v>
      </c>
      <c r="AG118" s="27" t="s">
        <v>1254</v>
      </c>
      <c r="AH118" s="27"/>
      <c r="AI118" s="27"/>
      <c r="AJ118" s="27"/>
      <c r="AK118" s="27"/>
      <c r="AL118" s="27"/>
      <c r="AM118" s="27" t="s">
        <v>70</v>
      </c>
      <c r="AN118" s="27"/>
      <c r="AO118" s="27"/>
    </row>
    <row r="119" spans="1:41" s="1" customFormat="1" ht="45" customHeight="1" x14ac:dyDescent="0.15">
      <c r="A119" s="36">
        <v>100000</v>
      </c>
      <c r="B119" s="28" t="s">
        <v>57</v>
      </c>
      <c r="C119" s="18">
        <v>171411</v>
      </c>
      <c r="D119" s="28" t="s">
        <v>1256</v>
      </c>
      <c r="E119" s="28" t="s">
        <v>329</v>
      </c>
      <c r="F119" s="28" t="s">
        <v>60</v>
      </c>
      <c r="G119" s="28" t="s">
        <v>61</v>
      </c>
      <c r="H119" s="28" t="s">
        <v>83</v>
      </c>
      <c r="I119" s="18">
        <v>57060</v>
      </c>
      <c r="J119" s="28" t="s">
        <v>1257</v>
      </c>
      <c r="K119" s="33">
        <v>1</v>
      </c>
      <c r="L119" s="29">
        <v>134400</v>
      </c>
      <c r="M119" s="29">
        <v>25788</v>
      </c>
      <c r="N119" s="29">
        <v>11229</v>
      </c>
      <c r="O119" s="29">
        <v>400</v>
      </c>
      <c r="P119" s="29"/>
      <c r="Q119" s="29">
        <v>1000</v>
      </c>
      <c r="R119" s="29">
        <v>720</v>
      </c>
      <c r="S119" s="29"/>
      <c r="T119" s="29"/>
      <c r="U119" s="29"/>
      <c r="V119" s="29"/>
      <c r="W119" s="29"/>
      <c r="X119" s="29">
        <v>173537</v>
      </c>
      <c r="Y119" s="29"/>
      <c r="Z119" s="25" t="s">
        <v>1258</v>
      </c>
      <c r="AA119" s="28" t="s">
        <v>1259</v>
      </c>
      <c r="AB119" s="28"/>
      <c r="AC119" s="28" t="s">
        <v>1260</v>
      </c>
      <c r="AD119" s="28"/>
      <c r="AE119" s="28"/>
      <c r="AF119" s="28" t="s">
        <v>67</v>
      </c>
      <c r="AG119" s="25" t="s">
        <v>1261</v>
      </c>
      <c r="AH119" s="25"/>
      <c r="AI119" s="25"/>
      <c r="AJ119" s="25"/>
      <c r="AK119" s="25"/>
      <c r="AL119" s="25"/>
      <c r="AM119" s="28" t="s">
        <v>70</v>
      </c>
      <c r="AN119" s="28"/>
      <c r="AO119" s="28"/>
    </row>
    <row r="120" spans="1:41" s="1" customFormat="1" ht="45" customHeight="1" x14ac:dyDescent="0.15">
      <c r="A120" s="37">
        <v>100000</v>
      </c>
      <c r="B120" s="27" t="s">
        <v>57</v>
      </c>
      <c r="C120" s="20">
        <v>211600</v>
      </c>
      <c r="D120" s="27" t="s">
        <v>58</v>
      </c>
      <c r="E120" s="27" t="s">
        <v>83</v>
      </c>
      <c r="F120" s="27" t="s">
        <v>83</v>
      </c>
      <c r="G120" s="27" t="s">
        <v>239</v>
      </c>
      <c r="H120" s="27" t="s">
        <v>83</v>
      </c>
      <c r="I120" s="20">
        <v>57063</v>
      </c>
      <c r="J120" s="27" t="s">
        <v>1262</v>
      </c>
      <c r="K120" s="34">
        <v>0.77</v>
      </c>
      <c r="L120" s="30">
        <v>28097</v>
      </c>
      <c r="M120" s="30">
        <v>482</v>
      </c>
      <c r="N120" s="30">
        <v>2093</v>
      </c>
      <c r="O120" s="30"/>
      <c r="P120" s="30"/>
      <c r="Q120" s="30"/>
      <c r="R120" s="30"/>
      <c r="S120" s="30"/>
      <c r="T120" s="30"/>
      <c r="U120" s="30"/>
      <c r="V120" s="30"/>
      <c r="W120" s="30"/>
      <c r="X120" s="30">
        <v>30672</v>
      </c>
      <c r="Y120" s="30"/>
      <c r="Z120" s="26" t="s">
        <v>1263</v>
      </c>
      <c r="AA120" s="27" t="s">
        <v>242</v>
      </c>
      <c r="AB120" s="27"/>
      <c r="AC120" s="27" t="s">
        <v>1264</v>
      </c>
      <c r="AD120" s="27"/>
      <c r="AE120" s="27"/>
      <c r="AF120" s="27" t="s">
        <v>94</v>
      </c>
      <c r="AG120" s="26" t="s">
        <v>1265</v>
      </c>
      <c r="AH120" s="26"/>
      <c r="AI120" s="26"/>
      <c r="AJ120" s="26"/>
      <c r="AK120" s="26"/>
      <c r="AL120" s="26"/>
      <c r="AM120" s="27" t="s">
        <v>83</v>
      </c>
      <c r="AN120" s="27"/>
      <c r="AO120" s="27"/>
    </row>
    <row r="121" spans="1:41" s="1" customFormat="1" ht="45" customHeight="1" x14ac:dyDescent="0.15">
      <c r="A121" s="18">
        <v>100000</v>
      </c>
      <c r="B121" s="4" t="s">
        <v>57</v>
      </c>
      <c r="C121" s="18">
        <v>171415</v>
      </c>
      <c r="D121" s="4" t="s">
        <v>1271</v>
      </c>
      <c r="E121" s="4" t="s">
        <v>238</v>
      </c>
      <c r="F121" s="4" t="s">
        <v>60</v>
      </c>
      <c r="G121" s="4" t="s">
        <v>128</v>
      </c>
      <c r="H121" s="4" t="s">
        <v>83</v>
      </c>
      <c r="I121" s="18">
        <v>57068</v>
      </c>
      <c r="J121" s="4" t="s">
        <v>1272</v>
      </c>
      <c r="K121" s="5"/>
      <c r="L121" s="6"/>
      <c r="M121" s="6"/>
      <c r="N121" s="6"/>
      <c r="O121" s="6"/>
      <c r="P121" s="6">
        <v>22747</v>
      </c>
      <c r="Q121" s="6"/>
      <c r="R121" s="6"/>
      <c r="S121" s="6"/>
      <c r="T121" s="6"/>
      <c r="U121" s="6"/>
      <c r="V121" s="6">
        <v>0</v>
      </c>
      <c r="W121" s="6"/>
      <c r="X121" s="6">
        <v>22747</v>
      </c>
      <c r="Y121" s="6"/>
      <c r="Z121" s="19" t="s">
        <v>1273</v>
      </c>
      <c r="AA121" s="28" t="s">
        <v>1274</v>
      </c>
      <c r="AB121" s="28"/>
      <c r="AC121" s="25" t="s">
        <v>1275</v>
      </c>
      <c r="AD121" s="25"/>
      <c r="AE121" s="4"/>
      <c r="AF121" s="4" t="s">
        <v>94</v>
      </c>
      <c r="AG121" s="28" t="s">
        <v>1276</v>
      </c>
      <c r="AH121" s="28"/>
      <c r="AI121" s="28"/>
      <c r="AJ121" s="28"/>
      <c r="AK121" s="28"/>
      <c r="AL121" s="28"/>
      <c r="AM121" s="28" t="s">
        <v>70</v>
      </c>
      <c r="AN121" s="28"/>
      <c r="AO121" s="28"/>
    </row>
    <row r="122" spans="1:41" s="1" customFormat="1" ht="45" customHeight="1" x14ac:dyDescent="0.15">
      <c r="A122" s="37">
        <v>100000</v>
      </c>
      <c r="B122" s="27" t="s">
        <v>57</v>
      </c>
      <c r="C122" s="20">
        <v>1216</v>
      </c>
      <c r="D122" s="27" t="s">
        <v>1277</v>
      </c>
      <c r="E122" s="27" t="s">
        <v>103</v>
      </c>
      <c r="F122" s="27" t="s">
        <v>83</v>
      </c>
      <c r="G122" s="27" t="s">
        <v>478</v>
      </c>
      <c r="H122" s="27" t="s">
        <v>83</v>
      </c>
      <c r="I122" s="20">
        <v>57070</v>
      </c>
      <c r="J122" s="27" t="s">
        <v>1278</v>
      </c>
      <c r="K122" s="34"/>
      <c r="L122" s="30"/>
      <c r="M122" s="30"/>
      <c r="N122" s="30"/>
      <c r="O122" s="30"/>
      <c r="P122" s="32">
        <v>-178640</v>
      </c>
      <c r="Q122" s="32">
        <v>-7500</v>
      </c>
      <c r="R122" s="30"/>
      <c r="S122" s="30"/>
      <c r="T122" s="30"/>
      <c r="U122" s="30"/>
      <c r="V122" s="30"/>
      <c r="W122" s="30"/>
      <c r="X122" s="32">
        <v>-186140</v>
      </c>
      <c r="Y122" s="30"/>
      <c r="Z122" s="26" t="s">
        <v>1279</v>
      </c>
      <c r="AA122" s="27" t="s">
        <v>1280</v>
      </c>
      <c r="AB122" s="27"/>
      <c r="AC122" s="26" t="s">
        <v>1281</v>
      </c>
      <c r="AD122" s="26"/>
      <c r="AE122" s="27"/>
      <c r="AF122" s="27" t="s">
        <v>94</v>
      </c>
      <c r="AG122" s="27" t="s">
        <v>69</v>
      </c>
      <c r="AH122" s="27"/>
      <c r="AI122" s="27"/>
      <c r="AJ122" s="27"/>
      <c r="AK122" s="27"/>
      <c r="AL122" s="27"/>
      <c r="AM122" s="27" t="s">
        <v>133</v>
      </c>
      <c r="AN122" s="27"/>
      <c r="AO122" s="27"/>
    </row>
    <row r="123" spans="1:41" s="1" customFormat="1" ht="45" customHeight="1" x14ac:dyDescent="0.15">
      <c r="A123" s="36">
        <v>100000</v>
      </c>
      <c r="B123" s="28" t="s">
        <v>57</v>
      </c>
      <c r="C123" s="18">
        <v>171412</v>
      </c>
      <c r="D123" s="28" t="s">
        <v>1287</v>
      </c>
      <c r="E123" s="28" t="s">
        <v>238</v>
      </c>
      <c r="F123" s="28" t="s">
        <v>60</v>
      </c>
      <c r="G123" s="28" t="s">
        <v>128</v>
      </c>
      <c r="H123" s="28" t="s">
        <v>83</v>
      </c>
      <c r="I123" s="18">
        <v>57075</v>
      </c>
      <c r="J123" s="28" t="s">
        <v>1288</v>
      </c>
      <c r="K123" s="33"/>
      <c r="L123" s="29"/>
      <c r="M123" s="29"/>
      <c r="N123" s="29"/>
      <c r="O123" s="29"/>
      <c r="P123" s="29">
        <v>28441</v>
      </c>
      <c r="Q123" s="29"/>
      <c r="R123" s="29"/>
      <c r="S123" s="29"/>
      <c r="T123" s="29"/>
      <c r="U123" s="29"/>
      <c r="V123" s="29"/>
      <c r="W123" s="29"/>
      <c r="X123" s="29">
        <v>28441</v>
      </c>
      <c r="Y123" s="29"/>
      <c r="Z123" s="25" t="s">
        <v>1289</v>
      </c>
      <c r="AA123" s="28" t="s">
        <v>1274</v>
      </c>
      <c r="AB123" s="28"/>
      <c r="AC123" s="25" t="s">
        <v>1275</v>
      </c>
      <c r="AD123" s="25"/>
      <c r="AE123" s="28"/>
      <c r="AF123" s="28" t="s">
        <v>94</v>
      </c>
      <c r="AG123" s="28" t="s">
        <v>69</v>
      </c>
      <c r="AH123" s="28"/>
      <c r="AI123" s="28"/>
      <c r="AJ123" s="28"/>
      <c r="AK123" s="28"/>
      <c r="AL123" s="28"/>
      <c r="AM123" s="28" t="s">
        <v>70</v>
      </c>
      <c r="AN123" s="28"/>
      <c r="AO123" s="28"/>
    </row>
    <row r="124" spans="1:41" s="1" customFormat="1" ht="45" customHeight="1" x14ac:dyDescent="0.15">
      <c r="A124" s="20">
        <v>100000</v>
      </c>
      <c r="B124" s="7" t="s">
        <v>57</v>
      </c>
      <c r="C124" s="20">
        <v>1716</v>
      </c>
      <c r="D124" s="7" t="s">
        <v>1290</v>
      </c>
      <c r="E124" s="7" t="s">
        <v>103</v>
      </c>
      <c r="F124" s="7" t="s">
        <v>622</v>
      </c>
      <c r="G124" s="7" t="s">
        <v>61</v>
      </c>
      <c r="H124" s="7" t="s">
        <v>853</v>
      </c>
      <c r="I124" s="20">
        <v>57113</v>
      </c>
      <c r="J124" s="7" t="s">
        <v>1291</v>
      </c>
      <c r="K124" s="8">
        <v>1</v>
      </c>
      <c r="L124" s="9">
        <v>58888</v>
      </c>
      <c r="M124" s="9">
        <v>16414</v>
      </c>
      <c r="N124" s="9">
        <v>9190</v>
      </c>
      <c r="O124" s="9"/>
      <c r="P124" s="9"/>
      <c r="Q124" s="9"/>
      <c r="R124" s="9"/>
      <c r="S124" s="9"/>
      <c r="T124" s="9"/>
      <c r="U124" s="9"/>
      <c r="V124" s="9"/>
      <c r="W124" s="9"/>
      <c r="X124" s="9">
        <v>84492</v>
      </c>
      <c r="Y124" s="9"/>
      <c r="Z124" s="21" t="s">
        <v>1292</v>
      </c>
      <c r="AA124" s="27" t="s">
        <v>1293</v>
      </c>
      <c r="AB124" s="27"/>
      <c r="AC124" s="27" t="s">
        <v>1294</v>
      </c>
      <c r="AD124" s="27"/>
      <c r="AE124" s="7"/>
      <c r="AF124" s="7" t="s">
        <v>67</v>
      </c>
      <c r="AG124" s="26" t="s">
        <v>1295</v>
      </c>
      <c r="AH124" s="26"/>
      <c r="AI124" s="26"/>
      <c r="AJ124" s="26"/>
      <c r="AK124" s="26"/>
      <c r="AL124" s="26"/>
      <c r="AM124" s="27" t="s">
        <v>179</v>
      </c>
      <c r="AN124" s="27"/>
      <c r="AO124" s="27"/>
    </row>
    <row r="125" spans="1:41" s="1" customFormat="1" ht="45" customHeight="1" x14ac:dyDescent="0.15">
      <c r="A125" s="36">
        <v>100000</v>
      </c>
      <c r="B125" s="28" t="s">
        <v>57</v>
      </c>
      <c r="C125" s="18">
        <v>1716</v>
      </c>
      <c r="D125" s="28" t="s">
        <v>1290</v>
      </c>
      <c r="E125" s="28" t="s">
        <v>238</v>
      </c>
      <c r="F125" s="28" t="s">
        <v>622</v>
      </c>
      <c r="G125" s="28" t="s">
        <v>61</v>
      </c>
      <c r="H125" s="28" t="s">
        <v>853</v>
      </c>
      <c r="I125" s="18">
        <v>57115</v>
      </c>
      <c r="J125" s="28" t="s">
        <v>1296</v>
      </c>
      <c r="K125" s="33"/>
      <c r="L125" s="29"/>
      <c r="M125" s="29"/>
      <c r="N125" s="29"/>
      <c r="O125" s="29"/>
      <c r="P125" s="29">
        <v>13787167</v>
      </c>
      <c r="Q125" s="29"/>
      <c r="R125" s="29"/>
      <c r="S125" s="29"/>
      <c r="T125" s="29"/>
      <c r="U125" s="29"/>
      <c r="V125" s="29"/>
      <c r="W125" s="29"/>
      <c r="X125" s="29">
        <v>13787167</v>
      </c>
      <c r="Y125" s="29"/>
      <c r="Z125" s="25" t="s">
        <v>1297</v>
      </c>
      <c r="AA125" s="28" t="s">
        <v>1298</v>
      </c>
      <c r="AB125" s="28"/>
      <c r="AC125" s="25" t="s">
        <v>1299</v>
      </c>
      <c r="AD125" s="25"/>
      <c r="AE125" s="28"/>
      <c r="AF125" s="28" t="s">
        <v>67</v>
      </c>
      <c r="AG125" s="25" t="s">
        <v>1300</v>
      </c>
      <c r="AH125" s="25"/>
      <c r="AI125" s="25"/>
      <c r="AJ125" s="25"/>
      <c r="AK125" s="25"/>
      <c r="AL125" s="25"/>
      <c r="AM125" s="28" t="s">
        <v>179</v>
      </c>
      <c r="AN125" s="28"/>
      <c r="AO125" s="28"/>
    </row>
    <row r="126" spans="1:41" s="1" customFormat="1" ht="45" customHeight="1" x14ac:dyDescent="0.15">
      <c r="A126" s="37">
        <v>100000</v>
      </c>
      <c r="B126" s="27" t="s">
        <v>57</v>
      </c>
      <c r="C126" s="20">
        <v>1316</v>
      </c>
      <c r="D126" s="27" t="s">
        <v>222</v>
      </c>
      <c r="E126" s="27" t="s">
        <v>103</v>
      </c>
      <c r="F126" s="27" t="s">
        <v>127</v>
      </c>
      <c r="G126" s="27" t="s">
        <v>61</v>
      </c>
      <c r="H126" s="27" t="s">
        <v>83</v>
      </c>
      <c r="I126" s="20">
        <v>57116</v>
      </c>
      <c r="J126" s="27" t="s">
        <v>1301</v>
      </c>
      <c r="K126" s="34"/>
      <c r="L126" s="30"/>
      <c r="M126" s="30"/>
      <c r="N126" s="30"/>
      <c r="O126" s="30"/>
      <c r="P126" s="30">
        <v>200000</v>
      </c>
      <c r="Q126" s="30"/>
      <c r="R126" s="30"/>
      <c r="S126" s="30"/>
      <c r="T126" s="30"/>
      <c r="U126" s="30"/>
      <c r="V126" s="30"/>
      <c r="W126" s="30"/>
      <c r="X126" s="30">
        <v>200000</v>
      </c>
      <c r="Y126" s="30"/>
      <c r="Z126" s="26" t="s">
        <v>1302</v>
      </c>
      <c r="AA126" s="27" t="s">
        <v>1303</v>
      </c>
      <c r="AB126" s="27"/>
      <c r="AC126" s="27" t="s">
        <v>1304</v>
      </c>
      <c r="AD126" s="27"/>
      <c r="AE126" s="27"/>
      <c r="AF126" s="27" t="s">
        <v>67</v>
      </c>
      <c r="AG126" s="26" t="s">
        <v>1305</v>
      </c>
      <c r="AH126" s="26"/>
      <c r="AI126" s="26"/>
      <c r="AJ126" s="26"/>
      <c r="AK126" s="26"/>
      <c r="AL126" s="26"/>
      <c r="AM126" s="27" t="s">
        <v>70</v>
      </c>
      <c r="AN126" s="27"/>
      <c r="AO126" s="27"/>
    </row>
    <row r="127" spans="1:41" s="1" customFormat="1" ht="45" customHeight="1" x14ac:dyDescent="0.15">
      <c r="A127" s="18">
        <v>100000</v>
      </c>
      <c r="B127" s="4" t="s">
        <v>57</v>
      </c>
      <c r="C127" s="18">
        <v>1716</v>
      </c>
      <c r="D127" s="4" t="s">
        <v>1290</v>
      </c>
      <c r="E127" s="4" t="s">
        <v>238</v>
      </c>
      <c r="F127" s="4" t="s">
        <v>622</v>
      </c>
      <c r="G127" s="4" t="s">
        <v>61</v>
      </c>
      <c r="H127" s="4" t="s">
        <v>853</v>
      </c>
      <c r="I127" s="18">
        <v>57118</v>
      </c>
      <c r="J127" s="4" t="s">
        <v>1306</v>
      </c>
      <c r="K127" s="5"/>
      <c r="L127" s="6"/>
      <c r="M127" s="6"/>
      <c r="N127" s="6"/>
      <c r="O127" s="6"/>
      <c r="P127" s="6">
        <v>1789374</v>
      </c>
      <c r="Q127" s="6"/>
      <c r="R127" s="6"/>
      <c r="S127" s="6"/>
      <c r="T127" s="6"/>
      <c r="U127" s="6"/>
      <c r="V127" s="6"/>
      <c r="W127" s="6"/>
      <c r="X127" s="6">
        <v>1789374</v>
      </c>
      <c r="Y127" s="6"/>
      <c r="Z127" s="19" t="s">
        <v>1307</v>
      </c>
      <c r="AA127" s="28" t="s">
        <v>1298</v>
      </c>
      <c r="AB127" s="28"/>
      <c r="AC127" s="25" t="s">
        <v>1299</v>
      </c>
      <c r="AD127" s="25"/>
      <c r="AE127" s="4"/>
      <c r="AF127" s="4" t="s">
        <v>67</v>
      </c>
      <c r="AG127" s="25" t="s">
        <v>1308</v>
      </c>
      <c r="AH127" s="25"/>
      <c r="AI127" s="25"/>
      <c r="AJ127" s="25"/>
      <c r="AK127" s="25"/>
      <c r="AL127" s="25"/>
      <c r="AM127" s="28" t="s">
        <v>179</v>
      </c>
      <c r="AN127" s="28"/>
      <c r="AO127" s="28"/>
    </row>
    <row r="128" spans="1:41" s="1" customFormat="1" ht="45" customHeight="1" x14ac:dyDescent="0.15">
      <c r="A128" s="20">
        <v>100000</v>
      </c>
      <c r="B128" s="7" t="s">
        <v>57</v>
      </c>
      <c r="C128" s="20">
        <v>1716</v>
      </c>
      <c r="D128" s="7" t="s">
        <v>1290</v>
      </c>
      <c r="E128" s="7" t="s">
        <v>238</v>
      </c>
      <c r="F128" s="7" t="s">
        <v>622</v>
      </c>
      <c r="G128" s="7" t="s">
        <v>61</v>
      </c>
      <c r="H128" s="7" t="s">
        <v>853</v>
      </c>
      <c r="I128" s="20">
        <v>57120</v>
      </c>
      <c r="J128" s="7" t="s">
        <v>1309</v>
      </c>
      <c r="K128" s="8"/>
      <c r="L128" s="9"/>
      <c r="M128" s="9"/>
      <c r="N128" s="9"/>
      <c r="O128" s="9"/>
      <c r="P128" s="9">
        <v>982488</v>
      </c>
      <c r="Q128" s="9"/>
      <c r="R128" s="9"/>
      <c r="S128" s="9"/>
      <c r="T128" s="9"/>
      <c r="U128" s="9"/>
      <c r="V128" s="9"/>
      <c r="W128" s="9"/>
      <c r="X128" s="9">
        <v>982488</v>
      </c>
      <c r="Y128" s="9"/>
      <c r="Z128" s="21" t="s">
        <v>1310</v>
      </c>
      <c r="AA128" s="27" t="s">
        <v>1298</v>
      </c>
      <c r="AB128" s="27"/>
      <c r="AC128" s="26" t="s">
        <v>1299</v>
      </c>
      <c r="AD128" s="26"/>
      <c r="AE128" s="7"/>
      <c r="AF128" s="7" t="s">
        <v>67</v>
      </c>
      <c r="AG128" s="26" t="s">
        <v>1308</v>
      </c>
      <c r="AH128" s="26"/>
      <c r="AI128" s="26"/>
      <c r="AJ128" s="26"/>
      <c r="AK128" s="26"/>
      <c r="AL128" s="26"/>
      <c r="AM128" s="27" t="s">
        <v>179</v>
      </c>
      <c r="AN128" s="27"/>
      <c r="AO128" s="27"/>
    </row>
    <row r="129" spans="1:41" s="1" customFormat="1" ht="45" customHeight="1" x14ac:dyDescent="0.15">
      <c r="A129" s="36">
        <v>100000</v>
      </c>
      <c r="B129" s="28" t="s">
        <v>57</v>
      </c>
      <c r="C129" s="18">
        <v>1716</v>
      </c>
      <c r="D129" s="28" t="s">
        <v>1290</v>
      </c>
      <c r="E129" s="28" t="s">
        <v>72</v>
      </c>
      <c r="F129" s="28" t="s">
        <v>622</v>
      </c>
      <c r="G129" s="28" t="s">
        <v>61</v>
      </c>
      <c r="H129" s="28" t="s">
        <v>853</v>
      </c>
      <c r="I129" s="18">
        <v>57131</v>
      </c>
      <c r="J129" s="28" t="s">
        <v>1311</v>
      </c>
      <c r="K129" s="33"/>
      <c r="L129" s="29"/>
      <c r="M129" s="29"/>
      <c r="N129" s="29"/>
      <c r="O129" s="29"/>
      <c r="P129" s="29">
        <v>1815944</v>
      </c>
      <c r="Q129" s="29"/>
      <c r="R129" s="29"/>
      <c r="S129" s="29"/>
      <c r="T129" s="29"/>
      <c r="U129" s="29"/>
      <c r="V129" s="29"/>
      <c r="W129" s="29"/>
      <c r="X129" s="29">
        <v>1815944</v>
      </c>
      <c r="Y129" s="29"/>
      <c r="Z129" s="25" t="s">
        <v>1312</v>
      </c>
      <c r="AA129" s="28" t="s">
        <v>1313</v>
      </c>
      <c r="AB129" s="28"/>
      <c r="AC129" s="25" t="s">
        <v>1314</v>
      </c>
      <c r="AD129" s="25"/>
      <c r="AE129" s="28"/>
      <c r="AF129" s="28" t="s">
        <v>67</v>
      </c>
      <c r="AG129" s="28" t="s">
        <v>1315</v>
      </c>
      <c r="AH129" s="28"/>
      <c r="AI129" s="28"/>
      <c r="AJ129" s="28"/>
      <c r="AK129" s="28"/>
      <c r="AL129" s="28"/>
      <c r="AM129" s="28" t="s">
        <v>179</v>
      </c>
      <c r="AN129" s="28"/>
      <c r="AO129" s="28"/>
    </row>
    <row r="130" spans="1:41" s="1" customFormat="1" ht="45" customHeight="1" x14ac:dyDescent="0.15">
      <c r="A130" s="37">
        <v>100000</v>
      </c>
      <c r="B130" s="27" t="s">
        <v>57</v>
      </c>
      <c r="C130" s="20">
        <v>1716</v>
      </c>
      <c r="D130" s="27" t="s">
        <v>1290</v>
      </c>
      <c r="E130" s="27" t="s">
        <v>126</v>
      </c>
      <c r="F130" s="27" t="s">
        <v>622</v>
      </c>
      <c r="G130" s="27" t="s">
        <v>61</v>
      </c>
      <c r="H130" s="27" t="s">
        <v>853</v>
      </c>
      <c r="I130" s="20">
        <v>57133</v>
      </c>
      <c r="J130" s="27" t="s">
        <v>1316</v>
      </c>
      <c r="K130" s="34"/>
      <c r="L130" s="30"/>
      <c r="M130" s="30"/>
      <c r="N130" s="30"/>
      <c r="O130" s="30"/>
      <c r="P130" s="30">
        <v>2250000</v>
      </c>
      <c r="Q130" s="30"/>
      <c r="R130" s="30"/>
      <c r="S130" s="30"/>
      <c r="T130" s="30"/>
      <c r="U130" s="30"/>
      <c r="V130" s="30"/>
      <c r="W130" s="30"/>
      <c r="X130" s="30">
        <v>2250000</v>
      </c>
      <c r="Y130" s="30"/>
      <c r="Z130" s="26" t="s">
        <v>1317</v>
      </c>
      <c r="AA130" s="27" t="s">
        <v>1318</v>
      </c>
      <c r="AB130" s="27"/>
      <c r="AC130" s="26" t="s">
        <v>1319</v>
      </c>
      <c r="AD130" s="26"/>
      <c r="AE130" s="27"/>
      <c r="AF130" s="27" t="s">
        <v>67</v>
      </c>
      <c r="AG130" s="26" t="s">
        <v>1320</v>
      </c>
      <c r="AH130" s="26"/>
      <c r="AI130" s="26"/>
      <c r="AJ130" s="26"/>
      <c r="AK130" s="26"/>
      <c r="AL130" s="26"/>
      <c r="AM130" s="27" t="s">
        <v>179</v>
      </c>
      <c r="AN130" s="27"/>
      <c r="AO130" s="27"/>
    </row>
    <row r="131" spans="1:41" s="1" customFormat="1" ht="45" customHeight="1" x14ac:dyDescent="0.15">
      <c r="A131" s="36">
        <v>100000</v>
      </c>
      <c r="B131" s="28" t="s">
        <v>57</v>
      </c>
      <c r="C131" s="18">
        <v>1716</v>
      </c>
      <c r="D131" s="28" t="s">
        <v>1290</v>
      </c>
      <c r="E131" s="28" t="s">
        <v>449</v>
      </c>
      <c r="F131" s="28" t="s">
        <v>622</v>
      </c>
      <c r="G131" s="28" t="s">
        <v>61</v>
      </c>
      <c r="H131" s="28" t="s">
        <v>853</v>
      </c>
      <c r="I131" s="18">
        <v>57135</v>
      </c>
      <c r="J131" s="28" t="s">
        <v>1321</v>
      </c>
      <c r="K131" s="33"/>
      <c r="L131" s="29"/>
      <c r="M131" s="29"/>
      <c r="N131" s="29"/>
      <c r="O131" s="29"/>
      <c r="P131" s="29">
        <v>1034143</v>
      </c>
      <c r="Q131" s="29"/>
      <c r="R131" s="29"/>
      <c r="S131" s="29"/>
      <c r="T131" s="29"/>
      <c r="U131" s="29"/>
      <c r="V131" s="29"/>
      <c r="W131" s="29"/>
      <c r="X131" s="29">
        <v>1034143</v>
      </c>
      <c r="Y131" s="29"/>
      <c r="Z131" s="25" t="s">
        <v>1322</v>
      </c>
      <c r="AA131" s="28" t="s">
        <v>1323</v>
      </c>
      <c r="AB131" s="28"/>
      <c r="AC131" s="28" t="s">
        <v>1324</v>
      </c>
      <c r="AD131" s="28"/>
      <c r="AE131" s="28"/>
      <c r="AF131" s="28" t="s">
        <v>67</v>
      </c>
      <c r="AG131" s="25" t="s">
        <v>1325</v>
      </c>
      <c r="AH131" s="25"/>
      <c r="AI131" s="25"/>
      <c r="AJ131" s="25"/>
      <c r="AK131" s="25"/>
      <c r="AL131" s="25"/>
      <c r="AM131" s="28" t="s">
        <v>179</v>
      </c>
      <c r="AN131" s="28"/>
      <c r="AO131" s="28"/>
    </row>
    <row r="132" spans="1:41" s="1" customFormat="1" ht="45" customHeight="1" x14ac:dyDescent="0.15">
      <c r="A132" s="37">
        <v>100000</v>
      </c>
      <c r="B132" s="27" t="s">
        <v>57</v>
      </c>
      <c r="C132" s="20">
        <v>1716</v>
      </c>
      <c r="D132" s="27" t="s">
        <v>1290</v>
      </c>
      <c r="E132" s="27" t="s">
        <v>59</v>
      </c>
      <c r="F132" s="27" t="s">
        <v>622</v>
      </c>
      <c r="G132" s="27" t="s">
        <v>61</v>
      </c>
      <c r="H132" s="27" t="s">
        <v>853</v>
      </c>
      <c r="I132" s="20">
        <v>57138</v>
      </c>
      <c r="J132" s="27" t="s">
        <v>1331</v>
      </c>
      <c r="K132" s="34"/>
      <c r="L132" s="30"/>
      <c r="M132" s="30"/>
      <c r="N132" s="30"/>
      <c r="O132" s="30"/>
      <c r="P132" s="30">
        <v>500000</v>
      </c>
      <c r="Q132" s="30"/>
      <c r="R132" s="30"/>
      <c r="S132" s="30"/>
      <c r="T132" s="30"/>
      <c r="U132" s="30"/>
      <c r="V132" s="30"/>
      <c r="W132" s="30"/>
      <c r="X132" s="30">
        <v>500000</v>
      </c>
      <c r="Y132" s="30"/>
      <c r="Z132" s="26" t="s">
        <v>1332</v>
      </c>
      <c r="AA132" s="27" t="s">
        <v>1333</v>
      </c>
      <c r="AB132" s="27"/>
      <c r="AC132" s="26" t="s">
        <v>1334</v>
      </c>
      <c r="AD132" s="26"/>
      <c r="AE132" s="27"/>
      <c r="AF132" s="27" t="s">
        <v>67</v>
      </c>
      <c r="AG132" s="27" t="s">
        <v>1335</v>
      </c>
      <c r="AH132" s="27"/>
      <c r="AI132" s="27"/>
      <c r="AJ132" s="27"/>
      <c r="AK132" s="27"/>
      <c r="AL132" s="27"/>
      <c r="AM132" s="27" t="s">
        <v>179</v>
      </c>
      <c r="AN132" s="27"/>
      <c r="AO132" s="27"/>
    </row>
    <row r="133" spans="1:41" s="1" customFormat="1" ht="45" customHeight="1" x14ac:dyDescent="0.15">
      <c r="A133" s="18">
        <v>100000</v>
      </c>
      <c r="B133" s="4" t="s">
        <v>57</v>
      </c>
      <c r="C133" s="18">
        <v>1716</v>
      </c>
      <c r="D133" s="4" t="s">
        <v>1290</v>
      </c>
      <c r="E133" s="4" t="s">
        <v>245</v>
      </c>
      <c r="F133" s="4" t="s">
        <v>622</v>
      </c>
      <c r="G133" s="4" t="s">
        <v>61</v>
      </c>
      <c r="H133" s="4" t="s">
        <v>853</v>
      </c>
      <c r="I133" s="18">
        <v>57139</v>
      </c>
      <c r="J133" s="4" t="s">
        <v>1336</v>
      </c>
      <c r="K133" s="5"/>
      <c r="L133" s="6"/>
      <c r="M133" s="6"/>
      <c r="N133" s="6"/>
      <c r="O133" s="6"/>
      <c r="P133" s="6">
        <v>810000</v>
      </c>
      <c r="Q133" s="6"/>
      <c r="R133" s="6"/>
      <c r="S133" s="6"/>
      <c r="T133" s="6"/>
      <c r="U133" s="6"/>
      <c r="V133" s="6"/>
      <c r="W133" s="6"/>
      <c r="X133" s="6">
        <v>810000</v>
      </c>
      <c r="Y133" s="6"/>
      <c r="Z133" s="4" t="s">
        <v>1337</v>
      </c>
      <c r="AA133" s="28" t="s">
        <v>1338</v>
      </c>
      <c r="AB133" s="28"/>
      <c r="AC133" s="25" t="s">
        <v>1339</v>
      </c>
      <c r="AD133" s="25"/>
      <c r="AE133" s="4"/>
      <c r="AF133" s="4" t="s">
        <v>67</v>
      </c>
      <c r="AG133" s="25" t="s">
        <v>1340</v>
      </c>
      <c r="AH133" s="25"/>
      <c r="AI133" s="25"/>
      <c r="AJ133" s="25"/>
      <c r="AK133" s="25"/>
      <c r="AL133" s="25"/>
      <c r="AM133" s="28" t="s">
        <v>179</v>
      </c>
      <c r="AN133" s="28"/>
      <c r="AO133" s="28"/>
    </row>
    <row r="134" spans="1:41" s="1" customFormat="1" ht="45" customHeight="1" x14ac:dyDescent="0.15">
      <c r="A134" s="37">
        <v>100000</v>
      </c>
      <c r="B134" s="27" t="s">
        <v>57</v>
      </c>
      <c r="C134" s="20">
        <v>1716</v>
      </c>
      <c r="D134" s="27" t="s">
        <v>1290</v>
      </c>
      <c r="E134" s="27" t="s">
        <v>335</v>
      </c>
      <c r="F134" s="27" t="s">
        <v>622</v>
      </c>
      <c r="G134" s="27" t="s">
        <v>61</v>
      </c>
      <c r="H134" s="27" t="s">
        <v>853</v>
      </c>
      <c r="I134" s="20">
        <v>57140</v>
      </c>
      <c r="J134" s="27" t="s">
        <v>1341</v>
      </c>
      <c r="K134" s="34"/>
      <c r="L134" s="30"/>
      <c r="M134" s="30"/>
      <c r="N134" s="30"/>
      <c r="O134" s="30"/>
      <c r="P134" s="30">
        <v>1209258</v>
      </c>
      <c r="Q134" s="30"/>
      <c r="R134" s="30"/>
      <c r="S134" s="30"/>
      <c r="T134" s="30"/>
      <c r="U134" s="30"/>
      <c r="V134" s="30"/>
      <c r="W134" s="30"/>
      <c r="X134" s="30">
        <v>1209258</v>
      </c>
      <c r="Y134" s="30"/>
      <c r="Z134" s="26" t="s">
        <v>1342</v>
      </c>
      <c r="AA134" s="27" t="s">
        <v>1343</v>
      </c>
      <c r="AB134" s="27"/>
      <c r="AC134" s="26" t="s">
        <v>1344</v>
      </c>
      <c r="AD134" s="26"/>
      <c r="AE134" s="27"/>
      <c r="AF134" s="27" t="s">
        <v>67</v>
      </c>
      <c r="AG134" s="26" t="s">
        <v>1345</v>
      </c>
      <c r="AH134" s="26"/>
      <c r="AI134" s="26"/>
      <c r="AJ134" s="26"/>
      <c r="AK134" s="26"/>
      <c r="AL134" s="26"/>
      <c r="AM134" s="27" t="s">
        <v>179</v>
      </c>
      <c r="AN134" s="27"/>
      <c r="AO134" s="27"/>
    </row>
    <row r="135" spans="1:41" s="1" customFormat="1" ht="45" customHeight="1" x14ac:dyDescent="0.15">
      <c r="A135" s="18">
        <v>100000</v>
      </c>
      <c r="B135" s="4" t="s">
        <v>57</v>
      </c>
      <c r="C135" s="18">
        <v>171412</v>
      </c>
      <c r="D135" s="4" t="s">
        <v>1287</v>
      </c>
      <c r="E135" s="4" t="s">
        <v>103</v>
      </c>
      <c r="F135" s="4" t="s">
        <v>60</v>
      </c>
      <c r="G135" s="4" t="s">
        <v>1249</v>
      </c>
      <c r="H135" s="4" t="s">
        <v>83</v>
      </c>
      <c r="I135" s="18">
        <v>57142</v>
      </c>
      <c r="J135" s="4" t="s">
        <v>1346</v>
      </c>
      <c r="K135" s="5">
        <v>2</v>
      </c>
      <c r="L135" s="6">
        <v>99610</v>
      </c>
      <c r="M135" s="6">
        <v>32349</v>
      </c>
      <c r="N135" s="6">
        <v>17890</v>
      </c>
      <c r="O135" s="6"/>
      <c r="P135" s="6">
        <v>90000</v>
      </c>
      <c r="Q135" s="6"/>
      <c r="R135" s="6">
        <v>600</v>
      </c>
      <c r="S135" s="6"/>
      <c r="T135" s="6"/>
      <c r="U135" s="6"/>
      <c r="V135" s="6"/>
      <c r="W135" s="6"/>
      <c r="X135" s="6">
        <v>240449</v>
      </c>
      <c r="Y135" s="6"/>
      <c r="Z135" s="4" t="s">
        <v>1347</v>
      </c>
      <c r="AA135" s="25" t="s">
        <v>1348</v>
      </c>
      <c r="AB135" s="25"/>
      <c r="AC135" s="28" t="s">
        <v>1349</v>
      </c>
      <c r="AD135" s="28"/>
      <c r="AE135" s="4"/>
      <c r="AF135" s="4" t="s">
        <v>67</v>
      </c>
      <c r="AG135" s="28" t="s">
        <v>1350</v>
      </c>
      <c r="AH135" s="28"/>
      <c r="AI135" s="28"/>
      <c r="AJ135" s="28"/>
      <c r="AK135" s="28"/>
      <c r="AL135" s="28"/>
      <c r="AM135" s="28" t="s">
        <v>70</v>
      </c>
      <c r="AN135" s="28"/>
      <c r="AO135" s="28"/>
    </row>
    <row r="136" spans="1:41" s="1" customFormat="1" ht="45" customHeight="1" x14ac:dyDescent="0.15">
      <c r="A136" s="37">
        <v>100000</v>
      </c>
      <c r="B136" s="27" t="s">
        <v>57</v>
      </c>
      <c r="C136" s="20">
        <v>171412</v>
      </c>
      <c r="D136" s="27" t="s">
        <v>1287</v>
      </c>
      <c r="E136" s="27" t="s">
        <v>103</v>
      </c>
      <c r="F136" s="27" t="s">
        <v>60</v>
      </c>
      <c r="G136" s="27" t="s">
        <v>1249</v>
      </c>
      <c r="H136" s="27" t="s">
        <v>83</v>
      </c>
      <c r="I136" s="20">
        <v>57144</v>
      </c>
      <c r="J136" s="27" t="s">
        <v>1352</v>
      </c>
      <c r="K136" s="34">
        <v>1</v>
      </c>
      <c r="L136" s="30">
        <v>46583</v>
      </c>
      <c r="M136" s="30">
        <v>16612</v>
      </c>
      <c r="N136" s="30">
        <v>8857</v>
      </c>
      <c r="O136" s="30">
        <v>11998</v>
      </c>
      <c r="P136" s="30">
        <v>91041</v>
      </c>
      <c r="Q136" s="30"/>
      <c r="R136" s="30">
        <v>15461</v>
      </c>
      <c r="S136" s="30"/>
      <c r="T136" s="30"/>
      <c r="U136" s="30"/>
      <c r="V136" s="30"/>
      <c r="W136" s="30"/>
      <c r="X136" s="30">
        <v>190552</v>
      </c>
      <c r="Y136" s="30"/>
      <c r="Z136" s="26" t="s">
        <v>1353</v>
      </c>
      <c r="AA136" s="27" t="s">
        <v>1354</v>
      </c>
      <c r="AB136" s="27"/>
      <c r="AC136" s="27" t="s">
        <v>1355</v>
      </c>
      <c r="AD136" s="27"/>
      <c r="AE136" s="27"/>
      <c r="AF136" s="27" t="s">
        <v>67</v>
      </c>
      <c r="AG136" s="27" t="s">
        <v>1356</v>
      </c>
      <c r="AH136" s="27"/>
      <c r="AI136" s="27"/>
      <c r="AJ136" s="27"/>
      <c r="AK136" s="27"/>
      <c r="AL136" s="27"/>
      <c r="AM136" s="27" t="s">
        <v>70</v>
      </c>
      <c r="AN136" s="27"/>
      <c r="AO136" s="27"/>
    </row>
    <row r="137" spans="1:41" s="1" customFormat="1" ht="45" customHeight="1" x14ac:dyDescent="0.15">
      <c r="A137" s="18">
        <v>100000</v>
      </c>
      <c r="B137" s="4" t="s">
        <v>57</v>
      </c>
      <c r="C137" s="18">
        <v>171412</v>
      </c>
      <c r="D137" s="4" t="s">
        <v>1287</v>
      </c>
      <c r="E137" s="4" t="s">
        <v>103</v>
      </c>
      <c r="F137" s="4" t="s">
        <v>60</v>
      </c>
      <c r="G137" s="4" t="s">
        <v>1249</v>
      </c>
      <c r="H137" s="4" t="s">
        <v>83</v>
      </c>
      <c r="I137" s="18">
        <v>57145</v>
      </c>
      <c r="J137" s="4" t="s">
        <v>1358</v>
      </c>
      <c r="K137" s="5">
        <v>0.5</v>
      </c>
      <c r="L137" s="6">
        <v>21756</v>
      </c>
      <c r="M137" s="6">
        <v>11586</v>
      </c>
      <c r="N137" s="6">
        <v>8187</v>
      </c>
      <c r="O137" s="6"/>
      <c r="P137" s="6">
        <v>350000</v>
      </c>
      <c r="Q137" s="6"/>
      <c r="R137" s="6"/>
      <c r="S137" s="6"/>
      <c r="T137" s="6"/>
      <c r="U137" s="6"/>
      <c r="V137" s="6"/>
      <c r="W137" s="6"/>
      <c r="X137" s="6">
        <v>391529</v>
      </c>
      <c r="Y137" s="6"/>
      <c r="Z137" s="19" t="s">
        <v>1359</v>
      </c>
      <c r="AA137" s="28" t="s">
        <v>1360</v>
      </c>
      <c r="AB137" s="28"/>
      <c r="AC137" s="28" t="s">
        <v>1361</v>
      </c>
      <c r="AD137" s="28"/>
      <c r="AE137" s="4"/>
      <c r="AF137" s="4" t="s">
        <v>67</v>
      </c>
      <c r="AG137" s="28" t="s">
        <v>1356</v>
      </c>
      <c r="AH137" s="28"/>
      <c r="AI137" s="28"/>
      <c r="AJ137" s="28"/>
      <c r="AK137" s="28"/>
      <c r="AL137" s="28"/>
      <c r="AM137" s="28" t="s">
        <v>70</v>
      </c>
      <c r="AN137" s="28"/>
      <c r="AO137" s="28"/>
    </row>
    <row r="138" spans="1:41" s="1" customFormat="1" ht="45" customHeight="1" x14ac:dyDescent="0.15">
      <c r="A138" s="20">
        <v>100000</v>
      </c>
      <c r="B138" s="7" t="s">
        <v>57</v>
      </c>
      <c r="C138" s="20">
        <v>171412</v>
      </c>
      <c r="D138" s="7" t="s">
        <v>1287</v>
      </c>
      <c r="E138" s="7" t="s">
        <v>103</v>
      </c>
      <c r="F138" s="7" t="s">
        <v>60</v>
      </c>
      <c r="G138" s="7" t="s">
        <v>1249</v>
      </c>
      <c r="H138" s="7" t="s">
        <v>83</v>
      </c>
      <c r="I138" s="20">
        <v>57147</v>
      </c>
      <c r="J138" s="7" t="s">
        <v>1362</v>
      </c>
      <c r="K138" s="8"/>
      <c r="L138" s="9"/>
      <c r="M138" s="9"/>
      <c r="N138" s="9"/>
      <c r="O138" s="9"/>
      <c r="P138" s="9">
        <v>125560</v>
      </c>
      <c r="Q138" s="9"/>
      <c r="R138" s="9"/>
      <c r="S138" s="9"/>
      <c r="T138" s="9"/>
      <c r="U138" s="9"/>
      <c r="V138" s="9"/>
      <c r="W138" s="9"/>
      <c r="X138" s="9">
        <v>125560</v>
      </c>
      <c r="Y138" s="9"/>
      <c r="Z138" s="7" t="s">
        <v>1363</v>
      </c>
      <c r="AA138" s="27" t="s">
        <v>1364</v>
      </c>
      <c r="AB138" s="27"/>
      <c r="AC138" s="27" t="s">
        <v>1365</v>
      </c>
      <c r="AD138" s="27"/>
      <c r="AE138" s="7"/>
      <c r="AF138" s="7" t="s">
        <v>94</v>
      </c>
      <c r="AG138" s="27" t="s">
        <v>1276</v>
      </c>
      <c r="AH138" s="27"/>
      <c r="AI138" s="27"/>
      <c r="AJ138" s="27"/>
      <c r="AK138" s="27"/>
      <c r="AL138" s="27"/>
      <c r="AM138" s="27" t="s">
        <v>70</v>
      </c>
      <c r="AN138" s="27"/>
      <c r="AO138" s="27"/>
    </row>
    <row r="139" spans="1:41" s="1" customFormat="1" ht="45" customHeight="1" x14ac:dyDescent="0.15">
      <c r="A139" s="18">
        <v>100000</v>
      </c>
      <c r="B139" s="4" t="s">
        <v>57</v>
      </c>
      <c r="C139" s="18">
        <v>171412</v>
      </c>
      <c r="D139" s="4" t="s">
        <v>1287</v>
      </c>
      <c r="E139" s="4" t="s">
        <v>103</v>
      </c>
      <c r="F139" s="4" t="s">
        <v>60</v>
      </c>
      <c r="G139" s="4" t="s">
        <v>1249</v>
      </c>
      <c r="H139" s="4" t="s">
        <v>83</v>
      </c>
      <c r="I139" s="18">
        <v>57148</v>
      </c>
      <c r="J139" s="4" t="s">
        <v>1366</v>
      </c>
      <c r="K139" s="5"/>
      <c r="L139" s="6"/>
      <c r="M139" s="6"/>
      <c r="N139" s="6"/>
      <c r="O139" s="6"/>
      <c r="P139" s="6">
        <v>150000</v>
      </c>
      <c r="Q139" s="6"/>
      <c r="R139" s="6"/>
      <c r="S139" s="6"/>
      <c r="T139" s="6"/>
      <c r="U139" s="6"/>
      <c r="V139" s="6"/>
      <c r="W139" s="6"/>
      <c r="X139" s="6">
        <v>150000</v>
      </c>
      <c r="Y139" s="6"/>
      <c r="Z139" s="19" t="s">
        <v>1367</v>
      </c>
      <c r="AA139" s="28" t="s">
        <v>1364</v>
      </c>
      <c r="AB139" s="28"/>
      <c r="AC139" s="28" t="s">
        <v>1365</v>
      </c>
      <c r="AD139" s="28"/>
      <c r="AE139" s="4"/>
      <c r="AF139" s="4" t="s">
        <v>94</v>
      </c>
      <c r="AG139" s="28" t="s">
        <v>1276</v>
      </c>
      <c r="AH139" s="28"/>
      <c r="AI139" s="28"/>
      <c r="AJ139" s="28"/>
      <c r="AK139" s="28"/>
      <c r="AL139" s="28"/>
      <c r="AM139" s="28" t="s">
        <v>70</v>
      </c>
      <c r="AN139" s="28"/>
      <c r="AO139" s="28"/>
    </row>
    <row r="140" spans="1:41" s="1" customFormat="1" ht="45" customHeight="1" x14ac:dyDescent="0.15">
      <c r="A140" s="37">
        <v>100000</v>
      </c>
      <c r="B140" s="27" t="s">
        <v>57</v>
      </c>
      <c r="C140" s="20">
        <v>171412</v>
      </c>
      <c r="D140" s="27" t="s">
        <v>1287</v>
      </c>
      <c r="E140" s="27" t="s">
        <v>103</v>
      </c>
      <c r="F140" s="27" t="s">
        <v>60</v>
      </c>
      <c r="G140" s="27" t="s">
        <v>1249</v>
      </c>
      <c r="H140" s="27" t="s">
        <v>83</v>
      </c>
      <c r="I140" s="20">
        <v>57149</v>
      </c>
      <c r="J140" s="27" t="s">
        <v>1368</v>
      </c>
      <c r="K140" s="34">
        <v>1</v>
      </c>
      <c r="L140" s="30">
        <v>62941</v>
      </c>
      <c r="M140" s="30">
        <v>16276</v>
      </c>
      <c r="N140" s="30">
        <v>9299</v>
      </c>
      <c r="O140" s="30">
        <v>2078</v>
      </c>
      <c r="P140" s="30">
        <v>98706</v>
      </c>
      <c r="Q140" s="30"/>
      <c r="R140" s="30">
        <v>19695</v>
      </c>
      <c r="S140" s="30"/>
      <c r="T140" s="30"/>
      <c r="U140" s="30"/>
      <c r="V140" s="30"/>
      <c r="W140" s="30"/>
      <c r="X140" s="30">
        <v>208995</v>
      </c>
      <c r="Y140" s="30"/>
      <c r="Z140" s="26" t="s">
        <v>1369</v>
      </c>
      <c r="AA140" s="27" t="s">
        <v>1370</v>
      </c>
      <c r="AB140" s="27"/>
      <c r="AC140" s="27" t="s">
        <v>1371</v>
      </c>
      <c r="AD140" s="27"/>
      <c r="AE140" s="27"/>
      <c r="AF140" s="27" t="s">
        <v>94</v>
      </c>
      <c r="AG140" s="27" t="s">
        <v>1276</v>
      </c>
      <c r="AH140" s="27"/>
      <c r="AI140" s="27"/>
      <c r="AJ140" s="27"/>
      <c r="AK140" s="27"/>
      <c r="AL140" s="27"/>
      <c r="AM140" s="27" t="s">
        <v>70</v>
      </c>
      <c r="AN140" s="27"/>
      <c r="AO140" s="27"/>
    </row>
    <row r="141" spans="1:41" s="1" customFormat="1" ht="45" customHeight="1" x14ac:dyDescent="0.15">
      <c r="A141" s="18">
        <v>100000</v>
      </c>
      <c r="B141" s="4" t="s">
        <v>57</v>
      </c>
      <c r="C141" s="18">
        <v>171412</v>
      </c>
      <c r="D141" s="4" t="s">
        <v>1287</v>
      </c>
      <c r="E141" s="4" t="s">
        <v>103</v>
      </c>
      <c r="F141" s="4" t="s">
        <v>60</v>
      </c>
      <c r="G141" s="4" t="s">
        <v>1249</v>
      </c>
      <c r="H141" s="4" t="s">
        <v>83</v>
      </c>
      <c r="I141" s="18">
        <v>57150</v>
      </c>
      <c r="J141" s="4" t="s">
        <v>1372</v>
      </c>
      <c r="K141" s="5">
        <v>0.5</v>
      </c>
      <c r="L141" s="6">
        <v>21756</v>
      </c>
      <c r="M141" s="6">
        <v>11586</v>
      </c>
      <c r="N141" s="6">
        <v>8187</v>
      </c>
      <c r="O141" s="6">
        <v>15724</v>
      </c>
      <c r="P141" s="6">
        <v>49968</v>
      </c>
      <c r="Q141" s="6"/>
      <c r="R141" s="6">
        <v>35850</v>
      </c>
      <c r="S141" s="6"/>
      <c r="T141" s="6"/>
      <c r="U141" s="6"/>
      <c r="V141" s="6"/>
      <c r="W141" s="6"/>
      <c r="X141" s="6">
        <v>143071</v>
      </c>
      <c r="Y141" s="6"/>
      <c r="Z141" s="4" t="s">
        <v>1373</v>
      </c>
      <c r="AA141" s="28" t="s">
        <v>1374</v>
      </c>
      <c r="AB141" s="28"/>
      <c r="AC141" s="28" t="s">
        <v>1375</v>
      </c>
      <c r="AD141" s="28"/>
      <c r="AE141" s="4"/>
      <c r="AF141" s="4" t="s">
        <v>94</v>
      </c>
      <c r="AG141" s="28" t="s">
        <v>1276</v>
      </c>
      <c r="AH141" s="28"/>
      <c r="AI141" s="28"/>
      <c r="AJ141" s="28"/>
      <c r="AK141" s="28"/>
      <c r="AL141" s="28"/>
      <c r="AM141" s="28" t="s">
        <v>70</v>
      </c>
      <c r="AN141" s="28"/>
      <c r="AO141" s="28"/>
    </row>
    <row r="142" spans="1:41" s="1" customFormat="1" ht="45" customHeight="1" x14ac:dyDescent="0.15">
      <c r="A142" s="37">
        <v>100000</v>
      </c>
      <c r="B142" s="27" t="s">
        <v>57</v>
      </c>
      <c r="C142" s="20">
        <v>1716</v>
      </c>
      <c r="D142" s="27" t="s">
        <v>1290</v>
      </c>
      <c r="E142" s="27" t="s">
        <v>465</v>
      </c>
      <c r="F142" s="27" t="s">
        <v>622</v>
      </c>
      <c r="G142" s="27" t="s">
        <v>104</v>
      </c>
      <c r="H142" s="27" t="s">
        <v>853</v>
      </c>
      <c r="I142" s="20">
        <v>57154</v>
      </c>
      <c r="J142" s="27" t="s">
        <v>1381</v>
      </c>
      <c r="K142" s="34"/>
      <c r="L142" s="30"/>
      <c r="M142" s="30"/>
      <c r="N142" s="30"/>
      <c r="O142" s="30"/>
      <c r="P142" s="30">
        <v>2622070</v>
      </c>
      <c r="Q142" s="30"/>
      <c r="R142" s="30"/>
      <c r="S142" s="30"/>
      <c r="T142" s="30"/>
      <c r="U142" s="30"/>
      <c r="V142" s="30"/>
      <c r="W142" s="30"/>
      <c r="X142" s="30">
        <v>2622070</v>
      </c>
      <c r="Y142" s="30"/>
      <c r="Z142" s="26" t="s">
        <v>1382</v>
      </c>
      <c r="AA142" s="27" t="s">
        <v>1383</v>
      </c>
      <c r="AB142" s="27"/>
      <c r="AC142" s="26" t="s">
        <v>1384</v>
      </c>
      <c r="AD142" s="26"/>
      <c r="AE142" s="27"/>
      <c r="AF142" s="27" t="s">
        <v>67</v>
      </c>
      <c r="AG142" s="27" t="s">
        <v>1385</v>
      </c>
      <c r="AH142" s="27"/>
      <c r="AI142" s="27"/>
      <c r="AJ142" s="27"/>
      <c r="AK142" s="27"/>
      <c r="AL142" s="27"/>
      <c r="AM142" s="27" t="s">
        <v>179</v>
      </c>
      <c r="AN142" s="27"/>
      <c r="AO142" s="27"/>
    </row>
    <row r="143" spans="1:41" s="1" customFormat="1" ht="45" customHeight="1" x14ac:dyDescent="0.15">
      <c r="A143" s="36">
        <v>100000</v>
      </c>
      <c r="B143" s="28" t="s">
        <v>57</v>
      </c>
      <c r="C143" s="18">
        <v>1716</v>
      </c>
      <c r="D143" s="28" t="s">
        <v>1290</v>
      </c>
      <c r="E143" s="28" t="s">
        <v>465</v>
      </c>
      <c r="F143" s="28" t="s">
        <v>622</v>
      </c>
      <c r="G143" s="28" t="s">
        <v>104</v>
      </c>
      <c r="H143" s="28" t="s">
        <v>853</v>
      </c>
      <c r="I143" s="18">
        <v>57156</v>
      </c>
      <c r="J143" s="28" t="s">
        <v>1386</v>
      </c>
      <c r="K143" s="33"/>
      <c r="L143" s="29"/>
      <c r="M143" s="29"/>
      <c r="N143" s="29"/>
      <c r="O143" s="29"/>
      <c r="P143" s="29">
        <v>112997</v>
      </c>
      <c r="Q143" s="29"/>
      <c r="R143" s="29"/>
      <c r="S143" s="29"/>
      <c r="T143" s="29"/>
      <c r="U143" s="29"/>
      <c r="V143" s="29"/>
      <c r="W143" s="29"/>
      <c r="X143" s="29">
        <v>112997</v>
      </c>
      <c r="Y143" s="29"/>
      <c r="Z143" s="25" t="s">
        <v>1387</v>
      </c>
      <c r="AA143" s="28" t="s">
        <v>1383</v>
      </c>
      <c r="AB143" s="28"/>
      <c r="AC143" s="25" t="s">
        <v>1384</v>
      </c>
      <c r="AD143" s="25"/>
      <c r="AE143" s="28"/>
      <c r="AF143" s="28" t="s">
        <v>67</v>
      </c>
      <c r="AG143" s="28" t="s">
        <v>1385</v>
      </c>
      <c r="AH143" s="28"/>
      <c r="AI143" s="28"/>
      <c r="AJ143" s="28"/>
      <c r="AK143" s="28"/>
      <c r="AL143" s="28"/>
      <c r="AM143" s="28" t="s">
        <v>179</v>
      </c>
      <c r="AN143" s="28"/>
      <c r="AO143" s="28"/>
    </row>
    <row r="144" spans="1:41" s="1" customFormat="1" ht="45" customHeight="1" x14ac:dyDescent="0.15">
      <c r="A144" s="37">
        <v>100000</v>
      </c>
      <c r="B144" s="27" t="s">
        <v>57</v>
      </c>
      <c r="C144" s="20">
        <v>1623</v>
      </c>
      <c r="D144" s="27" t="s">
        <v>1388</v>
      </c>
      <c r="E144" s="27" t="s">
        <v>103</v>
      </c>
      <c r="F144" s="27" t="s">
        <v>83</v>
      </c>
      <c r="G144" s="27" t="s">
        <v>61</v>
      </c>
      <c r="H144" s="27" t="s">
        <v>83</v>
      </c>
      <c r="I144" s="20">
        <v>57160</v>
      </c>
      <c r="J144" s="27" t="s">
        <v>1389</v>
      </c>
      <c r="K144" s="34">
        <v>1</v>
      </c>
      <c r="L144" s="30">
        <v>147000</v>
      </c>
      <c r="M144" s="30">
        <v>27552</v>
      </c>
      <c r="N144" s="30">
        <v>11570</v>
      </c>
      <c r="O144" s="30"/>
      <c r="P144" s="30"/>
      <c r="Q144" s="30"/>
      <c r="R144" s="30"/>
      <c r="S144" s="30"/>
      <c r="T144" s="30"/>
      <c r="U144" s="30"/>
      <c r="V144" s="30"/>
      <c r="W144" s="30"/>
      <c r="X144" s="30">
        <v>186122</v>
      </c>
      <c r="Y144" s="30"/>
      <c r="Z144" s="26" t="s">
        <v>1390</v>
      </c>
      <c r="AA144" s="27" t="s">
        <v>1391</v>
      </c>
      <c r="AB144" s="27"/>
      <c r="AC144" s="26" t="s">
        <v>1392</v>
      </c>
      <c r="AD144" s="26"/>
      <c r="AE144" s="27"/>
      <c r="AF144" s="27" t="s">
        <v>67</v>
      </c>
      <c r="AG144" s="26" t="s">
        <v>1393</v>
      </c>
      <c r="AH144" s="26"/>
      <c r="AI144" s="26"/>
      <c r="AJ144" s="26"/>
      <c r="AK144" s="26"/>
      <c r="AL144" s="26"/>
      <c r="AM144" s="27" t="s">
        <v>70</v>
      </c>
      <c r="AN144" s="27"/>
      <c r="AO144" s="27"/>
    </row>
    <row r="145" spans="1:41" s="1" customFormat="1" ht="45" customHeight="1" x14ac:dyDescent="0.15">
      <c r="A145" s="18">
        <v>100000</v>
      </c>
      <c r="B145" s="4" t="s">
        <v>57</v>
      </c>
      <c r="C145" s="18">
        <v>171412</v>
      </c>
      <c r="D145" s="4" t="s">
        <v>1287</v>
      </c>
      <c r="E145" s="4" t="s">
        <v>103</v>
      </c>
      <c r="F145" s="4" t="s">
        <v>60</v>
      </c>
      <c r="G145" s="4" t="s">
        <v>1249</v>
      </c>
      <c r="H145" s="4" t="s">
        <v>83</v>
      </c>
      <c r="I145" s="18">
        <v>57161</v>
      </c>
      <c r="J145" s="4" t="s">
        <v>1394</v>
      </c>
      <c r="K145" s="5">
        <v>0.5</v>
      </c>
      <c r="L145" s="6">
        <v>21756</v>
      </c>
      <c r="M145" s="6">
        <v>11586</v>
      </c>
      <c r="N145" s="6">
        <v>8187</v>
      </c>
      <c r="O145" s="6">
        <v>4156</v>
      </c>
      <c r="P145" s="6">
        <v>55413</v>
      </c>
      <c r="Q145" s="6"/>
      <c r="R145" s="6">
        <v>39390</v>
      </c>
      <c r="S145" s="6"/>
      <c r="T145" s="6"/>
      <c r="U145" s="6"/>
      <c r="V145" s="6"/>
      <c r="W145" s="6"/>
      <c r="X145" s="6">
        <v>140488</v>
      </c>
      <c r="Y145" s="6"/>
      <c r="Z145" s="19" t="s">
        <v>1395</v>
      </c>
      <c r="AA145" s="28" t="s">
        <v>1396</v>
      </c>
      <c r="AB145" s="28"/>
      <c r="AC145" s="28" t="s">
        <v>1397</v>
      </c>
      <c r="AD145" s="28"/>
      <c r="AE145" s="4"/>
      <c r="AF145" s="4" t="s">
        <v>94</v>
      </c>
      <c r="AG145" s="28" t="s">
        <v>1276</v>
      </c>
      <c r="AH145" s="28"/>
      <c r="AI145" s="28"/>
      <c r="AJ145" s="28"/>
      <c r="AK145" s="28"/>
      <c r="AL145" s="28"/>
      <c r="AM145" s="28" t="s">
        <v>70</v>
      </c>
      <c r="AN145" s="28"/>
      <c r="AO145" s="28"/>
    </row>
    <row r="146" spans="1:41" s="1" customFormat="1" ht="45" customHeight="1" x14ac:dyDescent="0.15">
      <c r="A146" s="37">
        <v>100000</v>
      </c>
      <c r="B146" s="27" t="s">
        <v>57</v>
      </c>
      <c r="C146" s="20">
        <v>171413</v>
      </c>
      <c r="D146" s="27" t="s">
        <v>1403</v>
      </c>
      <c r="E146" s="27" t="s">
        <v>599</v>
      </c>
      <c r="F146" s="27" t="s">
        <v>60</v>
      </c>
      <c r="G146" s="27" t="s">
        <v>61</v>
      </c>
      <c r="H146" s="27" t="s">
        <v>83</v>
      </c>
      <c r="I146" s="20">
        <v>57176</v>
      </c>
      <c r="J146" s="27" t="s">
        <v>1404</v>
      </c>
      <c r="K146" s="34"/>
      <c r="L146" s="30"/>
      <c r="M146" s="30"/>
      <c r="N146" s="30"/>
      <c r="O146" s="30"/>
      <c r="P146" s="30">
        <v>3834150</v>
      </c>
      <c r="Q146" s="30"/>
      <c r="R146" s="30"/>
      <c r="S146" s="30"/>
      <c r="T146" s="30"/>
      <c r="U146" s="30"/>
      <c r="V146" s="30"/>
      <c r="W146" s="30"/>
      <c r="X146" s="30">
        <v>3834150</v>
      </c>
      <c r="Y146" s="30"/>
      <c r="Z146" s="26" t="s">
        <v>1405</v>
      </c>
      <c r="AA146" s="27" t="s">
        <v>1406</v>
      </c>
      <c r="AB146" s="27"/>
      <c r="AC146" s="26" t="s">
        <v>1407</v>
      </c>
      <c r="AD146" s="26"/>
      <c r="AE146" s="27"/>
      <c r="AF146" s="27" t="s">
        <v>67</v>
      </c>
      <c r="AG146" s="26" t="s">
        <v>1408</v>
      </c>
      <c r="AH146" s="26"/>
      <c r="AI146" s="26"/>
      <c r="AJ146" s="26"/>
      <c r="AK146" s="26"/>
      <c r="AL146" s="26"/>
      <c r="AM146" s="27" t="s">
        <v>70</v>
      </c>
      <c r="AN146" s="27"/>
      <c r="AO146" s="27"/>
    </row>
    <row r="147" spans="1:41" s="1" customFormat="1" ht="45" customHeight="1" x14ac:dyDescent="0.15">
      <c r="A147" s="36">
        <v>100000</v>
      </c>
      <c r="B147" s="28" t="s">
        <v>57</v>
      </c>
      <c r="C147" s="18">
        <v>1713</v>
      </c>
      <c r="D147" s="28" t="s">
        <v>875</v>
      </c>
      <c r="E147" s="28" t="s">
        <v>245</v>
      </c>
      <c r="F147" s="28" t="s">
        <v>127</v>
      </c>
      <c r="G147" s="28" t="s">
        <v>61</v>
      </c>
      <c r="H147" s="28" t="s">
        <v>83</v>
      </c>
      <c r="I147" s="18">
        <v>57182</v>
      </c>
      <c r="J147" s="28" t="s">
        <v>1409</v>
      </c>
      <c r="K147" s="33">
        <v>9.5</v>
      </c>
      <c r="L147" s="29">
        <v>526463</v>
      </c>
      <c r="M147" s="29">
        <v>171172</v>
      </c>
      <c r="N147" s="29">
        <v>113013</v>
      </c>
      <c r="O147" s="29">
        <v>3000</v>
      </c>
      <c r="P147" s="29">
        <v>86585</v>
      </c>
      <c r="Q147" s="29"/>
      <c r="R147" s="29">
        <v>41900</v>
      </c>
      <c r="S147" s="29"/>
      <c r="T147" s="29"/>
      <c r="U147" s="29"/>
      <c r="V147" s="29"/>
      <c r="W147" s="29"/>
      <c r="X147" s="29">
        <v>942133</v>
      </c>
      <c r="Y147" s="29"/>
      <c r="Z147" s="25" t="s">
        <v>1410</v>
      </c>
      <c r="AA147" s="28" t="s">
        <v>1411</v>
      </c>
      <c r="AB147" s="28"/>
      <c r="AC147" s="28" t="s">
        <v>1412</v>
      </c>
      <c r="AD147" s="28"/>
      <c r="AE147" s="28"/>
      <c r="AF147" s="28" t="s">
        <v>94</v>
      </c>
      <c r="AG147" s="28" t="s">
        <v>69</v>
      </c>
      <c r="AH147" s="28"/>
      <c r="AI147" s="28"/>
      <c r="AJ147" s="28"/>
      <c r="AK147" s="28"/>
      <c r="AL147" s="28"/>
      <c r="AM147" s="28" t="s">
        <v>277</v>
      </c>
      <c r="AN147" s="28"/>
      <c r="AO147" s="28"/>
    </row>
    <row r="148" spans="1:41" s="1" customFormat="1" ht="45" customHeight="1" x14ac:dyDescent="0.15">
      <c r="A148" s="37">
        <v>100000</v>
      </c>
      <c r="B148" s="27" t="s">
        <v>57</v>
      </c>
      <c r="C148" s="20">
        <v>2115</v>
      </c>
      <c r="D148" s="27" t="s">
        <v>898</v>
      </c>
      <c r="E148" s="27" t="s">
        <v>335</v>
      </c>
      <c r="F148" s="27" t="s">
        <v>307</v>
      </c>
      <c r="G148" s="27" t="s">
        <v>128</v>
      </c>
      <c r="H148" s="27" t="s">
        <v>83</v>
      </c>
      <c r="I148" s="20">
        <v>57184</v>
      </c>
      <c r="J148" s="27" t="s">
        <v>1416</v>
      </c>
      <c r="K148" s="34">
        <v>1</v>
      </c>
      <c r="L148" s="30">
        <v>79973</v>
      </c>
      <c r="M148" s="30">
        <v>25191</v>
      </c>
      <c r="N148" s="30">
        <v>9760</v>
      </c>
      <c r="O148" s="30"/>
      <c r="P148" s="30">
        <v>85000</v>
      </c>
      <c r="Q148" s="30"/>
      <c r="R148" s="30"/>
      <c r="S148" s="30"/>
      <c r="T148" s="30"/>
      <c r="U148" s="30"/>
      <c r="V148" s="30"/>
      <c r="W148" s="30"/>
      <c r="X148" s="30">
        <v>199924</v>
      </c>
      <c r="Y148" s="30"/>
      <c r="Z148" s="26" t="s">
        <v>1417</v>
      </c>
      <c r="AA148" s="27" t="s">
        <v>999</v>
      </c>
      <c r="AB148" s="27"/>
      <c r="AC148" s="27" t="s">
        <v>1000</v>
      </c>
      <c r="AD148" s="27"/>
      <c r="AE148" s="27"/>
      <c r="AF148" s="27" t="s">
        <v>67</v>
      </c>
      <c r="AG148" s="26" t="s">
        <v>1418</v>
      </c>
      <c r="AH148" s="26"/>
      <c r="AI148" s="26"/>
      <c r="AJ148" s="26"/>
      <c r="AK148" s="26"/>
      <c r="AL148" s="26"/>
      <c r="AM148" s="27" t="s">
        <v>70</v>
      </c>
      <c r="AN148" s="27"/>
      <c r="AO148" s="27"/>
    </row>
    <row r="149" spans="1:41" s="1" customFormat="1" ht="45" customHeight="1" x14ac:dyDescent="0.15">
      <c r="A149" s="18">
        <v>100000</v>
      </c>
      <c r="B149" s="4" t="s">
        <v>57</v>
      </c>
      <c r="C149" s="18">
        <v>171415</v>
      </c>
      <c r="D149" s="4" t="s">
        <v>1271</v>
      </c>
      <c r="E149" s="4" t="s">
        <v>1452</v>
      </c>
      <c r="F149" s="4" t="s">
        <v>83</v>
      </c>
      <c r="G149" s="4" t="s">
        <v>279</v>
      </c>
      <c r="H149" s="4" t="s">
        <v>83</v>
      </c>
      <c r="I149" s="18">
        <v>57221</v>
      </c>
      <c r="J149" s="4" t="s">
        <v>1453</v>
      </c>
      <c r="K149" s="5">
        <v>4</v>
      </c>
      <c r="L149" s="6">
        <v>170547</v>
      </c>
      <c r="M149" s="6">
        <v>11157</v>
      </c>
      <c r="N149" s="6">
        <v>9690</v>
      </c>
      <c r="O149" s="6"/>
      <c r="P149" s="6"/>
      <c r="Q149" s="6"/>
      <c r="R149" s="6"/>
      <c r="S149" s="6"/>
      <c r="T149" s="6"/>
      <c r="U149" s="6"/>
      <c r="V149" s="6"/>
      <c r="W149" s="6"/>
      <c r="X149" s="6">
        <v>191394</v>
      </c>
      <c r="Y149" s="6"/>
      <c r="Z149" s="4" t="s">
        <v>1454</v>
      </c>
      <c r="AA149" s="28" t="s">
        <v>242</v>
      </c>
      <c r="AB149" s="28"/>
      <c r="AC149" s="28" t="s">
        <v>431</v>
      </c>
      <c r="AD149" s="28"/>
      <c r="AE149" s="4"/>
      <c r="AF149" s="4" t="s">
        <v>94</v>
      </c>
      <c r="AG149" s="28" t="s">
        <v>1276</v>
      </c>
      <c r="AH149" s="28"/>
      <c r="AI149" s="28"/>
      <c r="AJ149" s="28"/>
      <c r="AK149" s="28"/>
      <c r="AL149" s="28"/>
      <c r="AM149" s="28" t="s">
        <v>83</v>
      </c>
      <c r="AN149" s="28"/>
      <c r="AO149" s="28"/>
    </row>
    <row r="150" spans="1:41" s="1" customFormat="1" ht="45" customHeight="1" x14ac:dyDescent="0.15">
      <c r="A150" s="20">
        <v>100000</v>
      </c>
      <c r="B150" s="7" t="s">
        <v>57</v>
      </c>
      <c r="C150" s="20">
        <v>171413</v>
      </c>
      <c r="D150" s="7" t="s">
        <v>1403</v>
      </c>
      <c r="E150" s="7" t="s">
        <v>83</v>
      </c>
      <c r="F150" s="7" t="s">
        <v>60</v>
      </c>
      <c r="G150" s="7" t="s">
        <v>239</v>
      </c>
      <c r="H150" s="7" t="s">
        <v>83</v>
      </c>
      <c r="I150" s="20">
        <v>57224</v>
      </c>
      <c r="J150" s="7" t="s">
        <v>1455</v>
      </c>
      <c r="K150" s="8">
        <v>70.709999999999994</v>
      </c>
      <c r="L150" s="9">
        <v>2967462</v>
      </c>
      <c r="M150" s="9">
        <v>70535</v>
      </c>
      <c r="N150" s="9">
        <v>221076</v>
      </c>
      <c r="O150" s="9"/>
      <c r="P150" s="9"/>
      <c r="Q150" s="9"/>
      <c r="R150" s="9"/>
      <c r="S150" s="9"/>
      <c r="T150" s="9"/>
      <c r="U150" s="9"/>
      <c r="V150" s="9"/>
      <c r="W150" s="9"/>
      <c r="X150" s="9">
        <v>3259073</v>
      </c>
      <c r="Y150" s="9"/>
      <c r="Z150" s="7" t="s">
        <v>1456</v>
      </c>
      <c r="AA150" s="27" t="s">
        <v>242</v>
      </c>
      <c r="AB150" s="27"/>
      <c r="AC150" s="27" t="s">
        <v>431</v>
      </c>
      <c r="AD150" s="27"/>
      <c r="AE150" s="7"/>
      <c r="AF150" s="7" t="s">
        <v>94</v>
      </c>
      <c r="AG150" s="27" t="s">
        <v>1276</v>
      </c>
      <c r="AH150" s="27"/>
      <c r="AI150" s="27"/>
      <c r="AJ150" s="27"/>
      <c r="AK150" s="27"/>
      <c r="AL150" s="27"/>
      <c r="AM150" s="27" t="s">
        <v>70</v>
      </c>
      <c r="AN150" s="27"/>
      <c r="AO150" s="27"/>
    </row>
    <row r="151" spans="1:41" s="1" customFormat="1" ht="45" customHeight="1" x14ac:dyDescent="0.15">
      <c r="A151" s="36">
        <v>100000</v>
      </c>
      <c r="B151" s="28" t="s">
        <v>57</v>
      </c>
      <c r="C151" s="18">
        <v>1623</v>
      </c>
      <c r="D151" s="28" t="s">
        <v>1388</v>
      </c>
      <c r="E151" s="28" t="s">
        <v>72</v>
      </c>
      <c r="F151" s="28" t="s">
        <v>73</v>
      </c>
      <c r="G151" s="28" t="s">
        <v>61</v>
      </c>
      <c r="H151" s="28" t="s">
        <v>493</v>
      </c>
      <c r="I151" s="18">
        <v>57238</v>
      </c>
      <c r="J151" s="28" t="s">
        <v>1457</v>
      </c>
      <c r="K151" s="33">
        <v>1</v>
      </c>
      <c r="L151" s="29">
        <v>116027</v>
      </c>
      <c r="M151" s="29">
        <v>23785</v>
      </c>
      <c r="N151" s="29">
        <v>10732</v>
      </c>
      <c r="O151" s="29"/>
      <c r="P151" s="29">
        <v>228</v>
      </c>
      <c r="Q151" s="29">
        <v>2100</v>
      </c>
      <c r="R151" s="29"/>
      <c r="S151" s="29"/>
      <c r="T151" s="29"/>
      <c r="U151" s="29"/>
      <c r="V151" s="29"/>
      <c r="W151" s="29"/>
      <c r="X151" s="29">
        <v>152872</v>
      </c>
      <c r="Y151" s="29"/>
      <c r="Z151" s="25" t="s">
        <v>1458</v>
      </c>
      <c r="AA151" s="28" t="s">
        <v>1459</v>
      </c>
      <c r="AB151" s="28"/>
      <c r="AC151" s="25" t="s">
        <v>1460</v>
      </c>
      <c r="AD151" s="25"/>
      <c r="AE151" s="28"/>
      <c r="AF151" s="28" t="s">
        <v>67</v>
      </c>
      <c r="AG151" s="25" t="s">
        <v>1461</v>
      </c>
      <c r="AH151" s="25"/>
      <c r="AI151" s="25"/>
      <c r="AJ151" s="25"/>
      <c r="AK151" s="25"/>
      <c r="AL151" s="25"/>
      <c r="AM151" s="28" t="s">
        <v>133</v>
      </c>
      <c r="AN151" s="28"/>
      <c r="AO151" s="28"/>
    </row>
    <row r="152" spans="1:41" s="1" customFormat="1" ht="45" customHeight="1" x14ac:dyDescent="0.15">
      <c r="A152" s="37">
        <v>100000</v>
      </c>
      <c r="B152" s="27" t="s">
        <v>57</v>
      </c>
      <c r="C152" s="20">
        <v>1517</v>
      </c>
      <c r="D152" s="27" t="s">
        <v>347</v>
      </c>
      <c r="E152" s="27" t="s">
        <v>238</v>
      </c>
      <c r="F152" s="27" t="s">
        <v>83</v>
      </c>
      <c r="G152" s="27" t="s">
        <v>134</v>
      </c>
      <c r="H152" s="27" t="s">
        <v>83</v>
      </c>
      <c r="I152" s="20">
        <v>57245</v>
      </c>
      <c r="J152" s="27" t="s">
        <v>1471</v>
      </c>
      <c r="K152" s="34"/>
      <c r="L152" s="30"/>
      <c r="M152" s="30"/>
      <c r="N152" s="30"/>
      <c r="O152" s="30"/>
      <c r="P152" s="30"/>
      <c r="Q152" s="30"/>
      <c r="R152" s="30"/>
      <c r="S152" s="30"/>
      <c r="T152" s="30"/>
      <c r="U152" s="30"/>
      <c r="V152" s="30"/>
      <c r="W152" s="30"/>
      <c r="X152" s="30"/>
      <c r="Y152" s="32">
        <v>-84272</v>
      </c>
      <c r="Z152" s="26" t="s">
        <v>1472</v>
      </c>
      <c r="AA152" s="27" t="s">
        <v>1473</v>
      </c>
      <c r="AB152" s="27"/>
      <c r="AC152" s="26" t="s">
        <v>1474</v>
      </c>
      <c r="AD152" s="26"/>
      <c r="AE152" s="27"/>
      <c r="AF152" s="27" t="s">
        <v>94</v>
      </c>
      <c r="AG152" s="27" t="s">
        <v>1475</v>
      </c>
      <c r="AH152" s="27"/>
      <c r="AI152" s="27"/>
      <c r="AJ152" s="27"/>
      <c r="AK152" s="27"/>
      <c r="AL152" s="27"/>
      <c r="AM152" s="27" t="s">
        <v>133</v>
      </c>
      <c r="AN152" s="27"/>
      <c r="AO152" s="27"/>
    </row>
    <row r="153" spans="1:41" s="1" customFormat="1" ht="45" customHeight="1" x14ac:dyDescent="0.15">
      <c r="A153" s="36">
        <v>100000</v>
      </c>
      <c r="B153" s="28" t="s">
        <v>57</v>
      </c>
      <c r="C153" s="18">
        <v>1623</v>
      </c>
      <c r="D153" s="28" t="s">
        <v>1388</v>
      </c>
      <c r="E153" s="28" t="s">
        <v>59</v>
      </c>
      <c r="F153" s="28" t="s">
        <v>83</v>
      </c>
      <c r="G153" s="28" t="s">
        <v>134</v>
      </c>
      <c r="H153" s="28" t="s">
        <v>83</v>
      </c>
      <c r="I153" s="18">
        <v>57248</v>
      </c>
      <c r="J153" s="28" t="s">
        <v>1476</v>
      </c>
      <c r="K153" s="33"/>
      <c r="L153" s="29"/>
      <c r="M153" s="29"/>
      <c r="N153" s="29"/>
      <c r="O153" s="29"/>
      <c r="P153" s="29"/>
      <c r="Q153" s="29"/>
      <c r="R153" s="29"/>
      <c r="S153" s="29"/>
      <c r="T153" s="29"/>
      <c r="U153" s="29"/>
      <c r="V153" s="29"/>
      <c r="W153" s="29"/>
      <c r="X153" s="29"/>
      <c r="Y153" s="31">
        <v>-1273363</v>
      </c>
      <c r="Z153" s="25" t="s">
        <v>1477</v>
      </c>
      <c r="AA153" s="28" t="s">
        <v>1478</v>
      </c>
      <c r="AB153" s="28"/>
      <c r="AC153" s="28" t="s">
        <v>1479</v>
      </c>
      <c r="AD153" s="28"/>
      <c r="AE153" s="28"/>
      <c r="AF153" s="28" t="s">
        <v>94</v>
      </c>
      <c r="AG153" s="28" t="s">
        <v>352</v>
      </c>
      <c r="AH153" s="28"/>
      <c r="AI153" s="28"/>
      <c r="AJ153" s="28"/>
      <c r="AK153" s="28"/>
      <c r="AL153" s="28"/>
      <c r="AM153" s="28" t="s">
        <v>83</v>
      </c>
      <c r="AN153" s="28"/>
      <c r="AO153" s="28"/>
    </row>
    <row r="154" spans="1:41" s="1" customFormat="1" ht="45" customHeight="1" x14ac:dyDescent="0.15">
      <c r="A154" s="20">
        <v>100000</v>
      </c>
      <c r="B154" s="7" t="s">
        <v>57</v>
      </c>
      <c r="C154" s="20">
        <v>171413</v>
      </c>
      <c r="D154" s="7" t="s">
        <v>1403</v>
      </c>
      <c r="E154" s="7" t="s">
        <v>103</v>
      </c>
      <c r="F154" s="7" t="s">
        <v>60</v>
      </c>
      <c r="G154" s="7" t="s">
        <v>1249</v>
      </c>
      <c r="H154" s="7" t="s">
        <v>83</v>
      </c>
      <c r="I154" s="20">
        <v>57249</v>
      </c>
      <c r="J154" s="7" t="s">
        <v>1480</v>
      </c>
      <c r="K154" s="8"/>
      <c r="L154" s="9"/>
      <c r="M154" s="9"/>
      <c r="N154" s="9"/>
      <c r="O154" s="9"/>
      <c r="P154" s="9">
        <v>125000</v>
      </c>
      <c r="Q154" s="9"/>
      <c r="R154" s="9"/>
      <c r="S154" s="9"/>
      <c r="T154" s="9"/>
      <c r="U154" s="9"/>
      <c r="V154" s="9"/>
      <c r="W154" s="9"/>
      <c r="X154" s="9">
        <v>125000</v>
      </c>
      <c r="Y154" s="9"/>
      <c r="Z154" s="7" t="s">
        <v>1481</v>
      </c>
      <c r="AA154" s="27" t="s">
        <v>1482</v>
      </c>
      <c r="AB154" s="27"/>
      <c r="AC154" s="27" t="s">
        <v>1483</v>
      </c>
      <c r="AD154" s="27"/>
      <c r="AE154" s="7"/>
      <c r="AF154" s="7" t="s">
        <v>67</v>
      </c>
      <c r="AG154" s="27" t="s">
        <v>1356</v>
      </c>
      <c r="AH154" s="27"/>
      <c r="AI154" s="27"/>
      <c r="AJ154" s="27"/>
      <c r="AK154" s="27"/>
      <c r="AL154" s="27"/>
      <c r="AM154" s="27" t="s">
        <v>70</v>
      </c>
      <c r="AN154" s="27"/>
      <c r="AO154" s="27"/>
    </row>
    <row r="155" spans="1:41" s="1" customFormat="1" ht="45" customHeight="1" x14ac:dyDescent="0.15">
      <c r="A155" s="18">
        <v>100000</v>
      </c>
      <c r="B155" s="4" t="s">
        <v>57</v>
      </c>
      <c r="C155" s="18">
        <v>171413</v>
      </c>
      <c r="D155" s="4" t="s">
        <v>1403</v>
      </c>
      <c r="E155" s="4" t="s">
        <v>103</v>
      </c>
      <c r="F155" s="4" t="s">
        <v>60</v>
      </c>
      <c r="G155" s="4" t="s">
        <v>1249</v>
      </c>
      <c r="H155" s="4" t="s">
        <v>83</v>
      </c>
      <c r="I155" s="18">
        <v>57250</v>
      </c>
      <c r="J155" s="4" t="s">
        <v>1484</v>
      </c>
      <c r="K155" s="5"/>
      <c r="L155" s="6"/>
      <c r="M155" s="6"/>
      <c r="N155" s="6"/>
      <c r="O155" s="6"/>
      <c r="P155" s="6">
        <v>125000</v>
      </c>
      <c r="Q155" s="6"/>
      <c r="R155" s="6"/>
      <c r="S155" s="6"/>
      <c r="T155" s="6"/>
      <c r="U155" s="6"/>
      <c r="V155" s="6"/>
      <c r="W155" s="6"/>
      <c r="X155" s="6">
        <v>125000</v>
      </c>
      <c r="Y155" s="6"/>
      <c r="Z155" s="4" t="s">
        <v>1485</v>
      </c>
      <c r="AA155" s="28" t="s">
        <v>1486</v>
      </c>
      <c r="AB155" s="28"/>
      <c r="AC155" s="28" t="s">
        <v>1487</v>
      </c>
      <c r="AD155" s="28"/>
      <c r="AE155" s="4"/>
      <c r="AF155" s="4" t="s">
        <v>67</v>
      </c>
      <c r="AG155" s="28" t="s">
        <v>1356</v>
      </c>
      <c r="AH155" s="28"/>
      <c r="AI155" s="28"/>
      <c r="AJ155" s="28"/>
      <c r="AK155" s="28"/>
      <c r="AL155" s="28"/>
      <c r="AM155" s="28" t="s">
        <v>70</v>
      </c>
      <c r="AN155" s="28"/>
      <c r="AO155" s="28"/>
    </row>
    <row r="156" spans="1:41" s="1" customFormat="1" ht="45" customHeight="1" x14ac:dyDescent="0.15">
      <c r="A156" s="20">
        <v>100000</v>
      </c>
      <c r="B156" s="7" t="s">
        <v>57</v>
      </c>
      <c r="C156" s="20">
        <v>171413</v>
      </c>
      <c r="D156" s="7" t="s">
        <v>1403</v>
      </c>
      <c r="E156" s="7" t="s">
        <v>103</v>
      </c>
      <c r="F156" s="7" t="s">
        <v>60</v>
      </c>
      <c r="G156" s="7" t="s">
        <v>1249</v>
      </c>
      <c r="H156" s="7" t="s">
        <v>83</v>
      </c>
      <c r="I156" s="20">
        <v>57259</v>
      </c>
      <c r="J156" s="7" t="s">
        <v>1522</v>
      </c>
      <c r="K156" s="8">
        <v>3.5</v>
      </c>
      <c r="L156" s="9">
        <v>174075</v>
      </c>
      <c r="M156" s="9">
        <v>56614</v>
      </c>
      <c r="N156" s="9">
        <v>31300</v>
      </c>
      <c r="O156" s="9">
        <v>31433</v>
      </c>
      <c r="P156" s="9">
        <v>329792</v>
      </c>
      <c r="Q156" s="9"/>
      <c r="R156" s="9">
        <v>82867</v>
      </c>
      <c r="S156" s="9"/>
      <c r="T156" s="9"/>
      <c r="U156" s="9"/>
      <c r="V156" s="9"/>
      <c r="W156" s="9"/>
      <c r="X156" s="9">
        <v>706081</v>
      </c>
      <c r="Y156" s="9"/>
      <c r="Z156" s="7" t="s">
        <v>1523</v>
      </c>
      <c r="AA156" s="26" t="s">
        <v>1524</v>
      </c>
      <c r="AB156" s="26"/>
      <c r="AC156" s="27" t="s">
        <v>1525</v>
      </c>
      <c r="AD156" s="27"/>
      <c r="AE156" s="7"/>
      <c r="AF156" s="7" t="s">
        <v>67</v>
      </c>
      <c r="AG156" s="27" t="s">
        <v>1526</v>
      </c>
      <c r="AH156" s="27"/>
      <c r="AI156" s="27"/>
      <c r="AJ156" s="27"/>
      <c r="AK156" s="27"/>
      <c r="AL156" s="27"/>
      <c r="AM156" s="27" t="s">
        <v>70</v>
      </c>
      <c r="AN156" s="27"/>
      <c r="AO156" s="27"/>
    </row>
    <row r="157" spans="1:41" s="1" customFormat="1" ht="45" customHeight="1" x14ac:dyDescent="0.15">
      <c r="A157" s="18">
        <v>100000</v>
      </c>
      <c r="B157" s="4" t="s">
        <v>57</v>
      </c>
      <c r="C157" s="18">
        <v>171413</v>
      </c>
      <c r="D157" s="4" t="s">
        <v>1403</v>
      </c>
      <c r="E157" s="4" t="s">
        <v>103</v>
      </c>
      <c r="F157" s="4" t="s">
        <v>60</v>
      </c>
      <c r="G157" s="4" t="s">
        <v>1249</v>
      </c>
      <c r="H157" s="4" t="s">
        <v>83</v>
      </c>
      <c r="I157" s="18">
        <v>57260</v>
      </c>
      <c r="J157" s="4" t="s">
        <v>1527</v>
      </c>
      <c r="K157" s="5">
        <v>5</v>
      </c>
      <c r="L157" s="6">
        <v>245287</v>
      </c>
      <c r="M157" s="6">
        <v>59086</v>
      </c>
      <c r="N157" s="6">
        <v>38860</v>
      </c>
      <c r="O157" s="6">
        <v>13500</v>
      </c>
      <c r="P157" s="6">
        <v>6500</v>
      </c>
      <c r="Q157" s="6"/>
      <c r="R157" s="6">
        <v>30000</v>
      </c>
      <c r="S157" s="6"/>
      <c r="T157" s="6"/>
      <c r="U157" s="6"/>
      <c r="V157" s="6"/>
      <c r="W157" s="6"/>
      <c r="X157" s="6">
        <v>393233</v>
      </c>
      <c r="Y157" s="6">
        <v>8750</v>
      </c>
      <c r="Z157" s="4" t="s">
        <v>1528</v>
      </c>
      <c r="AA157" s="28" t="s">
        <v>1529</v>
      </c>
      <c r="AB157" s="28"/>
      <c r="AC157" s="25" t="s">
        <v>1530</v>
      </c>
      <c r="AD157" s="25"/>
      <c r="AE157" s="4"/>
      <c r="AF157" s="4" t="s">
        <v>67</v>
      </c>
      <c r="AG157" s="25" t="s">
        <v>1531</v>
      </c>
      <c r="AH157" s="25"/>
      <c r="AI157" s="25"/>
      <c r="AJ157" s="25"/>
      <c r="AK157" s="25"/>
      <c r="AL157" s="25"/>
      <c r="AM157" s="28" t="s">
        <v>70</v>
      </c>
      <c r="AN157" s="28"/>
      <c r="AO157" s="28"/>
    </row>
    <row r="158" spans="1:41" s="1" customFormat="1" ht="45" customHeight="1" x14ac:dyDescent="0.15">
      <c r="A158" s="37">
        <v>100000</v>
      </c>
      <c r="B158" s="27" t="s">
        <v>57</v>
      </c>
      <c r="C158" s="20">
        <v>1152</v>
      </c>
      <c r="D158" s="27" t="s">
        <v>1536</v>
      </c>
      <c r="E158" s="27" t="s">
        <v>103</v>
      </c>
      <c r="F158" s="27" t="s">
        <v>83</v>
      </c>
      <c r="G158" s="27" t="s">
        <v>61</v>
      </c>
      <c r="H158" s="27" t="s">
        <v>284</v>
      </c>
      <c r="I158" s="20">
        <v>57263</v>
      </c>
      <c r="J158" s="27" t="s">
        <v>1537</v>
      </c>
      <c r="K158" s="34"/>
      <c r="L158" s="30"/>
      <c r="M158" s="30"/>
      <c r="N158" s="30"/>
      <c r="O158" s="30"/>
      <c r="P158" s="30"/>
      <c r="Q158" s="30">
        <v>20000</v>
      </c>
      <c r="R158" s="30"/>
      <c r="S158" s="30"/>
      <c r="T158" s="30"/>
      <c r="U158" s="30"/>
      <c r="V158" s="30"/>
      <c r="W158" s="30"/>
      <c r="X158" s="30">
        <v>20000</v>
      </c>
      <c r="Y158" s="30"/>
      <c r="Z158" s="26" t="s">
        <v>1538</v>
      </c>
      <c r="AA158" s="27" t="s">
        <v>1539</v>
      </c>
      <c r="AB158" s="27"/>
      <c r="AC158" s="26" t="s">
        <v>1540</v>
      </c>
      <c r="AD158" s="26"/>
      <c r="AE158" s="27"/>
      <c r="AF158" s="27" t="s">
        <v>67</v>
      </c>
      <c r="AG158" s="26" t="s">
        <v>1541</v>
      </c>
      <c r="AH158" s="26"/>
      <c r="AI158" s="26"/>
      <c r="AJ158" s="26"/>
      <c r="AK158" s="26"/>
      <c r="AL158" s="26"/>
      <c r="AM158" s="27" t="s">
        <v>83</v>
      </c>
      <c r="AN158" s="27"/>
      <c r="AO158" s="27"/>
    </row>
    <row r="159" spans="1:41" s="1" customFormat="1" ht="45" customHeight="1" x14ac:dyDescent="0.15">
      <c r="A159" s="36">
        <v>100000</v>
      </c>
      <c r="B159" s="28" t="s">
        <v>57</v>
      </c>
      <c r="C159" s="18">
        <v>1312</v>
      </c>
      <c r="D159" s="28" t="s">
        <v>1546</v>
      </c>
      <c r="E159" s="28" t="s">
        <v>103</v>
      </c>
      <c r="F159" s="28" t="s">
        <v>127</v>
      </c>
      <c r="G159" s="28" t="s">
        <v>61</v>
      </c>
      <c r="H159" s="28" t="s">
        <v>83</v>
      </c>
      <c r="I159" s="18">
        <v>57268</v>
      </c>
      <c r="J159" s="28" t="s">
        <v>1547</v>
      </c>
      <c r="K159" s="33"/>
      <c r="L159" s="29"/>
      <c r="M159" s="29"/>
      <c r="N159" s="29"/>
      <c r="O159" s="29"/>
      <c r="P159" s="29"/>
      <c r="Q159" s="29">
        <v>150000</v>
      </c>
      <c r="R159" s="29"/>
      <c r="S159" s="29"/>
      <c r="T159" s="29"/>
      <c r="U159" s="29"/>
      <c r="V159" s="29"/>
      <c r="W159" s="29"/>
      <c r="X159" s="29">
        <v>150000</v>
      </c>
      <c r="Y159" s="29"/>
      <c r="Z159" s="28" t="s">
        <v>1548</v>
      </c>
      <c r="AA159" s="28" t="s">
        <v>1549</v>
      </c>
      <c r="AB159" s="28"/>
      <c r="AC159" s="25" t="s">
        <v>1550</v>
      </c>
      <c r="AD159" s="25"/>
      <c r="AE159" s="28"/>
      <c r="AF159" s="28" t="s">
        <v>67</v>
      </c>
      <c r="AG159" s="25" t="s">
        <v>1551</v>
      </c>
      <c r="AH159" s="25"/>
      <c r="AI159" s="25"/>
      <c r="AJ159" s="25"/>
      <c r="AK159" s="25"/>
      <c r="AL159" s="25"/>
      <c r="AM159" s="28" t="s">
        <v>70</v>
      </c>
      <c r="AN159" s="28"/>
      <c r="AO159" s="28"/>
    </row>
    <row r="160" spans="1:41" s="1" customFormat="1" ht="45" customHeight="1" x14ac:dyDescent="0.15">
      <c r="A160" s="37">
        <v>100000</v>
      </c>
      <c r="B160" s="27" t="s">
        <v>57</v>
      </c>
      <c r="C160" s="20">
        <v>211613</v>
      </c>
      <c r="D160" s="27" t="s">
        <v>686</v>
      </c>
      <c r="E160" s="27" t="s">
        <v>83</v>
      </c>
      <c r="F160" s="27" t="s">
        <v>60</v>
      </c>
      <c r="G160" s="27" t="s">
        <v>279</v>
      </c>
      <c r="H160" s="27" t="s">
        <v>62</v>
      </c>
      <c r="I160" s="20">
        <v>57271</v>
      </c>
      <c r="J160" s="27" t="s">
        <v>1558</v>
      </c>
      <c r="K160" s="34">
        <v>0.5</v>
      </c>
      <c r="L160" s="30">
        <v>18245</v>
      </c>
      <c r="M160" s="30">
        <v>313</v>
      </c>
      <c r="N160" s="30">
        <v>1360</v>
      </c>
      <c r="O160" s="30"/>
      <c r="P160" s="30"/>
      <c r="Q160" s="30"/>
      <c r="R160" s="30"/>
      <c r="S160" s="30"/>
      <c r="T160" s="30"/>
      <c r="U160" s="30"/>
      <c r="V160" s="30"/>
      <c r="W160" s="30"/>
      <c r="X160" s="30">
        <v>19918</v>
      </c>
      <c r="Y160" s="30"/>
      <c r="Z160" s="26" t="s">
        <v>1559</v>
      </c>
      <c r="AA160" s="27" t="s">
        <v>242</v>
      </c>
      <c r="AB160" s="27"/>
      <c r="AC160" s="27" t="s">
        <v>1560</v>
      </c>
      <c r="AD160" s="27"/>
      <c r="AE160" s="27"/>
      <c r="AF160" s="27" t="s">
        <v>94</v>
      </c>
      <c r="AG160" s="26" t="s">
        <v>1561</v>
      </c>
      <c r="AH160" s="26"/>
      <c r="AI160" s="26"/>
      <c r="AJ160" s="26"/>
      <c r="AK160" s="26"/>
      <c r="AL160" s="26"/>
      <c r="AM160" s="27" t="s">
        <v>70</v>
      </c>
      <c r="AN160" s="27"/>
      <c r="AO160" s="27"/>
    </row>
    <row r="161" spans="1:41" s="1" customFormat="1" ht="45" customHeight="1" x14ac:dyDescent="0.15">
      <c r="A161" s="36">
        <v>100000</v>
      </c>
      <c r="B161" s="28" t="s">
        <v>57</v>
      </c>
      <c r="C161" s="18">
        <v>9912</v>
      </c>
      <c r="D161" s="28" t="s">
        <v>102</v>
      </c>
      <c r="E161" s="28" t="s">
        <v>411</v>
      </c>
      <c r="F161" s="28" t="s">
        <v>83</v>
      </c>
      <c r="G161" s="28" t="s">
        <v>142</v>
      </c>
      <c r="H161" s="28" t="s">
        <v>83</v>
      </c>
      <c r="I161" s="18">
        <v>57272</v>
      </c>
      <c r="J161" s="28" t="s">
        <v>1562</v>
      </c>
      <c r="K161" s="33"/>
      <c r="L161" s="29"/>
      <c r="M161" s="29"/>
      <c r="N161" s="29"/>
      <c r="O161" s="29"/>
      <c r="P161" s="29"/>
      <c r="Q161" s="29"/>
      <c r="R161" s="29"/>
      <c r="S161" s="29"/>
      <c r="T161" s="29"/>
      <c r="U161" s="29"/>
      <c r="V161" s="31">
        <v>-1580000</v>
      </c>
      <c r="W161" s="29"/>
      <c r="X161" s="31">
        <v>-1580000</v>
      </c>
      <c r="Y161" s="29"/>
      <c r="Z161" s="25" t="s">
        <v>1563</v>
      </c>
      <c r="AA161" s="25" t="s">
        <v>1564</v>
      </c>
      <c r="AB161" s="25"/>
      <c r="AC161" s="28" t="s">
        <v>1565</v>
      </c>
      <c r="AD161" s="28"/>
      <c r="AE161" s="28"/>
      <c r="AF161" s="28" t="s">
        <v>94</v>
      </c>
      <c r="AG161" s="28" t="s">
        <v>69</v>
      </c>
      <c r="AH161" s="28"/>
      <c r="AI161" s="28"/>
      <c r="AJ161" s="28"/>
      <c r="AK161" s="28"/>
      <c r="AL161" s="28"/>
      <c r="AM161" s="28" t="s">
        <v>83</v>
      </c>
      <c r="AN161" s="28"/>
      <c r="AO161" s="28"/>
    </row>
    <row r="162" spans="1:41" s="1" customFormat="1" ht="45" customHeight="1" x14ac:dyDescent="0.15">
      <c r="A162" s="37">
        <v>100000</v>
      </c>
      <c r="B162" s="27" t="s">
        <v>57</v>
      </c>
      <c r="C162" s="20">
        <v>9912</v>
      </c>
      <c r="D162" s="27" t="s">
        <v>102</v>
      </c>
      <c r="E162" s="27" t="s">
        <v>449</v>
      </c>
      <c r="F162" s="27" t="s">
        <v>83</v>
      </c>
      <c r="G162" s="27" t="s">
        <v>104</v>
      </c>
      <c r="H162" s="27" t="s">
        <v>83</v>
      </c>
      <c r="I162" s="20">
        <v>57273</v>
      </c>
      <c r="J162" s="27" t="s">
        <v>1566</v>
      </c>
      <c r="K162" s="34"/>
      <c r="L162" s="30"/>
      <c r="M162" s="30"/>
      <c r="N162" s="30"/>
      <c r="O162" s="30"/>
      <c r="P162" s="30">
        <v>1925674</v>
      </c>
      <c r="Q162" s="30"/>
      <c r="R162" s="30"/>
      <c r="S162" s="30"/>
      <c r="T162" s="30"/>
      <c r="U162" s="30"/>
      <c r="V162" s="30"/>
      <c r="W162" s="30"/>
      <c r="X162" s="30">
        <v>1925674</v>
      </c>
      <c r="Y162" s="30"/>
      <c r="Z162" s="26" t="s">
        <v>1567</v>
      </c>
      <c r="AA162" s="27" t="s">
        <v>1568</v>
      </c>
      <c r="AB162" s="27"/>
      <c r="AC162" s="27" t="s">
        <v>1569</v>
      </c>
      <c r="AD162" s="27"/>
      <c r="AE162" s="27"/>
      <c r="AF162" s="27" t="s">
        <v>67</v>
      </c>
      <c r="AG162" s="26" t="s">
        <v>1570</v>
      </c>
      <c r="AH162" s="26"/>
      <c r="AI162" s="26"/>
      <c r="AJ162" s="26"/>
      <c r="AK162" s="26"/>
      <c r="AL162" s="26"/>
      <c r="AM162" s="27" t="s">
        <v>83</v>
      </c>
      <c r="AN162" s="27"/>
      <c r="AO162" s="27"/>
    </row>
    <row r="163" spans="1:41" s="1" customFormat="1" ht="45" customHeight="1" x14ac:dyDescent="0.15">
      <c r="A163" s="36">
        <v>100000</v>
      </c>
      <c r="B163" s="28" t="s">
        <v>57</v>
      </c>
      <c r="C163" s="18">
        <v>9912</v>
      </c>
      <c r="D163" s="28" t="s">
        <v>102</v>
      </c>
      <c r="E163" s="28" t="s">
        <v>422</v>
      </c>
      <c r="F163" s="28" t="s">
        <v>307</v>
      </c>
      <c r="G163" s="28" t="s">
        <v>142</v>
      </c>
      <c r="H163" s="28" t="s">
        <v>62</v>
      </c>
      <c r="I163" s="18">
        <v>57274</v>
      </c>
      <c r="J163" s="28" t="s">
        <v>1571</v>
      </c>
      <c r="K163" s="33"/>
      <c r="L163" s="29"/>
      <c r="M163" s="29"/>
      <c r="N163" s="29"/>
      <c r="O163" s="29"/>
      <c r="P163" s="29"/>
      <c r="Q163" s="29"/>
      <c r="R163" s="29"/>
      <c r="S163" s="29"/>
      <c r="T163" s="29"/>
      <c r="U163" s="29"/>
      <c r="V163" s="31">
        <v>-606364</v>
      </c>
      <c r="W163" s="29"/>
      <c r="X163" s="31">
        <v>-606364</v>
      </c>
      <c r="Y163" s="29"/>
      <c r="Z163" s="25" t="s">
        <v>1572</v>
      </c>
      <c r="AA163" s="28" t="s">
        <v>1573</v>
      </c>
      <c r="AB163" s="28"/>
      <c r="AC163" s="28" t="s">
        <v>1574</v>
      </c>
      <c r="AD163" s="28"/>
      <c r="AE163" s="28"/>
      <c r="AF163" s="28" t="s">
        <v>94</v>
      </c>
      <c r="AG163" s="28" t="s">
        <v>69</v>
      </c>
      <c r="AH163" s="28"/>
      <c r="AI163" s="28"/>
      <c r="AJ163" s="28"/>
      <c r="AK163" s="28"/>
      <c r="AL163" s="28"/>
      <c r="AM163" s="28" t="s">
        <v>83</v>
      </c>
      <c r="AN163" s="28"/>
      <c r="AO163" s="28"/>
    </row>
    <row r="164" spans="1:41" s="1" customFormat="1" ht="45" customHeight="1" x14ac:dyDescent="0.15">
      <c r="A164" s="20">
        <v>100000</v>
      </c>
      <c r="B164" s="7" t="s">
        <v>57</v>
      </c>
      <c r="C164" s="20">
        <v>171413</v>
      </c>
      <c r="D164" s="7" t="s">
        <v>1403</v>
      </c>
      <c r="E164" s="7" t="s">
        <v>103</v>
      </c>
      <c r="F164" s="7" t="s">
        <v>60</v>
      </c>
      <c r="G164" s="7" t="s">
        <v>1249</v>
      </c>
      <c r="H164" s="7" t="s">
        <v>83</v>
      </c>
      <c r="I164" s="20">
        <v>57276</v>
      </c>
      <c r="J164" s="7" t="s">
        <v>1578</v>
      </c>
      <c r="K164" s="8">
        <v>3</v>
      </c>
      <c r="L164" s="9">
        <v>172264</v>
      </c>
      <c r="M164" s="9">
        <v>47187</v>
      </c>
      <c r="N164" s="9">
        <v>27451</v>
      </c>
      <c r="O164" s="9"/>
      <c r="P164" s="9">
        <v>146100</v>
      </c>
      <c r="Q164" s="9"/>
      <c r="R164" s="9"/>
      <c r="S164" s="9"/>
      <c r="T164" s="9"/>
      <c r="U164" s="9"/>
      <c r="V164" s="9"/>
      <c r="W164" s="9"/>
      <c r="X164" s="9">
        <v>393002</v>
      </c>
      <c r="Y164" s="9"/>
      <c r="Z164" s="7" t="s">
        <v>1579</v>
      </c>
      <c r="AA164" s="27" t="s">
        <v>1580</v>
      </c>
      <c r="AB164" s="27"/>
      <c r="AC164" s="27" t="s">
        <v>1581</v>
      </c>
      <c r="AD164" s="27"/>
      <c r="AE164" s="7"/>
      <c r="AF164" s="7" t="s">
        <v>67</v>
      </c>
      <c r="AG164" s="27" t="s">
        <v>1582</v>
      </c>
      <c r="AH164" s="27"/>
      <c r="AI164" s="27"/>
      <c r="AJ164" s="27"/>
      <c r="AK164" s="27"/>
      <c r="AL164" s="27"/>
      <c r="AM164" s="27" t="s">
        <v>70</v>
      </c>
      <c r="AN164" s="27"/>
      <c r="AO164" s="27"/>
    </row>
    <row r="165" spans="1:41" s="1" customFormat="1" ht="45" customHeight="1" x14ac:dyDescent="0.15">
      <c r="A165" s="18">
        <v>100000</v>
      </c>
      <c r="B165" s="4" t="s">
        <v>57</v>
      </c>
      <c r="C165" s="18">
        <v>1313</v>
      </c>
      <c r="D165" s="4" t="s">
        <v>1583</v>
      </c>
      <c r="E165" s="4" t="s">
        <v>329</v>
      </c>
      <c r="F165" s="4" t="s">
        <v>83</v>
      </c>
      <c r="G165" s="4" t="s">
        <v>134</v>
      </c>
      <c r="H165" s="4" t="s">
        <v>83</v>
      </c>
      <c r="I165" s="18">
        <v>57278</v>
      </c>
      <c r="J165" s="4" t="s">
        <v>1584</v>
      </c>
      <c r="K165" s="5"/>
      <c r="L165" s="6"/>
      <c r="M165" s="6"/>
      <c r="N165" s="6"/>
      <c r="O165" s="6"/>
      <c r="P165" s="6"/>
      <c r="Q165" s="6"/>
      <c r="R165" s="6"/>
      <c r="S165" s="6"/>
      <c r="T165" s="6"/>
      <c r="U165" s="6"/>
      <c r="V165" s="6"/>
      <c r="W165" s="6"/>
      <c r="X165" s="6"/>
      <c r="Y165" s="14">
        <v>-500000</v>
      </c>
      <c r="Z165" s="19" t="s">
        <v>1585</v>
      </c>
      <c r="AA165" s="28" t="s">
        <v>1586</v>
      </c>
      <c r="AB165" s="28"/>
      <c r="AC165" s="28" t="s">
        <v>1586</v>
      </c>
      <c r="AD165" s="28"/>
      <c r="AE165" s="4"/>
      <c r="AF165" s="4" t="s">
        <v>94</v>
      </c>
      <c r="AG165" s="28" t="s">
        <v>1587</v>
      </c>
      <c r="AH165" s="28"/>
      <c r="AI165" s="28"/>
      <c r="AJ165" s="28"/>
      <c r="AK165" s="28"/>
      <c r="AL165" s="28"/>
      <c r="AM165" s="28" t="s">
        <v>83</v>
      </c>
      <c r="AN165" s="28"/>
      <c r="AO165" s="28"/>
    </row>
    <row r="166" spans="1:41" s="1" customFormat="1" ht="45" customHeight="1" x14ac:dyDescent="0.15">
      <c r="A166" s="37">
        <v>100000</v>
      </c>
      <c r="B166" s="27" t="s">
        <v>57</v>
      </c>
      <c r="C166" s="20">
        <v>1152</v>
      </c>
      <c r="D166" s="27" t="s">
        <v>1536</v>
      </c>
      <c r="E166" s="27" t="s">
        <v>103</v>
      </c>
      <c r="F166" s="27" t="s">
        <v>83</v>
      </c>
      <c r="G166" s="27" t="s">
        <v>61</v>
      </c>
      <c r="H166" s="27" t="s">
        <v>284</v>
      </c>
      <c r="I166" s="20">
        <v>57279</v>
      </c>
      <c r="J166" s="27" t="s">
        <v>1588</v>
      </c>
      <c r="K166" s="34"/>
      <c r="L166" s="30"/>
      <c r="M166" s="30"/>
      <c r="N166" s="30"/>
      <c r="O166" s="30"/>
      <c r="P166" s="30"/>
      <c r="Q166" s="30">
        <v>43650</v>
      </c>
      <c r="R166" s="30"/>
      <c r="S166" s="30"/>
      <c r="T166" s="30"/>
      <c r="U166" s="30"/>
      <c r="V166" s="30"/>
      <c r="W166" s="30"/>
      <c r="X166" s="30">
        <v>43650</v>
      </c>
      <c r="Y166" s="30"/>
      <c r="Z166" s="26" t="s">
        <v>1589</v>
      </c>
      <c r="AA166" s="27" t="s">
        <v>1539</v>
      </c>
      <c r="AB166" s="27"/>
      <c r="AC166" s="26" t="s">
        <v>1540</v>
      </c>
      <c r="AD166" s="26"/>
      <c r="AE166" s="27"/>
      <c r="AF166" s="27" t="s">
        <v>94</v>
      </c>
      <c r="AG166" s="27" t="s">
        <v>69</v>
      </c>
      <c r="AH166" s="27"/>
      <c r="AI166" s="27"/>
      <c r="AJ166" s="27"/>
      <c r="AK166" s="27"/>
      <c r="AL166" s="27"/>
      <c r="AM166" s="27" t="s">
        <v>83</v>
      </c>
      <c r="AN166" s="27"/>
      <c r="AO166" s="27"/>
    </row>
    <row r="167" spans="1:41" s="1" customFormat="1" ht="45" customHeight="1" x14ac:dyDescent="0.15">
      <c r="A167" s="18">
        <v>100000</v>
      </c>
      <c r="B167" s="4" t="s">
        <v>57</v>
      </c>
      <c r="C167" s="18">
        <v>9912</v>
      </c>
      <c r="D167" s="4" t="s">
        <v>102</v>
      </c>
      <c r="E167" s="4" t="s">
        <v>278</v>
      </c>
      <c r="F167" s="4" t="s">
        <v>83</v>
      </c>
      <c r="G167" s="4" t="s">
        <v>142</v>
      </c>
      <c r="H167" s="4" t="s">
        <v>83</v>
      </c>
      <c r="I167" s="18">
        <v>57280</v>
      </c>
      <c r="J167" s="4" t="s">
        <v>1590</v>
      </c>
      <c r="K167" s="5"/>
      <c r="L167" s="6"/>
      <c r="M167" s="6"/>
      <c r="N167" s="6"/>
      <c r="O167" s="6"/>
      <c r="P167" s="6"/>
      <c r="Q167" s="6"/>
      <c r="R167" s="6"/>
      <c r="S167" s="6"/>
      <c r="T167" s="6"/>
      <c r="U167" s="6"/>
      <c r="V167" s="14">
        <v>-6416718</v>
      </c>
      <c r="W167" s="6"/>
      <c r="X167" s="14">
        <v>-6416718</v>
      </c>
      <c r="Y167" s="6"/>
      <c r="Z167" s="19" t="s">
        <v>1591</v>
      </c>
      <c r="AA167" s="28" t="s">
        <v>1592</v>
      </c>
      <c r="AB167" s="28"/>
      <c r="AC167" s="28" t="s">
        <v>1593</v>
      </c>
      <c r="AD167" s="28"/>
      <c r="AE167" s="4"/>
      <c r="AF167" s="4" t="s">
        <v>94</v>
      </c>
      <c r="AG167" s="28" t="s">
        <v>1594</v>
      </c>
      <c r="AH167" s="28"/>
      <c r="AI167" s="28"/>
      <c r="AJ167" s="28"/>
      <c r="AK167" s="28"/>
      <c r="AL167" s="28"/>
      <c r="AM167" s="28" t="s">
        <v>83</v>
      </c>
      <c r="AN167" s="28"/>
      <c r="AO167" s="28"/>
    </row>
    <row r="168" spans="1:41" s="1" customFormat="1" ht="45" customHeight="1" x14ac:dyDescent="0.15">
      <c r="A168" s="20">
        <v>100000</v>
      </c>
      <c r="B168" s="7" t="s">
        <v>57</v>
      </c>
      <c r="C168" s="20">
        <v>171413</v>
      </c>
      <c r="D168" s="7" t="s">
        <v>1403</v>
      </c>
      <c r="E168" s="7" t="s">
        <v>103</v>
      </c>
      <c r="F168" s="7" t="s">
        <v>60</v>
      </c>
      <c r="G168" s="7" t="s">
        <v>1249</v>
      </c>
      <c r="H168" s="7" t="s">
        <v>83</v>
      </c>
      <c r="I168" s="20">
        <v>57282</v>
      </c>
      <c r="J168" s="7" t="s">
        <v>1595</v>
      </c>
      <c r="K168" s="8">
        <v>3</v>
      </c>
      <c r="L168" s="9">
        <v>169561</v>
      </c>
      <c r="M168" s="9">
        <v>50330</v>
      </c>
      <c r="N168" s="9">
        <v>27379</v>
      </c>
      <c r="O168" s="9">
        <v>28100</v>
      </c>
      <c r="P168" s="9">
        <v>117000</v>
      </c>
      <c r="Q168" s="9"/>
      <c r="R168" s="9"/>
      <c r="S168" s="9"/>
      <c r="T168" s="9"/>
      <c r="U168" s="9"/>
      <c r="V168" s="9"/>
      <c r="W168" s="9"/>
      <c r="X168" s="9">
        <v>392370</v>
      </c>
      <c r="Y168" s="9"/>
      <c r="Z168" s="21" t="s">
        <v>1596</v>
      </c>
      <c r="AA168" s="26" t="s">
        <v>1597</v>
      </c>
      <c r="AB168" s="26"/>
      <c r="AC168" s="27" t="s">
        <v>1598</v>
      </c>
      <c r="AD168" s="27"/>
      <c r="AE168" s="7"/>
      <c r="AF168" s="7" t="s">
        <v>67</v>
      </c>
      <c r="AG168" s="26" t="s">
        <v>1599</v>
      </c>
      <c r="AH168" s="26"/>
      <c r="AI168" s="26"/>
      <c r="AJ168" s="26"/>
      <c r="AK168" s="26"/>
      <c r="AL168" s="26"/>
      <c r="AM168" s="27" t="s">
        <v>70</v>
      </c>
      <c r="AN168" s="27"/>
      <c r="AO168" s="27"/>
    </row>
    <row r="169" spans="1:41" s="1" customFormat="1" ht="45" customHeight="1" x14ac:dyDescent="0.15">
      <c r="A169" s="18">
        <v>100000</v>
      </c>
      <c r="B169" s="4" t="s">
        <v>57</v>
      </c>
      <c r="C169" s="18">
        <v>171413</v>
      </c>
      <c r="D169" s="4" t="s">
        <v>1403</v>
      </c>
      <c r="E169" s="4" t="s">
        <v>103</v>
      </c>
      <c r="F169" s="4" t="s">
        <v>60</v>
      </c>
      <c r="G169" s="4" t="s">
        <v>1249</v>
      </c>
      <c r="H169" s="4" t="s">
        <v>83</v>
      </c>
      <c r="I169" s="18">
        <v>57283</v>
      </c>
      <c r="J169" s="4" t="s">
        <v>1600</v>
      </c>
      <c r="K169" s="5">
        <v>1</v>
      </c>
      <c r="L169" s="6">
        <v>47464</v>
      </c>
      <c r="M169" s="6">
        <v>17033</v>
      </c>
      <c r="N169" s="6">
        <v>8882</v>
      </c>
      <c r="O169" s="6">
        <v>8375</v>
      </c>
      <c r="P169" s="6">
        <v>103825</v>
      </c>
      <c r="Q169" s="6"/>
      <c r="R169" s="6">
        <v>78780</v>
      </c>
      <c r="S169" s="6"/>
      <c r="T169" s="6"/>
      <c r="U169" s="6"/>
      <c r="V169" s="6"/>
      <c r="W169" s="6"/>
      <c r="X169" s="6">
        <v>264359</v>
      </c>
      <c r="Y169" s="6"/>
      <c r="Z169" s="4" t="s">
        <v>1601</v>
      </c>
      <c r="AA169" s="28" t="s">
        <v>1602</v>
      </c>
      <c r="AB169" s="28"/>
      <c r="AC169" s="28" t="s">
        <v>1603</v>
      </c>
      <c r="AD169" s="28"/>
      <c r="AE169" s="4"/>
      <c r="AF169" s="4" t="s">
        <v>67</v>
      </c>
      <c r="AG169" s="28" t="s">
        <v>1604</v>
      </c>
      <c r="AH169" s="28"/>
      <c r="AI169" s="28"/>
      <c r="AJ169" s="28"/>
      <c r="AK169" s="28"/>
      <c r="AL169" s="28"/>
      <c r="AM169" s="28" t="s">
        <v>70</v>
      </c>
      <c r="AN169" s="28"/>
      <c r="AO169" s="28"/>
    </row>
    <row r="170" spans="1:41" s="1" customFormat="1" ht="45" customHeight="1" x14ac:dyDescent="0.15">
      <c r="A170" s="20">
        <v>100000</v>
      </c>
      <c r="B170" s="7" t="s">
        <v>57</v>
      </c>
      <c r="C170" s="20">
        <v>171413</v>
      </c>
      <c r="D170" s="7" t="s">
        <v>1403</v>
      </c>
      <c r="E170" s="7" t="s">
        <v>103</v>
      </c>
      <c r="F170" s="7" t="s">
        <v>60</v>
      </c>
      <c r="G170" s="7" t="s">
        <v>1249</v>
      </c>
      <c r="H170" s="7" t="s">
        <v>83</v>
      </c>
      <c r="I170" s="20">
        <v>57284</v>
      </c>
      <c r="J170" s="7" t="s">
        <v>1605</v>
      </c>
      <c r="K170" s="8">
        <v>0.5</v>
      </c>
      <c r="L170" s="9">
        <v>23732</v>
      </c>
      <c r="M170" s="9">
        <v>8517</v>
      </c>
      <c r="N170" s="9">
        <v>4440</v>
      </c>
      <c r="O170" s="9">
        <v>7777</v>
      </c>
      <c r="P170" s="9">
        <v>52596</v>
      </c>
      <c r="Q170" s="9"/>
      <c r="R170" s="9">
        <v>4432</v>
      </c>
      <c r="S170" s="9"/>
      <c r="T170" s="9"/>
      <c r="U170" s="9"/>
      <c r="V170" s="9"/>
      <c r="W170" s="9"/>
      <c r="X170" s="9">
        <v>101494</v>
      </c>
      <c r="Y170" s="9"/>
      <c r="Z170" s="7" t="s">
        <v>1606</v>
      </c>
      <c r="AA170" s="27" t="s">
        <v>1607</v>
      </c>
      <c r="AB170" s="27"/>
      <c r="AC170" s="27" t="s">
        <v>1608</v>
      </c>
      <c r="AD170" s="27"/>
      <c r="AE170" s="7"/>
      <c r="AF170" s="7" t="s">
        <v>67</v>
      </c>
      <c r="AG170" s="27" t="s">
        <v>1609</v>
      </c>
      <c r="AH170" s="27"/>
      <c r="AI170" s="27"/>
      <c r="AJ170" s="27"/>
      <c r="AK170" s="27"/>
      <c r="AL170" s="27"/>
      <c r="AM170" s="27" t="s">
        <v>70</v>
      </c>
      <c r="AN170" s="27"/>
      <c r="AO170" s="27"/>
    </row>
    <row r="171" spans="1:41" s="1" customFormat="1" ht="45" customHeight="1" x14ac:dyDescent="0.15">
      <c r="A171" s="36">
        <v>100000</v>
      </c>
      <c r="B171" s="28" t="s">
        <v>57</v>
      </c>
      <c r="C171" s="18">
        <v>1152</v>
      </c>
      <c r="D171" s="28" t="s">
        <v>1536</v>
      </c>
      <c r="E171" s="28" t="s">
        <v>103</v>
      </c>
      <c r="F171" s="28" t="s">
        <v>83</v>
      </c>
      <c r="G171" s="28" t="s">
        <v>61</v>
      </c>
      <c r="H171" s="28" t="s">
        <v>284</v>
      </c>
      <c r="I171" s="18">
        <v>57286</v>
      </c>
      <c r="J171" s="28" t="s">
        <v>1610</v>
      </c>
      <c r="K171" s="33"/>
      <c r="L171" s="29"/>
      <c r="M171" s="29"/>
      <c r="N171" s="29"/>
      <c r="O171" s="29"/>
      <c r="P171" s="29"/>
      <c r="Q171" s="29">
        <v>6000</v>
      </c>
      <c r="R171" s="29"/>
      <c r="S171" s="29"/>
      <c r="T171" s="29"/>
      <c r="U171" s="29"/>
      <c r="V171" s="29"/>
      <c r="W171" s="29"/>
      <c r="X171" s="29">
        <v>6000</v>
      </c>
      <c r="Y171" s="29"/>
      <c r="Z171" s="25" t="s">
        <v>1611</v>
      </c>
      <c r="AA171" s="28" t="s">
        <v>1539</v>
      </c>
      <c r="AB171" s="28"/>
      <c r="AC171" s="25" t="s">
        <v>1540</v>
      </c>
      <c r="AD171" s="25"/>
      <c r="AE171" s="28"/>
      <c r="AF171" s="28" t="s">
        <v>94</v>
      </c>
      <c r="AG171" s="28" t="s">
        <v>69</v>
      </c>
      <c r="AH171" s="28"/>
      <c r="AI171" s="28"/>
      <c r="AJ171" s="28"/>
      <c r="AK171" s="28"/>
      <c r="AL171" s="28"/>
      <c r="AM171" s="28" t="s">
        <v>83</v>
      </c>
      <c r="AN171" s="28"/>
      <c r="AO171" s="28"/>
    </row>
    <row r="172" spans="1:41" s="1" customFormat="1" ht="45" customHeight="1" x14ac:dyDescent="0.15">
      <c r="A172" s="20">
        <v>100000</v>
      </c>
      <c r="B172" s="7" t="s">
        <v>57</v>
      </c>
      <c r="C172" s="20">
        <v>1313</v>
      </c>
      <c r="D172" s="7" t="s">
        <v>1583</v>
      </c>
      <c r="E172" s="7" t="s">
        <v>238</v>
      </c>
      <c r="F172" s="7" t="s">
        <v>127</v>
      </c>
      <c r="G172" s="7" t="s">
        <v>61</v>
      </c>
      <c r="H172" s="7" t="s">
        <v>83</v>
      </c>
      <c r="I172" s="20">
        <v>57288</v>
      </c>
      <c r="J172" s="7" t="s">
        <v>1612</v>
      </c>
      <c r="K172" s="8">
        <v>2</v>
      </c>
      <c r="L172" s="9">
        <v>242508</v>
      </c>
      <c r="M172" s="9">
        <v>49084</v>
      </c>
      <c r="N172" s="9">
        <v>21748</v>
      </c>
      <c r="O172" s="9"/>
      <c r="P172" s="9"/>
      <c r="Q172" s="9"/>
      <c r="R172" s="9"/>
      <c r="S172" s="9"/>
      <c r="T172" s="9"/>
      <c r="U172" s="9"/>
      <c r="V172" s="9"/>
      <c r="W172" s="9"/>
      <c r="X172" s="9">
        <v>313340</v>
      </c>
      <c r="Y172" s="9"/>
      <c r="Z172" s="7" t="s">
        <v>1613</v>
      </c>
      <c r="AA172" s="27" t="s">
        <v>1614</v>
      </c>
      <c r="AB172" s="27"/>
      <c r="AC172" s="27" t="s">
        <v>1614</v>
      </c>
      <c r="AD172" s="27"/>
      <c r="AE172" s="7"/>
      <c r="AF172" s="7" t="s">
        <v>67</v>
      </c>
      <c r="AG172" s="26" t="s">
        <v>1615</v>
      </c>
      <c r="AH172" s="26"/>
      <c r="AI172" s="26"/>
      <c r="AJ172" s="26"/>
      <c r="AK172" s="26"/>
      <c r="AL172" s="26"/>
      <c r="AM172" s="27" t="s">
        <v>179</v>
      </c>
      <c r="AN172" s="27"/>
      <c r="AO172" s="27"/>
    </row>
    <row r="173" spans="1:41" s="1" customFormat="1" ht="45" customHeight="1" x14ac:dyDescent="0.15">
      <c r="A173" s="18">
        <v>100000</v>
      </c>
      <c r="B173" s="4" t="s">
        <v>57</v>
      </c>
      <c r="C173" s="18">
        <v>1313</v>
      </c>
      <c r="D173" s="4" t="s">
        <v>1583</v>
      </c>
      <c r="E173" s="4" t="s">
        <v>103</v>
      </c>
      <c r="F173" s="4" t="s">
        <v>127</v>
      </c>
      <c r="G173" s="4" t="s">
        <v>61</v>
      </c>
      <c r="H173" s="4" t="s">
        <v>83</v>
      </c>
      <c r="I173" s="18">
        <v>57290</v>
      </c>
      <c r="J173" s="4" t="s">
        <v>1616</v>
      </c>
      <c r="K173" s="5">
        <v>1</v>
      </c>
      <c r="L173" s="6">
        <v>138000</v>
      </c>
      <c r="M173" s="6">
        <v>26292</v>
      </c>
      <c r="N173" s="6">
        <v>11326</v>
      </c>
      <c r="O173" s="6"/>
      <c r="P173" s="6"/>
      <c r="Q173" s="6"/>
      <c r="R173" s="6"/>
      <c r="S173" s="6"/>
      <c r="T173" s="6"/>
      <c r="U173" s="6"/>
      <c r="V173" s="6"/>
      <c r="W173" s="6"/>
      <c r="X173" s="6">
        <v>175618</v>
      </c>
      <c r="Y173" s="6"/>
      <c r="Z173" s="4" t="s">
        <v>1617</v>
      </c>
      <c r="AA173" s="28" t="s">
        <v>1614</v>
      </c>
      <c r="AB173" s="28"/>
      <c r="AC173" s="28" t="s">
        <v>1618</v>
      </c>
      <c r="AD173" s="28"/>
      <c r="AE173" s="4"/>
      <c r="AF173" s="4" t="s">
        <v>67</v>
      </c>
      <c r="AG173" s="25" t="s">
        <v>1619</v>
      </c>
      <c r="AH173" s="25"/>
      <c r="AI173" s="25"/>
      <c r="AJ173" s="25"/>
      <c r="AK173" s="25"/>
      <c r="AL173" s="25"/>
      <c r="AM173" s="28" t="s">
        <v>179</v>
      </c>
      <c r="AN173" s="28"/>
      <c r="AO173" s="28"/>
    </row>
    <row r="174" spans="1:41" s="1" customFormat="1" ht="45" customHeight="1" x14ac:dyDescent="0.15">
      <c r="A174" s="37">
        <v>100000</v>
      </c>
      <c r="B174" s="27" t="s">
        <v>57</v>
      </c>
      <c r="C174" s="20">
        <v>211611</v>
      </c>
      <c r="D174" s="27" t="s">
        <v>71</v>
      </c>
      <c r="E174" s="27" t="s">
        <v>341</v>
      </c>
      <c r="F174" s="27" t="s">
        <v>83</v>
      </c>
      <c r="G174" s="27" t="s">
        <v>160</v>
      </c>
      <c r="H174" s="27" t="s">
        <v>83</v>
      </c>
      <c r="I174" s="20">
        <v>57294</v>
      </c>
      <c r="J174" s="27" t="s">
        <v>1630</v>
      </c>
      <c r="K174" s="34"/>
      <c r="L174" s="30"/>
      <c r="M174" s="30"/>
      <c r="N174" s="30"/>
      <c r="O174" s="30">
        <v>275642</v>
      </c>
      <c r="P174" s="30"/>
      <c r="Q174" s="30"/>
      <c r="R174" s="30"/>
      <c r="S174" s="30"/>
      <c r="T174" s="30"/>
      <c r="U174" s="30"/>
      <c r="V174" s="30"/>
      <c r="W174" s="30"/>
      <c r="X174" s="30">
        <v>275642</v>
      </c>
      <c r="Y174" s="30"/>
      <c r="Z174" s="26" t="s">
        <v>1631</v>
      </c>
      <c r="AA174" s="27" t="s">
        <v>1632</v>
      </c>
      <c r="AB174" s="27"/>
      <c r="AC174" s="27" t="s">
        <v>1633</v>
      </c>
      <c r="AD174" s="27"/>
      <c r="AE174" s="27"/>
      <c r="AF174" s="27" t="s">
        <v>94</v>
      </c>
      <c r="AG174" s="27" t="s">
        <v>1634</v>
      </c>
      <c r="AH174" s="27"/>
      <c r="AI174" s="27"/>
      <c r="AJ174" s="27"/>
      <c r="AK174" s="27"/>
      <c r="AL174" s="27"/>
      <c r="AM174" s="27" t="s">
        <v>83</v>
      </c>
      <c r="AN174" s="27"/>
      <c r="AO174" s="27"/>
    </row>
    <row r="175" spans="1:41" s="1" customFormat="1" ht="45" customHeight="1" x14ac:dyDescent="0.15">
      <c r="A175" s="18">
        <v>100000</v>
      </c>
      <c r="B175" s="4" t="s">
        <v>57</v>
      </c>
      <c r="C175" s="18">
        <v>171413</v>
      </c>
      <c r="D175" s="4" t="s">
        <v>1403</v>
      </c>
      <c r="E175" s="4" t="s">
        <v>103</v>
      </c>
      <c r="F175" s="4" t="s">
        <v>60</v>
      </c>
      <c r="G175" s="4" t="s">
        <v>1249</v>
      </c>
      <c r="H175" s="4" t="s">
        <v>83</v>
      </c>
      <c r="I175" s="18">
        <v>57296</v>
      </c>
      <c r="J175" s="4" t="s">
        <v>1635</v>
      </c>
      <c r="K175" s="5"/>
      <c r="L175" s="6"/>
      <c r="M175" s="6"/>
      <c r="N175" s="6"/>
      <c r="O175" s="6"/>
      <c r="P175" s="6">
        <v>105420</v>
      </c>
      <c r="Q175" s="6"/>
      <c r="R175" s="6"/>
      <c r="S175" s="6"/>
      <c r="T175" s="6"/>
      <c r="U175" s="6"/>
      <c r="V175" s="6"/>
      <c r="W175" s="6"/>
      <c r="X175" s="6">
        <v>105420</v>
      </c>
      <c r="Y175" s="6"/>
      <c r="Z175" s="4" t="s">
        <v>1636</v>
      </c>
      <c r="AA175" s="28" t="s">
        <v>1364</v>
      </c>
      <c r="AB175" s="28"/>
      <c r="AC175" s="28" t="s">
        <v>1637</v>
      </c>
      <c r="AD175" s="28"/>
      <c r="AE175" s="4"/>
      <c r="AF175" s="4" t="s">
        <v>94</v>
      </c>
      <c r="AG175" s="28" t="s">
        <v>1638</v>
      </c>
      <c r="AH175" s="28"/>
      <c r="AI175" s="28"/>
      <c r="AJ175" s="28"/>
      <c r="AK175" s="28"/>
      <c r="AL175" s="28"/>
      <c r="AM175" s="28" t="s">
        <v>70</v>
      </c>
      <c r="AN175" s="28"/>
      <c r="AO175" s="28"/>
    </row>
    <row r="176" spans="1:41" s="1" customFormat="1" ht="45" customHeight="1" x14ac:dyDescent="0.15">
      <c r="A176" s="37">
        <v>100000</v>
      </c>
      <c r="B176" s="27" t="s">
        <v>57</v>
      </c>
      <c r="C176" s="20">
        <v>9912</v>
      </c>
      <c r="D176" s="27" t="s">
        <v>102</v>
      </c>
      <c r="E176" s="27" t="s">
        <v>335</v>
      </c>
      <c r="F176" s="27" t="s">
        <v>83</v>
      </c>
      <c r="G176" s="27" t="s">
        <v>61</v>
      </c>
      <c r="H176" s="27" t="s">
        <v>83</v>
      </c>
      <c r="I176" s="20">
        <v>57302</v>
      </c>
      <c r="J176" s="27" t="s">
        <v>1649</v>
      </c>
      <c r="K176" s="34"/>
      <c r="L176" s="30"/>
      <c r="M176" s="30"/>
      <c r="N176" s="30"/>
      <c r="O176" s="30"/>
      <c r="P176" s="30"/>
      <c r="Q176" s="30"/>
      <c r="R176" s="30"/>
      <c r="S176" s="30">
        <v>67118</v>
      </c>
      <c r="T176" s="30"/>
      <c r="U176" s="30"/>
      <c r="V176" s="30"/>
      <c r="W176" s="30"/>
      <c r="X176" s="30">
        <v>67118</v>
      </c>
      <c r="Y176" s="30"/>
      <c r="Z176" s="26" t="s">
        <v>1650</v>
      </c>
      <c r="AA176" s="27" t="s">
        <v>1651</v>
      </c>
      <c r="AB176" s="27"/>
      <c r="AC176" s="27" t="s">
        <v>1652</v>
      </c>
      <c r="AD176" s="27"/>
      <c r="AE176" s="27"/>
      <c r="AF176" s="27" t="s">
        <v>94</v>
      </c>
      <c r="AG176" s="27" t="s">
        <v>69</v>
      </c>
      <c r="AH176" s="27"/>
      <c r="AI176" s="27"/>
      <c r="AJ176" s="27"/>
      <c r="AK176" s="27"/>
      <c r="AL176" s="27"/>
      <c r="AM176" s="27" t="s">
        <v>83</v>
      </c>
      <c r="AN176" s="27"/>
      <c r="AO176" s="27"/>
    </row>
    <row r="177" spans="1:41" s="1" customFormat="1" ht="45" customHeight="1" x14ac:dyDescent="0.15">
      <c r="A177" s="18">
        <v>100000</v>
      </c>
      <c r="B177" s="4" t="s">
        <v>57</v>
      </c>
      <c r="C177" s="18">
        <v>9912</v>
      </c>
      <c r="D177" s="4" t="s">
        <v>102</v>
      </c>
      <c r="E177" s="4" t="s">
        <v>465</v>
      </c>
      <c r="F177" s="4" t="s">
        <v>83</v>
      </c>
      <c r="G177" s="4" t="s">
        <v>61</v>
      </c>
      <c r="H177" s="4" t="s">
        <v>83</v>
      </c>
      <c r="I177" s="18">
        <v>57305</v>
      </c>
      <c r="J177" s="4" t="s">
        <v>1662</v>
      </c>
      <c r="K177" s="5"/>
      <c r="L177" s="6"/>
      <c r="M177" s="6"/>
      <c r="N177" s="6"/>
      <c r="O177" s="6"/>
      <c r="P177" s="6">
        <v>300195</v>
      </c>
      <c r="Q177" s="6"/>
      <c r="R177" s="6"/>
      <c r="S177" s="6"/>
      <c r="T177" s="6"/>
      <c r="U177" s="6"/>
      <c r="V177" s="6"/>
      <c r="W177" s="6"/>
      <c r="X177" s="6">
        <v>300195</v>
      </c>
      <c r="Y177" s="6"/>
      <c r="Z177" s="4" t="s">
        <v>1663</v>
      </c>
      <c r="AA177" s="28" t="s">
        <v>1664</v>
      </c>
      <c r="AB177" s="28"/>
      <c r="AC177" s="28" t="s">
        <v>1665</v>
      </c>
      <c r="AD177" s="28"/>
      <c r="AE177" s="4"/>
      <c r="AF177" s="4" t="s">
        <v>94</v>
      </c>
      <c r="AG177" s="28" t="s">
        <v>69</v>
      </c>
      <c r="AH177" s="28"/>
      <c r="AI177" s="28"/>
      <c r="AJ177" s="28"/>
      <c r="AK177" s="28"/>
      <c r="AL177" s="28"/>
      <c r="AM177" s="28" t="s">
        <v>83</v>
      </c>
      <c r="AN177" s="28"/>
      <c r="AO177" s="28"/>
    </row>
    <row r="178" spans="1:41" s="1" customFormat="1" ht="45" customHeight="1" x14ac:dyDescent="0.15">
      <c r="A178" s="37">
        <v>100000</v>
      </c>
      <c r="B178" s="27" t="s">
        <v>57</v>
      </c>
      <c r="C178" s="20">
        <v>1212</v>
      </c>
      <c r="D178" s="27" t="s">
        <v>1674</v>
      </c>
      <c r="E178" s="27" t="s">
        <v>103</v>
      </c>
      <c r="F178" s="27" t="s">
        <v>83</v>
      </c>
      <c r="G178" s="27" t="s">
        <v>160</v>
      </c>
      <c r="H178" s="27" t="s">
        <v>284</v>
      </c>
      <c r="I178" s="20">
        <v>57311</v>
      </c>
      <c r="J178" s="27" t="s">
        <v>1675</v>
      </c>
      <c r="K178" s="34"/>
      <c r="L178" s="30"/>
      <c r="M178" s="30"/>
      <c r="N178" s="30"/>
      <c r="O178" s="30"/>
      <c r="P178" s="30"/>
      <c r="Q178" s="30">
        <v>6983</v>
      </c>
      <c r="R178" s="30"/>
      <c r="S178" s="30"/>
      <c r="T178" s="30"/>
      <c r="U178" s="30"/>
      <c r="V178" s="30"/>
      <c r="W178" s="30"/>
      <c r="X178" s="30">
        <v>6983</v>
      </c>
      <c r="Y178" s="30"/>
      <c r="Z178" s="26" t="s">
        <v>1676</v>
      </c>
      <c r="AA178" s="27" t="s">
        <v>1677</v>
      </c>
      <c r="AB178" s="27"/>
      <c r="AC178" s="26" t="s">
        <v>1678</v>
      </c>
      <c r="AD178" s="26"/>
      <c r="AE178" s="27"/>
      <c r="AF178" s="27" t="s">
        <v>94</v>
      </c>
      <c r="AG178" s="27" t="s">
        <v>69</v>
      </c>
      <c r="AH178" s="27"/>
      <c r="AI178" s="27"/>
      <c r="AJ178" s="27"/>
      <c r="AK178" s="27"/>
      <c r="AL178" s="27"/>
      <c r="AM178" s="27" t="s">
        <v>83</v>
      </c>
      <c r="AN178" s="27"/>
      <c r="AO178" s="27"/>
    </row>
    <row r="179" spans="1:41" s="1" customFormat="1" ht="45" customHeight="1" x14ac:dyDescent="0.15">
      <c r="A179" s="18">
        <v>100000</v>
      </c>
      <c r="B179" s="4" t="s">
        <v>57</v>
      </c>
      <c r="C179" s="18">
        <v>171414</v>
      </c>
      <c r="D179" s="4" t="s">
        <v>1248</v>
      </c>
      <c r="E179" s="4" t="s">
        <v>83</v>
      </c>
      <c r="F179" s="4" t="s">
        <v>60</v>
      </c>
      <c r="G179" s="4" t="s">
        <v>239</v>
      </c>
      <c r="H179" s="4" t="s">
        <v>83</v>
      </c>
      <c r="I179" s="18">
        <v>57312</v>
      </c>
      <c r="J179" s="4" t="s">
        <v>1679</v>
      </c>
      <c r="K179" s="5">
        <v>20</v>
      </c>
      <c r="L179" s="6">
        <v>805958</v>
      </c>
      <c r="M179" s="6">
        <v>56258</v>
      </c>
      <c r="N179" s="6">
        <v>41909</v>
      </c>
      <c r="O179" s="6"/>
      <c r="P179" s="6"/>
      <c r="Q179" s="6"/>
      <c r="R179" s="6"/>
      <c r="S179" s="6"/>
      <c r="T179" s="6"/>
      <c r="U179" s="6"/>
      <c r="V179" s="6"/>
      <c r="W179" s="6"/>
      <c r="X179" s="6">
        <v>904125</v>
      </c>
      <c r="Y179" s="6"/>
      <c r="Z179" s="4" t="s">
        <v>431</v>
      </c>
      <c r="AA179" s="28" t="s">
        <v>242</v>
      </c>
      <c r="AB179" s="28"/>
      <c r="AC179" s="28" t="s">
        <v>431</v>
      </c>
      <c r="AD179" s="28"/>
      <c r="AE179" s="4"/>
      <c r="AF179" s="4" t="s">
        <v>94</v>
      </c>
      <c r="AG179" s="28" t="s">
        <v>1276</v>
      </c>
      <c r="AH179" s="28"/>
      <c r="AI179" s="28"/>
      <c r="AJ179" s="28"/>
      <c r="AK179" s="28"/>
      <c r="AL179" s="28"/>
      <c r="AM179" s="28" t="s">
        <v>70</v>
      </c>
      <c r="AN179" s="28"/>
      <c r="AO179" s="28"/>
    </row>
    <row r="180" spans="1:41" s="1" customFormat="1" ht="45" customHeight="1" x14ac:dyDescent="0.15">
      <c r="A180" s="20">
        <v>100000</v>
      </c>
      <c r="B180" s="7" t="s">
        <v>57</v>
      </c>
      <c r="C180" s="20">
        <v>1313</v>
      </c>
      <c r="D180" s="7" t="s">
        <v>1583</v>
      </c>
      <c r="E180" s="7" t="s">
        <v>126</v>
      </c>
      <c r="F180" s="7" t="s">
        <v>127</v>
      </c>
      <c r="G180" s="7" t="s">
        <v>61</v>
      </c>
      <c r="H180" s="7" t="s">
        <v>83</v>
      </c>
      <c r="I180" s="20">
        <v>57323</v>
      </c>
      <c r="J180" s="7" t="s">
        <v>1695</v>
      </c>
      <c r="K180" s="8"/>
      <c r="L180" s="9"/>
      <c r="M180" s="9"/>
      <c r="N180" s="9"/>
      <c r="O180" s="9"/>
      <c r="P180" s="9">
        <v>97000</v>
      </c>
      <c r="Q180" s="9"/>
      <c r="R180" s="9"/>
      <c r="S180" s="9"/>
      <c r="T180" s="9"/>
      <c r="U180" s="9"/>
      <c r="V180" s="9"/>
      <c r="W180" s="9"/>
      <c r="X180" s="9">
        <v>97000</v>
      </c>
      <c r="Y180" s="9"/>
      <c r="Z180" s="7" t="s">
        <v>1696</v>
      </c>
      <c r="AA180" s="27" t="s">
        <v>1697</v>
      </c>
      <c r="AB180" s="27"/>
      <c r="AC180" s="27" t="s">
        <v>1697</v>
      </c>
      <c r="AD180" s="27"/>
      <c r="AE180" s="7"/>
      <c r="AF180" s="7" t="s">
        <v>67</v>
      </c>
      <c r="AG180" s="26" t="s">
        <v>1698</v>
      </c>
      <c r="AH180" s="26"/>
      <c r="AI180" s="26"/>
      <c r="AJ180" s="26"/>
      <c r="AK180" s="26"/>
      <c r="AL180" s="26"/>
      <c r="AM180" s="27" t="s">
        <v>133</v>
      </c>
      <c r="AN180" s="27"/>
      <c r="AO180" s="27"/>
    </row>
    <row r="181" spans="1:41" s="1" customFormat="1" ht="45" customHeight="1" x14ac:dyDescent="0.15">
      <c r="A181" s="36">
        <v>100000</v>
      </c>
      <c r="B181" s="28" t="s">
        <v>57</v>
      </c>
      <c r="C181" s="18">
        <v>1152</v>
      </c>
      <c r="D181" s="28" t="s">
        <v>1536</v>
      </c>
      <c r="E181" s="28" t="s">
        <v>238</v>
      </c>
      <c r="F181" s="28" t="s">
        <v>83</v>
      </c>
      <c r="G181" s="28" t="s">
        <v>239</v>
      </c>
      <c r="H181" s="28" t="s">
        <v>83</v>
      </c>
      <c r="I181" s="18">
        <v>57324</v>
      </c>
      <c r="J181" s="28" t="s">
        <v>1699</v>
      </c>
      <c r="K181" s="33">
        <v>0.32</v>
      </c>
      <c r="L181" s="29">
        <v>16387</v>
      </c>
      <c r="M181" s="29">
        <v>445</v>
      </c>
      <c r="N181" s="29">
        <v>1221</v>
      </c>
      <c r="O181" s="29"/>
      <c r="P181" s="29"/>
      <c r="Q181" s="29"/>
      <c r="R181" s="29"/>
      <c r="S181" s="29"/>
      <c r="T181" s="29"/>
      <c r="U181" s="29"/>
      <c r="V181" s="29"/>
      <c r="W181" s="29"/>
      <c r="X181" s="29">
        <v>18053</v>
      </c>
      <c r="Y181" s="29"/>
      <c r="Z181" s="25" t="s">
        <v>1700</v>
      </c>
      <c r="AA181" s="28" t="s">
        <v>242</v>
      </c>
      <c r="AB181" s="28"/>
      <c r="AC181" s="28" t="s">
        <v>1701</v>
      </c>
      <c r="AD181" s="28"/>
      <c r="AE181" s="28"/>
      <c r="AF181" s="28" t="s">
        <v>94</v>
      </c>
      <c r="AG181" s="28" t="s">
        <v>69</v>
      </c>
      <c r="AH181" s="28"/>
      <c r="AI181" s="28"/>
      <c r="AJ181" s="28"/>
      <c r="AK181" s="28"/>
      <c r="AL181" s="28"/>
      <c r="AM181" s="28" t="s">
        <v>70</v>
      </c>
      <c r="AN181" s="28"/>
      <c r="AO181" s="28"/>
    </row>
    <row r="182" spans="1:41" s="1" customFormat="1" ht="45" customHeight="1" x14ac:dyDescent="0.15">
      <c r="A182" s="20">
        <v>100000</v>
      </c>
      <c r="B182" s="7" t="s">
        <v>57</v>
      </c>
      <c r="C182" s="20">
        <v>1313</v>
      </c>
      <c r="D182" s="7" t="s">
        <v>1583</v>
      </c>
      <c r="E182" s="7" t="s">
        <v>72</v>
      </c>
      <c r="F182" s="7" t="s">
        <v>127</v>
      </c>
      <c r="G182" s="7" t="s">
        <v>61</v>
      </c>
      <c r="H182" s="7" t="s">
        <v>83</v>
      </c>
      <c r="I182" s="20">
        <v>57325</v>
      </c>
      <c r="J182" s="7" t="s">
        <v>1702</v>
      </c>
      <c r="K182" s="8"/>
      <c r="L182" s="9"/>
      <c r="M182" s="9"/>
      <c r="N182" s="9"/>
      <c r="O182" s="9"/>
      <c r="P182" s="9">
        <v>250000</v>
      </c>
      <c r="Q182" s="9"/>
      <c r="R182" s="9"/>
      <c r="S182" s="9"/>
      <c r="T182" s="9"/>
      <c r="U182" s="9"/>
      <c r="V182" s="9"/>
      <c r="W182" s="9"/>
      <c r="X182" s="9">
        <v>250000</v>
      </c>
      <c r="Y182" s="9"/>
      <c r="Z182" s="7" t="s">
        <v>1703</v>
      </c>
      <c r="AA182" s="27" t="s">
        <v>1614</v>
      </c>
      <c r="AB182" s="27"/>
      <c r="AC182" s="27" t="s">
        <v>1614</v>
      </c>
      <c r="AD182" s="27"/>
      <c r="AE182" s="7"/>
      <c r="AF182" s="7" t="s">
        <v>67</v>
      </c>
      <c r="AG182" s="26" t="s">
        <v>1704</v>
      </c>
      <c r="AH182" s="26"/>
      <c r="AI182" s="26"/>
      <c r="AJ182" s="26"/>
      <c r="AK182" s="26"/>
      <c r="AL182" s="26"/>
      <c r="AM182" s="27" t="s">
        <v>179</v>
      </c>
      <c r="AN182" s="27"/>
      <c r="AO182" s="27"/>
    </row>
    <row r="183" spans="1:41" s="1" customFormat="1" ht="45" customHeight="1" x14ac:dyDescent="0.15">
      <c r="A183" s="36">
        <v>100000</v>
      </c>
      <c r="B183" s="28" t="s">
        <v>57</v>
      </c>
      <c r="C183" s="18">
        <v>1713</v>
      </c>
      <c r="D183" s="28" t="s">
        <v>875</v>
      </c>
      <c r="E183" s="28" t="s">
        <v>329</v>
      </c>
      <c r="F183" s="28" t="s">
        <v>127</v>
      </c>
      <c r="G183" s="28" t="s">
        <v>84</v>
      </c>
      <c r="H183" s="28" t="s">
        <v>83</v>
      </c>
      <c r="I183" s="18">
        <v>57363</v>
      </c>
      <c r="J183" s="28" t="s">
        <v>1806</v>
      </c>
      <c r="K183" s="33"/>
      <c r="L183" s="29"/>
      <c r="M183" s="29"/>
      <c r="N183" s="29"/>
      <c r="O183" s="29"/>
      <c r="P183" s="29"/>
      <c r="Q183" s="29"/>
      <c r="R183" s="29"/>
      <c r="S183" s="29"/>
      <c r="T183" s="29"/>
      <c r="U183" s="29"/>
      <c r="V183" s="29"/>
      <c r="W183" s="29"/>
      <c r="X183" s="29"/>
      <c r="Y183" s="29">
        <v>415602</v>
      </c>
      <c r="Z183" s="25" t="s">
        <v>1807</v>
      </c>
      <c r="AA183" s="28" t="s">
        <v>1808</v>
      </c>
      <c r="AB183" s="28"/>
      <c r="AC183" s="28" t="s">
        <v>1809</v>
      </c>
      <c r="AD183" s="28"/>
      <c r="AE183" s="28"/>
      <c r="AF183" s="28" t="s">
        <v>94</v>
      </c>
      <c r="AG183" s="28" t="s">
        <v>69</v>
      </c>
      <c r="AH183" s="28"/>
      <c r="AI183" s="28"/>
      <c r="AJ183" s="28"/>
      <c r="AK183" s="28"/>
      <c r="AL183" s="28"/>
      <c r="AM183" s="28" t="s">
        <v>277</v>
      </c>
      <c r="AN183" s="28"/>
      <c r="AO183" s="28"/>
    </row>
    <row r="184" spans="1:41" s="1" customFormat="1" ht="45" customHeight="1" x14ac:dyDescent="0.15">
      <c r="A184" s="20">
        <v>100000</v>
      </c>
      <c r="B184" s="7" t="s">
        <v>57</v>
      </c>
      <c r="C184" s="20">
        <v>1611</v>
      </c>
      <c r="D184" s="7" t="s">
        <v>504</v>
      </c>
      <c r="E184" s="7" t="s">
        <v>83</v>
      </c>
      <c r="F184" s="7" t="s">
        <v>83</v>
      </c>
      <c r="G184" s="7" t="s">
        <v>134</v>
      </c>
      <c r="H184" s="7" t="s">
        <v>83</v>
      </c>
      <c r="I184" s="20">
        <v>57389</v>
      </c>
      <c r="J184" s="7" t="s">
        <v>1839</v>
      </c>
      <c r="K184" s="8"/>
      <c r="L184" s="9"/>
      <c r="M184" s="9"/>
      <c r="N184" s="9"/>
      <c r="O184" s="9"/>
      <c r="P184" s="9"/>
      <c r="Q184" s="9"/>
      <c r="R184" s="9"/>
      <c r="S184" s="9"/>
      <c r="T184" s="9"/>
      <c r="U184" s="9"/>
      <c r="V184" s="9"/>
      <c r="W184" s="9"/>
      <c r="X184" s="9"/>
      <c r="Y184" s="13">
        <v>-128219</v>
      </c>
      <c r="Z184" s="21" t="s">
        <v>1840</v>
      </c>
      <c r="AA184" s="27" t="s">
        <v>1841</v>
      </c>
      <c r="AB184" s="27"/>
      <c r="AC184" s="27" t="s">
        <v>1842</v>
      </c>
      <c r="AD184" s="27"/>
      <c r="AE184" s="7"/>
      <c r="AF184" s="7" t="s">
        <v>94</v>
      </c>
      <c r="AG184" s="27" t="s">
        <v>1843</v>
      </c>
      <c r="AH184" s="27"/>
      <c r="AI184" s="27"/>
      <c r="AJ184" s="27"/>
      <c r="AK184" s="27"/>
      <c r="AL184" s="27"/>
      <c r="AM184" s="27" t="s">
        <v>83</v>
      </c>
      <c r="AN184" s="27"/>
      <c r="AO184" s="27"/>
    </row>
    <row r="185" spans="1:41" s="1" customFormat="1" ht="45" customHeight="1" x14ac:dyDescent="0.15">
      <c r="A185" s="36">
        <v>100000</v>
      </c>
      <c r="B185" s="28" t="s">
        <v>57</v>
      </c>
      <c r="C185" s="18">
        <v>2114</v>
      </c>
      <c r="D185" s="28" t="s">
        <v>88</v>
      </c>
      <c r="E185" s="28" t="s">
        <v>103</v>
      </c>
      <c r="F185" s="28" t="s">
        <v>60</v>
      </c>
      <c r="G185" s="28" t="s">
        <v>128</v>
      </c>
      <c r="H185" s="28" t="s">
        <v>479</v>
      </c>
      <c r="I185" s="18">
        <v>57391</v>
      </c>
      <c r="J185" s="28" t="s">
        <v>1844</v>
      </c>
      <c r="K185" s="33"/>
      <c r="L185" s="29"/>
      <c r="M185" s="29"/>
      <c r="N185" s="29"/>
      <c r="O185" s="29"/>
      <c r="P185" s="29">
        <v>2500000</v>
      </c>
      <c r="Q185" s="29"/>
      <c r="R185" s="29"/>
      <c r="S185" s="29"/>
      <c r="T185" s="29"/>
      <c r="U185" s="29"/>
      <c r="V185" s="29"/>
      <c r="W185" s="29"/>
      <c r="X185" s="29">
        <v>2500000</v>
      </c>
      <c r="Y185" s="29"/>
      <c r="Z185" s="25" t="s">
        <v>1845</v>
      </c>
      <c r="AA185" s="28" t="s">
        <v>1846</v>
      </c>
      <c r="AB185" s="28"/>
      <c r="AC185" s="25" t="s">
        <v>1847</v>
      </c>
      <c r="AD185" s="25"/>
      <c r="AE185" s="28"/>
      <c r="AF185" s="28" t="s">
        <v>67</v>
      </c>
      <c r="AG185" s="25" t="s">
        <v>1848</v>
      </c>
      <c r="AH185" s="25"/>
      <c r="AI185" s="25"/>
      <c r="AJ185" s="25"/>
      <c r="AK185" s="25"/>
      <c r="AL185" s="25"/>
      <c r="AM185" s="28" t="s">
        <v>133</v>
      </c>
      <c r="AN185" s="28"/>
      <c r="AO185" s="28"/>
    </row>
    <row r="186" spans="1:41" s="1" customFormat="1" ht="45" customHeight="1" x14ac:dyDescent="0.15">
      <c r="A186" s="20">
        <v>100000</v>
      </c>
      <c r="B186" s="7" t="s">
        <v>57</v>
      </c>
      <c r="C186" s="20">
        <v>171412</v>
      </c>
      <c r="D186" s="7" t="s">
        <v>1287</v>
      </c>
      <c r="E186" s="7" t="s">
        <v>83</v>
      </c>
      <c r="F186" s="7" t="s">
        <v>83</v>
      </c>
      <c r="G186" s="7" t="s">
        <v>239</v>
      </c>
      <c r="H186" s="7" t="s">
        <v>83</v>
      </c>
      <c r="I186" s="20">
        <v>57394</v>
      </c>
      <c r="J186" s="7" t="s">
        <v>1849</v>
      </c>
      <c r="K186" s="8">
        <v>12.67</v>
      </c>
      <c r="L186" s="9">
        <v>465213</v>
      </c>
      <c r="M186" s="9">
        <v>14907</v>
      </c>
      <c r="N186" s="9">
        <v>34659</v>
      </c>
      <c r="O186" s="9"/>
      <c r="P186" s="9"/>
      <c r="Q186" s="9"/>
      <c r="R186" s="9"/>
      <c r="S186" s="9"/>
      <c r="T186" s="9"/>
      <c r="U186" s="9"/>
      <c r="V186" s="9"/>
      <c r="W186" s="9"/>
      <c r="X186" s="9">
        <v>514779</v>
      </c>
      <c r="Y186" s="9"/>
      <c r="Z186" s="7" t="s">
        <v>431</v>
      </c>
      <c r="AA186" s="27" t="s">
        <v>242</v>
      </c>
      <c r="AB186" s="27"/>
      <c r="AC186" s="27" t="s">
        <v>431</v>
      </c>
      <c r="AD186" s="27"/>
      <c r="AE186" s="7"/>
      <c r="AF186" s="7" t="s">
        <v>94</v>
      </c>
      <c r="AG186" s="27" t="s">
        <v>1276</v>
      </c>
      <c r="AH186" s="27"/>
      <c r="AI186" s="27"/>
      <c r="AJ186" s="27"/>
      <c r="AK186" s="27"/>
      <c r="AL186" s="27"/>
      <c r="AM186" s="27" t="s">
        <v>83</v>
      </c>
      <c r="AN186" s="27"/>
      <c r="AO186" s="27"/>
    </row>
    <row r="187" spans="1:41" s="1" customFormat="1" ht="45" customHeight="1" x14ac:dyDescent="0.15">
      <c r="A187" s="36">
        <v>100000</v>
      </c>
      <c r="B187" s="28" t="s">
        <v>57</v>
      </c>
      <c r="C187" s="18">
        <v>1912</v>
      </c>
      <c r="D187" s="28" t="s">
        <v>471</v>
      </c>
      <c r="E187" s="28" t="s">
        <v>353</v>
      </c>
      <c r="F187" s="28" t="s">
        <v>83</v>
      </c>
      <c r="G187" s="28" t="s">
        <v>61</v>
      </c>
      <c r="H187" s="28" t="s">
        <v>83</v>
      </c>
      <c r="I187" s="18">
        <v>57396</v>
      </c>
      <c r="J187" s="28" t="s">
        <v>1850</v>
      </c>
      <c r="K187" s="33"/>
      <c r="L187" s="29"/>
      <c r="M187" s="29"/>
      <c r="N187" s="29"/>
      <c r="O187" s="29"/>
      <c r="P187" s="29">
        <v>161340</v>
      </c>
      <c r="Q187" s="29"/>
      <c r="R187" s="29"/>
      <c r="S187" s="29"/>
      <c r="T187" s="29"/>
      <c r="U187" s="29"/>
      <c r="V187" s="29"/>
      <c r="W187" s="29"/>
      <c r="X187" s="29">
        <v>161340</v>
      </c>
      <c r="Y187" s="29"/>
      <c r="Z187" s="25" t="s">
        <v>1851</v>
      </c>
      <c r="AA187" s="25" t="s">
        <v>468</v>
      </c>
      <c r="AB187" s="25"/>
      <c r="AC187" s="28" t="s">
        <v>1852</v>
      </c>
      <c r="AD187" s="28"/>
      <c r="AE187" s="28"/>
      <c r="AF187" s="28" t="s">
        <v>94</v>
      </c>
      <c r="AG187" s="28" t="s">
        <v>69</v>
      </c>
      <c r="AH187" s="28"/>
      <c r="AI187" s="28"/>
      <c r="AJ187" s="28"/>
      <c r="AK187" s="28"/>
      <c r="AL187" s="28"/>
      <c r="AM187" s="28" t="s">
        <v>83</v>
      </c>
      <c r="AN187" s="28"/>
      <c r="AO187" s="28"/>
    </row>
    <row r="188" spans="1:41" s="1" customFormat="1" ht="45" customHeight="1" x14ac:dyDescent="0.15">
      <c r="A188" s="20">
        <v>100000</v>
      </c>
      <c r="B188" s="7" t="s">
        <v>57</v>
      </c>
      <c r="C188" s="20">
        <v>1912</v>
      </c>
      <c r="D188" s="7" t="s">
        <v>471</v>
      </c>
      <c r="E188" s="7" t="s">
        <v>83</v>
      </c>
      <c r="F188" s="7" t="s">
        <v>83</v>
      </c>
      <c r="G188" s="7" t="s">
        <v>89</v>
      </c>
      <c r="H188" s="7" t="s">
        <v>83</v>
      </c>
      <c r="I188" s="20">
        <v>57397</v>
      </c>
      <c r="J188" s="7" t="s">
        <v>1853</v>
      </c>
      <c r="K188" s="8"/>
      <c r="L188" s="9"/>
      <c r="M188" s="9"/>
      <c r="N188" s="9"/>
      <c r="O188" s="9"/>
      <c r="P188" s="9"/>
      <c r="Q188" s="9"/>
      <c r="R188" s="9"/>
      <c r="S188" s="9"/>
      <c r="T188" s="9"/>
      <c r="U188" s="9"/>
      <c r="V188" s="9"/>
      <c r="W188" s="9"/>
      <c r="X188" s="9"/>
      <c r="Y188" s="9">
        <v>863780</v>
      </c>
      <c r="Z188" s="21" t="s">
        <v>1854</v>
      </c>
      <c r="AA188" s="27" t="s">
        <v>1855</v>
      </c>
      <c r="AB188" s="27"/>
      <c r="AC188" s="27" t="s">
        <v>1856</v>
      </c>
      <c r="AD188" s="27"/>
      <c r="AE188" s="7"/>
      <c r="AF188" s="7" t="s">
        <v>94</v>
      </c>
      <c r="AG188" s="27" t="s">
        <v>69</v>
      </c>
      <c r="AH188" s="27"/>
      <c r="AI188" s="27"/>
      <c r="AJ188" s="27"/>
      <c r="AK188" s="27"/>
      <c r="AL188" s="27"/>
      <c r="AM188" s="27" t="s">
        <v>83</v>
      </c>
      <c r="AN188" s="27"/>
      <c r="AO188" s="27"/>
    </row>
    <row r="189" spans="1:41" s="1" customFormat="1" ht="45" customHeight="1" x14ac:dyDescent="0.15">
      <c r="A189" s="18">
        <v>100000</v>
      </c>
      <c r="B189" s="4" t="s">
        <v>57</v>
      </c>
      <c r="C189" s="18">
        <v>1212</v>
      </c>
      <c r="D189" s="4" t="s">
        <v>1674</v>
      </c>
      <c r="E189" s="4" t="s">
        <v>83</v>
      </c>
      <c r="F189" s="4" t="s">
        <v>83</v>
      </c>
      <c r="G189" s="4" t="s">
        <v>239</v>
      </c>
      <c r="H189" s="4" t="s">
        <v>83</v>
      </c>
      <c r="I189" s="18">
        <v>57400</v>
      </c>
      <c r="J189" s="4" t="s">
        <v>1864</v>
      </c>
      <c r="K189" s="5">
        <v>2.99</v>
      </c>
      <c r="L189" s="6">
        <v>112196</v>
      </c>
      <c r="M189" s="6">
        <v>1590</v>
      </c>
      <c r="N189" s="6">
        <v>8359</v>
      </c>
      <c r="O189" s="6"/>
      <c r="P189" s="6"/>
      <c r="Q189" s="6"/>
      <c r="R189" s="6"/>
      <c r="S189" s="6"/>
      <c r="T189" s="6"/>
      <c r="U189" s="6"/>
      <c r="V189" s="6"/>
      <c r="W189" s="6"/>
      <c r="X189" s="6">
        <v>122145</v>
      </c>
      <c r="Y189" s="6"/>
      <c r="Z189" s="4" t="s">
        <v>1865</v>
      </c>
      <c r="AA189" s="28" t="s">
        <v>242</v>
      </c>
      <c r="AB189" s="28"/>
      <c r="AC189" s="28" t="s">
        <v>1866</v>
      </c>
      <c r="AD189" s="28"/>
      <c r="AE189" s="4"/>
      <c r="AF189" s="4" t="s">
        <v>94</v>
      </c>
      <c r="AG189" s="28" t="s">
        <v>69</v>
      </c>
      <c r="AH189" s="28"/>
      <c r="AI189" s="28"/>
      <c r="AJ189" s="28"/>
      <c r="AK189" s="28"/>
      <c r="AL189" s="28"/>
      <c r="AM189" s="28" t="s">
        <v>83</v>
      </c>
      <c r="AN189" s="28"/>
      <c r="AO189" s="28"/>
    </row>
    <row r="190" spans="1:41" s="1" customFormat="1" ht="45" customHeight="1" x14ac:dyDescent="0.15">
      <c r="A190" s="20">
        <v>100000</v>
      </c>
      <c r="B190" s="7" t="s">
        <v>57</v>
      </c>
      <c r="C190" s="20">
        <v>9911</v>
      </c>
      <c r="D190" s="7" t="s">
        <v>82</v>
      </c>
      <c r="E190" s="7" t="s">
        <v>83</v>
      </c>
      <c r="F190" s="7" t="s">
        <v>83</v>
      </c>
      <c r="G190" s="7" t="s">
        <v>89</v>
      </c>
      <c r="H190" s="7" t="s">
        <v>83</v>
      </c>
      <c r="I190" s="20">
        <v>57402</v>
      </c>
      <c r="J190" s="7" t="s">
        <v>1867</v>
      </c>
      <c r="K190" s="8"/>
      <c r="L190" s="9"/>
      <c r="M190" s="9"/>
      <c r="N190" s="9"/>
      <c r="O190" s="9"/>
      <c r="P190" s="9"/>
      <c r="Q190" s="9"/>
      <c r="R190" s="9"/>
      <c r="S190" s="9"/>
      <c r="T190" s="9"/>
      <c r="U190" s="9"/>
      <c r="V190" s="9"/>
      <c r="W190" s="9"/>
      <c r="X190" s="9"/>
      <c r="Y190" s="9">
        <v>10116214</v>
      </c>
      <c r="Z190" s="21" t="s">
        <v>1868</v>
      </c>
      <c r="AA190" s="27" t="s">
        <v>69</v>
      </c>
      <c r="AB190" s="27"/>
      <c r="AC190" s="27" t="s">
        <v>69</v>
      </c>
      <c r="AD190" s="27"/>
      <c r="AE190" s="7"/>
      <c r="AF190" s="7" t="s">
        <v>94</v>
      </c>
      <c r="AG190" s="27" t="s">
        <v>69</v>
      </c>
      <c r="AH190" s="27"/>
      <c r="AI190" s="27"/>
      <c r="AJ190" s="27"/>
      <c r="AK190" s="27"/>
      <c r="AL190" s="27"/>
      <c r="AM190" s="27" t="s">
        <v>83</v>
      </c>
      <c r="AN190" s="27"/>
      <c r="AO190" s="27"/>
    </row>
    <row r="191" spans="1:41" s="1" customFormat="1" ht="45" customHeight="1" x14ac:dyDescent="0.15">
      <c r="A191" s="36">
        <v>100000</v>
      </c>
      <c r="B191" s="28" t="s">
        <v>57</v>
      </c>
      <c r="C191" s="18">
        <v>9911</v>
      </c>
      <c r="D191" s="28" t="s">
        <v>82</v>
      </c>
      <c r="E191" s="28" t="s">
        <v>83</v>
      </c>
      <c r="F191" s="28" t="s">
        <v>83</v>
      </c>
      <c r="G191" s="28" t="s">
        <v>89</v>
      </c>
      <c r="H191" s="28" t="s">
        <v>83</v>
      </c>
      <c r="I191" s="18">
        <v>57403</v>
      </c>
      <c r="J191" s="28" t="s">
        <v>1869</v>
      </c>
      <c r="K191" s="33"/>
      <c r="L191" s="29"/>
      <c r="M191" s="29"/>
      <c r="N191" s="29"/>
      <c r="O191" s="29"/>
      <c r="P191" s="29"/>
      <c r="Q191" s="29"/>
      <c r="R191" s="29"/>
      <c r="S191" s="29"/>
      <c r="T191" s="29"/>
      <c r="U191" s="29"/>
      <c r="V191" s="29"/>
      <c r="W191" s="29"/>
      <c r="X191" s="29"/>
      <c r="Y191" s="29">
        <v>31733669</v>
      </c>
      <c r="Z191" s="25" t="s">
        <v>1870</v>
      </c>
      <c r="AA191" s="28" t="s">
        <v>69</v>
      </c>
      <c r="AB191" s="28"/>
      <c r="AC191" s="28" t="s">
        <v>69</v>
      </c>
      <c r="AD191" s="28"/>
      <c r="AE191" s="28"/>
      <c r="AF191" s="28" t="s">
        <v>94</v>
      </c>
      <c r="AG191" s="28" t="s">
        <v>69</v>
      </c>
      <c r="AH191" s="28"/>
      <c r="AI191" s="28"/>
      <c r="AJ191" s="28"/>
      <c r="AK191" s="28"/>
      <c r="AL191" s="28"/>
      <c r="AM191" s="28" t="s">
        <v>83</v>
      </c>
      <c r="AN191" s="28"/>
      <c r="AO191" s="28"/>
    </row>
    <row r="192" spans="1:41" s="1" customFormat="1" ht="45" customHeight="1" x14ac:dyDescent="0.15">
      <c r="A192" s="20">
        <v>100000</v>
      </c>
      <c r="B192" s="7" t="s">
        <v>57</v>
      </c>
      <c r="C192" s="20">
        <v>1516</v>
      </c>
      <c r="D192" s="7" t="s">
        <v>710</v>
      </c>
      <c r="E192" s="7" t="s">
        <v>238</v>
      </c>
      <c r="F192" s="7" t="s">
        <v>83</v>
      </c>
      <c r="G192" s="7" t="s">
        <v>61</v>
      </c>
      <c r="H192" s="7" t="s">
        <v>83</v>
      </c>
      <c r="I192" s="20">
        <v>57406</v>
      </c>
      <c r="J192" s="7" t="s">
        <v>1873</v>
      </c>
      <c r="K192" s="8">
        <v>1</v>
      </c>
      <c r="L192" s="9">
        <v>87735</v>
      </c>
      <c r="M192" s="9">
        <v>19256</v>
      </c>
      <c r="N192" s="9">
        <v>9968</v>
      </c>
      <c r="O192" s="9"/>
      <c r="P192" s="9"/>
      <c r="Q192" s="9"/>
      <c r="R192" s="9"/>
      <c r="S192" s="9"/>
      <c r="T192" s="9"/>
      <c r="U192" s="9"/>
      <c r="V192" s="9"/>
      <c r="W192" s="9"/>
      <c r="X192" s="9">
        <v>116959</v>
      </c>
      <c r="Y192" s="9">
        <v>250000</v>
      </c>
      <c r="Z192" s="21" t="s">
        <v>1874</v>
      </c>
      <c r="AA192" s="27" t="s">
        <v>1875</v>
      </c>
      <c r="AB192" s="27"/>
      <c r="AC192" s="27" t="s">
        <v>1876</v>
      </c>
      <c r="AD192" s="27"/>
      <c r="AE192" s="7"/>
      <c r="AF192" s="7" t="s">
        <v>67</v>
      </c>
      <c r="AG192" s="26" t="s">
        <v>1877</v>
      </c>
      <c r="AH192" s="26"/>
      <c r="AI192" s="26"/>
      <c r="AJ192" s="26"/>
      <c r="AK192" s="26"/>
      <c r="AL192" s="26"/>
      <c r="AM192" s="27" t="s">
        <v>83</v>
      </c>
      <c r="AN192" s="27"/>
      <c r="AO192" s="27"/>
    </row>
    <row r="193" spans="1:41" s="1" customFormat="1" ht="45" customHeight="1" x14ac:dyDescent="0.15">
      <c r="A193" s="18">
        <v>100000</v>
      </c>
      <c r="B193" s="4" t="s">
        <v>57</v>
      </c>
      <c r="C193" s="18">
        <v>1001</v>
      </c>
      <c r="D193" s="4" t="s">
        <v>232</v>
      </c>
      <c r="E193" s="4" t="s">
        <v>103</v>
      </c>
      <c r="F193" s="4" t="s">
        <v>83</v>
      </c>
      <c r="G193" s="4" t="s">
        <v>279</v>
      </c>
      <c r="H193" s="4" t="s">
        <v>83</v>
      </c>
      <c r="I193" s="18">
        <v>57409</v>
      </c>
      <c r="J193" s="4" t="s">
        <v>1883</v>
      </c>
      <c r="K193" s="5">
        <v>0.35</v>
      </c>
      <c r="L193" s="6">
        <v>140460</v>
      </c>
      <c r="M193" s="6">
        <v>797</v>
      </c>
      <c r="N193" s="6">
        <v>7304</v>
      </c>
      <c r="O193" s="6"/>
      <c r="P193" s="6"/>
      <c r="Q193" s="6"/>
      <c r="R193" s="6"/>
      <c r="S193" s="6"/>
      <c r="T193" s="6"/>
      <c r="U193" s="6"/>
      <c r="V193" s="6"/>
      <c r="W193" s="6"/>
      <c r="X193" s="6">
        <v>148561</v>
      </c>
      <c r="Y193" s="6"/>
      <c r="Z193" s="4" t="s">
        <v>1884</v>
      </c>
      <c r="AA193" s="28" t="s">
        <v>242</v>
      </c>
      <c r="AB193" s="28"/>
      <c r="AC193" s="28" t="s">
        <v>1885</v>
      </c>
      <c r="AD193" s="28"/>
      <c r="AE193" s="4"/>
      <c r="AF193" s="4" t="s">
        <v>94</v>
      </c>
      <c r="AG193" s="28" t="s">
        <v>69</v>
      </c>
      <c r="AH193" s="28"/>
      <c r="AI193" s="28"/>
      <c r="AJ193" s="28"/>
      <c r="AK193" s="28"/>
      <c r="AL193" s="28"/>
      <c r="AM193" s="28" t="s">
        <v>83</v>
      </c>
      <c r="AN193" s="28"/>
      <c r="AO193" s="28"/>
    </row>
    <row r="194" spans="1:41" s="1" customFormat="1" ht="45" customHeight="1" x14ac:dyDescent="0.15">
      <c r="A194" s="20">
        <v>100000</v>
      </c>
      <c r="B194" s="7" t="s">
        <v>57</v>
      </c>
      <c r="C194" s="20">
        <v>171412</v>
      </c>
      <c r="D194" s="7" t="s">
        <v>1287</v>
      </c>
      <c r="E194" s="7" t="s">
        <v>83</v>
      </c>
      <c r="F194" s="7" t="s">
        <v>83</v>
      </c>
      <c r="G194" s="7" t="s">
        <v>142</v>
      </c>
      <c r="H194" s="7" t="s">
        <v>83</v>
      </c>
      <c r="I194" s="20">
        <v>57411</v>
      </c>
      <c r="J194" s="7" t="s">
        <v>1889</v>
      </c>
      <c r="K194" s="15">
        <v>-15</v>
      </c>
      <c r="L194" s="13">
        <v>-419750</v>
      </c>
      <c r="M194" s="13">
        <v>-70817</v>
      </c>
      <c r="N194" s="13">
        <v>-11592</v>
      </c>
      <c r="O194" s="9"/>
      <c r="P194" s="9"/>
      <c r="Q194" s="9"/>
      <c r="R194" s="9"/>
      <c r="S194" s="9"/>
      <c r="T194" s="9"/>
      <c r="U194" s="9"/>
      <c r="V194" s="9"/>
      <c r="W194" s="9"/>
      <c r="X194" s="13">
        <v>-502159</v>
      </c>
      <c r="Y194" s="9"/>
      <c r="Z194" s="21" t="s">
        <v>1890</v>
      </c>
      <c r="AA194" s="27" t="s">
        <v>1891</v>
      </c>
      <c r="AB194" s="27"/>
      <c r="AC194" s="27" t="s">
        <v>1892</v>
      </c>
      <c r="AD194" s="27"/>
      <c r="AE194" s="7"/>
      <c r="AF194" s="7" t="s">
        <v>94</v>
      </c>
      <c r="AG194" s="27" t="s">
        <v>1276</v>
      </c>
      <c r="AH194" s="27"/>
      <c r="AI194" s="27"/>
      <c r="AJ194" s="27"/>
      <c r="AK194" s="27"/>
      <c r="AL194" s="27"/>
      <c r="AM194" s="27" t="s">
        <v>83</v>
      </c>
      <c r="AN194" s="27"/>
      <c r="AO194" s="27"/>
    </row>
    <row r="195" spans="1:41" s="1" customFormat="1" ht="45" customHeight="1" x14ac:dyDescent="0.15">
      <c r="A195" s="18">
        <v>100000</v>
      </c>
      <c r="B195" s="4" t="s">
        <v>57</v>
      </c>
      <c r="C195" s="18">
        <v>1912</v>
      </c>
      <c r="D195" s="4" t="s">
        <v>471</v>
      </c>
      <c r="E195" s="4" t="s">
        <v>83</v>
      </c>
      <c r="F195" s="4" t="s">
        <v>83</v>
      </c>
      <c r="G195" s="4" t="s">
        <v>134</v>
      </c>
      <c r="H195" s="4" t="s">
        <v>83</v>
      </c>
      <c r="I195" s="18">
        <v>57418</v>
      </c>
      <c r="J195" s="4" t="s">
        <v>1909</v>
      </c>
      <c r="K195" s="5"/>
      <c r="L195" s="6"/>
      <c r="M195" s="6"/>
      <c r="N195" s="6"/>
      <c r="O195" s="6"/>
      <c r="P195" s="6"/>
      <c r="Q195" s="6"/>
      <c r="R195" s="6"/>
      <c r="S195" s="6"/>
      <c r="T195" s="6"/>
      <c r="U195" s="6"/>
      <c r="V195" s="6"/>
      <c r="W195" s="6"/>
      <c r="X195" s="6"/>
      <c r="Y195" s="14">
        <v>-28460</v>
      </c>
      <c r="Z195" s="4" t="s">
        <v>1910</v>
      </c>
      <c r="AA195" s="28" t="s">
        <v>92</v>
      </c>
      <c r="AB195" s="28"/>
      <c r="AC195" s="28" t="s">
        <v>1911</v>
      </c>
      <c r="AD195" s="28"/>
      <c r="AE195" s="4"/>
      <c r="AF195" s="4" t="s">
        <v>94</v>
      </c>
      <c r="AG195" s="28" t="s">
        <v>69</v>
      </c>
      <c r="AH195" s="28"/>
      <c r="AI195" s="28"/>
      <c r="AJ195" s="28"/>
      <c r="AK195" s="28"/>
      <c r="AL195" s="28"/>
      <c r="AM195" s="28" t="s">
        <v>83</v>
      </c>
      <c r="AN195" s="28"/>
      <c r="AO195" s="28"/>
    </row>
    <row r="196" spans="1:41" s="1" customFormat="1" ht="45" customHeight="1" x14ac:dyDescent="0.15">
      <c r="A196" s="37">
        <v>100000</v>
      </c>
      <c r="B196" s="27" t="s">
        <v>57</v>
      </c>
      <c r="C196" s="20">
        <v>1212</v>
      </c>
      <c r="D196" s="27" t="s">
        <v>1674</v>
      </c>
      <c r="E196" s="27" t="s">
        <v>126</v>
      </c>
      <c r="F196" s="27" t="s">
        <v>83</v>
      </c>
      <c r="G196" s="27" t="s">
        <v>61</v>
      </c>
      <c r="H196" s="27" t="s">
        <v>83</v>
      </c>
      <c r="I196" s="20">
        <v>57423</v>
      </c>
      <c r="J196" s="27" t="s">
        <v>1917</v>
      </c>
      <c r="K196" s="34"/>
      <c r="L196" s="30"/>
      <c r="M196" s="30"/>
      <c r="N196" s="30"/>
      <c r="O196" s="30"/>
      <c r="P196" s="30">
        <v>13476</v>
      </c>
      <c r="Q196" s="30"/>
      <c r="R196" s="30"/>
      <c r="S196" s="30"/>
      <c r="T196" s="30"/>
      <c r="U196" s="30"/>
      <c r="V196" s="30"/>
      <c r="W196" s="30"/>
      <c r="X196" s="30">
        <v>13476</v>
      </c>
      <c r="Y196" s="30"/>
      <c r="Z196" s="26" t="s">
        <v>1918</v>
      </c>
      <c r="AA196" s="27" t="s">
        <v>1919</v>
      </c>
      <c r="AB196" s="27"/>
      <c r="AC196" s="26" t="s">
        <v>1920</v>
      </c>
      <c r="AD196" s="26"/>
      <c r="AE196" s="27"/>
      <c r="AF196" s="27" t="s">
        <v>94</v>
      </c>
      <c r="AG196" s="27" t="s">
        <v>69</v>
      </c>
      <c r="AH196" s="27"/>
      <c r="AI196" s="27"/>
      <c r="AJ196" s="27"/>
      <c r="AK196" s="27"/>
      <c r="AL196" s="27"/>
      <c r="AM196" s="27" t="s">
        <v>83</v>
      </c>
      <c r="AN196" s="27"/>
      <c r="AO196" s="27"/>
    </row>
    <row r="197" spans="1:41" s="1" customFormat="1" ht="45" customHeight="1" x14ac:dyDescent="0.15">
      <c r="A197" s="18">
        <v>100000</v>
      </c>
      <c r="B197" s="4" t="s">
        <v>57</v>
      </c>
      <c r="C197" s="18">
        <v>9911</v>
      </c>
      <c r="D197" s="4" t="s">
        <v>82</v>
      </c>
      <c r="E197" s="4" t="s">
        <v>83</v>
      </c>
      <c r="F197" s="4" t="s">
        <v>83</v>
      </c>
      <c r="G197" s="4" t="s">
        <v>89</v>
      </c>
      <c r="H197" s="4" t="s">
        <v>83</v>
      </c>
      <c r="I197" s="18">
        <v>57424</v>
      </c>
      <c r="J197" s="4" t="s">
        <v>1921</v>
      </c>
      <c r="K197" s="5"/>
      <c r="L197" s="6"/>
      <c r="M197" s="6"/>
      <c r="N197" s="6"/>
      <c r="O197" s="6"/>
      <c r="P197" s="6"/>
      <c r="Q197" s="6"/>
      <c r="R197" s="6"/>
      <c r="S197" s="6"/>
      <c r="T197" s="6"/>
      <c r="U197" s="6"/>
      <c r="V197" s="6"/>
      <c r="W197" s="6"/>
      <c r="X197" s="6"/>
      <c r="Y197" s="6">
        <v>51629972</v>
      </c>
      <c r="Z197" s="4" t="s">
        <v>1922</v>
      </c>
      <c r="AA197" s="28" t="s">
        <v>69</v>
      </c>
      <c r="AB197" s="28"/>
      <c r="AC197" s="28" t="s">
        <v>69</v>
      </c>
      <c r="AD197" s="28"/>
      <c r="AE197" s="4"/>
      <c r="AF197" s="4" t="s">
        <v>94</v>
      </c>
      <c r="AG197" s="28" t="s">
        <v>69</v>
      </c>
      <c r="AH197" s="28"/>
      <c r="AI197" s="28"/>
      <c r="AJ197" s="28"/>
      <c r="AK197" s="28"/>
      <c r="AL197" s="28"/>
      <c r="AM197" s="28" t="s">
        <v>83</v>
      </c>
      <c r="AN197" s="28"/>
      <c r="AO197" s="28"/>
    </row>
    <row r="198" spans="1:41" s="1" customFormat="1" ht="45" customHeight="1" x14ac:dyDescent="0.15">
      <c r="A198" s="20">
        <v>100000</v>
      </c>
      <c r="B198" s="7" t="s">
        <v>57</v>
      </c>
      <c r="C198" s="20">
        <v>9911</v>
      </c>
      <c r="D198" s="7" t="s">
        <v>82</v>
      </c>
      <c r="E198" s="7" t="s">
        <v>83</v>
      </c>
      <c r="F198" s="7" t="s">
        <v>83</v>
      </c>
      <c r="G198" s="7" t="s">
        <v>89</v>
      </c>
      <c r="H198" s="7" t="s">
        <v>83</v>
      </c>
      <c r="I198" s="20">
        <v>57425</v>
      </c>
      <c r="J198" s="7" t="s">
        <v>1923</v>
      </c>
      <c r="K198" s="8"/>
      <c r="L198" s="9"/>
      <c r="M198" s="9"/>
      <c r="N198" s="9"/>
      <c r="O198" s="9"/>
      <c r="P198" s="9"/>
      <c r="Q198" s="9"/>
      <c r="R198" s="9"/>
      <c r="S198" s="9"/>
      <c r="T198" s="9"/>
      <c r="U198" s="9"/>
      <c r="V198" s="9"/>
      <c r="W198" s="9"/>
      <c r="X198" s="9"/>
      <c r="Y198" s="9">
        <v>1435849</v>
      </c>
      <c r="Z198" s="7" t="s">
        <v>1924</v>
      </c>
      <c r="AA198" s="27" t="s">
        <v>69</v>
      </c>
      <c r="AB198" s="27"/>
      <c r="AC198" s="27" t="s">
        <v>69</v>
      </c>
      <c r="AD198" s="27"/>
      <c r="AE198" s="7"/>
      <c r="AF198" s="7" t="s">
        <v>94</v>
      </c>
      <c r="AG198" s="27" t="s">
        <v>69</v>
      </c>
      <c r="AH198" s="27"/>
      <c r="AI198" s="27"/>
      <c r="AJ198" s="27"/>
      <c r="AK198" s="27"/>
      <c r="AL198" s="27"/>
      <c r="AM198" s="27" t="s">
        <v>83</v>
      </c>
      <c r="AN198" s="27"/>
      <c r="AO198" s="27"/>
    </row>
    <row r="199" spans="1:41" s="1" customFormat="1" ht="45" customHeight="1" x14ac:dyDescent="0.15">
      <c r="A199" s="18">
        <v>100000</v>
      </c>
      <c r="B199" s="4" t="s">
        <v>57</v>
      </c>
      <c r="C199" s="18">
        <v>9911</v>
      </c>
      <c r="D199" s="4" t="s">
        <v>82</v>
      </c>
      <c r="E199" s="4" t="s">
        <v>83</v>
      </c>
      <c r="F199" s="4" t="s">
        <v>83</v>
      </c>
      <c r="G199" s="4" t="s">
        <v>134</v>
      </c>
      <c r="H199" s="4" t="s">
        <v>83</v>
      </c>
      <c r="I199" s="18">
        <v>57426</v>
      </c>
      <c r="J199" s="4" t="s">
        <v>1925</v>
      </c>
      <c r="K199" s="5"/>
      <c r="L199" s="6"/>
      <c r="M199" s="6"/>
      <c r="N199" s="6"/>
      <c r="O199" s="6"/>
      <c r="P199" s="6"/>
      <c r="Q199" s="6"/>
      <c r="R199" s="6"/>
      <c r="S199" s="6"/>
      <c r="T199" s="6"/>
      <c r="U199" s="6"/>
      <c r="V199" s="6"/>
      <c r="W199" s="6"/>
      <c r="X199" s="6"/>
      <c r="Y199" s="14">
        <v>-1059893</v>
      </c>
      <c r="Z199" s="4" t="s">
        <v>1926</v>
      </c>
      <c r="AA199" s="28" t="s">
        <v>69</v>
      </c>
      <c r="AB199" s="28"/>
      <c r="AC199" s="28" t="s">
        <v>69</v>
      </c>
      <c r="AD199" s="28"/>
      <c r="AE199" s="4"/>
      <c r="AF199" s="4" t="s">
        <v>94</v>
      </c>
      <c r="AG199" s="28" t="s">
        <v>69</v>
      </c>
      <c r="AH199" s="28"/>
      <c r="AI199" s="28"/>
      <c r="AJ199" s="28"/>
      <c r="AK199" s="28"/>
      <c r="AL199" s="28"/>
      <c r="AM199" s="28" t="s">
        <v>83</v>
      </c>
      <c r="AN199" s="28"/>
      <c r="AO199" s="28"/>
    </row>
    <row r="200" spans="1:41" s="1" customFormat="1" ht="45" customHeight="1" x14ac:dyDescent="0.15">
      <c r="A200" s="37">
        <v>100000</v>
      </c>
      <c r="B200" s="27" t="s">
        <v>57</v>
      </c>
      <c r="C200" s="20">
        <v>171413</v>
      </c>
      <c r="D200" s="27" t="s">
        <v>1403</v>
      </c>
      <c r="E200" s="27" t="s">
        <v>83</v>
      </c>
      <c r="F200" s="27" t="s">
        <v>83</v>
      </c>
      <c r="G200" s="27" t="s">
        <v>142</v>
      </c>
      <c r="H200" s="27" t="s">
        <v>83</v>
      </c>
      <c r="I200" s="20">
        <v>57427</v>
      </c>
      <c r="J200" s="27" t="s">
        <v>1927</v>
      </c>
      <c r="K200" s="35">
        <v>-17.5</v>
      </c>
      <c r="L200" s="32">
        <v>-638750</v>
      </c>
      <c r="M200" s="32">
        <v>-104095</v>
      </c>
      <c r="N200" s="32">
        <v>-17640</v>
      </c>
      <c r="O200" s="30"/>
      <c r="P200" s="30"/>
      <c r="Q200" s="30"/>
      <c r="R200" s="30"/>
      <c r="S200" s="30"/>
      <c r="T200" s="30"/>
      <c r="U200" s="30"/>
      <c r="V200" s="30"/>
      <c r="W200" s="30"/>
      <c r="X200" s="32">
        <v>-760485</v>
      </c>
      <c r="Y200" s="30"/>
      <c r="Z200" s="26" t="s">
        <v>1928</v>
      </c>
      <c r="AA200" s="27" t="s">
        <v>1891</v>
      </c>
      <c r="AB200" s="27"/>
      <c r="AC200" s="27" t="s">
        <v>1892</v>
      </c>
      <c r="AD200" s="27"/>
      <c r="AE200" s="27"/>
      <c r="AF200" s="27" t="s">
        <v>94</v>
      </c>
      <c r="AG200" s="27" t="s">
        <v>1276</v>
      </c>
      <c r="AH200" s="27"/>
      <c r="AI200" s="27"/>
      <c r="AJ200" s="27"/>
      <c r="AK200" s="27"/>
      <c r="AL200" s="27"/>
      <c r="AM200" s="27" t="s">
        <v>83</v>
      </c>
      <c r="AN200" s="27"/>
      <c r="AO200" s="27"/>
    </row>
    <row r="201" spans="1:41" s="1" customFormat="1" ht="45" customHeight="1" x14ac:dyDescent="0.15">
      <c r="A201" s="18">
        <v>100000</v>
      </c>
      <c r="B201" s="4" t="s">
        <v>57</v>
      </c>
      <c r="C201" s="18">
        <v>1914</v>
      </c>
      <c r="D201" s="4" t="s">
        <v>318</v>
      </c>
      <c r="E201" s="4" t="s">
        <v>83</v>
      </c>
      <c r="F201" s="4" t="s">
        <v>83</v>
      </c>
      <c r="G201" s="4" t="s">
        <v>89</v>
      </c>
      <c r="H201" s="4" t="s">
        <v>83</v>
      </c>
      <c r="I201" s="18">
        <v>57434</v>
      </c>
      <c r="J201" s="4" t="s">
        <v>1943</v>
      </c>
      <c r="K201" s="5"/>
      <c r="L201" s="6"/>
      <c r="M201" s="6"/>
      <c r="N201" s="6"/>
      <c r="O201" s="6"/>
      <c r="P201" s="6"/>
      <c r="Q201" s="6"/>
      <c r="R201" s="6"/>
      <c r="S201" s="6"/>
      <c r="T201" s="6"/>
      <c r="U201" s="6"/>
      <c r="V201" s="6"/>
      <c r="W201" s="6"/>
      <c r="X201" s="6"/>
      <c r="Y201" s="6">
        <v>887776</v>
      </c>
      <c r="Z201" s="4" t="s">
        <v>1944</v>
      </c>
      <c r="AA201" s="28" t="s">
        <v>1855</v>
      </c>
      <c r="AB201" s="28"/>
      <c r="AC201" s="28" t="s">
        <v>1945</v>
      </c>
      <c r="AD201" s="28"/>
      <c r="AE201" s="4"/>
      <c r="AF201" s="4" t="s">
        <v>94</v>
      </c>
      <c r="AG201" s="28" t="s">
        <v>69</v>
      </c>
      <c r="AH201" s="28"/>
      <c r="AI201" s="28"/>
      <c r="AJ201" s="28"/>
      <c r="AK201" s="28"/>
      <c r="AL201" s="28"/>
      <c r="AM201" s="28" t="s">
        <v>83</v>
      </c>
      <c r="AN201" s="28"/>
      <c r="AO201" s="28"/>
    </row>
    <row r="202" spans="1:41" s="1" customFormat="1" ht="45" customHeight="1" x14ac:dyDescent="0.15">
      <c r="A202" s="20">
        <v>100000</v>
      </c>
      <c r="B202" s="7" t="s">
        <v>57</v>
      </c>
      <c r="C202" s="20">
        <v>1914</v>
      </c>
      <c r="D202" s="7" t="s">
        <v>318</v>
      </c>
      <c r="E202" s="7" t="s">
        <v>83</v>
      </c>
      <c r="F202" s="7" t="s">
        <v>83</v>
      </c>
      <c r="G202" s="7" t="s">
        <v>89</v>
      </c>
      <c r="H202" s="7" t="s">
        <v>83</v>
      </c>
      <c r="I202" s="20">
        <v>57436</v>
      </c>
      <c r="J202" s="7" t="s">
        <v>1946</v>
      </c>
      <c r="K202" s="8"/>
      <c r="L202" s="9"/>
      <c r="M202" s="9"/>
      <c r="N202" s="9"/>
      <c r="O202" s="9"/>
      <c r="P202" s="9"/>
      <c r="Q202" s="9"/>
      <c r="R202" s="9"/>
      <c r="S202" s="9"/>
      <c r="T202" s="9"/>
      <c r="U202" s="9"/>
      <c r="V202" s="9"/>
      <c r="W202" s="9"/>
      <c r="X202" s="9"/>
      <c r="Y202" s="9">
        <v>350000</v>
      </c>
      <c r="Z202" s="7" t="s">
        <v>1947</v>
      </c>
      <c r="AA202" s="27" t="s">
        <v>92</v>
      </c>
      <c r="AB202" s="27"/>
      <c r="AC202" s="27" t="s">
        <v>1911</v>
      </c>
      <c r="AD202" s="27"/>
      <c r="AE202" s="7"/>
      <c r="AF202" s="7" t="s">
        <v>94</v>
      </c>
      <c r="AG202" s="27" t="s">
        <v>69</v>
      </c>
      <c r="AH202" s="27"/>
      <c r="AI202" s="27"/>
      <c r="AJ202" s="27"/>
      <c r="AK202" s="27"/>
      <c r="AL202" s="27"/>
      <c r="AM202" s="27" t="s">
        <v>83</v>
      </c>
      <c r="AN202" s="27"/>
      <c r="AO202" s="27"/>
    </row>
    <row r="203" spans="1:41" s="1" customFormat="1" ht="45" customHeight="1" x14ac:dyDescent="0.15">
      <c r="A203" s="18">
        <v>100000</v>
      </c>
      <c r="B203" s="4" t="s">
        <v>57</v>
      </c>
      <c r="C203" s="18">
        <v>1313</v>
      </c>
      <c r="D203" s="4" t="s">
        <v>1583</v>
      </c>
      <c r="E203" s="4" t="s">
        <v>411</v>
      </c>
      <c r="F203" s="4" t="s">
        <v>127</v>
      </c>
      <c r="G203" s="4" t="s">
        <v>279</v>
      </c>
      <c r="H203" s="4" t="s">
        <v>83</v>
      </c>
      <c r="I203" s="18">
        <v>57445</v>
      </c>
      <c r="J203" s="4" t="s">
        <v>1962</v>
      </c>
      <c r="K203" s="5">
        <v>7.5</v>
      </c>
      <c r="L203" s="6">
        <v>273669</v>
      </c>
      <c r="M203" s="6">
        <v>5383</v>
      </c>
      <c r="N203" s="6">
        <v>14231</v>
      </c>
      <c r="O203" s="6"/>
      <c r="P203" s="6"/>
      <c r="Q203" s="6"/>
      <c r="R203" s="6"/>
      <c r="S203" s="6"/>
      <c r="T203" s="6"/>
      <c r="U203" s="6"/>
      <c r="V203" s="6"/>
      <c r="W203" s="6"/>
      <c r="X203" s="6">
        <v>293283</v>
      </c>
      <c r="Y203" s="6">
        <v>272396</v>
      </c>
      <c r="Z203" s="4" t="s">
        <v>1963</v>
      </c>
      <c r="AA203" s="28" t="s">
        <v>242</v>
      </c>
      <c r="AB203" s="28"/>
      <c r="AC203" s="28" t="s">
        <v>1964</v>
      </c>
      <c r="AD203" s="28"/>
      <c r="AE203" s="4"/>
      <c r="AF203" s="4" t="s">
        <v>67</v>
      </c>
      <c r="AG203" s="28" t="s">
        <v>1965</v>
      </c>
      <c r="AH203" s="28"/>
      <c r="AI203" s="28"/>
      <c r="AJ203" s="28"/>
      <c r="AK203" s="28"/>
      <c r="AL203" s="28"/>
      <c r="AM203" s="28" t="s">
        <v>179</v>
      </c>
      <c r="AN203" s="28"/>
      <c r="AO203" s="28"/>
    </row>
    <row r="204" spans="1:41" s="1" customFormat="1" ht="45" customHeight="1" x14ac:dyDescent="0.15">
      <c r="A204" s="20">
        <v>100000</v>
      </c>
      <c r="B204" s="7" t="s">
        <v>57</v>
      </c>
      <c r="C204" s="20">
        <v>9911</v>
      </c>
      <c r="D204" s="7" t="s">
        <v>82</v>
      </c>
      <c r="E204" s="7" t="s">
        <v>83</v>
      </c>
      <c r="F204" s="7" t="s">
        <v>83</v>
      </c>
      <c r="G204" s="7" t="s">
        <v>134</v>
      </c>
      <c r="H204" s="7" t="s">
        <v>83</v>
      </c>
      <c r="I204" s="20">
        <v>57452</v>
      </c>
      <c r="J204" s="7" t="s">
        <v>1980</v>
      </c>
      <c r="K204" s="8"/>
      <c r="L204" s="9"/>
      <c r="M204" s="9"/>
      <c r="N204" s="9"/>
      <c r="O204" s="9"/>
      <c r="P204" s="9"/>
      <c r="Q204" s="9"/>
      <c r="R204" s="9"/>
      <c r="S204" s="9"/>
      <c r="T204" s="9"/>
      <c r="U204" s="9"/>
      <c r="V204" s="9"/>
      <c r="W204" s="9"/>
      <c r="X204" s="9"/>
      <c r="Y204" s="13">
        <v>-162249</v>
      </c>
      <c r="Z204" s="7" t="s">
        <v>1981</v>
      </c>
      <c r="AA204" s="27" t="s">
        <v>69</v>
      </c>
      <c r="AB204" s="27"/>
      <c r="AC204" s="27" t="s">
        <v>69</v>
      </c>
      <c r="AD204" s="27"/>
      <c r="AE204" s="7"/>
      <c r="AF204" s="7" t="s">
        <v>94</v>
      </c>
      <c r="AG204" s="27" t="s">
        <v>69</v>
      </c>
      <c r="AH204" s="27"/>
      <c r="AI204" s="27"/>
      <c r="AJ204" s="27"/>
      <c r="AK204" s="27"/>
      <c r="AL204" s="27"/>
      <c r="AM204" s="27" t="s">
        <v>83</v>
      </c>
      <c r="AN204" s="27"/>
      <c r="AO204" s="27"/>
    </row>
    <row r="205" spans="1:41" s="1" customFormat="1" ht="45" customHeight="1" x14ac:dyDescent="0.15">
      <c r="A205" s="18">
        <v>100000</v>
      </c>
      <c r="B205" s="4" t="s">
        <v>57</v>
      </c>
      <c r="C205" s="18">
        <v>9911</v>
      </c>
      <c r="D205" s="4" t="s">
        <v>82</v>
      </c>
      <c r="E205" s="4" t="s">
        <v>83</v>
      </c>
      <c r="F205" s="4" t="s">
        <v>83</v>
      </c>
      <c r="G205" s="4" t="s">
        <v>89</v>
      </c>
      <c r="H205" s="4" t="s">
        <v>83</v>
      </c>
      <c r="I205" s="18">
        <v>57453</v>
      </c>
      <c r="J205" s="4" t="s">
        <v>1982</v>
      </c>
      <c r="K205" s="5"/>
      <c r="L205" s="6"/>
      <c r="M205" s="6"/>
      <c r="N205" s="6"/>
      <c r="O205" s="6"/>
      <c r="P205" s="6"/>
      <c r="Q205" s="6"/>
      <c r="R205" s="6"/>
      <c r="S205" s="6"/>
      <c r="T205" s="6"/>
      <c r="U205" s="6"/>
      <c r="V205" s="6"/>
      <c r="W205" s="6"/>
      <c r="X205" s="6"/>
      <c r="Y205" s="6">
        <v>1988411</v>
      </c>
      <c r="Z205" s="4" t="s">
        <v>1983</v>
      </c>
      <c r="AA205" s="28" t="s">
        <v>69</v>
      </c>
      <c r="AB205" s="28"/>
      <c r="AC205" s="28" t="s">
        <v>69</v>
      </c>
      <c r="AD205" s="28"/>
      <c r="AE205" s="4"/>
      <c r="AF205" s="4" t="s">
        <v>94</v>
      </c>
      <c r="AG205" s="28" t="s">
        <v>69</v>
      </c>
      <c r="AH205" s="28"/>
      <c r="AI205" s="28"/>
      <c r="AJ205" s="28"/>
      <c r="AK205" s="28"/>
      <c r="AL205" s="28"/>
      <c r="AM205" s="28" t="s">
        <v>83</v>
      </c>
      <c r="AN205" s="28"/>
      <c r="AO205" s="28"/>
    </row>
    <row r="206" spans="1:41" s="1" customFormat="1" ht="45" customHeight="1" x14ac:dyDescent="0.15">
      <c r="A206" s="20">
        <v>100000</v>
      </c>
      <c r="B206" s="7" t="s">
        <v>57</v>
      </c>
      <c r="C206" s="20">
        <v>9911</v>
      </c>
      <c r="D206" s="7" t="s">
        <v>82</v>
      </c>
      <c r="E206" s="7" t="s">
        <v>83</v>
      </c>
      <c r="F206" s="7" t="s">
        <v>83</v>
      </c>
      <c r="G206" s="7" t="s">
        <v>89</v>
      </c>
      <c r="H206" s="7" t="s">
        <v>83</v>
      </c>
      <c r="I206" s="20">
        <v>57454</v>
      </c>
      <c r="J206" s="7" t="s">
        <v>1984</v>
      </c>
      <c r="K206" s="8"/>
      <c r="L206" s="9"/>
      <c r="M206" s="9"/>
      <c r="N206" s="9"/>
      <c r="O206" s="9"/>
      <c r="P206" s="9"/>
      <c r="Q206" s="9"/>
      <c r="R206" s="9"/>
      <c r="S206" s="9"/>
      <c r="T206" s="9"/>
      <c r="U206" s="9"/>
      <c r="V206" s="9"/>
      <c r="W206" s="9"/>
      <c r="X206" s="9"/>
      <c r="Y206" s="9">
        <v>146000</v>
      </c>
      <c r="Z206" s="7" t="s">
        <v>1985</v>
      </c>
      <c r="AA206" s="27" t="s">
        <v>69</v>
      </c>
      <c r="AB206" s="27"/>
      <c r="AC206" s="27" t="s">
        <v>69</v>
      </c>
      <c r="AD206" s="27"/>
      <c r="AE206" s="7"/>
      <c r="AF206" s="7" t="s">
        <v>94</v>
      </c>
      <c r="AG206" s="27" t="s">
        <v>69</v>
      </c>
      <c r="AH206" s="27"/>
      <c r="AI206" s="27"/>
      <c r="AJ206" s="27"/>
      <c r="AK206" s="27"/>
      <c r="AL206" s="27"/>
      <c r="AM206" s="27" t="s">
        <v>83</v>
      </c>
      <c r="AN206" s="27"/>
      <c r="AO206" s="27"/>
    </row>
    <row r="207" spans="1:41" s="1" customFormat="1" ht="45" customHeight="1" x14ac:dyDescent="0.15">
      <c r="A207" s="36">
        <v>100000</v>
      </c>
      <c r="B207" s="28" t="s">
        <v>57</v>
      </c>
      <c r="C207" s="18">
        <v>9912</v>
      </c>
      <c r="D207" s="28" t="s">
        <v>102</v>
      </c>
      <c r="E207" s="28" t="s">
        <v>126</v>
      </c>
      <c r="F207" s="28" t="s">
        <v>60</v>
      </c>
      <c r="G207" s="28" t="s">
        <v>104</v>
      </c>
      <c r="H207" s="28" t="s">
        <v>62</v>
      </c>
      <c r="I207" s="18">
        <v>57455</v>
      </c>
      <c r="J207" s="28" t="s">
        <v>1986</v>
      </c>
      <c r="K207" s="33"/>
      <c r="L207" s="29"/>
      <c r="M207" s="29"/>
      <c r="N207" s="29"/>
      <c r="O207" s="29"/>
      <c r="P207" s="29"/>
      <c r="Q207" s="29"/>
      <c r="R207" s="29"/>
      <c r="S207" s="29"/>
      <c r="T207" s="29"/>
      <c r="U207" s="29"/>
      <c r="V207" s="29">
        <v>18781054</v>
      </c>
      <c r="W207" s="29"/>
      <c r="X207" s="29">
        <v>18781054</v>
      </c>
      <c r="Y207" s="29"/>
      <c r="Z207" s="25" t="s">
        <v>1987</v>
      </c>
      <c r="AA207" s="28" t="s">
        <v>1988</v>
      </c>
      <c r="AB207" s="28"/>
      <c r="AC207" s="28" t="s">
        <v>1989</v>
      </c>
      <c r="AD207" s="28"/>
      <c r="AE207" s="28"/>
      <c r="AF207" s="28" t="s">
        <v>94</v>
      </c>
      <c r="AG207" s="28" t="s">
        <v>69</v>
      </c>
      <c r="AH207" s="28"/>
      <c r="AI207" s="28"/>
      <c r="AJ207" s="28"/>
      <c r="AK207" s="28"/>
      <c r="AL207" s="28"/>
      <c r="AM207" s="28" t="s">
        <v>83</v>
      </c>
      <c r="AN207" s="28"/>
      <c r="AO207" s="28"/>
    </row>
    <row r="208" spans="1:41" s="1" customFormat="1" ht="45" customHeight="1" x14ac:dyDescent="0.15">
      <c r="A208" s="37">
        <v>100000</v>
      </c>
      <c r="B208" s="27" t="s">
        <v>57</v>
      </c>
      <c r="C208" s="20">
        <v>9912</v>
      </c>
      <c r="D208" s="27" t="s">
        <v>102</v>
      </c>
      <c r="E208" s="27" t="s">
        <v>59</v>
      </c>
      <c r="F208" s="27" t="s">
        <v>83</v>
      </c>
      <c r="G208" s="27" t="s">
        <v>61</v>
      </c>
      <c r="H208" s="27" t="s">
        <v>83</v>
      </c>
      <c r="I208" s="20">
        <v>57457</v>
      </c>
      <c r="J208" s="27" t="s">
        <v>1995</v>
      </c>
      <c r="K208" s="34"/>
      <c r="L208" s="30"/>
      <c r="M208" s="30"/>
      <c r="N208" s="30"/>
      <c r="O208" s="30"/>
      <c r="P208" s="30">
        <v>504491</v>
      </c>
      <c r="Q208" s="30"/>
      <c r="R208" s="30"/>
      <c r="S208" s="30"/>
      <c r="T208" s="30"/>
      <c r="U208" s="30"/>
      <c r="V208" s="30"/>
      <c r="W208" s="30"/>
      <c r="X208" s="30">
        <v>504491</v>
      </c>
      <c r="Y208" s="30"/>
      <c r="Z208" s="26" t="s">
        <v>1996</v>
      </c>
      <c r="AA208" s="27" t="s">
        <v>1997</v>
      </c>
      <c r="AB208" s="27"/>
      <c r="AC208" s="27" t="s">
        <v>1998</v>
      </c>
      <c r="AD208" s="27"/>
      <c r="AE208" s="27"/>
      <c r="AF208" s="27" t="s">
        <v>94</v>
      </c>
      <c r="AG208" s="27" t="s">
        <v>69</v>
      </c>
      <c r="AH208" s="27"/>
      <c r="AI208" s="27"/>
      <c r="AJ208" s="27"/>
      <c r="AK208" s="27"/>
      <c r="AL208" s="27"/>
      <c r="AM208" s="27" t="s">
        <v>83</v>
      </c>
      <c r="AN208" s="27"/>
      <c r="AO208" s="27"/>
    </row>
    <row r="209" spans="1:41" s="1" customFormat="1" ht="45" customHeight="1" x14ac:dyDescent="0.15">
      <c r="A209" s="36">
        <v>100000</v>
      </c>
      <c r="B209" s="28" t="s">
        <v>57</v>
      </c>
      <c r="C209" s="18">
        <v>9912</v>
      </c>
      <c r="D209" s="28" t="s">
        <v>102</v>
      </c>
      <c r="E209" s="28" t="s">
        <v>72</v>
      </c>
      <c r="F209" s="28" t="s">
        <v>83</v>
      </c>
      <c r="G209" s="28" t="s">
        <v>104</v>
      </c>
      <c r="H209" s="28" t="s">
        <v>83</v>
      </c>
      <c r="I209" s="18">
        <v>57458</v>
      </c>
      <c r="J209" s="28" t="s">
        <v>1999</v>
      </c>
      <c r="K209" s="33"/>
      <c r="L209" s="29"/>
      <c r="M209" s="29"/>
      <c r="N209" s="29"/>
      <c r="O209" s="29"/>
      <c r="P209" s="29"/>
      <c r="Q209" s="29"/>
      <c r="R209" s="29"/>
      <c r="S209" s="29"/>
      <c r="T209" s="29"/>
      <c r="U209" s="29"/>
      <c r="V209" s="29">
        <v>8036191</v>
      </c>
      <c r="W209" s="29"/>
      <c r="X209" s="29">
        <v>8036191</v>
      </c>
      <c r="Y209" s="29"/>
      <c r="Z209" s="25" t="s">
        <v>2000</v>
      </c>
      <c r="AA209" s="28" t="s">
        <v>2001</v>
      </c>
      <c r="AB209" s="28"/>
      <c r="AC209" s="28" t="s">
        <v>2002</v>
      </c>
      <c r="AD209" s="28"/>
      <c r="AE209" s="28"/>
      <c r="AF209" s="28" t="s">
        <v>94</v>
      </c>
      <c r="AG209" s="28" t="s">
        <v>1276</v>
      </c>
      <c r="AH209" s="28"/>
      <c r="AI209" s="28"/>
      <c r="AJ209" s="28"/>
      <c r="AK209" s="28"/>
      <c r="AL209" s="28"/>
      <c r="AM209" s="28" t="s">
        <v>83</v>
      </c>
      <c r="AN209" s="28"/>
      <c r="AO209" s="28"/>
    </row>
    <row r="210" spans="1:41" s="1" customFormat="1" ht="45" customHeight="1" x14ac:dyDescent="0.15">
      <c r="A210" s="37">
        <v>100000</v>
      </c>
      <c r="B210" s="27" t="s">
        <v>57</v>
      </c>
      <c r="C210" s="20">
        <v>9912</v>
      </c>
      <c r="D210" s="27" t="s">
        <v>102</v>
      </c>
      <c r="E210" s="27" t="s">
        <v>238</v>
      </c>
      <c r="F210" s="27" t="s">
        <v>622</v>
      </c>
      <c r="G210" s="27" t="s">
        <v>104</v>
      </c>
      <c r="H210" s="27" t="s">
        <v>271</v>
      </c>
      <c r="I210" s="20">
        <v>57459</v>
      </c>
      <c r="J210" s="27" t="s">
        <v>2003</v>
      </c>
      <c r="K210" s="34"/>
      <c r="L210" s="30"/>
      <c r="M210" s="30"/>
      <c r="N210" s="30"/>
      <c r="O210" s="30"/>
      <c r="P210" s="30"/>
      <c r="Q210" s="30"/>
      <c r="R210" s="30"/>
      <c r="S210" s="30"/>
      <c r="T210" s="30"/>
      <c r="U210" s="30"/>
      <c r="V210" s="30">
        <v>5847660</v>
      </c>
      <c r="W210" s="30"/>
      <c r="X210" s="30">
        <v>5847660</v>
      </c>
      <c r="Y210" s="30"/>
      <c r="Z210" s="26" t="s">
        <v>2004</v>
      </c>
      <c r="AA210" s="27" t="s">
        <v>2005</v>
      </c>
      <c r="AB210" s="27"/>
      <c r="AC210" s="27" t="s">
        <v>2006</v>
      </c>
      <c r="AD210" s="27"/>
      <c r="AE210" s="27"/>
      <c r="AF210" s="27" t="s">
        <v>94</v>
      </c>
      <c r="AG210" s="27" t="s">
        <v>1594</v>
      </c>
      <c r="AH210" s="27"/>
      <c r="AI210" s="27"/>
      <c r="AJ210" s="27"/>
      <c r="AK210" s="27"/>
      <c r="AL210" s="27"/>
      <c r="AM210" s="27" t="s">
        <v>83</v>
      </c>
      <c r="AN210" s="27"/>
      <c r="AO210" s="27"/>
    </row>
    <row r="211" spans="1:41" s="1" customFormat="1" ht="45" customHeight="1" x14ac:dyDescent="0.15">
      <c r="A211" s="18">
        <v>100000</v>
      </c>
      <c r="B211" s="4" t="s">
        <v>57</v>
      </c>
      <c r="C211" s="18">
        <v>9911</v>
      </c>
      <c r="D211" s="4" t="s">
        <v>82</v>
      </c>
      <c r="E211" s="4" t="s">
        <v>83</v>
      </c>
      <c r="F211" s="4" t="s">
        <v>83</v>
      </c>
      <c r="G211" s="4" t="s">
        <v>134</v>
      </c>
      <c r="H211" s="4" t="s">
        <v>83</v>
      </c>
      <c r="I211" s="18">
        <v>57477</v>
      </c>
      <c r="J211" s="4" t="s">
        <v>2021</v>
      </c>
      <c r="K211" s="5"/>
      <c r="L211" s="6"/>
      <c r="M211" s="6"/>
      <c r="N211" s="6"/>
      <c r="O211" s="6"/>
      <c r="P211" s="6"/>
      <c r="Q211" s="6"/>
      <c r="R211" s="6"/>
      <c r="S211" s="6"/>
      <c r="T211" s="6"/>
      <c r="U211" s="6"/>
      <c r="V211" s="6"/>
      <c r="W211" s="6"/>
      <c r="X211" s="6"/>
      <c r="Y211" s="14">
        <v>-1608893</v>
      </c>
      <c r="Z211" s="4" t="s">
        <v>2022</v>
      </c>
      <c r="AA211" s="28" t="s">
        <v>69</v>
      </c>
      <c r="AB211" s="28"/>
      <c r="AC211" s="28" t="s">
        <v>69</v>
      </c>
      <c r="AD211" s="28"/>
      <c r="AE211" s="4"/>
      <c r="AF211" s="4" t="s">
        <v>94</v>
      </c>
      <c r="AG211" s="28" t="s">
        <v>69</v>
      </c>
      <c r="AH211" s="28"/>
      <c r="AI211" s="28"/>
      <c r="AJ211" s="28"/>
      <c r="AK211" s="28"/>
      <c r="AL211" s="28"/>
      <c r="AM211" s="28" t="s">
        <v>83</v>
      </c>
      <c r="AN211" s="28"/>
      <c r="AO211" s="28"/>
    </row>
    <row r="212" spans="1:41" s="1" customFormat="1" ht="45" customHeight="1" x14ac:dyDescent="0.15">
      <c r="A212" s="37">
        <v>100000</v>
      </c>
      <c r="B212" s="27" t="s">
        <v>57</v>
      </c>
      <c r="C212" s="20">
        <v>9911</v>
      </c>
      <c r="D212" s="27" t="s">
        <v>82</v>
      </c>
      <c r="E212" s="27" t="s">
        <v>83</v>
      </c>
      <c r="F212" s="27" t="s">
        <v>83</v>
      </c>
      <c r="G212" s="27" t="s">
        <v>89</v>
      </c>
      <c r="H212" s="27" t="s">
        <v>83</v>
      </c>
      <c r="I212" s="20">
        <v>57484</v>
      </c>
      <c r="J212" s="27" t="s">
        <v>2041</v>
      </c>
      <c r="K212" s="34"/>
      <c r="L212" s="30"/>
      <c r="M212" s="30"/>
      <c r="N212" s="30"/>
      <c r="O212" s="30"/>
      <c r="P212" s="30"/>
      <c r="Q212" s="30"/>
      <c r="R212" s="30"/>
      <c r="S212" s="30"/>
      <c r="T212" s="30"/>
      <c r="U212" s="30"/>
      <c r="V212" s="30"/>
      <c r="W212" s="30"/>
      <c r="X212" s="30"/>
      <c r="Y212" s="30">
        <v>52066296</v>
      </c>
      <c r="Z212" s="26" t="s">
        <v>2042</v>
      </c>
      <c r="AA212" s="27" t="s">
        <v>69</v>
      </c>
      <c r="AB212" s="27"/>
      <c r="AC212" s="27" t="s">
        <v>69</v>
      </c>
      <c r="AD212" s="27"/>
      <c r="AE212" s="27"/>
      <c r="AF212" s="27" t="s">
        <v>94</v>
      </c>
      <c r="AG212" s="27" t="s">
        <v>69</v>
      </c>
      <c r="AH212" s="27"/>
      <c r="AI212" s="27"/>
      <c r="AJ212" s="27"/>
      <c r="AK212" s="27"/>
      <c r="AL212" s="27"/>
      <c r="AM212" s="27" t="s">
        <v>83</v>
      </c>
      <c r="AN212" s="27"/>
      <c r="AO212" s="27"/>
    </row>
    <row r="213" spans="1:41" s="1" customFormat="1" ht="45" customHeight="1" x14ac:dyDescent="0.15">
      <c r="A213" s="18">
        <v>100000</v>
      </c>
      <c r="B213" s="4" t="s">
        <v>57</v>
      </c>
      <c r="C213" s="18">
        <v>1216</v>
      </c>
      <c r="D213" s="4" t="s">
        <v>1277</v>
      </c>
      <c r="E213" s="4" t="s">
        <v>103</v>
      </c>
      <c r="F213" s="4" t="s">
        <v>83</v>
      </c>
      <c r="G213" s="4" t="s">
        <v>104</v>
      </c>
      <c r="H213" s="4" t="s">
        <v>83</v>
      </c>
      <c r="I213" s="18">
        <v>57488</v>
      </c>
      <c r="J213" s="4" t="s">
        <v>2043</v>
      </c>
      <c r="K213" s="5">
        <v>0.5</v>
      </c>
      <c r="L213" s="6">
        <v>80881</v>
      </c>
      <c r="M213" s="6">
        <v>15204</v>
      </c>
      <c r="N213" s="6">
        <v>5984</v>
      </c>
      <c r="O213" s="6"/>
      <c r="P213" s="6"/>
      <c r="Q213" s="6"/>
      <c r="R213" s="6"/>
      <c r="S213" s="6"/>
      <c r="T213" s="6"/>
      <c r="U213" s="6"/>
      <c r="V213" s="6"/>
      <c r="W213" s="6"/>
      <c r="X213" s="6">
        <v>102069</v>
      </c>
      <c r="Y213" s="6"/>
      <c r="Z213" s="19" t="s">
        <v>2044</v>
      </c>
      <c r="AA213" s="28" t="s">
        <v>2045</v>
      </c>
      <c r="AB213" s="28"/>
      <c r="AC213" s="28" t="s">
        <v>2046</v>
      </c>
      <c r="AD213" s="28"/>
      <c r="AE213" s="4"/>
      <c r="AF213" s="4" t="s">
        <v>94</v>
      </c>
      <c r="AG213" s="28" t="s">
        <v>69</v>
      </c>
      <c r="AH213" s="28"/>
      <c r="AI213" s="28"/>
      <c r="AJ213" s="28"/>
      <c r="AK213" s="28"/>
      <c r="AL213" s="28"/>
      <c r="AM213" s="28" t="s">
        <v>83</v>
      </c>
      <c r="AN213" s="28"/>
      <c r="AO213" s="28"/>
    </row>
    <row r="214" spans="1:41" s="1" customFormat="1" ht="45" customHeight="1" x14ac:dyDescent="0.15">
      <c r="A214" s="20">
        <v>100000</v>
      </c>
      <c r="B214" s="7" t="s">
        <v>57</v>
      </c>
      <c r="C214" s="20">
        <v>1001</v>
      </c>
      <c r="D214" s="7" t="s">
        <v>232</v>
      </c>
      <c r="E214" s="7" t="s">
        <v>103</v>
      </c>
      <c r="F214" s="7" t="s">
        <v>83</v>
      </c>
      <c r="G214" s="7" t="s">
        <v>478</v>
      </c>
      <c r="H214" s="7" t="s">
        <v>83</v>
      </c>
      <c r="I214" s="20">
        <v>57490</v>
      </c>
      <c r="J214" s="7" t="s">
        <v>2051</v>
      </c>
      <c r="K214" s="15">
        <v>-1</v>
      </c>
      <c r="L214" s="13">
        <v>-82066</v>
      </c>
      <c r="M214" s="13">
        <v>-19063</v>
      </c>
      <c r="N214" s="13">
        <v>-9816</v>
      </c>
      <c r="O214" s="9"/>
      <c r="P214" s="9"/>
      <c r="Q214" s="9"/>
      <c r="R214" s="9"/>
      <c r="S214" s="9"/>
      <c r="T214" s="9"/>
      <c r="U214" s="9"/>
      <c r="V214" s="9"/>
      <c r="W214" s="9"/>
      <c r="X214" s="13">
        <v>-110945</v>
      </c>
      <c r="Y214" s="9"/>
      <c r="Z214" s="7" t="s">
        <v>2052</v>
      </c>
      <c r="AA214" s="27" t="s">
        <v>2053</v>
      </c>
      <c r="AB214" s="27"/>
      <c r="AC214" s="27" t="s">
        <v>2054</v>
      </c>
      <c r="AD214" s="27"/>
      <c r="AE214" s="7"/>
      <c r="AF214" s="7" t="s">
        <v>94</v>
      </c>
      <c r="AG214" s="27" t="s">
        <v>69</v>
      </c>
      <c r="AH214" s="27"/>
      <c r="AI214" s="27"/>
      <c r="AJ214" s="27"/>
      <c r="AK214" s="27"/>
      <c r="AL214" s="27"/>
      <c r="AM214" s="27" t="s">
        <v>83</v>
      </c>
      <c r="AN214" s="27"/>
      <c r="AO214" s="27"/>
    </row>
    <row r="215" spans="1:41" s="1" customFormat="1" ht="45" customHeight="1" x14ac:dyDescent="0.15">
      <c r="A215" s="36">
        <v>100000</v>
      </c>
      <c r="B215" s="28" t="s">
        <v>57</v>
      </c>
      <c r="C215" s="18">
        <v>1314</v>
      </c>
      <c r="D215" s="28" t="s">
        <v>261</v>
      </c>
      <c r="E215" s="28" t="s">
        <v>59</v>
      </c>
      <c r="F215" s="28" t="s">
        <v>60</v>
      </c>
      <c r="G215" s="28" t="s">
        <v>61</v>
      </c>
      <c r="H215" s="28" t="s">
        <v>263</v>
      </c>
      <c r="I215" s="18">
        <v>57491</v>
      </c>
      <c r="J215" s="28" t="s">
        <v>2055</v>
      </c>
      <c r="K215" s="33">
        <v>3</v>
      </c>
      <c r="L215" s="29">
        <v>228579</v>
      </c>
      <c r="M215" s="29">
        <v>54249</v>
      </c>
      <c r="N215" s="29">
        <v>28971</v>
      </c>
      <c r="O215" s="29"/>
      <c r="P215" s="29"/>
      <c r="Q215" s="29">
        <v>15000</v>
      </c>
      <c r="R215" s="29"/>
      <c r="S215" s="29"/>
      <c r="T215" s="29"/>
      <c r="U215" s="29"/>
      <c r="V215" s="29"/>
      <c r="W215" s="29"/>
      <c r="X215" s="29">
        <v>326799</v>
      </c>
      <c r="Y215" s="29">
        <v>263127</v>
      </c>
      <c r="Z215" s="25" t="s">
        <v>2056</v>
      </c>
      <c r="AA215" s="28" t="s">
        <v>2057</v>
      </c>
      <c r="AB215" s="28"/>
      <c r="AC215" s="25" t="s">
        <v>2058</v>
      </c>
      <c r="AD215" s="25"/>
      <c r="AE215" s="28"/>
      <c r="AF215" s="28" t="s">
        <v>67</v>
      </c>
      <c r="AG215" s="25" t="s">
        <v>2059</v>
      </c>
      <c r="AH215" s="25"/>
      <c r="AI215" s="25"/>
      <c r="AJ215" s="25"/>
      <c r="AK215" s="25"/>
      <c r="AL215" s="25"/>
      <c r="AM215" s="28" t="s">
        <v>179</v>
      </c>
      <c r="AN215" s="28"/>
      <c r="AO215" s="28"/>
    </row>
    <row r="216" spans="1:41" s="1" customFormat="1" ht="45" customHeight="1" x14ac:dyDescent="0.15">
      <c r="A216" s="20">
        <v>100000</v>
      </c>
      <c r="B216" s="7" t="s">
        <v>57</v>
      </c>
      <c r="C216" s="20">
        <v>1419</v>
      </c>
      <c r="D216" s="7" t="s">
        <v>2091</v>
      </c>
      <c r="E216" s="7" t="s">
        <v>103</v>
      </c>
      <c r="F216" s="7" t="s">
        <v>83</v>
      </c>
      <c r="G216" s="7" t="s">
        <v>478</v>
      </c>
      <c r="H216" s="7" t="s">
        <v>83</v>
      </c>
      <c r="I216" s="20">
        <v>57501</v>
      </c>
      <c r="J216" s="7" t="s">
        <v>2092</v>
      </c>
      <c r="K216" s="8"/>
      <c r="L216" s="9"/>
      <c r="M216" s="9"/>
      <c r="N216" s="9"/>
      <c r="O216" s="9"/>
      <c r="P216" s="13">
        <v>-30166</v>
      </c>
      <c r="Q216" s="9"/>
      <c r="R216" s="9"/>
      <c r="S216" s="9"/>
      <c r="T216" s="9"/>
      <c r="U216" s="9"/>
      <c r="V216" s="9"/>
      <c r="W216" s="9"/>
      <c r="X216" s="13">
        <v>-30166</v>
      </c>
      <c r="Y216" s="9"/>
      <c r="Z216" s="21" t="s">
        <v>2093</v>
      </c>
      <c r="AA216" s="27" t="s">
        <v>2094</v>
      </c>
      <c r="AB216" s="27"/>
      <c r="AC216" s="27" t="s">
        <v>2095</v>
      </c>
      <c r="AD216" s="27"/>
      <c r="AE216" s="7"/>
      <c r="AF216" s="7" t="s">
        <v>94</v>
      </c>
      <c r="AG216" s="27" t="s">
        <v>69</v>
      </c>
      <c r="AH216" s="27"/>
      <c r="AI216" s="27"/>
      <c r="AJ216" s="27"/>
      <c r="AK216" s="27"/>
      <c r="AL216" s="27"/>
      <c r="AM216" s="27" t="s">
        <v>83</v>
      </c>
      <c r="AN216" s="27"/>
      <c r="AO216" s="27"/>
    </row>
    <row r="217" spans="1:41" s="1" customFormat="1" ht="45" customHeight="1" x14ac:dyDescent="0.15">
      <c r="A217" s="18">
        <v>100000</v>
      </c>
      <c r="B217" s="4" t="s">
        <v>57</v>
      </c>
      <c r="C217" s="18">
        <v>171415</v>
      </c>
      <c r="D217" s="4" t="s">
        <v>1271</v>
      </c>
      <c r="E217" s="4" t="s">
        <v>83</v>
      </c>
      <c r="F217" s="4" t="s">
        <v>83</v>
      </c>
      <c r="G217" s="4" t="s">
        <v>239</v>
      </c>
      <c r="H217" s="4" t="s">
        <v>83</v>
      </c>
      <c r="I217" s="18">
        <v>57502</v>
      </c>
      <c r="J217" s="4" t="s">
        <v>2096</v>
      </c>
      <c r="K217" s="5">
        <v>2.3199999999999998</v>
      </c>
      <c r="L217" s="6">
        <v>84656</v>
      </c>
      <c r="M217" s="6">
        <v>1664</v>
      </c>
      <c r="N217" s="6">
        <v>4404</v>
      </c>
      <c r="O217" s="6"/>
      <c r="P217" s="6"/>
      <c r="Q217" s="6"/>
      <c r="R217" s="6"/>
      <c r="S217" s="6"/>
      <c r="T217" s="6"/>
      <c r="U217" s="6"/>
      <c r="V217" s="6"/>
      <c r="W217" s="6"/>
      <c r="X217" s="6">
        <v>90724</v>
      </c>
      <c r="Y217" s="6"/>
      <c r="Z217" s="4" t="s">
        <v>1454</v>
      </c>
      <c r="AA217" s="28" t="s">
        <v>242</v>
      </c>
      <c r="AB217" s="28"/>
      <c r="AC217" s="28" t="s">
        <v>431</v>
      </c>
      <c r="AD217" s="28"/>
      <c r="AE217" s="4"/>
      <c r="AF217" s="4" t="s">
        <v>94</v>
      </c>
      <c r="AG217" s="28" t="s">
        <v>1276</v>
      </c>
      <c r="AH217" s="28"/>
      <c r="AI217" s="28"/>
      <c r="AJ217" s="28"/>
      <c r="AK217" s="28"/>
      <c r="AL217" s="28"/>
      <c r="AM217" s="28" t="s">
        <v>83</v>
      </c>
      <c r="AN217" s="28"/>
      <c r="AO217" s="28"/>
    </row>
    <row r="218" spans="1:41" s="1" customFormat="1" ht="45" customHeight="1" x14ac:dyDescent="0.15">
      <c r="A218" s="20">
        <v>100000</v>
      </c>
      <c r="B218" s="7" t="s">
        <v>57</v>
      </c>
      <c r="C218" s="20">
        <v>1514</v>
      </c>
      <c r="D218" s="7" t="s">
        <v>2085</v>
      </c>
      <c r="E218" s="7" t="s">
        <v>238</v>
      </c>
      <c r="F218" s="7" t="s">
        <v>83</v>
      </c>
      <c r="G218" s="7" t="s">
        <v>61</v>
      </c>
      <c r="H218" s="7" t="s">
        <v>83</v>
      </c>
      <c r="I218" s="20">
        <v>57512</v>
      </c>
      <c r="J218" s="7" t="s">
        <v>2103</v>
      </c>
      <c r="K218" s="8">
        <v>1</v>
      </c>
      <c r="L218" s="9">
        <v>119138</v>
      </c>
      <c r="M218" s="9">
        <v>23747</v>
      </c>
      <c r="N218" s="9">
        <v>10817</v>
      </c>
      <c r="O218" s="9"/>
      <c r="P218" s="9"/>
      <c r="Q218" s="9"/>
      <c r="R218" s="9"/>
      <c r="S218" s="9"/>
      <c r="T218" s="9"/>
      <c r="U218" s="9"/>
      <c r="V218" s="9"/>
      <c r="W218" s="9"/>
      <c r="X218" s="9">
        <v>153702</v>
      </c>
      <c r="Y218" s="9"/>
      <c r="Z218" s="7" t="s">
        <v>2104</v>
      </c>
      <c r="AA218" s="27" t="s">
        <v>2105</v>
      </c>
      <c r="AB218" s="27"/>
      <c r="AC218" s="26" t="s">
        <v>2106</v>
      </c>
      <c r="AD218" s="26"/>
      <c r="AE218" s="7"/>
      <c r="AF218" s="7" t="s">
        <v>67</v>
      </c>
      <c r="AG218" s="26" t="s">
        <v>2107</v>
      </c>
      <c r="AH218" s="26"/>
      <c r="AI218" s="26"/>
      <c r="AJ218" s="26"/>
      <c r="AK218" s="26"/>
      <c r="AL218" s="26"/>
      <c r="AM218" s="27" t="s">
        <v>83</v>
      </c>
      <c r="AN218" s="27"/>
      <c r="AO218" s="27"/>
    </row>
    <row r="219" spans="1:41" s="1" customFormat="1" ht="45" customHeight="1" x14ac:dyDescent="0.15">
      <c r="A219" s="18">
        <v>100000</v>
      </c>
      <c r="B219" s="4" t="s">
        <v>57</v>
      </c>
      <c r="C219" s="18">
        <v>1101</v>
      </c>
      <c r="D219" s="4" t="s">
        <v>2108</v>
      </c>
      <c r="E219" s="4" t="s">
        <v>103</v>
      </c>
      <c r="F219" s="4" t="s">
        <v>83</v>
      </c>
      <c r="G219" s="4" t="s">
        <v>83</v>
      </c>
      <c r="H219" s="4" t="s">
        <v>83</v>
      </c>
      <c r="I219" s="18">
        <v>57514</v>
      </c>
      <c r="J219" s="4" t="s">
        <v>2109</v>
      </c>
      <c r="K219" s="5"/>
      <c r="L219" s="6">
        <v>5500</v>
      </c>
      <c r="M219" s="6"/>
      <c r="N219" s="6"/>
      <c r="O219" s="6"/>
      <c r="P219" s="6"/>
      <c r="Q219" s="6"/>
      <c r="R219" s="6"/>
      <c r="S219" s="6"/>
      <c r="T219" s="6"/>
      <c r="U219" s="6"/>
      <c r="V219" s="6"/>
      <c r="W219" s="6"/>
      <c r="X219" s="6">
        <v>5500</v>
      </c>
      <c r="Y219" s="6"/>
      <c r="Z219" s="19" t="s">
        <v>2110</v>
      </c>
      <c r="AA219" s="28" t="s">
        <v>2111</v>
      </c>
      <c r="AB219" s="28"/>
      <c r="AC219" s="28" t="s">
        <v>2112</v>
      </c>
      <c r="AD219" s="28"/>
      <c r="AE219" s="4"/>
      <c r="AF219" s="4" t="s">
        <v>94</v>
      </c>
      <c r="AG219" s="28" t="s">
        <v>69</v>
      </c>
      <c r="AH219" s="28"/>
      <c r="AI219" s="28"/>
      <c r="AJ219" s="28"/>
      <c r="AK219" s="28"/>
      <c r="AL219" s="28"/>
      <c r="AM219" s="28" t="s">
        <v>83</v>
      </c>
      <c r="AN219" s="28"/>
      <c r="AO219" s="28"/>
    </row>
    <row r="220" spans="1:41" s="1" customFormat="1" ht="45" customHeight="1" x14ac:dyDescent="0.15">
      <c r="A220" s="20">
        <v>100000</v>
      </c>
      <c r="B220" s="7" t="s">
        <v>57</v>
      </c>
      <c r="C220" s="20">
        <v>1102</v>
      </c>
      <c r="D220" s="7" t="s">
        <v>2113</v>
      </c>
      <c r="E220" s="7" t="s">
        <v>103</v>
      </c>
      <c r="F220" s="7" t="s">
        <v>83</v>
      </c>
      <c r="G220" s="7" t="s">
        <v>83</v>
      </c>
      <c r="H220" s="7" t="s">
        <v>83</v>
      </c>
      <c r="I220" s="20">
        <v>57515</v>
      </c>
      <c r="J220" s="7" t="s">
        <v>2114</v>
      </c>
      <c r="K220" s="8"/>
      <c r="L220" s="9">
        <v>1714</v>
      </c>
      <c r="M220" s="9"/>
      <c r="N220" s="9"/>
      <c r="O220" s="9"/>
      <c r="P220" s="9"/>
      <c r="Q220" s="9"/>
      <c r="R220" s="9"/>
      <c r="S220" s="9"/>
      <c r="T220" s="9"/>
      <c r="U220" s="9"/>
      <c r="V220" s="9"/>
      <c r="W220" s="9"/>
      <c r="X220" s="9">
        <v>1714</v>
      </c>
      <c r="Y220" s="9"/>
      <c r="Z220" s="21" t="s">
        <v>2110</v>
      </c>
      <c r="AA220" s="27" t="s">
        <v>2111</v>
      </c>
      <c r="AB220" s="27"/>
      <c r="AC220" s="27" t="s">
        <v>2112</v>
      </c>
      <c r="AD220" s="27"/>
      <c r="AE220" s="7"/>
      <c r="AF220" s="7" t="s">
        <v>94</v>
      </c>
      <c r="AG220" s="27" t="s">
        <v>69</v>
      </c>
      <c r="AH220" s="27"/>
      <c r="AI220" s="27"/>
      <c r="AJ220" s="27"/>
      <c r="AK220" s="27"/>
      <c r="AL220" s="27"/>
      <c r="AM220" s="27" t="s">
        <v>83</v>
      </c>
      <c r="AN220" s="27"/>
      <c r="AO220" s="27"/>
    </row>
    <row r="221" spans="1:41" s="1" customFormat="1" ht="45" customHeight="1" x14ac:dyDescent="0.15">
      <c r="A221" s="18">
        <v>100000</v>
      </c>
      <c r="B221" s="4" t="s">
        <v>57</v>
      </c>
      <c r="C221" s="18">
        <v>1103</v>
      </c>
      <c r="D221" s="4" t="s">
        <v>2115</v>
      </c>
      <c r="E221" s="4" t="s">
        <v>103</v>
      </c>
      <c r="F221" s="4" t="s">
        <v>83</v>
      </c>
      <c r="G221" s="4" t="s">
        <v>83</v>
      </c>
      <c r="H221" s="4" t="s">
        <v>83</v>
      </c>
      <c r="I221" s="18">
        <v>57516</v>
      </c>
      <c r="J221" s="4" t="s">
        <v>2116</v>
      </c>
      <c r="K221" s="5"/>
      <c r="L221" s="6">
        <v>1233</v>
      </c>
      <c r="M221" s="6"/>
      <c r="N221" s="6"/>
      <c r="O221" s="6"/>
      <c r="P221" s="6"/>
      <c r="Q221" s="6"/>
      <c r="R221" s="6"/>
      <c r="S221" s="6"/>
      <c r="T221" s="6"/>
      <c r="U221" s="6"/>
      <c r="V221" s="6"/>
      <c r="W221" s="6"/>
      <c r="X221" s="6">
        <v>1233</v>
      </c>
      <c r="Y221" s="6"/>
      <c r="Z221" s="19" t="s">
        <v>2117</v>
      </c>
      <c r="AA221" s="28" t="s">
        <v>2111</v>
      </c>
      <c r="AB221" s="28"/>
      <c r="AC221" s="28" t="s">
        <v>2112</v>
      </c>
      <c r="AD221" s="28"/>
      <c r="AE221" s="4"/>
      <c r="AF221" s="4" t="s">
        <v>94</v>
      </c>
      <c r="AG221" s="28" t="s">
        <v>69</v>
      </c>
      <c r="AH221" s="28"/>
      <c r="AI221" s="28"/>
      <c r="AJ221" s="28"/>
      <c r="AK221" s="28"/>
      <c r="AL221" s="28"/>
      <c r="AM221" s="28" t="s">
        <v>83</v>
      </c>
      <c r="AN221" s="28"/>
      <c r="AO221" s="28"/>
    </row>
    <row r="222" spans="1:41" s="1" customFormat="1" ht="45" customHeight="1" x14ac:dyDescent="0.15">
      <c r="A222" s="20">
        <v>100000</v>
      </c>
      <c r="B222" s="7" t="s">
        <v>57</v>
      </c>
      <c r="C222" s="20">
        <v>1104</v>
      </c>
      <c r="D222" s="7" t="s">
        <v>2118</v>
      </c>
      <c r="E222" s="7" t="s">
        <v>103</v>
      </c>
      <c r="F222" s="7" t="s">
        <v>83</v>
      </c>
      <c r="G222" s="7" t="s">
        <v>83</v>
      </c>
      <c r="H222" s="7" t="s">
        <v>83</v>
      </c>
      <c r="I222" s="20">
        <v>57517</v>
      </c>
      <c r="J222" s="7" t="s">
        <v>2119</v>
      </c>
      <c r="K222" s="8"/>
      <c r="L222" s="9">
        <v>222</v>
      </c>
      <c r="M222" s="9"/>
      <c r="N222" s="9"/>
      <c r="O222" s="9"/>
      <c r="P222" s="9"/>
      <c r="Q222" s="9"/>
      <c r="R222" s="9"/>
      <c r="S222" s="9"/>
      <c r="T222" s="9"/>
      <c r="U222" s="9"/>
      <c r="V222" s="9"/>
      <c r="W222" s="9"/>
      <c r="X222" s="9">
        <v>222</v>
      </c>
      <c r="Y222" s="9"/>
      <c r="Z222" s="21" t="s">
        <v>2117</v>
      </c>
      <c r="AA222" s="27" t="s">
        <v>2111</v>
      </c>
      <c r="AB222" s="27"/>
      <c r="AC222" s="27" t="s">
        <v>2112</v>
      </c>
      <c r="AD222" s="27"/>
      <c r="AE222" s="7"/>
      <c r="AF222" s="7" t="s">
        <v>94</v>
      </c>
      <c r="AG222" s="27" t="s">
        <v>69</v>
      </c>
      <c r="AH222" s="27"/>
      <c r="AI222" s="27"/>
      <c r="AJ222" s="27"/>
      <c r="AK222" s="27"/>
      <c r="AL222" s="27"/>
      <c r="AM222" s="27" t="s">
        <v>83</v>
      </c>
      <c r="AN222" s="27"/>
      <c r="AO222" s="27"/>
    </row>
    <row r="223" spans="1:41" s="1" customFormat="1" ht="45" customHeight="1" x14ac:dyDescent="0.15">
      <c r="A223" s="18">
        <v>100000</v>
      </c>
      <c r="B223" s="4" t="s">
        <v>57</v>
      </c>
      <c r="C223" s="18">
        <v>1105</v>
      </c>
      <c r="D223" s="4" t="s">
        <v>2120</v>
      </c>
      <c r="E223" s="4" t="s">
        <v>103</v>
      </c>
      <c r="F223" s="4" t="s">
        <v>83</v>
      </c>
      <c r="G223" s="4" t="s">
        <v>83</v>
      </c>
      <c r="H223" s="4" t="s">
        <v>83</v>
      </c>
      <c r="I223" s="18">
        <v>57518</v>
      </c>
      <c r="J223" s="4" t="s">
        <v>2121</v>
      </c>
      <c r="K223" s="5"/>
      <c r="L223" s="14">
        <v>-6985</v>
      </c>
      <c r="M223" s="6"/>
      <c r="N223" s="6"/>
      <c r="O223" s="6"/>
      <c r="P223" s="6"/>
      <c r="Q223" s="6"/>
      <c r="R223" s="6"/>
      <c r="S223" s="6"/>
      <c r="T223" s="6"/>
      <c r="U223" s="6"/>
      <c r="V223" s="6"/>
      <c r="W223" s="6"/>
      <c r="X223" s="14">
        <v>-6985</v>
      </c>
      <c r="Y223" s="6"/>
      <c r="Z223" s="19" t="s">
        <v>2122</v>
      </c>
      <c r="AA223" s="28" t="s">
        <v>2111</v>
      </c>
      <c r="AB223" s="28"/>
      <c r="AC223" s="28" t="s">
        <v>2112</v>
      </c>
      <c r="AD223" s="28"/>
      <c r="AE223" s="4"/>
      <c r="AF223" s="4" t="s">
        <v>94</v>
      </c>
      <c r="AG223" s="28" t="s">
        <v>69</v>
      </c>
      <c r="AH223" s="28"/>
      <c r="AI223" s="28"/>
      <c r="AJ223" s="28"/>
      <c r="AK223" s="28"/>
      <c r="AL223" s="28"/>
      <c r="AM223" s="28" t="s">
        <v>83</v>
      </c>
      <c r="AN223" s="28"/>
      <c r="AO223" s="28"/>
    </row>
    <row r="224" spans="1:41" s="1" customFormat="1" ht="45" customHeight="1" x14ac:dyDescent="0.15">
      <c r="A224" s="20">
        <v>100000</v>
      </c>
      <c r="B224" s="7" t="s">
        <v>57</v>
      </c>
      <c r="C224" s="20">
        <v>1106</v>
      </c>
      <c r="D224" s="7" t="s">
        <v>2123</v>
      </c>
      <c r="E224" s="7" t="s">
        <v>103</v>
      </c>
      <c r="F224" s="7" t="s">
        <v>83</v>
      </c>
      <c r="G224" s="7" t="s">
        <v>83</v>
      </c>
      <c r="H224" s="7" t="s">
        <v>83</v>
      </c>
      <c r="I224" s="20">
        <v>57519</v>
      </c>
      <c r="J224" s="7" t="s">
        <v>2124</v>
      </c>
      <c r="K224" s="8"/>
      <c r="L224" s="13">
        <v>-4038</v>
      </c>
      <c r="M224" s="9"/>
      <c r="N224" s="9"/>
      <c r="O224" s="9"/>
      <c r="P224" s="9"/>
      <c r="Q224" s="9"/>
      <c r="R224" s="9"/>
      <c r="S224" s="9"/>
      <c r="T224" s="9"/>
      <c r="U224" s="9"/>
      <c r="V224" s="9"/>
      <c r="W224" s="9"/>
      <c r="X224" s="13">
        <v>-4038</v>
      </c>
      <c r="Y224" s="9"/>
      <c r="Z224" s="21" t="s">
        <v>2122</v>
      </c>
      <c r="AA224" s="27" t="s">
        <v>2111</v>
      </c>
      <c r="AB224" s="27"/>
      <c r="AC224" s="27" t="s">
        <v>2112</v>
      </c>
      <c r="AD224" s="27"/>
      <c r="AE224" s="7"/>
      <c r="AF224" s="7" t="s">
        <v>94</v>
      </c>
      <c r="AG224" s="27" t="s">
        <v>69</v>
      </c>
      <c r="AH224" s="27"/>
      <c r="AI224" s="27"/>
      <c r="AJ224" s="27"/>
      <c r="AK224" s="27"/>
      <c r="AL224" s="27"/>
      <c r="AM224" s="27" t="s">
        <v>83</v>
      </c>
      <c r="AN224" s="27"/>
      <c r="AO224" s="27"/>
    </row>
    <row r="225" spans="1:41" s="1" customFormat="1" ht="45" customHeight="1" x14ac:dyDescent="0.15">
      <c r="A225" s="18">
        <v>100000</v>
      </c>
      <c r="B225" s="4" t="s">
        <v>57</v>
      </c>
      <c r="C225" s="18">
        <v>1107</v>
      </c>
      <c r="D225" s="4" t="s">
        <v>2125</v>
      </c>
      <c r="E225" s="4" t="s">
        <v>103</v>
      </c>
      <c r="F225" s="4" t="s">
        <v>83</v>
      </c>
      <c r="G225" s="4" t="s">
        <v>83</v>
      </c>
      <c r="H225" s="4" t="s">
        <v>83</v>
      </c>
      <c r="I225" s="18">
        <v>57520</v>
      </c>
      <c r="J225" s="4" t="s">
        <v>2126</v>
      </c>
      <c r="K225" s="5"/>
      <c r="L225" s="6">
        <v>5500</v>
      </c>
      <c r="M225" s="6"/>
      <c r="N225" s="6"/>
      <c r="O225" s="6"/>
      <c r="P225" s="6"/>
      <c r="Q225" s="6"/>
      <c r="R225" s="6"/>
      <c r="S225" s="6"/>
      <c r="T225" s="6"/>
      <c r="U225" s="6"/>
      <c r="V225" s="6"/>
      <c r="W225" s="6"/>
      <c r="X225" s="6">
        <v>5500</v>
      </c>
      <c r="Y225" s="6"/>
      <c r="Z225" s="19" t="s">
        <v>2110</v>
      </c>
      <c r="AA225" s="28" t="s">
        <v>2111</v>
      </c>
      <c r="AB225" s="28"/>
      <c r="AC225" s="28" t="s">
        <v>2112</v>
      </c>
      <c r="AD225" s="28"/>
      <c r="AE225" s="4"/>
      <c r="AF225" s="4" t="s">
        <v>94</v>
      </c>
      <c r="AG225" s="28" t="s">
        <v>69</v>
      </c>
      <c r="AH225" s="28"/>
      <c r="AI225" s="28"/>
      <c r="AJ225" s="28"/>
      <c r="AK225" s="28"/>
      <c r="AL225" s="28"/>
      <c r="AM225" s="28" t="s">
        <v>83</v>
      </c>
      <c r="AN225" s="28"/>
      <c r="AO225" s="28"/>
    </row>
    <row r="226" spans="1:41" s="1" customFormat="1" ht="45" customHeight="1" x14ac:dyDescent="0.15">
      <c r="A226" s="20">
        <v>100000</v>
      </c>
      <c r="B226" s="7" t="s">
        <v>57</v>
      </c>
      <c r="C226" s="20">
        <v>1108</v>
      </c>
      <c r="D226" s="7" t="s">
        <v>2127</v>
      </c>
      <c r="E226" s="7" t="s">
        <v>103</v>
      </c>
      <c r="F226" s="7" t="s">
        <v>83</v>
      </c>
      <c r="G226" s="7" t="s">
        <v>83</v>
      </c>
      <c r="H226" s="7" t="s">
        <v>83</v>
      </c>
      <c r="I226" s="20">
        <v>57521</v>
      </c>
      <c r="J226" s="7" t="s">
        <v>2128</v>
      </c>
      <c r="K226" s="8"/>
      <c r="L226" s="13">
        <v>-10660</v>
      </c>
      <c r="M226" s="9"/>
      <c r="N226" s="9"/>
      <c r="O226" s="9"/>
      <c r="P226" s="9"/>
      <c r="Q226" s="9"/>
      <c r="R226" s="9"/>
      <c r="S226" s="9"/>
      <c r="T226" s="9"/>
      <c r="U226" s="9"/>
      <c r="V226" s="9"/>
      <c r="W226" s="9"/>
      <c r="X226" s="13">
        <v>-10660</v>
      </c>
      <c r="Y226" s="9"/>
      <c r="Z226" s="21" t="s">
        <v>2122</v>
      </c>
      <c r="AA226" s="27" t="s">
        <v>2111</v>
      </c>
      <c r="AB226" s="27"/>
      <c r="AC226" s="27" t="s">
        <v>2112</v>
      </c>
      <c r="AD226" s="27"/>
      <c r="AE226" s="7"/>
      <c r="AF226" s="7" t="s">
        <v>94</v>
      </c>
      <c r="AG226" s="27" t="s">
        <v>69</v>
      </c>
      <c r="AH226" s="27"/>
      <c r="AI226" s="27"/>
      <c r="AJ226" s="27"/>
      <c r="AK226" s="27"/>
      <c r="AL226" s="27"/>
      <c r="AM226" s="27" t="s">
        <v>83</v>
      </c>
      <c r="AN226" s="27"/>
      <c r="AO226" s="27"/>
    </row>
    <row r="227" spans="1:41" s="1" customFormat="1" ht="45" customHeight="1" x14ac:dyDescent="0.15">
      <c r="A227" s="18">
        <v>100000</v>
      </c>
      <c r="B227" s="4" t="s">
        <v>57</v>
      </c>
      <c r="C227" s="18">
        <v>1109</v>
      </c>
      <c r="D227" s="4" t="s">
        <v>2129</v>
      </c>
      <c r="E227" s="4" t="s">
        <v>103</v>
      </c>
      <c r="F227" s="4" t="s">
        <v>83</v>
      </c>
      <c r="G227" s="4" t="s">
        <v>83</v>
      </c>
      <c r="H227" s="4" t="s">
        <v>83</v>
      </c>
      <c r="I227" s="18">
        <v>57522</v>
      </c>
      <c r="J227" s="4" t="s">
        <v>2130</v>
      </c>
      <c r="K227" s="5"/>
      <c r="L227" s="6">
        <v>5500</v>
      </c>
      <c r="M227" s="6"/>
      <c r="N227" s="6"/>
      <c r="O227" s="6"/>
      <c r="P227" s="6"/>
      <c r="Q227" s="6"/>
      <c r="R227" s="6"/>
      <c r="S227" s="6"/>
      <c r="T227" s="6"/>
      <c r="U227" s="6"/>
      <c r="V227" s="6"/>
      <c r="W227" s="6"/>
      <c r="X227" s="6">
        <v>5500</v>
      </c>
      <c r="Y227" s="6"/>
      <c r="Z227" s="19" t="s">
        <v>2110</v>
      </c>
      <c r="AA227" s="28" t="s">
        <v>2111</v>
      </c>
      <c r="AB227" s="28"/>
      <c r="AC227" s="28" t="s">
        <v>2112</v>
      </c>
      <c r="AD227" s="28"/>
      <c r="AE227" s="4"/>
      <c r="AF227" s="4" t="s">
        <v>94</v>
      </c>
      <c r="AG227" s="28" t="s">
        <v>69</v>
      </c>
      <c r="AH227" s="28"/>
      <c r="AI227" s="28"/>
      <c r="AJ227" s="28"/>
      <c r="AK227" s="28"/>
      <c r="AL227" s="28"/>
      <c r="AM227" s="28" t="s">
        <v>83</v>
      </c>
      <c r="AN227" s="28"/>
      <c r="AO227" s="28"/>
    </row>
    <row r="228" spans="1:41" s="1" customFormat="1" ht="45" customHeight="1" x14ac:dyDescent="0.15">
      <c r="A228" s="20">
        <v>100000</v>
      </c>
      <c r="B228" s="7" t="s">
        <v>57</v>
      </c>
      <c r="C228" s="20">
        <v>1101</v>
      </c>
      <c r="D228" s="7" t="s">
        <v>2108</v>
      </c>
      <c r="E228" s="7" t="s">
        <v>238</v>
      </c>
      <c r="F228" s="7" t="s">
        <v>83</v>
      </c>
      <c r="G228" s="7" t="s">
        <v>83</v>
      </c>
      <c r="H228" s="7" t="s">
        <v>83</v>
      </c>
      <c r="I228" s="20">
        <v>57523</v>
      </c>
      <c r="J228" s="7" t="s">
        <v>2131</v>
      </c>
      <c r="K228" s="8"/>
      <c r="L228" s="9"/>
      <c r="M228" s="9"/>
      <c r="N228" s="9"/>
      <c r="O228" s="9"/>
      <c r="P228" s="9">
        <v>66000</v>
      </c>
      <c r="Q228" s="9"/>
      <c r="R228" s="9"/>
      <c r="S228" s="9"/>
      <c r="T228" s="9"/>
      <c r="U228" s="9"/>
      <c r="V228" s="9"/>
      <c r="W228" s="9"/>
      <c r="X228" s="9">
        <v>66000</v>
      </c>
      <c r="Y228" s="9"/>
      <c r="Z228" s="7" t="s">
        <v>2132</v>
      </c>
      <c r="AA228" s="27" t="s">
        <v>2133</v>
      </c>
      <c r="AB228" s="27"/>
      <c r="AC228" s="27" t="s">
        <v>2134</v>
      </c>
      <c r="AD228" s="27"/>
      <c r="AE228" s="7"/>
      <c r="AF228" s="7" t="s">
        <v>94</v>
      </c>
      <c r="AG228" s="27" t="s">
        <v>69</v>
      </c>
      <c r="AH228" s="27"/>
      <c r="AI228" s="27"/>
      <c r="AJ228" s="27"/>
      <c r="AK228" s="27"/>
      <c r="AL228" s="27"/>
      <c r="AM228" s="27" t="s">
        <v>83</v>
      </c>
      <c r="AN228" s="27"/>
      <c r="AO228" s="27"/>
    </row>
    <row r="229" spans="1:41" s="1" customFormat="1" ht="45" customHeight="1" x14ac:dyDescent="0.15">
      <c r="A229" s="18">
        <v>100000</v>
      </c>
      <c r="B229" s="4" t="s">
        <v>57</v>
      </c>
      <c r="C229" s="18">
        <v>1102</v>
      </c>
      <c r="D229" s="4" t="s">
        <v>2113</v>
      </c>
      <c r="E229" s="4" t="s">
        <v>238</v>
      </c>
      <c r="F229" s="4" t="s">
        <v>83</v>
      </c>
      <c r="G229" s="4" t="s">
        <v>83</v>
      </c>
      <c r="H229" s="4" t="s">
        <v>83</v>
      </c>
      <c r="I229" s="18">
        <v>57524</v>
      </c>
      <c r="J229" s="4" t="s">
        <v>2135</v>
      </c>
      <c r="K229" s="5"/>
      <c r="L229" s="6"/>
      <c r="M229" s="6"/>
      <c r="N229" s="6"/>
      <c r="O229" s="6"/>
      <c r="P229" s="6">
        <v>66000</v>
      </c>
      <c r="Q229" s="6"/>
      <c r="R229" s="6"/>
      <c r="S229" s="6"/>
      <c r="T229" s="6"/>
      <c r="U229" s="6"/>
      <c r="V229" s="6"/>
      <c r="W229" s="6"/>
      <c r="X229" s="6">
        <v>66000</v>
      </c>
      <c r="Y229" s="6"/>
      <c r="Z229" s="4" t="s">
        <v>2132</v>
      </c>
      <c r="AA229" s="28" t="s">
        <v>2133</v>
      </c>
      <c r="AB229" s="28"/>
      <c r="AC229" s="28" t="s">
        <v>2134</v>
      </c>
      <c r="AD229" s="28"/>
      <c r="AE229" s="4"/>
      <c r="AF229" s="4" t="s">
        <v>94</v>
      </c>
      <c r="AG229" s="28" t="s">
        <v>69</v>
      </c>
      <c r="AH229" s="28"/>
      <c r="AI229" s="28"/>
      <c r="AJ229" s="28"/>
      <c r="AK229" s="28"/>
      <c r="AL229" s="28"/>
      <c r="AM229" s="28" t="s">
        <v>83</v>
      </c>
      <c r="AN229" s="28"/>
      <c r="AO229" s="28"/>
    </row>
    <row r="230" spans="1:41" s="1" customFormat="1" ht="45" customHeight="1" x14ac:dyDescent="0.15">
      <c r="A230" s="20">
        <v>100000</v>
      </c>
      <c r="B230" s="7" t="s">
        <v>57</v>
      </c>
      <c r="C230" s="20">
        <v>1103</v>
      </c>
      <c r="D230" s="7" t="s">
        <v>2115</v>
      </c>
      <c r="E230" s="7" t="s">
        <v>238</v>
      </c>
      <c r="F230" s="7" t="s">
        <v>83</v>
      </c>
      <c r="G230" s="7" t="s">
        <v>83</v>
      </c>
      <c r="H230" s="7" t="s">
        <v>83</v>
      </c>
      <c r="I230" s="20">
        <v>57525</v>
      </c>
      <c r="J230" s="7" t="s">
        <v>2136</v>
      </c>
      <c r="K230" s="8"/>
      <c r="L230" s="9"/>
      <c r="M230" s="9"/>
      <c r="N230" s="9"/>
      <c r="O230" s="9"/>
      <c r="P230" s="9">
        <v>66000</v>
      </c>
      <c r="Q230" s="9"/>
      <c r="R230" s="9"/>
      <c r="S230" s="9"/>
      <c r="T230" s="9"/>
      <c r="U230" s="9"/>
      <c r="V230" s="9"/>
      <c r="W230" s="9"/>
      <c r="X230" s="9">
        <v>66000</v>
      </c>
      <c r="Y230" s="9"/>
      <c r="Z230" s="7" t="s">
        <v>2132</v>
      </c>
      <c r="AA230" s="27" t="s">
        <v>2133</v>
      </c>
      <c r="AB230" s="27"/>
      <c r="AC230" s="27" t="s">
        <v>2134</v>
      </c>
      <c r="AD230" s="27"/>
      <c r="AE230" s="7"/>
      <c r="AF230" s="7" t="s">
        <v>94</v>
      </c>
      <c r="AG230" s="27" t="s">
        <v>69</v>
      </c>
      <c r="AH230" s="27"/>
      <c r="AI230" s="27"/>
      <c r="AJ230" s="27"/>
      <c r="AK230" s="27"/>
      <c r="AL230" s="27"/>
      <c r="AM230" s="27" t="s">
        <v>83</v>
      </c>
      <c r="AN230" s="27"/>
      <c r="AO230" s="27"/>
    </row>
    <row r="231" spans="1:41" s="1" customFormat="1" ht="45" customHeight="1" x14ac:dyDescent="0.15">
      <c r="A231" s="18">
        <v>100000</v>
      </c>
      <c r="B231" s="4" t="s">
        <v>57</v>
      </c>
      <c r="C231" s="18">
        <v>1104</v>
      </c>
      <c r="D231" s="4" t="s">
        <v>2118</v>
      </c>
      <c r="E231" s="4" t="s">
        <v>238</v>
      </c>
      <c r="F231" s="4" t="s">
        <v>83</v>
      </c>
      <c r="G231" s="4" t="s">
        <v>83</v>
      </c>
      <c r="H231" s="4" t="s">
        <v>83</v>
      </c>
      <c r="I231" s="18">
        <v>57526</v>
      </c>
      <c r="J231" s="4" t="s">
        <v>2137</v>
      </c>
      <c r="K231" s="5"/>
      <c r="L231" s="6"/>
      <c r="M231" s="6"/>
      <c r="N231" s="6"/>
      <c r="O231" s="6"/>
      <c r="P231" s="6">
        <v>66000</v>
      </c>
      <c r="Q231" s="6"/>
      <c r="R231" s="6"/>
      <c r="S231" s="6"/>
      <c r="T231" s="6"/>
      <c r="U231" s="6"/>
      <c r="V231" s="6"/>
      <c r="W231" s="6"/>
      <c r="X231" s="6">
        <v>66000</v>
      </c>
      <c r="Y231" s="6"/>
      <c r="Z231" s="4" t="s">
        <v>2132</v>
      </c>
      <c r="AA231" s="28" t="s">
        <v>2133</v>
      </c>
      <c r="AB231" s="28"/>
      <c r="AC231" s="28" t="s">
        <v>2134</v>
      </c>
      <c r="AD231" s="28"/>
      <c r="AE231" s="4"/>
      <c r="AF231" s="4" t="s">
        <v>94</v>
      </c>
      <c r="AG231" s="28" t="s">
        <v>69</v>
      </c>
      <c r="AH231" s="28"/>
      <c r="AI231" s="28"/>
      <c r="AJ231" s="28"/>
      <c r="AK231" s="28"/>
      <c r="AL231" s="28"/>
      <c r="AM231" s="28" t="s">
        <v>83</v>
      </c>
      <c r="AN231" s="28"/>
      <c r="AO231" s="28"/>
    </row>
    <row r="232" spans="1:41" s="1" customFormat="1" ht="45" customHeight="1" x14ac:dyDescent="0.15">
      <c r="A232" s="20">
        <v>100000</v>
      </c>
      <c r="B232" s="7" t="s">
        <v>57</v>
      </c>
      <c r="C232" s="20">
        <v>1105</v>
      </c>
      <c r="D232" s="7" t="s">
        <v>2120</v>
      </c>
      <c r="E232" s="7" t="s">
        <v>238</v>
      </c>
      <c r="F232" s="7" t="s">
        <v>83</v>
      </c>
      <c r="G232" s="7" t="s">
        <v>83</v>
      </c>
      <c r="H232" s="7" t="s">
        <v>83</v>
      </c>
      <c r="I232" s="20">
        <v>57527</v>
      </c>
      <c r="J232" s="7" t="s">
        <v>2138</v>
      </c>
      <c r="K232" s="8"/>
      <c r="L232" s="9"/>
      <c r="M232" s="9"/>
      <c r="N232" s="9"/>
      <c r="O232" s="9"/>
      <c r="P232" s="9">
        <v>66000</v>
      </c>
      <c r="Q232" s="9"/>
      <c r="R232" s="9"/>
      <c r="S232" s="9"/>
      <c r="T232" s="9"/>
      <c r="U232" s="9"/>
      <c r="V232" s="9"/>
      <c r="W232" s="9"/>
      <c r="X232" s="9">
        <v>66000</v>
      </c>
      <c r="Y232" s="9"/>
      <c r="Z232" s="7" t="s">
        <v>2132</v>
      </c>
      <c r="AA232" s="27" t="s">
        <v>2133</v>
      </c>
      <c r="AB232" s="27"/>
      <c r="AC232" s="27" t="s">
        <v>2134</v>
      </c>
      <c r="AD232" s="27"/>
      <c r="AE232" s="7"/>
      <c r="AF232" s="7" t="s">
        <v>94</v>
      </c>
      <c r="AG232" s="27" t="s">
        <v>69</v>
      </c>
      <c r="AH232" s="27"/>
      <c r="AI232" s="27"/>
      <c r="AJ232" s="27"/>
      <c r="AK232" s="27"/>
      <c r="AL232" s="27"/>
      <c r="AM232" s="27" t="s">
        <v>83</v>
      </c>
      <c r="AN232" s="27"/>
      <c r="AO232" s="27"/>
    </row>
    <row r="233" spans="1:41" s="1" customFormat="1" ht="45" customHeight="1" x14ac:dyDescent="0.15">
      <c r="A233" s="18">
        <v>100000</v>
      </c>
      <c r="B233" s="4" t="s">
        <v>57</v>
      </c>
      <c r="C233" s="18">
        <v>1106</v>
      </c>
      <c r="D233" s="4" t="s">
        <v>2123</v>
      </c>
      <c r="E233" s="4" t="s">
        <v>238</v>
      </c>
      <c r="F233" s="4" t="s">
        <v>83</v>
      </c>
      <c r="G233" s="4" t="s">
        <v>83</v>
      </c>
      <c r="H233" s="4" t="s">
        <v>83</v>
      </c>
      <c r="I233" s="18">
        <v>57528</v>
      </c>
      <c r="J233" s="4" t="s">
        <v>2139</v>
      </c>
      <c r="K233" s="5"/>
      <c r="L233" s="6"/>
      <c r="M233" s="6"/>
      <c r="N233" s="6"/>
      <c r="O233" s="6"/>
      <c r="P233" s="6">
        <v>66000</v>
      </c>
      <c r="Q233" s="6"/>
      <c r="R233" s="6"/>
      <c r="S233" s="6"/>
      <c r="T233" s="6"/>
      <c r="U233" s="6"/>
      <c r="V233" s="6"/>
      <c r="W233" s="6"/>
      <c r="X233" s="6">
        <v>66000</v>
      </c>
      <c r="Y233" s="6"/>
      <c r="Z233" s="4" t="s">
        <v>2132</v>
      </c>
      <c r="AA233" s="28" t="s">
        <v>2133</v>
      </c>
      <c r="AB233" s="28"/>
      <c r="AC233" s="28" t="s">
        <v>2134</v>
      </c>
      <c r="AD233" s="28"/>
      <c r="AE233" s="4"/>
      <c r="AF233" s="4" t="s">
        <v>94</v>
      </c>
      <c r="AG233" s="28" t="s">
        <v>69</v>
      </c>
      <c r="AH233" s="28"/>
      <c r="AI233" s="28"/>
      <c r="AJ233" s="28"/>
      <c r="AK233" s="28"/>
      <c r="AL233" s="28"/>
      <c r="AM233" s="28" t="s">
        <v>83</v>
      </c>
      <c r="AN233" s="28"/>
      <c r="AO233" s="28"/>
    </row>
    <row r="234" spans="1:41" s="1" customFormat="1" ht="45" customHeight="1" x14ac:dyDescent="0.15">
      <c r="A234" s="20">
        <v>100000</v>
      </c>
      <c r="B234" s="7" t="s">
        <v>57</v>
      </c>
      <c r="C234" s="20">
        <v>1107</v>
      </c>
      <c r="D234" s="7" t="s">
        <v>2125</v>
      </c>
      <c r="E234" s="7" t="s">
        <v>238</v>
      </c>
      <c r="F234" s="7" t="s">
        <v>83</v>
      </c>
      <c r="G234" s="7" t="s">
        <v>83</v>
      </c>
      <c r="H234" s="7" t="s">
        <v>83</v>
      </c>
      <c r="I234" s="20">
        <v>57529</v>
      </c>
      <c r="J234" s="7" t="s">
        <v>2140</v>
      </c>
      <c r="K234" s="8"/>
      <c r="L234" s="9"/>
      <c r="M234" s="9"/>
      <c r="N234" s="9"/>
      <c r="O234" s="9"/>
      <c r="P234" s="9">
        <v>66000</v>
      </c>
      <c r="Q234" s="9"/>
      <c r="R234" s="9"/>
      <c r="S234" s="9"/>
      <c r="T234" s="9"/>
      <c r="U234" s="9"/>
      <c r="V234" s="9"/>
      <c r="W234" s="9"/>
      <c r="X234" s="9">
        <v>66000</v>
      </c>
      <c r="Y234" s="9"/>
      <c r="Z234" s="7" t="s">
        <v>2132</v>
      </c>
      <c r="AA234" s="27" t="s">
        <v>2133</v>
      </c>
      <c r="AB234" s="27"/>
      <c r="AC234" s="27" t="s">
        <v>2134</v>
      </c>
      <c r="AD234" s="27"/>
      <c r="AE234" s="7"/>
      <c r="AF234" s="7" t="s">
        <v>94</v>
      </c>
      <c r="AG234" s="27" t="s">
        <v>69</v>
      </c>
      <c r="AH234" s="27"/>
      <c r="AI234" s="27"/>
      <c r="AJ234" s="27"/>
      <c r="AK234" s="27"/>
      <c r="AL234" s="27"/>
      <c r="AM234" s="27" t="s">
        <v>83</v>
      </c>
      <c r="AN234" s="27"/>
      <c r="AO234" s="27"/>
    </row>
    <row r="235" spans="1:41" s="1" customFormat="1" ht="45" customHeight="1" x14ac:dyDescent="0.15">
      <c r="A235" s="18">
        <v>100000</v>
      </c>
      <c r="B235" s="4" t="s">
        <v>57</v>
      </c>
      <c r="C235" s="18">
        <v>1108</v>
      </c>
      <c r="D235" s="4" t="s">
        <v>2127</v>
      </c>
      <c r="E235" s="4" t="s">
        <v>238</v>
      </c>
      <c r="F235" s="4" t="s">
        <v>83</v>
      </c>
      <c r="G235" s="4" t="s">
        <v>83</v>
      </c>
      <c r="H235" s="4" t="s">
        <v>83</v>
      </c>
      <c r="I235" s="18">
        <v>57530</v>
      </c>
      <c r="J235" s="4" t="s">
        <v>2141</v>
      </c>
      <c r="K235" s="5"/>
      <c r="L235" s="6"/>
      <c r="M235" s="6"/>
      <c r="N235" s="6"/>
      <c r="O235" s="6"/>
      <c r="P235" s="6">
        <v>66000</v>
      </c>
      <c r="Q235" s="6"/>
      <c r="R235" s="6"/>
      <c r="S235" s="6"/>
      <c r="T235" s="6"/>
      <c r="U235" s="6"/>
      <c r="V235" s="6"/>
      <c r="W235" s="6"/>
      <c r="X235" s="6">
        <v>66000</v>
      </c>
      <c r="Y235" s="6"/>
      <c r="Z235" s="4" t="s">
        <v>2132</v>
      </c>
      <c r="AA235" s="28" t="s">
        <v>2133</v>
      </c>
      <c r="AB235" s="28"/>
      <c r="AC235" s="28" t="s">
        <v>2134</v>
      </c>
      <c r="AD235" s="28"/>
      <c r="AE235" s="4"/>
      <c r="AF235" s="4" t="s">
        <v>94</v>
      </c>
      <c r="AG235" s="28" t="s">
        <v>69</v>
      </c>
      <c r="AH235" s="28"/>
      <c r="AI235" s="28"/>
      <c r="AJ235" s="28"/>
      <c r="AK235" s="28"/>
      <c r="AL235" s="28"/>
      <c r="AM235" s="28" t="s">
        <v>83</v>
      </c>
      <c r="AN235" s="28"/>
      <c r="AO235" s="28"/>
    </row>
    <row r="236" spans="1:41" s="1" customFormat="1" ht="45" customHeight="1" x14ac:dyDescent="0.15">
      <c r="A236" s="20">
        <v>100000</v>
      </c>
      <c r="B236" s="7" t="s">
        <v>57</v>
      </c>
      <c r="C236" s="20">
        <v>1109</v>
      </c>
      <c r="D236" s="7" t="s">
        <v>2129</v>
      </c>
      <c r="E236" s="7" t="s">
        <v>238</v>
      </c>
      <c r="F236" s="7" t="s">
        <v>83</v>
      </c>
      <c r="G236" s="7" t="s">
        <v>83</v>
      </c>
      <c r="H236" s="7" t="s">
        <v>83</v>
      </c>
      <c r="I236" s="20">
        <v>57531</v>
      </c>
      <c r="J236" s="7" t="s">
        <v>2142</v>
      </c>
      <c r="K236" s="8"/>
      <c r="L236" s="9"/>
      <c r="M236" s="9"/>
      <c r="N236" s="9"/>
      <c r="O236" s="9"/>
      <c r="P236" s="9">
        <v>66000</v>
      </c>
      <c r="Q236" s="9"/>
      <c r="R236" s="9"/>
      <c r="S236" s="9"/>
      <c r="T236" s="9"/>
      <c r="U236" s="9"/>
      <c r="V236" s="9"/>
      <c r="W236" s="9"/>
      <c r="X236" s="9">
        <v>66000</v>
      </c>
      <c r="Y236" s="9"/>
      <c r="Z236" s="7" t="s">
        <v>2132</v>
      </c>
      <c r="AA236" s="27" t="s">
        <v>2133</v>
      </c>
      <c r="AB236" s="27"/>
      <c r="AC236" s="27" t="s">
        <v>2134</v>
      </c>
      <c r="AD236" s="27"/>
      <c r="AE236" s="7"/>
      <c r="AF236" s="7" t="s">
        <v>94</v>
      </c>
      <c r="AG236" s="27" t="s">
        <v>69</v>
      </c>
      <c r="AH236" s="27"/>
      <c r="AI236" s="27"/>
      <c r="AJ236" s="27"/>
      <c r="AK236" s="27"/>
      <c r="AL236" s="27"/>
      <c r="AM236" s="27" t="s">
        <v>83</v>
      </c>
      <c r="AN236" s="27"/>
      <c r="AO236" s="27"/>
    </row>
    <row r="237" spans="1:41" s="1" customFormat="1" ht="45" customHeight="1" x14ac:dyDescent="0.15">
      <c r="A237" s="18">
        <v>100000</v>
      </c>
      <c r="B237" s="4" t="s">
        <v>57</v>
      </c>
      <c r="C237" s="18">
        <v>1001</v>
      </c>
      <c r="D237" s="4" t="s">
        <v>232</v>
      </c>
      <c r="E237" s="4" t="s">
        <v>238</v>
      </c>
      <c r="F237" s="4" t="s">
        <v>83</v>
      </c>
      <c r="G237" s="4" t="s">
        <v>61</v>
      </c>
      <c r="H237" s="4" t="s">
        <v>83</v>
      </c>
      <c r="I237" s="18">
        <v>57532</v>
      </c>
      <c r="J237" s="4" t="s">
        <v>2143</v>
      </c>
      <c r="K237" s="5">
        <v>1</v>
      </c>
      <c r="L237" s="6">
        <v>214480</v>
      </c>
      <c r="M237" s="6">
        <v>36953</v>
      </c>
      <c r="N237" s="6">
        <v>13391</v>
      </c>
      <c r="O237" s="6">
        <v>2500</v>
      </c>
      <c r="P237" s="6">
        <v>1000</v>
      </c>
      <c r="Q237" s="6"/>
      <c r="R237" s="6">
        <v>1000</v>
      </c>
      <c r="S237" s="6">
        <v>5700</v>
      </c>
      <c r="T237" s="6"/>
      <c r="U237" s="6"/>
      <c r="V237" s="6"/>
      <c r="W237" s="6"/>
      <c r="X237" s="6">
        <v>275024</v>
      </c>
      <c r="Y237" s="6"/>
      <c r="Z237" s="4" t="s">
        <v>2144</v>
      </c>
      <c r="AA237" s="28" t="s">
        <v>2145</v>
      </c>
      <c r="AB237" s="28"/>
      <c r="AC237" s="28" t="s">
        <v>2146</v>
      </c>
      <c r="AD237" s="28"/>
      <c r="AE237" s="4"/>
      <c r="AF237" s="4" t="s">
        <v>94</v>
      </c>
      <c r="AG237" s="28" t="s">
        <v>69</v>
      </c>
      <c r="AH237" s="28"/>
      <c r="AI237" s="28"/>
      <c r="AJ237" s="28"/>
      <c r="AK237" s="28"/>
      <c r="AL237" s="28"/>
      <c r="AM237" s="28" t="s">
        <v>83</v>
      </c>
      <c r="AN237" s="28"/>
      <c r="AO237" s="28"/>
    </row>
    <row r="238" spans="1:41" s="1" customFormat="1" ht="45" customHeight="1" x14ac:dyDescent="0.15">
      <c r="A238" s="20">
        <v>100000</v>
      </c>
      <c r="B238" s="7" t="s">
        <v>57</v>
      </c>
      <c r="C238" s="20">
        <v>1001</v>
      </c>
      <c r="D238" s="7" t="s">
        <v>232</v>
      </c>
      <c r="E238" s="7" t="s">
        <v>83</v>
      </c>
      <c r="F238" s="7" t="s">
        <v>83</v>
      </c>
      <c r="G238" s="7" t="s">
        <v>83</v>
      </c>
      <c r="H238" s="7" t="s">
        <v>83</v>
      </c>
      <c r="I238" s="20">
        <v>57533</v>
      </c>
      <c r="J238" s="7" t="s">
        <v>2147</v>
      </c>
      <c r="K238" s="8"/>
      <c r="L238" s="9">
        <v>28690</v>
      </c>
      <c r="M238" s="9"/>
      <c r="N238" s="9"/>
      <c r="O238" s="9"/>
      <c r="P238" s="9"/>
      <c r="Q238" s="9"/>
      <c r="R238" s="9"/>
      <c r="S238" s="9"/>
      <c r="T238" s="9"/>
      <c r="U238" s="9"/>
      <c r="V238" s="9"/>
      <c r="W238" s="9"/>
      <c r="X238" s="9">
        <v>28690</v>
      </c>
      <c r="Y238" s="9"/>
      <c r="Z238" s="7" t="s">
        <v>2148</v>
      </c>
      <c r="AA238" s="27" t="s">
        <v>2149</v>
      </c>
      <c r="AB238" s="27"/>
      <c r="AC238" s="27" t="s">
        <v>2149</v>
      </c>
      <c r="AD238" s="27"/>
      <c r="AE238" s="7"/>
      <c r="AF238" s="7" t="s">
        <v>94</v>
      </c>
      <c r="AG238" s="27"/>
      <c r="AH238" s="27"/>
      <c r="AI238" s="27"/>
      <c r="AJ238" s="27"/>
      <c r="AK238" s="27"/>
      <c r="AL238" s="27"/>
      <c r="AM238" s="27" t="s">
        <v>83</v>
      </c>
      <c r="AN238" s="27"/>
      <c r="AO238" s="27"/>
    </row>
    <row r="239" spans="1:41" s="1" customFormat="1" ht="45" customHeight="1" x14ac:dyDescent="0.15">
      <c r="A239" s="18">
        <v>100000</v>
      </c>
      <c r="B239" s="4" t="s">
        <v>57</v>
      </c>
      <c r="C239" s="18">
        <v>1153</v>
      </c>
      <c r="D239" s="4" t="s">
        <v>2150</v>
      </c>
      <c r="E239" s="4" t="s">
        <v>83</v>
      </c>
      <c r="F239" s="4" t="s">
        <v>83</v>
      </c>
      <c r="G239" s="4" t="s">
        <v>83</v>
      </c>
      <c r="H239" s="4" t="s">
        <v>83</v>
      </c>
      <c r="I239" s="18">
        <v>57534</v>
      </c>
      <c r="J239" s="4" t="s">
        <v>2151</v>
      </c>
      <c r="K239" s="5"/>
      <c r="L239" s="6">
        <v>11407</v>
      </c>
      <c r="M239" s="6"/>
      <c r="N239" s="6"/>
      <c r="O239" s="6"/>
      <c r="P239" s="6"/>
      <c r="Q239" s="6"/>
      <c r="R239" s="6"/>
      <c r="S239" s="6"/>
      <c r="T239" s="6"/>
      <c r="U239" s="6"/>
      <c r="V239" s="6"/>
      <c r="W239" s="6"/>
      <c r="X239" s="6">
        <v>11407</v>
      </c>
      <c r="Y239" s="6"/>
      <c r="Z239" s="4" t="s">
        <v>2148</v>
      </c>
      <c r="AA239" s="28" t="s">
        <v>2149</v>
      </c>
      <c r="AB239" s="28"/>
      <c r="AC239" s="28" t="s">
        <v>2149</v>
      </c>
      <c r="AD239" s="28"/>
      <c r="AE239" s="4"/>
      <c r="AF239" s="4" t="s">
        <v>94</v>
      </c>
      <c r="AG239" s="28" t="s">
        <v>69</v>
      </c>
      <c r="AH239" s="28"/>
      <c r="AI239" s="28"/>
      <c r="AJ239" s="28"/>
      <c r="AK239" s="28"/>
      <c r="AL239" s="28"/>
      <c r="AM239" s="28" t="s">
        <v>83</v>
      </c>
      <c r="AN239" s="28"/>
      <c r="AO239" s="28"/>
    </row>
    <row r="240" spans="1:41" s="1" customFormat="1" ht="45" customHeight="1" x14ac:dyDescent="0.15">
      <c r="A240" s="20">
        <v>100000</v>
      </c>
      <c r="B240" s="7" t="s">
        <v>57</v>
      </c>
      <c r="C240" s="20">
        <v>1211</v>
      </c>
      <c r="D240" s="7" t="s">
        <v>428</v>
      </c>
      <c r="E240" s="7" t="s">
        <v>83</v>
      </c>
      <c r="F240" s="7" t="s">
        <v>83</v>
      </c>
      <c r="G240" s="7" t="s">
        <v>83</v>
      </c>
      <c r="H240" s="7" t="s">
        <v>83</v>
      </c>
      <c r="I240" s="20">
        <v>57535</v>
      </c>
      <c r="J240" s="7" t="s">
        <v>2152</v>
      </c>
      <c r="K240" s="8"/>
      <c r="L240" s="13">
        <v>-19243</v>
      </c>
      <c r="M240" s="9"/>
      <c r="N240" s="9"/>
      <c r="O240" s="9"/>
      <c r="P240" s="9"/>
      <c r="Q240" s="9"/>
      <c r="R240" s="9"/>
      <c r="S240" s="9"/>
      <c r="T240" s="9"/>
      <c r="U240" s="9"/>
      <c r="V240" s="9"/>
      <c r="W240" s="9"/>
      <c r="X240" s="13">
        <v>-19243</v>
      </c>
      <c r="Y240" s="9"/>
      <c r="Z240" s="7" t="s">
        <v>2148</v>
      </c>
      <c r="AA240" s="27" t="s">
        <v>2149</v>
      </c>
      <c r="AB240" s="27"/>
      <c r="AC240" s="27" t="s">
        <v>2149</v>
      </c>
      <c r="AD240" s="27"/>
      <c r="AE240" s="7"/>
      <c r="AF240" s="7" t="s">
        <v>94</v>
      </c>
      <c r="AG240" s="27"/>
      <c r="AH240" s="27"/>
      <c r="AI240" s="27"/>
      <c r="AJ240" s="27"/>
      <c r="AK240" s="27"/>
      <c r="AL240" s="27"/>
      <c r="AM240" s="27" t="s">
        <v>83</v>
      </c>
      <c r="AN240" s="27"/>
      <c r="AO240" s="27"/>
    </row>
    <row r="241" spans="1:41" s="1" customFormat="1" ht="45" customHeight="1" x14ac:dyDescent="0.15">
      <c r="A241" s="18">
        <v>100000</v>
      </c>
      <c r="B241" s="4" t="s">
        <v>57</v>
      </c>
      <c r="C241" s="18">
        <v>1212</v>
      </c>
      <c r="D241" s="4" t="s">
        <v>1674</v>
      </c>
      <c r="E241" s="4" t="s">
        <v>83</v>
      </c>
      <c r="F241" s="4" t="s">
        <v>83</v>
      </c>
      <c r="G241" s="4" t="s">
        <v>83</v>
      </c>
      <c r="H241" s="4" t="s">
        <v>83</v>
      </c>
      <c r="I241" s="18">
        <v>57536</v>
      </c>
      <c r="J241" s="4" t="s">
        <v>2153</v>
      </c>
      <c r="K241" s="5"/>
      <c r="L241" s="6">
        <v>53701</v>
      </c>
      <c r="M241" s="6"/>
      <c r="N241" s="6"/>
      <c r="O241" s="6"/>
      <c r="P241" s="6"/>
      <c r="Q241" s="6"/>
      <c r="R241" s="6"/>
      <c r="S241" s="6"/>
      <c r="T241" s="6"/>
      <c r="U241" s="6"/>
      <c r="V241" s="6"/>
      <c r="W241" s="6"/>
      <c r="X241" s="6">
        <v>53701</v>
      </c>
      <c r="Y241" s="6"/>
      <c r="Z241" s="4" t="s">
        <v>2148</v>
      </c>
      <c r="AA241" s="28" t="s">
        <v>2149</v>
      </c>
      <c r="AB241" s="28"/>
      <c r="AC241" s="28" t="s">
        <v>2149</v>
      </c>
      <c r="AD241" s="28"/>
      <c r="AE241" s="4"/>
      <c r="AF241" s="4" t="s">
        <v>94</v>
      </c>
      <c r="AG241" s="28"/>
      <c r="AH241" s="28"/>
      <c r="AI241" s="28"/>
      <c r="AJ241" s="28"/>
      <c r="AK241" s="28"/>
      <c r="AL241" s="28"/>
      <c r="AM241" s="28" t="s">
        <v>83</v>
      </c>
      <c r="AN241" s="28"/>
      <c r="AO241" s="28"/>
    </row>
    <row r="242" spans="1:41" s="1" customFormat="1" ht="45" customHeight="1" x14ac:dyDescent="0.15">
      <c r="A242" s="20">
        <v>100000</v>
      </c>
      <c r="B242" s="7" t="s">
        <v>57</v>
      </c>
      <c r="C242" s="20">
        <v>1215</v>
      </c>
      <c r="D242" s="7" t="s">
        <v>2154</v>
      </c>
      <c r="E242" s="7" t="s">
        <v>83</v>
      </c>
      <c r="F242" s="7" t="s">
        <v>83</v>
      </c>
      <c r="G242" s="7" t="s">
        <v>83</v>
      </c>
      <c r="H242" s="7" t="s">
        <v>83</v>
      </c>
      <c r="I242" s="20">
        <v>57537</v>
      </c>
      <c r="J242" s="7" t="s">
        <v>2155</v>
      </c>
      <c r="K242" s="8"/>
      <c r="L242" s="9">
        <v>28990</v>
      </c>
      <c r="M242" s="9"/>
      <c r="N242" s="9"/>
      <c r="O242" s="9"/>
      <c r="P242" s="9"/>
      <c r="Q242" s="9"/>
      <c r="R242" s="9"/>
      <c r="S242" s="9"/>
      <c r="T242" s="9"/>
      <c r="U242" s="9"/>
      <c r="V242" s="9"/>
      <c r="W242" s="9"/>
      <c r="X242" s="9">
        <v>28990</v>
      </c>
      <c r="Y242" s="9"/>
      <c r="Z242" s="7" t="s">
        <v>2148</v>
      </c>
      <c r="AA242" s="27" t="s">
        <v>2149</v>
      </c>
      <c r="AB242" s="27"/>
      <c r="AC242" s="27" t="s">
        <v>2149</v>
      </c>
      <c r="AD242" s="27"/>
      <c r="AE242" s="7"/>
      <c r="AF242" s="7" t="s">
        <v>94</v>
      </c>
      <c r="AG242" s="27"/>
      <c r="AH242" s="27"/>
      <c r="AI242" s="27"/>
      <c r="AJ242" s="27"/>
      <c r="AK242" s="27"/>
      <c r="AL242" s="27"/>
      <c r="AM242" s="27" t="s">
        <v>83</v>
      </c>
      <c r="AN242" s="27"/>
      <c r="AO242" s="27"/>
    </row>
    <row r="243" spans="1:41" s="1" customFormat="1" ht="45" customHeight="1" x14ac:dyDescent="0.15">
      <c r="A243" s="18">
        <v>100000</v>
      </c>
      <c r="B243" s="4" t="s">
        <v>57</v>
      </c>
      <c r="C243" s="18">
        <v>1313</v>
      </c>
      <c r="D243" s="4" t="s">
        <v>1583</v>
      </c>
      <c r="E243" s="4" t="s">
        <v>83</v>
      </c>
      <c r="F243" s="4" t="s">
        <v>83</v>
      </c>
      <c r="G243" s="4" t="s">
        <v>83</v>
      </c>
      <c r="H243" s="4" t="s">
        <v>83</v>
      </c>
      <c r="I243" s="18">
        <v>57538</v>
      </c>
      <c r="J243" s="4" t="s">
        <v>2156</v>
      </c>
      <c r="K243" s="5"/>
      <c r="L243" s="6">
        <v>17490</v>
      </c>
      <c r="M243" s="6"/>
      <c r="N243" s="6"/>
      <c r="O243" s="6"/>
      <c r="P243" s="6"/>
      <c r="Q243" s="6"/>
      <c r="R243" s="6"/>
      <c r="S243" s="6"/>
      <c r="T243" s="6"/>
      <c r="U243" s="6"/>
      <c r="V243" s="6"/>
      <c r="W243" s="6"/>
      <c r="X243" s="6">
        <v>17490</v>
      </c>
      <c r="Y243" s="6"/>
      <c r="Z243" s="4" t="s">
        <v>2148</v>
      </c>
      <c r="AA243" s="28" t="s">
        <v>2149</v>
      </c>
      <c r="AB243" s="28"/>
      <c r="AC243" s="28" t="s">
        <v>2149</v>
      </c>
      <c r="AD243" s="28"/>
      <c r="AE243" s="4"/>
      <c r="AF243" s="4" t="s">
        <v>94</v>
      </c>
      <c r="AG243" s="28"/>
      <c r="AH243" s="28"/>
      <c r="AI243" s="28"/>
      <c r="AJ243" s="28"/>
      <c r="AK243" s="28"/>
      <c r="AL243" s="28"/>
      <c r="AM243" s="28" t="s">
        <v>83</v>
      </c>
      <c r="AN243" s="28"/>
      <c r="AO243" s="28"/>
    </row>
    <row r="244" spans="1:41" s="1" customFormat="1" ht="45" customHeight="1" x14ac:dyDescent="0.15">
      <c r="A244" s="20">
        <v>100000</v>
      </c>
      <c r="B244" s="7" t="s">
        <v>57</v>
      </c>
      <c r="C244" s="20">
        <v>1418</v>
      </c>
      <c r="D244" s="7" t="s">
        <v>2157</v>
      </c>
      <c r="E244" s="7" t="s">
        <v>83</v>
      </c>
      <c r="F244" s="7" t="s">
        <v>83</v>
      </c>
      <c r="G244" s="7" t="s">
        <v>83</v>
      </c>
      <c r="H244" s="7" t="s">
        <v>83</v>
      </c>
      <c r="I244" s="20">
        <v>57539</v>
      </c>
      <c r="J244" s="7" t="s">
        <v>2158</v>
      </c>
      <c r="K244" s="8"/>
      <c r="L244" s="9">
        <v>5160</v>
      </c>
      <c r="M244" s="9"/>
      <c r="N244" s="9"/>
      <c r="O244" s="9"/>
      <c r="P244" s="9"/>
      <c r="Q244" s="9"/>
      <c r="R244" s="9"/>
      <c r="S244" s="9"/>
      <c r="T244" s="9"/>
      <c r="U244" s="9"/>
      <c r="V244" s="9"/>
      <c r="W244" s="9"/>
      <c r="X244" s="9">
        <v>5160</v>
      </c>
      <c r="Y244" s="9"/>
      <c r="Z244" s="7" t="s">
        <v>2148</v>
      </c>
      <c r="AA244" s="27" t="s">
        <v>2149</v>
      </c>
      <c r="AB244" s="27"/>
      <c r="AC244" s="27" t="s">
        <v>2149</v>
      </c>
      <c r="AD244" s="27"/>
      <c r="AE244" s="7"/>
      <c r="AF244" s="7" t="s">
        <v>94</v>
      </c>
      <c r="AG244" s="27"/>
      <c r="AH244" s="27"/>
      <c r="AI244" s="27"/>
      <c r="AJ244" s="27"/>
      <c r="AK244" s="27"/>
      <c r="AL244" s="27"/>
      <c r="AM244" s="27" t="s">
        <v>83</v>
      </c>
      <c r="AN244" s="27"/>
      <c r="AO244" s="27"/>
    </row>
    <row r="245" spans="1:41" s="1" customFormat="1" ht="45" customHeight="1" x14ac:dyDescent="0.15">
      <c r="A245" s="18">
        <v>100000</v>
      </c>
      <c r="B245" s="4" t="s">
        <v>57</v>
      </c>
      <c r="C245" s="18">
        <v>1514</v>
      </c>
      <c r="D245" s="4" t="s">
        <v>2085</v>
      </c>
      <c r="E245" s="4" t="s">
        <v>83</v>
      </c>
      <c r="F245" s="4" t="s">
        <v>83</v>
      </c>
      <c r="G245" s="4" t="s">
        <v>83</v>
      </c>
      <c r="H245" s="4" t="s">
        <v>83</v>
      </c>
      <c r="I245" s="18">
        <v>57540</v>
      </c>
      <c r="J245" s="4" t="s">
        <v>2159</v>
      </c>
      <c r="K245" s="5"/>
      <c r="L245" s="14">
        <v>-12104</v>
      </c>
      <c r="M245" s="6"/>
      <c r="N245" s="6"/>
      <c r="O245" s="6"/>
      <c r="P245" s="6"/>
      <c r="Q245" s="6"/>
      <c r="R245" s="6"/>
      <c r="S245" s="6"/>
      <c r="T245" s="6"/>
      <c r="U245" s="6"/>
      <c r="V245" s="6"/>
      <c r="W245" s="6"/>
      <c r="X245" s="14">
        <v>-12104</v>
      </c>
      <c r="Y245" s="6"/>
      <c r="Z245" s="4" t="s">
        <v>2148</v>
      </c>
      <c r="AA245" s="28" t="s">
        <v>2149</v>
      </c>
      <c r="AB245" s="28"/>
      <c r="AC245" s="28" t="s">
        <v>2149</v>
      </c>
      <c r="AD245" s="28"/>
      <c r="AE245" s="4"/>
      <c r="AF245" s="4" t="s">
        <v>94</v>
      </c>
      <c r="AG245" s="28"/>
      <c r="AH245" s="28"/>
      <c r="AI245" s="28"/>
      <c r="AJ245" s="28"/>
      <c r="AK245" s="28"/>
      <c r="AL245" s="28"/>
      <c r="AM245" s="28" t="s">
        <v>83</v>
      </c>
      <c r="AN245" s="28"/>
      <c r="AO245" s="28"/>
    </row>
    <row r="246" spans="1:41" s="1" customFormat="1" ht="45" customHeight="1" x14ac:dyDescent="0.15">
      <c r="A246" s="20">
        <v>100000</v>
      </c>
      <c r="B246" s="7" t="s">
        <v>57</v>
      </c>
      <c r="C246" s="20">
        <v>9911</v>
      </c>
      <c r="D246" s="7" t="s">
        <v>82</v>
      </c>
      <c r="E246" s="7" t="s">
        <v>83</v>
      </c>
      <c r="F246" s="7" t="s">
        <v>83</v>
      </c>
      <c r="G246" s="7" t="s">
        <v>89</v>
      </c>
      <c r="H246" s="7" t="s">
        <v>83</v>
      </c>
      <c r="I246" s="20">
        <v>57545</v>
      </c>
      <c r="J246" s="7" t="s">
        <v>2160</v>
      </c>
      <c r="K246" s="8"/>
      <c r="L246" s="9"/>
      <c r="M246" s="9"/>
      <c r="N246" s="9"/>
      <c r="O246" s="9"/>
      <c r="P246" s="9"/>
      <c r="Q246" s="9"/>
      <c r="R246" s="9"/>
      <c r="S246" s="9"/>
      <c r="T246" s="9"/>
      <c r="U246" s="9"/>
      <c r="V246" s="9"/>
      <c r="W246" s="9"/>
      <c r="X246" s="9"/>
      <c r="Y246" s="9">
        <v>5847660</v>
      </c>
      <c r="Z246" s="21" t="s">
        <v>2161</v>
      </c>
      <c r="AA246" s="27" t="s">
        <v>69</v>
      </c>
      <c r="AB246" s="27"/>
      <c r="AC246" s="27" t="s">
        <v>69</v>
      </c>
      <c r="AD246" s="27"/>
      <c r="AE246" s="7"/>
      <c r="AF246" s="7" t="s">
        <v>94</v>
      </c>
      <c r="AG246" s="27" t="s">
        <v>69</v>
      </c>
      <c r="AH246" s="27"/>
      <c r="AI246" s="27"/>
      <c r="AJ246" s="27"/>
      <c r="AK246" s="27"/>
      <c r="AL246" s="27"/>
      <c r="AM246" s="27" t="s">
        <v>83</v>
      </c>
      <c r="AN246" s="27"/>
      <c r="AO246" s="27"/>
    </row>
    <row r="247" spans="1:41" s="1" customFormat="1" ht="45" customHeight="1" x14ac:dyDescent="0.15">
      <c r="A247" s="18">
        <v>100000</v>
      </c>
      <c r="B247" s="4" t="s">
        <v>57</v>
      </c>
      <c r="C247" s="18">
        <v>1312</v>
      </c>
      <c r="D247" s="4" t="s">
        <v>1546</v>
      </c>
      <c r="E247" s="4" t="s">
        <v>126</v>
      </c>
      <c r="F247" s="4" t="s">
        <v>60</v>
      </c>
      <c r="G247" s="4" t="s">
        <v>61</v>
      </c>
      <c r="H247" s="4"/>
      <c r="I247" s="18">
        <v>57546</v>
      </c>
      <c r="J247" s="4" t="s">
        <v>2162</v>
      </c>
      <c r="K247" s="5">
        <v>1</v>
      </c>
      <c r="L247" s="6">
        <v>140000</v>
      </c>
      <c r="M247" s="6">
        <v>27258</v>
      </c>
      <c r="N247" s="6">
        <v>11380</v>
      </c>
      <c r="O247" s="6"/>
      <c r="P247" s="6"/>
      <c r="Q247" s="6"/>
      <c r="R247" s="6"/>
      <c r="S247" s="6"/>
      <c r="T247" s="6"/>
      <c r="U247" s="6"/>
      <c r="V247" s="6"/>
      <c r="W247" s="6"/>
      <c r="X247" s="6">
        <v>178638</v>
      </c>
      <c r="Y247" s="6">
        <v>175167</v>
      </c>
      <c r="Z247" s="4" t="s">
        <v>2163</v>
      </c>
      <c r="AA247" s="28" t="s">
        <v>2164</v>
      </c>
      <c r="AB247" s="28"/>
      <c r="AC247" s="25" t="s">
        <v>2165</v>
      </c>
      <c r="AD247" s="25"/>
      <c r="AE247" s="4"/>
      <c r="AF247" s="4" t="s">
        <v>67</v>
      </c>
      <c r="AG247" s="25" t="s">
        <v>2166</v>
      </c>
      <c r="AH247" s="25"/>
      <c r="AI247" s="25"/>
      <c r="AJ247" s="25"/>
      <c r="AK247" s="25"/>
      <c r="AL247" s="25"/>
      <c r="AM247" s="28" t="s">
        <v>70</v>
      </c>
      <c r="AN247" s="28"/>
      <c r="AO247" s="28"/>
    </row>
    <row r="248" spans="1:41" s="1" customFormat="1" ht="45" customHeight="1" x14ac:dyDescent="0.15">
      <c r="A248" s="20">
        <v>100000</v>
      </c>
      <c r="B248" s="7" t="s">
        <v>57</v>
      </c>
      <c r="C248" s="20">
        <v>171411</v>
      </c>
      <c r="D248" s="7" t="s">
        <v>1256</v>
      </c>
      <c r="E248" s="7" t="s">
        <v>83</v>
      </c>
      <c r="F248" s="7" t="s">
        <v>83</v>
      </c>
      <c r="G248" s="7" t="s">
        <v>83</v>
      </c>
      <c r="H248" s="7" t="s">
        <v>83</v>
      </c>
      <c r="I248" s="20">
        <v>57547</v>
      </c>
      <c r="J248" s="7" t="s">
        <v>2167</v>
      </c>
      <c r="K248" s="8"/>
      <c r="L248" s="9">
        <v>89240</v>
      </c>
      <c r="M248" s="9"/>
      <c r="N248" s="9"/>
      <c r="O248" s="9"/>
      <c r="P248" s="9"/>
      <c r="Q248" s="9"/>
      <c r="R248" s="9"/>
      <c r="S248" s="9"/>
      <c r="T248" s="9"/>
      <c r="U248" s="9"/>
      <c r="V248" s="9"/>
      <c r="W248" s="9"/>
      <c r="X248" s="9">
        <v>89240</v>
      </c>
      <c r="Y248" s="9"/>
      <c r="Z248" s="7" t="s">
        <v>2148</v>
      </c>
      <c r="AA248" s="27" t="s">
        <v>2149</v>
      </c>
      <c r="AB248" s="27"/>
      <c r="AC248" s="27" t="s">
        <v>2149</v>
      </c>
      <c r="AD248" s="27"/>
      <c r="AE248" s="7"/>
      <c r="AF248" s="7" t="s">
        <v>94</v>
      </c>
      <c r="AG248" s="27"/>
      <c r="AH248" s="27"/>
      <c r="AI248" s="27"/>
      <c r="AJ248" s="27"/>
      <c r="AK248" s="27"/>
      <c r="AL248" s="27"/>
      <c r="AM248" s="27" t="s">
        <v>83</v>
      </c>
      <c r="AN248" s="27"/>
      <c r="AO248" s="27"/>
    </row>
    <row r="249" spans="1:41" s="1" customFormat="1" ht="45" customHeight="1" x14ac:dyDescent="0.15">
      <c r="A249" s="36">
        <v>100000</v>
      </c>
      <c r="B249" s="28" t="s">
        <v>57</v>
      </c>
      <c r="C249" s="18">
        <v>9912</v>
      </c>
      <c r="D249" s="28" t="s">
        <v>102</v>
      </c>
      <c r="E249" s="28" t="s">
        <v>293</v>
      </c>
      <c r="F249" s="28" t="s">
        <v>83</v>
      </c>
      <c r="G249" s="28" t="s">
        <v>104</v>
      </c>
      <c r="H249" s="28" t="s">
        <v>83</v>
      </c>
      <c r="I249" s="18">
        <v>57549</v>
      </c>
      <c r="J249" s="28" t="s">
        <v>2170</v>
      </c>
      <c r="K249" s="33"/>
      <c r="L249" s="29"/>
      <c r="M249" s="29"/>
      <c r="N249" s="29"/>
      <c r="O249" s="29"/>
      <c r="P249" s="29">
        <v>8886082</v>
      </c>
      <c r="Q249" s="29"/>
      <c r="R249" s="29"/>
      <c r="S249" s="29"/>
      <c r="T249" s="29"/>
      <c r="U249" s="29"/>
      <c r="V249" s="29"/>
      <c r="W249" s="29"/>
      <c r="X249" s="29">
        <v>8886082</v>
      </c>
      <c r="Y249" s="29"/>
      <c r="Z249" s="25" t="s">
        <v>2171</v>
      </c>
      <c r="AA249" s="28" t="s">
        <v>2172</v>
      </c>
      <c r="AB249" s="28"/>
      <c r="AC249" s="28" t="s">
        <v>2173</v>
      </c>
      <c r="AD249" s="28"/>
      <c r="AE249" s="28"/>
      <c r="AF249" s="28" t="s">
        <v>94</v>
      </c>
      <c r="AG249" s="28" t="s">
        <v>69</v>
      </c>
      <c r="AH249" s="28"/>
      <c r="AI249" s="28"/>
      <c r="AJ249" s="28"/>
      <c r="AK249" s="28"/>
      <c r="AL249" s="28"/>
      <c r="AM249" s="28" t="s">
        <v>83</v>
      </c>
      <c r="AN249" s="28"/>
      <c r="AO249" s="28"/>
    </row>
    <row r="250" spans="1:41" s="1" customFormat="1" ht="45" customHeight="1" x14ac:dyDescent="0.15">
      <c r="A250" s="37">
        <v>100000</v>
      </c>
      <c r="B250" s="27" t="s">
        <v>57</v>
      </c>
      <c r="C250" s="20">
        <v>9912</v>
      </c>
      <c r="D250" s="27" t="s">
        <v>102</v>
      </c>
      <c r="E250" s="27" t="s">
        <v>302</v>
      </c>
      <c r="F250" s="27" t="s">
        <v>83</v>
      </c>
      <c r="G250" s="27" t="s">
        <v>104</v>
      </c>
      <c r="H250" s="27" t="s">
        <v>83</v>
      </c>
      <c r="I250" s="20">
        <v>57550</v>
      </c>
      <c r="J250" s="27" t="s">
        <v>2174</v>
      </c>
      <c r="K250" s="34"/>
      <c r="L250" s="30"/>
      <c r="M250" s="30"/>
      <c r="N250" s="30"/>
      <c r="O250" s="30"/>
      <c r="P250" s="30">
        <v>5919637</v>
      </c>
      <c r="Q250" s="30"/>
      <c r="R250" s="30"/>
      <c r="S250" s="30"/>
      <c r="T250" s="30"/>
      <c r="U250" s="30"/>
      <c r="V250" s="30"/>
      <c r="W250" s="30"/>
      <c r="X250" s="30">
        <v>5919637</v>
      </c>
      <c r="Y250" s="30"/>
      <c r="Z250" s="26" t="s">
        <v>2175</v>
      </c>
      <c r="AA250" s="27" t="s">
        <v>2176</v>
      </c>
      <c r="AB250" s="27"/>
      <c r="AC250" s="27" t="s">
        <v>2177</v>
      </c>
      <c r="AD250" s="27"/>
      <c r="AE250" s="27"/>
      <c r="AF250" s="27" t="s">
        <v>94</v>
      </c>
      <c r="AG250" s="27" t="s">
        <v>69</v>
      </c>
      <c r="AH250" s="27"/>
      <c r="AI250" s="27"/>
      <c r="AJ250" s="27"/>
      <c r="AK250" s="27"/>
      <c r="AL250" s="27"/>
      <c r="AM250" s="27" t="s">
        <v>83</v>
      </c>
      <c r="AN250" s="27"/>
      <c r="AO250" s="27"/>
    </row>
    <row r="251" spans="1:41" s="1" customFormat="1" ht="45" customHeight="1" x14ac:dyDescent="0.15">
      <c r="A251" s="18">
        <v>100000</v>
      </c>
      <c r="B251" s="4" t="s">
        <v>57</v>
      </c>
      <c r="C251" s="18">
        <v>1517</v>
      </c>
      <c r="D251" s="4" t="s">
        <v>347</v>
      </c>
      <c r="E251" s="4" t="s">
        <v>83</v>
      </c>
      <c r="F251" s="4" t="s">
        <v>83</v>
      </c>
      <c r="G251" s="4" t="s">
        <v>104</v>
      </c>
      <c r="H251" s="4" t="s">
        <v>83</v>
      </c>
      <c r="I251" s="18">
        <v>57551</v>
      </c>
      <c r="J251" s="4" t="s">
        <v>2178</v>
      </c>
      <c r="K251" s="5"/>
      <c r="L251" s="6">
        <v>40326</v>
      </c>
      <c r="M251" s="6"/>
      <c r="N251" s="6"/>
      <c r="O251" s="6"/>
      <c r="P251" s="6"/>
      <c r="Q251" s="6"/>
      <c r="R251" s="6"/>
      <c r="S251" s="6"/>
      <c r="T251" s="6"/>
      <c r="U251" s="6"/>
      <c r="V251" s="6"/>
      <c r="W251" s="6"/>
      <c r="X251" s="6">
        <v>40326</v>
      </c>
      <c r="Y251" s="6"/>
      <c r="Z251" s="4" t="s">
        <v>2148</v>
      </c>
      <c r="AA251" s="28" t="s">
        <v>2149</v>
      </c>
      <c r="AB251" s="28"/>
      <c r="AC251" s="28" t="s">
        <v>2149</v>
      </c>
      <c r="AD251" s="28"/>
      <c r="AE251" s="4"/>
      <c r="AF251" s="4" t="s">
        <v>94</v>
      </c>
      <c r="AG251" s="28"/>
      <c r="AH251" s="28"/>
      <c r="AI251" s="28"/>
      <c r="AJ251" s="28"/>
      <c r="AK251" s="28"/>
      <c r="AL251" s="28"/>
      <c r="AM251" s="28" t="s">
        <v>83</v>
      </c>
      <c r="AN251" s="28"/>
      <c r="AO251" s="28"/>
    </row>
    <row r="252" spans="1:41" s="1" customFormat="1" ht="45" customHeight="1" x14ac:dyDescent="0.15">
      <c r="A252" s="20">
        <v>100000</v>
      </c>
      <c r="B252" s="7" t="s">
        <v>57</v>
      </c>
      <c r="C252" s="20">
        <v>1611</v>
      </c>
      <c r="D252" s="7" t="s">
        <v>504</v>
      </c>
      <c r="E252" s="7" t="s">
        <v>83</v>
      </c>
      <c r="F252" s="7" t="s">
        <v>83</v>
      </c>
      <c r="G252" s="7" t="s">
        <v>83</v>
      </c>
      <c r="H252" s="7" t="s">
        <v>83</v>
      </c>
      <c r="I252" s="20">
        <v>57552</v>
      </c>
      <c r="J252" s="7" t="s">
        <v>2179</v>
      </c>
      <c r="K252" s="8"/>
      <c r="L252" s="9">
        <v>14443</v>
      </c>
      <c r="M252" s="9"/>
      <c r="N252" s="9"/>
      <c r="O252" s="9"/>
      <c r="P252" s="9"/>
      <c r="Q252" s="9"/>
      <c r="R252" s="9"/>
      <c r="S252" s="9"/>
      <c r="T252" s="9"/>
      <c r="U252" s="9"/>
      <c r="V252" s="9"/>
      <c r="W252" s="9"/>
      <c r="X252" s="9">
        <v>14443</v>
      </c>
      <c r="Y252" s="9"/>
      <c r="Z252" s="7" t="s">
        <v>2148</v>
      </c>
      <c r="AA252" s="27" t="s">
        <v>2149</v>
      </c>
      <c r="AB252" s="27"/>
      <c r="AC252" s="27" t="s">
        <v>2149</v>
      </c>
      <c r="AD252" s="27"/>
      <c r="AE252" s="7"/>
      <c r="AF252" s="7" t="s">
        <v>94</v>
      </c>
      <c r="AG252" s="27"/>
      <c r="AH252" s="27"/>
      <c r="AI252" s="27"/>
      <c r="AJ252" s="27"/>
      <c r="AK252" s="27"/>
      <c r="AL252" s="27"/>
      <c r="AM252" s="27" t="s">
        <v>83</v>
      </c>
      <c r="AN252" s="27"/>
      <c r="AO252" s="27"/>
    </row>
    <row r="253" spans="1:41" s="1" customFormat="1" ht="45" customHeight="1" x14ac:dyDescent="0.15">
      <c r="A253" s="18">
        <v>100000</v>
      </c>
      <c r="B253" s="4" t="s">
        <v>57</v>
      </c>
      <c r="C253" s="18">
        <v>1621</v>
      </c>
      <c r="D253" s="4" t="s">
        <v>432</v>
      </c>
      <c r="E253" s="4" t="s">
        <v>83</v>
      </c>
      <c r="F253" s="4" t="s">
        <v>83</v>
      </c>
      <c r="G253" s="4" t="s">
        <v>83</v>
      </c>
      <c r="H253" s="4" t="s">
        <v>83</v>
      </c>
      <c r="I253" s="18">
        <v>57553</v>
      </c>
      <c r="J253" s="4" t="s">
        <v>2180</v>
      </c>
      <c r="K253" s="5"/>
      <c r="L253" s="6">
        <v>10378</v>
      </c>
      <c r="M253" s="6"/>
      <c r="N253" s="6"/>
      <c r="O253" s="6"/>
      <c r="P253" s="6"/>
      <c r="Q253" s="6"/>
      <c r="R253" s="6"/>
      <c r="S253" s="6"/>
      <c r="T253" s="6"/>
      <c r="U253" s="6"/>
      <c r="V253" s="6"/>
      <c r="W253" s="6"/>
      <c r="X253" s="6">
        <v>10378</v>
      </c>
      <c r="Y253" s="6"/>
      <c r="Z253" s="4" t="s">
        <v>2148</v>
      </c>
      <c r="AA253" s="28" t="s">
        <v>2149</v>
      </c>
      <c r="AB253" s="28"/>
      <c r="AC253" s="28" t="s">
        <v>2149</v>
      </c>
      <c r="AD253" s="28"/>
      <c r="AE253" s="4"/>
      <c r="AF253" s="4" t="s">
        <v>94</v>
      </c>
      <c r="AG253" s="28"/>
      <c r="AH253" s="28"/>
      <c r="AI253" s="28"/>
      <c r="AJ253" s="28"/>
      <c r="AK253" s="28"/>
      <c r="AL253" s="28"/>
      <c r="AM253" s="28" t="s">
        <v>83</v>
      </c>
      <c r="AN253" s="28"/>
      <c r="AO253" s="28"/>
    </row>
    <row r="254" spans="1:41" s="1" customFormat="1" ht="45" customHeight="1" x14ac:dyDescent="0.15">
      <c r="A254" s="20">
        <v>100000</v>
      </c>
      <c r="B254" s="7" t="s">
        <v>57</v>
      </c>
      <c r="C254" s="20">
        <v>1912</v>
      </c>
      <c r="D254" s="7" t="s">
        <v>471</v>
      </c>
      <c r="E254" s="7" t="s">
        <v>83</v>
      </c>
      <c r="F254" s="7" t="s">
        <v>83</v>
      </c>
      <c r="G254" s="7" t="s">
        <v>83</v>
      </c>
      <c r="H254" s="7" t="s">
        <v>83</v>
      </c>
      <c r="I254" s="20">
        <v>57556</v>
      </c>
      <c r="J254" s="7" t="s">
        <v>2181</v>
      </c>
      <c r="K254" s="8"/>
      <c r="L254" s="9">
        <v>151165</v>
      </c>
      <c r="M254" s="9"/>
      <c r="N254" s="9"/>
      <c r="O254" s="9"/>
      <c r="P254" s="9"/>
      <c r="Q254" s="9"/>
      <c r="R254" s="9"/>
      <c r="S254" s="9"/>
      <c r="T254" s="9"/>
      <c r="U254" s="9"/>
      <c r="V254" s="9"/>
      <c r="W254" s="9"/>
      <c r="X254" s="9">
        <v>151165</v>
      </c>
      <c r="Y254" s="9"/>
      <c r="Z254" s="7" t="s">
        <v>2148</v>
      </c>
      <c r="AA254" s="27" t="s">
        <v>2149</v>
      </c>
      <c r="AB254" s="27"/>
      <c r="AC254" s="27" t="s">
        <v>2148</v>
      </c>
      <c r="AD254" s="27"/>
      <c r="AE254" s="7"/>
      <c r="AF254" s="7" t="s">
        <v>94</v>
      </c>
      <c r="AG254" s="27"/>
      <c r="AH254" s="27"/>
      <c r="AI254" s="27"/>
      <c r="AJ254" s="27"/>
      <c r="AK254" s="27"/>
      <c r="AL254" s="27"/>
      <c r="AM254" s="27" t="s">
        <v>83</v>
      </c>
      <c r="AN254" s="27"/>
      <c r="AO254" s="27"/>
    </row>
    <row r="255" spans="1:41" s="1" customFormat="1" ht="45" customHeight="1" x14ac:dyDescent="0.15">
      <c r="A255" s="18">
        <v>100000</v>
      </c>
      <c r="B255" s="4" t="s">
        <v>57</v>
      </c>
      <c r="C255" s="18">
        <v>1914</v>
      </c>
      <c r="D255" s="4" t="s">
        <v>318</v>
      </c>
      <c r="E255" s="4" t="s">
        <v>83</v>
      </c>
      <c r="F255" s="4" t="s">
        <v>83</v>
      </c>
      <c r="G255" s="4" t="s">
        <v>83</v>
      </c>
      <c r="H255" s="4" t="s">
        <v>83</v>
      </c>
      <c r="I255" s="18">
        <v>57557</v>
      </c>
      <c r="J255" s="4" t="s">
        <v>2182</v>
      </c>
      <c r="K255" s="5"/>
      <c r="L255" s="6">
        <v>458592</v>
      </c>
      <c r="M255" s="6"/>
      <c r="N255" s="6"/>
      <c r="O255" s="6"/>
      <c r="P255" s="6"/>
      <c r="Q255" s="6"/>
      <c r="R255" s="6"/>
      <c r="S255" s="6"/>
      <c r="T255" s="6"/>
      <c r="U255" s="6"/>
      <c r="V255" s="6"/>
      <c r="W255" s="6"/>
      <c r="X255" s="6">
        <v>458592</v>
      </c>
      <c r="Y255" s="6"/>
      <c r="Z255" s="4" t="s">
        <v>2148</v>
      </c>
      <c r="AA255" s="28" t="s">
        <v>2149</v>
      </c>
      <c r="AB255" s="28"/>
      <c r="AC255" s="28" t="s">
        <v>2149</v>
      </c>
      <c r="AD255" s="28"/>
      <c r="AE255" s="4"/>
      <c r="AF255" s="4" t="s">
        <v>94</v>
      </c>
      <c r="AG255" s="28"/>
      <c r="AH255" s="28"/>
      <c r="AI255" s="28"/>
      <c r="AJ255" s="28"/>
      <c r="AK255" s="28"/>
      <c r="AL255" s="28"/>
      <c r="AM255" s="28" t="s">
        <v>83</v>
      </c>
      <c r="AN255" s="28"/>
      <c r="AO255" s="28"/>
    </row>
    <row r="256" spans="1:41" s="1" customFormat="1" ht="45" customHeight="1" x14ac:dyDescent="0.15">
      <c r="A256" s="20">
        <v>100000</v>
      </c>
      <c r="B256" s="7" t="s">
        <v>57</v>
      </c>
      <c r="C256" s="20">
        <v>2113</v>
      </c>
      <c r="D256" s="7" t="s">
        <v>159</v>
      </c>
      <c r="E256" s="7" t="s">
        <v>83</v>
      </c>
      <c r="F256" s="7" t="s">
        <v>83</v>
      </c>
      <c r="G256" s="7" t="s">
        <v>83</v>
      </c>
      <c r="H256" s="7" t="s">
        <v>83</v>
      </c>
      <c r="I256" s="20">
        <v>57558</v>
      </c>
      <c r="J256" s="7" t="s">
        <v>2183</v>
      </c>
      <c r="K256" s="8"/>
      <c r="L256" s="13">
        <v>-10237</v>
      </c>
      <c r="M256" s="9"/>
      <c r="N256" s="9"/>
      <c r="O256" s="9"/>
      <c r="P256" s="9"/>
      <c r="Q256" s="9"/>
      <c r="R256" s="9"/>
      <c r="S256" s="9"/>
      <c r="T256" s="9"/>
      <c r="U256" s="9"/>
      <c r="V256" s="9"/>
      <c r="W256" s="9"/>
      <c r="X256" s="13">
        <v>-10237</v>
      </c>
      <c r="Y256" s="9"/>
      <c r="Z256" s="7" t="s">
        <v>2148</v>
      </c>
      <c r="AA256" s="27" t="s">
        <v>2149</v>
      </c>
      <c r="AB256" s="27"/>
      <c r="AC256" s="27" t="s">
        <v>2149</v>
      </c>
      <c r="AD256" s="27"/>
      <c r="AE256" s="7"/>
      <c r="AF256" s="7" t="s">
        <v>94</v>
      </c>
      <c r="AG256" s="27"/>
      <c r="AH256" s="27"/>
      <c r="AI256" s="27"/>
      <c r="AJ256" s="27"/>
      <c r="AK256" s="27"/>
      <c r="AL256" s="27"/>
      <c r="AM256" s="27" t="s">
        <v>83</v>
      </c>
      <c r="AN256" s="27"/>
      <c r="AO256" s="27"/>
    </row>
    <row r="257" spans="1:41" s="1" customFormat="1" ht="45" customHeight="1" x14ac:dyDescent="0.15">
      <c r="A257" s="18">
        <v>100000</v>
      </c>
      <c r="B257" s="4" t="s">
        <v>57</v>
      </c>
      <c r="C257" s="18">
        <v>2115</v>
      </c>
      <c r="D257" s="4" t="s">
        <v>898</v>
      </c>
      <c r="E257" s="4" t="s">
        <v>83</v>
      </c>
      <c r="F257" s="4" t="s">
        <v>83</v>
      </c>
      <c r="G257" s="4" t="s">
        <v>83</v>
      </c>
      <c r="H257" s="4" t="s">
        <v>83</v>
      </c>
      <c r="I257" s="18">
        <v>57560</v>
      </c>
      <c r="J257" s="4" t="s">
        <v>2185</v>
      </c>
      <c r="K257" s="5"/>
      <c r="L257" s="6">
        <v>67790</v>
      </c>
      <c r="M257" s="6"/>
      <c r="N257" s="6"/>
      <c r="O257" s="6"/>
      <c r="P257" s="6"/>
      <c r="Q257" s="6"/>
      <c r="R257" s="6"/>
      <c r="S257" s="6"/>
      <c r="T257" s="6"/>
      <c r="U257" s="6"/>
      <c r="V257" s="6"/>
      <c r="W257" s="6"/>
      <c r="X257" s="6">
        <v>67790</v>
      </c>
      <c r="Y257" s="6"/>
      <c r="Z257" s="4" t="s">
        <v>2148</v>
      </c>
      <c r="AA257" s="28" t="s">
        <v>2149</v>
      </c>
      <c r="AB257" s="28"/>
      <c r="AC257" s="28" t="s">
        <v>2149</v>
      </c>
      <c r="AD257" s="28"/>
      <c r="AE257" s="4"/>
      <c r="AF257" s="4" t="s">
        <v>94</v>
      </c>
      <c r="AG257" s="28"/>
      <c r="AH257" s="28"/>
      <c r="AI257" s="28"/>
      <c r="AJ257" s="28"/>
      <c r="AK257" s="28"/>
      <c r="AL257" s="28"/>
      <c r="AM257" s="28" t="s">
        <v>83</v>
      </c>
      <c r="AN257" s="28"/>
      <c r="AO257" s="28"/>
    </row>
    <row r="258" spans="1:41" s="1" customFormat="1" ht="45" customHeight="1" x14ac:dyDescent="0.15">
      <c r="A258" s="20">
        <v>100000</v>
      </c>
      <c r="B258" s="7" t="s">
        <v>57</v>
      </c>
      <c r="C258" s="20">
        <v>211600</v>
      </c>
      <c r="D258" s="7" t="s">
        <v>58</v>
      </c>
      <c r="E258" s="7" t="s">
        <v>83</v>
      </c>
      <c r="F258" s="7" t="s">
        <v>83</v>
      </c>
      <c r="G258" s="7" t="s">
        <v>83</v>
      </c>
      <c r="H258" s="7" t="s">
        <v>83</v>
      </c>
      <c r="I258" s="20">
        <v>57561</v>
      </c>
      <c r="J258" s="7" t="s">
        <v>2186</v>
      </c>
      <c r="K258" s="8"/>
      <c r="L258" s="9">
        <v>27042</v>
      </c>
      <c r="M258" s="9"/>
      <c r="N258" s="9"/>
      <c r="O258" s="9"/>
      <c r="P258" s="9"/>
      <c r="Q258" s="9"/>
      <c r="R258" s="9"/>
      <c r="S258" s="9"/>
      <c r="T258" s="9"/>
      <c r="U258" s="9"/>
      <c r="V258" s="9"/>
      <c r="W258" s="9"/>
      <c r="X258" s="9">
        <v>27042</v>
      </c>
      <c r="Y258" s="9"/>
      <c r="Z258" s="7" t="s">
        <v>2148</v>
      </c>
      <c r="AA258" s="27" t="s">
        <v>2149</v>
      </c>
      <c r="AB258" s="27"/>
      <c r="AC258" s="27" t="s">
        <v>2149</v>
      </c>
      <c r="AD258" s="27"/>
      <c r="AE258" s="7"/>
      <c r="AF258" s="7" t="s">
        <v>94</v>
      </c>
      <c r="AG258" s="27"/>
      <c r="AH258" s="27"/>
      <c r="AI258" s="27"/>
      <c r="AJ258" s="27"/>
      <c r="AK258" s="27"/>
      <c r="AL258" s="27"/>
      <c r="AM258" s="27" t="s">
        <v>83</v>
      </c>
      <c r="AN258" s="27"/>
      <c r="AO258" s="27"/>
    </row>
    <row r="259" spans="1:41" s="1" customFormat="1" ht="45" customHeight="1" x14ac:dyDescent="0.15">
      <c r="A259" s="18">
        <v>100000</v>
      </c>
      <c r="B259" s="4" t="s">
        <v>57</v>
      </c>
      <c r="C259" s="18">
        <v>110111</v>
      </c>
      <c r="D259" s="4" t="s">
        <v>2203</v>
      </c>
      <c r="E259" s="4" t="s">
        <v>103</v>
      </c>
      <c r="F259" s="4" t="s">
        <v>60</v>
      </c>
      <c r="G259" s="4" t="s">
        <v>104</v>
      </c>
      <c r="H259" s="4" t="s">
        <v>83</v>
      </c>
      <c r="I259" s="18">
        <v>57577</v>
      </c>
      <c r="J259" s="4" t="s">
        <v>2204</v>
      </c>
      <c r="K259" s="5"/>
      <c r="L259" s="6"/>
      <c r="M259" s="6"/>
      <c r="N259" s="6"/>
      <c r="O259" s="6"/>
      <c r="P259" s="6">
        <v>110488</v>
      </c>
      <c r="Q259" s="6"/>
      <c r="R259" s="6"/>
      <c r="S259" s="6"/>
      <c r="T259" s="6"/>
      <c r="U259" s="6"/>
      <c r="V259" s="6"/>
      <c r="W259" s="6"/>
      <c r="X259" s="6">
        <v>110488</v>
      </c>
      <c r="Y259" s="6"/>
      <c r="Z259" s="19" t="s">
        <v>2205</v>
      </c>
      <c r="AA259" s="28" t="s">
        <v>2206</v>
      </c>
      <c r="AB259" s="28"/>
      <c r="AC259" s="25" t="s">
        <v>2207</v>
      </c>
      <c r="AD259" s="25"/>
      <c r="AE259" s="4"/>
      <c r="AF259" s="4" t="s">
        <v>94</v>
      </c>
      <c r="AG259" s="28" t="s">
        <v>69</v>
      </c>
      <c r="AH259" s="28"/>
      <c r="AI259" s="28"/>
      <c r="AJ259" s="28"/>
      <c r="AK259" s="28"/>
      <c r="AL259" s="28"/>
      <c r="AM259" s="28" t="s">
        <v>83</v>
      </c>
      <c r="AN259" s="28"/>
      <c r="AO259" s="28"/>
    </row>
    <row r="260" spans="1:41" s="1" customFormat="1" ht="45" customHeight="1" x14ac:dyDescent="0.15">
      <c r="A260" s="20">
        <v>100000</v>
      </c>
      <c r="B260" s="7" t="s">
        <v>57</v>
      </c>
      <c r="C260" s="20">
        <v>110211</v>
      </c>
      <c r="D260" s="7" t="s">
        <v>2208</v>
      </c>
      <c r="E260" s="7" t="s">
        <v>103</v>
      </c>
      <c r="F260" s="7" t="s">
        <v>60</v>
      </c>
      <c r="G260" s="7" t="s">
        <v>104</v>
      </c>
      <c r="H260" s="7" t="s">
        <v>83</v>
      </c>
      <c r="I260" s="20">
        <v>57578</v>
      </c>
      <c r="J260" s="7" t="s">
        <v>2209</v>
      </c>
      <c r="K260" s="8"/>
      <c r="L260" s="9"/>
      <c r="M260" s="9"/>
      <c r="N260" s="9"/>
      <c r="O260" s="9"/>
      <c r="P260" s="9">
        <v>89872</v>
      </c>
      <c r="Q260" s="9"/>
      <c r="R260" s="9"/>
      <c r="S260" s="9"/>
      <c r="T260" s="9"/>
      <c r="U260" s="9"/>
      <c r="V260" s="9"/>
      <c r="W260" s="9"/>
      <c r="X260" s="9">
        <v>89872</v>
      </c>
      <c r="Y260" s="9"/>
      <c r="Z260" s="21" t="s">
        <v>2210</v>
      </c>
      <c r="AA260" s="27" t="s">
        <v>2206</v>
      </c>
      <c r="AB260" s="27"/>
      <c r="AC260" s="26" t="s">
        <v>2211</v>
      </c>
      <c r="AD260" s="26"/>
      <c r="AE260" s="7"/>
      <c r="AF260" s="7" t="s">
        <v>94</v>
      </c>
      <c r="AG260" s="27" t="s">
        <v>69</v>
      </c>
      <c r="AH260" s="27"/>
      <c r="AI260" s="27"/>
      <c r="AJ260" s="27"/>
      <c r="AK260" s="27"/>
      <c r="AL260" s="27"/>
      <c r="AM260" s="27" t="s">
        <v>83</v>
      </c>
      <c r="AN260" s="27"/>
      <c r="AO260" s="27"/>
    </row>
    <row r="261" spans="1:41" s="1" customFormat="1" ht="45" customHeight="1" x14ac:dyDescent="0.15">
      <c r="A261" s="18">
        <v>100000</v>
      </c>
      <c r="B261" s="4" t="s">
        <v>57</v>
      </c>
      <c r="C261" s="18">
        <v>110311</v>
      </c>
      <c r="D261" s="4" t="s">
        <v>2212</v>
      </c>
      <c r="E261" s="4" t="s">
        <v>103</v>
      </c>
      <c r="F261" s="4" t="s">
        <v>60</v>
      </c>
      <c r="G261" s="4" t="s">
        <v>104</v>
      </c>
      <c r="H261" s="4" t="s">
        <v>83</v>
      </c>
      <c r="I261" s="18">
        <v>57579</v>
      </c>
      <c r="J261" s="4" t="s">
        <v>2213</v>
      </c>
      <c r="K261" s="5"/>
      <c r="L261" s="6"/>
      <c r="M261" s="6"/>
      <c r="N261" s="6"/>
      <c r="O261" s="6"/>
      <c r="P261" s="6">
        <v>29522</v>
      </c>
      <c r="Q261" s="6"/>
      <c r="R261" s="6"/>
      <c r="S261" s="6"/>
      <c r="T261" s="6"/>
      <c r="U261" s="6"/>
      <c r="V261" s="6"/>
      <c r="W261" s="6"/>
      <c r="X261" s="6">
        <v>29522</v>
      </c>
      <c r="Y261" s="6"/>
      <c r="Z261" s="19" t="s">
        <v>2210</v>
      </c>
      <c r="AA261" s="28" t="s">
        <v>2206</v>
      </c>
      <c r="AB261" s="28"/>
      <c r="AC261" s="25" t="s">
        <v>2211</v>
      </c>
      <c r="AD261" s="25"/>
      <c r="AE261" s="4"/>
      <c r="AF261" s="4" t="s">
        <v>94</v>
      </c>
      <c r="AG261" s="28" t="s">
        <v>69</v>
      </c>
      <c r="AH261" s="28"/>
      <c r="AI261" s="28"/>
      <c r="AJ261" s="28"/>
      <c r="AK261" s="28"/>
      <c r="AL261" s="28"/>
      <c r="AM261" s="28" t="s">
        <v>83</v>
      </c>
      <c r="AN261" s="28"/>
      <c r="AO261" s="28"/>
    </row>
    <row r="262" spans="1:41" s="1" customFormat="1" ht="45" customHeight="1" x14ac:dyDescent="0.15">
      <c r="A262" s="20">
        <v>100000</v>
      </c>
      <c r="B262" s="7" t="s">
        <v>57</v>
      </c>
      <c r="C262" s="20">
        <v>110411</v>
      </c>
      <c r="D262" s="7" t="s">
        <v>2214</v>
      </c>
      <c r="E262" s="7" t="s">
        <v>103</v>
      </c>
      <c r="F262" s="7" t="s">
        <v>60</v>
      </c>
      <c r="G262" s="7" t="s">
        <v>104</v>
      </c>
      <c r="H262" s="7" t="s">
        <v>83</v>
      </c>
      <c r="I262" s="20">
        <v>57580</v>
      </c>
      <c r="J262" s="7" t="s">
        <v>2215</v>
      </c>
      <c r="K262" s="8"/>
      <c r="L262" s="9"/>
      <c r="M262" s="9"/>
      <c r="N262" s="9"/>
      <c r="O262" s="9"/>
      <c r="P262" s="9">
        <v>117244</v>
      </c>
      <c r="Q262" s="9"/>
      <c r="R262" s="9"/>
      <c r="S262" s="9"/>
      <c r="T262" s="9"/>
      <c r="U262" s="9"/>
      <c r="V262" s="9"/>
      <c r="W262" s="9"/>
      <c r="X262" s="9">
        <v>117244</v>
      </c>
      <c r="Y262" s="9"/>
      <c r="Z262" s="21" t="s">
        <v>2210</v>
      </c>
      <c r="AA262" s="27" t="s">
        <v>2206</v>
      </c>
      <c r="AB262" s="27"/>
      <c r="AC262" s="26" t="s">
        <v>2211</v>
      </c>
      <c r="AD262" s="26"/>
      <c r="AE262" s="7"/>
      <c r="AF262" s="7" t="s">
        <v>94</v>
      </c>
      <c r="AG262" s="27" t="s">
        <v>69</v>
      </c>
      <c r="AH262" s="27"/>
      <c r="AI262" s="27"/>
      <c r="AJ262" s="27"/>
      <c r="AK262" s="27"/>
      <c r="AL262" s="27"/>
      <c r="AM262" s="27" t="s">
        <v>83</v>
      </c>
      <c r="AN262" s="27"/>
      <c r="AO262" s="27"/>
    </row>
    <row r="263" spans="1:41" s="1" customFormat="1" ht="45" customHeight="1" x14ac:dyDescent="0.15">
      <c r="A263" s="18">
        <v>100000</v>
      </c>
      <c r="B263" s="4" t="s">
        <v>57</v>
      </c>
      <c r="C263" s="18">
        <v>110511</v>
      </c>
      <c r="D263" s="4" t="s">
        <v>2216</v>
      </c>
      <c r="E263" s="4" t="s">
        <v>103</v>
      </c>
      <c r="F263" s="4" t="s">
        <v>60</v>
      </c>
      <c r="G263" s="4" t="s">
        <v>104</v>
      </c>
      <c r="H263" s="4" t="s">
        <v>83</v>
      </c>
      <c r="I263" s="18">
        <v>57581</v>
      </c>
      <c r="J263" s="4" t="s">
        <v>2217</v>
      </c>
      <c r="K263" s="5"/>
      <c r="L263" s="6"/>
      <c r="M263" s="6"/>
      <c r="N263" s="6"/>
      <c r="O263" s="6"/>
      <c r="P263" s="6">
        <v>173356</v>
      </c>
      <c r="Q263" s="6"/>
      <c r="R263" s="6"/>
      <c r="S263" s="6"/>
      <c r="T263" s="6"/>
      <c r="U263" s="6"/>
      <c r="V263" s="6"/>
      <c r="W263" s="6"/>
      <c r="X263" s="6">
        <v>173356</v>
      </c>
      <c r="Y263" s="6"/>
      <c r="Z263" s="19" t="s">
        <v>2210</v>
      </c>
      <c r="AA263" s="28" t="s">
        <v>2206</v>
      </c>
      <c r="AB263" s="28"/>
      <c r="AC263" s="25" t="s">
        <v>2211</v>
      </c>
      <c r="AD263" s="25"/>
      <c r="AE263" s="4"/>
      <c r="AF263" s="4" t="s">
        <v>94</v>
      </c>
      <c r="AG263" s="28" t="s">
        <v>69</v>
      </c>
      <c r="AH263" s="28"/>
      <c r="AI263" s="28"/>
      <c r="AJ263" s="28"/>
      <c r="AK263" s="28"/>
      <c r="AL263" s="28"/>
      <c r="AM263" s="28" t="s">
        <v>83</v>
      </c>
      <c r="AN263" s="28"/>
      <c r="AO263" s="28"/>
    </row>
    <row r="264" spans="1:41" s="1" customFormat="1" ht="45" customHeight="1" x14ac:dyDescent="0.15">
      <c r="A264" s="20">
        <v>100000</v>
      </c>
      <c r="B264" s="7" t="s">
        <v>57</v>
      </c>
      <c r="C264" s="20">
        <v>110611</v>
      </c>
      <c r="D264" s="7" t="s">
        <v>2218</v>
      </c>
      <c r="E264" s="7" t="s">
        <v>103</v>
      </c>
      <c r="F264" s="7" t="s">
        <v>60</v>
      </c>
      <c r="G264" s="7" t="s">
        <v>104</v>
      </c>
      <c r="H264" s="7" t="s">
        <v>83</v>
      </c>
      <c r="I264" s="20">
        <v>57582</v>
      </c>
      <c r="J264" s="7" t="s">
        <v>2219</v>
      </c>
      <c r="K264" s="8"/>
      <c r="L264" s="9"/>
      <c r="M264" s="9"/>
      <c r="N264" s="9"/>
      <c r="O264" s="9"/>
      <c r="P264" s="9">
        <v>41792</v>
      </c>
      <c r="Q264" s="9"/>
      <c r="R264" s="9"/>
      <c r="S264" s="9"/>
      <c r="T264" s="9"/>
      <c r="U264" s="9"/>
      <c r="V264" s="9"/>
      <c r="W264" s="9"/>
      <c r="X264" s="9">
        <v>41792</v>
      </c>
      <c r="Y264" s="9"/>
      <c r="Z264" s="21" t="s">
        <v>2210</v>
      </c>
      <c r="AA264" s="27" t="s">
        <v>2206</v>
      </c>
      <c r="AB264" s="27"/>
      <c r="AC264" s="26" t="s">
        <v>2211</v>
      </c>
      <c r="AD264" s="26"/>
      <c r="AE264" s="7"/>
      <c r="AF264" s="7" t="s">
        <v>94</v>
      </c>
      <c r="AG264" s="27" t="s">
        <v>69</v>
      </c>
      <c r="AH264" s="27"/>
      <c r="AI264" s="27"/>
      <c r="AJ264" s="27"/>
      <c r="AK264" s="27"/>
      <c r="AL264" s="27"/>
      <c r="AM264" s="27" t="s">
        <v>83</v>
      </c>
      <c r="AN264" s="27"/>
      <c r="AO264" s="27"/>
    </row>
    <row r="265" spans="1:41" s="1" customFormat="1" ht="45" customHeight="1" x14ac:dyDescent="0.15">
      <c r="A265" s="18">
        <v>100000</v>
      </c>
      <c r="B265" s="4" t="s">
        <v>57</v>
      </c>
      <c r="C265" s="18">
        <v>110711</v>
      </c>
      <c r="D265" s="4" t="s">
        <v>2220</v>
      </c>
      <c r="E265" s="4" t="s">
        <v>103</v>
      </c>
      <c r="F265" s="4" t="s">
        <v>60</v>
      </c>
      <c r="G265" s="4" t="s">
        <v>104</v>
      </c>
      <c r="H265" s="4" t="s">
        <v>83</v>
      </c>
      <c r="I265" s="18">
        <v>57583</v>
      </c>
      <c r="J265" s="4" t="s">
        <v>2221</v>
      </c>
      <c r="K265" s="5"/>
      <c r="L265" s="6"/>
      <c r="M265" s="6"/>
      <c r="N265" s="6"/>
      <c r="O265" s="6"/>
      <c r="P265" s="6">
        <v>142275</v>
      </c>
      <c r="Q265" s="6"/>
      <c r="R265" s="6"/>
      <c r="S265" s="6"/>
      <c r="T265" s="6"/>
      <c r="U265" s="6"/>
      <c r="V265" s="6"/>
      <c r="W265" s="6"/>
      <c r="X265" s="6">
        <v>142275</v>
      </c>
      <c r="Y265" s="6"/>
      <c r="Z265" s="19" t="s">
        <v>2210</v>
      </c>
      <c r="AA265" s="28" t="s">
        <v>2206</v>
      </c>
      <c r="AB265" s="28"/>
      <c r="AC265" s="25" t="s">
        <v>2211</v>
      </c>
      <c r="AD265" s="25"/>
      <c r="AE265" s="4"/>
      <c r="AF265" s="4" t="s">
        <v>94</v>
      </c>
      <c r="AG265" s="28" t="s">
        <v>69</v>
      </c>
      <c r="AH265" s="28"/>
      <c r="AI265" s="28"/>
      <c r="AJ265" s="28"/>
      <c r="AK265" s="28"/>
      <c r="AL265" s="28"/>
      <c r="AM265" s="28" t="s">
        <v>83</v>
      </c>
      <c r="AN265" s="28"/>
      <c r="AO265" s="28"/>
    </row>
    <row r="266" spans="1:41" s="1" customFormat="1" ht="45" customHeight="1" x14ac:dyDescent="0.15">
      <c r="A266" s="20">
        <v>100000</v>
      </c>
      <c r="B266" s="7" t="s">
        <v>57</v>
      </c>
      <c r="C266" s="20">
        <v>110811</v>
      </c>
      <c r="D266" s="7" t="s">
        <v>2222</v>
      </c>
      <c r="E266" s="7" t="s">
        <v>103</v>
      </c>
      <c r="F266" s="7" t="s">
        <v>60</v>
      </c>
      <c r="G266" s="7" t="s">
        <v>104</v>
      </c>
      <c r="H266" s="7" t="s">
        <v>83</v>
      </c>
      <c r="I266" s="20">
        <v>57584</v>
      </c>
      <c r="J266" s="7" t="s">
        <v>2223</v>
      </c>
      <c r="K266" s="8"/>
      <c r="L266" s="9"/>
      <c r="M266" s="9"/>
      <c r="N266" s="9"/>
      <c r="O266" s="9"/>
      <c r="P266" s="9">
        <v>243525</v>
      </c>
      <c r="Q266" s="9"/>
      <c r="R266" s="9"/>
      <c r="S266" s="9"/>
      <c r="T266" s="9"/>
      <c r="U266" s="9"/>
      <c r="V266" s="9"/>
      <c r="W266" s="9"/>
      <c r="X266" s="9">
        <v>243525</v>
      </c>
      <c r="Y266" s="9"/>
      <c r="Z266" s="21" t="s">
        <v>2210</v>
      </c>
      <c r="AA266" s="27" t="s">
        <v>2206</v>
      </c>
      <c r="AB266" s="27"/>
      <c r="AC266" s="26" t="s">
        <v>2211</v>
      </c>
      <c r="AD266" s="26"/>
      <c r="AE266" s="7"/>
      <c r="AF266" s="7" t="s">
        <v>94</v>
      </c>
      <c r="AG266" s="27" t="s">
        <v>69</v>
      </c>
      <c r="AH266" s="27"/>
      <c r="AI266" s="27"/>
      <c r="AJ266" s="27"/>
      <c r="AK266" s="27"/>
      <c r="AL266" s="27"/>
      <c r="AM266" s="27" t="s">
        <v>83</v>
      </c>
      <c r="AN266" s="27"/>
      <c r="AO266" s="27"/>
    </row>
    <row r="267" spans="1:41" s="1" customFormat="1" ht="45" customHeight="1" x14ac:dyDescent="0.15">
      <c r="A267" s="18">
        <v>100000</v>
      </c>
      <c r="B267" s="4" t="s">
        <v>57</v>
      </c>
      <c r="C267" s="18">
        <v>110911</v>
      </c>
      <c r="D267" s="4" t="s">
        <v>2224</v>
      </c>
      <c r="E267" s="4" t="s">
        <v>103</v>
      </c>
      <c r="F267" s="4" t="s">
        <v>60</v>
      </c>
      <c r="G267" s="4" t="s">
        <v>104</v>
      </c>
      <c r="H267" s="4" t="s">
        <v>83</v>
      </c>
      <c r="I267" s="18">
        <v>57585</v>
      </c>
      <c r="J267" s="4" t="s">
        <v>2225</v>
      </c>
      <c r="K267" s="5"/>
      <c r="L267" s="6"/>
      <c r="M267" s="6"/>
      <c r="N267" s="6"/>
      <c r="O267" s="6"/>
      <c r="P267" s="6">
        <v>73320</v>
      </c>
      <c r="Q267" s="6"/>
      <c r="R267" s="6"/>
      <c r="S267" s="6"/>
      <c r="T267" s="6"/>
      <c r="U267" s="6"/>
      <c r="V267" s="6"/>
      <c r="W267" s="6"/>
      <c r="X267" s="6">
        <v>73320</v>
      </c>
      <c r="Y267" s="6"/>
      <c r="Z267" s="19" t="s">
        <v>2210</v>
      </c>
      <c r="AA267" s="28" t="s">
        <v>2206</v>
      </c>
      <c r="AB267" s="28"/>
      <c r="AC267" s="25" t="s">
        <v>2211</v>
      </c>
      <c r="AD267" s="25"/>
      <c r="AE267" s="4"/>
      <c r="AF267" s="4" t="s">
        <v>94</v>
      </c>
      <c r="AG267" s="28" t="s">
        <v>69</v>
      </c>
      <c r="AH267" s="28"/>
      <c r="AI267" s="28"/>
      <c r="AJ267" s="28"/>
      <c r="AK267" s="28"/>
      <c r="AL267" s="28"/>
      <c r="AM267" s="28" t="s">
        <v>83</v>
      </c>
      <c r="AN267" s="28"/>
      <c r="AO267" s="28"/>
    </row>
    <row r="268" spans="1:41" s="1" customFormat="1" ht="45" customHeight="1" x14ac:dyDescent="0.15">
      <c r="A268" s="37">
        <v>100000</v>
      </c>
      <c r="B268" s="27" t="s">
        <v>57</v>
      </c>
      <c r="C268" s="20">
        <v>2114</v>
      </c>
      <c r="D268" s="27" t="s">
        <v>88</v>
      </c>
      <c r="E268" s="27" t="s">
        <v>83</v>
      </c>
      <c r="F268" s="27" t="s">
        <v>83</v>
      </c>
      <c r="G268" s="27" t="s">
        <v>239</v>
      </c>
      <c r="H268" s="27" t="s">
        <v>83</v>
      </c>
      <c r="I268" s="20">
        <v>57591</v>
      </c>
      <c r="J268" s="27" t="s">
        <v>2226</v>
      </c>
      <c r="K268" s="34">
        <v>6</v>
      </c>
      <c r="L268" s="30">
        <v>218940</v>
      </c>
      <c r="M268" s="30">
        <v>4308</v>
      </c>
      <c r="N268" s="30">
        <v>11388</v>
      </c>
      <c r="O268" s="30"/>
      <c r="P268" s="30"/>
      <c r="Q268" s="30"/>
      <c r="R268" s="30"/>
      <c r="S268" s="30"/>
      <c r="T268" s="30"/>
      <c r="U268" s="30"/>
      <c r="V268" s="30"/>
      <c r="W268" s="30"/>
      <c r="X268" s="30">
        <v>234636</v>
      </c>
      <c r="Y268" s="30"/>
      <c r="Z268" s="26" t="s">
        <v>2227</v>
      </c>
      <c r="AA268" s="27" t="s">
        <v>242</v>
      </c>
      <c r="AB268" s="27"/>
      <c r="AC268" s="27" t="s">
        <v>2228</v>
      </c>
      <c r="AD268" s="27"/>
      <c r="AE268" s="27"/>
      <c r="AF268" s="27" t="s">
        <v>94</v>
      </c>
      <c r="AG268" s="27" t="s">
        <v>2229</v>
      </c>
      <c r="AH268" s="27"/>
      <c r="AI268" s="27"/>
      <c r="AJ268" s="27"/>
      <c r="AK268" s="27"/>
      <c r="AL268" s="27"/>
      <c r="AM268" s="27" t="s">
        <v>83</v>
      </c>
      <c r="AN268" s="27"/>
      <c r="AO268" s="27"/>
    </row>
    <row r="269" spans="1:41" s="1" customFormat="1" ht="45" customHeight="1" x14ac:dyDescent="0.15">
      <c r="A269" s="18">
        <v>100000</v>
      </c>
      <c r="B269" s="4" t="s">
        <v>57</v>
      </c>
      <c r="C269" s="18">
        <v>1613</v>
      </c>
      <c r="D269" s="4" t="s">
        <v>546</v>
      </c>
      <c r="E269" s="4" t="s">
        <v>103</v>
      </c>
      <c r="F269" s="4" t="s">
        <v>83</v>
      </c>
      <c r="G269" s="4" t="s">
        <v>61</v>
      </c>
      <c r="H269" s="4" t="s">
        <v>83</v>
      </c>
      <c r="I269" s="18">
        <v>57592</v>
      </c>
      <c r="J269" s="4" t="s">
        <v>2230</v>
      </c>
      <c r="K269" s="5"/>
      <c r="L269" s="6"/>
      <c r="M269" s="6"/>
      <c r="N269" s="6"/>
      <c r="O269" s="6"/>
      <c r="P269" s="6">
        <v>102000</v>
      </c>
      <c r="Q269" s="6"/>
      <c r="R269" s="6"/>
      <c r="S269" s="6"/>
      <c r="T269" s="6"/>
      <c r="U269" s="6"/>
      <c r="V269" s="6"/>
      <c r="W269" s="6"/>
      <c r="X269" s="6">
        <v>102000</v>
      </c>
      <c r="Y269" s="6"/>
      <c r="Z269" s="19" t="s">
        <v>2231</v>
      </c>
      <c r="AA269" s="28" t="s">
        <v>2232</v>
      </c>
      <c r="AB269" s="28"/>
      <c r="AC269" s="28" t="s">
        <v>2233</v>
      </c>
      <c r="AD269" s="28"/>
      <c r="AE269" s="4"/>
      <c r="AF269" s="4" t="s">
        <v>67</v>
      </c>
      <c r="AG269" s="28" t="s">
        <v>2234</v>
      </c>
      <c r="AH269" s="28"/>
      <c r="AI269" s="28"/>
      <c r="AJ269" s="28"/>
      <c r="AK269" s="28"/>
      <c r="AL269" s="28"/>
      <c r="AM269" s="28" t="s">
        <v>179</v>
      </c>
      <c r="AN269" s="28"/>
      <c r="AO269" s="28"/>
    </row>
    <row r="270" spans="1:41" s="1" customFormat="1" ht="45" customHeight="1" x14ac:dyDescent="0.15">
      <c r="A270" s="20">
        <v>100000</v>
      </c>
      <c r="B270" s="7" t="s">
        <v>57</v>
      </c>
      <c r="C270" s="20">
        <v>171414</v>
      </c>
      <c r="D270" s="7" t="s">
        <v>1248</v>
      </c>
      <c r="E270" s="7" t="s">
        <v>83</v>
      </c>
      <c r="F270" s="7" t="s">
        <v>83</v>
      </c>
      <c r="G270" s="7" t="s">
        <v>134</v>
      </c>
      <c r="H270" s="7" t="s">
        <v>83</v>
      </c>
      <c r="I270" s="20">
        <v>57594</v>
      </c>
      <c r="J270" s="7" t="s">
        <v>2235</v>
      </c>
      <c r="K270" s="8"/>
      <c r="L270" s="9"/>
      <c r="M270" s="9"/>
      <c r="N270" s="9"/>
      <c r="O270" s="9"/>
      <c r="P270" s="9"/>
      <c r="Q270" s="9"/>
      <c r="R270" s="9"/>
      <c r="S270" s="9"/>
      <c r="T270" s="9"/>
      <c r="U270" s="9"/>
      <c r="V270" s="9"/>
      <c r="W270" s="9"/>
      <c r="X270" s="9"/>
      <c r="Y270" s="13">
        <v>-5000000</v>
      </c>
      <c r="Z270" s="7" t="s">
        <v>2236</v>
      </c>
      <c r="AA270" s="27" t="s">
        <v>2237</v>
      </c>
      <c r="AB270" s="27"/>
      <c r="AC270" s="27" t="s">
        <v>2236</v>
      </c>
      <c r="AD270" s="27"/>
      <c r="AE270" s="7"/>
      <c r="AF270" s="7" t="s">
        <v>94</v>
      </c>
      <c r="AG270" s="27" t="s">
        <v>1276</v>
      </c>
      <c r="AH270" s="27"/>
      <c r="AI270" s="27"/>
      <c r="AJ270" s="27"/>
      <c r="AK270" s="27"/>
      <c r="AL270" s="27"/>
      <c r="AM270" s="27" t="s">
        <v>83</v>
      </c>
      <c r="AN270" s="27"/>
      <c r="AO270" s="27"/>
    </row>
    <row r="271" spans="1:41" s="1" customFormat="1" ht="45" customHeight="1" x14ac:dyDescent="0.15">
      <c r="A271" s="18">
        <v>100000</v>
      </c>
      <c r="B271" s="4" t="s">
        <v>57</v>
      </c>
      <c r="C271" s="18">
        <v>9911</v>
      </c>
      <c r="D271" s="4" t="s">
        <v>82</v>
      </c>
      <c r="E271" s="4" t="s">
        <v>83</v>
      </c>
      <c r="F271" s="4" t="s">
        <v>83</v>
      </c>
      <c r="G271" s="4" t="s">
        <v>134</v>
      </c>
      <c r="H271" s="4" t="s">
        <v>83</v>
      </c>
      <c r="I271" s="18">
        <v>57612</v>
      </c>
      <c r="J271" s="4" t="s">
        <v>2254</v>
      </c>
      <c r="K271" s="5"/>
      <c r="L271" s="6"/>
      <c r="M271" s="6"/>
      <c r="N271" s="6"/>
      <c r="O271" s="6"/>
      <c r="P271" s="6"/>
      <c r="Q271" s="6"/>
      <c r="R271" s="6"/>
      <c r="S271" s="6"/>
      <c r="T271" s="6"/>
      <c r="U271" s="6"/>
      <c r="V271" s="6"/>
      <c r="W271" s="6"/>
      <c r="X271" s="6"/>
      <c r="Y271" s="14">
        <v>-934063</v>
      </c>
      <c r="Z271" s="4" t="s">
        <v>2255</v>
      </c>
      <c r="AA271" s="28" t="s">
        <v>69</v>
      </c>
      <c r="AB271" s="28"/>
      <c r="AC271" s="28" t="s">
        <v>69</v>
      </c>
      <c r="AD271" s="28"/>
      <c r="AE271" s="4"/>
      <c r="AF271" s="4" t="s">
        <v>94</v>
      </c>
      <c r="AG271" s="28" t="s">
        <v>69</v>
      </c>
      <c r="AH271" s="28"/>
      <c r="AI271" s="28"/>
      <c r="AJ271" s="28"/>
      <c r="AK271" s="28"/>
      <c r="AL271" s="28"/>
      <c r="AM271" s="28" t="s">
        <v>83</v>
      </c>
      <c r="AN271" s="28"/>
      <c r="AO271" s="28"/>
    </row>
    <row r="272" spans="1:41" s="1" customFormat="1" ht="45" customHeight="1" x14ac:dyDescent="0.15">
      <c r="A272" s="20">
        <v>100000</v>
      </c>
      <c r="B272" s="7" t="s">
        <v>57</v>
      </c>
      <c r="C272" s="20">
        <v>9911</v>
      </c>
      <c r="D272" s="7" t="s">
        <v>82</v>
      </c>
      <c r="E272" s="7" t="s">
        <v>83</v>
      </c>
      <c r="F272" s="7" t="s">
        <v>83</v>
      </c>
      <c r="G272" s="7" t="s">
        <v>134</v>
      </c>
      <c r="H272" s="7" t="s">
        <v>83</v>
      </c>
      <c r="I272" s="20">
        <v>57613</v>
      </c>
      <c r="J272" s="7" t="s">
        <v>2256</v>
      </c>
      <c r="K272" s="8"/>
      <c r="L272" s="9"/>
      <c r="M272" s="9"/>
      <c r="N272" s="9"/>
      <c r="O272" s="9"/>
      <c r="P272" s="9"/>
      <c r="Q272" s="9"/>
      <c r="R272" s="9"/>
      <c r="S272" s="9"/>
      <c r="T272" s="9"/>
      <c r="U272" s="9"/>
      <c r="V272" s="9"/>
      <c r="W272" s="9"/>
      <c r="X272" s="9"/>
      <c r="Y272" s="13">
        <v>-2479698</v>
      </c>
      <c r="Z272" s="7" t="s">
        <v>2257</v>
      </c>
      <c r="AA272" s="27" t="s">
        <v>69</v>
      </c>
      <c r="AB272" s="27"/>
      <c r="AC272" s="27" t="s">
        <v>69</v>
      </c>
      <c r="AD272" s="27"/>
      <c r="AE272" s="7"/>
      <c r="AF272" s="7" t="s">
        <v>94</v>
      </c>
      <c r="AG272" s="27" t="s">
        <v>69</v>
      </c>
      <c r="AH272" s="27"/>
      <c r="AI272" s="27"/>
      <c r="AJ272" s="27"/>
      <c r="AK272" s="27"/>
      <c r="AL272" s="27"/>
      <c r="AM272" s="27" t="s">
        <v>83</v>
      </c>
      <c r="AN272" s="27"/>
      <c r="AO272" s="27"/>
    </row>
    <row r="273" spans="1:41" s="1" customFormat="1" ht="45" customHeight="1" x14ac:dyDescent="0.15">
      <c r="A273" s="18">
        <v>100000</v>
      </c>
      <c r="B273" s="4" t="s">
        <v>57</v>
      </c>
      <c r="C273" s="18">
        <v>9911</v>
      </c>
      <c r="D273" s="4" t="s">
        <v>82</v>
      </c>
      <c r="E273" s="4" t="s">
        <v>83</v>
      </c>
      <c r="F273" s="4" t="s">
        <v>83</v>
      </c>
      <c r="G273" s="4" t="s">
        <v>89</v>
      </c>
      <c r="H273" s="4" t="s">
        <v>83</v>
      </c>
      <c r="I273" s="18">
        <v>57614</v>
      </c>
      <c r="J273" s="4" t="s">
        <v>2258</v>
      </c>
      <c r="K273" s="5"/>
      <c r="L273" s="6"/>
      <c r="M273" s="6"/>
      <c r="N273" s="6"/>
      <c r="O273" s="6"/>
      <c r="P273" s="6"/>
      <c r="Q273" s="6"/>
      <c r="R273" s="6"/>
      <c r="S273" s="6"/>
      <c r="T273" s="6"/>
      <c r="U273" s="6"/>
      <c r="V273" s="6"/>
      <c r="W273" s="6"/>
      <c r="X273" s="6"/>
      <c r="Y273" s="6">
        <v>12905137</v>
      </c>
      <c r="Z273" s="4" t="s">
        <v>2259</v>
      </c>
      <c r="AA273" s="28" t="s">
        <v>69</v>
      </c>
      <c r="AB273" s="28"/>
      <c r="AC273" s="28" t="s">
        <v>69</v>
      </c>
      <c r="AD273" s="28"/>
      <c r="AE273" s="4"/>
      <c r="AF273" s="4" t="s">
        <v>94</v>
      </c>
      <c r="AG273" s="28" t="s">
        <v>69</v>
      </c>
      <c r="AH273" s="28"/>
      <c r="AI273" s="28"/>
      <c r="AJ273" s="28"/>
      <c r="AK273" s="28"/>
      <c r="AL273" s="28"/>
      <c r="AM273" s="28" t="s">
        <v>83</v>
      </c>
      <c r="AN273" s="28"/>
      <c r="AO273" s="28"/>
    </row>
    <row r="274" spans="1:41" s="1" customFormat="1" ht="45" customHeight="1" x14ac:dyDescent="0.15">
      <c r="A274" s="37">
        <v>100000</v>
      </c>
      <c r="B274" s="27" t="s">
        <v>57</v>
      </c>
      <c r="C274" s="20">
        <v>9911</v>
      </c>
      <c r="D274" s="27" t="s">
        <v>82</v>
      </c>
      <c r="E274" s="27" t="s">
        <v>83</v>
      </c>
      <c r="F274" s="27" t="s">
        <v>83</v>
      </c>
      <c r="G274" s="27" t="s">
        <v>89</v>
      </c>
      <c r="H274" s="27" t="s">
        <v>83</v>
      </c>
      <c r="I274" s="20">
        <v>57621</v>
      </c>
      <c r="J274" s="27" t="s">
        <v>2272</v>
      </c>
      <c r="K274" s="34"/>
      <c r="L274" s="30"/>
      <c r="M274" s="30"/>
      <c r="N274" s="30"/>
      <c r="O274" s="30"/>
      <c r="P274" s="30"/>
      <c r="Q274" s="30"/>
      <c r="R274" s="30"/>
      <c r="S274" s="30"/>
      <c r="T274" s="30"/>
      <c r="U274" s="30"/>
      <c r="V274" s="30"/>
      <c r="W274" s="30"/>
      <c r="X274" s="30"/>
      <c r="Y274" s="30">
        <v>7046990</v>
      </c>
      <c r="Z274" s="26" t="s">
        <v>2273</v>
      </c>
      <c r="AA274" s="27" t="s">
        <v>69</v>
      </c>
      <c r="AB274" s="27"/>
      <c r="AC274" s="27" t="s">
        <v>69</v>
      </c>
      <c r="AD274" s="27"/>
      <c r="AE274" s="27"/>
      <c r="AF274" s="27" t="s">
        <v>94</v>
      </c>
      <c r="AG274" s="27" t="s">
        <v>69</v>
      </c>
      <c r="AH274" s="27"/>
      <c r="AI274" s="27"/>
      <c r="AJ274" s="27"/>
      <c r="AK274" s="27"/>
      <c r="AL274" s="27"/>
      <c r="AM274" s="27" t="s">
        <v>83</v>
      </c>
      <c r="AN274" s="27"/>
      <c r="AO274" s="27"/>
    </row>
    <row r="275" spans="1:41" s="1" customFormat="1" ht="45" customHeight="1" x14ac:dyDescent="0.15">
      <c r="A275" s="18">
        <v>100000</v>
      </c>
      <c r="B275" s="4" t="s">
        <v>57</v>
      </c>
      <c r="C275" s="18">
        <v>9911</v>
      </c>
      <c r="D275" s="4" t="s">
        <v>82</v>
      </c>
      <c r="E275" s="4" t="s">
        <v>83</v>
      </c>
      <c r="F275" s="4" t="s">
        <v>83</v>
      </c>
      <c r="G275" s="4" t="s">
        <v>89</v>
      </c>
      <c r="H275" s="4" t="s">
        <v>83</v>
      </c>
      <c r="I275" s="18">
        <v>57625</v>
      </c>
      <c r="J275" s="4" t="s">
        <v>2280</v>
      </c>
      <c r="K275" s="5"/>
      <c r="L275" s="6"/>
      <c r="M275" s="6"/>
      <c r="N275" s="6"/>
      <c r="O275" s="6"/>
      <c r="P275" s="6"/>
      <c r="Q275" s="6"/>
      <c r="R275" s="6"/>
      <c r="S275" s="6"/>
      <c r="T275" s="6"/>
      <c r="U275" s="6"/>
      <c r="V275" s="6"/>
      <c r="W275" s="6"/>
      <c r="X275" s="6"/>
      <c r="Y275" s="6">
        <v>1888859</v>
      </c>
      <c r="Z275" s="4" t="s">
        <v>2281</v>
      </c>
      <c r="AA275" s="28" t="s">
        <v>69</v>
      </c>
      <c r="AB275" s="28"/>
      <c r="AC275" s="28" t="s">
        <v>69</v>
      </c>
      <c r="AD275" s="28"/>
      <c r="AE275" s="4"/>
      <c r="AF275" s="4" t="s">
        <v>94</v>
      </c>
      <c r="AG275" s="28" t="s">
        <v>69</v>
      </c>
      <c r="AH275" s="28"/>
      <c r="AI275" s="28"/>
      <c r="AJ275" s="28"/>
      <c r="AK275" s="28"/>
      <c r="AL275" s="28"/>
      <c r="AM275" s="28" t="s">
        <v>83</v>
      </c>
      <c r="AN275" s="28"/>
      <c r="AO275" s="28"/>
    </row>
    <row r="276" spans="1:41" s="1" customFormat="1" ht="45" customHeight="1" x14ac:dyDescent="0.15">
      <c r="A276" s="37">
        <v>100000</v>
      </c>
      <c r="B276" s="27" t="s">
        <v>57</v>
      </c>
      <c r="C276" s="20">
        <v>171411</v>
      </c>
      <c r="D276" s="27" t="s">
        <v>1256</v>
      </c>
      <c r="E276" s="27" t="s">
        <v>329</v>
      </c>
      <c r="F276" s="27" t="s">
        <v>60</v>
      </c>
      <c r="G276" s="27" t="s">
        <v>61</v>
      </c>
      <c r="H276" s="27" t="s">
        <v>83</v>
      </c>
      <c r="I276" s="20">
        <v>57629</v>
      </c>
      <c r="J276" s="27" t="s">
        <v>2287</v>
      </c>
      <c r="K276" s="34">
        <v>1</v>
      </c>
      <c r="L276" s="30">
        <v>82066</v>
      </c>
      <c r="M276" s="30">
        <v>19063</v>
      </c>
      <c r="N276" s="30">
        <v>9816</v>
      </c>
      <c r="O276" s="30">
        <v>1600</v>
      </c>
      <c r="P276" s="30"/>
      <c r="Q276" s="30">
        <v>4000</v>
      </c>
      <c r="R276" s="30">
        <v>2880</v>
      </c>
      <c r="S276" s="30"/>
      <c r="T276" s="30"/>
      <c r="U276" s="30"/>
      <c r="V276" s="30"/>
      <c r="W276" s="30"/>
      <c r="X276" s="30">
        <v>119425</v>
      </c>
      <c r="Y276" s="30"/>
      <c r="Z276" s="26" t="s">
        <v>2288</v>
      </c>
      <c r="AA276" s="27" t="s">
        <v>1259</v>
      </c>
      <c r="AB276" s="27"/>
      <c r="AC276" s="27" t="s">
        <v>1260</v>
      </c>
      <c r="AD276" s="27"/>
      <c r="AE276" s="27"/>
      <c r="AF276" s="27" t="s">
        <v>67</v>
      </c>
      <c r="AG276" s="26" t="s">
        <v>2289</v>
      </c>
      <c r="AH276" s="26"/>
      <c r="AI276" s="26"/>
      <c r="AJ276" s="26"/>
      <c r="AK276" s="26"/>
      <c r="AL276" s="26"/>
      <c r="AM276" s="27" t="s">
        <v>70</v>
      </c>
      <c r="AN276" s="27"/>
      <c r="AO276" s="27"/>
    </row>
    <row r="277" spans="1:41" s="1" customFormat="1" ht="45" customHeight="1" x14ac:dyDescent="0.15">
      <c r="A277" s="36">
        <v>100000</v>
      </c>
      <c r="B277" s="28" t="s">
        <v>57</v>
      </c>
      <c r="C277" s="18">
        <v>211611</v>
      </c>
      <c r="D277" s="28" t="s">
        <v>71</v>
      </c>
      <c r="E277" s="28" t="s">
        <v>72</v>
      </c>
      <c r="F277" s="28" t="s">
        <v>73</v>
      </c>
      <c r="G277" s="28" t="s">
        <v>61</v>
      </c>
      <c r="H277" s="28" t="s">
        <v>62</v>
      </c>
      <c r="I277" s="18">
        <v>57630</v>
      </c>
      <c r="J277" s="28" t="s">
        <v>2290</v>
      </c>
      <c r="K277" s="33">
        <v>1</v>
      </c>
      <c r="L277" s="29">
        <v>128166</v>
      </c>
      <c r="M277" s="29">
        <v>25543</v>
      </c>
      <c r="N277" s="29">
        <v>11060</v>
      </c>
      <c r="O277" s="29"/>
      <c r="P277" s="29"/>
      <c r="Q277" s="29"/>
      <c r="R277" s="29"/>
      <c r="S277" s="29"/>
      <c r="T277" s="29"/>
      <c r="U277" s="29"/>
      <c r="V277" s="29"/>
      <c r="W277" s="29"/>
      <c r="X277" s="29">
        <v>164769</v>
      </c>
      <c r="Y277" s="29"/>
      <c r="Z277" s="25" t="s">
        <v>2291</v>
      </c>
      <c r="AA277" s="28" t="s">
        <v>2292</v>
      </c>
      <c r="AB277" s="28"/>
      <c r="AC277" s="28" t="s">
        <v>2293</v>
      </c>
      <c r="AD277" s="28"/>
      <c r="AE277" s="28"/>
      <c r="AF277" s="28" t="s">
        <v>94</v>
      </c>
      <c r="AG277" s="25" t="s">
        <v>78</v>
      </c>
      <c r="AH277" s="25"/>
      <c r="AI277" s="25"/>
      <c r="AJ277" s="25"/>
      <c r="AK277" s="25"/>
      <c r="AL277" s="25"/>
      <c r="AM277" s="28" t="s">
        <v>70</v>
      </c>
      <c r="AN277" s="28"/>
      <c r="AO277" s="28"/>
    </row>
    <row r="278" spans="1:41" s="1" customFormat="1" ht="45" customHeight="1" x14ac:dyDescent="0.15">
      <c r="A278" s="37">
        <v>100000</v>
      </c>
      <c r="B278" s="27" t="s">
        <v>57</v>
      </c>
      <c r="C278" s="20">
        <v>1415</v>
      </c>
      <c r="D278" s="27" t="s">
        <v>666</v>
      </c>
      <c r="E278" s="27" t="s">
        <v>103</v>
      </c>
      <c r="F278" s="27" t="s">
        <v>60</v>
      </c>
      <c r="G278" s="27" t="s">
        <v>61</v>
      </c>
      <c r="H278" s="27" t="s">
        <v>83</v>
      </c>
      <c r="I278" s="20">
        <v>57633</v>
      </c>
      <c r="J278" s="27" t="s">
        <v>2299</v>
      </c>
      <c r="K278" s="34"/>
      <c r="L278" s="30"/>
      <c r="M278" s="30"/>
      <c r="N278" s="30"/>
      <c r="O278" s="30"/>
      <c r="P278" s="30">
        <v>15575</v>
      </c>
      <c r="Q278" s="30"/>
      <c r="R278" s="30"/>
      <c r="S278" s="30"/>
      <c r="T278" s="30"/>
      <c r="U278" s="30"/>
      <c r="V278" s="30"/>
      <c r="W278" s="30"/>
      <c r="X278" s="30">
        <v>15575</v>
      </c>
      <c r="Y278" s="30"/>
      <c r="Z278" s="26" t="s">
        <v>2300</v>
      </c>
      <c r="AA278" s="27" t="s">
        <v>2301</v>
      </c>
      <c r="AB278" s="27"/>
      <c r="AC278" s="27" t="s">
        <v>2302</v>
      </c>
      <c r="AD278" s="27"/>
      <c r="AE278" s="27"/>
      <c r="AF278" s="27" t="s">
        <v>67</v>
      </c>
      <c r="AG278" s="26" t="s">
        <v>2303</v>
      </c>
      <c r="AH278" s="26"/>
      <c r="AI278" s="26"/>
      <c r="AJ278" s="26"/>
      <c r="AK278" s="26"/>
      <c r="AL278" s="26"/>
      <c r="AM278" s="27" t="s">
        <v>70</v>
      </c>
      <c r="AN278" s="27"/>
      <c r="AO278" s="27"/>
    </row>
    <row r="279" spans="1:41" s="1" customFormat="1" ht="45" customHeight="1" x14ac:dyDescent="0.15">
      <c r="A279" s="18">
        <v>100000</v>
      </c>
      <c r="B279" s="4" t="s">
        <v>57</v>
      </c>
      <c r="C279" s="18">
        <v>1914</v>
      </c>
      <c r="D279" s="4" t="s">
        <v>318</v>
      </c>
      <c r="E279" s="4" t="s">
        <v>83</v>
      </c>
      <c r="F279" s="4" t="s">
        <v>83</v>
      </c>
      <c r="G279" s="4" t="s">
        <v>89</v>
      </c>
      <c r="H279" s="4" t="s">
        <v>83</v>
      </c>
      <c r="I279" s="18">
        <v>57634</v>
      </c>
      <c r="J279" s="4" t="s">
        <v>2304</v>
      </c>
      <c r="K279" s="5"/>
      <c r="L279" s="6"/>
      <c r="M279" s="6"/>
      <c r="N279" s="6"/>
      <c r="O279" s="6"/>
      <c r="P279" s="6"/>
      <c r="Q279" s="6"/>
      <c r="R279" s="6"/>
      <c r="S279" s="6"/>
      <c r="T279" s="6"/>
      <c r="U279" s="6"/>
      <c r="V279" s="6"/>
      <c r="W279" s="6"/>
      <c r="X279" s="6"/>
      <c r="Y279" s="6">
        <v>38225</v>
      </c>
      <c r="Z279" s="19" t="s">
        <v>2305</v>
      </c>
      <c r="AA279" s="28" t="s">
        <v>1855</v>
      </c>
      <c r="AB279" s="28"/>
      <c r="AC279" s="28" t="s">
        <v>1945</v>
      </c>
      <c r="AD279" s="28"/>
      <c r="AE279" s="4"/>
      <c r="AF279" s="4" t="s">
        <v>94</v>
      </c>
      <c r="AG279" s="28" t="s">
        <v>69</v>
      </c>
      <c r="AH279" s="28"/>
      <c r="AI279" s="28"/>
      <c r="AJ279" s="28"/>
      <c r="AK279" s="28"/>
      <c r="AL279" s="28"/>
      <c r="AM279" s="28" t="s">
        <v>83</v>
      </c>
      <c r="AN279" s="28"/>
      <c r="AO279" s="28"/>
    </row>
    <row r="280" spans="1:41" s="1" customFormat="1" ht="45" customHeight="1" x14ac:dyDescent="0.15">
      <c r="A280" s="37">
        <v>100000</v>
      </c>
      <c r="B280" s="27" t="s">
        <v>57</v>
      </c>
      <c r="C280" s="20">
        <v>9912</v>
      </c>
      <c r="D280" s="27" t="s">
        <v>102</v>
      </c>
      <c r="E280" s="27" t="s">
        <v>329</v>
      </c>
      <c r="F280" s="27" t="s">
        <v>307</v>
      </c>
      <c r="G280" s="27" t="s">
        <v>104</v>
      </c>
      <c r="H280" s="27" t="s">
        <v>62</v>
      </c>
      <c r="I280" s="20">
        <v>57636</v>
      </c>
      <c r="J280" s="27" t="s">
        <v>2306</v>
      </c>
      <c r="K280" s="34"/>
      <c r="L280" s="30"/>
      <c r="M280" s="30"/>
      <c r="N280" s="30"/>
      <c r="O280" s="30"/>
      <c r="P280" s="30"/>
      <c r="Q280" s="30"/>
      <c r="R280" s="30"/>
      <c r="S280" s="30"/>
      <c r="T280" s="30"/>
      <c r="U280" s="30"/>
      <c r="V280" s="30">
        <v>1290514</v>
      </c>
      <c r="W280" s="30"/>
      <c r="X280" s="30">
        <v>1290514</v>
      </c>
      <c r="Y280" s="30"/>
      <c r="Z280" s="26" t="s">
        <v>2307</v>
      </c>
      <c r="AA280" s="27" t="s">
        <v>1573</v>
      </c>
      <c r="AB280" s="27"/>
      <c r="AC280" s="27" t="s">
        <v>1574</v>
      </c>
      <c r="AD280" s="27"/>
      <c r="AE280" s="27"/>
      <c r="AF280" s="27" t="s">
        <v>94</v>
      </c>
      <c r="AG280" s="27" t="s">
        <v>94</v>
      </c>
      <c r="AH280" s="27"/>
      <c r="AI280" s="27"/>
      <c r="AJ280" s="27"/>
      <c r="AK280" s="27"/>
      <c r="AL280" s="27"/>
      <c r="AM280" s="27" t="s">
        <v>83</v>
      </c>
      <c r="AN280" s="27"/>
      <c r="AO280" s="27"/>
    </row>
    <row r="281" spans="1:41" s="1" customFormat="1" ht="45" customHeight="1" x14ac:dyDescent="0.15">
      <c r="A281" s="18">
        <v>100000</v>
      </c>
      <c r="B281" s="4" t="s">
        <v>57</v>
      </c>
      <c r="C281" s="18">
        <v>1716</v>
      </c>
      <c r="D281" s="4" t="s">
        <v>1290</v>
      </c>
      <c r="E281" s="4" t="s">
        <v>83</v>
      </c>
      <c r="F281" s="4" t="s">
        <v>83</v>
      </c>
      <c r="G281" s="4" t="s">
        <v>89</v>
      </c>
      <c r="H281" s="4" t="s">
        <v>83</v>
      </c>
      <c r="I281" s="18">
        <v>57640</v>
      </c>
      <c r="J281" s="4" t="s">
        <v>2315</v>
      </c>
      <c r="K281" s="5"/>
      <c r="L281" s="6"/>
      <c r="M281" s="6"/>
      <c r="N281" s="6"/>
      <c r="O281" s="6"/>
      <c r="P281" s="6"/>
      <c r="Q281" s="6"/>
      <c r="R281" s="6"/>
      <c r="S281" s="6"/>
      <c r="T281" s="6"/>
      <c r="U281" s="6"/>
      <c r="V281" s="6"/>
      <c r="W281" s="6"/>
      <c r="X281" s="6"/>
      <c r="Y281" s="6">
        <v>31000000</v>
      </c>
      <c r="Z281" s="4" t="s">
        <v>1947</v>
      </c>
      <c r="AA281" s="28" t="s">
        <v>92</v>
      </c>
      <c r="AB281" s="28"/>
      <c r="AC281" s="28" t="s">
        <v>1911</v>
      </c>
      <c r="AD281" s="28"/>
      <c r="AE281" s="4"/>
      <c r="AF281" s="4" t="s">
        <v>94</v>
      </c>
      <c r="AG281" s="28" t="s">
        <v>69</v>
      </c>
      <c r="AH281" s="28"/>
      <c r="AI281" s="28"/>
      <c r="AJ281" s="28"/>
      <c r="AK281" s="28"/>
      <c r="AL281" s="28"/>
      <c r="AM281" s="28" t="s">
        <v>83</v>
      </c>
      <c r="AN281" s="28"/>
      <c r="AO281" s="28"/>
    </row>
    <row r="282" spans="1:41" s="1" customFormat="1" ht="45" customHeight="1" x14ac:dyDescent="0.15">
      <c r="A282" s="20">
        <v>100000</v>
      </c>
      <c r="B282" s="7" t="s">
        <v>57</v>
      </c>
      <c r="C282" s="20">
        <v>1516</v>
      </c>
      <c r="D282" s="7" t="s">
        <v>710</v>
      </c>
      <c r="E282" s="7"/>
      <c r="F282" s="7"/>
      <c r="G282" s="7"/>
      <c r="H282" s="7"/>
      <c r="I282" s="20">
        <v>57641</v>
      </c>
      <c r="J282" s="7" t="s">
        <v>2316</v>
      </c>
      <c r="K282" s="8"/>
      <c r="L282" s="9"/>
      <c r="M282" s="9"/>
      <c r="N282" s="9"/>
      <c r="O282" s="9"/>
      <c r="P282" s="9"/>
      <c r="Q282" s="9"/>
      <c r="R282" s="9"/>
      <c r="S282" s="9"/>
      <c r="T282" s="9"/>
      <c r="U282" s="9"/>
      <c r="V282" s="9"/>
      <c r="W282" s="9"/>
      <c r="X282" s="9"/>
      <c r="Y282" s="9">
        <v>1000000</v>
      </c>
      <c r="Z282" s="7" t="s">
        <v>2317</v>
      </c>
      <c r="AA282" s="27" t="s">
        <v>2318</v>
      </c>
      <c r="AB282" s="27"/>
      <c r="AC282" s="27" t="s">
        <v>2319</v>
      </c>
      <c r="AD282" s="27"/>
      <c r="AE282" s="7"/>
      <c r="AF282" s="7"/>
      <c r="AG282" s="27"/>
      <c r="AH282" s="27"/>
      <c r="AI282" s="27"/>
      <c r="AJ282" s="27"/>
      <c r="AK282" s="27"/>
      <c r="AL282" s="27"/>
      <c r="AM282" s="27"/>
      <c r="AN282" s="27"/>
      <c r="AO282" s="27"/>
    </row>
    <row r="283" spans="1:41" s="1" customFormat="1" ht="45" customHeight="1" x14ac:dyDescent="0.15">
      <c r="A283" s="18">
        <v>100000</v>
      </c>
      <c r="B283" s="4" t="s">
        <v>57</v>
      </c>
      <c r="C283" s="18">
        <v>1912</v>
      </c>
      <c r="D283" s="4" t="s">
        <v>471</v>
      </c>
      <c r="E283" s="4" t="s">
        <v>83</v>
      </c>
      <c r="F283" s="4" t="s">
        <v>83</v>
      </c>
      <c r="G283" s="4" t="s">
        <v>89</v>
      </c>
      <c r="H283" s="4" t="s">
        <v>83</v>
      </c>
      <c r="I283" s="18">
        <v>57642</v>
      </c>
      <c r="J283" s="4" t="s">
        <v>2320</v>
      </c>
      <c r="K283" s="5"/>
      <c r="L283" s="6"/>
      <c r="M283" s="6"/>
      <c r="N283" s="6"/>
      <c r="O283" s="6"/>
      <c r="P283" s="6"/>
      <c r="Q283" s="6"/>
      <c r="R283" s="6"/>
      <c r="S283" s="6"/>
      <c r="T283" s="6"/>
      <c r="U283" s="6"/>
      <c r="V283" s="6"/>
      <c r="W283" s="6"/>
      <c r="X283" s="6"/>
      <c r="Y283" s="6">
        <v>38225</v>
      </c>
      <c r="Z283" s="19" t="s">
        <v>2321</v>
      </c>
      <c r="AA283" s="28" t="s">
        <v>1855</v>
      </c>
      <c r="AB283" s="28"/>
      <c r="AC283" s="28" t="s">
        <v>1945</v>
      </c>
      <c r="AD283" s="28"/>
      <c r="AE283" s="4"/>
      <c r="AF283" s="4" t="s">
        <v>94</v>
      </c>
      <c r="AG283" s="28"/>
      <c r="AH283" s="28"/>
      <c r="AI283" s="28"/>
      <c r="AJ283" s="28"/>
      <c r="AK283" s="28"/>
      <c r="AL283" s="28"/>
      <c r="AM283" s="28" t="s">
        <v>83</v>
      </c>
      <c r="AN283" s="28"/>
      <c r="AO283" s="28"/>
    </row>
    <row r="284" spans="1:41" s="1" customFormat="1" ht="45" customHeight="1" x14ac:dyDescent="0.15">
      <c r="A284" s="20">
        <v>100000</v>
      </c>
      <c r="B284" s="7" t="s">
        <v>57</v>
      </c>
      <c r="C284" s="20">
        <v>1211</v>
      </c>
      <c r="D284" s="7" t="s">
        <v>428</v>
      </c>
      <c r="E284" s="7"/>
      <c r="F284" s="7"/>
      <c r="G284" s="7"/>
      <c r="H284" s="7"/>
      <c r="I284" s="20">
        <v>57643</v>
      </c>
      <c r="J284" s="7" t="s">
        <v>2322</v>
      </c>
      <c r="K284" s="8">
        <v>2</v>
      </c>
      <c r="L284" s="9">
        <v>299996</v>
      </c>
      <c r="M284" s="9">
        <v>57412</v>
      </c>
      <c r="N284" s="9">
        <v>23300</v>
      </c>
      <c r="O284" s="9">
        <v>5000</v>
      </c>
      <c r="P284" s="9">
        <v>4000</v>
      </c>
      <c r="Q284" s="9"/>
      <c r="R284" s="9"/>
      <c r="S284" s="9"/>
      <c r="T284" s="9"/>
      <c r="U284" s="9"/>
      <c r="V284" s="9"/>
      <c r="W284" s="9"/>
      <c r="X284" s="9">
        <v>389708</v>
      </c>
      <c r="Y284" s="9">
        <v>373382</v>
      </c>
      <c r="Z284" s="21" t="s">
        <v>2323</v>
      </c>
      <c r="AA284" s="27" t="s">
        <v>2324</v>
      </c>
      <c r="AB284" s="27"/>
      <c r="AC284" s="27" t="s">
        <v>2325</v>
      </c>
      <c r="AD284" s="27"/>
      <c r="AE284" s="7"/>
      <c r="AF284" s="7"/>
      <c r="AG284" s="27"/>
      <c r="AH284" s="27"/>
      <c r="AI284" s="27"/>
      <c r="AJ284" s="27"/>
      <c r="AK284" s="27"/>
      <c r="AL284" s="27"/>
      <c r="AM284" s="27"/>
      <c r="AN284" s="27"/>
      <c r="AO284" s="27"/>
    </row>
    <row r="285" spans="1:41" s="1" customFormat="1" ht="45" customHeight="1" x14ac:dyDescent="0.15">
      <c r="A285" s="18">
        <v>100000</v>
      </c>
      <c r="B285" s="4" t="s">
        <v>57</v>
      </c>
      <c r="C285" s="18">
        <v>9911</v>
      </c>
      <c r="D285" s="4" t="s">
        <v>82</v>
      </c>
      <c r="E285" s="4" t="s">
        <v>83</v>
      </c>
      <c r="F285" s="4" t="s">
        <v>83</v>
      </c>
      <c r="G285" s="4" t="s">
        <v>89</v>
      </c>
      <c r="H285" s="4" t="s">
        <v>83</v>
      </c>
      <c r="I285" s="18">
        <v>57644</v>
      </c>
      <c r="J285" s="4" t="s">
        <v>2326</v>
      </c>
      <c r="K285" s="5"/>
      <c r="L285" s="6"/>
      <c r="M285" s="6"/>
      <c r="N285" s="6"/>
      <c r="O285" s="6"/>
      <c r="P285" s="6"/>
      <c r="Q285" s="6"/>
      <c r="R285" s="6"/>
      <c r="S285" s="6"/>
      <c r="T285" s="6"/>
      <c r="U285" s="6"/>
      <c r="V285" s="6"/>
      <c r="W285" s="6"/>
      <c r="X285" s="6"/>
      <c r="Y285" s="6">
        <v>242723</v>
      </c>
      <c r="Z285" s="19" t="s">
        <v>2327</v>
      </c>
      <c r="AA285" s="28" t="s">
        <v>2328</v>
      </c>
      <c r="AB285" s="28"/>
      <c r="AC285" s="28" t="s">
        <v>2328</v>
      </c>
      <c r="AD285" s="28"/>
      <c r="AE285" s="4"/>
      <c r="AF285" s="4"/>
      <c r="AG285" s="28" t="s">
        <v>69</v>
      </c>
      <c r="AH285" s="28"/>
      <c r="AI285" s="28"/>
      <c r="AJ285" s="28"/>
      <c r="AK285" s="28"/>
      <c r="AL285" s="28"/>
      <c r="AM285" s="28" t="s">
        <v>83</v>
      </c>
      <c r="AN285" s="28"/>
      <c r="AO285" s="28"/>
    </row>
    <row r="286" spans="1:41" s="1" customFormat="1" ht="45" customHeight="1" x14ac:dyDescent="0.15">
      <c r="A286" s="37">
        <v>100000</v>
      </c>
      <c r="B286" s="27" t="s">
        <v>57</v>
      </c>
      <c r="C286" s="20">
        <v>9912</v>
      </c>
      <c r="D286" s="27" t="s">
        <v>102</v>
      </c>
      <c r="E286" s="27" t="s">
        <v>589</v>
      </c>
      <c r="F286" s="27" t="s">
        <v>60</v>
      </c>
      <c r="G286" s="27" t="s">
        <v>104</v>
      </c>
      <c r="H286" s="27" t="s">
        <v>62</v>
      </c>
      <c r="I286" s="20">
        <v>57645</v>
      </c>
      <c r="J286" s="27" t="s">
        <v>2329</v>
      </c>
      <c r="K286" s="34"/>
      <c r="L286" s="30"/>
      <c r="M286" s="30"/>
      <c r="N286" s="30"/>
      <c r="O286" s="30"/>
      <c r="P286" s="30"/>
      <c r="Q286" s="30"/>
      <c r="R286" s="30"/>
      <c r="S286" s="30"/>
      <c r="T286" s="30"/>
      <c r="U286" s="30"/>
      <c r="V286" s="30">
        <v>2764834</v>
      </c>
      <c r="W286" s="30"/>
      <c r="X286" s="30">
        <v>2764834</v>
      </c>
      <c r="Y286" s="30"/>
      <c r="Z286" s="26" t="s">
        <v>2330</v>
      </c>
      <c r="AA286" s="27" t="s">
        <v>1988</v>
      </c>
      <c r="AB286" s="27"/>
      <c r="AC286" s="27" t="s">
        <v>1989</v>
      </c>
      <c r="AD286" s="27"/>
      <c r="AE286" s="27"/>
      <c r="AF286" s="27" t="s">
        <v>94</v>
      </c>
      <c r="AG286" s="27" t="s">
        <v>94</v>
      </c>
      <c r="AH286" s="27"/>
      <c r="AI286" s="27"/>
      <c r="AJ286" s="27"/>
      <c r="AK286" s="27"/>
      <c r="AL286" s="27"/>
      <c r="AM286" s="27" t="s">
        <v>83</v>
      </c>
      <c r="AN286" s="27"/>
      <c r="AO286" s="27"/>
    </row>
    <row r="287" spans="1:41" s="1" customFormat="1" ht="45" customHeight="1" x14ac:dyDescent="0.15">
      <c r="A287" s="18">
        <v>100000</v>
      </c>
      <c r="B287" s="4" t="s">
        <v>57</v>
      </c>
      <c r="C287" s="18">
        <v>1313</v>
      </c>
      <c r="D287" s="4" t="s">
        <v>1583</v>
      </c>
      <c r="E287" s="4" t="s">
        <v>83</v>
      </c>
      <c r="F287" s="4" t="s">
        <v>83</v>
      </c>
      <c r="G287" s="4" t="s">
        <v>61</v>
      </c>
      <c r="H287" s="4" t="s">
        <v>83</v>
      </c>
      <c r="I287" s="18">
        <v>57646</v>
      </c>
      <c r="J287" s="4" t="s">
        <v>2331</v>
      </c>
      <c r="K287" s="5">
        <v>3</v>
      </c>
      <c r="L287" s="6">
        <v>390491</v>
      </c>
      <c r="M287" s="6">
        <v>76723</v>
      </c>
      <c r="N287" s="6">
        <v>33341</v>
      </c>
      <c r="O287" s="6"/>
      <c r="P287" s="6"/>
      <c r="Q287" s="6"/>
      <c r="R287" s="6"/>
      <c r="S287" s="6"/>
      <c r="T287" s="6"/>
      <c r="U287" s="6"/>
      <c r="V287" s="6"/>
      <c r="W287" s="6"/>
      <c r="X287" s="6">
        <v>500555</v>
      </c>
      <c r="Y287" s="6"/>
      <c r="Z287" s="4" t="s">
        <v>2332</v>
      </c>
      <c r="AA287" s="28" t="s">
        <v>2333</v>
      </c>
      <c r="AB287" s="28"/>
      <c r="AC287" s="28" t="s">
        <v>2334</v>
      </c>
      <c r="AD287" s="28"/>
      <c r="AE287" s="4"/>
      <c r="AF287" s="4" t="s">
        <v>94</v>
      </c>
      <c r="AG287" s="28" t="s">
        <v>69</v>
      </c>
      <c r="AH287" s="28"/>
      <c r="AI287" s="28"/>
      <c r="AJ287" s="28"/>
      <c r="AK287" s="28"/>
      <c r="AL287" s="28"/>
      <c r="AM287" s="28" t="s">
        <v>83</v>
      </c>
      <c r="AN287" s="28"/>
      <c r="AO287" s="28"/>
    </row>
    <row r="288" spans="1:41" s="1" customFormat="1" ht="45" customHeight="1" x14ac:dyDescent="0.15">
      <c r="A288" s="20">
        <v>100000</v>
      </c>
      <c r="B288" s="7" t="s">
        <v>57</v>
      </c>
      <c r="C288" s="20">
        <v>1415</v>
      </c>
      <c r="D288" s="7" t="s">
        <v>666</v>
      </c>
      <c r="E288" s="7" t="s">
        <v>103</v>
      </c>
      <c r="F288" s="7" t="s">
        <v>83</v>
      </c>
      <c r="G288" s="7" t="s">
        <v>61</v>
      </c>
      <c r="H288" s="7" t="s">
        <v>83</v>
      </c>
      <c r="I288" s="20">
        <v>57647</v>
      </c>
      <c r="J288" s="7" t="s">
        <v>2335</v>
      </c>
      <c r="K288" s="8"/>
      <c r="L288" s="9"/>
      <c r="M288" s="9"/>
      <c r="N288" s="9"/>
      <c r="O288" s="9"/>
      <c r="P288" s="9">
        <v>20000</v>
      </c>
      <c r="Q288" s="9"/>
      <c r="R288" s="9"/>
      <c r="S288" s="9"/>
      <c r="T288" s="9"/>
      <c r="U288" s="9"/>
      <c r="V288" s="9"/>
      <c r="W288" s="9"/>
      <c r="X288" s="9">
        <v>20000</v>
      </c>
      <c r="Y288" s="9"/>
      <c r="Z288" s="21" t="s">
        <v>2336</v>
      </c>
      <c r="AA288" s="27" t="s">
        <v>2337</v>
      </c>
      <c r="AB288" s="27"/>
      <c r="AC288" s="27" t="s">
        <v>2338</v>
      </c>
      <c r="AD288" s="27"/>
      <c r="AE288" s="7"/>
      <c r="AF288" s="7" t="s">
        <v>94</v>
      </c>
      <c r="AG288" s="27" t="s">
        <v>69</v>
      </c>
      <c r="AH288" s="27"/>
      <c r="AI288" s="27"/>
      <c r="AJ288" s="27"/>
      <c r="AK288" s="27"/>
      <c r="AL288" s="27"/>
      <c r="AM288" s="27" t="s">
        <v>133</v>
      </c>
      <c r="AN288" s="27"/>
      <c r="AO288" s="27"/>
    </row>
    <row r="289" spans="1:41" s="1" customFormat="1" ht="45" customHeight="1" x14ac:dyDescent="0.15">
      <c r="A289" s="18">
        <v>100000</v>
      </c>
      <c r="B289" s="4" t="s">
        <v>57</v>
      </c>
      <c r="C289" s="18">
        <v>211600</v>
      </c>
      <c r="D289" s="4" t="s">
        <v>58</v>
      </c>
      <c r="E289" s="4" t="s">
        <v>83</v>
      </c>
      <c r="F289" s="4" t="s">
        <v>83</v>
      </c>
      <c r="G289" s="4" t="s">
        <v>134</v>
      </c>
      <c r="H289" s="4" t="s">
        <v>83</v>
      </c>
      <c r="I289" s="18">
        <v>57648</v>
      </c>
      <c r="J289" s="4" t="s">
        <v>1131</v>
      </c>
      <c r="K289" s="5"/>
      <c r="L289" s="6"/>
      <c r="M289" s="6"/>
      <c r="N289" s="6"/>
      <c r="O289" s="6"/>
      <c r="P289" s="6"/>
      <c r="Q289" s="6"/>
      <c r="R289" s="6"/>
      <c r="S289" s="6"/>
      <c r="T289" s="6"/>
      <c r="U289" s="6"/>
      <c r="V289" s="6"/>
      <c r="W289" s="6"/>
      <c r="X289" s="6"/>
      <c r="Y289" s="14">
        <v>-21121</v>
      </c>
      <c r="Z289" s="19" t="s">
        <v>2339</v>
      </c>
      <c r="AA289" s="28" t="s">
        <v>1133</v>
      </c>
      <c r="AB289" s="28"/>
      <c r="AC289" s="28" t="s">
        <v>1134</v>
      </c>
      <c r="AD289" s="28"/>
      <c r="AE289" s="4"/>
      <c r="AF289" s="4" t="s">
        <v>94</v>
      </c>
      <c r="AG289" s="28" t="s">
        <v>2340</v>
      </c>
      <c r="AH289" s="28"/>
      <c r="AI289" s="28"/>
      <c r="AJ289" s="28"/>
      <c r="AK289" s="28"/>
      <c r="AL289" s="28"/>
      <c r="AM289" s="28" t="s">
        <v>83</v>
      </c>
      <c r="AN289" s="28"/>
      <c r="AO289" s="28"/>
    </row>
    <row r="290" spans="1:41" s="1" customFormat="1" ht="45" customHeight="1" x14ac:dyDescent="0.15">
      <c r="A290" s="20">
        <v>100000</v>
      </c>
      <c r="B290" s="7" t="s">
        <v>57</v>
      </c>
      <c r="C290" s="20">
        <v>9912</v>
      </c>
      <c r="D290" s="7" t="s">
        <v>102</v>
      </c>
      <c r="E290" s="7" t="s">
        <v>83</v>
      </c>
      <c r="F290" s="7" t="s">
        <v>83</v>
      </c>
      <c r="G290" s="7" t="s">
        <v>61</v>
      </c>
      <c r="H290" s="7" t="s">
        <v>83</v>
      </c>
      <c r="I290" s="20">
        <v>57711</v>
      </c>
      <c r="J290" s="7" t="s">
        <v>2451</v>
      </c>
      <c r="K290" s="8"/>
      <c r="L290" s="9"/>
      <c r="M290" s="9"/>
      <c r="N290" s="9"/>
      <c r="O290" s="9"/>
      <c r="P290" s="9">
        <v>500000</v>
      </c>
      <c r="Q290" s="9"/>
      <c r="R290" s="9"/>
      <c r="S290" s="9"/>
      <c r="T290" s="9"/>
      <c r="U290" s="9"/>
      <c r="V290" s="9"/>
      <c r="W290" s="9"/>
      <c r="X290" s="9">
        <v>500000</v>
      </c>
      <c r="Y290" s="9"/>
      <c r="Z290" s="7" t="s">
        <v>2452</v>
      </c>
      <c r="AA290" s="27" t="s">
        <v>2453</v>
      </c>
      <c r="AB290" s="27"/>
      <c r="AC290" s="27" t="s">
        <v>2454</v>
      </c>
      <c r="AD290" s="27"/>
      <c r="AE290" s="7"/>
      <c r="AF290" s="7" t="s">
        <v>94</v>
      </c>
      <c r="AG290" s="27"/>
      <c r="AH290" s="27"/>
      <c r="AI290" s="27"/>
      <c r="AJ290" s="27"/>
      <c r="AK290" s="27"/>
      <c r="AL290" s="27"/>
      <c r="AM290" s="27" t="s">
        <v>70</v>
      </c>
      <c r="AN290" s="27"/>
      <c r="AO290" s="27"/>
    </row>
    <row r="291" spans="1:41" s="1" customFormat="1" ht="45" customHeight="1" x14ac:dyDescent="0.15">
      <c r="A291" s="18">
        <v>100000</v>
      </c>
      <c r="B291" s="4" t="s">
        <v>57</v>
      </c>
      <c r="C291" s="18">
        <v>1001</v>
      </c>
      <c r="D291" s="4" t="s">
        <v>232</v>
      </c>
      <c r="E291" s="4" t="s">
        <v>72</v>
      </c>
      <c r="F291" s="4" t="s">
        <v>83</v>
      </c>
      <c r="G291" s="4" t="s">
        <v>61</v>
      </c>
      <c r="H291" s="4" t="s">
        <v>83</v>
      </c>
      <c r="I291" s="18">
        <v>57713</v>
      </c>
      <c r="J291" s="4" t="s">
        <v>2455</v>
      </c>
      <c r="K291" s="5"/>
      <c r="L291" s="6">
        <v>56959</v>
      </c>
      <c r="M291" s="6">
        <v>7786</v>
      </c>
      <c r="N291" s="6">
        <v>1537</v>
      </c>
      <c r="O291" s="6"/>
      <c r="P291" s="6"/>
      <c r="Q291" s="6"/>
      <c r="R291" s="6"/>
      <c r="S291" s="6"/>
      <c r="T291" s="6"/>
      <c r="U291" s="6"/>
      <c r="V291" s="6"/>
      <c r="W291" s="6"/>
      <c r="X291" s="6">
        <v>66282</v>
      </c>
      <c r="Y291" s="6"/>
      <c r="Z291" s="4" t="s">
        <v>2456</v>
      </c>
      <c r="AA291" s="28" t="s">
        <v>2457</v>
      </c>
      <c r="AB291" s="28"/>
      <c r="AC291" s="28" t="s">
        <v>2458</v>
      </c>
      <c r="AD291" s="28"/>
      <c r="AE291" s="4"/>
      <c r="AF291" s="4" t="s">
        <v>94</v>
      </c>
      <c r="AG291" s="28" t="s">
        <v>69</v>
      </c>
      <c r="AH291" s="28"/>
      <c r="AI291" s="28"/>
      <c r="AJ291" s="28"/>
      <c r="AK291" s="28"/>
      <c r="AL291" s="28"/>
      <c r="AM291" s="28" t="s">
        <v>83</v>
      </c>
      <c r="AN291" s="28"/>
      <c r="AO291" s="28"/>
    </row>
    <row r="292" spans="1:41" s="1" customFormat="1" ht="45" customHeight="1" x14ac:dyDescent="0.15">
      <c r="A292" s="20">
        <v>100000</v>
      </c>
      <c r="B292" s="7" t="s">
        <v>57</v>
      </c>
      <c r="C292" s="20">
        <v>171414</v>
      </c>
      <c r="D292" s="7" t="s">
        <v>1248</v>
      </c>
      <c r="E292" s="7" t="s">
        <v>83</v>
      </c>
      <c r="F292" s="7" t="s">
        <v>60</v>
      </c>
      <c r="G292" s="7" t="s">
        <v>89</v>
      </c>
      <c r="H292" s="7" t="s">
        <v>83</v>
      </c>
      <c r="I292" s="20">
        <v>57719</v>
      </c>
      <c r="J292" s="7" t="s">
        <v>2466</v>
      </c>
      <c r="K292" s="8"/>
      <c r="L292" s="9"/>
      <c r="M292" s="9"/>
      <c r="N292" s="9"/>
      <c r="O292" s="9"/>
      <c r="P292" s="9"/>
      <c r="Q292" s="9"/>
      <c r="R292" s="9"/>
      <c r="S292" s="9"/>
      <c r="T292" s="9"/>
      <c r="U292" s="9"/>
      <c r="V292" s="9"/>
      <c r="W292" s="9"/>
      <c r="X292" s="9"/>
      <c r="Y292" s="9">
        <v>1645454</v>
      </c>
      <c r="Z292" s="7" t="s">
        <v>2467</v>
      </c>
      <c r="AA292" s="27" t="s">
        <v>2468</v>
      </c>
      <c r="AB292" s="27"/>
      <c r="AC292" s="27" t="s">
        <v>2469</v>
      </c>
      <c r="AD292" s="27"/>
      <c r="AE292" s="7"/>
      <c r="AF292" s="7" t="s">
        <v>94</v>
      </c>
      <c r="AG292" s="27"/>
      <c r="AH292" s="27"/>
      <c r="AI292" s="27"/>
      <c r="AJ292" s="27"/>
      <c r="AK292" s="27"/>
      <c r="AL292" s="27"/>
      <c r="AM292" s="27" t="s">
        <v>83</v>
      </c>
      <c r="AN292" s="27"/>
      <c r="AO292" s="27"/>
    </row>
    <row r="293" spans="1:41" s="1" customFormat="1" ht="45" customHeight="1" x14ac:dyDescent="0.15">
      <c r="A293" s="36">
        <v>100000</v>
      </c>
      <c r="B293" s="28" t="s">
        <v>57</v>
      </c>
      <c r="C293" s="18">
        <v>171422</v>
      </c>
      <c r="D293" s="28" t="s">
        <v>2542</v>
      </c>
      <c r="E293" s="28" t="s">
        <v>422</v>
      </c>
      <c r="F293" s="28" t="s">
        <v>60</v>
      </c>
      <c r="G293" s="28" t="s">
        <v>61</v>
      </c>
      <c r="H293" s="28" t="s">
        <v>83</v>
      </c>
      <c r="I293" s="18">
        <v>57774</v>
      </c>
      <c r="J293" s="28" t="s">
        <v>2543</v>
      </c>
      <c r="K293" s="33">
        <v>1</v>
      </c>
      <c r="L293" s="29">
        <v>158437</v>
      </c>
      <c r="M293" s="29">
        <v>29929</v>
      </c>
      <c r="N293" s="29">
        <v>11877</v>
      </c>
      <c r="O293" s="29">
        <v>4550</v>
      </c>
      <c r="P293" s="29"/>
      <c r="Q293" s="29"/>
      <c r="R293" s="29"/>
      <c r="S293" s="29"/>
      <c r="T293" s="29"/>
      <c r="U293" s="29"/>
      <c r="V293" s="29"/>
      <c r="W293" s="29"/>
      <c r="X293" s="29">
        <v>204793</v>
      </c>
      <c r="Y293" s="29"/>
      <c r="Z293" s="25" t="s">
        <v>2544</v>
      </c>
      <c r="AA293" s="28" t="s">
        <v>2545</v>
      </c>
      <c r="AB293" s="28"/>
      <c r="AC293" s="28" t="s">
        <v>2546</v>
      </c>
      <c r="AD293" s="28"/>
      <c r="AE293" s="28"/>
      <c r="AF293" s="28" t="s">
        <v>67</v>
      </c>
      <c r="AG293" s="25" t="s">
        <v>2547</v>
      </c>
      <c r="AH293" s="25"/>
      <c r="AI293" s="25"/>
      <c r="AJ293" s="25"/>
      <c r="AK293" s="25"/>
      <c r="AL293" s="25"/>
      <c r="AM293" s="28" t="s">
        <v>70</v>
      </c>
      <c r="AN293" s="28"/>
      <c r="AO293" s="28"/>
    </row>
    <row r="294" spans="1:41" s="1" customFormat="1" ht="45" customHeight="1" x14ac:dyDescent="0.15">
      <c r="A294" s="37">
        <v>100000</v>
      </c>
      <c r="B294" s="27" t="s">
        <v>57</v>
      </c>
      <c r="C294" s="20">
        <v>9912</v>
      </c>
      <c r="D294" s="27" t="s">
        <v>102</v>
      </c>
      <c r="E294" s="27" t="s">
        <v>83</v>
      </c>
      <c r="F294" s="27" t="s">
        <v>83</v>
      </c>
      <c r="G294" s="27" t="s">
        <v>61</v>
      </c>
      <c r="H294" s="27" t="s">
        <v>83</v>
      </c>
      <c r="I294" s="20">
        <v>57775</v>
      </c>
      <c r="J294" s="27" t="s">
        <v>2548</v>
      </c>
      <c r="K294" s="34"/>
      <c r="L294" s="30"/>
      <c r="M294" s="30"/>
      <c r="N294" s="30"/>
      <c r="O294" s="30"/>
      <c r="P294" s="30">
        <v>100000</v>
      </c>
      <c r="Q294" s="30"/>
      <c r="R294" s="30"/>
      <c r="S294" s="30"/>
      <c r="T294" s="30"/>
      <c r="U294" s="30"/>
      <c r="V294" s="30"/>
      <c r="W294" s="30"/>
      <c r="X294" s="30">
        <v>100000</v>
      </c>
      <c r="Y294" s="30"/>
      <c r="Z294" s="26" t="s">
        <v>2549</v>
      </c>
      <c r="AA294" s="27" t="s">
        <v>2550</v>
      </c>
      <c r="AB294" s="27"/>
      <c r="AC294" s="26" t="s">
        <v>2551</v>
      </c>
      <c r="AD294" s="26"/>
      <c r="AE294" s="27"/>
      <c r="AF294" s="27" t="s">
        <v>94</v>
      </c>
      <c r="AG294" s="27" t="s">
        <v>1475</v>
      </c>
      <c r="AH294" s="27"/>
      <c r="AI294" s="27"/>
      <c r="AJ294" s="27"/>
      <c r="AK294" s="27"/>
      <c r="AL294" s="27"/>
      <c r="AM294" s="27" t="s">
        <v>133</v>
      </c>
      <c r="AN294" s="27"/>
      <c r="AO294" s="27"/>
    </row>
    <row r="295" spans="1:41" s="1" customFormat="1" ht="45" customHeight="1" x14ac:dyDescent="0.15">
      <c r="A295" s="18">
        <v>100000</v>
      </c>
      <c r="B295" s="4" t="s">
        <v>57</v>
      </c>
      <c r="C295" s="18">
        <v>1914</v>
      </c>
      <c r="D295" s="4" t="s">
        <v>318</v>
      </c>
      <c r="E295" s="4" t="s">
        <v>83</v>
      </c>
      <c r="F295" s="4" t="s">
        <v>83</v>
      </c>
      <c r="G295" s="4" t="s">
        <v>61</v>
      </c>
      <c r="H295" s="4" t="s">
        <v>83</v>
      </c>
      <c r="I295" s="18">
        <v>57781</v>
      </c>
      <c r="J295" s="4" t="s">
        <v>2567</v>
      </c>
      <c r="K295" s="5"/>
      <c r="L295" s="6">
        <v>1650747</v>
      </c>
      <c r="M295" s="6"/>
      <c r="N295" s="6"/>
      <c r="O295" s="6"/>
      <c r="P295" s="6"/>
      <c r="Q295" s="6"/>
      <c r="R295" s="6"/>
      <c r="S295" s="6"/>
      <c r="T295" s="6"/>
      <c r="U295" s="6"/>
      <c r="V295" s="6"/>
      <c r="W295" s="6"/>
      <c r="X295" s="6">
        <v>1650747</v>
      </c>
      <c r="Y295" s="6"/>
      <c r="Z295" s="4"/>
      <c r="AA295" s="28" t="s">
        <v>2568</v>
      </c>
      <c r="AB295" s="28"/>
      <c r="AC295" s="28" t="s">
        <v>2569</v>
      </c>
      <c r="AD295" s="28"/>
      <c r="AE295" s="4"/>
      <c r="AF295" s="4"/>
      <c r="AG295" s="28"/>
      <c r="AH295" s="28"/>
      <c r="AI295" s="28"/>
      <c r="AJ295" s="28"/>
      <c r="AK295" s="28"/>
      <c r="AL295" s="28"/>
      <c r="AM295" s="28" t="s">
        <v>83</v>
      </c>
      <c r="AN295" s="28"/>
      <c r="AO295" s="28"/>
    </row>
    <row r="296" spans="1:41" s="1" customFormat="1" ht="45" customHeight="1" x14ac:dyDescent="0.15">
      <c r="A296" s="20">
        <v>100000</v>
      </c>
      <c r="B296" s="7" t="s">
        <v>57</v>
      </c>
      <c r="C296" s="20">
        <v>1912</v>
      </c>
      <c r="D296" s="7" t="s">
        <v>471</v>
      </c>
      <c r="E296" s="7" t="s">
        <v>83</v>
      </c>
      <c r="F296" s="7" t="s">
        <v>83</v>
      </c>
      <c r="G296" s="7" t="s">
        <v>61</v>
      </c>
      <c r="H296" s="7" t="s">
        <v>83</v>
      </c>
      <c r="I296" s="20">
        <v>57782</v>
      </c>
      <c r="J296" s="7" t="s">
        <v>2570</v>
      </c>
      <c r="K296" s="8"/>
      <c r="L296" s="9">
        <v>2194510</v>
      </c>
      <c r="M296" s="9"/>
      <c r="N296" s="9"/>
      <c r="O296" s="9"/>
      <c r="P296" s="9"/>
      <c r="Q296" s="9"/>
      <c r="R296" s="9"/>
      <c r="S296" s="9"/>
      <c r="T296" s="9"/>
      <c r="U296" s="9"/>
      <c r="V296" s="9"/>
      <c r="W296" s="9"/>
      <c r="X296" s="9">
        <v>2194510</v>
      </c>
      <c r="Y296" s="9"/>
      <c r="Z296" s="7"/>
      <c r="AA296" s="27" t="s">
        <v>2571</v>
      </c>
      <c r="AB296" s="27"/>
      <c r="AC296" s="27"/>
      <c r="AD296" s="27"/>
      <c r="AE296" s="7"/>
      <c r="AF296" s="7"/>
      <c r="AG296" s="27"/>
      <c r="AH296" s="27"/>
      <c r="AI296" s="27"/>
      <c r="AJ296" s="27"/>
      <c r="AK296" s="27"/>
      <c r="AL296" s="27"/>
      <c r="AM296" s="27" t="s">
        <v>83</v>
      </c>
      <c r="AN296" s="27"/>
      <c r="AO296" s="27"/>
    </row>
    <row r="297" spans="1:41" s="1" customFormat="1" ht="45" customHeight="1" x14ac:dyDescent="0.15">
      <c r="A297" s="18">
        <v>100000</v>
      </c>
      <c r="B297" s="4" t="s">
        <v>57</v>
      </c>
      <c r="C297" s="18">
        <v>1912</v>
      </c>
      <c r="D297" s="4" t="s">
        <v>471</v>
      </c>
      <c r="E297" s="4" t="s">
        <v>83</v>
      </c>
      <c r="F297" s="4" t="s">
        <v>83</v>
      </c>
      <c r="G297" s="4" t="s">
        <v>89</v>
      </c>
      <c r="H297" s="4" t="s">
        <v>83</v>
      </c>
      <c r="I297" s="18">
        <v>57785</v>
      </c>
      <c r="J297" s="4" t="s">
        <v>2580</v>
      </c>
      <c r="K297" s="5"/>
      <c r="L297" s="6"/>
      <c r="M297" s="6"/>
      <c r="N297" s="6"/>
      <c r="O297" s="6"/>
      <c r="P297" s="6"/>
      <c r="Q297" s="6"/>
      <c r="R297" s="6"/>
      <c r="S297" s="6"/>
      <c r="T297" s="6"/>
      <c r="U297" s="6"/>
      <c r="V297" s="6"/>
      <c r="W297" s="6"/>
      <c r="X297" s="6"/>
      <c r="Y297" s="6">
        <v>1000000</v>
      </c>
      <c r="Z297" s="4" t="s">
        <v>2559</v>
      </c>
      <c r="AA297" s="28" t="s">
        <v>2560</v>
      </c>
      <c r="AB297" s="28"/>
      <c r="AC297" s="28" t="s">
        <v>2559</v>
      </c>
      <c r="AD297" s="28"/>
      <c r="AE297" s="4"/>
      <c r="AF297" s="4" t="s">
        <v>94</v>
      </c>
      <c r="AG297" s="28"/>
      <c r="AH297" s="28"/>
      <c r="AI297" s="28"/>
      <c r="AJ297" s="28"/>
      <c r="AK297" s="28"/>
      <c r="AL297" s="28"/>
      <c r="AM297" s="28" t="s">
        <v>83</v>
      </c>
      <c r="AN297" s="28"/>
      <c r="AO297" s="28"/>
    </row>
    <row r="298" spans="1:41" s="1" customFormat="1" ht="45" customHeight="1" x14ac:dyDescent="0.15">
      <c r="A298" s="37">
        <v>100000</v>
      </c>
      <c r="B298" s="27" t="s">
        <v>57</v>
      </c>
      <c r="C298" s="20">
        <v>1621</v>
      </c>
      <c r="D298" s="27" t="s">
        <v>432</v>
      </c>
      <c r="E298" s="27" t="s">
        <v>126</v>
      </c>
      <c r="F298" s="27" t="s">
        <v>73</v>
      </c>
      <c r="G298" s="27" t="s">
        <v>128</v>
      </c>
      <c r="H298" s="27" t="s">
        <v>493</v>
      </c>
      <c r="I298" s="20">
        <v>57786</v>
      </c>
      <c r="J298" s="27" t="s">
        <v>2581</v>
      </c>
      <c r="K298" s="34"/>
      <c r="L298" s="30"/>
      <c r="M298" s="30"/>
      <c r="N298" s="30"/>
      <c r="O298" s="30"/>
      <c r="P298" s="30">
        <v>262000</v>
      </c>
      <c r="Q298" s="30"/>
      <c r="R298" s="30"/>
      <c r="S298" s="30"/>
      <c r="T298" s="30"/>
      <c r="U298" s="30"/>
      <c r="V298" s="30"/>
      <c r="W298" s="30"/>
      <c r="X298" s="30">
        <v>262000</v>
      </c>
      <c r="Y298" s="30"/>
      <c r="Z298" s="26" t="s">
        <v>2582</v>
      </c>
      <c r="AA298" s="27" t="s">
        <v>2583</v>
      </c>
      <c r="AB298" s="27"/>
      <c r="AC298" s="27" t="s">
        <v>2584</v>
      </c>
      <c r="AD298" s="27"/>
      <c r="AE298" s="27"/>
      <c r="AF298" s="27" t="s">
        <v>67</v>
      </c>
      <c r="AG298" s="26" t="s">
        <v>2585</v>
      </c>
      <c r="AH298" s="26"/>
      <c r="AI298" s="26"/>
      <c r="AJ298" s="26"/>
      <c r="AK298" s="26"/>
      <c r="AL298" s="26"/>
      <c r="AM298" s="27" t="s">
        <v>179</v>
      </c>
      <c r="AN298" s="27"/>
      <c r="AO298" s="27"/>
    </row>
    <row r="299" spans="1:41" s="1" customFormat="1" ht="45" customHeight="1" x14ac:dyDescent="0.15">
      <c r="A299" s="18">
        <v>100000</v>
      </c>
      <c r="B299" s="4" t="s">
        <v>57</v>
      </c>
      <c r="C299" s="18">
        <v>1912</v>
      </c>
      <c r="D299" s="4" t="s">
        <v>471</v>
      </c>
      <c r="E299" s="4" t="s">
        <v>83</v>
      </c>
      <c r="F299" s="4" t="s">
        <v>83</v>
      </c>
      <c r="G299" s="4" t="s">
        <v>61</v>
      </c>
      <c r="H299" s="4" t="s">
        <v>83</v>
      </c>
      <c r="I299" s="18">
        <v>57788</v>
      </c>
      <c r="J299" s="4" t="s">
        <v>2586</v>
      </c>
      <c r="K299" s="5"/>
      <c r="L299" s="14">
        <v>-1269350</v>
      </c>
      <c r="M299" s="6"/>
      <c r="N299" s="6"/>
      <c r="O299" s="6"/>
      <c r="P299" s="6"/>
      <c r="Q299" s="6"/>
      <c r="R299" s="6"/>
      <c r="S299" s="6"/>
      <c r="T299" s="6"/>
      <c r="U299" s="6"/>
      <c r="V299" s="6"/>
      <c r="W299" s="6"/>
      <c r="X299" s="14">
        <v>-1269350</v>
      </c>
      <c r="Y299" s="6"/>
      <c r="Z299" s="4"/>
      <c r="AA299" s="28" t="s">
        <v>2587</v>
      </c>
      <c r="AB299" s="28"/>
      <c r="AC299" s="28" t="s">
        <v>2588</v>
      </c>
      <c r="AD299" s="28"/>
      <c r="AE299" s="4"/>
      <c r="AF299" s="4"/>
      <c r="AG299" s="28"/>
      <c r="AH299" s="28"/>
      <c r="AI299" s="28"/>
      <c r="AJ299" s="28"/>
      <c r="AK299" s="28"/>
      <c r="AL299" s="28"/>
      <c r="AM299" s="28" t="s">
        <v>83</v>
      </c>
      <c r="AN299" s="28"/>
      <c r="AO299" s="28"/>
    </row>
    <row r="300" spans="1:41" s="1" customFormat="1" ht="45" customHeight="1" x14ac:dyDescent="0.15">
      <c r="A300" s="20">
        <v>100000</v>
      </c>
      <c r="B300" s="7" t="s">
        <v>57</v>
      </c>
      <c r="C300" s="20">
        <v>2114</v>
      </c>
      <c r="D300" s="7" t="s">
        <v>88</v>
      </c>
      <c r="E300" s="7" t="s">
        <v>72</v>
      </c>
      <c r="F300" s="7" t="s">
        <v>307</v>
      </c>
      <c r="G300" s="7" t="s">
        <v>61</v>
      </c>
      <c r="H300" s="7" t="s">
        <v>479</v>
      </c>
      <c r="I300" s="20">
        <v>57791</v>
      </c>
      <c r="J300" s="7" t="s">
        <v>2589</v>
      </c>
      <c r="K300" s="8">
        <v>1</v>
      </c>
      <c r="L300" s="9">
        <v>64805</v>
      </c>
      <c r="M300" s="9">
        <v>16877</v>
      </c>
      <c r="N300" s="9">
        <v>9350</v>
      </c>
      <c r="O300" s="9"/>
      <c r="P300" s="9"/>
      <c r="Q300" s="9">
        <v>4500</v>
      </c>
      <c r="R300" s="9"/>
      <c r="S300" s="9"/>
      <c r="T300" s="9"/>
      <c r="U300" s="9"/>
      <c r="V300" s="9"/>
      <c r="W300" s="9"/>
      <c r="X300" s="9">
        <v>95532</v>
      </c>
      <c r="Y300" s="9"/>
      <c r="Z300" s="7" t="s">
        <v>2590</v>
      </c>
      <c r="AA300" s="27" t="s">
        <v>2591</v>
      </c>
      <c r="AB300" s="27"/>
      <c r="AC300" s="27" t="s">
        <v>2592</v>
      </c>
      <c r="AD300" s="27"/>
      <c r="AE300" s="7"/>
      <c r="AF300" s="7" t="s">
        <v>67</v>
      </c>
      <c r="AG300" s="26" t="s">
        <v>2593</v>
      </c>
      <c r="AH300" s="26"/>
      <c r="AI300" s="26"/>
      <c r="AJ300" s="26"/>
      <c r="AK300" s="26"/>
      <c r="AL300" s="26"/>
      <c r="AM300" s="27" t="s">
        <v>179</v>
      </c>
      <c r="AN300" s="27"/>
      <c r="AO300" s="27"/>
    </row>
    <row r="301" spans="1:41" s="1" customFormat="1" ht="45" customHeight="1" x14ac:dyDescent="0.15">
      <c r="A301" s="18">
        <v>100000</v>
      </c>
      <c r="B301" s="4" t="s">
        <v>57</v>
      </c>
      <c r="C301" s="18">
        <v>1914</v>
      </c>
      <c r="D301" s="4" t="s">
        <v>318</v>
      </c>
      <c r="E301" s="4" t="s">
        <v>83</v>
      </c>
      <c r="F301" s="4" t="s">
        <v>60</v>
      </c>
      <c r="G301" s="4" t="s">
        <v>61</v>
      </c>
      <c r="H301" s="4" t="s">
        <v>83</v>
      </c>
      <c r="I301" s="18">
        <v>57793</v>
      </c>
      <c r="J301" s="4" t="s">
        <v>2596</v>
      </c>
      <c r="K301" s="5">
        <v>1</v>
      </c>
      <c r="L301" s="6">
        <v>232711</v>
      </c>
      <c r="M301" s="6">
        <v>297225</v>
      </c>
      <c r="N301" s="6">
        <v>11556</v>
      </c>
      <c r="O301" s="6"/>
      <c r="P301" s="6"/>
      <c r="Q301" s="6"/>
      <c r="R301" s="6"/>
      <c r="S301" s="6"/>
      <c r="T301" s="6"/>
      <c r="U301" s="6"/>
      <c r="V301" s="6"/>
      <c r="W301" s="6"/>
      <c r="X301" s="6">
        <v>541492</v>
      </c>
      <c r="Y301" s="6"/>
      <c r="Z301" s="4"/>
      <c r="AA301" s="28" t="s">
        <v>2597</v>
      </c>
      <c r="AB301" s="28"/>
      <c r="AC301" s="28" t="s">
        <v>2598</v>
      </c>
      <c r="AD301" s="28"/>
      <c r="AE301" s="4"/>
      <c r="AF301" s="4"/>
      <c r="AG301" s="28"/>
      <c r="AH301" s="28"/>
      <c r="AI301" s="28"/>
      <c r="AJ301" s="28"/>
      <c r="AK301" s="28"/>
      <c r="AL301" s="28"/>
      <c r="AM301" s="28" t="s">
        <v>70</v>
      </c>
      <c r="AN301" s="28"/>
      <c r="AO301" s="28"/>
    </row>
    <row r="302" spans="1:41" s="1" customFormat="1" ht="45" customHeight="1" x14ac:dyDescent="0.15">
      <c r="A302" s="20">
        <v>100000</v>
      </c>
      <c r="B302" s="7" t="s">
        <v>57</v>
      </c>
      <c r="C302" s="20">
        <v>171414</v>
      </c>
      <c r="D302" s="7" t="s">
        <v>1248</v>
      </c>
      <c r="E302" s="7" t="s">
        <v>83</v>
      </c>
      <c r="F302" s="7" t="s">
        <v>60</v>
      </c>
      <c r="G302" s="7" t="s">
        <v>89</v>
      </c>
      <c r="H302" s="7" t="s">
        <v>83</v>
      </c>
      <c r="I302" s="20">
        <v>57815</v>
      </c>
      <c r="J302" s="7" t="s">
        <v>2607</v>
      </c>
      <c r="K302" s="8"/>
      <c r="L302" s="9"/>
      <c r="M302" s="9"/>
      <c r="N302" s="9"/>
      <c r="O302" s="9"/>
      <c r="P302" s="9"/>
      <c r="Q302" s="9"/>
      <c r="R302" s="9"/>
      <c r="S302" s="9"/>
      <c r="T302" s="9"/>
      <c r="U302" s="9"/>
      <c r="V302" s="9"/>
      <c r="W302" s="9"/>
      <c r="X302" s="9"/>
      <c r="Y302" s="9">
        <v>4301712</v>
      </c>
      <c r="Z302" s="7" t="s">
        <v>2467</v>
      </c>
      <c r="AA302" s="27" t="s">
        <v>2468</v>
      </c>
      <c r="AB302" s="27"/>
      <c r="AC302" s="27" t="s">
        <v>2469</v>
      </c>
      <c r="AD302" s="27"/>
      <c r="AE302" s="7"/>
      <c r="AF302" s="7" t="s">
        <v>94</v>
      </c>
      <c r="AG302" s="27"/>
      <c r="AH302" s="27"/>
      <c r="AI302" s="27"/>
      <c r="AJ302" s="27"/>
      <c r="AK302" s="27"/>
      <c r="AL302" s="27"/>
      <c r="AM302" s="27" t="s">
        <v>83</v>
      </c>
      <c r="AN302" s="27"/>
      <c r="AO302" s="27"/>
    </row>
    <row r="303" spans="1:41" s="1" customFormat="1" ht="45" customHeight="1" x14ac:dyDescent="0.15">
      <c r="A303" s="18">
        <v>100000</v>
      </c>
      <c r="B303" s="4" t="s">
        <v>57</v>
      </c>
      <c r="C303" s="18">
        <v>9912</v>
      </c>
      <c r="D303" s="4" t="s">
        <v>102</v>
      </c>
      <c r="E303" s="4" t="s">
        <v>83</v>
      </c>
      <c r="F303" s="4" t="s">
        <v>83</v>
      </c>
      <c r="G303" s="4" t="s">
        <v>83</v>
      </c>
      <c r="H303" s="4" t="s">
        <v>83</v>
      </c>
      <c r="I303" s="18">
        <v>57816</v>
      </c>
      <c r="J303" s="4" t="s">
        <v>2608</v>
      </c>
      <c r="K303" s="5"/>
      <c r="L303" s="6">
        <v>2574051</v>
      </c>
      <c r="M303" s="6"/>
      <c r="N303" s="6"/>
      <c r="O303" s="6"/>
      <c r="P303" s="6"/>
      <c r="Q303" s="6"/>
      <c r="R303" s="6"/>
      <c r="S303" s="6"/>
      <c r="T303" s="6"/>
      <c r="U303" s="6"/>
      <c r="V303" s="6"/>
      <c r="W303" s="6"/>
      <c r="X303" s="6">
        <v>2574051</v>
      </c>
      <c r="Y303" s="6"/>
      <c r="Z303" s="4" t="s">
        <v>2609</v>
      </c>
      <c r="AA303" s="28" t="s">
        <v>2610</v>
      </c>
      <c r="AB303" s="28"/>
      <c r="AC303" s="28" t="s">
        <v>2609</v>
      </c>
      <c r="AD303" s="28"/>
      <c r="AE303" s="4"/>
      <c r="AF303" s="4" t="s">
        <v>67</v>
      </c>
      <c r="AG303" s="28"/>
      <c r="AH303" s="28"/>
      <c r="AI303" s="28"/>
      <c r="AJ303" s="28"/>
      <c r="AK303" s="28"/>
      <c r="AL303" s="28"/>
      <c r="AM303" s="28" t="s">
        <v>83</v>
      </c>
      <c r="AN303" s="28"/>
      <c r="AO303" s="28"/>
    </row>
    <row r="304" spans="1:41" s="1" customFormat="1" ht="45" customHeight="1" x14ac:dyDescent="0.15">
      <c r="A304" s="20">
        <v>100000</v>
      </c>
      <c r="B304" s="7" t="s">
        <v>57</v>
      </c>
      <c r="C304" s="20">
        <v>1716</v>
      </c>
      <c r="D304" s="7" t="s">
        <v>1290</v>
      </c>
      <c r="E304" s="7" t="s">
        <v>83</v>
      </c>
      <c r="F304" s="7" t="s">
        <v>622</v>
      </c>
      <c r="G304" s="7" t="s">
        <v>83</v>
      </c>
      <c r="H304" s="7" t="s">
        <v>853</v>
      </c>
      <c r="I304" s="20">
        <v>57817</v>
      </c>
      <c r="J304" s="7" t="s">
        <v>2611</v>
      </c>
      <c r="K304" s="8"/>
      <c r="L304" s="9"/>
      <c r="M304" s="9"/>
      <c r="N304" s="9"/>
      <c r="O304" s="9"/>
      <c r="P304" s="9">
        <v>5000000</v>
      </c>
      <c r="Q304" s="9"/>
      <c r="R304" s="9"/>
      <c r="S304" s="9"/>
      <c r="T304" s="9"/>
      <c r="U304" s="9"/>
      <c r="V304" s="9"/>
      <c r="W304" s="9"/>
      <c r="X304" s="9">
        <v>5000000</v>
      </c>
      <c r="Y304" s="9"/>
      <c r="Z304" s="7" t="s">
        <v>2612</v>
      </c>
      <c r="AA304" s="27" t="s">
        <v>2613</v>
      </c>
      <c r="AB304" s="27"/>
      <c r="AC304" s="27" t="s">
        <v>2612</v>
      </c>
      <c r="AD304" s="27"/>
      <c r="AE304" s="7"/>
      <c r="AF304" s="7"/>
      <c r="AG304" s="27"/>
      <c r="AH304" s="27"/>
      <c r="AI304" s="27"/>
      <c r="AJ304" s="27"/>
      <c r="AK304" s="27"/>
      <c r="AL304" s="27"/>
      <c r="AM304" s="27" t="s">
        <v>179</v>
      </c>
      <c r="AN304" s="27"/>
      <c r="AO304" s="27"/>
    </row>
    <row r="305" spans="1:41" s="1" customFormat="1" ht="45" customHeight="1" x14ac:dyDescent="0.15">
      <c r="A305" s="36">
        <v>100000</v>
      </c>
      <c r="B305" s="28" t="s">
        <v>57</v>
      </c>
      <c r="C305" s="18">
        <v>1716</v>
      </c>
      <c r="D305" s="28" t="s">
        <v>1290</v>
      </c>
      <c r="E305" s="28" t="s">
        <v>83</v>
      </c>
      <c r="F305" s="28" t="s">
        <v>127</v>
      </c>
      <c r="G305" s="28" t="s">
        <v>61</v>
      </c>
      <c r="H305" s="28" t="s">
        <v>853</v>
      </c>
      <c r="I305" s="18">
        <v>57818</v>
      </c>
      <c r="J305" s="28" t="s">
        <v>2614</v>
      </c>
      <c r="K305" s="33"/>
      <c r="L305" s="29"/>
      <c r="M305" s="29"/>
      <c r="N305" s="29"/>
      <c r="O305" s="29"/>
      <c r="P305" s="29"/>
      <c r="Q305" s="29"/>
      <c r="R305" s="29"/>
      <c r="S305" s="29"/>
      <c r="T305" s="29"/>
      <c r="U305" s="29"/>
      <c r="V305" s="29"/>
      <c r="W305" s="29"/>
      <c r="X305" s="29"/>
      <c r="Y305" s="29">
        <v>2697000</v>
      </c>
      <c r="Z305" s="25" t="s">
        <v>2615</v>
      </c>
      <c r="AA305" s="28" t="s">
        <v>2616</v>
      </c>
      <c r="AB305" s="28"/>
      <c r="AC305" s="28" t="s">
        <v>2617</v>
      </c>
      <c r="AD305" s="28"/>
      <c r="AE305" s="28"/>
      <c r="AF305" s="28"/>
      <c r="AG305" s="28"/>
      <c r="AH305" s="28"/>
      <c r="AI305" s="28"/>
      <c r="AJ305" s="28"/>
      <c r="AK305" s="28"/>
      <c r="AL305" s="28"/>
      <c r="AM305" s="28" t="s">
        <v>83</v>
      </c>
      <c r="AN305" s="28"/>
      <c r="AO305" s="28"/>
    </row>
    <row r="306" spans="1:41" s="1" customFormat="1" ht="45" customHeight="1" x14ac:dyDescent="0.15">
      <c r="A306" s="37">
        <v>100000</v>
      </c>
      <c r="B306" s="27" t="s">
        <v>57</v>
      </c>
      <c r="C306" s="20">
        <v>1912</v>
      </c>
      <c r="D306" s="27" t="s">
        <v>471</v>
      </c>
      <c r="E306" s="27" t="s">
        <v>83</v>
      </c>
      <c r="F306" s="27" t="s">
        <v>83</v>
      </c>
      <c r="G306" s="27" t="s">
        <v>104</v>
      </c>
      <c r="H306" s="27" t="s">
        <v>83</v>
      </c>
      <c r="I306" s="20">
        <v>57820</v>
      </c>
      <c r="J306" s="27" t="s">
        <v>2622</v>
      </c>
      <c r="K306" s="34"/>
      <c r="L306" s="30"/>
      <c r="M306" s="30"/>
      <c r="N306" s="30">
        <v>626600</v>
      </c>
      <c r="O306" s="30"/>
      <c r="P306" s="30"/>
      <c r="Q306" s="30"/>
      <c r="R306" s="30"/>
      <c r="S306" s="30"/>
      <c r="T306" s="30"/>
      <c r="U306" s="30"/>
      <c r="V306" s="30"/>
      <c r="W306" s="30"/>
      <c r="X306" s="30">
        <v>626600</v>
      </c>
      <c r="Y306" s="30"/>
      <c r="Z306" s="26" t="s">
        <v>2623</v>
      </c>
      <c r="AA306" s="27" t="s">
        <v>2587</v>
      </c>
      <c r="AB306" s="27"/>
      <c r="AC306" s="26" t="s">
        <v>2623</v>
      </c>
      <c r="AD306" s="26"/>
      <c r="AE306" s="27"/>
      <c r="AF306" s="27" t="s">
        <v>94</v>
      </c>
      <c r="AG306" s="27"/>
      <c r="AH306" s="27"/>
      <c r="AI306" s="27"/>
      <c r="AJ306" s="27"/>
      <c r="AK306" s="27"/>
      <c r="AL306" s="27"/>
      <c r="AM306" s="27" t="s">
        <v>83</v>
      </c>
      <c r="AN306" s="27"/>
      <c r="AO306" s="27"/>
    </row>
    <row r="307" spans="1:41" s="1" customFormat="1" ht="45" customHeight="1" x14ac:dyDescent="0.15">
      <c r="A307" s="18">
        <v>100000</v>
      </c>
      <c r="B307" s="4" t="s">
        <v>57</v>
      </c>
      <c r="C307" s="18">
        <v>1101</v>
      </c>
      <c r="D307" s="4" t="s">
        <v>2108</v>
      </c>
      <c r="E307" s="4" t="s">
        <v>83</v>
      </c>
      <c r="F307" s="4" t="s">
        <v>83</v>
      </c>
      <c r="G307" s="4" t="s">
        <v>83</v>
      </c>
      <c r="H307" s="4" t="s">
        <v>83</v>
      </c>
      <c r="I307" s="18">
        <v>57824</v>
      </c>
      <c r="J307" s="4" t="s">
        <v>2635</v>
      </c>
      <c r="K307" s="5"/>
      <c r="L307" s="14">
        <v>-16599</v>
      </c>
      <c r="M307" s="6"/>
      <c r="N307" s="6"/>
      <c r="O307" s="6"/>
      <c r="P307" s="6"/>
      <c r="Q307" s="6"/>
      <c r="R307" s="6"/>
      <c r="S307" s="6"/>
      <c r="T307" s="6"/>
      <c r="U307" s="6"/>
      <c r="V307" s="6"/>
      <c r="W307" s="6"/>
      <c r="X307" s="14">
        <v>-16599</v>
      </c>
      <c r="Y307" s="6"/>
      <c r="Z307" s="4" t="s">
        <v>2636</v>
      </c>
      <c r="AA307" s="28" t="s">
        <v>2133</v>
      </c>
      <c r="AB307" s="28"/>
      <c r="AC307" s="28"/>
      <c r="AD307" s="28"/>
      <c r="AE307" s="4"/>
      <c r="AF307" s="4" t="s">
        <v>67</v>
      </c>
      <c r="AG307" s="28"/>
      <c r="AH307" s="28"/>
      <c r="AI307" s="28"/>
      <c r="AJ307" s="28"/>
      <c r="AK307" s="28"/>
      <c r="AL307" s="28"/>
      <c r="AM307" s="28" t="s">
        <v>83</v>
      </c>
      <c r="AN307" s="28"/>
      <c r="AO307" s="28"/>
    </row>
    <row r="308" spans="1:41" s="1" customFormat="1" ht="45" customHeight="1" x14ac:dyDescent="0.15">
      <c r="A308" s="20">
        <v>100000</v>
      </c>
      <c r="B308" s="7" t="s">
        <v>57</v>
      </c>
      <c r="C308" s="20">
        <v>1102</v>
      </c>
      <c r="D308" s="7" t="s">
        <v>2113</v>
      </c>
      <c r="E308" s="7" t="s">
        <v>83</v>
      </c>
      <c r="F308" s="7" t="s">
        <v>83</v>
      </c>
      <c r="G308" s="7" t="s">
        <v>83</v>
      </c>
      <c r="H308" s="7" t="s">
        <v>83</v>
      </c>
      <c r="I308" s="20">
        <v>57825</v>
      </c>
      <c r="J308" s="7" t="s">
        <v>2637</v>
      </c>
      <c r="K308" s="8"/>
      <c r="L308" s="13">
        <v>-14484</v>
      </c>
      <c r="M308" s="9"/>
      <c r="N308" s="9"/>
      <c r="O308" s="9"/>
      <c r="P308" s="9"/>
      <c r="Q308" s="9"/>
      <c r="R308" s="9"/>
      <c r="S308" s="9"/>
      <c r="T308" s="9"/>
      <c r="U308" s="9"/>
      <c r="V308" s="9"/>
      <c r="W308" s="9"/>
      <c r="X308" s="13">
        <v>-14484</v>
      </c>
      <c r="Y308" s="9"/>
      <c r="Z308" s="7" t="s">
        <v>2636</v>
      </c>
      <c r="AA308" s="27" t="s">
        <v>2133</v>
      </c>
      <c r="AB308" s="27"/>
      <c r="AC308" s="27"/>
      <c r="AD308" s="27"/>
      <c r="AE308" s="7"/>
      <c r="AF308" s="7" t="s">
        <v>67</v>
      </c>
      <c r="AG308" s="27"/>
      <c r="AH308" s="27"/>
      <c r="AI308" s="27"/>
      <c r="AJ308" s="27"/>
      <c r="AK308" s="27"/>
      <c r="AL308" s="27"/>
      <c r="AM308" s="27" t="s">
        <v>83</v>
      </c>
      <c r="AN308" s="27"/>
      <c r="AO308" s="27"/>
    </row>
    <row r="309" spans="1:41" s="1" customFormat="1" ht="45" customHeight="1" x14ac:dyDescent="0.15">
      <c r="A309" s="18">
        <v>100000</v>
      </c>
      <c r="B309" s="4" t="s">
        <v>57</v>
      </c>
      <c r="C309" s="18">
        <v>1103</v>
      </c>
      <c r="D309" s="4" t="s">
        <v>2115</v>
      </c>
      <c r="E309" s="4" t="s">
        <v>83</v>
      </c>
      <c r="F309" s="4" t="s">
        <v>83</v>
      </c>
      <c r="G309" s="4" t="s">
        <v>83</v>
      </c>
      <c r="H309" s="4" t="s">
        <v>83</v>
      </c>
      <c r="I309" s="18">
        <v>57826</v>
      </c>
      <c r="J309" s="4" t="s">
        <v>2638</v>
      </c>
      <c r="K309" s="5"/>
      <c r="L309" s="14">
        <v>-12313</v>
      </c>
      <c r="M309" s="6"/>
      <c r="N309" s="6"/>
      <c r="O309" s="6"/>
      <c r="P309" s="6"/>
      <c r="Q309" s="6"/>
      <c r="R309" s="6"/>
      <c r="S309" s="6"/>
      <c r="T309" s="6"/>
      <c r="U309" s="6"/>
      <c r="V309" s="6"/>
      <c r="W309" s="6"/>
      <c r="X309" s="14">
        <v>-12313</v>
      </c>
      <c r="Y309" s="6"/>
      <c r="Z309" s="4" t="s">
        <v>2639</v>
      </c>
      <c r="AA309" s="28" t="s">
        <v>2133</v>
      </c>
      <c r="AB309" s="28"/>
      <c r="AC309" s="28"/>
      <c r="AD309" s="28"/>
      <c r="AE309" s="4"/>
      <c r="AF309" s="4" t="s">
        <v>67</v>
      </c>
      <c r="AG309" s="28"/>
      <c r="AH309" s="28"/>
      <c r="AI309" s="28"/>
      <c r="AJ309" s="28"/>
      <c r="AK309" s="28"/>
      <c r="AL309" s="28"/>
      <c r="AM309" s="28" t="s">
        <v>83</v>
      </c>
      <c r="AN309" s="28"/>
      <c r="AO309" s="28"/>
    </row>
    <row r="310" spans="1:41" s="1" customFormat="1" ht="45" customHeight="1" x14ac:dyDescent="0.15">
      <c r="A310" s="20">
        <v>100000</v>
      </c>
      <c r="B310" s="7" t="s">
        <v>57</v>
      </c>
      <c r="C310" s="20">
        <v>1104</v>
      </c>
      <c r="D310" s="7" t="s">
        <v>2118</v>
      </c>
      <c r="E310" s="7" t="s">
        <v>83</v>
      </c>
      <c r="F310" s="7" t="s">
        <v>83</v>
      </c>
      <c r="G310" s="7" t="s">
        <v>83</v>
      </c>
      <c r="H310" s="7" t="s">
        <v>83</v>
      </c>
      <c r="I310" s="20">
        <v>57827</v>
      </c>
      <c r="J310" s="7" t="s">
        <v>2640</v>
      </c>
      <c r="K310" s="8"/>
      <c r="L310" s="13">
        <v>-14238</v>
      </c>
      <c r="M310" s="9"/>
      <c r="N310" s="9"/>
      <c r="O310" s="9"/>
      <c r="P310" s="9"/>
      <c r="Q310" s="9"/>
      <c r="R310" s="9"/>
      <c r="S310" s="9"/>
      <c r="T310" s="9"/>
      <c r="U310" s="9"/>
      <c r="V310" s="9"/>
      <c r="W310" s="9"/>
      <c r="X310" s="13">
        <v>-14238</v>
      </c>
      <c r="Y310" s="9"/>
      <c r="Z310" s="7" t="s">
        <v>2639</v>
      </c>
      <c r="AA310" s="27" t="s">
        <v>2133</v>
      </c>
      <c r="AB310" s="27"/>
      <c r="AC310" s="27"/>
      <c r="AD310" s="27"/>
      <c r="AE310" s="7"/>
      <c r="AF310" s="7" t="s">
        <v>67</v>
      </c>
      <c r="AG310" s="27"/>
      <c r="AH310" s="27"/>
      <c r="AI310" s="27"/>
      <c r="AJ310" s="27"/>
      <c r="AK310" s="27"/>
      <c r="AL310" s="27"/>
      <c r="AM310" s="27" t="s">
        <v>83</v>
      </c>
      <c r="AN310" s="27"/>
      <c r="AO310" s="27"/>
    </row>
    <row r="311" spans="1:41" s="1" customFormat="1" ht="45" customHeight="1" x14ac:dyDescent="0.15">
      <c r="A311" s="18">
        <v>100000</v>
      </c>
      <c r="B311" s="4" t="s">
        <v>57</v>
      </c>
      <c r="C311" s="18">
        <v>1105</v>
      </c>
      <c r="D311" s="4" t="s">
        <v>2120</v>
      </c>
      <c r="E311" s="4" t="s">
        <v>83</v>
      </c>
      <c r="F311" s="4" t="s">
        <v>83</v>
      </c>
      <c r="G311" s="4" t="s">
        <v>83</v>
      </c>
      <c r="H311" s="4" t="s">
        <v>83</v>
      </c>
      <c r="I311" s="18">
        <v>57828</v>
      </c>
      <c r="J311" s="4" t="s">
        <v>2641</v>
      </c>
      <c r="K311" s="5"/>
      <c r="L311" s="14">
        <v>-15536</v>
      </c>
      <c r="M311" s="6"/>
      <c r="N311" s="6"/>
      <c r="O311" s="6"/>
      <c r="P311" s="6"/>
      <c r="Q311" s="6"/>
      <c r="R311" s="6"/>
      <c r="S311" s="6"/>
      <c r="T311" s="6"/>
      <c r="U311" s="6"/>
      <c r="V311" s="6"/>
      <c r="W311" s="6"/>
      <c r="X311" s="14">
        <v>-15536</v>
      </c>
      <c r="Y311" s="6"/>
      <c r="Z311" s="4" t="s">
        <v>2639</v>
      </c>
      <c r="AA311" s="28" t="s">
        <v>2133</v>
      </c>
      <c r="AB311" s="28"/>
      <c r="AC311" s="28"/>
      <c r="AD311" s="28"/>
      <c r="AE311" s="4"/>
      <c r="AF311" s="4" t="s">
        <v>67</v>
      </c>
      <c r="AG311" s="28"/>
      <c r="AH311" s="28"/>
      <c r="AI311" s="28"/>
      <c r="AJ311" s="28"/>
      <c r="AK311" s="28"/>
      <c r="AL311" s="28"/>
      <c r="AM311" s="28" t="s">
        <v>83</v>
      </c>
      <c r="AN311" s="28"/>
      <c r="AO311" s="28"/>
    </row>
    <row r="312" spans="1:41" s="1" customFormat="1" ht="45" customHeight="1" x14ac:dyDescent="0.15">
      <c r="A312" s="20">
        <v>100000</v>
      </c>
      <c r="B312" s="7" t="s">
        <v>57</v>
      </c>
      <c r="C312" s="20">
        <v>1106</v>
      </c>
      <c r="D312" s="7" t="s">
        <v>2123</v>
      </c>
      <c r="E312" s="7" t="s">
        <v>83</v>
      </c>
      <c r="F312" s="7" t="s">
        <v>83</v>
      </c>
      <c r="G312" s="7" t="s">
        <v>83</v>
      </c>
      <c r="H312" s="7" t="s">
        <v>83</v>
      </c>
      <c r="I312" s="20">
        <v>57829</v>
      </c>
      <c r="J312" s="7" t="s">
        <v>2642</v>
      </c>
      <c r="K312" s="8"/>
      <c r="L312" s="13">
        <v>-20516</v>
      </c>
      <c r="M312" s="9"/>
      <c r="N312" s="9"/>
      <c r="O312" s="9"/>
      <c r="P312" s="9"/>
      <c r="Q312" s="9"/>
      <c r="R312" s="9"/>
      <c r="S312" s="9"/>
      <c r="T312" s="9"/>
      <c r="U312" s="9"/>
      <c r="V312" s="9"/>
      <c r="W312" s="9"/>
      <c r="X312" s="13">
        <v>-20516</v>
      </c>
      <c r="Y312" s="9"/>
      <c r="Z312" s="7" t="s">
        <v>2639</v>
      </c>
      <c r="AA312" s="27" t="s">
        <v>2133</v>
      </c>
      <c r="AB312" s="27"/>
      <c r="AC312" s="27"/>
      <c r="AD312" s="27"/>
      <c r="AE312" s="7"/>
      <c r="AF312" s="7" t="s">
        <v>67</v>
      </c>
      <c r="AG312" s="27"/>
      <c r="AH312" s="27"/>
      <c r="AI312" s="27"/>
      <c r="AJ312" s="27"/>
      <c r="AK312" s="27"/>
      <c r="AL312" s="27"/>
      <c r="AM312" s="27" t="s">
        <v>83</v>
      </c>
      <c r="AN312" s="27"/>
      <c r="AO312" s="27"/>
    </row>
    <row r="313" spans="1:41" s="1" customFormat="1" ht="45" customHeight="1" x14ac:dyDescent="0.15">
      <c r="A313" s="18">
        <v>100000</v>
      </c>
      <c r="B313" s="4" t="s">
        <v>57</v>
      </c>
      <c r="C313" s="18">
        <v>1107</v>
      </c>
      <c r="D313" s="4" t="s">
        <v>2125</v>
      </c>
      <c r="E313" s="4" t="s">
        <v>83</v>
      </c>
      <c r="F313" s="4" t="s">
        <v>83</v>
      </c>
      <c r="G313" s="4" t="s">
        <v>83</v>
      </c>
      <c r="H313" s="4" t="s">
        <v>83</v>
      </c>
      <c r="I313" s="18">
        <v>57830</v>
      </c>
      <c r="J313" s="4" t="s">
        <v>2643</v>
      </c>
      <c r="K313" s="5"/>
      <c r="L313" s="14">
        <v>-13145</v>
      </c>
      <c r="M313" s="6"/>
      <c r="N313" s="6"/>
      <c r="O313" s="6"/>
      <c r="P313" s="6"/>
      <c r="Q313" s="6"/>
      <c r="R313" s="6"/>
      <c r="S313" s="6"/>
      <c r="T313" s="6"/>
      <c r="U313" s="6"/>
      <c r="V313" s="6"/>
      <c r="W313" s="6"/>
      <c r="X313" s="14">
        <v>-13145</v>
      </c>
      <c r="Y313" s="6"/>
      <c r="Z313" s="4" t="s">
        <v>2639</v>
      </c>
      <c r="AA313" s="28" t="s">
        <v>2133</v>
      </c>
      <c r="AB313" s="28"/>
      <c r="AC313" s="28"/>
      <c r="AD313" s="28"/>
      <c r="AE313" s="4"/>
      <c r="AF313" s="4" t="s">
        <v>67</v>
      </c>
      <c r="AG313" s="28"/>
      <c r="AH313" s="28"/>
      <c r="AI313" s="28"/>
      <c r="AJ313" s="28"/>
      <c r="AK313" s="28"/>
      <c r="AL313" s="28"/>
      <c r="AM313" s="28" t="s">
        <v>83</v>
      </c>
      <c r="AN313" s="28"/>
      <c r="AO313" s="28"/>
    </row>
    <row r="314" spans="1:41" s="1" customFormat="1" ht="45" customHeight="1" x14ac:dyDescent="0.15">
      <c r="A314" s="20">
        <v>100000</v>
      </c>
      <c r="B314" s="7" t="s">
        <v>57</v>
      </c>
      <c r="C314" s="20">
        <v>1108</v>
      </c>
      <c r="D314" s="7" t="s">
        <v>2127</v>
      </c>
      <c r="E314" s="7" t="s">
        <v>83</v>
      </c>
      <c r="F314" s="7" t="s">
        <v>83</v>
      </c>
      <c r="G314" s="7" t="s">
        <v>83</v>
      </c>
      <c r="H314" s="7" t="s">
        <v>83</v>
      </c>
      <c r="I314" s="20">
        <v>57831</v>
      </c>
      <c r="J314" s="7" t="s">
        <v>2644</v>
      </c>
      <c r="K314" s="8"/>
      <c r="L314" s="13">
        <v>-19402</v>
      </c>
      <c r="M314" s="9"/>
      <c r="N314" s="9"/>
      <c r="O314" s="9"/>
      <c r="P314" s="9"/>
      <c r="Q314" s="9"/>
      <c r="R314" s="9"/>
      <c r="S314" s="9"/>
      <c r="T314" s="9"/>
      <c r="U314" s="9"/>
      <c r="V314" s="9"/>
      <c r="W314" s="9"/>
      <c r="X314" s="13">
        <v>-19402</v>
      </c>
      <c r="Y314" s="9"/>
      <c r="Z314" s="7" t="s">
        <v>2639</v>
      </c>
      <c r="AA314" s="27" t="s">
        <v>2133</v>
      </c>
      <c r="AB314" s="27"/>
      <c r="AC314" s="27"/>
      <c r="AD314" s="27"/>
      <c r="AE314" s="7"/>
      <c r="AF314" s="7" t="s">
        <v>67</v>
      </c>
      <c r="AG314" s="27"/>
      <c r="AH314" s="27"/>
      <c r="AI314" s="27"/>
      <c r="AJ314" s="27"/>
      <c r="AK314" s="27"/>
      <c r="AL314" s="27"/>
      <c r="AM314" s="27" t="s">
        <v>83</v>
      </c>
      <c r="AN314" s="27"/>
      <c r="AO314" s="27"/>
    </row>
    <row r="315" spans="1:41" s="1" customFormat="1" ht="45" customHeight="1" x14ac:dyDescent="0.15">
      <c r="A315" s="18">
        <v>100000</v>
      </c>
      <c r="B315" s="4" t="s">
        <v>57</v>
      </c>
      <c r="C315" s="18">
        <v>1109</v>
      </c>
      <c r="D315" s="4" t="s">
        <v>2129</v>
      </c>
      <c r="E315" s="4" t="s">
        <v>83</v>
      </c>
      <c r="F315" s="4" t="s">
        <v>83</v>
      </c>
      <c r="G315" s="4" t="s">
        <v>83</v>
      </c>
      <c r="H315" s="4" t="s">
        <v>83</v>
      </c>
      <c r="I315" s="18">
        <v>57832</v>
      </c>
      <c r="J315" s="4" t="s">
        <v>2645</v>
      </c>
      <c r="K315" s="5"/>
      <c r="L315" s="14">
        <v>-14056</v>
      </c>
      <c r="M315" s="6"/>
      <c r="N315" s="6"/>
      <c r="O315" s="6"/>
      <c r="P315" s="6"/>
      <c r="Q315" s="6"/>
      <c r="R315" s="6"/>
      <c r="S315" s="6"/>
      <c r="T315" s="6"/>
      <c r="U315" s="6"/>
      <c r="V315" s="6"/>
      <c r="W315" s="6"/>
      <c r="X315" s="14">
        <v>-14056</v>
      </c>
      <c r="Y315" s="6"/>
      <c r="Z315" s="4" t="s">
        <v>2639</v>
      </c>
      <c r="AA315" s="28" t="s">
        <v>2133</v>
      </c>
      <c r="AB315" s="28"/>
      <c r="AC315" s="28"/>
      <c r="AD315" s="28"/>
      <c r="AE315" s="4"/>
      <c r="AF315" s="4" t="s">
        <v>67</v>
      </c>
      <c r="AG315" s="28"/>
      <c r="AH315" s="28"/>
      <c r="AI315" s="28"/>
      <c r="AJ315" s="28"/>
      <c r="AK315" s="28"/>
      <c r="AL315" s="28"/>
      <c r="AM315" s="28" t="s">
        <v>83</v>
      </c>
      <c r="AN315" s="28"/>
      <c r="AO315" s="28"/>
    </row>
    <row r="316" spans="1:41" s="1" customFormat="1" ht="45" customHeight="1" x14ac:dyDescent="0.15">
      <c r="A316" s="20">
        <v>100000</v>
      </c>
      <c r="B316" s="7" t="s">
        <v>57</v>
      </c>
      <c r="C316" s="20">
        <v>1611</v>
      </c>
      <c r="D316" s="7" t="s">
        <v>504</v>
      </c>
      <c r="E316" s="7" t="s">
        <v>103</v>
      </c>
      <c r="F316" s="7" t="s">
        <v>83</v>
      </c>
      <c r="G316" s="7" t="s">
        <v>61</v>
      </c>
      <c r="H316" s="7" t="s">
        <v>83</v>
      </c>
      <c r="I316" s="20">
        <v>57894</v>
      </c>
      <c r="J316" s="7" t="s">
        <v>2695</v>
      </c>
      <c r="K316" s="8"/>
      <c r="L316" s="9"/>
      <c r="M316" s="9"/>
      <c r="N316" s="9"/>
      <c r="O316" s="9"/>
      <c r="P316" s="9">
        <v>64625</v>
      </c>
      <c r="Q316" s="9"/>
      <c r="R316" s="9"/>
      <c r="S316" s="9"/>
      <c r="T316" s="9"/>
      <c r="U316" s="9"/>
      <c r="V316" s="9"/>
      <c r="W316" s="9"/>
      <c r="X316" s="9">
        <v>64625</v>
      </c>
      <c r="Y316" s="9"/>
      <c r="Z316" s="7" t="s">
        <v>2696</v>
      </c>
      <c r="AA316" s="27" t="s">
        <v>2672</v>
      </c>
      <c r="AB316" s="27"/>
      <c r="AC316" s="27" t="s">
        <v>2697</v>
      </c>
      <c r="AD316" s="27"/>
      <c r="AE316" s="7"/>
      <c r="AF316" s="7" t="s">
        <v>94</v>
      </c>
      <c r="AG316" s="27" t="s">
        <v>69</v>
      </c>
      <c r="AH316" s="27"/>
      <c r="AI316" s="27"/>
      <c r="AJ316" s="27"/>
      <c r="AK316" s="27"/>
      <c r="AL316" s="27"/>
      <c r="AM316" s="27" t="s">
        <v>83</v>
      </c>
      <c r="AN316" s="27"/>
      <c r="AO316" s="27"/>
    </row>
    <row r="317" spans="1:41" s="1" customFormat="1" ht="45" customHeight="1" x14ac:dyDescent="0.15">
      <c r="A317" s="18">
        <v>100000</v>
      </c>
      <c r="B317" s="4" t="s">
        <v>57</v>
      </c>
      <c r="C317" s="18">
        <v>1611</v>
      </c>
      <c r="D317" s="4" t="s">
        <v>504</v>
      </c>
      <c r="E317" s="4" t="s">
        <v>103</v>
      </c>
      <c r="F317" s="4" t="s">
        <v>83</v>
      </c>
      <c r="G317" s="4" t="s">
        <v>61</v>
      </c>
      <c r="H317" s="4" t="s">
        <v>83</v>
      </c>
      <c r="I317" s="18">
        <v>57896</v>
      </c>
      <c r="J317" s="4" t="s">
        <v>2702</v>
      </c>
      <c r="K317" s="5"/>
      <c r="L317" s="6"/>
      <c r="M317" s="6"/>
      <c r="N317" s="6"/>
      <c r="O317" s="6"/>
      <c r="P317" s="6">
        <v>135651</v>
      </c>
      <c r="Q317" s="6"/>
      <c r="R317" s="6"/>
      <c r="S317" s="6"/>
      <c r="T317" s="6"/>
      <c r="U317" s="6"/>
      <c r="V317" s="6"/>
      <c r="W317" s="6"/>
      <c r="X317" s="6">
        <v>135651</v>
      </c>
      <c r="Y317" s="6"/>
      <c r="Z317" s="4" t="s">
        <v>2703</v>
      </c>
      <c r="AA317" s="28" t="s">
        <v>2704</v>
      </c>
      <c r="AB317" s="28"/>
      <c r="AC317" s="28" t="s">
        <v>2705</v>
      </c>
      <c r="AD317" s="28"/>
      <c r="AE317" s="4"/>
      <c r="AF317" s="4" t="s">
        <v>94</v>
      </c>
      <c r="AG317" s="28" t="s">
        <v>69</v>
      </c>
      <c r="AH317" s="28"/>
      <c r="AI317" s="28"/>
      <c r="AJ317" s="28"/>
      <c r="AK317" s="28"/>
      <c r="AL317" s="28"/>
      <c r="AM317" s="28" t="s">
        <v>83</v>
      </c>
      <c r="AN317" s="28"/>
      <c r="AO317" s="28"/>
    </row>
    <row r="318" spans="1:41" s="1" customFormat="1" ht="45" customHeight="1" x14ac:dyDescent="0.15">
      <c r="A318" s="37">
        <v>100000</v>
      </c>
      <c r="B318" s="27" t="s">
        <v>57</v>
      </c>
      <c r="C318" s="20">
        <v>1613</v>
      </c>
      <c r="D318" s="27" t="s">
        <v>546</v>
      </c>
      <c r="E318" s="27" t="s">
        <v>103</v>
      </c>
      <c r="F318" s="27" t="s">
        <v>127</v>
      </c>
      <c r="G318" s="27" t="s">
        <v>61</v>
      </c>
      <c r="H318" s="27" t="s">
        <v>83</v>
      </c>
      <c r="I318" s="20">
        <v>57918</v>
      </c>
      <c r="J318" s="27" t="s">
        <v>2741</v>
      </c>
      <c r="K318" s="34"/>
      <c r="L318" s="30"/>
      <c r="M318" s="30"/>
      <c r="N318" s="30"/>
      <c r="O318" s="30"/>
      <c r="P318" s="30"/>
      <c r="Q318" s="30">
        <v>375000</v>
      </c>
      <c r="R318" s="30"/>
      <c r="S318" s="30"/>
      <c r="T318" s="30"/>
      <c r="U318" s="30"/>
      <c r="V318" s="30"/>
      <c r="W318" s="30"/>
      <c r="X318" s="30">
        <v>375000</v>
      </c>
      <c r="Y318" s="30"/>
      <c r="Z318" s="26" t="s">
        <v>2742</v>
      </c>
      <c r="AA318" s="27" t="s">
        <v>2743</v>
      </c>
      <c r="AB318" s="27"/>
      <c r="AC318" s="26" t="s">
        <v>2744</v>
      </c>
      <c r="AD318" s="26"/>
      <c r="AE318" s="27"/>
      <c r="AF318" s="27" t="s">
        <v>67</v>
      </c>
      <c r="AG318" s="27" t="s">
        <v>2745</v>
      </c>
      <c r="AH318" s="27"/>
      <c r="AI318" s="27"/>
      <c r="AJ318" s="27"/>
      <c r="AK318" s="27"/>
      <c r="AL318" s="27"/>
      <c r="AM318" s="27" t="s">
        <v>70</v>
      </c>
      <c r="AN318" s="27"/>
      <c r="AO318" s="27"/>
    </row>
    <row r="319" spans="1:41" s="1" customFormat="1" ht="45" customHeight="1" x14ac:dyDescent="0.15">
      <c r="A319" s="36">
        <v>100000</v>
      </c>
      <c r="B319" s="28" t="s">
        <v>57</v>
      </c>
      <c r="C319" s="18">
        <v>1914</v>
      </c>
      <c r="D319" s="28" t="s">
        <v>318</v>
      </c>
      <c r="E319" s="28" t="s">
        <v>238</v>
      </c>
      <c r="F319" s="28" t="s">
        <v>60</v>
      </c>
      <c r="G319" s="28" t="s">
        <v>61</v>
      </c>
      <c r="H319" s="28" t="s">
        <v>83</v>
      </c>
      <c r="I319" s="18">
        <v>57922</v>
      </c>
      <c r="J319" s="28" t="s">
        <v>2746</v>
      </c>
      <c r="K319" s="33"/>
      <c r="L319" s="29"/>
      <c r="M319" s="29"/>
      <c r="N319" s="29"/>
      <c r="O319" s="29"/>
      <c r="P319" s="29">
        <v>225000</v>
      </c>
      <c r="Q319" s="29"/>
      <c r="R319" s="29"/>
      <c r="S319" s="29"/>
      <c r="T319" s="29"/>
      <c r="U319" s="29"/>
      <c r="V319" s="29"/>
      <c r="W319" s="29"/>
      <c r="X319" s="29">
        <v>225000</v>
      </c>
      <c r="Y319" s="29"/>
      <c r="Z319" s="25" t="s">
        <v>2747</v>
      </c>
      <c r="AA319" s="28" t="s">
        <v>2748</v>
      </c>
      <c r="AB319" s="28"/>
      <c r="AC319" s="25" t="s">
        <v>2749</v>
      </c>
      <c r="AD319" s="25"/>
      <c r="AE319" s="28"/>
      <c r="AF319" s="28" t="s">
        <v>67</v>
      </c>
      <c r="AG319" s="25" t="s">
        <v>2750</v>
      </c>
      <c r="AH319" s="25"/>
      <c r="AI319" s="25"/>
      <c r="AJ319" s="25"/>
      <c r="AK319" s="25"/>
      <c r="AL319" s="25"/>
      <c r="AM319" s="28" t="s">
        <v>179</v>
      </c>
      <c r="AN319" s="28"/>
      <c r="AO319" s="28"/>
    </row>
    <row r="320" spans="1:41" s="1" customFormat="1" ht="45" customHeight="1" x14ac:dyDescent="0.15">
      <c r="A320" s="37">
        <v>100000</v>
      </c>
      <c r="B320" s="27" t="s">
        <v>57</v>
      </c>
      <c r="C320" s="20">
        <v>1313</v>
      </c>
      <c r="D320" s="27" t="s">
        <v>1583</v>
      </c>
      <c r="E320" s="27" t="s">
        <v>103</v>
      </c>
      <c r="F320" s="27" t="s">
        <v>127</v>
      </c>
      <c r="G320" s="27" t="s">
        <v>61</v>
      </c>
      <c r="H320" s="27" t="s">
        <v>83</v>
      </c>
      <c r="I320" s="20">
        <v>57927</v>
      </c>
      <c r="J320" s="27" t="s">
        <v>2751</v>
      </c>
      <c r="K320" s="34"/>
      <c r="L320" s="30">
        <v>229248</v>
      </c>
      <c r="M320" s="30">
        <v>47789</v>
      </c>
      <c r="N320" s="32">
        <v>-16889</v>
      </c>
      <c r="O320" s="30"/>
      <c r="P320" s="30"/>
      <c r="Q320" s="30"/>
      <c r="R320" s="30"/>
      <c r="S320" s="30"/>
      <c r="T320" s="30"/>
      <c r="U320" s="30"/>
      <c r="V320" s="30"/>
      <c r="W320" s="30"/>
      <c r="X320" s="30">
        <v>260148</v>
      </c>
      <c r="Y320" s="30"/>
      <c r="Z320" s="26" t="s">
        <v>2752</v>
      </c>
      <c r="AA320" s="27" t="s">
        <v>2753</v>
      </c>
      <c r="AB320" s="27"/>
      <c r="AC320" s="27" t="s">
        <v>2754</v>
      </c>
      <c r="AD320" s="27"/>
      <c r="AE320" s="27"/>
      <c r="AF320" s="27" t="s">
        <v>67</v>
      </c>
      <c r="AG320" s="26" t="s">
        <v>2755</v>
      </c>
      <c r="AH320" s="26"/>
      <c r="AI320" s="26"/>
      <c r="AJ320" s="26"/>
      <c r="AK320" s="26"/>
      <c r="AL320" s="26"/>
      <c r="AM320" s="27" t="s">
        <v>277</v>
      </c>
      <c r="AN320" s="27"/>
      <c r="AO320" s="27"/>
    </row>
    <row r="321" spans="1:41" s="1" customFormat="1" ht="45" customHeight="1" x14ac:dyDescent="0.15">
      <c r="A321" s="36">
        <v>100000</v>
      </c>
      <c r="B321" s="28" t="s">
        <v>57</v>
      </c>
      <c r="C321" s="18">
        <v>2114</v>
      </c>
      <c r="D321" s="28" t="s">
        <v>88</v>
      </c>
      <c r="E321" s="28" t="s">
        <v>103</v>
      </c>
      <c r="F321" s="28" t="s">
        <v>307</v>
      </c>
      <c r="G321" s="28" t="s">
        <v>128</v>
      </c>
      <c r="H321" s="28" t="s">
        <v>62</v>
      </c>
      <c r="I321" s="18">
        <v>57937</v>
      </c>
      <c r="J321" s="28" t="s">
        <v>2769</v>
      </c>
      <c r="K321" s="33">
        <v>3</v>
      </c>
      <c r="L321" s="29">
        <v>168414</v>
      </c>
      <c r="M321" s="29">
        <v>76591</v>
      </c>
      <c r="N321" s="29">
        <v>27613</v>
      </c>
      <c r="O321" s="29"/>
      <c r="P321" s="29"/>
      <c r="Q321" s="29"/>
      <c r="R321" s="29"/>
      <c r="S321" s="29"/>
      <c r="T321" s="29"/>
      <c r="U321" s="29"/>
      <c r="V321" s="29"/>
      <c r="W321" s="29"/>
      <c r="X321" s="29">
        <v>272618</v>
      </c>
      <c r="Y321" s="29">
        <v>345589</v>
      </c>
      <c r="Z321" s="25" t="s">
        <v>2770</v>
      </c>
      <c r="AA321" s="28" t="s">
        <v>2771</v>
      </c>
      <c r="AB321" s="28"/>
      <c r="AC321" s="28" t="s">
        <v>2772</v>
      </c>
      <c r="AD321" s="28"/>
      <c r="AE321" s="28"/>
      <c r="AF321" s="28" t="s">
        <v>67</v>
      </c>
      <c r="AG321" s="25" t="s">
        <v>2773</v>
      </c>
      <c r="AH321" s="25"/>
      <c r="AI321" s="25"/>
      <c r="AJ321" s="25"/>
      <c r="AK321" s="25"/>
      <c r="AL321" s="25"/>
      <c r="AM321" s="28" t="s">
        <v>179</v>
      </c>
      <c r="AN321" s="28"/>
      <c r="AO321" s="28"/>
    </row>
    <row r="322" spans="1:41" s="1" customFormat="1" ht="45" customHeight="1" x14ac:dyDescent="0.15">
      <c r="A322" s="37">
        <v>100000</v>
      </c>
      <c r="B322" s="27" t="s">
        <v>57</v>
      </c>
      <c r="C322" s="20">
        <v>110211</v>
      </c>
      <c r="D322" s="27" t="s">
        <v>2208</v>
      </c>
      <c r="E322" s="27" t="s">
        <v>103</v>
      </c>
      <c r="F322" s="27" t="s">
        <v>60</v>
      </c>
      <c r="G322" s="27" t="s">
        <v>104</v>
      </c>
      <c r="H322" s="27" t="s">
        <v>83</v>
      </c>
      <c r="I322" s="20">
        <v>57939</v>
      </c>
      <c r="J322" s="27" t="s">
        <v>2774</v>
      </c>
      <c r="K322" s="34"/>
      <c r="L322" s="30"/>
      <c r="M322" s="30"/>
      <c r="N322" s="30"/>
      <c r="O322" s="30"/>
      <c r="P322" s="30">
        <v>18337</v>
      </c>
      <c r="Q322" s="30"/>
      <c r="R322" s="30"/>
      <c r="S322" s="30"/>
      <c r="T322" s="30"/>
      <c r="U322" s="30"/>
      <c r="V322" s="30"/>
      <c r="W322" s="30"/>
      <c r="X322" s="30">
        <v>18337</v>
      </c>
      <c r="Y322" s="30"/>
      <c r="Z322" s="26" t="s">
        <v>2775</v>
      </c>
      <c r="AA322" s="27" t="s">
        <v>2206</v>
      </c>
      <c r="AB322" s="27"/>
      <c r="AC322" s="26" t="s">
        <v>2776</v>
      </c>
      <c r="AD322" s="26"/>
      <c r="AE322" s="27"/>
      <c r="AF322" s="27" t="s">
        <v>94</v>
      </c>
      <c r="AG322" s="27" t="s">
        <v>69</v>
      </c>
      <c r="AH322" s="27"/>
      <c r="AI322" s="27"/>
      <c r="AJ322" s="27"/>
      <c r="AK322" s="27"/>
      <c r="AL322" s="27"/>
      <c r="AM322" s="27" t="s">
        <v>83</v>
      </c>
      <c r="AN322" s="27"/>
      <c r="AO322" s="27"/>
    </row>
    <row r="323" spans="1:41" s="1" customFormat="1" ht="45" customHeight="1" x14ac:dyDescent="0.15">
      <c r="A323" s="36">
        <v>100000</v>
      </c>
      <c r="B323" s="28" t="s">
        <v>57</v>
      </c>
      <c r="C323" s="18">
        <v>110311</v>
      </c>
      <c r="D323" s="28" t="s">
        <v>2212</v>
      </c>
      <c r="E323" s="28" t="s">
        <v>103</v>
      </c>
      <c r="F323" s="28" t="s">
        <v>60</v>
      </c>
      <c r="G323" s="28" t="s">
        <v>104</v>
      </c>
      <c r="H323" s="28" t="s">
        <v>83</v>
      </c>
      <c r="I323" s="18">
        <v>57940</v>
      </c>
      <c r="J323" s="28" t="s">
        <v>2777</v>
      </c>
      <c r="K323" s="33"/>
      <c r="L323" s="29"/>
      <c r="M323" s="29"/>
      <c r="N323" s="29"/>
      <c r="O323" s="29"/>
      <c r="P323" s="29">
        <v>206263</v>
      </c>
      <c r="Q323" s="29"/>
      <c r="R323" s="29"/>
      <c r="S323" s="29"/>
      <c r="T323" s="29"/>
      <c r="U323" s="29"/>
      <c r="V323" s="29"/>
      <c r="W323" s="29"/>
      <c r="X323" s="29">
        <v>206263</v>
      </c>
      <c r="Y323" s="29"/>
      <c r="Z323" s="25" t="s">
        <v>2775</v>
      </c>
      <c r="AA323" s="28" t="s">
        <v>2206</v>
      </c>
      <c r="AB323" s="28"/>
      <c r="AC323" s="25" t="s">
        <v>2776</v>
      </c>
      <c r="AD323" s="25"/>
      <c r="AE323" s="28"/>
      <c r="AF323" s="28" t="s">
        <v>94</v>
      </c>
      <c r="AG323" s="28" t="s">
        <v>69</v>
      </c>
      <c r="AH323" s="28"/>
      <c r="AI323" s="28"/>
      <c r="AJ323" s="28"/>
      <c r="AK323" s="28"/>
      <c r="AL323" s="28"/>
      <c r="AM323" s="28" t="s">
        <v>83</v>
      </c>
      <c r="AN323" s="28"/>
      <c r="AO323" s="28"/>
    </row>
    <row r="324" spans="1:41" s="1" customFormat="1" ht="45" customHeight="1" x14ac:dyDescent="0.15">
      <c r="A324" s="37">
        <v>100000</v>
      </c>
      <c r="B324" s="27" t="s">
        <v>57</v>
      </c>
      <c r="C324" s="20">
        <v>1212</v>
      </c>
      <c r="D324" s="27" t="s">
        <v>1674</v>
      </c>
      <c r="E324" s="27" t="s">
        <v>103</v>
      </c>
      <c r="F324" s="27" t="s">
        <v>83</v>
      </c>
      <c r="G324" s="27" t="s">
        <v>61</v>
      </c>
      <c r="H324" s="27" t="s">
        <v>83</v>
      </c>
      <c r="I324" s="20">
        <v>57941</v>
      </c>
      <c r="J324" s="27" t="s">
        <v>2778</v>
      </c>
      <c r="K324" s="34">
        <v>1</v>
      </c>
      <c r="L324" s="30">
        <v>147576</v>
      </c>
      <c r="M324" s="30">
        <v>28355</v>
      </c>
      <c r="N324" s="30">
        <v>11585</v>
      </c>
      <c r="O324" s="30">
        <v>500</v>
      </c>
      <c r="P324" s="30">
        <v>1500</v>
      </c>
      <c r="Q324" s="30">
        <v>500</v>
      </c>
      <c r="R324" s="30"/>
      <c r="S324" s="30"/>
      <c r="T324" s="30"/>
      <c r="U324" s="30"/>
      <c r="V324" s="30"/>
      <c r="W324" s="30"/>
      <c r="X324" s="30">
        <v>190016</v>
      </c>
      <c r="Y324" s="30"/>
      <c r="Z324" s="26" t="s">
        <v>2779</v>
      </c>
      <c r="AA324" s="27" t="s">
        <v>2780</v>
      </c>
      <c r="AB324" s="27"/>
      <c r="AC324" s="26" t="s">
        <v>2781</v>
      </c>
      <c r="AD324" s="26"/>
      <c r="AE324" s="27"/>
      <c r="AF324" s="27" t="s">
        <v>94</v>
      </c>
      <c r="AG324" s="27" t="s">
        <v>255</v>
      </c>
      <c r="AH324" s="27"/>
      <c r="AI324" s="27"/>
      <c r="AJ324" s="27"/>
      <c r="AK324" s="27"/>
      <c r="AL324" s="27"/>
      <c r="AM324" s="27" t="s">
        <v>70</v>
      </c>
      <c r="AN324" s="27"/>
      <c r="AO324" s="27"/>
    </row>
    <row r="325" spans="1:41" s="1" customFormat="1" ht="45" customHeight="1" x14ac:dyDescent="0.15">
      <c r="A325" s="36">
        <v>100000</v>
      </c>
      <c r="B325" s="28" t="s">
        <v>57</v>
      </c>
      <c r="C325" s="18">
        <v>1621</v>
      </c>
      <c r="D325" s="28" t="s">
        <v>432</v>
      </c>
      <c r="E325" s="28" t="s">
        <v>238</v>
      </c>
      <c r="F325" s="28" t="s">
        <v>307</v>
      </c>
      <c r="G325" s="28" t="s">
        <v>104</v>
      </c>
      <c r="H325" s="28" t="s">
        <v>62</v>
      </c>
      <c r="I325" s="18">
        <v>57944</v>
      </c>
      <c r="J325" s="28" t="s">
        <v>2786</v>
      </c>
      <c r="K325" s="33"/>
      <c r="L325" s="29"/>
      <c r="M325" s="29"/>
      <c r="N325" s="29"/>
      <c r="O325" s="29"/>
      <c r="P325" s="29">
        <v>150000</v>
      </c>
      <c r="Q325" s="29"/>
      <c r="R325" s="29"/>
      <c r="S325" s="29"/>
      <c r="T325" s="29"/>
      <c r="U325" s="29"/>
      <c r="V325" s="29"/>
      <c r="W325" s="29"/>
      <c r="X325" s="29">
        <v>150000</v>
      </c>
      <c r="Y325" s="29"/>
      <c r="Z325" s="25" t="s">
        <v>2787</v>
      </c>
      <c r="AA325" s="28" t="s">
        <v>435</v>
      </c>
      <c r="AB325" s="28"/>
      <c r="AC325" s="25" t="s">
        <v>2788</v>
      </c>
      <c r="AD325" s="25"/>
      <c r="AE325" s="28"/>
      <c r="AF325" s="28" t="s">
        <v>94</v>
      </c>
      <c r="AG325" s="28" t="s">
        <v>2789</v>
      </c>
      <c r="AH325" s="28"/>
      <c r="AI325" s="28"/>
      <c r="AJ325" s="28"/>
      <c r="AK325" s="28"/>
      <c r="AL325" s="28"/>
      <c r="AM325" s="28" t="s">
        <v>133</v>
      </c>
      <c r="AN325" s="28"/>
      <c r="AO325" s="28"/>
    </row>
    <row r="326" spans="1:41" s="1" customFormat="1" ht="45" customHeight="1" x14ac:dyDescent="0.15">
      <c r="A326" s="20">
        <v>100000</v>
      </c>
      <c r="B326" s="7" t="s">
        <v>57</v>
      </c>
      <c r="C326" s="20">
        <v>1912</v>
      </c>
      <c r="D326" s="7" t="s">
        <v>471</v>
      </c>
      <c r="E326" s="7" t="s">
        <v>245</v>
      </c>
      <c r="F326" s="7" t="s">
        <v>60</v>
      </c>
      <c r="G326" s="7" t="s">
        <v>89</v>
      </c>
      <c r="H326" s="7" t="s">
        <v>83</v>
      </c>
      <c r="I326" s="20">
        <v>57946</v>
      </c>
      <c r="J326" s="7" t="s">
        <v>2790</v>
      </c>
      <c r="K326" s="8"/>
      <c r="L326" s="9"/>
      <c r="M326" s="9"/>
      <c r="N326" s="9"/>
      <c r="O326" s="9"/>
      <c r="P326" s="9"/>
      <c r="Q326" s="9"/>
      <c r="R326" s="9"/>
      <c r="S326" s="9"/>
      <c r="T326" s="9"/>
      <c r="U326" s="9"/>
      <c r="V326" s="9"/>
      <c r="W326" s="9"/>
      <c r="X326" s="9"/>
      <c r="Y326" s="13">
        <v>-464186</v>
      </c>
      <c r="Z326" s="21" t="s">
        <v>2791</v>
      </c>
      <c r="AA326" s="27" t="s">
        <v>2792</v>
      </c>
      <c r="AB326" s="27"/>
      <c r="AC326" s="27" t="s">
        <v>2793</v>
      </c>
      <c r="AD326" s="27"/>
      <c r="AE326" s="7"/>
      <c r="AF326" s="7" t="s">
        <v>94</v>
      </c>
      <c r="AG326" s="27"/>
      <c r="AH326" s="27"/>
      <c r="AI326" s="27"/>
      <c r="AJ326" s="27"/>
      <c r="AK326" s="27"/>
      <c r="AL326" s="27"/>
      <c r="AM326" s="27" t="s">
        <v>83</v>
      </c>
      <c r="AN326" s="27"/>
      <c r="AO326" s="27"/>
    </row>
    <row r="327" spans="1:41" s="1" customFormat="1" ht="45" customHeight="1" x14ac:dyDescent="0.15">
      <c r="A327" s="36">
        <v>100000</v>
      </c>
      <c r="B327" s="28" t="s">
        <v>57</v>
      </c>
      <c r="C327" s="18">
        <v>171413</v>
      </c>
      <c r="D327" s="28" t="s">
        <v>1403</v>
      </c>
      <c r="E327" s="28" t="s">
        <v>83</v>
      </c>
      <c r="F327" s="28" t="s">
        <v>60</v>
      </c>
      <c r="G327" s="28" t="s">
        <v>61</v>
      </c>
      <c r="H327" s="28" t="s">
        <v>83</v>
      </c>
      <c r="I327" s="18">
        <v>57949</v>
      </c>
      <c r="J327" s="28" t="s">
        <v>2794</v>
      </c>
      <c r="K327" s="33"/>
      <c r="L327" s="29"/>
      <c r="M327" s="29"/>
      <c r="N327" s="29"/>
      <c r="O327" s="29"/>
      <c r="P327" s="29">
        <v>365850</v>
      </c>
      <c r="Q327" s="29"/>
      <c r="R327" s="29"/>
      <c r="S327" s="29"/>
      <c r="T327" s="29"/>
      <c r="U327" s="29"/>
      <c r="V327" s="29"/>
      <c r="W327" s="29"/>
      <c r="X327" s="29">
        <v>365850</v>
      </c>
      <c r="Y327" s="29"/>
      <c r="Z327" s="25" t="s">
        <v>2795</v>
      </c>
      <c r="AA327" s="28" t="s">
        <v>1406</v>
      </c>
      <c r="AB327" s="28"/>
      <c r="AC327" s="28" t="s">
        <v>1406</v>
      </c>
      <c r="AD327" s="28"/>
      <c r="AE327" s="28"/>
      <c r="AF327" s="28" t="s">
        <v>67</v>
      </c>
      <c r="AG327" s="25" t="s">
        <v>2796</v>
      </c>
      <c r="AH327" s="25"/>
      <c r="AI327" s="25"/>
      <c r="AJ327" s="25"/>
      <c r="AK327" s="25"/>
      <c r="AL327" s="25"/>
      <c r="AM327" s="28" t="s">
        <v>70</v>
      </c>
      <c r="AN327" s="28"/>
      <c r="AO327" s="28"/>
    </row>
    <row r="328" spans="1:41" s="1" customFormat="1" ht="45" customHeight="1" x14ac:dyDescent="0.15">
      <c r="A328" s="37">
        <v>100000</v>
      </c>
      <c r="B328" s="27" t="s">
        <v>57</v>
      </c>
      <c r="C328" s="20">
        <v>211600</v>
      </c>
      <c r="D328" s="27" t="s">
        <v>58</v>
      </c>
      <c r="E328" s="27" t="s">
        <v>59</v>
      </c>
      <c r="F328" s="27" t="s">
        <v>60</v>
      </c>
      <c r="G328" s="27" t="s">
        <v>61</v>
      </c>
      <c r="H328" s="27" t="s">
        <v>62</v>
      </c>
      <c r="I328" s="20">
        <v>57965</v>
      </c>
      <c r="J328" s="27" t="s">
        <v>63</v>
      </c>
      <c r="K328" s="34">
        <v>1</v>
      </c>
      <c r="L328" s="30">
        <v>101870</v>
      </c>
      <c r="M328" s="30">
        <v>31470</v>
      </c>
      <c r="N328" s="30">
        <v>12326</v>
      </c>
      <c r="O328" s="30"/>
      <c r="P328" s="30"/>
      <c r="Q328" s="30">
        <v>2235</v>
      </c>
      <c r="R328" s="30"/>
      <c r="S328" s="30"/>
      <c r="T328" s="30"/>
      <c r="U328" s="30"/>
      <c r="V328" s="30"/>
      <c r="W328" s="30"/>
      <c r="X328" s="30">
        <v>147901</v>
      </c>
      <c r="Y328" s="30"/>
      <c r="Z328" s="26" t="s">
        <v>64</v>
      </c>
      <c r="AA328" s="27" t="s">
        <v>65</v>
      </c>
      <c r="AB328" s="27"/>
      <c r="AC328" s="27" t="s">
        <v>66</v>
      </c>
      <c r="AD328" s="27"/>
      <c r="AE328" s="27"/>
      <c r="AF328" s="27" t="s">
        <v>67</v>
      </c>
      <c r="AG328" s="26" t="s">
        <v>68</v>
      </c>
      <c r="AH328" s="26"/>
      <c r="AI328" s="26"/>
      <c r="AJ328" s="26"/>
      <c r="AK328" s="26"/>
      <c r="AL328" s="26"/>
      <c r="AM328" s="27" t="s">
        <v>70</v>
      </c>
      <c r="AN328" s="27"/>
      <c r="AO328" s="27"/>
    </row>
    <row r="329" spans="1:41" s="1" customFormat="1" ht="45" customHeight="1" x14ac:dyDescent="0.15">
      <c r="A329" s="36">
        <v>100000</v>
      </c>
      <c r="B329" s="28" t="s">
        <v>57</v>
      </c>
      <c r="C329" s="18">
        <v>211611</v>
      </c>
      <c r="D329" s="28" t="s">
        <v>71</v>
      </c>
      <c r="E329" s="28" t="s">
        <v>72</v>
      </c>
      <c r="F329" s="28" t="s">
        <v>73</v>
      </c>
      <c r="G329" s="28" t="s">
        <v>61</v>
      </c>
      <c r="H329" s="28" t="s">
        <v>62</v>
      </c>
      <c r="I329" s="18">
        <v>57969</v>
      </c>
      <c r="J329" s="28" t="s">
        <v>74</v>
      </c>
      <c r="K329" s="33">
        <v>4</v>
      </c>
      <c r="L329" s="29">
        <v>89289</v>
      </c>
      <c r="M329" s="29">
        <v>59276</v>
      </c>
      <c r="N329" s="29">
        <v>35100</v>
      </c>
      <c r="O329" s="29">
        <v>3000</v>
      </c>
      <c r="P329" s="29">
        <v>702500</v>
      </c>
      <c r="Q329" s="29">
        <v>8800</v>
      </c>
      <c r="R329" s="29"/>
      <c r="S329" s="29"/>
      <c r="T329" s="29"/>
      <c r="U329" s="29"/>
      <c r="V329" s="29"/>
      <c r="W329" s="29"/>
      <c r="X329" s="29">
        <v>897965</v>
      </c>
      <c r="Y329" s="29"/>
      <c r="Z329" s="25" t="s">
        <v>75</v>
      </c>
      <c r="AA329" s="28" t="s">
        <v>76</v>
      </c>
      <c r="AB329" s="28"/>
      <c r="AC329" s="28" t="s">
        <v>77</v>
      </c>
      <c r="AD329" s="28"/>
      <c r="AE329" s="28"/>
      <c r="AF329" s="28" t="s">
        <v>67</v>
      </c>
      <c r="AG329" s="25" t="s">
        <v>78</v>
      </c>
      <c r="AH329" s="25"/>
      <c r="AI329" s="25"/>
      <c r="AJ329" s="25"/>
      <c r="AK329" s="25"/>
      <c r="AL329" s="25"/>
      <c r="AM329" s="28" t="s">
        <v>70</v>
      </c>
      <c r="AN329" s="28"/>
      <c r="AO329" s="28"/>
    </row>
    <row r="330" spans="1:41" s="1" customFormat="1" ht="45" customHeight="1" x14ac:dyDescent="0.15">
      <c r="A330" s="37">
        <v>100000</v>
      </c>
      <c r="B330" s="27" t="s">
        <v>57</v>
      </c>
      <c r="C330" s="20">
        <v>110111</v>
      </c>
      <c r="D330" s="27" t="s">
        <v>2203</v>
      </c>
      <c r="E330" s="27" t="s">
        <v>103</v>
      </c>
      <c r="F330" s="27" t="s">
        <v>60</v>
      </c>
      <c r="G330" s="27" t="s">
        <v>104</v>
      </c>
      <c r="H330" s="27" t="s">
        <v>83</v>
      </c>
      <c r="I330" s="20">
        <v>57978</v>
      </c>
      <c r="J330" s="27" t="s">
        <v>2824</v>
      </c>
      <c r="K330" s="34"/>
      <c r="L330" s="30"/>
      <c r="M330" s="30"/>
      <c r="N330" s="30"/>
      <c r="O330" s="30"/>
      <c r="P330" s="30">
        <v>41603</v>
      </c>
      <c r="Q330" s="30"/>
      <c r="R330" s="30"/>
      <c r="S330" s="30"/>
      <c r="T330" s="30"/>
      <c r="U330" s="30"/>
      <c r="V330" s="30"/>
      <c r="W330" s="30"/>
      <c r="X330" s="30">
        <v>41603</v>
      </c>
      <c r="Y330" s="30"/>
      <c r="Z330" s="26" t="s">
        <v>2825</v>
      </c>
      <c r="AA330" s="27" t="s">
        <v>2206</v>
      </c>
      <c r="AB330" s="27"/>
      <c r="AC330" s="26" t="s">
        <v>2776</v>
      </c>
      <c r="AD330" s="26"/>
      <c r="AE330" s="27"/>
      <c r="AF330" s="27" t="s">
        <v>94</v>
      </c>
      <c r="AG330" s="27"/>
      <c r="AH330" s="27"/>
      <c r="AI330" s="27"/>
      <c r="AJ330" s="27"/>
      <c r="AK330" s="27"/>
      <c r="AL330" s="27"/>
      <c r="AM330" s="27" t="s">
        <v>83</v>
      </c>
      <c r="AN330" s="27"/>
      <c r="AO330" s="27"/>
    </row>
    <row r="331" spans="1:41" s="1" customFormat="1" ht="45" customHeight="1" x14ac:dyDescent="0.15">
      <c r="A331" s="36">
        <v>100000</v>
      </c>
      <c r="B331" s="28" t="s">
        <v>57</v>
      </c>
      <c r="C331" s="18">
        <v>2115</v>
      </c>
      <c r="D331" s="28" t="s">
        <v>898</v>
      </c>
      <c r="E331" s="28" t="s">
        <v>103</v>
      </c>
      <c r="F331" s="28" t="s">
        <v>60</v>
      </c>
      <c r="G331" s="28" t="s">
        <v>104</v>
      </c>
      <c r="H331" s="28" t="s">
        <v>284</v>
      </c>
      <c r="I331" s="18">
        <v>57979</v>
      </c>
      <c r="J331" s="28" t="s">
        <v>2826</v>
      </c>
      <c r="K331" s="33"/>
      <c r="L331" s="29"/>
      <c r="M331" s="29"/>
      <c r="N331" s="29"/>
      <c r="O331" s="29"/>
      <c r="P331" s="29"/>
      <c r="Q331" s="29">
        <v>500000</v>
      </c>
      <c r="R331" s="29"/>
      <c r="S331" s="29"/>
      <c r="T331" s="29"/>
      <c r="U331" s="29"/>
      <c r="V331" s="29"/>
      <c r="W331" s="29"/>
      <c r="X331" s="29">
        <v>500000</v>
      </c>
      <c r="Y331" s="29"/>
      <c r="Z331" s="25" t="s">
        <v>2827</v>
      </c>
      <c r="AA331" s="28" t="s">
        <v>2828</v>
      </c>
      <c r="AB331" s="28"/>
      <c r="AC331" s="28" t="s">
        <v>2829</v>
      </c>
      <c r="AD331" s="28"/>
      <c r="AE331" s="28"/>
      <c r="AF331" s="28" t="s">
        <v>67</v>
      </c>
      <c r="AG331" s="25" t="s">
        <v>2830</v>
      </c>
      <c r="AH331" s="25"/>
      <c r="AI331" s="25"/>
      <c r="AJ331" s="25"/>
      <c r="AK331" s="25"/>
      <c r="AL331" s="25"/>
      <c r="AM331" s="28" t="s">
        <v>70</v>
      </c>
      <c r="AN331" s="28"/>
      <c r="AO331" s="28"/>
    </row>
    <row r="332" spans="1:41" s="1" customFormat="1" ht="45" customHeight="1" x14ac:dyDescent="0.15">
      <c r="A332" s="20">
        <v>100000</v>
      </c>
      <c r="B332" s="7" t="s">
        <v>57</v>
      </c>
      <c r="C332" s="20">
        <v>9911</v>
      </c>
      <c r="D332" s="7" t="s">
        <v>82</v>
      </c>
      <c r="E332" s="7" t="s">
        <v>83</v>
      </c>
      <c r="F332" s="7" t="s">
        <v>83</v>
      </c>
      <c r="G332" s="7" t="s">
        <v>84</v>
      </c>
      <c r="H332" s="7" t="s">
        <v>83</v>
      </c>
      <c r="I332" s="20">
        <v>57980</v>
      </c>
      <c r="J332" s="7" t="s">
        <v>85</v>
      </c>
      <c r="K332" s="8"/>
      <c r="L332" s="9"/>
      <c r="M332" s="9"/>
      <c r="N332" s="9"/>
      <c r="O332" s="9"/>
      <c r="P332" s="9"/>
      <c r="Q332" s="9"/>
      <c r="R332" s="9"/>
      <c r="S332" s="9"/>
      <c r="T332" s="9"/>
      <c r="U332" s="9"/>
      <c r="V332" s="9"/>
      <c r="W332" s="9"/>
      <c r="X332" s="9"/>
      <c r="Y332" s="9">
        <v>9000000</v>
      </c>
      <c r="Z332" s="7" t="s">
        <v>86</v>
      </c>
      <c r="AA332" s="27" t="s">
        <v>87</v>
      </c>
      <c r="AB332" s="27"/>
      <c r="AC332" s="27" t="s">
        <v>87</v>
      </c>
      <c r="AD332" s="27"/>
      <c r="AE332" s="7"/>
      <c r="AF332" s="7"/>
      <c r="AG332" s="27" t="s">
        <v>69</v>
      </c>
      <c r="AH332" s="27"/>
      <c r="AI332" s="27"/>
      <c r="AJ332" s="27"/>
      <c r="AK332" s="27"/>
      <c r="AL332" s="27"/>
      <c r="AM332" s="27" t="s">
        <v>83</v>
      </c>
      <c r="AN332" s="27"/>
      <c r="AO332" s="27"/>
    </row>
    <row r="333" spans="1:41" s="1" customFormat="1" ht="45" customHeight="1" x14ac:dyDescent="0.15">
      <c r="A333" s="36">
        <v>100000</v>
      </c>
      <c r="B333" s="28" t="s">
        <v>57</v>
      </c>
      <c r="C333" s="18">
        <v>110411</v>
      </c>
      <c r="D333" s="28" t="s">
        <v>2214</v>
      </c>
      <c r="E333" s="28" t="s">
        <v>103</v>
      </c>
      <c r="F333" s="28" t="s">
        <v>60</v>
      </c>
      <c r="G333" s="28" t="s">
        <v>104</v>
      </c>
      <c r="H333" s="28" t="s">
        <v>83</v>
      </c>
      <c r="I333" s="18">
        <v>57981</v>
      </c>
      <c r="J333" s="28" t="s">
        <v>2831</v>
      </c>
      <c r="K333" s="33"/>
      <c r="L333" s="29"/>
      <c r="M333" s="29"/>
      <c r="N333" s="29"/>
      <c r="O333" s="29"/>
      <c r="P333" s="29">
        <v>134956</v>
      </c>
      <c r="Q333" s="29"/>
      <c r="R333" s="29"/>
      <c r="S333" s="29"/>
      <c r="T333" s="29"/>
      <c r="U333" s="29"/>
      <c r="V333" s="29"/>
      <c r="W333" s="29"/>
      <c r="X333" s="29">
        <v>134956</v>
      </c>
      <c r="Y333" s="29"/>
      <c r="Z333" s="25" t="s">
        <v>2775</v>
      </c>
      <c r="AA333" s="28" t="s">
        <v>2206</v>
      </c>
      <c r="AB333" s="28"/>
      <c r="AC333" s="25" t="s">
        <v>2776</v>
      </c>
      <c r="AD333" s="25"/>
      <c r="AE333" s="28"/>
      <c r="AF333" s="28" t="s">
        <v>94</v>
      </c>
      <c r="AG333" s="28" t="s">
        <v>69</v>
      </c>
      <c r="AH333" s="28"/>
      <c r="AI333" s="28"/>
      <c r="AJ333" s="28"/>
      <c r="AK333" s="28"/>
      <c r="AL333" s="28"/>
      <c r="AM333" s="28" t="s">
        <v>83</v>
      </c>
      <c r="AN333" s="28"/>
      <c r="AO333" s="28"/>
    </row>
    <row r="334" spans="1:41" s="1" customFormat="1" ht="45" customHeight="1" x14ac:dyDescent="0.15">
      <c r="A334" s="37">
        <v>100000</v>
      </c>
      <c r="B334" s="27" t="s">
        <v>57</v>
      </c>
      <c r="C334" s="20">
        <v>110511</v>
      </c>
      <c r="D334" s="27" t="s">
        <v>2216</v>
      </c>
      <c r="E334" s="27" t="s">
        <v>103</v>
      </c>
      <c r="F334" s="27" t="s">
        <v>60</v>
      </c>
      <c r="G334" s="27" t="s">
        <v>104</v>
      </c>
      <c r="H334" s="27" t="s">
        <v>83</v>
      </c>
      <c r="I334" s="20">
        <v>57982</v>
      </c>
      <c r="J334" s="27" t="s">
        <v>2832</v>
      </c>
      <c r="K334" s="34"/>
      <c r="L334" s="30"/>
      <c r="M334" s="30"/>
      <c r="N334" s="30"/>
      <c r="O334" s="30"/>
      <c r="P334" s="30">
        <v>100373</v>
      </c>
      <c r="Q334" s="30"/>
      <c r="R334" s="30"/>
      <c r="S334" s="30"/>
      <c r="T334" s="30"/>
      <c r="U334" s="30"/>
      <c r="V334" s="30"/>
      <c r="W334" s="30"/>
      <c r="X334" s="30">
        <v>100373</v>
      </c>
      <c r="Y334" s="30"/>
      <c r="Z334" s="26" t="s">
        <v>2775</v>
      </c>
      <c r="AA334" s="27" t="s">
        <v>2206</v>
      </c>
      <c r="AB334" s="27"/>
      <c r="AC334" s="26" t="s">
        <v>2776</v>
      </c>
      <c r="AD334" s="26"/>
      <c r="AE334" s="27"/>
      <c r="AF334" s="27" t="s">
        <v>94</v>
      </c>
      <c r="AG334" s="27" t="s">
        <v>69</v>
      </c>
      <c r="AH334" s="27"/>
      <c r="AI334" s="27"/>
      <c r="AJ334" s="27"/>
      <c r="AK334" s="27"/>
      <c r="AL334" s="27"/>
      <c r="AM334" s="27" t="s">
        <v>83</v>
      </c>
      <c r="AN334" s="27"/>
      <c r="AO334" s="27"/>
    </row>
    <row r="335" spans="1:41" s="1" customFormat="1" ht="45" customHeight="1" x14ac:dyDescent="0.15">
      <c r="A335" s="36">
        <v>100000</v>
      </c>
      <c r="B335" s="28" t="s">
        <v>57</v>
      </c>
      <c r="C335" s="18">
        <v>110611</v>
      </c>
      <c r="D335" s="28" t="s">
        <v>2218</v>
      </c>
      <c r="E335" s="28" t="s">
        <v>103</v>
      </c>
      <c r="F335" s="28" t="s">
        <v>60</v>
      </c>
      <c r="G335" s="28" t="s">
        <v>104</v>
      </c>
      <c r="H335" s="28" t="s">
        <v>83</v>
      </c>
      <c r="I335" s="18">
        <v>57983</v>
      </c>
      <c r="J335" s="28" t="s">
        <v>2833</v>
      </c>
      <c r="K335" s="33"/>
      <c r="L335" s="29"/>
      <c r="M335" s="29"/>
      <c r="N335" s="29"/>
      <c r="O335" s="29"/>
      <c r="P335" s="29">
        <v>273351</v>
      </c>
      <c r="Q335" s="29"/>
      <c r="R335" s="29"/>
      <c r="S335" s="29"/>
      <c r="T335" s="29"/>
      <c r="U335" s="29"/>
      <c r="V335" s="29"/>
      <c r="W335" s="29"/>
      <c r="X335" s="29">
        <v>273351</v>
      </c>
      <c r="Y335" s="29"/>
      <c r="Z335" s="25" t="s">
        <v>2775</v>
      </c>
      <c r="AA335" s="28" t="s">
        <v>2206</v>
      </c>
      <c r="AB335" s="28"/>
      <c r="AC335" s="25" t="s">
        <v>2776</v>
      </c>
      <c r="AD335" s="25"/>
      <c r="AE335" s="28"/>
      <c r="AF335" s="28" t="s">
        <v>94</v>
      </c>
      <c r="AG335" s="28" t="s">
        <v>69</v>
      </c>
      <c r="AH335" s="28"/>
      <c r="AI335" s="28"/>
      <c r="AJ335" s="28"/>
      <c r="AK335" s="28"/>
      <c r="AL335" s="28"/>
      <c r="AM335" s="28" t="s">
        <v>83</v>
      </c>
      <c r="AN335" s="28"/>
      <c r="AO335" s="28"/>
    </row>
    <row r="336" spans="1:41" s="1" customFormat="1" ht="45" customHeight="1" x14ac:dyDescent="0.15">
      <c r="A336" s="37">
        <v>100000</v>
      </c>
      <c r="B336" s="27" t="s">
        <v>57</v>
      </c>
      <c r="C336" s="20">
        <v>110711</v>
      </c>
      <c r="D336" s="27" t="s">
        <v>2220</v>
      </c>
      <c r="E336" s="27" t="s">
        <v>103</v>
      </c>
      <c r="F336" s="27" t="s">
        <v>60</v>
      </c>
      <c r="G336" s="27" t="s">
        <v>104</v>
      </c>
      <c r="H336" s="27" t="s">
        <v>83</v>
      </c>
      <c r="I336" s="20">
        <v>57984</v>
      </c>
      <c r="J336" s="27" t="s">
        <v>2834</v>
      </c>
      <c r="K336" s="34"/>
      <c r="L336" s="30"/>
      <c r="M336" s="30"/>
      <c r="N336" s="30"/>
      <c r="O336" s="30"/>
      <c r="P336" s="30">
        <v>49650</v>
      </c>
      <c r="Q336" s="30"/>
      <c r="R336" s="30"/>
      <c r="S336" s="30"/>
      <c r="T336" s="30"/>
      <c r="U336" s="30"/>
      <c r="V336" s="30"/>
      <c r="W336" s="30"/>
      <c r="X336" s="30">
        <v>49650</v>
      </c>
      <c r="Y336" s="30"/>
      <c r="Z336" s="26" t="s">
        <v>2775</v>
      </c>
      <c r="AA336" s="27" t="s">
        <v>2206</v>
      </c>
      <c r="AB336" s="27"/>
      <c r="AC336" s="26" t="s">
        <v>2776</v>
      </c>
      <c r="AD336" s="26"/>
      <c r="AE336" s="27"/>
      <c r="AF336" s="27" t="s">
        <v>94</v>
      </c>
      <c r="AG336" s="27" t="s">
        <v>69</v>
      </c>
      <c r="AH336" s="27"/>
      <c r="AI336" s="27"/>
      <c r="AJ336" s="27"/>
      <c r="AK336" s="27"/>
      <c r="AL336" s="27"/>
      <c r="AM336" s="27" t="s">
        <v>83</v>
      </c>
      <c r="AN336" s="27"/>
      <c r="AO336" s="27"/>
    </row>
    <row r="337" spans="1:41" s="1" customFormat="1" ht="45" customHeight="1" x14ac:dyDescent="0.15">
      <c r="A337" s="36">
        <v>100000</v>
      </c>
      <c r="B337" s="28" t="s">
        <v>57</v>
      </c>
      <c r="C337" s="18">
        <v>110811</v>
      </c>
      <c r="D337" s="28" t="s">
        <v>2222</v>
      </c>
      <c r="E337" s="28" t="s">
        <v>103</v>
      </c>
      <c r="F337" s="28" t="s">
        <v>60</v>
      </c>
      <c r="G337" s="28" t="s">
        <v>104</v>
      </c>
      <c r="H337" s="28" t="s">
        <v>83</v>
      </c>
      <c r="I337" s="18">
        <v>57985</v>
      </c>
      <c r="J337" s="28" t="s">
        <v>2835</v>
      </c>
      <c r="K337" s="33"/>
      <c r="L337" s="29"/>
      <c r="M337" s="29"/>
      <c r="N337" s="29"/>
      <c r="O337" s="29"/>
      <c r="P337" s="29">
        <v>44846</v>
      </c>
      <c r="Q337" s="29"/>
      <c r="R337" s="29"/>
      <c r="S337" s="29"/>
      <c r="T337" s="29"/>
      <c r="U337" s="29"/>
      <c r="V337" s="29"/>
      <c r="W337" s="29"/>
      <c r="X337" s="29">
        <v>44846</v>
      </c>
      <c r="Y337" s="29"/>
      <c r="Z337" s="25" t="s">
        <v>2775</v>
      </c>
      <c r="AA337" s="28" t="s">
        <v>2206</v>
      </c>
      <c r="AB337" s="28"/>
      <c r="AC337" s="25" t="s">
        <v>2776</v>
      </c>
      <c r="AD337" s="25"/>
      <c r="AE337" s="28"/>
      <c r="AF337" s="28" t="s">
        <v>94</v>
      </c>
      <c r="AG337" s="28" t="s">
        <v>69</v>
      </c>
      <c r="AH337" s="28"/>
      <c r="AI337" s="28"/>
      <c r="AJ337" s="28"/>
      <c r="AK337" s="28"/>
      <c r="AL337" s="28"/>
      <c r="AM337" s="28" t="s">
        <v>83</v>
      </c>
      <c r="AN337" s="28"/>
      <c r="AO337" s="28"/>
    </row>
    <row r="338" spans="1:41" s="1" customFormat="1" ht="45" customHeight="1" x14ac:dyDescent="0.15">
      <c r="A338" s="37">
        <v>100000</v>
      </c>
      <c r="B338" s="27" t="s">
        <v>57</v>
      </c>
      <c r="C338" s="20">
        <v>110911</v>
      </c>
      <c r="D338" s="27" t="s">
        <v>2224</v>
      </c>
      <c r="E338" s="27" t="s">
        <v>103</v>
      </c>
      <c r="F338" s="27" t="s">
        <v>60</v>
      </c>
      <c r="G338" s="27" t="s">
        <v>104</v>
      </c>
      <c r="H338" s="27" t="s">
        <v>83</v>
      </c>
      <c r="I338" s="20">
        <v>57986</v>
      </c>
      <c r="J338" s="27" t="s">
        <v>2836</v>
      </c>
      <c r="K338" s="34"/>
      <c r="L338" s="30"/>
      <c r="M338" s="30"/>
      <c r="N338" s="30"/>
      <c r="O338" s="30"/>
      <c r="P338" s="32">
        <v>-11953</v>
      </c>
      <c r="Q338" s="30"/>
      <c r="R338" s="30"/>
      <c r="S338" s="30"/>
      <c r="T338" s="30"/>
      <c r="U338" s="30"/>
      <c r="V338" s="30"/>
      <c r="W338" s="30"/>
      <c r="X338" s="32">
        <v>-11953</v>
      </c>
      <c r="Y338" s="30"/>
      <c r="Z338" s="26" t="s">
        <v>2775</v>
      </c>
      <c r="AA338" s="27" t="s">
        <v>2206</v>
      </c>
      <c r="AB338" s="27"/>
      <c r="AC338" s="26" t="s">
        <v>2776</v>
      </c>
      <c r="AD338" s="26"/>
      <c r="AE338" s="27"/>
      <c r="AF338" s="27" t="s">
        <v>94</v>
      </c>
      <c r="AG338" s="27" t="s">
        <v>69</v>
      </c>
      <c r="AH338" s="27"/>
      <c r="AI338" s="27"/>
      <c r="AJ338" s="27"/>
      <c r="AK338" s="27"/>
      <c r="AL338" s="27"/>
      <c r="AM338" s="27" t="s">
        <v>83</v>
      </c>
      <c r="AN338" s="27"/>
      <c r="AO338" s="27"/>
    </row>
    <row r="339" spans="1:41" s="1" customFormat="1" ht="45" customHeight="1" x14ac:dyDescent="0.15">
      <c r="A339" s="18">
        <v>100000</v>
      </c>
      <c r="B339" s="4" t="s">
        <v>57</v>
      </c>
      <c r="C339" s="18">
        <v>2114</v>
      </c>
      <c r="D339" s="4" t="s">
        <v>88</v>
      </c>
      <c r="E339" s="4" t="s">
        <v>83</v>
      </c>
      <c r="F339" s="4" t="s">
        <v>83</v>
      </c>
      <c r="G339" s="4" t="s">
        <v>89</v>
      </c>
      <c r="H339" s="4" t="s">
        <v>83</v>
      </c>
      <c r="I339" s="18">
        <v>57988</v>
      </c>
      <c r="J339" s="4" t="s">
        <v>90</v>
      </c>
      <c r="K339" s="5"/>
      <c r="L339" s="6"/>
      <c r="M339" s="6"/>
      <c r="N339" s="6"/>
      <c r="O339" s="6"/>
      <c r="P339" s="6"/>
      <c r="Q339" s="6"/>
      <c r="R339" s="6"/>
      <c r="S339" s="6"/>
      <c r="T339" s="6"/>
      <c r="U339" s="6"/>
      <c r="V339" s="6"/>
      <c r="W339" s="6"/>
      <c r="X339" s="6"/>
      <c r="Y339" s="6">
        <v>102141</v>
      </c>
      <c r="Z339" s="19" t="s">
        <v>91</v>
      </c>
      <c r="AA339" s="28" t="s">
        <v>92</v>
      </c>
      <c r="AB339" s="28"/>
      <c r="AC339" s="28" t="s">
        <v>93</v>
      </c>
      <c r="AD339" s="28"/>
      <c r="AE339" s="4"/>
      <c r="AF339" s="4" t="s">
        <v>94</v>
      </c>
      <c r="AG339" s="28" t="s">
        <v>95</v>
      </c>
      <c r="AH339" s="28"/>
      <c r="AI339" s="28"/>
      <c r="AJ339" s="28"/>
      <c r="AK339" s="28"/>
      <c r="AL339" s="28"/>
      <c r="AM339" s="28" t="s">
        <v>83</v>
      </c>
      <c r="AN339" s="28"/>
      <c r="AO339" s="28"/>
    </row>
    <row r="340" spans="1:41" s="1" customFormat="1" ht="45" customHeight="1" x14ac:dyDescent="0.15">
      <c r="A340" s="37">
        <v>100000</v>
      </c>
      <c r="B340" s="27" t="s">
        <v>57</v>
      </c>
      <c r="C340" s="20">
        <v>9912</v>
      </c>
      <c r="D340" s="27" t="s">
        <v>102</v>
      </c>
      <c r="E340" s="27" t="s">
        <v>103</v>
      </c>
      <c r="F340" s="27" t="s">
        <v>60</v>
      </c>
      <c r="G340" s="27" t="s">
        <v>104</v>
      </c>
      <c r="H340" s="27" t="s">
        <v>62</v>
      </c>
      <c r="I340" s="20">
        <v>57990</v>
      </c>
      <c r="J340" s="27" t="s">
        <v>105</v>
      </c>
      <c r="K340" s="34"/>
      <c r="L340" s="30"/>
      <c r="M340" s="30"/>
      <c r="N340" s="30"/>
      <c r="O340" s="30"/>
      <c r="P340" s="30"/>
      <c r="Q340" s="30"/>
      <c r="R340" s="30"/>
      <c r="S340" s="30"/>
      <c r="T340" s="30"/>
      <c r="U340" s="30"/>
      <c r="V340" s="30">
        <v>9416084</v>
      </c>
      <c r="W340" s="30"/>
      <c r="X340" s="30">
        <v>9416084</v>
      </c>
      <c r="Y340" s="30"/>
      <c r="Z340" s="26" t="s">
        <v>106</v>
      </c>
      <c r="AA340" s="27" t="s">
        <v>107</v>
      </c>
      <c r="AB340" s="27"/>
      <c r="AC340" s="27" t="s">
        <v>108</v>
      </c>
      <c r="AD340" s="27"/>
      <c r="AE340" s="27"/>
      <c r="AF340" s="27" t="s">
        <v>94</v>
      </c>
      <c r="AG340" s="27" t="s">
        <v>94</v>
      </c>
      <c r="AH340" s="27"/>
      <c r="AI340" s="27"/>
      <c r="AJ340" s="27"/>
      <c r="AK340" s="27"/>
      <c r="AL340" s="27"/>
      <c r="AM340" s="27" t="s">
        <v>83</v>
      </c>
      <c r="AN340" s="27"/>
      <c r="AO340" s="27"/>
    </row>
    <row r="341" spans="1:41" s="1" customFormat="1" ht="45" customHeight="1" x14ac:dyDescent="0.15">
      <c r="A341" s="36">
        <v>100000</v>
      </c>
      <c r="B341" s="28" t="s">
        <v>57</v>
      </c>
      <c r="C341" s="18">
        <v>9911</v>
      </c>
      <c r="D341" s="28" t="s">
        <v>82</v>
      </c>
      <c r="E341" s="28" t="s">
        <v>83</v>
      </c>
      <c r="F341" s="28" t="s">
        <v>83</v>
      </c>
      <c r="G341" s="28" t="s">
        <v>89</v>
      </c>
      <c r="H341" s="28" t="s">
        <v>83</v>
      </c>
      <c r="I341" s="18">
        <v>57999</v>
      </c>
      <c r="J341" s="28" t="s">
        <v>109</v>
      </c>
      <c r="K341" s="33"/>
      <c r="L341" s="29"/>
      <c r="M341" s="29"/>
      <c r="N341" s="29"/>
      <c r="O341" s="29"/>
      <c r="P341" s="29"/>
      <c r="Q341" s="29"/>
      <c r="R341" s="29"/>
      <c r="S341" s="29"/>
      <c r="T341" s="29"/>
      <c r="U341" s="29"/>
      <c r="V341" s="29"/>
      <c r="W341" s="29"/>
      <c r="X341" s="29"/>
      <c r="Y341" s="29">
        <v>9416084</v>
      </c>
      <c r="Z341" s="25" t="s">
        <v>110</v>
      </c>
      <c r="AA341" s="25" t="s">
        <v>111</v>
      </c>
      <c r="AB341" s="25"/>
      <c r="AC341" s="25" t="s">
        <v>111</v>
      </c>
      <c r="AD341" s="25"/>
      <c r="AE341" s="28"/>
      <c r="AF341" s="28" t="s">
        <v>94</v>
      </c>
      <c r="AG341" s="28" t="s">
        <v>69</v>
      </c>
      <c r="AH341" s="28"/>
      <c r="AI341" s="28"/>
      <c r="AJ341" s="28"/>
      <c r="AK341" s="28"/>
      <c r="AL341" s="28"/>
      <c r="AM341" s="28" t="s">
        <v>83</v>
      </c>
      <c r="AN341" s="28"/>
      <c r="AO341" s="28"/>
    </row>
    <row r="342" spans="1:41" s="1" customFormat="1" ht="45" customHeight="1" x14ac:dyDescent="0.15">
      <c r="A342" s="37">
        <v>100000</v>
      </c>
      <c r="B342" s="27" t="s">
        <v>57</v>
      </c>
      <c r="C342" s="20">
        <v>9911</v>
      </c>
      <c r="D342" s="27" t="s">
        <v>82</v>
      </c>
      <c r="E342" s="27" t="s">
        <v>83</v>
      </c>
      <c r="F342" s="27" t="s">
        <v>83</v>
      </c>
      <c r="G342" s="27" t="s">
        <v>89</v>
      </c>
      <c r="H342" s="27" t="s">
        <v>83</v>
      </c>
      <c r="I342" s="20">
        <v>58000</v>
      </c>
      <c r="J342" s="27" t="s">
        <v>112</v>
      </c>
      <c r="K342" s="34"/>
      <c r="L342" s="30"/>
      <c r="M342" s="30"/>
      <c r="N342" s="30"/>
      <c r="O342" s="30"/>
      <c r="P342" s="30"/>
      <c r="Q342" s="30"/>
      <c r="R342" s="30"/>
      <c r="S342" s="30"/>
      <c r="T342" s="30"/>
      <c r="U342" s="30"/>
      <c r="V342" s="30"/>
      <c r="W342" s="30"/>
      <c r="X342" s="30"/>
      <c r="Y342" s="30">
        <v>6192266</v>
      </c>
      <c r="Z342" s="26" t="s">
        <v>113</v>
      </c>
      <c r="AA342" s="26" t="s">
        <v>114</v>
      </c>
      <c r="AB342" s="26"/>
      <c r="AC342" s="26" t="s">
        <v>114</v>
      </c>
      <c r="AD342" s="26"/>
      <c r="AE342" s="27"/>
      <c r="AF342" s="27" t="s">
        <v>94</v>
      </c>
      <c r="AG342" s="27" t="s">
        <v>69</v>
      </c>
      <c r="AH342" s="27"/>
      <c r="AI342" s="27"/>
      <c r="AJ342" s="27"/>
      <c r="AK342" s="27"/>
      <c r="AL342" s="27"/>
      <c r="AM342" s="27" t="s">
        <v>83</v>
      </c>
      <c r="AN342" s="27"/>
      <c r="AO342" s="27"/>
    </row>
    <row r="343" spans="1:41" s="1" customFormat="1" ht="45" customHeight="1" x14ac:dyDescent="0.15">
      <c r="A343" s="18">
        <v>100000</v>
      </c>
      <c r="B343" s="4" t="s">
        <v>57</v>
      </c>
      <c r="C343" s="18">
        <v>2000</v>
      </c>
      <c r="D343" s="4" t="s">
        <v>393</v>
      </c>
      <c r="E343" s="4" t="s">
        <v>83</v>
      </c>
      <c r="F343" s="4" t="s">
        <v>83</v>
      </c>
      <c r="G343" s="4" t="s">
        <v>61</v>
      </c>
      <c r="H343" s="4" t="s">
        <v>83</v>
      </c>
      <c r="I343" s="18">
        <v>58004</v>
      </c>
      <c r="J343" s="4" t="s">
        <v>2840</v>
      </c>
      <c r="K343" s="5"/>
      <c r="L343" s="6"/>
      <c r="M343" s="6"/>
      <c r="N343" s="6"/>
      <c r="O343" s="6"/>
      <c r="P343" s="6">
        <v>137929</v>
      </c>
      <c r="Q343" s="6"/>
      <c r="R343" s="6"/>
      <c r="S343" s="6"/>
      <c r="T343" s="6"/>
      <c r="U343" s="6"/>
      <c r="V343" s="6"/>
      <c r="W343" s="6"/>
      <c r="X343" s="6">
        <v>137929</v>
      </c>
      <c r="Y343" s="6"/>
      <c r="Z343" s="4" t="s">
        <v>2841</v>
      </c>
      <c r="AA343" s="28" t="s">
        <v>2842</v>
      </c>
      <c r="AB343" s="28"/>
      <c r="AC343" s="28" t="s">
        <v>2843</v>
      </c>
      <c r="AD343" s="28"/>
      <c r="AE343" s="4"/>
      <c r="AF343" s="4" t="s">
        <v>94</v>
      </c>
      <c r="AG343" s="28"/>
      <c r="AH343" s="28"/>
      <c r="AI343" s="28"/>
      <c r="AJ343" s="28"/>
      <c r="AK343" s="28"/>
      <c r="AL343" s="28"/>
      <c r="AM343" s="28" t="s">
        <v>83</v>
      </c>
      <c r="AN343" s="28"/>
      <c r="AO343" s="28"/>
    </row>
    <row r="344" spans="1:41" s="1" customFormat="1" ht="45" customHeight="1" x14ac:dyDescent="0.15">
      <c r="A344" s="37">
        <v>100000</v>
      </c>
      <c r="B344" s="27" t="s">
        <v>57</v>
      </c>
      <c r="C344" s="20">
        <v>1152</v>
      </c>
      <c r="D344" s="27" t="s">
        <v>1536</v>
      </c>
      <c r="E344" s="27" t="s">
        <v>103</v>
      </c>
      <c r="F344" s="27" t="s">
        <v>83</v>
      </c>
      <c r="G344" s="27" t="s">
        <v>89</v>
      </c>
      <c r="H344" s="27" t="s">
        <v>83</v>
      </c>
      <c r="I344" s="20">
        <v>58006</v>
      </c>
      <c r="J344" s="27" t="s">
        <v>2844</v>
      </c>
      <c r="K344" s="34"/>
      <c r="L344" s="30"/>
      <c r="M344" s="30"/>
      <c r="N344" s="30"/>
      <c r="O344" s="30"/>
      <c r="P344" s="30"/>
      <c r="Q344" s="30"/>
      <c r="R344" s="30"/>
      <c r="S344" s="30"/>
      <c r="T344" s="30"/>
      <c r="U344" s="30"/>
      <c r="V344" s="30"/>
      <c r="W344" s="30"/>
      <c r="X344" s="30"/>
      <c r="Y344" s="30">
        <v>50000</v>
      </c>
      <c r="Z344" s="26" t="s">
        <v>2845</v>
      </c>
      <c r="AA344" s="27" t="s">
        <v>2846</v>
      </c>
      <c r="AB344" s="27"/>
      <c r="AC344" s="27" t="s">
        <v>2847</v>
      </c>
      <c r="AD344" s="27"/>
      <c r="AE344" s="27"/>
      <c r="AF344" s="27" t="s">
        <v>94</v>
      </c>
      <c r="AG344" s="26" t="s">
        <v>2845</v>
      </c>
      <c r="AH344" s="26"/>
      <c r="AI344" s="26"/>
      <c r="AJ344" s="26"/>
      <c r="AK344" s="26"/>
      <c r="AL344" s="26"/>
      <c r="AM344" s="27" t="s">
        <v>70</v>
      </c>
      <c r="AN344" s="27"/>
      <c r="AO344" s="27"/>
    </row>
    <row r="345" spans="1:41" s="1" customFormat="1" ht="45" customHeight="1" x14ac:dyDescent="0.15">
      <c r="A345" s="18">
        <v>100000</v>
      </c>
      <c r="B345" s="4" t="s">
        <v>57</v>
      </c>
      <c r="C345" s="18">
        <v>1101</v>
      </c>
      <c r="D345" s="4" t="s">
        <v>2108</v>
      </c>
      <c r="E345" s="4" t="s">
        <v>83</v>
      </c>
      <c r="F345" s="4" t="s">
        <v>83</v>
      </c>
      <c r="G345" s="4" t="s">
        <v>83</v>
      </c>
      <c r="H345" s="4" t="s">
        <v>83</v>
      </c>
      <c r="I345" s="18">
        <v>58010</v>
      </c>
      <c r="J345" s="4" t="s">
        <v>2848</v>
      </c>
      <c r="K345" s="5"/>
      <c r="L345" s="14">
        <v>-7336</v>
      </c>
      <c r="M345" s="6"/>
      <c r="N345" s="6"/>
      <c r="O345" s="6"/>
      <c r="P345" s="6"/>
      <c r="Q345" s="6"/>
      <c r="R345" s="6"/>
      <c r="S345" s="6"/>
      <c r="T345" s="6"/>
      <c r="U345" s="6"/>
      <c r="V345" s="6"/>
      <c r="W345" s="6"/>
      <c r="X345" s="14">
        <v>-7336</v>
      </c>
      <c r="Y345" s="6"/>
      <c r="Z345" s="4" t="s">
        <v>2636</v>
      </c>
      <c r="AA345" s="28" t="s">
        <v>2133</v>
      </c>
      <c r="AB345" s="28"/>
      <c r="AC345" s="28"/>
      <c r="AD345" s="28"/>
      <c r="AE345" s="4"/>
      <c r="AF345" s="4" t="s">
        <v>67</v>
      </c>
      <c r="AG345" s="28"/>
      <c r="AH345" s="28"/>
      <c r="AI345" s="28"/>
      <c r="AJ345" s="28"/>
      <c r="AK345" s="28"/>
      <c r="AL345" s="28"/>
      <c r="AM345" s="28" t="s">
        <v>83</v>
      </c>
      <c r="AN345" s="28"/>
      <c r="AO345" s="28"/>
    </row>
    <row r="346" spans="1:41" s="1" customFormat="1" ht="45" customHeight="1" x14ac:dyDescent="0.15">
      <c r="A346" s="37">
        <v>100000</v>
      </c>
      <c r="B346" s="27" t="s">
        <v>57</v>
      </c>
      <c r="C346" s="20">
        <v>9911</v>
      </c>
      <c r="D346" s="27" t="s">
        <v>82</v>
      </c>
      <c r="E346" s="27" t="s">
        <v>83</v>
      </c>
      <c r="F346" s="27" t="s">
        <v>83</v>
      </c>
      <c r="G346" s="27" t="s">
        <v>134</v>
      </c>
      <c r="H346" s="27" t="s">
        <v>83</v>
      </c>
      <c r="I346" s="20">
        <v>58012</v>
      </c>
      <c r="J346" s="27" t="s">
        <v>135</v>
      </c>
      <c r="K346" s="34"/>
      <c r="L346" s="30"/>
      <c r="M346" s="30"/>
      <c r="N346" s="30"/>
      <c r="O346" s="30"/>
      <c r="P346" s="30"/>
      <c r="Q346" s="30"/>
      <c r="R346" s="30"/>
      <c r="S346" s="30"/>
      <c r="T346" s="30"/>
      <c r="U346" s="30"/>
      <c r="V346" s="30"/>
      <c r="W346" s="30"/>
      <c r="X346" s="30"/>
      <c r="Y346" s="32">
        <v>-204772</v>
      </c>
      <c r="Z346" s="26" t="s">
        <v>136</v>
      </c>
      <c r="AA346" s="26" t="s">
        <v>137</v>
      </c>
      <c r="AB346" s="26"/>
      <c r="AC346" s="26" t="s">
        <v>137</v>
      </c>
      <c r="AD346" s="26"/>
      <c r="AE346" s="27"/>
      <c r="AF346" s="27" t="s">
        <v>94</v>
      </c>
      <c r="AG346" s="27" t="s">
        <v>69</v>
      </c>
      <c r="AH346" s="27"/>
      <c r="AI346" s="27"/>
      <c r="AJ346" s="27"/>
      <c r="AK346" s="27"/>
      <c r="AL346" s="27"/>
      <c r="AM346" s="27" t="s">
        <v>83</v>
      </c>
      <c r="AN346" s="27"/>
      <c r="AO346" s="27"/>
    </row>
    <row r="347" spans="1:41" s="1" customFormat="1" ht="45" customHeight="1" x14ac:dyDescent="0.15">
      <c r="A347" s="36">
        <v>100000</v>
      </c>
      <c r="B347" s="28" t="s">
        <v>57</v>
      </c>
      <c r="C347" s="18">
        <v>9911</v>
      </c>
      <c r="D347" s="28" t="s">
        <v>82</v>
      </c>
      <c r="E347" s="28" t="s">
        <v>83</v>
      </c>
      <c r="F347" s="28" t="s">
        <v>83</v>
      </c>
      <c r="G347" s="28" t="s">
        <v>89</v>
      </c>
      <c r="H347" s="28" t="s">
        <v>83</v>
      </c>
      <c r="I347" s="18">
        <v>58013</v>
      </c>
      <c r="J347" s="28" t="s">
        <v>138</v>
      </c>
      <c r="K347" s="33"/>
      <c r="L347" s="29"/>
      <c r="M347" s="29"/>
      <c r="N347" s="29"/>
      <c r="O347" s="29"/>
      <c r="P347" s="29"/>
      <c r="Q347" s="29"/>
      <c r="R347" s="29"/>
      <c r="S347" s="29"/>
      <c r="T347" s="29"/>
      <c r="U347" s="29"/>
      <c r="V347" s="29"/>
      <c r="W347" s="29"/>
      <c r="X347" s="29"/>
      <c r="Y347" s="29">
        <v>375197</v>
      </c>
      <c r="Z347" s="28" t="s">
        <v>139</v>
      </c>
      <c r="AA347" s="25" t="s">
        <v>140</v>
      </c>
      <c r="AB347" s="25"/>
      <c r="AC347" s="25" t="s">
        <v>141</v>
      </c>
      <c r="AD347" s="25"/>
      <c r="AE347" s="28"/>
      <c r="AF347" s="28" t="s">
        <v>94</v>
      </c>
      <c r="AG347" s="28" t="s">
        <v>69</v>
      </c>
      <c r="AH347" s="28"/>
      <c r="AI347" s="28"/>
      <c r="AJ347" s="28"/>
      <c r="AK347" s="28"/>
      <c r="AL347" s="28"/>
      <c r="AM347" s="28" t="s">
        <v>83</v>
      </c>
      <c r="AN347" s="28"/>
      <c r="AO347" s="28"/>
    </row>
    <row r="348" spans="1:41" s="1" customFormat="1" ht="45" customHeight="1" x14ac:dyDescent="0.15">
      <c r="A348" s="20">
        <v>100000</v>
      </c>
      <c r="B348" s="7" t="s">
        <v>57</v>
      </c>
      <c r="C348" s="20">
        <v>9912</v>
      </c>
      <c r="D348" s="7" t="s">
        <v>102</v>
      </c>
      <c r="E348" s="7" t="s">
        <v>72</v>
      </c>
      <c r="F348" s="7" t="s">
        <v>83</v>
      </c>
      <c r="G348" s="7" t="s">
        <v>142</v>
      </c>
      <c r="H348" s="7" t="s">
        <v>83</v>
      </c>
      <c r="I348" s="20">
        <v>58016</v>
      </c>
      <c r="J348" s="7" t="s">
        <v>143</v>
      </c>
      <c r="K348" s="8"/>
      <c r="L348" s="9"/>
      <c r="M348" s="9"/>
      <c r="N348" s="9"/>
      <c r="O348" s="9"/>
      <c r="P348" s="9"/>
      <c r="Q348" s="9"/>
      <c r="R348" s="9"/>
      <c r="S348" s="9"/>
      <c r="T348" s="9"/>
      <c r="U348" s="9"/>
      <c r="V348" s="13">
        <v>-136985</v>
      </c>
      <c r="W348" s="9"/>
      <c r="X348" s="13">
        <v>-136985</v>
      </c>
      <c r="Y348" s="9"/>
      <c r="Z348" s="21" t="s">
        <v>144</v>
      </c>
      <c r="AA348" s="27" t="s">
        <v>145</v>
      </c>
      <c r="AB348" s="27"/>
      <c r="AC348" s="26" t="s">
        <v>146</v>
      </c>
      <c r="AD348" s="26"/>
      <c r="AE348" s="7"/>
      <c r="AF348" s="7" t="s">
        <v>94</v>
      </c>
      <c r="AG348" s="27" t="s">
        <v>94</v>
      </c>
      <c r="AH348" s="27"/>
      <c r="AI348" s="27"/>
      <c r="AJ348" s="27"/>
      <c r="AK348" s="27"/>
      <c r="AL348" s="27"/>
      <c r="AM348" s="27" t="s">
        <v>83</v>
      </c>
      <c r="AN348" s="27"/>
      <c r="AO348" s="27"/>
    </row>
    <row r="349" spans="1:41" s="1" customFormat="1" ht="45" customHeight="1" x14ac:dyDescent="0.15">
      <c r="A349" s="36">
        <v>100000</v>
      </c>
      <c r="B349" s="28" t="s">
        <v>57</v>
      </c>
      <c r="C349" s="18">
        <v>171414</v>
      </c>
      <c r="D349" s="28" t="s">
        <v>1248</v>
      </c>
      <c r="E349" s="28" t="s">
        <v>335</v>
      </c>
      <c r="F349" s="28" t="s">
        <v>60</v>
      </c>
      <c r="G349" s="28" t="s">
        <v>61</v>
      </c>
      <c r="H349" s="28" t="s">
        <v>83</v>
      </c>
      <c r="I349" s="18">
        <v>58017</v>
      </c>
      <c r="J349" s="28" t="s">
        <v>2856</v>
      </c>
      <c r="K349" s="33">
        <v>3</v>
      </c>
      <c r="L349" s="29">
        <v>285162</v>
      </c>
      <c r="M349" s="29">
        <v>62781</v>
      </c>
      <c r="N349" s="29">
        <v>30501</v>
      </c>
      <c r="O349" s="29">
        <v>14250</v>
      </c>
      <c r="P349" s="29">
        <v>271500</v>
      </c>
      <c r="Q349" s="29"/>
      <c r="R349" s="29">
        <v>2250</v>
      </c>
      <c r="S349" s="29"/>
      <c r="T349" s="29"/>
      <c r="U349" s="29">
        <v>18000</v>
      </c>
      <c r="V349" s="29"/>
      <c r="W349" s="29"/>
      <c r="X349" s="29">
        <v>684444</v>
      </c>
      <c r="Y349" s="29"/>
      <c r="Z349" s="25" t="s">
        <v>2857</v>
      </c>
      <c r="AA349" s="28" t="s">
        <v>2858</v>
      </c>
      <c r="AB349" s="28"/>
      <c r="AC349" s="28" t="s">
        <v>2859</v>
      </c>
      <c r="AD349" s="28"/>
      <c r="AE349" s="28"/>
      <c r="AF349" s="28" t="s">
        <v>67</v>
      </c>
      <c r="AG349" s="25" t="s">
        <v>2860</v>
      </c>
      <c r="AH349" s="25"/>
      <c r="AI349" s="25"/>
      <c r="AJ349" s="25"/>
      <c r="AK349" s="25"/>
      <c r="AL349" s="25"/>
      <c r="AM349" s="28" t="s">
        <v>70</v>
      </c>
      <c r="AN349" s="28"/>
      <c r="AO349" s="28"/>
    </row>
    <row r="350" spans="1:41" s="1" customFormat="1" ht="45" customHeight="1" x14ac:dyDescent="0.15">
      <c r="A350" s="37">
        <v>100000</v>
      </c>
      <c r="B350" s="27" t="s">
        <v>57</v>
      </c>
      <c r="C350" s="20">
        <v>171415</v>
      </c>
      <c r="D350" s="27" t="s">
        <v>1271</v>
      </c>
      <c r="E350" s="27" t="s">
        <v>335</v>
      </c>
      <c r="F350" s="27" t="s">
        <v>60</v>
      </c>
      <c r="G350" s="27" t="s">
        <v>61</v>
      </c>
      <c r="H350" s="27" t="s">
        <v>83</v>
      </c>
      <c r="I350" s="20">
        <v>58018</v>
      </c>
      <c r="J350" s="27" t="s">
        <v>2861</v>
      </c>
      <c r="K350" s="34">
        <v>1</v>
      </c>
      <c r="L350" s="30">
        <v>95054</v>
      </c>
      <c r="M350" s="30">
        <v>20927</v>
      </c>
      <c r="N350" s="30">
        <v>10167</v>
      </c>
      <c r="O350" s="30">
        <v>32850</v>
      </c>
      <c r="P350" s="30">
        <v>90000</v>
      </c>
      <c r="Q350" s="30">
        <v>2500</v>
      </c>
      <c r="R350" s="30">
        <v>1050</v>
      </c>
      <c r="S350" s="30"/>
      <c r="T350" s="30"/>
      <c r="U350" s="30">
        <v>6000</v>
      </c>
      <c r="V350" s="30"/>
      <c r="W350" s="30"/>
      <c r="X350" s="30">
        <v>258548</v>
      </c>
      <c r="Y350" s="30"/>
      <c r="Z350" s="26" t="s">
        <v>2862</v>
      </c>
      <c r="AA350" s="27" t="s">
        <v>2858</v>
      </c>
      <c r="AB350" s="27"/>
      <c r="AC350" s="27" t="s">
        <v>2863</v>
      </c>
      <c r="AD350" s="27"/>
      <c r="AE350" s="27"/>
      <c r="AF350" s="27" t="s">
        <v>67</v>
      </c>
      <c r="AG350" s="26" t="s">
        <v>2860</v>
      </c>
      <c r="AH350" s="26"/>
      <c r="AI350" s="26"/>
      <c r="AJ350" s="26"/>
      <c r="AK350" s="26"/>
      <c r="AL350" s="26"/>
      <c r="AM350" s="27" t="s">
        <v>70</v>
      </c>
      <c r="AN350" s="27"/>
      <c r="AO350" s="27"/>
    </row>
    <row r="351" spans="1:41" s="1" customFormat="1" ht="45" customHeight="1" x14ac:dyDescent="0.15">
      <c r="A351" s="18">
        <v>100000</v>
      </c>
      <c r="B351" s="4" t="s">
        <v>57</v>
      </c>
      <c r="C351" s="18">
        <v>171414</v>
      </c>
      <c r="D351" s="4" t="s">
        <v>1248</v>
      </c>
      <c r="E351" s="4" t="s">
        <v>83</v>
      </c>
      <c r="F351" s="4" t="s">
        <v>83</v>
      </c>
      <c r="G351" s="4" t="s">
        <v>89</v>
      </c>
      <c r="H351" s="4" t="s">
        <v>83</v>
      </c>
      <c r="I351" s="18">
        <v>58051</v>
      </c>
      <c r="J351" s="4" t="s">
        <v>2867</v>
      </c>
      <c r="K351" s="5"/>
      <c r="L351" s="6"/>
      <c r="M351" s="6"/>
      <c r="N351" s="6"/>
      <c r="O351" s="6"/>
      <c r="P351" s="6"/>
      <c r="Q351" s="6"/>
      <c r="R351" s="6"/>
      <c r="S351" s="6"/>
      <c r="T351" s="6"/>
      <c r="U351" s="6"/>
      <c r="V351" s="6"/>
      <c r="W351" s="6"/>
      <c r="X351" s="6"/>
      <c r="Y351" s="6">
        <v>1642090</v>
      </c>
      <c r="Z351" s="4" t="s">
        <v>2868</v>
      </c>
      <c r="AA351" s="28" t="s">
        <v>2869</v>
      </c>
      <c r="AB351" s="28"/>
      <c r="AC351" s="28" t="s">
        <v>2868</v>
      </c>
      <c r="AD351" s="28"/>
      <c r="AE351" s="4"/>
      <c r="AF351" s="4" t="s">
        <v>94</v>
      </c>
      <c r="AG351" s="28" t="s">
        <v>69</v>
      </c>
      <c r="AH351" s="28"/>
      <c r="AI351" s="28"/>
      <c r="AJ351" s="28"/>
      <c r="AK351" s="28"/>
      <c r="AL351" s="28"/>
      <c r="AM351" s="28" t="s">
        <v>83</v>
      </c>
      <c r="AN351" s="28"/>
      <c r="AO351" s="28"/>
    </row>
    <row r="352" spans="1:41" s="1" customFormat="1" ht="45" customHeight="1" x14ac:dyDescent="0.15">
      <c r="A352" s="20">
        <v>100000</v>
      </c>
      <c r="B352" s="7" t="s">
        <v>57</v>
      </c>
      <c r="C352" s="20">
        <v>1912</v>
      </c>
      <c r="D352" s="7" t="s">
        <v>471</v>
      </c>
      <c r="E352" s="7" t="s">
        <v>83</v>
      </c>
      <c r="F352" s="7" t="s">
        <v>60</v>
      </c>
      <c r="G352" s="7" t="s">
        <v>89</v>
      </c>
      <c r="H352" s="7" t="s">
        <v>83</v>
      </c>
      <c r="I352" s="20">
        <v>58052</v>
      </c>
      <c r="J352" s="7" t="s">
        <v>2870</v>
      </c>
      <c r="K352" s="8"/>
      <c r="L352" s="9"/>
      <c r="M352" s="9"/>
      <c r="N352" s="9"/>
      <c r="O352" s="9"/>
      <c r="P352" s="9"/>
      <c r="Q352" s="9"/>
      <c r="R352" s="9"/>
      <c r="S352" s="9"/>
      <c r="T352" s="9"/>
      <c r="U352" s="9"/>
      <c r="V352" s="9"/>
      <c r="W352" s="9"/>
      <c r="X352" s="9"/>
      <c r="Y352" s="9">
        <v>5000000</v>
      </c>
      <c r="Z352" s="7" t="s">
        <v>2871</v>
      </c>
      <c r="AA352" s="27" t="s">
        <v>2869</v>
      </c>
      <c r="AB352" s="27"/>
      <c r="AC352" s="27" t="s">
        <v>2869</v>
      </c>
      <c r="AD352" s="27"/>
      <c r="AE352" s="7"/>
      <c r="AF352" s="7" t="s">
        <v>94</v>
      </c>
      <c r="AG352" s="27"/>
      <c r="AH352" s="27"/>
      <c r="AI352" s="27"/>
      <c r="AJ352" s="27"/>
      <c r="AK352" s="27"/>
      <c r="AL352" s="27"/>
      <c r="AM352" s="27" t="s">
        <v>83</v>
      </c>
      <c r="AN352" s="27"/>
      <c r="AO352" s="27"/>
    </row>
    <row r="353" spans="1:41" s="1" customFormat="1" ht="45" customHeight="1" x14ac:dyDescent="0.15">
      <c r="A353" s="18">
        <v>100000</v>
      </c>
      <c r="B353" s="4" t="s">
        <v>57</v>
      </c>
      <c r="C353" s="18">
        <v>2113</v>
      </c>
      <c r="D353" s="4" t="s">
        <v>159</v>
      </c>
      <c r="E353" s="4" t="s">
        <v>83</v>
      </c>
      <c r="F353" s="4" t="s">
        <v>83</v>
      </c>
      <c r="G353" s="4" t="s">
        <v>160</v>
      </c>
      <c r="H353" s="4" t="s">
        <v>83</v>
      </c>
      <c r="I353" s="18">
        <v>58053</v>
      </c>
      <c r="J353" s="4" t="s">
        <v>161</v>
      </c>
      <c r="K353" s="5"/>
      <c r="L353" s="6"/>
      <c r="M353" s="6"/>
      <c r="N353" s="6"/>
      <c r="O353" s="6"/>
      <c r="P353" s="6">
        <v>300000</v>
      </c>
      <c r="Q353" s="6"/>
      <c r="R353" s="6"/>
      <c r="S353" s="6"/>
      <c r="T353" s="6"/>
      <c r="U353" s="6"/>
      <c r="V353" s="6"/>
      <c r="W353" s="6"/>
      <c r="X353" s="6">
        <v>300000</v>
      </c>
      <c r="Y353" s="6">
        <v>300000</v>
      </c>
      <c r="Z353" s="19" t="s">
        <v>162</v>
      </c>
      <c r="AA353" s="28" t="s">
        <v>163</v>
      </c>
      <c r="AB353" s="28"/>
      <c r="AC353" s="28" t="s">
        <v>163</v>
      </c>
      <c r="AD353" s="28"/>
      <c r="AE353" s="4"/>
      <c r="AF353" s="4" t="s">
        <v>94</v>
      </c>
      <c r="AG353" s="28"/>
      <c r="AH353" s="28"/>
      <c r="AI353" s="28"/>
      <c r="AJ353" s="28"/>
      <c r="AK353" s="28"/>
      <c r="AL353" s="28"/>
      <c r="AM353" s="28" t="s">
        <v>83</v>
      </c>
      <c r="AN353" s="28"/>
      <c r="AO353" s="28"/>
    </row>
    <row r="354" spans="1:41" s="1" customFormat="1" ht="45" customHeight="1" x14ac:dyDescent="0.15">
      <c r="A354" s="37">
        <v>100000</v>
      </c>
      <c r="B354" s="27" t="s">
        <v>57</v>
      </c>
      <c r="C354" s="20">
        <v>1216</v>
      </c>
      <c r="D354" s="27" t="s">
        <v>1277</v>
      </c>
      <c r="E354" s="27"/>
      <c r="F354" s="27"/>
      <c r="G354" s="27"/>
      <c r="H354" s="27"/>
      <c r="I354" s="20">
        <v>58055</v>
      </c>
      <c r="J354" s="27" t="s">
        <v>2872</v>
      </c>
      <c r="K354" s="34"/>
      <c r="L354" s="32">
        <v>-100000</v>
      </c>
      <c r="M354" s="30"/>
      <c r="N354" s="30"/>
      <c r="O354" s="30"/>
      <c r="P354" s="30">
        <v>100000</v>
      </c>
      <c r="Q354" s="30"/>
      <c r="R354" s="30"/>
      <c r="S354" s="30"/>
      <c r="T354" s="30"/>
      <c r="U354" s="30"/>
      <c r="V354" s="30"/>
      <c r="W354" s="30"/>
      <c r="X354" s="30"/>
      <c r="Y354" s="30"/>
      <c r="Z354" s="26" t="s">
        <v>2873</v>
      </c>
      <c r="AA354" s="27" t="s">
        <v>2874</v>
      </c>
      <c r="AB354" s="27"/>
      <c r="AC354" s="26" t="s">
        <v>2875</v>
      </c>
      <c r="AD354" s="26"/>
      <c r="AE354" s="27"/>
      <c r="AF354" s="27"/>
      <c r="AG354" s="27"/>
      <c r="AH354" s="27"/>
      <c r="AI354" s="27"/>
      <c r="AJ354" s="27"/>
      <c r="AK354" s="27"/>
      <c r="AL354" s="27"/>
      <c r="AM354" s="27"/>
      <c r="AN354" s="27"/>
      <c r="AO354" s="27"/>
    </row>
    <row r="355" spans="1:41" s="1" customFormat="1" ht="45" customHeight="1" x14ac:dyDescent="0.15">
      <c r="A355" s="18">
        <v>100000</v>
      </c>
      <c r="B355" s="4" t="s">
        <v>57</v>
      </c>
      <c r="C355" s="18">
        <v>1102</v>
      </c>
      <c r="D355" s="4" t="s">
        <v>2113</v>
      </c>
      <c r="E355" s="4" t="s">
        <v>83</v>
      </c>
      <c r="F355" s="4" t="s">
        <v>83</v>
      </c>
      <c r="G355" s="4" t="s">
        <v>83</v>
      </c>
      <c r="H355" s="4" t="s">
        <v>83</v>
      </c>
      <c r="I355" s="18">
        <v>58071</v>
      </c>
      <c r="J355" s="4" t="s">
        <v>2876</v>
      </c>
      <c r="K355" s="5"/>
      <c r="L355" s="14">
        <v>-6226</v>
      </c>
      <c r="M355" s="6"/>
      <c r="N355" s="6"/>
      <c r="O355" s="6"/>
      <c r="P355" s="6"/>
      <c r="Q355" s="6"/>
      <c r="R355" s="6"/>
      <c r="S355" s="6"/>
      <c r="T355" s="6"/>
      <c r="U355" s="6"/>
      <c r="V355" s="6"/>
      <c r="W355" s="6"/>
      <c r="X355" s="14">
        <v>-6226</v>
      </c>
      <c r="Y355" s="6"/>
      <c r="Z355" s="4" t="s">
        <v>2636</v>
      </c>
      <c r="AA355" s="28" t="s">
        <v>2133</v>
      </c>
      <c r="AB355" s="28"/>
      <c r="AC355" s="28"/>
      <c r="AD355" s="28"/>
      <c r="AE355" s="4"/>
      <c r="AF355" s="4" t="s">
        <v>67</v>
      </c>
      <c r="AG355" s="28"/>
      <c r="AH355" s="28"/>
      <c r="AI355" s="28"/>
      <c r="AJ355" s="28"/>
      <c r="AK355" s="28"/>
      <c r="AL355" s="28"/>
      <c r="AM355" s="28" t="s">
        <v>83</v>
      </c>
      <c r="AN355" s="28"/>
      <c r="AO355" s="28"/>
    </row>
    <row r="356" spans="1:41" s="1" customFormat="1" ht="45" customHeight="1" x14ac:dyDescent="0.15">
      <c r="A356" s="20">
        <v>100000</v>
      </c>
      <c r="B356" s="7" t="s">
        <v>57</v>
      </c>
      <c r="C356" s="20">
        <v>1103</v>
      </c>
      <c r="D356" s="7" t="s">
        <v>2115</v>
      </c>
      <c r="E356" s="7" t="s">
        <v>83</v>
      </c>
      <c r="F356" s="7" t="s">
        <v>83</v>
      </c>
      <c r="G356" s="7" t="s">
        <v>83</v>
      </c>
      <c r="H356" s="7" t="s">
        <v>83</v>
      </c>
      <c r="I356" s="20">
        <v>58072</v>
      </c>
      <c r="J356" s="7" t="s">
        <v>2877</v>
      </c>
      <c r="K356" s="8"/>
      <c r="L356" s="13">
        <v>-5087</v>
      </c>
      <c r="M356" s="9"/>
      <c r="N356" s="9"/>
      <c r="O356" s="9"/>
      <c r="P356" s="9"/>
      <c r="Q356" s="9"/>
      <c r="R356" s="9"/>
      <c r="S356" s="9"/>
      <c r="T356" s="9"/>
      <c r="U356" s="9"/>
      <c r="V356" s="9"/>
      <c r="W356" s="9"/>
      <c r="X356" s="13">
        <v>-5087</v>
      </c>
      <c r="Y356" s="9"/>
      <c r="Z356" s="7" t="s">
        <v>2636</v>
      </c>
      <c r="AA356" s="27" t="s">
        <v>2133</v>
      </c>
      <c r="AB356" s="27"/>
      <c r="AC356" s="27"/>
      <c r="AD356" s="27"/>
      <c r="AE356" s="7"/>
      <c r="AF356" s="7" t="s">
        <v>67</v>
      </c>
      <c r="AG356" s="27"/>
      <c r="AH356" s="27"/>
      <c r="AI356" s="27"/>
      <c r="AJ356" s="27"/>
      <c r="AK356" s="27"/>
      <c r="AL356" s="27"/>
      <c r="AM356" s="27" t="s">
        <v>83</v>
      </c>
      <c r="AN356" s="27"/>
      <c r="AO356" s="27"/>
    </row>
    <row r="357" spans="1:41" s="1" customFormat="1" ht="45" customHeight="1" x14ac:dyDescent="0.15">
      <c r="A357" s="18">
        <v>100000</v>
      </c>
      <c r="B357" s="4" t="s">
        <v>57</v>
      </c>
      <c r="C357" s="18">
        <v>1104</v>
      </c>
      <c r="D357" s="4" t="s">
        <v>2118</v>
      </c>
      <c r="E357" s="4" t="s">
        <v>83</v>
      </c>
      <c r="F357" s="4" t="s">
        <v>83</v>
      </c>
      <c r="G357" s="4" t="s">
        <v>83</v>
      </c>
      <c r="H357" s="4" t="s">
        <v>83</v>
      </c>
      <c r="I357" s="18">
        <v>58073</v>
      </c>
      <c r="J357" s="4" t="s">
        <v>2878</v>
      </c>
      <c r="K357" s="5"/>
      <c r="L357" s="14">
        <v>-6102</v>
      </c>
      <c r="M357" s="6"/>
      <c r="N357" s="6"/>
      <c r="O357" s="6"/>
      <c r="P357" s="6"/>
      <c r="Q357" s="6"/>
      <c r="R357" s="6"/>
      <c r="S357" s="6"/>
      <c r="T357" s="6"/>
      <c r="U357" s="6"/>
      <c r="V357" s="6"/>
      <c r="W357" s="6"/>
      <c r="X357" s="14">
        <v>-6102</v>
      </c>
      <c r="Y357" s="6"/>
      <c r="Z357" s="4" t="s">
        <v>2636</v>
      </c>
      <c r="AA357" s="28" t="s">
        <v>2133</v>
      </c>
      <c r="AB357" s="28"/>
      <c r="AC357" s="28"/>
      <c r="AD357" s="28"/>
      <c r="AE357" s="4"/>
      <c r="AF357" s="4" t="s">
        <v>67</v>
      </c>
      <c r="AG357" s="28"/>
      <c r="AH357" s="28"/>
      <c r="AI357" s="28"/>
      <c r="AJ357" s="28"/>
      <c r="AK357" s="28"/>
      <c r="AL357" s="28"/>
      <c r="AM357" s="28" t="s">
        <v>83</v>
      </c>
      <c r="AN357" s="28"/>
      <c r="AO357" s="28"/>
    </row>
    <row r="358" spans="1:41" s="1" customFormat="1" ht="45" customHeight="1" x14ac:dyDescent="0.15">
      <c r="A358" s="20">
        <v>100000</v>
      </c>
      <c r="B358" s="7" t="s">
        <v>57</v>
      </c>
      <c r="C358" s="20">
        <v>1105</v>
      </c>
      <c r="D358" s="7" t="s">
        <v>2120</v>
      </c>
      <c r="E358" s="7" t="s">
        <v>83</v>
      </c>
      <c r="F358" s="7" t="s">
        <v>83</v>
      </c>
      <c r="G358" s="7" t="s">
        <v>83</v>
      </c>
      <c r="H358" s="7" t="s">
        <v>83</v>
      </c>
      <c r="I358" s="20">
        <v>58074</v>
      </c>
      <c r="J358" s="7" t="s">
        <v>2879</v>
      </c>
      <c r="K358" s="8"/>
      <c r="L358" s="13">
        <v>-6779</v>
      </c>
      <c r="M358" s="9"/>
      <c r="N358" s="9"/>
      <c r="O358" s="9"/>
      <c r="P358" s="9"/>
      <c r="Q358" s="9"/>
      <c r="R358" s="9"/>
      <c r="S358" s="9"/>
      <c r="T358" s="9"/>
      <c r="U358" s="9"/>
      <c r="V358" s="9"/>
      <c r="W358" s="9"/>
      <c r="X358" s="13">
        <v>-6779</v>
      </c>
      <c r="Y358" s="9"/>
      <c r="Z358" s="7" t="s">
        <v>2636</v>
      </c>
      <c r="AA358" s="27" t="s">
        <v>2133</v>
      </c>
      <c r="AB358" s="27"/>
      <c r="AC358" s="27"/>
      <c r="AD358" s="27"/>
      <c r="AE358" s="7"/>
      <c r="AF358" s="7" t="s">
        <v>67</v>
      </c>
      <c r="AG358" s="27"/>
      <c r="AH358" s="27"/>
      <c r="AI358" s="27"/>
      <c r="AJ358" s="27"/>
      <c r="AK358" s="27"/>
      <c r="AL358" s="27"/>
      <c r="AM358" s="27" t="s">
        <v>83</v>
      </c>
      <c r="AN358" s="27"/>
      <c r="AO358" s="27"/>
    </row>
    <row r="359" spans="1:41" s="1" customFormat="1" ht="45" customHeight="1" x14ac:dyDescent="0.15">
      <c r="A359" s="18">
        <v>100000</v>
      </c>
      <c r="B359" s="4" t="s">
        <v>57</v>
      </c>
      <c r="C359" s="18">
        <v>1106</v>
      </c>
      <c r="D359" s="4" t="s">
        <v>2123</v>
      </c>
      <c r="E359" s="4" t="s">
        <v>83</v>
      </c>
      <c r="F359" s="4" t="s">
        <v>83</v>
      </c>
      <c r="G359" s="4" t="s">
        <v>83</v>
      </c>
      <c r="H359" s="4" t="s">
        <v>83</v>
      </c>
      <c r="I359" s="18">
        <v>58075</v>
      </c>
      <c r="J359" s="4" t="s">
        <v>2880</v>
      </c>
      <c r="K359" s="5"/>
      <c r="L359" s="14">
        <v>-9397</v>
      </c>
      <c r="M359" s="6"/>
      <c r="N359" s="6"/>
      <c r="O359" s="6"/>
      <c r="P359" s="6"/>
      <c r="Q359" s="6"/>
      <c r="R359" s="6"/>
      <c r="S359" s="6"/>
      <c r="T359" s="6"/>
      <c r="U359" s="6"/>
      <c r="V359" s="6"/>
      <c r="W359" s="6"/>
      <c r="X359" s="14">
        <v>-9397</v>
      </c>
      <c r="Y359" s="6"/>
      <c r="Z359" s="4" t="s">
        <v>2636</v>
      </c>
      <c r="AA359" s="28" t="s">
        <v>2133</v>
      </c>
      <c r="AB359" s="28"/>
      <c r="AC359" s="28"/>
      <c r="AD359" s="28"/>
      <c r="AE359" s="4"/>
      <c r="AF359" s="4" t="s">
        <v>67</v>
      </c>
      <c r="AG359" s="28"/>
      <c r="AH359" s="28"/>
      <c r="AI359" s="28"/>
      <c r="AJ359" s="28"/>
      <c r="AK359" s="28"/>
      <c r="AL359" s="28"/>
      <c r="AM359" s="28" t="s">
        <v>83</v>
      </c>
      <c r="AN359" s="28"/>
      <c r="AO359" s="28"/>
    </row>
    <row r="360" spans="1:41" s="1" customFormat="1" ht="45" customHeight="1" x14ac:dyDescent="0.15">
      <c r="A360" s="20">
        <v>100000</v>
      </c>
      <c r="B360" s="7" t="s">
        <v>57</v>
      </c>
      <c r="C360" s="20">
        <v>1107</v>
      </c>
      <c r="D360" s="7" t="s">
        <v>2125</v>
      </c>
      <c r="E360" s="7" t="s">
        <v>83</v>
      </c>
      <c r="F360" s="7" t="s">
        <v>83</v>
      </c>
      <c r="G360" s="7" t="s">
        <v>83</v>
      </c>
      <c r="H360" s="7" t="s">
        <v>83</v>
      </c>
      <c r="I360" s="20">
        <v>58076</v>
      </c>
      <c r="J360" s="7" t="s">
        <v>2881</v>
      </c>
      <c r="K360" s="8"/>
      <c r="L360" s="13">
        <v>-5525</v>
      </c>
      <c r="M360" s="9"/>
      <c r="N360" s="9"/>
      <c r="O360" s="9"/>
      <c r="P360" s="9"/>
      <c r="Q360" s="9"/>
      <c r="R360" s="9"/>
      <c r="S360" s="9"/>
      <c r="T360" s="9"/>
      <c r="U360" s="9"/>
      <c r="V360" s="9"/>
      <c r="W360" s="9"/>
      <c r="X360" s="13">
        <v>-5525</v>
      </c>
      <c r="Y360" s="9"/>
      <c r="Z360" s="7" t="s">
        <v>2636</v>
      </c>
      <c r="AA360" s="27" t="s">
        <v>2133</v>
      </c>
      <c r="AB360" s="27"/>
      <c r="AC360" s="27"/>
      <c r="AD360" s="27"/>
      <c r="AE360" s="7"/>
      <c r="AF360" s="7" t="s">
        <v>67</v>
      </c>
      <c r="AG360" s="27"/>
      <c r="AH360" s="27"/>
      <c r="AI360" s="27"/>
      <c r="AJ360" s="27"/>
      <c r="AK360" s="27"/>
      <c r="AL360" s="27"/>
      <c r="AM360" s="27" t="s">
        <v>83</v>
      </c>
      <c r="AN360" s="27"/>
      <c r="AO360" s="27"/>
    </row>
    <row r="361" spans="1:41" s="1" customFormat="1" ht="45" customHeight="1" x14ac:dyDescent="0.15">
      <c r="A361" s="18">
        <v>100000</v>
      </c>
      <c r="B361" s="4" t="s">
        <v>57</v>
      </c>
      <c r="C361" s="18">
        <v>1108</v>
      </c>
      <c r="D361" s="4" t="s">
        <v>2127</v>
      </c>
      <c r="E361" s="4" t="s">
        <v>83</v>
      </c>
      <c r="F361" s="4" t="s">
        <v>83</v>
      </c>
      <c r="G361" s="4" t="s">
        <v>83</v>
      </c>
      <c r="H361" s="4" t="s">
        <v>83</v>
      </c>
      <c r="I361" s="18">
        <v>58077</v>
      </c>
      <c r="J361" s="4" t="s">
        <v>2882</v>
      </c>
      <c r="K361" s="5"/>
      <c r="L361" s="14">
        <v>-8809</v>
      </c>
      <c r="M361" s="6"/>
      <c r="N361" s="6"/>
      <c r="O361" s="6"/>
      <c r="P361" s="6"/>
      <c r="Q361" s="6"/>
      <c r="R361" s="6"/>
      <c r="S361" s="6"/>
      <c r="T361" s="6"/>
      <c r="U361" s="6"/>
      <c r="V361" s="6"/>
      <c r="W361" s="6"/>
      <c r="X361" s="14">
        <v>-8809</v>
      </c>
      <c r="Y361" s="6"/>
      <c r="Z361" s="4" t="s">
        <v>2636</v>
      </c>
      <c r="AA361" s="28" t="s">
        <v>2133</v>
      </c>
      <c r="AB361" s="28"/>
      <c r="AC361" s="28"/>
      <c r="AD361" s="28"/>
      <c r="AE361" s="4"/>
      <c r="AF361" s="4" t="s">
        <v>67</v>
      </c>
      <c r="AG361" s="28"/>
      <c r="AH361" s="28"/>
      <c r="AI361" s="28"/>
      <c r="AJ361" s="28"/>
      <c r="AK361" s="28"/>
      <c r="AL361" s="28"/>
      <c r="AM361" s="28" t="s">
        <v>83</v>
      </c>
      <c r="AN361" s="28"/>
      <c r="AO361" s="28"/>
    </row>
    <row r="362" spans="1:41" s="1" customFormat="1" ht="45" customHeight="1" x14ac:dyDescent="0.15">
      <c r="A362" s="20">
        <v>100000</v>
      </c>
      <c r="B362" s="7" t="s">
        <v>57</v>
      </c>
      <c r="C362" s="20">
        <v>1109</v>
      </c>
      <c r="D362" s="7" t="s">
        <v>2129</v>
      </c>
      <c r="E362" s="7" t="s">
        <v>83</v>
      </c>
      <c r="F362" s="7" t="s">
        <v>83</v>
      </c>
      <c r="G362" s="7" t="s">
        <v>83</v>
      </c>
      <c r="H362" s="7" t="s">
        <v>83</v>
      </c>
      <c r="I362" s="20">
        <v>58078</v>
      </c>
      <c r="J362" s="7" t="s">
        <v>2883</v>
      </c>
      <c r="K362" s="8"/>
      <c r="L362" s="13">
        <v>-6004</v>
      </c>
      <c r="M362" s="9"/>
      <c r="N362" s="9"/>
      <c r="O362" s="9"/>
      <c r="P362" s="9"/>
      <c r="Q362" s="9"/>
      <c r="R362" s="9"/>
      <c r="S362" s="9"/>
      <c r="T362" s="9"/>
      <c r="U362" s="9"/>
      <c r="V362" s="9"/>
      <c r="W362" s="9"/>
      <c r="X362" s="13">
        <v>-6004</v>
      </c>
      <c r="Y362" s="9"/>
      <c r="Z362" s="7" t="s">
        <v>2636</v>
      </c>
      <c r="AA362" s="27" t="s">
        <v>2133</v>
      </c>
      <c r="AB362" s="27"/>
      <c r="AC362" s="27"/>
      <c r="AD362" s="27"/>
      <c r="AE362" s="7"/>
      <c r="AF362" s="7" t="s">
        <v>67</v>
      </c>
      <c r="AG362" s="27"/>
      <c r="AH362" s="27"/>
      <c r="AI362" s="27"/>
      <c r="AJ362" s="27"/>
      <c r="AK362" s="27"/>
      <c r="AL362" s="27"/>
      <c r="AM362" s="27" t="s">
        <v>83</v>
      </c>
      <c r="AN362" s="27"/>
      <c r="AO362" s="27"/>
    </row>
    <row r="363" spans="1:41" s="1" customFormat="1" ht="45" customHeight="1" x14ac:dyDescent="0.15">
      <c r="A363" s="36">
        <v>100000</v>
      </c>
      <c r="B363" s="28" t="s">
        <v>57</v>
      </c>
      <c r="C363" s="18">
        <v>1211</v>
      </c>
      <c r="D363" s="28" t="s">
        <v>428</v>
      </c>
      <c r="E363" s="28" t="s">
        <v>103</v>
      </c>
      <c r="F363" s="28" t="s">
        <v>307</v>
      </c>
      <c r="G363" s="28" t="s">
        <v>61</v>
      </c>
      <c r="H363" s="28" t="s">
        <v>284</v>
      </c>
      <c r="I363" s="18">
        <v>58079</v>
      </c>
      <c r="J363" s="28" t="s">
        <v>2884</v>
      </c>
      <c r="K363" s="33"/>
      <c r="L363" s="29"/>
      <c r="M363" s="29"/>
      <c r="N363" s="29"/>
      <c r="O363" s="29"/>
      <c r="P363" s="29"/>
      <c r="Q363" s="29">
        <v>155000</v>
      </c>
      <c r="R363" s="29"/>
      <c r="S363" s="29"/>
      <c r="T363" s="29"/>
      <c r="U363" s="29"/>
      <c r="V363" s="29"/>
      <c r="W363" s="29"/>
      <c r="X363" s="29">
        <v>155000</v>
      </c>
      <c r="Y363" s="29"/>
      <c r="Z363" s="25" t="s">
        <v>2885</v>
      </c>
      <c r="AA363" s="28" t="s">
        <v>2886</v>
      </c>
      <c r="AB363" s="28"/>
      <c r="AC363" s="25" t="s">
        <v>2887</v>
      </c>
      <c r="AD363" s="25"/>
      <c r="AE363" s="28"/>
      <c r="AF363" s="28" t="s">
        <v>94</v>
      </c>
      <c r="AG363" s="28" t="s">
        <v>69</v>
      </c>
      <c r="AH363" s="28"/>
      <c r="AI363" s="28"/>
      <c r="AJ363" s="28"/>
      <c r="AK363" s="28"/>
      <c r="AL363" s="28"/>
      <c r="AM363" s="28" t="s">
        <v>83</v>
      </c>
      <c r="AN363" s="28"/>
      <c r="AO363" s="28"/>
    </row>
    <row r="364" spans="1:41" s="1" customFormat="1" ht="45" customHeight="1" x14ac:dyDescent="0.15">
      <c r="A364" s="20">
        <v>100000</v>
      </c>
      <c r="B364" s="7" t="s">
        <v>57</v>
      </c>
      <c r="C364" s="20">
        <v>1713</v>
      </c>
      <c r="D364" s="7" t="s">
        <v>875</v>
      </c>
      <c r="E364" s="7" t="s">
        <v>83</v>
      </c>
      <c r="F364" s="7" t="s">
        <v>83</v>
      </c>
      <c r="G364" s="7" t="s">
        <v>83</v>
      </c>
      <c r="H364" s="7" t="s">
        <v>83</v>
      </c>
      <c r="I364" s="20">
        <v>58080</v>
      </c>
      <c r="J364" s="7" t="s">
        <v>2888</v>
      </c>
      <c r="K364" s="8"/>
      <c r="L364" s="9">
        <v>900000</v>
      </c>
      <c r="M364" s="9"/>
      <c r="N364" s="9"/>
      <c r="O364" s="9"/>
      <c r="P364" s="9"/>
      <c r="Q364" s="9"/>
      <c r="R364" s="9"/>
      <c r="S364" s="9"/>
      <c r="T364" s="9"/>
      <c r="U364" s="9"/>
      <c r="V364" s="9"/>
      <c r="W364" s="9"/>
      <c r="X364" s="9">
        <v>900000</v>
      </c>
      <c r="Y364" s="9"/>
      <c r="Z364" s="7" t="s">
        <v>2889</v>
      </c>
      <c r="AA364" s="27" t="s">
        <v>2890</v>
      </c>
      <c r="AB364" s="27"/>
      <c r="AC364" s="27" t="s">
        <v>2891</v>
      </c>
      <c r="AD364" s="27"/>
      <c r="AE364" s="7"/>
      <c r="AF364" s="7"/>
      <c r="AG364" s="27"/>
      <c r="AH364" s="27"/>
      <c r="AI364" s="27"/>
      <c r="AJ364" s="27"/>
      <c r="AK364" s="27"/>
      <c r="AL364" s="27"/>
      <c r="AM364" s="27" t="s">
        <v>83</v>
      </c>
      <c r="AN364" s="27"/>
      <c r="AO364" s="27"/>
    </row>
    <row r="365" spans="1:41" s="1" customFormat="1" ht="45" customHeight="1" x14ac:dyDescent="0.15">
      <c r="A365" s="36">
        <v>100000</v>
      </c>
      <c r="B365" s="28" t="s">
        <v>57</v>
      </c>
      <c r="C365" s="18">
        <v>1215</v>
      </c>
      <c r="D365" s="28" t="s">
        <v>2154</v>
      </c>
      <c r="E365" s="28"/>
      <c r="F365" s="28"/>
      <c r="G365" s="28"/>
      <c r="H365" s="28"/>
      <c r="I365" s="18">
        <v>58092</v>
      </c>
      <c r="J365" s="28" t="s">
        <v>2894</v>
      </c>
      <c r="K365" s="33">
        <v>2</v>
      </c>
      <c r="L365" s="31">
        <v>-77377</v>
      </c>
      <c r="M365" s="29">
        <v>54566</v>
      </c>
      <c r="N365" s="29">
        <v>22811</v>
      </c>
      <c r="O365" s="29"/>
      <c r="P365" s="29"/>
      <c r="Q365" s="29"/>
      <c r="R365" s="29"/>
      <c r="S365" s="29"/>
      <c r="T365" s="29"/>
      <c r="U365" s="29"/>
      <c r="V365" s="29"/>
      <c r="W365" s="29"/>
      <c r="X365" s="29"/>
      <c r="Y365" s="29"/>
      <c r="Z365" s="25" t="s">
        <v>2895</v>
      </c>
      <c r="AA365" s="28" t="s">
        <v>2896</v>
      </c>
      <c r="AB365" s="28"/>
      <c r="AC365" s="28" t="s">
        <v>2896</v>
      </c>
      <c r="AD365" s="28"/>
      <c r="AE365" s="28"/>
      <c r="AF365" s="28"/>
      <c r="AG365" s="28"/>
      <c r="AH365" s="28"/>
      <c r="AI365" s="28"/>
      <c r="AJ365" s="28"/>
      <c r="AK365" s="28"/>
      <c r="AL365" s="28"/>
      <c r="AM365" s="28"/>
      <c r="AN365" s="28"/>
      <c r="AO365" s="28"/>
    </row>
    <row r="366" spans="1:41" s="1" customFormat="1" ht="45" customHeight="1" x14ac:dyDescent="0.15">
      <c r="A366" s="37">
        <v>100000</v>
      </c>
      <c r="B366" s="27" t="s">
        <v>57</v>
      </c>
      <c r="C366" s="20">
        <v>1621</v>
      </c>
      <c r="D366" s="27" t="s">
        <v>432</v>
      </c>
      <c r="E366" s="27"/>
      <c r="F366" s="27"/>
      <c r="G366" s="27"/>
      <c r="H366" s="27"/>
      <c r="I366" s="20">
        <v>58093</v>
      </c>
      <c r="J366" s="27" t="s">
        <v>2897</v>
      </c>
      <c r="K366" s="34">
        <v>1</v>
      </c>
      <c r="L366" s="30">
        <v>57272</v>
      </c>
      <c r="M366" s="30">
        <v>28672</v>
      </c>
      <c r="N366" s="30">
        <v>11784</v>
      </c>
      <c r="O366" s="30"/>
      <c r="P366" s="30"/>
      <c r="Q366" s="30"/>
      <c r="R366" s="30"/>
      <c r="S366" s="30"/>
      <c r="T366" s="30"/>
      <c r="U366" s="30"/>
      <c r="V366" s="30"/>
      <c r="W366" s="30"/>
      <c r="X366" s="30">
        <v>97728</v>
      </c>
      <c r="Y366" s="30"/>
      <c r="Z366" s="26" t="s">
        <v>2898</v>
      </c>
      <c r="AA366" s="27" t="s">
        <v>2899</v>
      </c>
      <c r="AB366" s="27"/>
      <c r="AC366" s="27" t="s">
        <v>2899</v>
      </c>
      <c r="AD366" s="27"/>
      <c r="AE366" s="27"/>
      <c r="AF366" s="27"/>
      <c r="AG366" s="27"/>
      <c r="AH366" s="27"/>
      <c r="AI366" s="27"/>
      <c r="AJ366" s="27"/>
      <c r="AK366" s="27"/>
      <c r="AL366" s="27"/>
      <c r="AM366" s="27"/>
      <c r="AN366" s="27"/>
      <c r="AO366" s="27"/>
    </row>
    <row r="367" spans="1:41" s="1" customFormat="1" ht="45" customHeight="1" x14ac:dyDescent="0.15">
      <c r="A367" s="36">
        <v>100000</v>
      </c>
      <c r="B367" s="28" t="s">
        <v>57</v>
      </c>
      <c r="C367" s="18">
        <v>9911</v>
      </c>
      <c r="D367" s="28" t="s">
        <v>82</v>
      </c>
      <c r="E367" s="28" t="s">
        <v>83</v>
      </c>
      <c r="F367" s="28" t="s">
        <v>83</v>
      </c>
      <c r="G367" s="28" t="s">
        <v>89</v>
      </c>
      <c r="H367" s="28" t="s">
        <v>83</v>
      </c>
      <c r="I367" s="18">
        <v>58094</v>
      </c>
      <c r="J367" s="28" t="s">
        <v>164</v>
      </c>
      <c r="K367" s="33"/>
      <c r="L367" s="29"/>
      <c r="M367" s="29"/>
      <c r="N367" s="29"/>
      <c r="O367" s="29"/>
      <c r="P367" s="29"/>
      <c r="Q367" s="29"/>
      <c r="R367" s="29"/>
      <c r="S367" s="29"/>
      <c r="T367" s="29"/>
      <c r="U367" s="29"/>
      <c r="V367" s="29"/>
      <c r="W367" s="29"/>
      <c r="X367" s="29"/>
      <c r="Y367" s="29">
        <v>1882225</v>
      </c>
      <c r="Z367" s="25" t="s">
        <v>165</v>
      </c>
      <c r="AA367" s="28" t="s">
        <v>166</v>
      </c>
      <c r="AB367" s="28"/>
      <c r="AC367" s="28"/>
      <c r="AD367" s="28"/>
      <c r="AE367" s="28"/>
      <c r="AF367" s="28" t="s">
        <v>94</v>
      </c>
      <c r="AG367" s="28"/>
      <c r="AH367" s="28"/>
      <c r="AI367" s="28"/>
      <c r="AJ367" s="28"/>
      <c r="AK367" s="28"/>
      <c r="AL367" s="28"/>
      <c r="AM367" s="28" t="s">
        <v>83</v>
      </c>
      <c r="AN367" s="28"/>
      <c r="AO367" s="28"/>
    </row>
    <row r="368" spans="1:41" s="1" customFormat="1" ht="45" customHeight="1" x14ac:dyDescent="0.15">
      <c r="A368" s="37">
        <v>100000</v>
      </c>
      <c r="B368" s="27" t="s">
        <v>57</v>
      </c>
      <c r="C368" s="20">
        <v>1914</v>
      </c>
      <c r="D368" s="27" t="s">
        <v>318</v>
      </c>
      <c r="E368" s="27" t="s">
        <v>335</v>
      </c>
      <c r="F368" s="27" t="s">
        <v>60</v>
      </c>
      <c r="G368" s="27" t="s">
        <v>61</v>
      </c>
      <c r="H368" s="27" t="s">
        <v>83</v>
      </c>
      <c r="I368" s="20">
        <v>58099</v>
      </c>
      <c r="J368" s="27" t="s">
        <v>2901</v>
      </c>
      <c r="K368" s="34"/>
      <c r="L368" s="30"/>
      <c r="M368" s="30"/>
      <c r="N368" s="30"/>
      <c r="O368" s="32">
        <v>-500000</v>
      </c>
      <c r="P368" s="30"/>
      <c r="Q368" s="30"/>
      <c r="R368" s="30"/>
      <c r="S368" s="30"/>
      <c r="T368" s="30"/>
      <c r="U368" s="30"/>
      <c r="V368" s="30"/>
      <c r="W368" s="30"/>
      <c r="X368" s="32">
        <v>-500000</v>
      </c>
      <c r="Y368" s="30"/>
      <c r="Z368" s="26" t="s">
        <v>2902</v>
      </c>
      <c r="AA368" s="27" t="s">
        <v>338</v>
      </c>
      <c r="AB368" s="27"/>
      <c r="AC368" s="26" t="s">
        <v>339</v>
      </c>
      <c r="AD368" s="26"/>
      <c r="AE368" s="27"/>
      <c r="AF368" s="27" t="s">
        <v>67</v>
      </c>
      <c r="AG368" s="26" t="s">
        <v>340</v>
      </c>
      <c r="AH368" s="26"/>
      <c r="AI368" s="26"/>
      <c r="AJ368" s="26"/>
      <c r="AK368" s="26"/>
      <c r="AL368" s="26"/>
      <c r="AM368" s="27" t="s">
        <v>133</v>
      </c>
      <c r="AN368" s="27"/>
      <c r="AO368" s="27"/>
    </row>
    <row r="369" spans="1:41" s="1" customFormat="1" ht="45" customHeight="1" x14ac:dyDescent="0.15">
      <c r="A369" s="18">
        <v>100000</v>
      </c>
      <c r="B369" s="4" t="s">
        <v>57</v>
      </c>
      <c r="C369" s="18">
        <v>1716</v>
      </c>
      <c r="D369" s="4" t="s">
        <v>1290</v>
      </c>
      <c r="E369" s="4" t="s">
        <v>83</v>
      </c>
      <c r="F369" s="4" t="s">
        <v>83</v>
      </c>
      <c r="G369" s="4" t="s">
        <v>89</v>
      </c>
      <c r="H369" s="4" t="s">
        <v>83</v>
      </c>
      <c r="I369" s="18">
        <v>58100</v>
      </c>
      <c r="J369" s="4" t="s">
        <v>2903</v>
      </c>
      <c r="K369" s="5"/>
      <c r="L369" s="6"/>
      <c r="M369" s="6"/>
      <c r="N369" s="6"/>
      <c r="O369" s="6"/>
      <c r="P369" s="6"/>
      <c r="Q369" s="6"/>
      <c r="R369" s="6"/>
      <c r="S369" s="6"/>
      <c r="T369" s="6"/>
      <c r="U369" s="6"/>
      <c r="V369" s="6"/>
      <c r="W369" s="6"/>
      <c r="X369" s="6"/>
      <c r="Y369" s="6">
        <v>413383</v>
      </c>
      <c r="Z369" s="19" t="s">
        <v>2904</v>
      </c>
      <c r="AA369" s="28" t="s">
        <v>92</v>
      </c>
      <c r="AB369" s="28"/>
      <c r="AC369" s="28" t="s">
        <v>1911</v>
      </c>
      <c r="AD369" s="28"/>
      <c r="AE369" s="4"/>
      <c r="AF369" s="4" t="s">
        <v>94</v>
      </c>
      <c r="AG369" s="28" t="s">
        <v>69</v>
      </c>
      <c r="AH369" s="28"/>
      <c r="AI369" s="28"/>
      <c r="AJ369" s="28"/>
      <c r="AK369" s="28"/>
      <c r="AL369" s="28"/>
      <c r="AM369" s="28" t="s">
        <v>83</v>
      </c>
      <c r="AN369" s="28"/>
      <c r="AO369" s="28"/>
    </row>
    <row r="370" spans="1:41" s="1" customFormat="1" ht="45" customHeight="1" x14ac:dyDescent="0.15">
      <c r="A370" s="37">
        <v>100000</v>
      </c>
      <c r="B370" s="27" t="s">
        <v>57</v>
      </c>
      <c r="C370" s="20">
        <v>9912</v>
      </c>
      <c r="D370" s="27" t="s">
        <v>102</v>
      </c>
      <c r="E370" s="27" t="s">
        <v>83</v>
      </c>
      <c r="F370" s="27" t="s">
        <v>60</v>
      </c>
      <c r="G370" s="27" t="s">
        <v>61</v>
      </c>
      <c r="H370" s="27" t="s">
        <v>62</v>
      </c>
      <c r="I370" s="20">
        <v>58101</v>
      </c>
      <c r="J370" s="27" t="s">
        <v>167</v>
      </c>
      <c r="K370" s="34"/>
      <c r="L370" s="30"/>
      <c r="M370" s="30"/>
      <c r="N370" s="30"/>
      <c r="O370" s="30"/>
      <c r="P370" s="30"/>
      <c r="Q370" s="30"/>
      <c r="R370" s="30"/>
      <c r="S370" s="30"/>
      <c r="T370" s="30"/>
      <c r="U370" s="30"/>
      <c r="V370" s="30">
        <v>750000</v>
      </c>
      <c r="W370" s="30"/>
      <c r="X370" s="30">
        <v>750000</v>
      </c>
      <c r="Y370" s="30"/>
      <c r="Z370" s="26" t="s">
        <v>168</v>
      </c>
      <c r="AA370" s="27" t="s">
        <v>169</v>
      </c>
      <c r="AB370" s="27"/>
      <c r="AC370" s="27"/>
      <c r="AD370" s="27"/>
      <c r="AE370" s="27"/>
      <c r="AF370" s="27" t="s">
        <v>94</v>
      </c>
      <c r="AG370" s="27"/>
      <c r="AH370" s="27"/>
      <c r="AI370" s="27"/>
      <c r="AJ370" s="27"/>
      <c r="AK370" s="27"/>
      <c r="AL370" s="27"/>
      <c r="AM370" s="27" t="s">
        <v>83</v>
      </c>
      <c r="AN370" s="27"/>
      <c r="AO370" s="27"/>
    </row>
    <row r="371" spans="1:41" s="1" customFormat="1" ht="45" customHeight="1" x14ac:dyDescent="0.15">
      <c r="A371" s="36">
        <v>100000</v>
      </c>
      <c r="B371" s="28" t="s">
        <v>57</v>
      </c>
      <c r="C371" s="18">
        <v>1211</v>
      </c>
      <c r="D371" s="28" t="s">
        <v>428</v>
      </c>
      <c r="E371" s="28"/>
      <c r="F371" s="28" t="s">
        <v>83</v>
      </c>
      <c r="G371" s="28" t="s">
        <v>61</v>
      </c>
      <c r="H371" s="28" t="s">
        <v>83</v>
      </c>
      <c r="I371" s="18">
        <v>58102</v>
      </c>
      <c r="J371" s="28" t="s">
        <v>2905</v>
      </c>
      <c r="K371" s="33">
        <v>1</v>
      </c>
      <c r="L371" s="29">
        <v>22334</v>
      </c>
      <c r="M371" s="29">
        <v>25511</v>
      </c>
      <c r="N371" s="29">
        <v>9758</v>
      </c>
      <c r="O371" s="29"/>
      <c r="P371" s="29"/>
      <c r="Q371" s="29"/>
      <c r="R371" s="29"/>
      <c r="S371" s="29"/>
      <c r="T371" s="29"/>
      <c r="U371" s="29"/>
      <c r="V371" s="29"/>
      <c r="W371" s="29"/>
      <c r="X371" s="29">
        <v>57603</v>
      </c>
      <c r="Y371" s="29"/>
      <c r="Z371" s="25" t="s">
        <v>2906</v>
      </c>
      <c r="AA371" s="28" t="s">
        <v>2907</v>
      </c>
      <c r="AB371" s="28"/>
      <c r="AC371" s="28" t="s">
        <v>2908</v>
      </c>
      <c r="AD371" s="28"/>
      <c r="AE371" s="28"/>
      <c r="AF371" s="28"/>
      <c r="AG371" s="28"/>
      <c r="AH371" s="28"/>
      <c r="AI371" s="28"/>
      <c r="AJ371" s="28"/>
      <c r="AK371" s="28"/>
      <c r="AL371" s="28"/>
      <c r="AM371" s="28" t="s">
        <v>83</v>
      </c>
      <c r="AN371" s="28"/>
      <c r="AO371" s="28"/>
    </row>
    <row r="372" spans="1:41" s="1" customFormat="1" ht="45" customHeight="1" x14ac:dyDescent="0.15">
      <c r="A372" s="37">
        <v>100000</v>
      </c>
      <c r="B372" s="27" t="s">
        <v>57</v>
      </c>
      <c r="C372" s="20">
        <v>9912</v>
      </c>
      <c r="D372" s="27" t="s">
        <v>102</v>
      </c>
      <c r="E372" s="27" t="s">
        <v>83</v>
      </c>
      <c r="F372" s="27" t="s">
        <v>60</v>
      </c>
      <c r="G372" s="27" t="s">
        <v>61</v>
      </c>
      <c r="H372" s="27" t="s">
        <v>62</v>
      </c>
      <c r="I372" s="20">
        <v>58103</v>
      </c>
      <c r="J372" s="27" t="s">
        <v>170</v>
      </c>
      <c r="K372" s="34"/>
      <c r="L372" s="30"/>
      <c r="M372" s="30"/>
      <c r="N372" s="30"/>
      <c r="O372" s="30"/>
      <c r="P372" s="30"/>
      <c r="Q372" s="30"/>
      <c r="R372" s="30"/>
      <c r="S372" s="30"/>
      <c r="T372" s="30"/>
      <c r="U372" s="30"/>
      <c r="V372" s="30">
        <v>500000</v>
      </c>
      <c r="W372" s="30"/>
      <c r="X372" s="30">
        <v>500000</v>
      </c>
      <c r="Y372" s="30"/>
      <c r="Z372" s="26" t="s">
        <v>171</v>
      </c>
      <c r="AA372" s="27" t="s">
        <v>172</v>
      </c>
      <c r="AB372" s="27"/>
      <c r="AC372" s="27"/>
      <c r="AD372" s="27"/>
      <c r="AE372" s="27"/>
      <c r="AF372" s="27" t="s">
        <v>94</v>
      </c>
      <c r="AG372" s="27"/>
      <c r="AH372" s="27"/>
      <c r="AI372" s="27"/>
      <c r="AJ372" s="27"/>
      <c r="AK372" s="27"/>
      <c r="AL372" s="27"/>
      <c r="AM372" s="27" t="s">
        <v>83</v>
      </c>
      <c r="AN372" s="27"/>
      <c r="AO372" s="27"/>
    </row>
    <row r="373" spans="1:41" s="1" customFormat="1" ht="45" customHeight="1" x14ac:dyDescent="0.15">
      <c r="A373" s="36">
        <v>100000</v>
      </c>
      <c r="B373" s="28" t="s">
        <v>57</v>
      </c>
      <c r="C373" s="18">
        <v>9912</v>
      </c>
      <c r="D373" s="28" t="s">
        <v>102</v>
      </c>
      <c r="E373" s="28" t="s">
        <v>83</v>
      </c>
      <c r="F373" s="28" t="s">
        <v>73</v>
      </c>
      <c r="G373" s="28" t="s">
        <v>61</v>
      </c>
      <c r="H373" s="28" t="s">
        <v>62</v>
      </c>
      <c r="I373" s="18">
        <v>58104</v>
      </c>
      <c r="J373" s="28" t="s">
        <v>173</v>
      </c>
      <c r="K373" s="33"/>
      <c r="L373" s="29"/>
      <c r="M373" s="29"/>
      <c r="N373" s="29"/>
      <c r="O373" s="29"/>
      <c r="P373" s="29"/>
      <c r="Q373" s="29"/>
      <c r="R373" s="29"/>
      <c r="S373" s="29"/>
      <c r="T373" s="29"/>
      <c r="U373" s="29"/>
      <c r="V373" s="29">
        <v>1500000</v>
      </c>
      <c r="W373" s="29"/>
      <c r="X373" s="29">
        <v>1500000</v>
      </c>
      <c r="Y373" s="29"/>
      <c r="Z373" s="25" t="s">
        <v>174</v>
      </c>
      <c r="AA373" s="28" t="s">
        <v>175</v>
      </c>
      <c r="AB373" s="28"/>
      <c r="AC373" s="28"/>
      <c r="AD373" s="28"/>
      <c r="AE373" s="28"/>
      <c r="AF373" s="28" t="s">
        <v>67</v>
      </c>
      <c r="AG373" s="28"/>
      <c r="AH373" s="28"/>
      <c r="AI373" s="28"/>
      <c r="AJ373" s="28"/>
      <c r="AK373" s="28"/>
      <c r="AL373" s="28"/>
      <c r="AM373" s="28" t="s">
        <v>179</v>
      </c>
      <c r="AN373" s="28"/>
      <c r="AO373" s="28"/>
    </row>
    <row r="374" spans="1:41" s="1" customFormat="1" ht="45" customHeight="1" x14ac:dyDescent="0.15">
      <c r="A374" s="20">
        <v>100000</v>
      </c>
      <c r="B374" s="7" t="s">
        <v>57</v>
      </c>
      <c r="C374" s="20">
        <v>9912</v>
      </c>
      <c r="D374" s="7" t="s">
        <v>102</v>
      </c>
      <c r="E374" s="7" t="s">
        <v>83</v>
      </c>
      <c r="F374" s="7" t="s">
        <v>73</v>
      </c>
      <c r="G374" s="7" t="s">
        <v>61</v>
      </c>
      <c r="H374" s="7" t="s">
        <v>62</v>
      </c>
      <c r="I374" s="20">
        <v>58105</v>
      </c>
      <c r="J374" s="7" t="s">
        <v>180</v>
      </c>
      <c r="K374" s="8"/>
      <c r="L374" s="9"/>
      <c r="M374" s="9"/>
      <c r="N374" s="9"/>
      <c r="O374" s="9"/>
      <c r="P374" s="9"/>
      <c r="Q374" s="9"/>
      <c r="R374" s="9"/>
      <c r="S374" s="9"/>
      <c r="T374" s="9"/>
      <c r="U374" s="9"/>
      <c r="V374" s="9">
        <v>300000</v>
      </c>
      <c r="W374" s="9"/>
      <c r="X374" s="9">
        <v>300000</v>
      </c>
      <c r="Y374" s="9"/>
      <c r="Z374" s="7" t="s">
        <v>181</v>
      </c>
      <c r="AA374" s="27" t="s">
        <v>182</v>
      </c>
      <c r="AB374" s="27"/>
      <c r="AC374" s="27"/>
      <c r="AD374" s="27"/>
      <c r="AE374" s="7"/>
      <c r="AF374" s="7" t="s">
        <v>94</v>
      </c>
      <c r="AG374" s="27"/>
      <c r="AH374" s="27"/>
      <c r="AI374" s="27"/>
      <c r="AJ374" s="27"/>
      <c r="AK374" s="27"/>
      <c r="AL374" s="27"/>
      <c r="AM374" s="27" t="s">
        <v>83</v>
      </c>
      <c r="AN374" s="27"/>
      <c r="AO374" s="27"/>
    </row>
    <row r="375" spans="1:41" s="1" customFormat="1" ht="45" customHeight="1" x14ac:dyDescent="0.15">
      <c r="A375" s="36">
        <v>100000</v>
      </c>
      <c r="B375" s="28" t="s">
        <v>57</v>
      </c>
      <c r="C375" s="18">
        <v>9912</v>
      </c>
      <c r="D375" s="28" t="s">
        <v>102</v>
      </c>
      <c r="E375" s="28" t="s">
        <v>83</v>
      </c>
      <c r="F375" s="28" t="s">
        <v>60</v>
      </c>
      <c r="G375" s="28" t="s">
        <v>61</v>
      </c>
      <c r="H375" s="28" t="s">
        <v>62</v>
      </c>
      <c r="I375" s="18">
        <v>58106</v>
      </c>
      <c r="J375" s="28" t="s">
        <v>183</v>
      </c>
      <c r="K375" s="33"/>
      <c r="L375" s="29"/>
      <c r="M375" s="29"/>
      <c r="N375" s="29"/>
      <c r="O375" s="29"/>
      <c r="P375" s="29"/>
      <c r="Q375" s="29"/>
      <c r="R375" s="29"/>
      <c r="S375" s="29"/>
      <c r="T375" s="29"/>
      <c r="U375" s="29"/>
      <c r="V375" s="29">
        <v>750000</v>
      </c>
      <c r="W375" s="29"/>
      <c r="X375" s="29">
        <v>750000</v>
      </c>
      <c r="Y375" s="29"/>
      <c r="Z375" s="25" t="s">
        <v>184</v>
      </c>
      <c r="AA375" s="28" t="s">
        <v>185</v>
      </c>
      <c r="AB375" s="28"/>
      <c r="AC375" s="28"/>
      <c r="AD375" s="28"/>
      <c r="AE375" s="28"/>
      <c r="AF375" s="28" t="s">
        <v>67</v>
      </c>
      <c r="AG375" s="28"/>
      <c r="AH375" s="28"/>
      <c r="AI375" s="28"/>
      <c r="AJ375" s="28"/>
      <c r="AK375" s="28"/>
      <c r="AL375" s="28"/>
      <c r="AM375" s="28" t="s">
        <v>179</v>
      </c>
      <c r="AN375" s="28"/>
      <c r="AO375" s="28"/>
    </row>
    <row r="376" spans="1:41" s="1" customFormat="1" ht="45" customHeight="1" x14ac:dyDescent="0.15">
      <c r="A376" s="37">
        <v>100000</v>
      </c>
      <c r="B376" s="27" t="s">
        <v>57</v>
      </c>
      <c r="C376" s="20">
        <v>9912</v>
      </c>
      <c r="D376" s="27" t="s">
        <v>102</v>
      </c>
      <c r="E376" s="27" t="s">
        <v>83</v>
      </c>
      <c r="F376" s="27" t="s">
        <v>60</v>
      </c>
      <c r="G376" s="27" t="s">
        <v>61</v>
      </c>
      <c r="H376" s="27" t="s">
        <v>62</v>
      </c>
      <c r="I376" s="20">
        <v>58107</v>
      </c>
      <c r="J376" s="27" t="s">
        <v>186</v>
      </c>
      <c r="K376" s="34"/>
      <c r="L376" s="30"/>
      <c r="M376" s="30"/>
      <c r="N376" s="30"/>
      <c r="O376" s="30"/>
      <c r="P376" s="30"/>
      <c r="Q376" s="30"/>
      <c r="R376" s="30"/>
      <c r="S376" s="30"/>
      <c r="T376" s="30"/>
      <c r="U376" s="30"/>
      <c r="V376" s="30">
        <v>750000</v>
      </c>
      <c r="W376" s="30"/>
      <c r="X376" s="30">
        <v>750000</v>
      </c>
      <c r="Y376" s="30"/>
      <c r="Z376" s="26" t="s">
        <v>187</v>
      </c>
      <c r="AA376" s="27" t="s">
        <v>188</v>
      </c>
      <c r="AB376" s="27"/>
      <c r="AC376" s="27"/>
      <c r="AD376" s="27"/>
      <c r="AE376" s="27"/>
      <c r="AF376" s="27" t="s">
        <v>94</v>
      </c>
      <c r="AG376" s="27"/>
      <c r="AH376" s="27"/>
      <c r="AI376" s="27"/>
      <c r="AJ376" s="27"/>
      <c r="AK376" s="27"/>
      <c r="AL376" s="27"/>
      <c r="AM376" s="27" t="s">
        <v>83</v>
      </c>
      <c r="AN376" s="27"/>
      <c r="AO376" s="27"/>
    </row>
    <row r="377" spans="1:41" s="1" customFormat="1" ht="45" customHeight="1" x14ac:dyDescent="0.15">
      <c r="A377" s="36">
        <v>100000</v>
      </c>
      <c r="B377" s="28" t="s">
        <v>57</v>
      </c>
      <c r="C377" s="18">
        <v>9912</v>
      </c>
      <c r="D377" s="28" t="s">
        <v>102</v>
      </c>
      <c r="E377" s="28" t="s">
        <v>83</v>
      </c>
      <c r="F377" s="28" t="s">
        <v>73</v>
      </c>
      <c r="G377" s="28" t="s">
        <v>61</v>
      </c>
      <c r="H377" s="28" t="s">
        <v>62</v>
      </c>
      <c r="I377" s="18">
        <v>58108</v>
      </c>
      <c r="J377" s="28" t="s">
        <v>190</v>
      </c>
      <c r="K377" s="33"/>
      <c r="L377" s="29"/>
      <c r="M377" s="29"/>
      <c r="N377" s="29"/>
      <c r="O377" s="29"/>
      <c r="P377" s="29"/>
      <c r="Q377" s="29"/>
      <c r="R377" s="29"/>
      <c r="S377" s="29"/>
      <c r="T377" s="29"/>
      <c r="U377" s="29"/>
      <c r="V377" s="29">
        <v>750000</v>
      </c>
      <c r="W377" s="29"/>
      <c r="X377" s="29">
        <v>750000</v>
      </c>
      <c r="Y377" s="29"/>
      <c r="Z377" s="25" t="s">
        <v>191</v>
      </c>
      <c r="AA377" s="28" t="s">
        <v>192</v>
      </c>
      <c r="AB377" s="28"/>
      <c r="AC377" s="28"/>
      <c r="AD377" s="28"/>
      <c r="AE377" s="28"/>
      <c r="AF377" s="28" t="s">
        <v>67</v>
      </c>
      <c r="AG377" s="28"/>
      <c r="AH377" s="28"/>
      <c r="AI377" s="28"/>
      <c r="AJ377" s="28"/>
      <c r="AK377" s="28"/>
      <c r="AL377" s="28"/>
      <c r="AM377" s="28" t="s">
        <v>179</v>
      </c>
      <c r="AN377" s="28"/>
      <c r="AO377" s="28"/>
    </row>
    <row r="378" spans="1:41" s="1" customFormat="1" ht="45" customHeight="1" x14ac:dyDescent="0.15">
      <c r="A378" s="37">
        <v>100000</v>
      </c>
      <c r="B378" s="27" t="s">
        <v>57</v>
      </c>
      <c r="C378" s="20">
        <v>9912</v>
      </c>
      <c r="D378" s="27" t="s">
        <v>102</v>
      </c>
      <c r="E378" s="27" t="s">
        <v>83</v>
      </c>
      <c r="F378" s="27" t="s">
        <v>73</v>
      </c>
      <c r="G378" s="27" t="s">
        <v>61</v>
      </c>
      <c r="H378" s="27" t="s">
        <v>62</v>
      </c>
      <c r="I378" s="20">
        <v>58109</v>
      </c>
      <c r="J378" s="27" t="s">
        <v>193</v>
      </c>
      <c r="K378" s="34"/>
      <c r="L378" s="30"/>
      <c r="M378" s="30"/>
      <c r="N378" s="30"/>
      <c r="O378" s="30"/>
      <c r="P378" s="30"/>
      <c r="Q378" s="30"/>
      <c r="R378" s="30"/>
      <c r="S378" s="30"/>
      <c r="T378" s="30"/>
      <c r="U378" s="30"/>
      <c r="V378" s="30">
        <v>1200000</v>
      </c>
      <c r="W378" s="30"/>
      <c r="X378" s="30">
        <v>1200000</v>
      </c>
      <c r="Y378" s="30"/>
      <c r="Z378" s="26" t="s">
        <v>194</v>
      </c>
      <c r="AA378" s="27" t="s">
        <v>195</v>
      </c>
      <c r="AB378" s="27"/>
      <c r="AC378" s="27"/>
      <c r="AD378" s="27"/>
      <c r="AE378" s="27"/>
      <c r="AF378" s="27" t="s">
        <v>67</v>
      </c>
      <c r="AG378" s="27"/>
      <c r="AH378" s="27"/>
      <c r="AI378" s="27"/>
      <c r="AJ378" s="27"/>
      <c r="AK378" s="27"/>
      <c r="AL378" s="27"/>
      <c r="AM378" s="27" t="s">
        <v>179</v>
      </c>
      <c r="AN378" s="27"/>
      <c r="AO378" s="27"/>
    </row>
    <row r="379" spans="1:41" s="1" customFormat="1" ht="45" customHeight="1" x14ac:dyDescent="0.15">
      <c r="A379" s="36">
        <v>100000</v>
      </c>
      <c r="B379" s="28" t="s">
        <v>57</v>
      </c>
      <c r="C379" s="18">
        <v>9912</v>
      </c>
      <c r="D379" s="28" t="s">
        <v>102</v>
      </c>
      <c r="E379" s="28" t="s">
        <v>83</v>
      </c>
      <c r="F379" s="28" t="s">
        <v>73</v>
      </c>
      <c r="G379" s="28" t="s">
        <v>61</v>
      </c>
      <c r="H379" s="28" t="s">
        <v>62</v>
      </c>
      <c r="I379" s="18">
        <v>58110</v>
      </c>
      <c r="J379" s="28" t="s">
        <v>197</v>
      </c>
      <c r="K379" s="33"/>
      <c r="L379" s="29"/>
      <c r="M379" s="29"/>
      <c r="N379" s="29"/>
      <c r="O379" s="29"/>
      <c r="P379" s="29"/>
      <c r="Q379" s="29"/>
      <c r="R379" s="29"/>
      <c r="S379" s="29"/>
      <c r="T379" s="29"/>
      <c r="U379" s="29"/>
      <c r="V379" s="29">
        <v>1500000</v>
      </c>
      <c r="W379" s="29"/>
      <c r="X379" s="29">
        <v>1500000</v>
      </c>
      <c r="Y379" s="29"/>
      <c r="Z379" s="25" t="s">
        <v>198</v>
      </c>
      <c r="AA379" s="28" t="s">
        <v>199</v>
      </c>
      <c r="AB379" s="28"/>
      <c r="AC379" s="28"/>
      <c r="AD379" s="28"/>
      <c r="AE379" s="28"/>
      <c r="AF379" s="28" t="s">
        <v>67</v>
      </c>
      <c r="AG379" s="28"/>
      <c r="AH379" s="28"/>
      <c r="AI379" s="28"/>
      <c r="AJ379" s="28"/>
      <c r="AK379" s="28"/>
      <c r="AL379" s="28"/>
      <c r="AM379" s="28" t="s">
        <v>179</v>
      </c>
      <c r="AN379" s="28"/>
      <c r="AO379" s="28"/>
    </row>
    <row r="380" spans="1:41" s="1" customFormat="1" ht="45" customHeight="1" x14ac:dyDescent="0.15">
      <c r="A380" s="20">
        <v>100000</v>
      </c>
      <c r="B380" s="7" t="s">
        <v>57</v>
      </c>
      <c r="C380" s="20">
        <v>2115</v>
      </c>
      <c r="D380" s="7" t="s">
        <v>898</v>
      </c>
      <c r="E380" s="7"/>
      <c r="F380" s="7" t="s">
        <v>83</v>
      </c>
      <c r="G380" s="7" t="s">
        <v>83</v>
      </c>
      <c r="H380" s="7" t="s">
        <v>83</v>
      </c>
      <c r="I380" s="20">
        <v>58111</v>
      </c>
      <c r="J380" s="7" t="s">
        <v>2909</v>
      </c>
      <c r="K380" s="15">
        <v>-11</v>
      </c>
      <c r="L380" s="13">
        <v>-597488</v>
      </c>
      <c r="M380" s="13">
        <v>-173823</v>
      </c>
      <c r="N380" s="13">
        <v>-99736</v>
      </c>
      <c r="O380" s="13">
        <v>-55800</v>
      </c>
      <c r="P380" s="13">
        <v>-532913</v>
      </c>
      <c r="Q380" s="9"/>
      <c r="R380" s="9"/>
      <c r="S380" s="9"/>
      <c r="T380" s="9"/>
      <c r="U380" s="9"/>
      <c r="V380" s="9"/>
      <c r="W380" s="9"/>
      <c r="X380" s="13">
        <v>-1459760</v>
      </c>
      <c r="Y380" s="9"/>
      <c r="Z380" s="7" t="s">
        <v>2910</v>
      </c>
      <c r="AA380" s="27" t="s">
        <v>2910</v>
      </c>
      <c r="AB380" s="27"/>
      <c r="AC380" s="26" t="s">
        <v>2911</v>
      </c>
      <c r="AD380" s="26"/>
      <c r="AE380" s="7"/>
      <c r="AF380" s="7"/>
      <c r="AG380" s="27"/>
      <c r="AH380" s="27"/>
      <c r="AI380" s="27"/>
      <c r="AJ380" s="27"/>
      <c r="AK380" s="27"/>
      <c r="AL380" s="27"/>
      <c r="AM380" s="27" t="s">
        <v>83</v>
      </c>
      <c r="AN380" s="27"/>
      <c r="AO380" s="27"/>
    </row>
    <row r="381" spans="1:41" s="1" customFormat="1" ht="45" customHeight="1" x14ac:dyDescent="0.15">
      <c r="A381" s="18">
        <v>100000</v>
      </c>
      <c r="B381" s="4" t="s">
        <v>57</v>
      </c>
      <c r="C381" s="18">
        <v>1713</v>
      </c>
      <c r="D381" s="4" t="s">
        <v>875</v>
      </c>
      <c r="E381" s="4" t="s">
        <v>103</v>
      </c>
      <c r="F381" s="4" t="s">
        <v>60</v>
      </c>
      <c r="G381" s="4" t="s">
        <v>61</v>
      </c>
      <c r="H381" s="4" t="s">
        <v>83</v>
      </c>
      <c r="I381" s="18">
        <v>58113</v>
      </c>
      <c r="J381" s="4" t="s">
        <v>2912</v>
      </c>
      <c r="K381" s="5"/>
      <c r="L381" s="6"/>
      <c r="M381" s="6"/>
      <c r="N381" s="6"/>
      <c r="O381" s="6">
        <v>250000</v>
      </c>
      <c r="P381" s="6"/>
      <c r="Q381" s="6"/>
      <c r="R381" s="6"/>
      <c r="S381" s="6"/>
      <c r="T381" s="6"/>
      <c r="U381" s="6"/>
      <c r="V381" s="6"/>
      <c r="W381" s="6"/>
      <c r="X381" s="6">
        <v>250000</v>
      </c>
      <c r="Y381" s="6"/>
      <c r="Z381" s="19" t="s">
        <v>2913</v>
      </c>
      <c r="AA381" s="28" t="s">
        <v>2914</v>
      </c>
      <c r="AB381" s="28"/>
      <c r="AC381" s="28" t="s">
        <v>2915</v>
      </c>
      <c r="AD381" s="28"/>
      <c r="AE381" s="4"/>
      <c r="AF381" s="4" t="s">
        <v>67</v>
      </c>
      <c r="AG381" s="25" t="s">
        <v>2916</v>
      </c>
      <c r="AH381" s="25"/>
      <c r="AI381" s="25"/>
      <c r="AJ381" s="25"/>
      <c r="AK381" s="25"/>
      <c r="AL381" s="25"/>
      <c r="AM381" s="28" t="s">
        <v>83</v>
      </c>
      <c r="AN381" s="28"/>
      <c r="AO381" s="28"/>
    </row>
    <row r="382" spans="1:41" s="1" customFormat="1" ht="45" customHeight="1" x14ac:dyDescent="0.15">
      <c r="A382" s="37">
        <v>100000</v>
      </c>
      <c r="B382" s="27" t="s">
        <v>57</v>
      </c>
      <c r="C382" s="20">
        <v>110211</v>
      </c>
      <c r="D382" s="27" t="s">
        <v>2208</v>
      </c>
      <c r="E382" s="27" t="s">
        <v>103</v>
      </c>
      <c r="F382" s="27" t="s">
        <v>60</v>
      </c>
      <c r="G382" s="27" t="s">
        <v>104</v>
      </c>
      <c r="H382" s="27" t="s">
        <v>83</v>
      </c>
      <c r="I382" s="20">
        <v>58114</v>
      </c>
      <c r="J382" s="27" t="s">
        <v>2917</v>
      </c>
      <c r="K382" s="34"/>
      <c r="L382" s="30"/>
      <c r="M382" s="30"/>
      <c r="N382" s="30"/>
      <c r="O382" s="30"/>
      <c r="P382" s="30">
        <v>41791</v>
      </c>
      <c r="Q382" s="30"/>
      <c r="R382" s="30"/>
      <c r="S382" s="30"/>
      <c r="T382" s="30"/>
      <c r="U382" s="30"/>
      <c r="V382" s="30"/>
      <c r="W382" s="30"/>
      <c r="X382" s="30">
        <v>41791</v>
      </c>
      <c r="Y382" s="30"/>
      <c r="Z382" s="26" t="s">
        <v>2918</v>
      </c>
      <c r="AA382" s="27" t="s">
        <v>2919</v>
      </c>
      <c r="AB382" s="27"/>
      <c r="AC382" s="26" t="s">
        <v>2211</v>
      </c>
      <c r="AD382" s="26"/>
      <c r="AE382" s="27"/>
      <c r="AF382" s="27" t="s">
        <v>94</v>
      </c>
      <c r="AG382" s="27" t="s">
        <v>69</v>
      </c>
      <c r="AH382" s="27"/>
      <c r="AI382" s="27"/>
      <c r="AJ382" s="27"/>
      <c r="AK382" s="27"/>
      <c r="AL382" s="27"/>
      <c r="AM382" s="27" t="s">
        <v>83</v>
      </c>
      <c r="AN382" s="27"/>
      <c r="AO382" s="27"/>
    </row>
    <row r="383" spans="1:41" s="1" customFormat="1" ht="45" customHeight="1" x14ac:dyDescent="0.15">
      <c r="A383" s="36">
        <v>100000</v>
      </c>
      <c r="B383" s="28" t="s">
        <v>57</v>
      </c>
      <c r="C383" s="18">
        <v>110911</v>
      </c>
      <c r="D383" s="28" t="s">
        <v>2224</v>
      </c>
      <c r="E383" s="28" t="s">
        <v>103</v>
      </c>
      <c r="F383" s="28" t="s">
        <v>60</v>
      </c>
      <c r="G383" s="28" t="s">
        <v>104</v>
      </c>
      <c r="H383" s="28" t="s">
        <v>83</v>
      </c>
      <c r="I383" s="18">
        <v>58115</v>
      </c>
      <c r="J383" s="28" t="s">
        <v>2920</v>
      </c>
      <c r="K383" s="33"/>
      <c r="L383" s="29"/>
      <c r="M383" s="29"/>
      <c r="N383" s="29"/>
      <c r="O383" s="29"/>
      <c r="P383" s="29">
        <v>88633</v>
      </c>
      <c r="Q383" s="29"/>
      <c r="R383" s="29"/>
      <c r="S383" s="29"/>
      <c r="T383" s="29"/>
      <c r="U383" s="29"/>
      <c r="V383" s="29"/>
      <c r="W383" s="29"/>
      <c r="X383" s="29">
        <v>88633</v>
      </c>
      <c r="Y383" s="29"/>
      <c r="Z383" s="25" t="s">
        <v>2921</v>
      </c>
      <c r="AA383" s="28" t="s">
        <v>2919</v>
      </c>
      <c r="AB383" s="28"/>
      <c r="AC383" s="25" t="s">
        <v>2211</v>
      </c>
      <c r="AD383" s="25"/>
      <c r="AE383" s="28"/>
      <c r="AF383" s="28" t="s">
        <v>94</v>
      </c>
      <c r="AG383" s="28" t="s">
        <v>69</v>
      </c>
      <c r="AH383" s="28"/>
      <c r="AI383" s="28"/>
      <c r="AJ383" s="28"/>
      <c r="AK383" s="28"/>
      <c r="AL383" s="28"/>
      <c r="AM383" s="28" t="s">
        <v>83</v>
      </c>
      <c r="AN383" s="28"/>
      <c r="AO383" s="28"/>
    </row>
    <row r="384" spans="1:41" s="1" customFormat="1" ht="45" customHeight="1" x14ac:dyDescent="0.15">
      <c r="A384" s="37">
        <v>100000</v>
      </c>
      <c r="B384" s="27" t="s">
        <v>57</v>
      </c>
      <c r="C384" s="20">
        <v>1611</v>
      </c>
      <c r="D384" s="27" t="s">
        <v>504</v>
      </c>
      <c r="E384" s="27"/>
      <c r="F384" s="27" t="s">
        <v>83</v>
      </c>
      <c r="G384" s="27" t="s">
        <v>61</v>
      </c>
      <c r="H384" s="27" t="s">
        <v>83</v>
      </c>
      <c r="I384" s="20">
        <v>58121</v>
      </c>
      <c r="J384" s="27" t="s">
        <v>2922</v>
      </c>
      <c r="K384" s="34">
        <v>3</v>
      </c>
      <c r="L384" s="30">
        <v>106877</v>
      </c>
      <c r="M384" s="30">
        <v>65682</v>
      </c>
      <c r="N384" s="30">
        <v>31187</v>
      </c>
      <c r="O384" s="30"/>
      <c r="P384" s="30">
        <v>600000</v>
      </c>
      <c r="Q384" s="30"/>
      <c r="R384" s="30"/>
      <c r="S384" s="30"/>
      <c r="T384" s="30"/>
      <c r="U384" s="30"/>
      <c r="V384" s="30"/>
      <c r="W384" s="30"/>
      <c r="X384" s="30">
        <v>803746</v>
      </c>
      <c r="Y384" s="30"/>
      <c r="Z384" s="26" t="s">
        <v>2923</v>
      </c>
      <c r="AA384" s="27" t="s">
        <v>2924</v>
      </c>
      <c r="AB384" s="27"/>
      <c r="AC384" s="27"/>
      <c r="AD384" s="27"/>
      <c r="AE384" s="27"/>
      <c r="AF384" s="27" t="s">
        <v>67</v>
      </c>
      <c r="AG384" s="27"/>
      <c r="AH384" s="27"/>
      <c r="AI384" s="27"/>
      <c r="AJ384" s="27"/>
      <c r="AK384" s="27"/>
      <c r="AL384" s="27"/>
      <c r="AM384" s="27" t="s">
        <v>179</v>
      </c>
      <c r="AN384" s="27"/>
      <c r="AO384" s="27"/>
    </row>
    <row r="385" spans="1:41" s="1" customFormat="1" ht="45" customHeight="1" x14ac:dyDescent="0.15">
      <c r="A385" s="36">
        <v>100000</v>
      </c>
      <c r="B385" s="28" t="s">
        <v>57</v>
      </c>
      <c r="C385" s="18">
        <v>9912</v>
      </c>
      <c r="D385" s="28" t="s">
        <v>102</v>
      </c>
      <c r="E385" s="28" t="s">
        <v>83</v>
      </c>
      <c r="F385" s="28" t="s">
        <v>60</v>
      </c>
      <c r="G385" s="28" t="s">
        <v>61</v>
      </c>
      <c r="H385" s="28" t="s">
        <v>83</v>
      </c>
      <c r="I385" s="18">
        <v>58122</v>
      </c>
      <c r="J385" s="28" t="s">
        <v>202</v>
      </c>
      <c r="K385" s="33"/>
      <c r="L385" s="29"/>
      <c r="M385" s="29"/>
      <c r="N385" s="29"/>
      <c r="O385" s="29"/>
      <c r="P385" s="29"/>
      <c r="Q385" s="29"/>
      <c r="R385" s="29"/>
      <c r="S385" s="29"/>
      <c r="T385" s="29"/>
      <c r="U385" s="29"/>
      <c r="V385" s="29">
        <v>135000</v>
      </c>
      <c r="W385" s="29"/>
      <c r="X385" s="29">
        <v>135000</v>
      </c>
      <c r="Y385" s="29"/>
      <c r="Z385" s="25" t="s">
        <v>203</v>
      </c>
      <c r="AA385" s="28" t="s">
        <v>204</v>
      </c>
      <c r="AB385" s="28"/>
      <c r="AC385" s="28"/>
      <c r="AD385" s="28"/>
      <c r="AE385" s="28"/>
      <c r="AF385" s="28" t="s">
        <v>94</v>
      </c>
      <c r="AG385" s="28"/>
      <c r="AH385" s="28"/>
      <c r="AI385" s="28"/>
      <c r="AJ385" s="28"/>
      <c r="AK385" s="28"/>
      <c r="AL385" s="28"/>
      <c r="AM385" s="28" t="s">
        <v>83</v>
      </c>
      <c r="AN385" s="28"/>
      <c r="AO385" s="28"/>
    </row>
    <row r="386" spans="1:41" s="1" customFormat="1" ht="45" customHeight="1" x14ac:dyDescent="0.15">
      <c r="A386" s="37">
        <v>100000</v>
      </c>
      <c r="B386" s="27" t="s">
        <v>57</v>
      </c>
      <c r="C386" s="20">
        <v>9911</v>
      </c>
      <c r="D386" s="27" t="s">
        <v>82</v>
      </c>
      <c r="E386" s="27" t="s">
        <v>83</v>
      </c>
      <c r="F386" s="27" t="s">
        <v>83</v>
      </c>
      <c r="G386" s="27" t="s">
        <v>134</v>
      </c>
      <c r="H386" s="27" t="s">
        <v>83</v>
      </c>
      <c r="I386" s="20">
        <v>58123</v>
      </c>
      <c r="J386" s="27" t="s">
        <v>205</v>
      </c>
      <c r="K386" s="34"/>
      <c r="L386" s="30"/>
      <c r="M386" s="30"/>
      <c r="N386" s="30"/>
      <c r="O386" s="30"/>
      <c r="P386" s="30"/>
      <c r="Q386" s="30"/>
      <c r="R386" s="30"/>
      <c r="S386" s="30"/>
      <c r="T386" s="30"/>
      <c r="U386" s="30"/>
      <c r="V386" s="30"/>
      <c r="W386" s="30"/>
      <c r="X386" s="30"/>
      <c r="Y386" s="32">
        <v>-701594</v>
      </c>
      <c r="Z386" s="26" t="s">
        <v>206</v>
      </c>
      <c r="AA386" s="27" t="s">
        <v>207</v>
      </c>
      <c r="AB386" s="27"/>
      <c r="AC386" s="27" t="s">
        <v>208</v>
      </c>
      <c r="AD386" s="27"/>
      <c r="AE386" s="27"/>
      <c r="AF386" s="27" t="s">
        <v>94</v>
      </c>
      <c r="AG386" s="27" t="s">
        <v>69</v>
      </c>
      <c r="AH386" s="27"/>
      <c r="AI386" s="27"/>
      <c r="AJ386" s="27"/>
      <c r="AK386" s="27"/>
      <c r="AL386" s="27"/>
      <c r="AM386" s="27" t="s">
        <v>83</v>
      </c>
      <c r="AN386" s="27"/>
      <c r="AO386" s="27"/>
    </row>
    <row r="387" spans="1:41" s="1" customFormat="1" ht="45" customHeight="1" x14ac:dyDescent="0.15">
      <c r="A387" s="18">
        <v>100000</v>
      </c>
      <c r="B387" s="4" t="s">
        <v>57</v>
      </c>
      <c r="C387" s="18">
        <v>171415</v>
      </c>
      <c r="D387" s="4" t="s">
        <v>1271</v>
      </c>
      <c r="E387" s="4" t="s">
        <v>83</v>
      </c>
      <c r="F387" s="4" t="s">
        <v>83</v>
      </c>
      <c r="G387" s="4" t="s">
        <v>61</v>
      </c>
      <c r="H387" s="4" t="s">
        <v>83</v>
      </c>
      <c r="I387" s="18">
        <v>58125</v>
      </c>
      <c r="J387" s="4" t="s">
        <v>2927</v>
      </c>
      <c r="K387" s="5">
        <v>1</v>
      </c>
      <c r="L387" s="6">
        <v>23534</v>
      </c>
      <c r="M387" s="6">
        <v>17926</v>
      </c>
      <c r="N387" s="6">
        <v>9614</v>
      </c>
      <c r="O387" s="6">
        <v>4700</v>
      </c>
      <c r="P387" s="6">
        <v>784400</v>
      </c>
      <c r="Q387" s="6"/>
      <c r="R387" s="6">
        <v>25900</v>
      </c>
      <c r="S387" s="6"/>
      <c r="T387" s="6"/>
      <c r="U387" s="6"/>
      <c r="V387" s="6"/>
      <c r="W387" s="6"/>
      <c r="X387" s="6">
        <v>866074</v>
      </c>
      <c r="Y387" s="6"/>
      <c r="Z387" s="4" t="s">
        <v>2928</v>
      </c>
      <c r="AA387" s="28" t="s">
        <v>2929</v>
      </c>
      <c r="AB387" s="28"/>
      <c r="AC387" s="28" t="s">
        <v>2930</v>
      </c>
      <c r="AD387" s="28"/>
      <c r="AE387" s="4"/>
      <c r="AF387" s="4" t="s">
        <v>94</v>
      </c>
      <c r="AG387" s="28"/>
      <c r="AH387" s="28"/>
      <c r="AI387" s="28"/>
      <c r="AJ387" s="28"/>
      <c r="AK387" s="28"/>
      <c r="AL387" s="28"/>
      <c r="AM387" s="28" t="s">
        <v>83</v>
      </c>
      <c r="AN387" s="28"/>
      <c r="AO387" s="28"/>
    </row>
    <row r="388" spans="1:41" s="1" customFormat="1" ht="45" customHeight="1" x14ac:dyDescent="0.15">
      <c r="A388" s="37">
        <v>100000</v>
      </c>
      <c r="B388" s="27" t="s">
        <v>57</v>
      </c>
      <c r="C388" s="20">
        <v>1912</v>
      </c>
      <c r="D388" s="27" t="s">
        <v>471</v>
      </c>
      <c r="E388" s="27" t="s">
        <v>83</v>
      </c>
      <c r="F388" s="27" t="s">
        <v>83</v>
      </c>
      <c r="G388" s="27" t="s">
        <v>61</v>
      </c>
      <c r="H388" s="27" t="s">
        <v>83</v>
      </c>
      <c r="I388" s="20">
        <v>58128</v>
      </c>
      <c r="J388" s="27" t="s">
        <v>2931</v>
      </c>
      <c r="K388" s="34"/>
      <c r="L388" s="30"/>
      <c r="M388" s="30"/>
      <c r="N388" s="30"/>
      <c r="O388" s="30">
        <v>200000</v>
      </c>
      <c r="P388" s="30"/>
      <c r="Q388" s="30"/>
      <c r="R388" s="30"/>
      <c r="S388" s="30"/>
      <c r="T388" s="30"/>
      <c r="U388" s="30"/>
      <c r="V388" s="30"/>
      <c r="W388" s="30"/>
      <c r="X388" s="30">
        <v>200000</v>
      </c>
      <c r="Y388" s="30"/>
      <c r="Z388" s="27"/>
      <c r="AA388" s="27" t="s">
        <v>2932</v>
      </c>
      <c r="AB388" s="27"/>
      <c r="AC388" s="26" t="s">
        <v>2933</v>
      </c>
      <c r="AD388" s="26"/>
      <c r="AE388" s="27"/>
      <c r="AF388" s="27" t="s">
        <v>94</v>
      </c>
      <c r="AG388" s="27"/>
      <c r="AH388" s="27"/>
      <c r="AI388" s="27"/>
      <c r="AJ388" s="27"/>
      <c r="AK388" s="27"/>
      <c r="AL388" s="27"/>
      <c r="AM388" s="27" t="s">
        <v>83</v>
      </c>
      <c r="AN388" s="27"/>
      <c r="AO388" s="27"/>
    </row>
    <row r="389" spans="1:41" s="1" customFormat="1" ht="45" customHeight="1" x14ac:dyDescent="0.15">
      <c r="A389" s="18">
        <v>100000</v>
      </c>
      <c r="B389" s="4" t="s">
        <v>57</v>
      </c>
      <c r="C389" s="18">
        <v>1912</v>
      </c>
      <c r="D389" s="4" t="s">
        <v>471</v>
      </c>
      <c r="E389" s="4" t="s">
        <v>83</v>
      </c>
      <c r="F389" s="4" t="s">
        <v>83</v>
      </c>
      <c r="G389" s="4" t="s">
        <v>61</v>
      </c>
      <c r="H389" s="4" t="s">
        <v>83</v>
      </c>
      <c r="I389" s="18">
        <v>58129</v>
      </c>
      <c r="J389" s="4" t="s">
        <v>2934</v>
      </c>
      <c r="K389" s="5"/>
      <c r="L389" s="6"/>
      <c r="M389" s="6"/>
      <c r="N389" s="6"/>
      <c r="O389" s="6"/>
      <c r="P389" s="6">
        <v>155000</v>
      </c>
      <c r="Q389" s="6"/>
      <c r="R389" s="6"/>
      <c r="S389" s="6"/>
      <c r="T389" s="6"/>
      <c r="U389" s="6"/>
      <c r="V389" s="6"/>
      <c r="W389" s="6"/>
      <c r="X389" s="6">
        <v>155000</v>
      </c>
      <c r="Y389" s="6"/>
      <c r="Z389" s="4"/>
      <c r="AA389" s="28" t="s">
        <v>2935</v>
      </c>
      <c r="AB389" s="28"/>
      <c r="AC389" s="25" t="s">
        <v>2936</v>
      </c>
      <c r="AD389" s="25"/>
      <c r="AE389" s="4"/>
      <c r="AF389" s="4" t="s">
        <v>67</v>
      </c>
      <c r="AG389" s="28"/>
      <c r="AH389" s="28"/>
      <c r="AI389" s="28"/>
      <c r="AJ389" s="28"/>
      <c r="AK389" s="28"/>
      <c r="AL389" s="28"/>
      <c r="AM389" s="28" t="s">
        <v>83</v>
      </c>
      <c r="AN389" s="28"/>
      <c r="AO389" s="28"/>
    </row>
    <row r="390" spans="1:41" s="1" customFormat="1" ht="45" customHeight="1" x14ac:dyDescent="0.15">
      <c r="A390" s="20">
        <v>100000</v>
      </c>
      <c r="B390" s="7" t="s">
        <v>57</v>
      </c>
      <c r="C390" s="20">
        <v>1912</v>
      </c>
      <c r="D390" s="7" t="s">
        <v>471</v>
      </c>
      <c r="E390" s="7" t="s">
        <v>83</v>
      </c>
      <c r="F390" s="7" t="s">
        <v>83</v>
      </c>
      <c r="G390" s="7" t="s">
        <v>89</v>
      </c>
      <c r="H390" s="7" t="s">
        <v>83</v>
      </c>
      <c r="I390" s="20">
        <v>58131</v>
      </c>
      <c r="J390" s="7" t="s">
        <v>2937</v>
      </c>
      <c r="K390" s="8"/>
      <c r="L390" s="9"/>
      <c r="M390" s="9"/>
      <c r="N390" s="9"/>
      <c r="O390" s="9"/>
      <c r="P390" s="9"/>
      <c r="Q390" s="9"/>
      <c r="R390" s="9"/>
      <c r="S390" s="9"/>
      <c r="T390" s="9"/>
      <c r="U390" s="9"/>
      <c r="V390" s="9"/>
      <c r="W390" s="9"/>
      <c r="X390" s="9"/>
      <c r="Y390" s="9">
        <v>2963617</v>
      </c>
      <c r="Z390" s="7"/>
      <c r="AA390" s="27" t="s">
        <v>92</v>
      </c>
      <c r="AB390" s="27"/>
      <c r="AC390" s="27"/>
      <c r="AD390" s="27"/>
      <c r="AE390" s="7"/>
      <c r="AF390" s="7" t="s">
        <v>94</v>
      </c>
      <c r="AG390" s="27"/>
      <c r="AH390" s="27"/>
      <c r="AI390" s="27"/>
      <c r="AJ390" s="27"/>
      <c r="AK390" s="27"/>
      <c r="AL390" s="27"/>
      <c r="AM390" s="27" t="s">
        <v>83</v>
      </c>
      <c r="AN390" s="27"/>
      <c r="AO390" s="27"/>
    </row>
    <row r="391" spans="1:41" s="1" customFormat="1" ht="45" customHeight="1" x14ac:dyDescent="0.15">
      <c r="A391" s="18">
        <v>100000</v>
      </c>
      <c r="B391" s="4" t="s">
        <v>57</v>
      </c>
      <c r="C391" s="18">
        <v>1316</v>
      </c>
      <c r="D391" s="4" t="s">
        <v>222</v>
      </c>
      <c r="E391" s="4" t="s">
        <v>83</v>
      </c>
      <c r="F391" s="4" t="s">
        <v>83</v>
      </c>
      <c r="G391" s="4" t="s">
        <v>61</v>
      </c>
      <c r="H391" s="4" t="s">
        <v>83</v>
      </c>
      <c r="I391" s="18">
        <v>58141</v>
      </c>
      <c r="J391" s="4" t="s">
        <v>223</v>
      </c>
      <c r="K391" s="5"/>
      <c r="L391" s="6"/>
      <c r="M391" s="6"/>
      <c r="N391" s="6"/>
      <c r="O391" s="6"/>
      <c r="P391" s="6">
        <v>500000</v>
      </c>
      <c r="Q391" s="6"/>
      <c r="R391" s="6"/>
      <c r="S391" s="6"/>
      <c r="T391" s="6"/>
      <c r="U391" s="6"/>
      <c r="V391" s="6"/>
      <c r="W391" s="6"/>
      <c r="X391" s="6">
        <v>500000</v>
      </c>
      <c r="Y391" s="6"/>
      <c r="Z391" s="4"/>
      <c r="AA391" s="28" t="s">
        <v>224</v>
      </c>
      <c r="AB391" s="28"/>
      <c r="AC391" s="28" t="s">
        <v>225</v>
      </c>
      <c r="AD391" s="28"/>
      <c r="AE391" s="4"/>
      <c r="AF391" s="4" t="s">
        <v>94</v>
      </c>
      <c r="AG391" s="28"/>
      <c r="AH391" s="28"/>
      <c r="AI391" s="28"/>
      <c r="AJ391" s="28"/>
      <c r="AK391" s="28"/>
      <c r="AL391" s="28"/>
      <c r="AM391" s="28" t="s">
        <v>83</v>
      </c>
      <c r="AN391" s="28"/>
      <c r="AO391" s="28"/>
    </row>
    <row r="392" spans="1:41" s="1" customFormat="1" ht="45" customHeight="1" x14ac:dyDescent="0.15">
      <c r="A392" s="20">
        <v>100000</v>
      </c>
      <c r="B392" s="7" t="s">
        <v>57</v>
      </c>
      <c r="C392" s="20">
        <v>1316</v>
      </c>
      <c r="D392" s="7" t="s">
        <v>222</v>
      </c>
      <c r="E392" s="7" t="s">
        <v>83</v>
      </c>
      <c r="F392" s="7" t="s">
        <v>83</v>
      </c>
      <c r="G392" s="7" t="s">
        <v>83</v>
      </c>
      <c r="H392" s="7" t="s">
        <v>83</v>
      </c>
      <c r="I392" s="20">
        <v>58142</v>
      </c>
      <c r="J392" s="7" t="s">
        <v>226</v>
      </c>
      <c r="K392" s="8"/>
      <c r="L392" s="9"/>
      <c r="M392" s="9"/>
      <c r="N392" s="9"/>
      <c r="O392" s="9"/>
      <c r="P392" s="9">
        <v>3000000</v>
      </c>
      <c r="Q392" s="9"/>
      <c r="R392" s="9"/>
      <c r="S392" s="9"/>
      <c r="T392" s="9"/>
      <c r="U392" s="9"/>
      <c r="V392" s="9"/>
      <c r="W392" s="9"/>
      <c r="X392" s="9">
        <v>3000000</v>
      </c>
      <c r="Y392" s="9"/>
      <c r="Z392" s="7"/>
      <c r="AA392" s="27" t="s">
        <v>227</v>
      </c>
      <c r="AB392" s="27"/>
      <c r="AC392" s="26" t="s">
        <v>228</v>
      </c>
      <c r="AD392" s="26"/>
      <c r="AE392" s="7"/>
      <c r="AF392" s="7" t="s">
        <v>94</v>
      </c>
      <c r="AG392" s="27"/>
      <c r="AH392" s="27"/>
      <c r="AI392" s="27"/>
      <c r="AJ392" s="27"/>
      <c r="AK392" s="27"/>
      <c r="AL392" s="27"/>
      <c r="AM392" s="27" t="s">
        <v>83</v>
      </c>
      <c r="AN392" s="27"/>
      <c r="AO392" s="27"/>
    </row>
    <row r="393" spans="1:41" s="1" customFormat="1" ht="45" customHeight="1" x14ac:dyDescent="0.15">
      <c r="A393" s="18">
        <v>100000</v>
      </c>
      <c r="B393" s="4" t="s">
        <v>57</v>
      </c>
      <c r="C393" s="18">
        <v>1316</v>
      </c>
      <c r="D393" s="4" t="s">
        <v>222</v>
      </c>
      <c r="E393" s="4" t="s">
        <v>83</v>
      </c>
      <c r="F393" s="4" t="s">
        <v>83</v>
      </c>
      <c r="G393" s="4" t="s">
        <v>83</v>
      </c>
      <c r="H393" s="4" t="s">
        <v>83</v>
      </c>
      <c r="I393" s="18">
        <v>58143</v>
      </c>
      <c r="J393" s="4" t="s">
        <v>229</v>
      </c>
      <c r="K393" s="5"/>
      <c r="L393" s="6"/>
      <c r="M393" s="6"/>
      <c r="N393" s="6"/>
      <c r="O393" s="6"/>
      <c r="P393" s="6">
        <v>500000</v>
      </c>
      <c r="Q393" s="6"/>
      <c r="R393" s="6"/>
      <c r="S393" s="6"/>
      <c r="T393" s="6"/>
      <c r="U393" s="6"/>
      <c r="V393" s="6"/>
      <c r="W393" s="6"/>
      <c r="X393" s="6">
        <v>500000</v>
      </c>
      <c r="Y393" s="6"/>
      <c r="Z393" s="4"/>
      <c r="AA393" s="28" t="s">
        <v>230</v>
      </c>
      <c r="AB393" s="28"/>
      <c r="AC393" s="25" t="s">
        <v>231</v>
      </c>
      <c r="AD393" s="25"/>
      <c r="AE393" s="4"/>
      <c r="AF393" s="4" t="s">
        <v>94</v>
      </c>
      <c r="AG393" s="28"/>
      <c r="AH393" s="28"/>
      <c r="AI393" s="28"/>
      <c r="AJ393" s="28"/>
      <c r="AK393" s="28"/>
      <c r="AL393" s="28"/>
      <c r="AM393" s="28" t="s">
        <v>83</v>
      </c>
      <c r="AN393" s="28"/>
      <c r="AO393" s="28"/>
    </row>
    <row r="394" spans="1:41" s="1" customFormat="1" ht="45" customHeight="1" x14ac:dyDescent="0.15">
      <c r="A394" s="20">
        <v>100000</v>
      </c>
      <c r="B394" s="7" t="s">
        <v>57</v>
      </c>
      <c r="C394" s="20">
        <v>1001</v>
      </c>
      <c r="D394" s="7" t="s">
        <v>232</v>
      </c>
      <c r="E394" s="7" t="s">
        <v>103</v>
      </c>
      <c r="F394" s="7" t="s">
        <v>60</v>
      </c>
      <c r="G394" s="7" t="s">
        <v>61</v>
      </c>
      <c r="H394" s="7" t="s">
        <v>83</v>
      </c>
      <c r="I394" s="20">
        <v>58144</v>
      </c>
      <c r="J394" s="7" t="s">
        <v>233</v>
      </c>
      <c r="K394" s="8"/>
      <c r="L394" s="9"/>
      <c r="M394" s="9"/>
      <c r="N394" s="9"/>
      <c r="O394" s="9"/>
      <c r="P394" s="9">
        <v>1000000</v>
      </c>
      <c r="Q394" s="9"/>
      <c r="R394" s="9"/>
      <c r="S394" s="9"/>
      <c r="T394" s="9"/>
      <c r="U394" s="9"/>
      <c r="V394" s="9"/>
      <c r="W394" s="9"/>
      <c r="X394" s="9">
        <v>1000000</v>
      </c>
      <c r="Y394" s="9"/>
      <c r="Z394" s="21" t="s">
        <v>234</v>
      </c>
      <c r="AA394" s="27" t="s">
        <v>235</v>
      </c>
      <c r="AB394" s="27"/>
      <c r="AC394" s="27" t="s">
        <v>236</v>
      </c>
      <c r="AD394" s="27"/>
      <c r="AE394" s="7"/>
      <c r="AF394" s="7" t="s">
        <v>94</v>
      </c>
      <c r="AG394" s="27" t="s">
        <v>69</v>
      </c>
      <c r="AH394" s="27"/>
      <c r="AI394" s="27"/>
      <c r="AJ394" s="27"/>
      <c r="AK394" s="27"/>
      <c r="AL394" s="27"/>
      <c r="AM394" s="27" t="s">
        <v>179</v>
      </c>
      <c r="AN394" s="27"/>
      <c r="AO394" s="27"/>
    </row>
    <row r="395" spans="1:41" s="1" customFormat="1" ht="45" customHeight="1" x14ac:dyDescent="0.15">
      <c r="A395" s="16" t="s">
        <v>3001</v>
      </c>
      <c r="B395" s="2" t="s">
        <v>10</v>
      </c>
      <c r="C395" s="16" t="s">
        <v>11</v>
      </c>
      <c r="D395" s="2" t="s">
        <v>12</v>
      </c>
      <c r="E395" s="2" t="s">
        <v>13</v>
      </c>
      <c r="F395" s="2" t="s">
        <v>14</v>
      </c>
      <c r="G395" s="2" t="s">
        <v>15</v>
      </c>
      <c r="H395" s="17" t="s">
        <v>16</v>
      </c>
      <c r="I395" s="16" t="s">
        <v>3002</v>
      </c>
      <c r="J395" s="2" t="s">
        <v>3003</v>
      </c>
      <c r="K395" s="3" t="s">
        <v>3004</v>
      </c>
      <c r="L395" s="3" t="s">
        <v>20</v>
      </c>
      <c r="M395" s="3" t="s">
        <v>21</v>
      </c>
      <c r="N395" s="3" t="s">
        <v>22</v>
      </c>
      <c r="O395" s="3" t="s">
        <v>3005</v>
      </c>
      <c r="P395" s="3" t="s">
        <v>3006</v>
      </c>
      <c r="Q395" s="3" t="s">
        <v>3007</v>
      </c>
      <c r="R395" s="3" t="s">
        <v>3008</v>
      </c>
      <c r="S395" s="3" t="s">
        <v>3009</v>
      </c>
      <c r="T395" s="3" t="s">
        <v>3010</v>
      </c>
      <c r="U395" s="3" t="s">
        <v>3011</v>
      </c>
      <c r="V395" s="3" t="s">
        <v>3012</v>
      </c>
      <c r="W395" s="3" t="s">
        <v>3013</v>
      </c>
      <c r="X395" s="3" t="s">
        <v>3014</v>
      </c>
      <c r="Y395" s="3" t="s">
        <v>3015</v>
      </c>
      <c r="Z395" s="16" t="s">
        <v>3016</v>
      </c>
      <c r="AA395" s="39" t="s">
        <v>3017</v>
      </c>
      <c r="AB395" s="39"/>
      <c r="AC395" s="39" t="s">
        <v>3018</v>
      </c>
      <c r="AD395" s="39"/>
      <c r="AE395" s="16" t="s">
        <v>3019</v>
      </c>
      <c r="AF395" s="16" t="s">
        <v>3020</v>
      </c>
      <c r="AG395" s="16" t="s">
        <v>3021</v>
      </c>
      <c r="AH395" s="16"/>
      <c r="AI395" s="39" t="s">
        <v>2998</v>
      </c>
      <c r="AJ395" s="39"/>
      <c r="AK395" s="39"/>
    </row>
    <row r="396" spans="1:41" s="1" customFormat="1" ht="45" customHeight="1" x14ac:dyDescent="0.15">
      <c r="A396" s="18">
        <v>100012</v>
      </c>
      <c r="B396" s="4" t="s">
        <v>2027</v>
      </c>
      <c r="C396" s="18">
        <v>9913</v>
      </c>
      <c r="D396" s="4" t="s">
        <v>1553</v>
      </c>
      <c r="E396" s="4" t="s">
        <v>83</v>
      </c>
      <c r="F396" s="4" t="s">
        <v>83</v>
      </c>
      <c r="G396" s="4" t="s">
        <v>89</v>
      </c>
      <c r="H396" s="4" t="s">
        <v>62</v>
      </c>
      <c r="I396" s="18">
        <v>57479</v>
      </c>
      <c r="J396" s="4" t="s">
        <v>2028</v>
      </c>
      <c r="K396" s="5"/>
      <c r="L396" s="6"/>
      <c r="M396" s="6"/>
      <c r="N396" s="6"/>
      <c r="O396" s="6"/>
      <c r="P396" s="6"/>
      <c r="Q396" s="6"/>
      <c r="R396" s="6"/>
      <c r="S396" s="6"/>
      <c r="T396" s="6"/>
      <c r="U396" s="6"/>
      <c r="V396" s="6"/>
      <c r="W396" s="6"/>
      <c r="X396" s="6"/>
      <c r="Y396" s="6">
        <v>21545888</v>
      </c>
      <c r="Z396" s="4" t="s">
        <v>2029</v>
      </c>
      <c r="AA396" s="28" t="s">
        <v>2030</v>
      </c>
      <c r="AB396" s="28"/>
      <c r="AC396" s="28" t="s">
        <v>2031</v>
      </c>
      <c r="AD396" s="28"/>
      <c r="AE396" s="4"/>
      <c r="AF396" s="4"/>
      <c r="AG396" s="4"/>
      <c r="AH396" s="4"/>
      <c r="AI396" s="28" t="s">
        <v>83</v>
      </c>
      <c r="AJ396" s="28"/>
      <c r="AK396" s="28"/>
    </row>
    <row r="397" spans="1:41" s="1" customFormat="1" ht="45" customHeight="1" x14ac:dyDescent="0.15">
      <c r="A397" s="20">
        <v>100012</v>
      </c>
      <c r="B397" s="7" t="s">
        <v>2027</v>
      </c>
      <c r="C397" s="20">
        <v>9913</v>
      </c>
      <c r="D397" s="7" t="s">
        <v>1553</v>
      </c>
      <c r="E397" s="7" t="s">
        <v>83</v>
      </c>
      <c r="F397" s="7" t="s">
        <v>83</v>
      </c>
      <c r="G397" s="7" t="s">
        <v>61</v>
      </c>
      <c r="H397" s="7" t="s">
        <v>62</v>
      </c>
      <c r="I397" s="20">
        <v>57819</v>
      </c>
      <c r="J397" s="7" t="s">
        <v>2618</v>
      </c>
      <c r="K397" s="8"/>
      <c r="L397" s="9"/>
      <c r="M397" s="9"/>
      <c r="N397" s="9"/>
      <c r="O397" s="9"/>
      <c r="P397" s="9">
        <v>1555600</v>
      </c>
      <c r="Q397" s="9"/>
      <c r="R397" s="9"/>
      <c r="S397" s="9"/>
      <c r="T397" s="9"/>
      <c r="U397" s="9"/>
      <c r="V397" s="9"/>
      <c r="W397" s="9"/>
      <c r="X397" s="9">
        <v>1555600</v>
      </c>
      <c r="Y397" s="9"/>
      <c r="Z397" s="21" t="s">
        <v>2619</v>
      </c>
      <c r="AA397" s="27" t="s">
        <v>2620</v>
      </c>
      <c r="AB397" s="27"/>
      <c r="AC397" s="27" t="s">
        <v>2621</v>
      </c>
      <c r="AD397" s="27"/>
      <c r="AE397" s="7"/>
      <c r="AF397" s="7"/>
      <c r="AG397" s="7"/>
      <c r="AH397" s="7"/>
      <c r="AI397" s="27" t="s">
        <v>277</v>
      </c>
      <c r="AJ397" s="27"/>
      <c r="AK397" s="27"/>
    </row>
    <row r="398" spans="1:41" s="1" customFormat="1" ht="45" customHeight="1" x14ac:dyDescent="0.15">
      <c r="A398" s="18">
        <v>100012</v>
      </c>
      <c r="B398" s="4" t="s">
        <v>2027</v>
      </c>
      <c r="C398" s="18">
        <v>9913</v>
      </c>
      <c r="D398" s="4" t="s">
        <v>1553</v>
      </c>
      <c r="E398" s="4" t="s">
        <v>83</v>
      </c>
      <c r="F398" s="4" t="s">
        <v>83</v>
      </c>
      <c r="G398" s="4" t="s">
        <v>89</v>
      </c>
      <c r="H398" s="4" t="s">
        <v>62</v>
      </c>
      <c r="I398" s="18">
        <v>58014</v>
      </c>
      <c r="J398" s="4" t="s">
        <v>2849</v>
      </c>
      <c r="K398" s="5"/>
      <c r="L398" s="6"/>
      <c r="M398" s="6"/>
      <c r="N398" s="6"/>
      <c r="O398" s="6"/>
      <c r="P398" s="6"/>
      <c r="Q398" s="6"/>
      <c r="R398" s="6"/>
      <c r="S398" s="6"/>
      <c r="T398" s="6"/>
      <c r="U398" s="6"/>
      <c r="V398" s="6"/>
      <c r="W398" s="6"/>
      <c r="X398" s="6"/>
      <c r="Y398" s="6">
        <v>9416084</v>
      </c>
      <c r="Z398" s="19" t="s">
        <v>2850</v>
      </c>
      <c r="AA398" s="28" t="s">
        <v>2030</v>
      </c>
      <c r="AB398" s="28"/>
      <c r="AC398" s="28" t="s">
        <v>2851</v>
      </c>
      <c r="AD398" s="28"/>
      <c r="AE398" s="4"/>
      <c r="AF398" s="4" t="s">
        <v>94</v>
      </c>
      <c r="AG398" s="4"/>
      <c r="AH398" s="4"/>
      <c r="AI398" s="28" t="s">
        <v>83</v>
      </c>
      <c r="AJ398" s="28"/>
      <c r="AK398" s="28"/>
    </row>
    <row r="399" spans="1:41" s="1" customFormat="1" ht="45" customHeight="1" x14ac:dyDescent="0.15">
      <c r="A399" s="20">
        <v>100012</v>
      </c>
      <c r="B399" s="7" t="s">
        <v>2027</v>
      </c>
      <c r="C399" s="20">
        <v>9913</v>
      </c>
      <c r="D399" s="7" t="s">
        <v>1553</v>
      </c>
      <c r="E399" s="7" t="s">
        <v>103</v>
      </c>
      <c r="F399" s="7" t="s">
        <v>73</v>
      </c>
      <c r="G399" s="7" t="s">
        <v>262</v>
      </c>
      <c r="H399" s="7" t="s">
        <v>62</v>
      </c>
      <c r="I399" s="20">
        <v>58020</v>
      </c>
      <c r="J399" s="7" t="s">
        <v>2864</v>
      </c>
      <c r="K399" s="8"/>
      <c r="L399" s="9"/>
      <c r="M399" s="9"/>
      <c r="N399" s="9"/>
      <c r="O399" s="9"/>
      <c r="P399" s="9">
        <v>2250000</v>
      </c>
      <c r="Q399" s="9"/>
      <c r="R399" s="9"/>
      <c r="S399" s="9"/>
      <c r="T399" s="9"/>
      <c r="U399" s="9"/>
      <c r="V399" s="9"/>
      <c r="W399" s="9"/>
      <c r="X399" s="9">
        <v>2250000</v>
      </c>
      <c r="Y399" s="9"/>
      <c r="Z399" s="21" t="s">
        <v>2865</v>
      </c>
      <c r="AA399" s="27" t="s">
        <v>2866</v>
      </c>
      <c r="AB399" s="27"/>
      <c r="AC399" s="27" t="s">
        <v>2866</v>
      </c>
      <c r="AD399" s="27"/>
      <c r="AE399" s="7"/>
      <c r="AF399" s="7" t="s">
        <v>67</v>
      </c>
      <c r="AG399" s="7"/>
      <c r="AH399" s="7"/>
      <c r="AI399" s="27" t="s">
        <v>70</v>
      </c>
      <c r="AJ399" s="27"/>
      <c r="AK399" s="27"/>
    </row>
    <row r="400" spans="1:41" s="1" customFormat="1" ht="45" customHeight="1" x14ac:dyDescent="0.15">
      <c r="A400" s="16" t="s">
        <v>3001</v>
      </c>
      <c r="B400" s="2" t="s">
        <v>10</v>
      </c>
      <c r="C400" s="16" t="s">
        <v>11</v>
      </c>
      <c r="D400" s="2" t="s">
        <v>12</v>
      </c>
      <c r="E400" s="2" t="s">
        <v>13</v>
      </c>
      <c r="F400" s="2" t="s">
        <v>14</v>
      </c>
      <c r="G400" s="2" t="s">
        <v>15</v>
      </c>
      <c r="H400" s="17" t="s">
        <v>16</v>
      </c>
      <c r="I400" s="16" t="s">
        <v>3002</v>
      </c>
      <c r="J400" s="2" t="s">
        <v>3003</v>
      </c>
      <c r="K400" s="3" t="s">
        <v>3004</v>
      </c>
      <c r="L400" s="3" t="s">
        <v>20</v>
      </c>
      <c r="M400" s="3" t="s">
        <v>21</v>
      </c>
      <c r="N400" s="3" t="s">
        <v>22</v>
      </c>
      <c r="O400" s="3" t="s">
        <v>3005</v>
      </c>
      <c r="P400" s="3" t="s">
        <v>3006</v>
      </c>
      <c r="Q400" s="3" t="s">
        <v>3007</v>
      </c>
      <c r="R400" s="3" t="s">
        <v>3008</v>
      </c>
      <c r="S400" s="3" t="s">
        <v>3009</v>
      </c>
      <c r="T400" s="3" t="s">
        <v>3010</v>
      </c>
      <c r="U400" s="3" t="s">
        <v>3011</v>
      </c>
      <c r="V400" s="3" t="s">
        <v>3012</v>
      </c>
      <c r="W400" s="3" t="s">
        <v>3013</v>
      </c>
      <c r="X400" s="3" t="s">
        <v>3014</v>
      </c>
      <c r="Y400" s="3" t="s">
        <v>3015</v>
      </c>
      <c r="Z400" s="16" t="s">
        <v>3016</v>
      </c>
      <c r="AA400" s="39" t="s">
        <v>3017</v>
      </c>
      <c r="AB400" s="39"/>
      <c r="AC400" s="39" t="s">
        <v>3018</v>
      </c>
      <c r="AD400" s="39"/>
      <c r="AE400" s="16" t="s">
        <v>3019</v>
      </c>
      <c r="AF400" s="16" t="s">
        <v>3020</v>
      </c>
      <c r="AG400" s="16" t="s">
        <v>3021</v>
      </c>
      <c r="AH400" s="16"/>
      <c r="AI400" s="39" t="s">
        <v>2998</v>
      </c>
      <c r="AJ400" s="39"/>
      <c r="AK400" s="39"/>
      <c r="AL400" s="39"/>
    </row>
    <row r="401" spans="1:38" s="1" customFormat="1" ht="45" customHeight="1" x14ac:dyDescent="0.15">
      <c r="A401" s="36">
        <v>100015</v>
      </c>
      <c r="B401" s="28" t="s">
        <v>1857</v>
      </c>
      <c r="C401" s="18">
        <v>1621</v>
      </c>
      <c r="D401" s="28" t="s">
        <v>432</v>
      </c>
      <c r="E401" s="28" t="s">
        <v>238</v>
      </c>
      <c r="F401" s="28" t="s">
        <v>83</v>
      </c>
      <c r="G401" s="28" t="s">
        <v>89</v>
      </c>
      <c r="H401" s="28" t="s">
        <v>62</v>
      </c>
      <c r="I401" s="18">
        <v>57398</v>
      </c>
      <c r="J401" s="28" t="s">
        <v>1858</v>
      </c>
      <c r="K401" s="33"/>
      <c r="L401" s="29"/>
      <c r="M401" s="29"/>
      <c r="N401" s="29"/>
      <c r="O401" s="29"/>
      <c r="P401" s="29"/>
      <c r="Q401" s="29"/>
      <c r="R401" s="29"/>
      <c r="S401" s="29"/>
      <c r="T401" s="29"/>
      <c r="U401" s="29"/>
      <c r="V401" s="29"/>
      <c r="W401" s="29"/>
      <c r="X401" s="29"/>
      <c r="Y401" s="29">
        <v>1500000</v>
      </c>
      <c r="Z401" s="25" t="s">
        <v>1859</v>
      </c>
      <c r="AA401" s="28" t="s">
        <v>1860</v>
      </c>
      <c r="AB401" s="28"/>
      <c r="AC401" s="28" t="s">
        <v>1861</v>
      </c>
      <c r="AD401" s="28"/>
      <c r="AE401" s="28"/>
      <c r="AF401" s="28" t="s">
        <v>67</v>
      </c>
      <c r="AG401" s="28" t="s">
        <v>1862</v>
      </c>
      <c r="AH401" s="28"/>
      <c r="AI401" s="28" t="s">
        <v>83</v>
      </c>
      <c r="AJ401" s="28"/>
      <c r="AK401" s="28"/>
      <c r="AL401" s="28"/>
    </row>
    <row r="402" spans="1:38" s="1" customFormat="1" ht="45" customHeight="1" x14ac:dyDescent="0.15">
      <c r="A402" s="37">
        <v>100015</v>
      </c>
      <c r="B402" s="27" t="s">
        <v>1857</v>
      </c>
      <c r="C402" s="20">
        <v>1621</v>
      </c>
      <c r="D402" s="27" t="s">
        <v>432</v>
      </c>
      <c r="E402" s="27" t="s">
        <v>103</v>
      </c>
      <c r="F402" s="27" t="s">
        <v>83</v>
      </c>
      <c r="G402" s="27" t="s">
        <v>134</v>
      </c>
      <c r="H402" s="27" t="s">
        <v>62</v>
      </c>
      <c r="I402" s="20">
        <v>57428</v>
      </c>
      <c r="J402" s="27" t="s">
        <v>1929</v>
      </c>
      <c r="K402" s="34"/>
      <c r="L402" s="30"/>
      <c r="M402" s="30"/>
      <c r="N402" s="30"/>
      <c r="O402" s="30"/>
      <c r="P402" s="30"/>
      <c r="Q402" s="30"/>
      <c r="R402" s="30"/>
      <c r="S402" s="30"/>
      <c r="T402" s="30"/>
      <c r="U402" s="30"/>
      <c r="V402" s="30"/>
      <c r="W402" s="30"/>
      <c r="X402" s="30"/>
      <c r="Y402" s="30">
        <v>6397882</v>
      </c>
      <c r="Z402" s="26" t="s">
        <v>1930</v>
      </c>
      <c r="AA402" s="27" t="s">
        <v>1860</v>
      </c>
      <c r="AB402" s="27"/>
      <c r="AC402" s="27" t="s">
        <v>1861</v>
      </c>
      <c r="AD402" s="27"/>
      <c r="AE402" s="27"/>
      <c r="AF402" s="27" t="s">
        <v>67</v>
      </c>
      <c r="AG402" s="27" t="s">
        <v>1931</v>
      </c>
      <c r="AH402" s="27"/>
      <c r="AI402" s="27" t="s">
        <v>83</v>
      </c>
      <c r="AJ402" s="27"/>
      <c r="AK402" s="27"/>
      <c r="AL402" s="27"/>
    </row>
    <row r="403" spans="1:38" s="1" customFormat="1" ht="45" customHeight="1" x14ac:dyDescent="0.15">
      <c r="A403" s="36">
        <v>100015</v>
      </c>
      <c r="B403" s="28" t="s">
        <v>1857</v>
      </c>
      <c r="C403" s="18">
        <v>1621</v>
      </c>
      <c r="D403" s="28" t="s">
        <v>432</v>
      </c>
      <c r="E403" s="28" t="s">
        <v>103</v>
      </c>
      <c r="F403" s="28" t="s">
        <v>83</v>
      </c>
      <c r="G403" s="28" t="s">
        <v>89</v>
      </c>
      <c r="H403" s="28" t="s">
        <v>62</v>
      </c>
      <c r="I403" s="18">
        <v>57615</v>
      </c>
      <c r="J403" s="28" t="s">
        <v>2260</v>
      </c>
      <c r="K403" s="33"/>
      <c r="L403" s="29"/>
      <c r="M403" s="29"/>
      <c r="N403" s="29"/>
      <c r="O403" s="29"/>
      <c r="P403" s="29"/>
      <c r="Q403" s="29"/>
      <c r="R403" s="29"/>
      <c r="S403" s="29"/>
      <c r="T403" s="29"/>
      <c r="U403" s="29"/>
      <c r="V403" s="29"/>
      <c r="W403" s="29"/>
      <c r="X403" s="29"/>
      <c r="Y403" s="29">
        <v>1290514</v>
      </c>
      <c r="Z403" s="25" t="s">
        <v>1930</v>
      </c>
      <c r="AA403" s="28" t="s">
        <v>1860</v>
      </c>
      <c r="AB403" s="28"/>
      <c r="AC403" s="28" t="s">
        <v>1861</v>
      </c>
      <c r="AD403" s="28"/>
      <c r="AE403" s="28"/>
      <c r="AF403" s="28" t="s">
        <v>67</v>
      </c>
      <c r="AG403" s="28" t="s">
        <v>1931</v>
      </c>
      <c r="AH403" s="28"/>
      <c r="AI403" s="28" t="s">
        <v>83</v>
      </c>
      <c r="AJ403" s="28"/>
      <c r="AK403" s="28"/>
      <c r="AL403" s="28"/>
    </row>
    <row r="404" spans="1:38" s="1" customFormat="1" ht="45" customHeight="1" x14ac:dyDescent="0.15">
      <c r="A404" s="37">
        <v>100015</v>
      </c>
      <c r="B404" s="27" t="s">
        <v>1857</v>
      </c>
      <c r="C404" s="20">
        <v>1621</v>
      </c>
      <c r="D404" s="27" t="s">
        <v>432</v>
      </c>
      <c r="E404" s="27" t="s">
        <v>103</v>
      </c>
      <c r="F404" s="27" t="s">
        <v>60</v>
      </c>
      <c r="G404" s="27" t="s">
        <v>262</v>
      </c>
      <c r="H404" s="27" t="s">
        <v>62</v>
      </c>
      <c r="I404" s="20">
        <v>58015</v>
      </c>
      <c r="J404" s="27" t="s">
        <v>2852</v>
      </c>
      <c r="K404" s="34"/>
      <c r="L404" s="30"/>
      <c r="M404" s="30"/>
      <c r="N404" s="30"/>
      <c r="O404" s="30"/>
      <c r="P404" s="30">
        <v>1613500</v>
      </c>
      <c r="Q404" s="30"/>
      <c r="R404" s="30"/>
      <c r="S404" s="30"/>
      <c r="T404" s="30"/>
      <c r="U404" s="30"/>
      <c r="V404" s="30"/>
      <c r="W404" s="30"/>
      <c r="X404" s="30">
        <v>1613500</v>
      </c>
      <c r="Y404" s="30"/>
      <c r="Z404" s="26" t="s">
        <v>2853</v>
      </c>
      <c r="AA404" s="27" t="s">
        <v>2854</v>
      </c>
      <c r="AB404" s="27"/>
      <c r="AC404" s="26" t="s">
        <v>2855</v>
      </c>
      <c r="AD404" s="26"/>
      <c r="AE404" s="27"/>
      <c r="AF404" s="27" t="s">
        <v>67</v>
      </c>
      <c r="AG404" s="27"/>
      <c r="AH404" s="27"/>
      <c r="AI404" s="27" t="s">
        <v>179</v>
      </c>
      <c r="AJ404" s="27"/>
      <c r="AK404" s="27"/>
      <c r="AL404" s="27"/>
    </row>
    <row r="405" spans="1:38" s="1" customFormat="1" ht="45" customHeight="1" x14ac:dyDescent="0.15">
      <c r="A405" s="16" t="s">
        <v>3001</v>
      </c>
      <c r="B405" s="2" t="s">
        <v>10</v>
      </c>
      <c r="C405" s="16" t="s">
        <v>11</v>
      </c>
      <c r="D405" s="2" t="s">
        <v>12</v>
      </c>
      <c r="E405" s="2" t="s">
        <v>13</v>
      </c>
      <c r="F405" s="2" t="s">
        <v>14</v>
      </c>
      <c r="G405" s="2" t="s">
        <v>15</v>
      </c>
      <c r="H405" s="17" t="s">
        <v>16</v>
      </c>
      <c r="I405" s="16" t="s">
        <v>3002</v>
      </c>
      <c r="J405" s="2" t="s">
        <v>3003</v>
      </c>
      <c r="K405" s="3" t="s">
        <v>3004</v>
      </c>
      <c r="L405" s="3" t="s">
        <v>20</v>
      </c>
      <c r="M405" s="3" t="s">
        <v>21</v>
      </c>
      <c r="N405" s="3" t="s">
        <v>22</v>
      </c>
      <c r="O405" s="3" t="s">
        <v>3005</v>
      </c>
      <c r="P405" s="3" t="s">
        <v>3006</v>
      </c>
      <c r="Q405" s="3" t="s">
        <v>3007</v>
      </c>
      <c r="R405" s="3" t="s">
        <v>3008</v>
      </c>
      <c r="S405" s="3" t="s">
        <v>3009</v>
      </c>
      <c r="T405" s="3" t="s">
        <v>3010</v>
      </c>
      <c r="U405" s="3" t="s">
        <v>3011</v>
      </c>
      <c r="V405" s="3" t="s">
        <v>3012</v>
      </c>
      <c r="W405" s="3" t="s">
        <v>3013</v>
      </c>
      <c r="X405" s="3" t="s">
        <v>3014</v>
      </c>
      <c r="Y405" s="3" t="s">
        <v>3015</v>
      </c>
      <c r="Z405" s="16" t="s">
        <v>3016</v>
      </c>
      <c r="AA405" s="39" t="s">
        <v>3017</v>
      </c>
      <c r="AB405" s="39"/>
      <c r="AC405" s="39" t="s">
        <v>3018</v>
      </c>
      <c r="AD405" s="39"/>
      <c r="AE405" s="16" t="s">
        <v>3019</v>
      </c>
      <c r="AF405" s="16" t="s">
        <v>3020</v>
      </c>
      <c r="AG405" s="16" t="s">
        <v>3021</v>
      </c>
      <c r="AH405" s="16"/>
      <c r="AI405" s="39" t="s">
        <v>2998</v>
      </c>
      <c r="AJ405" s="39"/>
      <c r="AK405" s="39"/>
    </row>
    <row r="406" spans="1:38" s="1" customFormat="1" ht="45" customHeight="1" x14ac:dyDescent="0.15">
      <c r="A406" s="18">
        <v>100018</v>
      </c>
      <c r="B406" s="4" t="s">
        <v>691</v>
      </c>
      <c r="C406" s="18">
        <v>1621</v>
      </c>
      <c r="D406" s="4" t="s">
        <v>432</v>
      </c>
      <c r="E406" s="4" t="s">
        <v>238</v>
      </c>
      <c r="F406" s="4" t="s">
        <v>307</v>
      </c>
      <c r="G406" s="4" t="s">
        <v>262</v>
      </c>
      <c r="H406" s="4" t="s">
        <v>263</v>
      </c>
      <c r="I406" s="18">
        <v>56805</v>
      </c>
      <c r="J406" s="4" t="s">
        <v>692</v>
      </c>
      <c r="K406" s="5"/>
      <c r="L406" s="6"/>
      <c r="M406" s="6"/>
      <c r="N406" s="6"/>
      <c r="O406" s="6"/>
      <c r="P406" s="6">
        <v>1000000</v>
      </c>
      <c r="Q406" s="6"/>
      <c r="R406" s="6"/>
      <c r="S406" s="6"/>
      <c r="T406" s="6"/>
      <c r="U406" s="6"/>
      <c r="V406" s="6"/>
      <c r="W406" s="6"/>
      <c r="X406" s="6">
        <v>1000000</v>
      </c>
      <c r="Y406" s="6"/>
      <c r="Z406" s="4" t="s">
        <v>693</v>
      </c>
      <c r="AA406" s="25" t="s">
        <v>694</v>
      </c>
      <c r="AB406" s="25"/>
      <c r="AC406" s="28" t="s">
        <v>695</v>
      </c>
      <c r="AD406" s="28"/>
      <c r="AE406" s="4"/>
      <c r="AF406" s="4" t="s">
        <v>94</v>
      </c>
      <c r="AG406" s="4" t="s">
        <v>696</v>
      </c>
      <c r="AH406" s="4"/>
      <c r="AI406" s="28" t="s">
        <v>70</v>
      </c>
      <c r="AJ406" s="28"/>
      <c r="AK406" s="28"/>
    </row>
    <row r="407" spans="1:38" s="1" customFormat="1" ht="45" customHeight="1" x14ac:dyDescent="0.15">
      <c r="A407" s="37">
        <v>100018</v>
      </c>
      <c r="B407" s="27" t="s">
        <v>691</v>
      </c>
      <c r="C407" s="20">
        <v>1621</v>
      </c>
      <c r="D407" s="27" t="s">
        <v>432</v>
      </c>
      <c r="E407" s="27" t="s">
        <v>103</v>
      </c>
      <c r="F407" s="27" t="s">
        <v>83</v>
      </c>
      <c r="G407" s="27" t="s">
        <v>89</v>
      </c>
      <c r="H407" s="27" t="s">
        <v>83</v>
      </c>
      <c r="I407" s="20">
        <v>57429</v>
      </c>
      <c r="J407" s="27" t="s">
        <v>1933</v>
      </c>
      <c r="K407" s="34"/>
      <c r="L407" s="30"/>
      <c r="M407" s="30"/>
      <c r="N407" s="30"/>
      <c r="O407" s="30"/>
      <c r="P407" s="30"/>
      <c r="Q407" s="30"/>
      <c r="R407" s="30"/>
      <c r="S407" s="30"/>
      <c r="T407" s="30"/>
      <c r="U407" s="30"/>
      <c r="V407" s="30"/>
      <c r="W407" s="30"/>
      <c r="X407" s="30"/>
      <c r="Y407" s="30">
        <v>2244359</v>
      </c>
      <c r="Z407" s="26" t="s">
        <v>1934</v>
      </c>
      <c r="AA407" s="27" t="s">
        <v>1935</v>
      </c>
      <c r="AB407" s="27"/>
      <c r="AC407" s="27" t="s">
        <v>1936</v>
      </c>
      <c r="AD407" s="27"/>
      <c r="AE407" s="27"/>
      <c r="AF407" s="27" t="s">
        <v>67</v>
      </c>
      <c r="AG407" s="27" t="s">
        <v>1937</v>
      </c>
      <c r="AH407" s="27"/>
      <c r="AI407" s="27" t="s">
        <v>83</v>
      </c>
      <c r="AJ407" s="27"/>
      <c r="AK407" s="27"/>
    </row>
    <row r="408" spans="1:38" s="1" customFormat="1" ht="45" customHeight="1" x14ac:dyDescent="0.15">
      <c r="A408" s="16" t="s">
        <v>3001</v>
      </c>
      <c r="B408" s="2" t="s">
        <v>10</v>
      </c>
      <c r="C408" s="16" t="s">
        <v>11</v>
      </c>
      <c r="D408" s="2" t="s">
        <v>12</v>
      </c>
      <c r="E408" s="2" t="s">
        <v>13</v>
      </c>
      <c r="F408" s="2" t="s">
        <v>14</v>
      </c>
      <c r="G408" s="2" t="s">
        <v>15</v>
      </c>
      <c r="H408" s="17" t="s">
        <v>16</v>
      </c>
      <c r="I408" s="16" t="s">
        <v>3002</v>
      </c>
      <c r="J408" s="2" t="s">
        <v>3003</v>
      </c>
      <c r="K408" s="3" t="s">
        <v>3004</v>
      </c>
      <c r="L408" s="3" t="s">
        <v>20</v>
      </c>
      <c r="M408" s="3" t="s">
        <v>21</v>
      </c>
      <c r="N408" s="3" t="s">
        <v>22</v>
      </c>
      <c r="O408" s="3" t="s">
        <v>3005</v>
      </c>
      <c r="P408" s="3" t="s">
        <v>3006</v>
      </c>
      <c r="Q408" s="3" t="s">
        <v>3007</v>
      </c>
      <c r="R408" s="3" t="s">
        <v>3008</v>
      </c>
      <c r="S408" s="3" t="s">
        <v>3009</v>
      </c>
      <c r="T408" s="3" t="s">
        <v>3010</v>
      </c>
      <c r="U408" s="3" t="s">
        <v>3011</v>
      </c>
      <c r="V408" s="3" t="s">
        <v>3012</v>
      </c>
      <c r="W408" s="3" t="s">
        <v>3013</v>
      </c>
      <c r="X408" s="3" t="s">
        <v>3014</v>
      </c>
      <c r="Y408" s="3" t="s">
        <v>3015</v>
      </c>
      <c r="Z408" s="16" t="s">
        <v>3016</v>
      </c>
      <c r="AA408" s="39" t="s">
        <v>3017</v>
      </c>
      <c r="AB408" s="39"/>
      <c r="AC408" s="39" t="s">
        <v>3018</v>
      </c>
      <c r="AD408" s="39"/>
      <c r="AE408" s="16" t="s">
        <v>3019</v>
      </c>
      <c r="AF408" s="16" t="s">
        <v>3020</v>
      </c>
      <c r="AG408" s="39" t="s">
        <v>3021</v>
      </c>
      <c r="AH408" s="39"/>
      <c r="AI408" s="39"/>
      <c r="AJ408" s="39" t="s">
        <v>2998</v>
      </c>
      <c r="AK408" s="39"/>
      <c r="AL408" s="39"/>
    </row>
    <row r="409" spans="1:38" s="1" customFormat="1" ht="45" customHeight="1" x14ac:dyDescent="0.15">
      <c r="A409" s="36">
        <v>200002</v>
      </c>
      <c r="B409" s="28" t="s">
        <v>1710</v>
      </c>
      <c r="C409" s="18">
        <v>1412</v>
      </c>
      <c r="D409" s="28" t="s">
        <v>216</v>
      </c>
      <c r="E409" s="28" t="s">
        <v>126</v>
      </c>
      <c r="F409" s="28" t="s">
        <v>60</v>
      </c>
      <c r="G409" s="28" t="s">
        <v>61</v>
      </c>
      <c r="H409" s="28" t="s">
        <v>83</v>
      </c>
      <c r="I409" s="18">
        <v>57335</v>
      </c>
      <c r="J409" s="28" t="s">
        <v>1711</v>
      </c>
      <c r="K409" s="33"/>
      <c r="L409" s="29"/>
      <c r="M409" s="29"/>
      <c r="N409" s="29"/>
      <c r="O409" s="29"/>
      <c r="P409" s="29">
        <v>75000</v>
      </c>
      <c r="Q409" s="29"/>
      <c r="R409" s="29"/>
      <c r="S409" s="29"/>
      <c r="T409" s="29"/>
      <c r="U409" s="29"/>
      <c r="V409" s="29"/>
      <c r="W409" s="29"/>
      <c r="X409" s="29">
        <v>75000</v>
      </c>
      <c r="Y409" s="29">
        <v>75000</v>
      </c>
      <c r="Z409" s="25" t="s">
        <v>1712</v>
      </c>
      <c r="AA409" s="28" t="s">
        <v>1713</v>
      </c>
      <c r="AB409" s="28"/>
      <c r="AC409" s="28" t="s">
        <v>1714</v>
      </c>
      <c r="AD409" s="28"/>
      <c r="AE409" s="28"/>
      <c r="AF409" s="28" t="s">
        <v>67</v>
      </c>
      <c r="AG409" s="25" t="s">
        <v>1715</v>
      </c>
      <c r="AH409" s="25"/>
      <c r="AI409" s="25"/>
      <c r="AJ409" s="28" t="s">
        <v>70</v>
      </c>
      <c r="AK409" s="28"/>
      <c r="AL409" s="28"/>
    </row>
    <row r="410" spans="1:38" s="1" customFormat="1" ht="45" customHeight="1" x14ac:dyDescent="0.15">
      <c r="A410" s="16" t="s">
        <v>3001</v>
      </c>
      <c r="B410" s="2" t="s">
        <v>10</v>
      </c>
      <c r="C410" s="16" t="s">
        <v>11</v>
      </c>
      <c r="D410" s="2" t="s">
        <v>12</v>
      </c>
      <c r="E410" s="2" t="s">
        <v>13</v>
      </c>
      <c r="F410" s="2" t="s">
        <v>14</v>
      </c>
      <c r="G410" s="2" t="s">
        <v>15</v>
      </c>
      <c r="H410" s="17" t="s">
        <v>16</v>
      </c>
      <c r="I410" s="16" t="s">
        <v>3002</v>
      </c>
      <c r="J410" s="2" t="s">
        <v>3003</v>
      </c>
      <c r="K410" s="3" t="s">
        <v>3004</v>
      </c>
      <c r="L410" s="3" t="s">
        <v>20</v>
      </c>
      <c r="M410" s="3" t="s">
        <v>21</v>
      </c>
      <c r="N410" s="3" t="s">
        <v>22</v>
      </c>
      <c r="O410" s="3" t="s">
        <v>3005</v>
      </c>
      <c r="P410" s="3" t="s">
        <v>3006</v>
      </c>
      <c r="Q410" s="3" t="s">
        <v>3007</v>
      </c>
      <c r="R410" s="3" t="s">
        <v>3008</v>
      </c>
      <c r="S410" s="3" t="s">
        <v>3009</v>
      </c>
      <c r="T410" s="3" t="s">
        <v>3010</v>
      </c>
      <c r="U410" s="3" t="s">
        <v>3011</v>
      </c>
      <c r="V410" s="3" t="s">
        <v>3012</v>
      </c>
      <c r="W410" s="3" t="s">
        <v>3013</v>
      </c>
      <c r="X410" s="3" t="s">
        <v>3014</v>
      </c>
      <c r="Y410" s="3" t="s">
        <v>3015</v>
      </c>
      <c r="Z410" s="16" t="s">
        <v>3016</v>
      </c>
      <c r="AA410" s="39" t="s">
        <v>3017</v>
      </c>
      <c r="AB410" s="39"/>
      <c r="AC410" s="39" t="s">
        <v>3018</v>
      </c>
      <c r="AD410" s="39"/>
      <c r="AE410" s="16" t="s">
        <v>3019</v>
      </c>
      <c r="AF410" s="16" t="s">
        <v>3020</v>
      </c>
      <c r="AG410" s="16" t="s">
        <v>3021</v>
      </c>
      <c r="AH410" s="16"/>
      <c r="AI410" s="39" t="s">
        <v>2998</v>
      </c>
      <c r="AJ410" s="39"/>
      <c r="AK410" s="39"/>
    </row>
    <row r="411" spans="1:38" s="1" customFormat="1" ht="45" customHeight="1" x14ac:dyDescent="0.15">
      <c r="A411" s="18">
        <v>200023</v>
      </c>
      <c r="B411" s="4" t="s">
        <v>2419</v>
      </c>
      <c r="C411" s="18">
        <v>171415</v>
      </c>
      <c r="D411" s="4" t="s">
        <v>1271</v>
      </c>
      <c r="E411" s="4" t="s">
        <v>103</v>
      </c>
      <c r="F411" s="4" t="s">
        <v>83</v>
      </c>
      <c r="G411" s="4" t="s">
        <v>89</v>
      </c>
      <c r="H411" s="4" t="s">
        <v>83</v>
      </c>
      <c r="I411" s="18">
        <v>57693</v>
      </c>
      <c r="J411" s="4" t="s">
        <v>2420</v>
      </c>
      <c r="K411" s="5"/>
      <c r="L411" s="6"/>
      <c r="M411" s="6"/>
      <c r="N411" s="6"/>
      <c r="O411" s="6"/>
      <c r="P411" s="6"/>
      <c r="Q411" s="6"/>
      <c r="R411" s="6"/>
      <c r="S411" s="6"/>
      <c r="T411" s="6"/>
      <c r="U411" s="6"/>
      <c r="V411" s="6"/>
      <c r="W411" s="6"/>
      <c r="X411" s="6"/>
      <c r="Y411" s="6">
        <v>120810</v>
      </c>
      <c r="Z411" s="4" t="s">
        <v>1689</v>
      </c>
      <c r="AA411" s="28" t="s">
        <v>1689</v>
      </c>
      <c r="AB411" s="28"/>
      <c r="AC411" s="28" t="s">
        <v>1689</v>
      </c>
      <c r="AD411" s="28"/>
      <c r="AE411" s="4"/>
      <c r="AF411" s="4" t="s">
        <v>94</v>
      </c>
      <c r="AG411" s="4" t="s">
        <v>69</v>
      </c>
      <c r="AH411" s="4"/>
      <c r="AI411" s="28" t="s">
        <v>83</v>
      </c>
      <c r="AJ411" s="28"/>
      <c r="AK411" s="28"/>
    </row>
    <row r="412" spans="1:38" s="1" customFormat="1" ht="45" customHeight="1" x14ac:dyDescent="0.15">
      <c r="A412" s="20">
        <v>200023</v>
      </c>
      <c r="B412" s="7" t="s">
        <v>2419</v>
      </c>
      <c r="C412" s="20">
        <v>171415</v>
      </c>
      <c r="D412" s="7" t="s">
        <v>1271</v>
      </c>
      <c r="E412" s="7" t="s">
        <v>103</v>
      </c>
      <c r="F412" s="7" t="s">
        <v>83</v>
      </c>
      <c r="G412" s="7" t="s">
        <v>61</v>
      </c>
      <c r="H412" s="7" t="s">
        <v>83</v>
      </c>
      <c r="I412" s="20">
        <v>57695</v>
      </c>
      <c r="J412" s="7" t="s">
        <v>2423</v>
      </c>
      <c r="K412" s="8"/>
      <c r="L412" s="9"/>
      <c r="M412" s="9"/>
      <c r="N412" s="9"/>
      <c r="O412" s="9"/>
      <c r="P412" s="9">
        <v>500</v>
      </c>
      <c r="Q412" s="9"/>
      <c r="R412" s="9"/>
      <c r="S412" s="9"/>
      <c r="T412" s="9"/>
      <c r="U412" s="9"/>
      <c r="V412" s="9"/>
      <c r="W412" s="9"/>
      <c r="X412" s="9">
        <v>500</v>
      </c>
      <c r="Y412" s="9"/>
      <c r="Z412" s="7" t="s">
        <v>2359</v>
      </c>
      <c r="AA412" s="27" t="s">
        <v>2359</v>
      </c>
      <c r="AB412" s="27"/>
      <c r="AC412" s="27" t="s">
        <v>2359</v>
      </c>
      <c r="AD412" s="27"/>
      <c r="AE412" s="7"/>
      <c r="AF412" s="7" t="s">
        <v>94</v>
      </c>
      <c r="AG412" s="7" t="s">
        <v>69</v>
      </c>
      <c r="AH412" s="7"/>
      <c r="AI412" s="27" t="s">
        <v>83</v>
      </c>
      <c r="AJ412" s="27"/>
      <c r="AK412" s="27"/>
    </row>
    <row r="413" spans="1:38" s="1" customFormat="1" ht="45" customHeight="1" x14ac:dyDescent="0.15">
      <c r="A413" s="16" t="s">
        <v>3001</v>
      </c>
      <c r="B413" s="2" t="s">
        <v>10</v>
      </c>
      <c r="C413" s="16" t="s">
        <v>11</v>
      </c>
      <c r="D413" s="2" t="s">
        <v>12</v>
      </c>
      <c r="E413" s="2" t="s">
        <v>13</v>
      </c>
      <c r="F413" s="2" t="s">
        <v>14</v>
      </c>
      <c r="G413" s="2" t="s">
        <v>15</v>
      </c>
      <c r="H413" s="17" t="s">
        <v>16</v>
      </c>
      <c r="I413" s="16" t="s">
        <v>3002</v>
      </c>
      <c r="J413" s="2" t="s">
        <v>3003</v>
      </c>
      <c r="K413" s="3" t="s">
        <v>3004</v>
      </c>
      <c r="L413" s="3" t="s">
        <v>20</v>
      </c>
      <c r="M413" s="3" t="s">
        <v>21</v>
      </c>
      <c r="N413" s="3" t="s">
        <v>22</v>
      </c>
      <c r="O413" s="3" t="s">
        <v>3005</v>
      </c>
      <c r="P413" s="3" t="s">
        <v>3006</v>
      </c>
      <c r="Q413" s="3" t="s">
        <v>3007</v>
      </c>
      <c r="R413" s="3" t="s">
        <v>3008</v>
      </c>
      <c r="S413" s="3" t="s">
        <v>3009</v>
      </c>
      <c r="T413" s="3" t="s">
        <v>3010</v>
      </c>
      <c r="U413" s="3" t="s">
        <v>3011</v>
      </c>
      <c r="V413" s="3" t="s">
        <v>3012</v>
      </c>
      <c r="W413" s="3" t="s">
        <v>3013</v>
      </c>
      <c r="X413" s="3" t="s">
        <v>3014</v>
      </c>
      <c r="Y413" s="3" t="s">
        <v>3015</v>
      </c>
      <c r="Z413" s="16" t="s">
        <v>3016</v>
      </c>
      <c r="AA413" s="39" t="s">
        <v>3017</v>
      </c>
      <c r="AB413" s="39"/>
      <c r="AC413" s="39" t="s">
        <v>3018</v>
      </c>
      <c r="AD413" s="39"/>
      <c r="AE413" s="16" t="s">
        <v>3019</v>
      </c>
      <c r="AF413" s="16" t="s">
        <v>3020</v>
      </c>
      <c r="AG413" s="16" t="s">
        <v>3021</v>
      </c>
      <c r="AH413" s="16"/>
      <c r="AI413" s="39" t="s">
        <v>2998</v>
      </c>
      <c r="AJ413" s="39"/>
      <c r="AK413" s="39"/>
    </row>
    <row r="414" spans="1:38" s="1" customFormat="1" ht="45" customHeight="1" x14ac:dyDescent="0.15">
      <c r="A414" s="18">
        <v>200025</v>
      </c>
      <c r="B414" s="4" t="s">
        <v>2509</v>
      </c>
      <c r="C414" s="18">
        <v>171415</v>
      </c>
      <c r="D414" s="4" t="s">
        <v>1271</v>
      </c>
      <c r="E414" s="4" t="s">
        <v>103</v>
      </c>
      <c r="F414" s="4" t="s">
        <v>83</v>
      </c>
      <c r="G414" s="4" t="s">
        <v>89</v>
      </c>
      <c r="H414" s="4" t="s">
        <v>83</v>
      </c>
      <c r="I414" s="18">
        <v>57746</v>
      </c>
      <c r="J414" s="4" t="s">
        <v>2510</v>
      </c>
      <c r="K414" s="5"/>
      <c r="L414" s="6"/>
      <c r="M414" s="6"/>
      <c r="N414" s="6"/>
      <c r="O414" s="6"/>
      <c r="P414" s="6"/>
      <c r="Q414" s="6"/>
      <c r="R414" s="6"/>
      <c r="S414" s="6"/>
      <c r="T414" s="6"/>
      <c r="U414" s="6"/>
      <c r="V414" s="6"/>
      <c r="W414" s="6"/>
      <c r="X414" s="6"/>
      <c r="Y414" s="6">
        <v>40653</v>
      </c>
      <c r="Z414" s="4" t="s">
        <v>1689</v>
      </c>
      <c r="AA414" s="28" t="s">
        <v>1689</v>
      </c>
      <c r="AB414" s="28"/>
      <c r="AC414" s="28" t="s">
        <v>1689</v>
      </c>
      <c r="AD414" s="28"/>
      <c r="AE414" s="4"/>
      <c r="AF414" s="4" t="s">
        <v>94</v>
      </c>
      <c r="AG414" s="4" t="s">
        <v>69</v>
      </c>
      <c r="AH414" s="4"/>
      <c r="AI414" s="28" t="s">
        <v>83</v>
      </c>
      <c r="AJ414" s="28"/>
      <c r="AK414" s="28"/>
    </row>
    <row r="415" spans="1:38" s="1" customFormat="1" ht="45" customHeight="1" x14ac:dyDescent="0.15">
      <c r="A415" s="20">
        <v>200025</v>
      </c>
      <c r="B415" s="7" t="s">
        <v>2509</v>
      </c>
      <c r="C415" s="20">
        <v>171415</v>
      </c>
      <c r="D415" s="7" t="s">
        <v>1271</v>
      </c>
      <c r="E415" s="7" t="s">
        <v>103</v>
      </c>
      <c r="F415" s="7" t="s">
        <v>83</v>
      </c>
      <c r="G415" s="7" t="s">
        <v>61</v>
      </c>
      <c r="H415" s="7" t="s">
        <v>83</v>
      </c>
      <c r="I415" s="20">
        <v>57748</v>
      </c>
      <c r="J415" s="7" t="s">
        <v>2512</v>
      </c>
      <c r="K415" s="8"/>
      <c r="L415" s="9"/>
      <c r="M415" s="9"/>
      <c r="N415" s="9"/>
      <c r="O415" s="9"/>
      <c r="P415" s="9"/>
      <c r="Q415" s="9"/>
      <c r="R415" s="9"/>
      <c r="S415" s="9">
        <v>1283</v>
      </c>
      <c r="T415" s="9"/>
      <c r="U415" s="9"/>
      <c r="V415" s="9"/>
      <c r="W415" s="9"/>
      <c r="X415" s="9">
        <v>1283</v>
      </c>
      <c r="Y415" s="9"/>
      <c r="Z415" s="7" t="s">
        <v>2359</v>
      </c>
      <c r="AA415" s="27" t="s">
        <v>2359</v>
      </c>
      <c r="AB415" s="27"/>
      <c r="AC415" s="27" t="s">
        <v>2359</v>
      </c>
      <c r="AD415" s="27"/>
      <c r="AE415" s="7"/>
      <c r="AF415" s="7" t="s">
        <v>94</v>
      </c>
      <c r="AG415" s="7" t="s">
        <v>69</v>
      </c>
      <c r="AH415" s="7"/>
      <c r="AI415" s="27" t="s">
        <v>83</v>
      </c>
      <c r="AJ415" s="27"/>
      <c r="AK415" s="27"/>
    </row>
    <row r="416" spans="1:38" s="1" customFormat="1" ht="45" customHeight="1" x14ac:dyDescent="0.15">
      <c r="A416" s="16" t="s">
        <v>3001</v>
      </c>
      <c r="B416" s="2" t="s">
        <v>10</v>
      </c>
      <c r="C416" s="16" t="s">
        <v>11</v>
      </c>
      <c r="D416" s="2" t="s">
        <v>12</v>
      </c>
      <c r="E416" s="2" t="s">
        <v>13</v>
      </c>
      <c r="F416" s="2" t="s">
        <v>14</v>
      </c>
      <c r="G416" s="2" t="s">
        <v>15</v>
      </c>
      <c r="H416" s="17" t="s">
        <v>16</v>
      </c>
      <c r="I416" s="16" t="s">
        <v>3002</v>
      </c>
      <c r="J416" s="2" t="s">
        <v>3003</v>
      </c>
      <c r="K416" s="3" t="s">
        <v>3004</v>
      </c>
      <c r="L416" s="3" t="s">
        <v>20</v>
      </c>
      <c r="M416" s="3" t="s">
        <v>21</v>
      </c>
      <c r="N416" s="3" t="s">
        <v>22</v>
      </c>
      <c r="O416" s="3" t="s">
        <v>3005</v>
      </c>
      <c r="P416" s="3" t="s">
        <v>3006</v>
      </c>
      <c r="Q416" s="3" t="s">
        <v>3007</v>
      </c>
      <c r="R416" s="3" t="s">
        <v>3008</v>
      </c>
      <c r="S416" s="3" t="s">
        <v>3009</v>
      </c>
      <c r="T416" s="3" t="s">
        <v>3010</v>
      </c>
      <c r="U416" s="3" t="s">
        <v>3011</v>
      </c>
      <c r="V416" s="3" t="s">
        <v>3012</v>
      </c>
      <c r="W416" s="3" t="s">
        <v>3013</v>
      </c>
      <c r="X416" s="3" t="s">
        <v>3014</v>
      </c>
      <c r="Y416" s="3" t="s">
        <v>3015</v>
      </c>
      <c r="Z416" s="16" t="s">
        <v>3016</v>
      </c>
      <c r="AA416" s="39" t="s">
        <v>3017</v>
      </c>
      <c r="AB416" s="39"/>
      <c r="AC416" s="39" t="s">
        <v>3018</v>
      </c>
      <c r="AD416" s="39"/>
      <c r="AE416" s="16" t="s">
        <v>3019</v>
      </c>
      <c r="AF416" s="16" t="s">
        <v>3020</v>
      </c>
      <c r="AG416" s="16" t="s">
        <v>3021</v>
      </c>
      <c r="AH416" s="16"/>
      <c r="AI416" s="39" t="s">
        <v>2998</v>
      </c>
      <c r="AJ416" s="39"/>
      <c r="AK416" s="39"/>
    </row>
    <row r="417" spans="1:37" s="1" customFormat="1" ht="45" customHeight="1" x14ac:dyDescent="0.15">
      <c r="A417" s="18">
        <v>200028</v>
      </c>
      <c r="B417" s="4" t="s">
        <v>2505</v>
      </c>
      <c r="C417" s="18">
        <v>171415</v>
      </c>
      <c r="D417" s="4" t="s">
        <v>1271</v>
      </c>
      <c r="E417" s="4" t="s">
        <v>103</v>
      </c>
      <c r="F417" s="4" t="s">
        <v>83</v>
      </c>
      <c r="G417" s="4" t="s">
        <v>89</v>
      </c>
      <c r="H417" s="4" t="s">
        <v>83</v>
      </c>
      <c r="I417" s="18">
        <v>57742</v>
      </c>
      <c r="J417" s="4" t="s">
        <v>2506</v>
      </c>
      <c r="K417" s="5"/>
      <c r="L417" s="6"/>
      <c r="M417" s="6"/>
      <c r="N417" s="6"/>
      <c r="O417" s="6"/>
      <c r="P417" s="6"/>
      <c r="Q417" s="6"/>
      <c r="R417" s="6"/>
      <c r="S417" s="6"/>
      <c r="T417" s="6"/>
      <c r="U417" s="6"/>
      <c r="V417" s="6"/>
      <c r="W417" s="6"/>
      <c r="X417" s="6"/>
      <c r="Y417" s="6">
        <v>104380</v>
      </c>
      <c r="Z417" s="4" t="s">
        <v>1689</v>
      </c>
      <c r="AA417" s="28" t="s">
        <v>1689</v>
      </c>
      <c r="AB417" s="28"/>
      <c r="AC417" s="28" t="s">
        <v>1689</v>
      </c>
      <c r="AD417" s="28"/>
      <c r="AE417" s="4"/>
      <c r="AF417" s="4" t="s">
        <v>94</v>
      </c>
      <c r="AG417" s="4" t="s">
        <v>69</v>
      </c>
      <c r="AH417" s="4"/>
      <c r="AI417" s="28" t="s">
        <v>83</v>
      </c>
      <c r="AJ417" s="28"/>
      <c r="AK417" s="28"/>
    </row>
    <row r="418" spans="1:37" s="1" customFormat="1" ht="45" customHeight="1" x14ac:dyDescent="0.15">
      <c r="A418" s="20">
        <v>200028</v>
      </c>
      <c r="B418" s="7" t="s">
        <v>2505</v>
      </c>
      <c r="C418" s="20">
        <v>171415</v>
      </c>
      <c r="D418" s="7" t="s">
        <v>1271</v>
      </c>
      <c r="E418" s="7" t="s">
        <v>103</v>
      </c>
      <c r="F418" s="7" t="s">
        <v>83</v>
      </c>
      <c r="G418" s="7" t="s">
        <v>61</v>
      </c>
      <c r="H418" s="7" t="s">
        <v>83</v>
      </c>
      <c r="I418" s="20">
        <v>57744</v>
      </c>
      <c r="J418" s="7" t="s">
        <v>2508</v>
      </c>
      <c r="K418" s="8"/>
      <c r="L418" s="9"/>
      <c r="M418" s="9"/>
      <c r="N418" s="9"/>
      <c r="O418" s="9">
        <v>2000</v>
      </c>
      <c r="P418" s="9">
        <v>45150</v>
      </c>
      <c r="Q418" s="9"/>
      <c r="R418" s="9"/>
      <c r="S418" s="9">
        <v>7551</v>
      </c>
      <c r="T418" s="9"/>
      <c r="U418" s="9"/>
      <c r="V418" s="9"/>
      <c r="W418" s="9"/>
      <c r="X418" s="9">
        <v>54701</v>
      </c>
      <c r="Y418" s="9"/>
      <c r="Z418" s="7" t="s">
        <v>2359</v>
      </c>
      <c r="AA418" s="27" t="s">
        <v>2359</v>
      </c>
      <c r="AB418" s="27"/>
      <c r="AC418" s="27" t="s">
        <v>2359</v>
      </c>
      <c r="AD418" s="27"/>
      <c r="AE418" s="7"/>
      <c r="AF418" s="7" t="s">
        <v>94</v>
      </c>
      <c r="AG418" s="7" t="s">
        <v>69</v>
      </c>
      <c r="AH418" s="7"/>
      <c r="AI418" s="27" t="s">
        <v>83</v>
      </c>
      <c r="AJ418" s="27"/>
      <c r="AK418" s="27"/>
    </row>
    <row r="419" spans="1:37" s="1" customFormat="1" ht="45" customHeight="1" x14ac:dyDescent="0.15">
      <c r="A419" s="16" t="s">
        <v>3001</v>
      </c>
      <c r="B419" s="2" t="s">
        <v>10</v>
      </c>
      <c r="C419" s="16" t="s">
        <v>11</v>
      </c>
      <c r="D419" s="2" t="s">
        <v>12</v>
      </c>
      <c r="E419" s="2" t="s">
        <v>13</v>
      </c>
      <c r="F419" s="2" t="s">
        <v>14</v>
      </c>
      <c r="G419" s="2" t="s">
        <v>15</v>
      </c>
      <c r="H419" s="17" t="s">
        <v>16</v>
      </c>
      <c r="I419" s="16" t="s">
        <v>3002</v>
      </c>
      <c r="J419" s="2" t="s">
        <v>3003</v>
      </c>
      <c r="K419" s="3" t="s">
        <v>3004</v>
      </c>
      <c r="L419" s="3" t="s">
        <v>20</v>
      </c>
      <c r="M419" s="3" t="s">
        <v>21</v>
      </c>
      <c r="N419" s="3" t="s">
        <v>22</v>
      </c>
      <c r="O419" s="3" t="s">
        <v>3005</v>
      </c>
      <c r="P419" s="3" t="s">
        <v>3006</v>
      </c>
      <c r="Q419" s="3" t="s">
        <v>3007</v>
      </c>
      <c r="R419" s="3" t="s">
        <v>3008</v>
      </c>
      <c r="S419" s="3" t="s">
        <v>3009</v>
      </c>
      <c r="T419" s="3" t="s">
        <v>3010</v>
      </c>
      <c r="U419" s="3" t="s">
        <v>3011</v>
      </c>
      <c r="V419" s="3" t="s">
        <v>3012</v>
      </c>
      <c r="W419" s="3" t="s">
        <v>3013</v>
      </c>
      <c r="X419" s="3" t="s">
        <v>3014</v>
      </c>
      <c r="Y419" s="3" t="s">
        <v>3015</v>
      </c>
      <c r="Z419" s="16" t="s">
        <v>3016</v>
      </c>
      <c r="AA419" s="39" t="s">
        <v>3017</v>
      </c>
      <c r="AB419" s="39"/>
      <c r="AC419" s="39" t="s">
        <v>3018</v>
      </c>
      <c r="AD419" s="39"/>
      <c r="AE419" s="16" t="s">
        <v>3019</v>
      </c>
      <c r="AF419" s="16" t="s">
        <v>3020</v>
      </c>
      <c r="AG419" s="16" t="s">
        <v>3021</v>
      </c>
      <c r="AH419" s="16"/>
      <c r="AI419" s="39" t="s">
        <v>2998</v>
      </c>
      <c r="AJ419" s="39"/>
      <c r="AK419" s="39"/>
    </row>
    <row r="420" spans="1:37" s="1" customFormat="1" ht="45" customHeight="1" x14ac:dyDescent="0.15">
      <c r="A420" s="18">
        <v>200030</v>
      </c>
      <c r="B420" s="4" t="s">
        <v>2447</v>
      </c>
      <c r="C420" s="18">
        <v>171415</v>
      </c>
      <c r="D420" s="4" t="s">
        <v>1271</v>
      </c>
      <c r="E420" s="4" t="s">
        <v>103</v>
      </c>
      <c r="F420" s="4" t="s">
        <v>83</v>
      </c>
      <c r="G420" s="4" t="s">
        <v>89</v>
      </c>
      <c r="H420" s="4" t="s">
        <v>83</v>
      </c>
      <c r="I420" s="18">
        <v>57709</v>
      </c>
      <c r="J420" s="4" t="s">
        <v>2448</v>
      </c>
      <c r="K420" s="5"/>
      <c r="L420" s="6"/>
      <c r="M420" s="6"/>
      <c r="N420" s="6"/>
      <c r="O420" s="6"/>
      <c r="P420" s="6"/>
      <c r="Q420" s="6"/>
      <c r="R420" s="6"/>
      <c r="S420" s="6"/>
      <c r="T420" s="6"/>
      <c r="U420" s="6"/>
      <c r="V420" s="6"/>
      <c r="W420" s="6"/>
      <c r="X420" s="6"/>
      <c r="Y420" s="6">
        <v>71462</v>
      </c>
      <c r="Z420" s="4" t="s">
        <v>1689</v>
      </c>
      <c r="AA420" s="28" t="s">
        <v>1689</v>
      </c>
      <c r="AB420" s="28"/>
      <c r="AC420" s="28" t="s">
        <v>1689</v>
      </c>
      <c r="AD420" s="28"/>
      <c r="AE420" s="4"/>
      <c r="AF420" s="4" t="s">
        <v>94</v>
      </c>
      <c r="AG420" s="4" t="s">
        <v>69</v>
      </c>
      <c r="AH420" s="4"/>
      <c r="AI420" s="28" t="s">
        <v>83</v>
      </c>
      <c r="AJ420" s="28"/>
      <c r="AK420" s="28"/>
    </row>
    <row r="421" spans="1:37" s="1" customFormat="1" ht="45" customHeight="1" x14ac:dyDescent="0.15">
      <c r="A421" s="20">
        <v>200030</v>
      </c>
      <c r="B421" s="7" t="s">
        <v>2447</v>
      </c>
      <c r="C421" s="20">
        <v>171415</v>
      </c>
      <c r="D421" s="7" t="s">
        <v>1271</v>
      </c>
      <c r="E421" s="7" t="s">
        <v>103</v>
      </c>
      <c r="F421" s="7" t="s">
        <v>83</v>
      </c>
      <c r="G421" s="7" t="s">
        <v>61</v>
      </c>
      <c r="H421" s="7" t="s">
        <v>83</v>
      </c>
      <c r="I421" s="20">
        <v>57769</v>
      </c>
      <c r="J421" s="7" t="s">
        <v>2537</v>
      </c>
      <c r="K421" s="8"/>
      <c r="L421" s="9"/>
      <c r="M421" s="9"/>
      <c r="N421" s="9"/>
      <c r="O421" s="9">
        <v>15000</v>
      </c>
      <c r="P421" s="9">
        <v>113819</v>
      </c>
      <c r="Q421" s="9"/>
      <c r="R421" s="9"/>
      <c r="S421" s="9">
        <v>7551</v>
      </c>
      <c r="T421" s="9"/>
      <c r="U421" s="9"/>
      <c r="V421" s="9"/>
      <c r="W421" s="9"/>
      <c r="X421" s="9">
        <v>136370</v>
      </c>
      <c r="Y421" s="9"/>
      <c r="Z421" s="7" t="s">
        <v>2352</v>
      </c>
      <c r="AA421" s="27" t="s">
        <v>2352</v>
      </c>
      <c r="AB421" s="27"/>
      <c r="AC421" s="27" t="s">
        <v>2352</v>
      </c>
      <c r="AD421" s="27"/>
      <c r="AE421" s="7"/>
      <c r="AF421" s="7" t="s">
        <v>94</v>
      </c>
      <c r="AG421" s="7" t="s">
        <v>69</v>
      </c>
      <c r="AH421" s="7"/>
      <c r="AI421" s="27" t="s">
        <v>83</v>
      </c>
      <c r="AJ421" s="27"/>
      <c r="AK421" s="27"/>
    </row>
    <row r="422" spans="1:37" s="1" customFormat="1" ht="45" customHeight="1" x14ac:dyDescent="0.15">
      <c r="A422" s="16" t="s">
        <v>3001</v>
      </c>
      <c r="B422" s="2" t="s">
        <v>10</v>
      </c>
      <c r="C422" s="16" t="s">
        <v>11</v>
      </c>
      <c r="D422" s="2" t="s">
        <v>12</v>
      </c>
      <c r="E422" s="2" t="s">
        <v>13</v>
      </c>
      <c r="F422" s="2" t="s">
        <v>14</v>
      </c>
      <c r="G422" s="2" t="s">
        <v>15</v>
      </c>
      <c r="H422" s="17" t="s">
        <v>16</v>
      </c>
      <c r="I422" s="16" t="s">
        <v>3002</v>
      </c>
      <c r="J422" s="2" t="s">
        <v>3003</v>
      </c>
      <c r="K422" s="3" t="s">
        <v>3004</v>
      </c>
      <c r="L422" s="3" t="s">
        <v>20</v>
      </c>
      <c r="M422" s="3" t="s">
        <v>21</v>
      </c>
      <c r="N422" s="3" t="s">
        <v>22</v>
      </c>
      <c r="O422" s="3" t="s">
        <v>3005</v>
      </c>
      <c r="P422" s="3" t="s">
        <v>3006</v>
      </c>
      <c r="Q422" s="3" t="s">
        <v>3007</v>
      </c>
      <c r="R422" s="3" t="s">
        <v>3008</v>
      </c>
      <c r="S422" s="3" t="s">
        <v>3009</v>
      </c>
      <c r="T422" s="3" t="s">
        <v>3010</v>
      </c>
      <c r="U422" s="3" t="s">
        <v>3011</v>
      </c>
      <c r="V422" s="3" t="s">
        <v>3012</v>
      </c>
      <c r="W422" s="3" t="s">
        <v>3013</v>
      </c>
      <c r="X422" s="3" t="s">
        <v>3014</v>
      </c>
      <c r="Y422" s="3" t="s">
        <v>3015</v>
      </c>
      <c r="Z422" s="16" t="s">
        <v>3016</v>
      </c>
      <c r="AA422" s="39" t="s">
        <v>3017</v>
      </c>
      <c r="AB422" s="39"/>
      <c r="AC422" s="39" t="s">
        <v>3018</v>
      </c>
      <c r="AD422" s="39"/>
      <c r="AE422" s="16" t="s">
        <v>3019</v>
      </c>
      <c r="AF422" s="16" t="s">
        <v>3020</v>
      </c>
      <c r="AG422" s="16" t="s">
        <v>3021</v>
      </c>
      <c r="AH422" s="16"/>
      <c r="AI422" s="39" t="s">
        <v>2998</v>
      </c>
      <c r="AJ422" s="39"/>
      <c r="AK422" s="39"/>
    </row>
    <row r="423" spans="1:37" s="1" customFormat="1" ht="45" customHeight="1" x14ac:dyDescent="0.15">
      <c r="A423" s="18">
        <v>200031</v>
      </c>
      <c r="B423" s="4" t="s">
        <v>2373</v>
      </c>
      <c r="C423" s="18">
        <v>171415</v>
      </c>
      <c r="D423" s="4" t="s">
        <v>1271</v>
      </c>
      <c r="E423" s="4" t="s">
        <v>103</v>
      </c>
      <c r="F423" s="4" t="s">
        <v>83</v>
      </c>
      <c r="G423" s="4" t="s">
        <v>89</v>
      </c>
      <c r="H423" s="4" t="s">
        <v>83</v>
      </c>
      <c r="I423" s="18">
        <v>57666</v>
      </c>
      <c r="J423" s="4" t="s">
        <v>2374</v>
      </c>
      <c r="K423" s="5"/>
      <c r="L423" s="6"/>
      <c r="M423" s="6"/>
      <c r="N423" s="6"/>
      <c r="O423" s="6"/>
      <c r="P423" s="6"/>
      <c r="Q423" s="6"/>
      <c r="R423" s="6"/>
      <c r="S423" s="6"/>
      <c r="T423" s="6"/>
      <c r="U423" s="6"/>
      <c r="V423" s="6"/>
      <c r="W423" s="6"/>
      <c r="X423" s="6"/>
      <c r="Y423" s="6">
        <v>8686</v>
      </c>
      <c r="Z423" s="4" t="s">
        <v>1689</v>
      </c>
      <c r="AA423" s="28" t="s">
        <v>1689</v>
      </c>
      <c r="AB423" s="28"/>
      <c r="AC423" s="28" t="s">
        <v>1689</v>
      </c>
      <c r="AD423" s="28"/>
      <c r="AE423" s="4"/>
      <c r="AF423" s="4" t="s">
        <v>94</v>
      </c>
      <c r="AG423" s="4" t="s">
        <v>69</v>
      </c>
      <c r="AH423" s="4"/>
      <c r="AI423" s="28" t="s">
        <v>83</v>
      </c>
      <c r="AJ423" s="28"/>
      <c r="AK423" s="28"/>
    </row>
    <row r="424" spans="1:37" s="1" customFormat="1" ht="45" customHeight="1" x14ac:dyDescent="0.15">
      <c r="A424" s="20">
        <v>200031</v>
      </c>
      <c r="B424" s="7" t="s">
        <v>2373</v>
      </c>
      <c r="C424" s="20">
        <v>171415</v>
      </c>
      <c r="D424" s="7" t="s">
        <v>1271</v>
      </c>
      <c r="E424" s="7" t="s">
        <v>103</v>
      </c>
      <c r="F424" s="7" t="s">
        <v>83</v>
      </c>
      <c r="G424" s="7" t="s">
        <v>61</v>
      </c>
      <c r="H424" s="7" t="s">
        <v>83</v>
      </c>
      <c r="I424" s="20">
        <v>57739</v>
      </c>
      <c r="J424" s="7" t="s">
        <v>2502</v>
      </c>
      <c r="K424" s="8"/>
      <c r="L424" s="9"/>
      <c r="M424" s="9"/>
      <c r="N424" s="9"/>
      <c r="O424" s="9"/>
      <c r="P424" s="9">
        <v>950</v>
      </c>
      <c r="Q424" s="9"/>
      <c r="R424" s="9"/>
      <c r="S424" s="9">
        <v>377</v>
      </c>
      <c r="T424" s="9"/>
      <c r="U424" s="9"/>
      <c r="V424" s="9"/>
      <c r="W424" s="9"/>
      <c r="X424" s="9">
        <v>1327</v>
      </c>
      <c r="Y424" s="9"/>
      <c r="Z424" s="7" t="s">
        <v>2352</v>
      </c>
      <c r="AA424" s="27" t="s">
        <v>2352</v>
      </c>
      <c r="AB424" s="27"/>
      <c r="AC424" s="27" t="s">
        <v>2352</v>
      </c>
      <c r="AD424" s="27"/>
      <c r="AE424" s="7"/>
      <c r="AF424" s="7" t="s">
        <v>94</v>
      </c>
      <c r="AG424" s="7" t="s">
        <v>69</v>
      </c>
      <c r="AH424" s="7"/>
      <c r="AI424" s="27" t="s">
        <v>83</v>
      </c>
      <c r="AJ424" s="27"/>
      <c r="AK424" s="27"/>
    </row>
    <row r="425" spans="1:37" s="1" customFormat="1" ht="45" customHeight="1" x14ac:dyDescent="0.15">
      <c r="A425" s="16" t="s">
        <v>3001</v>
      </c>
      <c r="B425" s="2" t="s">
        <v>10</v>
      </c>
      <c r="C425" s="16" t="s">
        <v>11</v>
      </c>
      <c r="D425" s="2" t="s">
        <v>12</v>
      </c>
      <c r="E425" s="2" t="s">
        <v>13</v>
      </c>
      <c r="F425" s="2" t="s">
        <v>14</v>
      </c>
      <c r="G425" s="2" t="s">
        <v>15</v>
      </c>
      <c r="H425" s="17" t="s">
        <v>16</v>
      </c>
      <c r="I425" s="16" t="s">
        <v>3002</v>
      </c>
      <c r="J425" s="2" t="s">
        <v>3003</v>
      </c>
      <c r="K425" s="3" t="s">
        <v>3004</v>
      </c>
      <c r="L425" s="3" t="s">
        <v>20</v>
      </c>
      <c r="M425" s="3" t="s">
        <v>21</v>
      </c>
      <c r="N425" s="3" t="s">
        <v>22</v>
      </c>
      <c r="O425" s="3" t="s">
        <v>3005</v>
      </c>
      <c r="P425" s="3" t="s">
        <v>3006</v>
      </c>
      <c r="Q425" s="3" t="s">
        <v>3007</v>
      </c>
      <c r="R425" s="3" t="s">
        <v>3008</v>
      </c>
      <c r="S425" s="3" t="s">
        <v>3009</v>
      </c>
      <c r="T425" s="3" t="s">
        <v>3010</v>
      </c>
      <c r="U425" s="3" t="s">
        <v>3011</v>
      </c>
      <c r="V425" s="3" t="s">
        <v>3012</v>
      </c>
      <c r="W425" s="3" t="s">
        <v>3013</v>
      </c>
      <c r="X425" s="3" t="s">
        <v>3014</v>
      </c>
      <c r="Y425" s="3" t="s">
        <v>3015</v>
      </c>
      <c r="Z425" s="16" t="s">
        <v>3016</v>
      </c>
      <c r="AA425" s="39" t="s">
        <v>3017</v>
      </c>
      <c r="AB425" s="39"/>
      <c r="AC425" s="39" t="s">
        <v>3018</v>
      </c>
      <c r="AD425" s="39"/>
      <c r="AE425" s="16" t="s">
        <v>3019</v>
      </c>
      <c r="AF425" s="16" t="s">
        <v>3020</v>
      </c>
      <c r="AG425" s="16" t="s">
        <v>3021</v>
      </c>
      <c r="AH425" s="16"/>
      <c r="AI425" s="39" t="s">
        <v>2998</v>
      </c>
      <c r="AJ425" s="39"/>
      <c r="AK425" s="39"/>
    </row>
    <row r="426" spans="1:37" s="1" customFormat="1" ht="45" customHeight="1" x14ac:dyDescent="0.15">
      <c r="A426" s="18">
        <v>200032</v>
      </c>
      <c r="B426" s="4" t="s">
        <v>2421</v>
      </c>
      <c r="C426" s="18">
        <v>171415</v>
      </c>
      <c r="D426" s="4" t="s">
        <v>1271</v>
      </c>
      <c r="E426" s="4" t="s">
        <v>103</v>
      </c>
      <c r="F426" s="4" t="s">
        <v>83</v>
      </c>
      <c r="G426" s="4" t="s">
        <v>134</v>
      </c>
      <c r="H426" s="4" t="s">
        <v>83</v>
      </c>
      <c r="I426" s="18">
        <v>57694</v>
      </c>
      <c r="J426" s="4" t="s">
        <v>2422</v>
      </c>
      <c r="K426" s="5"/>
      <c r="L426" s="6"/>
      <c r="M426" s="6"/>
      <c r="N426" s="6"/>
      <c r="O426" s="6"/>
      <c r="P426" s="6"/>
      <c r="Q426" s="6"/>
      <c r="R426" s="6"/>
      <c r="S426" s="6"/>
      <c r="T426" s="6"/>
      <c r="U426" s="6"/>
      <c r="V426" s="6"/>
      <c r="W426" s="6"/>
      <c r="X426" s="6"/>
      <c r="Y426" s="14">
        <v>-3329</v>
      </c>
      <c r="Z426" s="4" t="s">
        <v>1689</v>
      </c>
      <c r="AA426" s="28" t="s">
        <v>1689</v>
      </c>
      <c r="AB426" s="28"/>
      <c r="AC426" s="28" t="s">
        <v>1689</v>
      </c>
      <c r="AD426" s="28"/>
      <c r="AE426" s="4"/>
      <c r="AF426" s="4" t="s">
        <v>94</v>
      </c>
      <c r="AG426" s="4" t="s">
        <v>69</v>
      </c>
      <c r="AH426" s="4"/>
      <c r="AI426" s="28" t="s">
        <v>83</v>
      </c>
      <c r="AJ426" s="28"/>
      <c r="AK426" s="28"/>
    </row>
    <row r="427" spans="1:37" s="1" customFormat="1" ht="45" customHeight="1" x14ac:dyDescent="0.15">
      <c r="A427" s="20">
        <v>200032</v>
      </c>
      <c r="B427" s="7" t="s">
        <v>2421</v>
      </c>
      <c r="C427" s="20">
        <v>171415</v>
      </c>
      <c r="D427" s="7" t="s">
        <v>1271</v>
      </c>
      <c r="E427" s="7" t="s">
        <v>103</v>
      </c>
      <c r="F427" s="7" t="s">
        <v>83</v>
      </c>
      <c r="G427" s="7" t="s">
        <v>61</v>
      </c>
      <c r="H427" s="7" t="s">
        <v>83</v>
      </c>
      <c r="I427" s="20">
        <v>57761</v>
      </c>
      <c r="J427" s="7" t="s">
        <v>2528</v>
      </c>
      <c r="K427" s="8"/>
      <c r="L427" s="9"/>
      <c r="M427" s="9"/>
      <c r="N427" s="9"/>
      <c r="O427" s="9"/>
      <c r="P427" s="9"/>
      <c r="Q427" s="9"/>
      <c r="R427" s="9"/>
      <c r="S427" s="9">
        <v>377</v>
      </c>
      <c r="T427" s="9"/>
      <c r="U427" s="9"/>
      <c r="V427" s="9"/>
      <c r="W427" s="9"/>
      <c r="X427" s="9">
        <v>377</v>
      </c>
      <c r="Y427" s="9"/>
      <c r="Z427" s="7" t="s">
        <v>2352</v>
      </c>
      <c r="AA427" s="27" t="s">
        <v>2352</v>
      </c>
      <c r="AB427" s="27"/>
      <c r="AC427" s="27" t="s">
        <v>2352</v>
      </c>
      <c r="AD427" s="27"/>
      <c r="AE427" s="7"/>
      <c r="AF427" s="7" t="s">
        <v>94</v>
      </c>
      <c r="AG427" s="7" t="s">
        <v>69</v>
      </c>
      <c r="AH427" s="7"/>
      <c r="AI427" s="27" t="s">
        <v>83</v>
      </c>
      <c r="AJ427" s="27"/>
      <c r="AK427" s="27"/>
    </row>
    <row r="428" spans="1:37" s="1" customFormat="1" ht="45" customHeight="1" x14ac:dyDescent="0.15">
      <c r="A428" s="16" t="s">
        <v>3001</v>
      </c>
      <c r="B428" s="2" t="s">
        <v>10</v>
      </c>
      <c r="C428" s="16" t="s">
        <v>11</v>
      </c>
      <c r="D428" s="2" t="s">
        <v>12</v>
      </c>
      <c r="E428" s="2" t="s">
        <v>13</v>
      </c>
      <c r="F428" s="2" t="s">
        <v>14</v>
      </c>
      <c r="G428" s="2" t="s">
        <v>15</v>
      </c>
      <c r="H428" s="17" t="s">
        <v>16</v>
      </c>
      <c r="I428" s="16" t="s">
        <v>3002</v>
      </c>
      <c r="J428" s="2" t="s">
        <v>3003</v>
      </c>
      <c r="K428" s="3" t="s">
        <v>3004</v>
      </c>
      <c r="L428" s="3" t="s">
        <v>20</v>
      </c>
      <c r="M428" s="3" t="s">
        <v>21</v>
      </c>
      <c r="N428" s="3" t="s">
        <v>22</v>
      </c>
      <c r="O428" s="3" t="s">
        <v>3005</v>
      </c>
      <c r="P428" s="3" t="s">
        <v>3006</v>
      </c>
      <c r="Q428" s="3" t="s">
        <v>3007</v>
      </c>
      <c r="R428" s="3" t="s">
        <v>3008</v>
      </c>
      <c r="S428" s="3" t="s">
        <v>3009</v>
      </c>
      <c r="T428" s="3" t="s">
        <v>3010</v>
      </c>
      <c r="U428" s="3" t="s">
        <v>3011</v>
      </c>
      <c r="V428" s="3" t="s">
        <v>3012</v>
      </c>
      <c r="W428" s="3" t="s">
        <v>3013</v>
      </c>
      <c r="X428" s="3" t="s">
        <v>3014</v>
      </c>
      <c r="Y428" s="3" t="s">
        <v>3015</v>
      </c>
      <c r="Z428" s="16" t="s">
        <v>3016</v>
      </c>
      <c r="AA428" s="39" t="s">
        <v>3017</v>
      </c>
      <c r="AB428" s="39"/>
      <c r="AC428" s="39" t="s">
        <v>3018</v>
      </c>
      <c r="AD428" s="39"/>
      <c r="AE428" s="16" t="s">
        <v>3019</v>
      </c>
      <c r="AF428" s="16" t="s">
        <v>3020</v>
      </c>
      <c r="AG428" s="16" t="s">
        <v>3021</v>
      </c>
      <c r="AH428" s="16"/>
      <c r="AI428" s="39" t="s">
        <v>2998</v>
      </c>
      <c r="AJ428" s="39"/>
      <c r="AK428" s="39"/>
    </row>
    <row r="429" spans="1:37" s="1" customFormat="1" ht="45" customHeight="1" x14ac:dyDescent="0.15">
      <c r="A429" s="18">
        <v>200033</v>
      </c>
      <c r="B429" s="4" t="s">
        <v>2375</v>
      </c>
      <c r="C429" s="18">
        <v>171415</v>
      </c>
      <c r="D429" s="4" t="s">
        <v>1271</v>
      </c>
      <c r="E429" s="4" t="s">
        <v>103</v>
      </c>
      <c r="F429" s="4" t="s">
        <v>83</v>
      </c>
      <c r="G429" s="4" t="s">
        <v>89</v>
      </c>
      <c r="H429" s="4" t="s">
        <v>83</v>
      </c>
      <c r="I429" s="18">
        <v>57667</v>
      </c>
      <c r="J429" s="4" t="s">
        <v>2376</v>
      </c>
      <c r="K429" s="5"/>
      <c r="L429" s="6"/>
      <c r="M429" s="6"/>
      <c r="N429" s="6"/>
      <c r="O429" s="6"/>
      <c r="P429" s="6"/>
      <c r="Q429" s="6"/>
      <c r="R429" s="6"/>
      <c r="S429" s="6"/>
      <c r="T429" s="6"/>
      <c r="U429" s="6"/>
      <c r="V429" s="6"/>
      <c r="W429" s="6"/>
      <c r="X429" s="6"/>
      <c r="Y429" s="6">
        <v>215265</v>
      </c>
      <c r="Z429" s="4" t="s">
        <v>1689</v>
      </c>
      <c r="AA429" s="28" t="s">
        <v>1689</v>
      </c>
      <c r="AB429" s="28"/>
      <c r="AC429" s="28" t="s">
        <v>1689</v>
      </c>
      <c r="AD429" s="28"/>
      <c r="AE429" s="4"/>
      <c r="AF429" s="4" t="s">
        <v>94</v>
      </c>
      <c r="AG429" s="4" t="s">
        <v>69</v>
      </c>
      <c r="AH429" s="4"/>
      <c r="AI429" s="28" t="s">
        <v>83</v>
      </c>
      <c r="AJ429" s="28"/>
      <c r="AK429" s="28"/>
    </row>
    <row r="430" spans="1:37" s="1" customFormat="1" ht="45" customHeight="1" x14ac:dyDescent="0.15">
      <c r="A430" s="20">
        <v>200033</v>
      </c>
      <c r="B430" s="7" t="s">
        <v>2375</v>
      </c>
      <c r="C430" s="20">
        <v>171415</v>
      </c>
      <c r="D430" s="7" t="s">
        <v>1271</v>
      </c>
      <c r="E430" s="7" t="s">
        <v>103</v>
      </c>
      <c r="F430" s="7" t="s">
        <v>83</v>
      </c>
      <c r="G430" s="7" t="s">
        <v>61</v>
      </c>
      <c r="H430" s="7" t="s">
        <v>83</v>
      </c>
      <c r="I430" s="20">
        <v>57668</v>
      </c>
      <c r="J430" s="7" t="s">
        <v>2377</v>
      </c>
      <c r="K430" s="8"/>
      <c r="L430" s="9"/>
      <c r="M430" s="9"/>
      <c r="N430" s="9"/>
      <c r="O430" s="13">
        <v>-20000</v>
      </c>
      <c r="P430" s="13">
        <v>-54091</v>
      </c>
      <c r="Q430" s="9"/>
      <c r="R430" s="9"/>
      <c r="S430" s="9">
        <v>10949</v>
      </c>
      <c r="T430" s="9"/>
      <c r="U430" s="9"/>
      <c r="V430" s="9"/>
      <c r="W430" s="9"/>
      <c r="X430" s="13">
        <v>-63142</v>
      </c>
      <c r="Y430" s="9"/>
      <c r="Z430" s="7" t="s">
        <v>2359</v>
      </c>
      <c r="AA430" s="27" t="s">
        <v>2359</v>
      </c>
      <c r="AB430" s="27"/>
      <c r="AC430" s="27" t="s">
        <v>2359</v>
      </c>
      <c r="AD430" s="27"/>
      <c r="AE430" s="7"/>
      <c r="AF430" s="7" t="s">
        <v>94</v>
      </c>
      <c r="AG430" s="7" t="s">
        <v>69</v>
      </c>
      <c r="AH430" s="7"/>
      <c r="AI430" s="27" t="s">
        <v>83</v>
      </c>
      <c r="AJ430" s="27"/>
      <c r="AK430" s="27"/>
    </row>
    <row r="431" spans="1:37" s="1" customFormat="1" ht="45" customHeight="1" x14ac:dyDescent="0.15">
      <c r="A431" s="16" t="s">
        <v>3001</v>
      </c>
      <c r="B431" s="2" t="s">
        <v>10</v>
      </c>
      <c r="C431" s="16" t="s">
        <v>11</v>
      </c>
      <c r="D431" s="2" t="s">
        <v>12</v>
      </c>
      <c r="E431" s="2" t="s">
        <v>13</v>
      </c>
      <c r="F431" s="2" t="s">
        <v>14</v>
      </c>
      <c r="G431" s="2" t="s">
        <v>15</v>
      </c>
      <c r="H431" s="17" t="s">
        <v>16</v>
      </c>
      <c r="I431" s="16" t="s">
        <v>3002</v>
      </c>
      <c r="J431" s="2" t="s">
        <v>3003</v>
      </c>
      <c r="K431" s="3" t="s">
        <v>3004</v>
      </c>
      <c r="L431" s="3" t="s">
        <v>20</v>
      </c>
      <c r="M431" s="3" t="s">
        <v>21</v>
      </c>
      <c r="N431" s="3" t="s">
        <v>22</v>
      </c>
      <c r="O431" s="3" t="s">
        <v>3005</v>
      </c>
      <c r="P431" s="3" t="s">
        <v>3006</v>
      </c>
      <c r="Q431" s="3" t="s">
        <v>3007</v>
      </c>
      <c r="R431" s="3" t="s">
        <v>3008</v>
      </c>
      <c r="S431" s="3" t="s">
        <v>3009</v>
      </c>
      <c r="T431" s="3" t="s">
        <v>3010</v>
      </c>
      <c r="U431" s="3" t="s">
        <v>3011</v>
      </c>
      <c r="V431" s="3" t="s">
        <v>3012</v>
      </c>
      <c r="W431" s="3" t="s">
        <v>3013</v>
      </c>
      <c r="X431" s="3" t="s">
        <v>3014</v>
      </c>
      <c r="Y431" s="3" t="s">
        <v>3015</v>
      </c>
      <c r="Z431" s="16" t="s">
        <v>3016</v>
      </c>
      <c r="AA431" s="39" t="s">
        <v>3017</v>
      </c>
      <c r="AB431" s="39"/>
      <c r="AC431" s="39" t="s">
        <v>3018</v>
      </c>
      <c r="AD431" s="39"/>
      <c r="AE431" s="16" t="s">
        <v>3019</v>
      </c>
      <c r="AF431" s="16" t="s">
        <v>3020</v>
      </c>
      <c r="AG431" s="16" t="s">
        <v>3021</v>
      </c>
      <c r="AH431" s="16"/>
      <c r="AI431" s="39" t="s">
        <v>2998</v>
      </c>
      <c r="AJ431" s="39"/>
      <c r="AK431" s="39"/>
    </row>
    <row r="432" spans="1:37" s="1" customFormat="1" ht="45" customHeight="1" x14ac:dyDescent="0.15">
      <c r="A432" s="18">
        <v>200035</v>
      </c>
      <c r="B432" s="4" t="s">
        <v>2500</v>
      </c>
      <c r="C432" s="18">
        <v>171415</v>
      </c>
      <c r="D432" s="4" t="s">
        <v>1271</v>
      </c>
      <c r="E432" s="4" t="s">
        <v>103</v>
      </c>
      <c r="F432" s="4" t="s">
        <v>83</v>
      </c>
      <c r="G432" s="4" t="s">
        <v>89</v>
      </c>
      <c r="H432" s="4" t="s">
        <v>83</v>
      </c>
      <c r="I432" s="18">
        <v>57738</v>
      </c>
      <c r="J432" s="4" t="s">
        <v>2501</v>
      </c>
      <c r="K432" s="5"/>
      <c r="L432" s="6"/>
      <c r="M432" s="6"/>
      <c r="N432" s="6"/>
      <c r="O432" s="6"/>
      <c r="P432" s="6"/>
      <c r="Q432" s="6"/>
      <c r="R432" s="6"/>
      <c r="S432" s="6"/>
      <c r="T432" s="6"/>
      <c r="U432" s="6"/>
      <c r="V432" s="6"/>
      <c r="W432" s="6"/>
      <c r="X432" s="6"/>
      <c r="Y432" s="6">
        <v>18004</v>
      </c>
      <c r="Z432" s="4" t="s">
        <v>1689</v>
      </c>
      <c r="AA432" s="28" t="s">
        <v>1689</v>
      </c>
      <c r="AB432" s="28"/>
      <c r="AC432" s="28" t="s">
        <v>1689</v>
      </c>
      <c r="AD432" s="28"/>
      <c r="AE432" s="4"/>
      <c r="AF432" s="4" t="s">
        <v>94</v>
      </c>
      <c r="AG432" s="4" t="s">
        <v>69</v>
      </c>
      <c r="AH432" s="4"/>
      <c r="AI432" s="28" t="s">
        <v>83</v>
      </c>
      <c r="AJ432" s="28"/>
      <c r="AK432" s="28"/>
    </row>
    <row r="433" spans="1:37" s="1" customFormat="1" ht="45" customHeight="1" x14ac:dyDescent="0.15">
      <c r="A433" s="20">
        <v>200035</v>
      </c>
      <c r="B433" s="7" t="s">
        <v>2500</v>
      </c>
      <c r="C433" s="20">
        <v>171415</v>
      </c>
      <c r="D433" s="7" t="s">
        <v>1271</v>
      </c>
      <c r="E433" s="7" t="s">
        <v>103</v>
      </c>
      <c r="F433" s="7" t="s">
        <v>83</v>
      </c>
      <c r="G433" s="7" t="s">
        <v>61</v>
      </c>
      <c r="H433" s="7" t="s">
        <v>83</v>
      </c>
      <c r="I433" s="20">
        <v>57740</v>
      </c>
      <c r="J433" s="7" t="s">
        <v>2503</v>
      </c>
      <c r="K433" s="8"/>
      <c r="L433" s="9"/>
      <c r="M433" s="9"/>
      <c r="N433" s="9"/>
      <c r="O433" s="9"/>
      <c r="P433" s="13">
        <v>-7010</v>
      </c>
      <c r="Q433" s="9"/>
      <c r="R433" s="9"/>
      <c r="S433" s="9">
        <v>2265</v>
      </c>
      <c r="T433" s="9"/>
      <c r="U433" s="9"/>
      <c r="V433" s="9"/>
      <c r="W433" s="9"/>
      <c r="X433" s="13">
        <v>-4745</v>
      </c>
      <c r="Y433" s="9"/>
      <c r="Z433" s="7" t="s">
        <v>2359</v>
      </c>
      <c r="AA433" s="27" t="s">
        <v>2359</v>
      </c>
      <c r="AB433" s="27"/>
      <c r="AC433" s="27" t="s">
        <v>2359</v>
      </c>
      <c r="AD433" s="27"/>
      <c r="AE433" s="7"/>
      <c r="AF433" s="7" t="s">
        <v>94</v>
      </c>
      <c r="AG433" s="7" t="s">
        <v>69</v>
      </c>
      <c r="AH433" s="7"/>
      <c r="AI433" s="27" t="s">
        <v>83</v>
      </c>
      <c r="AJ433" s="27"/>
      <c r="AK433" s="27"/>
    </row>
    <row r="434" spans="1:37" s="1" customFormat="1" ht="45" customHeight="1" x14ac:dyDescent="0.15">
      <c r="A434" s="16" t="s">
        <v>3001</v>
      </c>
      <c r="B434" s="2" t="s">
        <v>10</v>
      </c>
      <c r="C434" s="16" t="s">
        <v>11</v>
      </c>
      <c r="D434" s="2" t="s">
        <v>12</v>
      </c>
      <c r="E434" s="2" t="s">
        <v>13</v>
      </c>
      <c r="F434" s="2" t="s">
        <v>14</v>
      </c>
      <c r="G434" s="2" t="s">
        <v>15</v>
      </c>
      <c r="H434" s="17" t="s">
        <v>16</v>
      </c>
      <c r="I434" s="16" t="s">
        <v>3002</v>
      </c>
      <c r="J434" s="2" t="s">
        <v>3003</v>
      </c>
      <c r="K434" s="3" t="s">
        <v>3004</v>
      </c>
      <c r="L434" s="3" t="s">
        <v>20</v>
      </c>
      <c r="M434" s="3" t="s">
        <v>21</v>
      </c>
      <c r="N434" s="3" t="s">
        <v>22</v>
      </c>
      <c r="O434" s="3" t="s">
        <v>3005</v>
      </c>
      <c r="P434" s="3" t="s">
        <v>3006</v>
      </c>
      <c r="Q434" s="3" t="s">
        <v>3007</v>
      </c>
      <c r="R434" s="3" t="s">
        <v>3008</v>
      </c>
      <c r="S434" s="3" t="s">
        <v>3009</v>
      </c>
      <c r="T434" s="3" t="s">
        <v>3010</v>
      </c>
      <c r="U434" s="3" t="s">
        <v>3011</v>
      </c>
      <c r="V434" s="3" t="s">
        <v>3012</v>
      </c>
      <c r="W434" s="3" t="s">
        <v>3013</v>
      </c>
      <c r="X434" s="3" t="s">
        <v>3014</v>
      </c>
      <c r="Y434" s="3" t="s">
        <v>3015</v>
      </c>
      <c r="Z434" s="16" t="s">
        <v>3016</v>
      </c>
      <c r="AA434" s="39" t="s">
        <v>3017</v>
      </c>
      <c r="AB434" s="39"/>
      <c r="AC434" s="39" t="s">
        <v>3018</v>
      </c>
      <c r="AD434" s="39"/>
      <c r="AE434" s="16" t="s">
        <v>3019</v>
      </c>
      <c r="AF434" s="16" t="s">
        <v>3020</v>
      </c>
      <c r="AG434" s="16" t="s">
        <v>3021</v>
      </c>
      <c r="AH434" s="16"/>
      <c r="AI434" s="39" t="s">
        <v>2998</v>
      </c>
      <c r="AJ434" s="39"/>
      <c r="AK434" s="39"/>
    </row>
    <row r="435" spans="1:37" s="1" customFormat="1" ht="45" customHeight="1" x14ac:dyDescent="0.15">
      <c r="A435" s="18">
        <v>200037</v>
      </c>
      <c r="B435" s="4" t="s">
        <v>2426</v>
      </c>
      <c r="C435" s="18">
        <v>171415</v>
      </c>
      <c r="D435" s="4" t="s">
        <v>1271</v>
      </c>
      <c r="E435" s="4" t="s">
        <v>103</v>
      </c>
      <c r="F435" s="4" t="s">
        <v>83</v>
      </c>
      <c r="G435" s="4" t="s">
        <v>89</v>
      </c>
      <c r="H435" s="4" t="s">
        <v>83</v>
      </c>
      <c r="I435" s="18">
        <v>57697</v>
      </c>
      <c r="J435" s="4" t="s">
        <v>2427</v>
      </c>
      <c r="K435" s="5"/>
      <c r="L435" s="6"/>
      <c r="M435" s="6"/>
      <c r="N435" s="6"/>
      <c r="O435" s="6"/>
      <c r="P435" s="6"/>
      <c r="Q435" s="6"/>
      <c r="R435" s="6"/>
      <c r="S435" s="6"/>
      <c r="T435" s="6"/>
      <c r="U435" s="6"/>
      <c r="V435" s="6"/>
      <c r="W435" s="6"/>
      <c r="X435" s="6"/>
      <c r="Y435" s="6">
        <v>41268</v>
      </c>
      <c r="Z435" s="4" t="s">
        <v>1689</v>
      </c>
      <c r="AA435" s="28" t="s">
        <v>1689</v>
      </c>
      <c r="AB435" s="28"/>
      <c r="AC435" s="28" t="s">
        <v>1689</v>
      </c>
      <c r="AD435" s="28"/>
      <c r="AE435" s="4"/>
      <c r="AF435" s="4" t="s">
        <v>94</v>
      </c>
      <c r="AG435" s="4" t="s">
        <v>69</v>
      </c>
      <c r="AH435" s="4"/>
      <c r="AI435" s="28" t="s">
        <v>83</v>
      </c>
      <c r="AJ435" s="28"/>
      <c r="AK435" s="28"/>
    </row>
    <row r="436" spans="1:37" s="1" customFormat="1" ht="45" customHeight="1" x14ac:dyDescent="0.15">
      <c r="A436" s="20">
        <v>200037</v>
      </c>
      <c r="B436" s="7" t="s">
        <v>2426</v>
      </c>
      <c r="C436" s="20">
        <v>171415</v>
      </c>
      <c r="D436" s="7" t="s">
        <v>1271</v>
      </c>
      <c r="E436" s="7" t="s">
        <v>103</v>
      </c>
      <c r="F436" s="7" t="s">
        <v>83</v>
      </c>
      <c r="G436" s="7" t="s">
        <v>61</v>
      </c>
      <c r="H436" s="7" t="s">
        <v>83</v>
      </c>
      <c r="I436" s="20">
        <v>57699</v>
      </c>
      <c r="J436" s="7" t="s">
        <v>2430</v>
      </c>
      <c r="K436" s="8"/>
      <c r="L436" s="9"/>
      <c r="M436" s="9"/>
      <c r="N436" s="9"/>
      <c r="O436" s="9"/>
      <c r="P436" s="9">
        <v>40969</v>
      </c>
      <c r="Q436" s="9"/>
      <c r="R436" s="9"/>
      <c r="S436" s="9">
        <v>6795</v>
      </c>
      <c r="T436" s="9"/>
      <c r="U436" s="9"/>
      <c r="V436" s="9"/>
      <c r="W436" s="9"/>
      <c r="X436" s="9">
        <v>47764</v>
      </c>
      <c r="Y436" s="9"/>
      <c r="Z436" s="7" t="s">
        <v>2359</v>
      </c>
      <c r="AA436" s="27" t="s">
        <v>2359</v>
      </c>
      <c r="AB436" s="27"/>
      <c r="AC436" s="27" t="s">
        <v>2359</v>
      </c>
      <c r="AD436" s="27"/>
      <c r="AE436" s="7"/>
      <c r="AF436" s="7" t="s">
        <v>94</v>
      </c>
      <c r="AG436" s="7" t="s">
        <v>69</v>
      </c>
      <c r="AH436" s="7"/>
      <c r="AI436" s="27" t="s">
        <v>83</v>
      </c>
      <c r="AJ436" s="27"/>
      <c r="AK436" s="27"/>
    </row>
    <row r="437" spans="1:37" s="1" customFormat="1" ht="45" customHeight="1" x14ac:dyDescent="0.15">
      <c r="A437" s="16" t="s">
        <v>3001</v>
      </c>
      <c r="B437" s="2" t="s">
        <v>10</v>
      </c>
      <c r="C437" s="16" t="s">
        <v>11</v>
      </c>
      <c r="D437" s="2" t="s">
        <v>12</v>
      </c>
      <c r="E437" s="2" t="s">
        <v>13</v>
      </c>
      <c r="F437" s="2" t="s">
        <v>14</v>
      </c>
      <c r="G437" s="2" t="s">
        <v>15</v>
      </c>
      <c r="H437" s="17" t="s">
        <v>16</v>
      </c>
      <c r="I437" s="16" t="s">
        <v>3002</v>
      </c>
      <c r="J437" s="2" t="s">
        <v>3003</v>
      </c>
      <c r="K437" s="3" t="s">
        <v>3004</v>
      </c>
      <c r="L437" s="3" t="s">
        <v>20</v>
      </c>
      <c r="M437" s="3" t="s">
        <v>21</v>
      </c>
      <c r="N437" s="3" t="s">
        <v>22</v>
      </c>
      <c r="O437" s="3" t="s">
        <v>3005</v>
      </c>
      <c r="P437" s="3" t="s">
        <v>3006</v>
      </c>
      <c r="Q437" s="3" t="s">
        <v>3007</v>
      </c>
      <c r="R437" s="3" t="s">
        <v>3008</v>
      </c>
      <c r="S437" s="3" t="s">
        <v>3009</v>
      </c>
      <c r="T437" s="3" t="s">
        <v>3010</v>
      </c>
      <c r="U437" s="3" t="s">
        <v>3011</v>
      </c>
      <c r="V437" s="3" t="s">
        <v>3012</v>
      </c>
      <c r="W437" s="3" t="s">
        <v>3013</v>
      </c>
      <c r="X437" s="3" t="s">
        <v>3014</v>
      </c>
      <c r="Y437" s="3" t="s">
        <v>3015</v>
      </c>
      <c r="Z437" s="16" t="s">
        <v>3016</v>
      </c>
      <c r="AA437" s="39" t="s">
        <v>3017</v>
      </c>
      <c r="AB437" s="39"/>
      <c r="AC437" s="39" t="s">
        <v>3018</v>
      </c>
      <c r="AD437" s="39"/>
      <c r="AE437" s="16" t="s">
        <v>3019</v>
      </c>
      <c r="AF437" s="16" t="s">
        <v>3020</v>
      </c>
      <c r="AG437" s="16" t="s">
        <v>3021</v>
      </c>
      <c r="AH437" s="16"/>
      <c r="AI437" s="39" t="s">
        <v>2998</v>
      </c>
      <c r="AJ437" s="39"/>
      <c r="AK437" s="39"/>
    </row>
    <row r="438" spans="1:37" s="1" customFormat="1" ht="45" customHeight="1" x14ac:dyDescent="0.15">
      <c r="A438" s="18">
        <v>200038</v>
      </c>
      <c r="B438" s="4" t="s">
        <v>2488</v>
      </c>
      <c r="C438" s="18">
        <v>171415</v>
      </c>
      <c r="D438" s="4" t="s">
        <v>1271</v>
      </c>
      <c r="E438" s="4" t="s">
        <v>103</v>
      </c>
      <c r="F438" s="4" t="s">
        <v>83</v>
      </c>
      <c r="G438" s="4" t="s">
        <v>89</v>
      </c>
      <c r="H438" s="4" t="s">
        <v>83</v>
      </c>
      <c r="I438" s="18">
        <v>57730</v>
      </c>
      <c r="J438" s="4" t="s">
        <v>2489</v>
      </c>
      <c r="K438" s="5"/>
      <c r="L438" s="6"/>
      <c r="M438" s="6"/>
      <c r="N438" s="6"/>
      <c r="O438" s="6"/>
      <c r="P438" s="6"/>
      <c r="Q438" s="6"/>
      <c r="R438" s="6"/>
      <c r="S438" s="6"/>
      <c r="T438" s="6"/>
      <c r="U438" s="6"/>
      <c r="V438" s="6"/>
      <c r="W438" s="6"/>
      <c r="X438" s="6"/>
      <c r="Y438" s="6">
        <v>54430</v>
      </c>
      <c r="Z438" s="4" t="s">
        <v>1689</v>
      </c>
      <c r="AA438" s="28" t="s">
        <v>1689</v>
      </c>
      <c r="AB438" s="28"/>
      <c r="AC438" s="28" t="s">
        <v>1689</v>
      </c>
      <c r="AD438" s="28"/>
      <c r="AE438" s="4"/>
      <c r="AF438" s="4" t="s">
        <v>94</v>
      </c>
      <c r="AG438" s="4" t="s">
        <v>69</v>
      </c>
      <c r="AH438" s="4"/>
      <c r="AI438" s="28" t="s">
        <v>83</v>
      </c>
      <c r="AJ438" s="28"/>
      <c r="AK438" s="28"/>
    </row>
    <row r="439" spans="1:37" s="1" customFormat="1" ht="45" customHeight="1" x14ac:dyDescent="0.15">
      <c r="A439" s="20">
        <v>200038</v>
      </c>
      <c r="B439" s="7" t="s">
        <v>2488</v>
      </c>
      <c r="C439" s="20">
        <v>171415</v>
      </c>
      <c r="D439" s="7" t="s">
        <v>1271</v>
      </c>
      <c r="E439" s="7" t="s">
        <v>103</v>
      </c>
      <c r="F439" s="7" t="s">
        <v>83</v>
      </c>
      <c r="G439" s="7" t="s">
        <v>61</v>
      </c>
      <c r="H439" s="7" t="s">
        <v>83</v>
      </c>
      <c r="I439" s="20">
        <v>57731</v>
      </c>
      <c r="J439" s="7" t="s">
        <v>2490</v>
      </c>
      <c r="K439" s="8"/>
      <c r="L439" s="9"/>
      <c r="M439" s="9"/>
      <c r="N439" s="9"/>
      <c r="O439" s="9">
        <v>200</v>
      </c>
      <c r="P439" s="9">
        <v>207029</v>
      </c>
      <c r="Q439" s="9"/>
      <c r="R439" s="9"/>
      <c r="S439" s="9">
        <v>3775</v>
      </c>
      <c r="T439" s="9"/>
      <c r="U439" s="9"/>
      <c r="V439" s="9"/>
      <c r="W439" s="9"/>
      <c r="X439" s="9">
        <v>211004</v>
      </c>
      <c r="Y439" s="9"/>
      <c r="Z439" s="7" t="s">
        <v>2359</v>
      </c>
      <c r="AA439" s="27" t="s">
        <v>2359</v>
      </c>
      <c r="AB439" s="27"/>
      <c r="AC439" s="27" t="s">
        <v>2359</v>
      </c>
      <c r="AD439" s="27"/>
      <c r="AE439" s="7"/>
      <c r="AF439" s="7" t="s">
        <v>94</v>
      </c>
      <c r="AG439" s="7" t="s">
        <v>69</v>
      </c>
      <c r="AH439" s="7"/>
      <c r="AI439" s="27" t="s">
        <v>83</v>
      </c>
      <c r="AJ439" s="27"/>
      <c r="AK439" s="27"/>
    </row>
    <row r="440" spans="1:37" s="1" customFormat="1" ht="45" customHeight="1" x14ac:dyDescent="0.15">
      <c r="A440" s="16" t="s">
        <v>3001</v>
      </c>
      <c r="B440" s="2" t="s">
        <v>10</v>
      </c>
      <c r="C440" s="16" t="s">
        <v>11</v>
      </c>
      <c r="D440" s="2" t="s">
        <v>12</v>
      </c>
      <c r="E440" s="2" t="s">
        <v>13</v>
      </c>
      <c r="F440" s="2" t="s">
        <v>14</v>
      </c>
      <c r="G440" s="2" t="s">
        <v>15</v>
      </c>
      <c r="H440" s="17" t="s">
        <v>16</v>
      </c>
      <c r="I440" s="16" t="s">
        <v>3002</v>
      </c>
      <c r="J440" s="2" t="s">
        <v>3003</v>
      </c>
      <c r="K440" s="3" t="s">
        <v>3004</v>
      </c>
      <c r="L440" s="3" t="s">
        <v>20</v>
      </c>
      <c r="M440" s="3" t="s">
        <v>21</v>
      </c>
      <c r="N440" s="3" t="s">
        <v>22</v>
      </c>
      <c r="O440" s="3" t="s">
        <v>3005</v>
      </c>
      <c r="P440" s="3" t="s">
        <v>3006</v>
      </c>
      <c r="Q440" s="3" t="s">
        <v>3007</v>
      </c>
      <c r="R440" s="3" t="s">
        <v>3008</v>
      </c>
      <c r="S440" s="3" t="s">
        <v>3009</v>
      </c>
      <c r="T440" s="3" t="s">
        <v>3010</v>
      </c>
      <c r="U440" s="3" t="s">
        <v>3011</v>
      </c>
      <c r="V440" s="3" t="s">
        <v>3012</v>
      </c>
      <c r="W440" s="3" t="s">
        <v>3013</v>
      </c>
      <c r="X440" s="3" t="s">
        <v>3014</v>
      </c>
      <c r="Y440" s="3" t="s">
        <v>3015</v>
      </c>
      <c r="Z440" s="16" t="s">
        <v>3016</v>
      </c>
      <c r="AA440" s="39" t="s">
        <v>3017</v>
      </c>
      <c r="AB440" s="39"/>
      <c r="AC440" s="39" t="s">
        <v>3018</v>
      </c>
      <c r="AD440" s="39"/>
      <c r="AE440" s="16" t="s">
        <v>3019</v>
      </c>
      <c r="AF440" s="16" t="s">
        <v>3020</v>
      </c>
      <c r="AG440" s="16" t="s">
        <v>3021</v>
      </c>
      <c r="AH440" s="16"/>
      <c r="AI440" s="39" t="s">
        <v>2998</v>
      </c>
      <c r="AJ440" s="39"/>
      <c r="AK440" s="39"/>
    </row>
    <row r="441" spans="1:37" s="1" customFormat="1" ht="45" customHeight="1" x14ac:dyDescent="0.15">
      <c r="A441" s="18">
        <v>200039</v>
      </c>
      <c r="B441" s="4" t="s">
        <v>2483</v>
      </c>
      <c r="C441" s="18">
        <v>171415</v>
      </c>
      <c r="D441" s="4" t="s">
        <v>1271</v>
      </c>
      <c r="E441" s="4" t="s">
        <v>103</v>
      </c>
      <c r="F441" s="4" t="s">
        <v>83</v>
      </c>
      <c r="G441" s="4" t="s">
        <v>89</v>
      </c>
      <c r="H441" s="4" t="s">
        <v>83</v>
      </c>
      <c r="I441" s="18">
        <v>57727</v>
      </c>
      <c r="J441" s="4" t="s">
        <v>2484</v>
      </c>
      <c r="K441" s="5"/>
      <c r="L441" s="6"/>
      <c r="M441" s="6"/>
      <c r="N441" s="6"/>
      <c r="O441" s="6"/>
      <c r="P441" s="6"/>
      <c r="Q441" s="6"/>
      <c r="R441" s="6"/>
      <c r="S441" s="6"/>
      <c r="T441" s="6"/>
      <c r="U441" s="6"/>
      <c r="V441" s="6"/>
      <c r="W441" s="6"/>
      <c r="X441" s="6"/>
      <c r="Y441" s="6">
        <v>25049</v>
      </c>
      <c r="Z441" s="4" t="s">
        <v>1689</v>
      </c>
      <c r="AA441" s="28" t="s">
        <v>1689</v>
      </c>
      <c r="AB441" s="28"/>
      <c r="AC441" s="28" t="s">
        <v>1689</v>
      </c>
      <c r="AD441" s="28"/>
      <c r="AE441" s="4"/>
      <c r="AF441" s="4" t="s">
        <v>94</v>
      </c>
      <c r="AG441" s="4" t="s">
        <v>69</v>
      </c>
      <c r="AH441" s="4"/>
      <c r="AI441" s="28" t="s">
        <v>83</v>
      </c>
      <c r="AJ441" s="28"/>
      <c r="AK441" s="28"/>
    </row>
    <row r="442" spans="1:37" s="1" customFormat="1" ht="45" customHeight="1" x14ac:dyDescent="0.15">
      <c r="A442" s="20">
        <v>200039</v>
      </c>
      <c r="B442" s="7" t="s">
        <v>2483</v>
      </c>
      <c r="C442" s="20">
        <v>171415</v>
      </c>
      <c r="D442" s="7" t="s">
        <v>1271</v>
      </c>
      <c r="E442" s="7" t="s">
        <v>103</v>
      </c>
      <c r="F442" s="7" t="s">
        <v>83</v>
      </c>
      <c r="G442" s="7" t="s">
        <v>61</v>
      </c>
      <c r="H442" s="7" t="s">
        <v>83</v>
      </c>
      <c r="I442" s="20">
        <v>57729</v>
      </c>
      <c r="J442" s="7" t="s">
        <v>2487</v>
      </c>
      <c r="K442" s="8"/>
      <c r="L442" s="9"/>
      <c r="M442" s="9"/>
      <c r="N442" s="9"/>
      <c r="O442" s="9"/>
      <c r="P442" s="9">
        <v>42500</v>
      </c>
      <c r="Q442" s="9"/>
      <c r="R442" s="9"/>
      <c r="S442" s="9">
        <v>3775</v>
      </c>
      <c r="T442" s="9"/>
      <c r="U442" s="9"/>
      <c r="V442" s="9"/>
      <c r="W442" s="9"/>
      <c r="X442" s="9">
        <v>46275</v>
      </c>
      <c r="Y442" s="9"/>
      <c r="Z442" s="7" t="s">
        <v>2359</v>
      </c>
      <c r="AA442" s="27" t="s">
        <v>2359</v>
      </c>
      <c r="AB442" s="27"/>
      <c r="AC442" s="27" t="s">
        <v>2359</v>
      </c>
      <c r="AD442" s="27"/>
      <c r="AE442" s="7"/>
      <c r="AF442" s="7" t="s">
        <v>94</v>
      </c>
      <c r="AG442" s="7" t="s">
        <v>69</v>
      </c>
      <c r="AH442" s="7"/>
      <c r="AI442" s="27" t="s">
        <v>83</v>
      </c>
      <c r="AJ442" s="27"/>
      <c r="AK442" s="27"/>
    </row>
    <row r="443" spans="1:37" s="1" customFormat="1" ht="45" customHeight="1" x14ac:dyDescent="0.15">
      <c r="A443" s="16" t="s">
        <v>3001</v>
      </c>
      <c r="B443" s="2" t="s">
        <v>10</v>
      </c>
      <c r="C443" s="16" t="s">
        <v>11</v>
      </c>
      <c r="D443" s="2" t="s">
        <v>12</v>
      </c>
      <c r="E443" s="2" t="s">
        <v>13</v>
      </c>
      <c r="F443" s="2" t="s">
        <v>14</v>
      </c>
      <c r="G443" s="2" t="s">
        <v>15</v>
      </c>
      <c r="H443" s="17" t="s">
        <v>16</v>
      </c>
      <c r="I443" s="16" t="s">
        <v>3002</v>
      </c>
      <c r="J443" s="2" t="s">
        <v>3003</v>
      </c>
      <c r="K443" s="3" t="s">
        <v>3004</v>
      </c>
      <c r="L443" s="3" t="s">
        <v>20</v>
      </c>
      <c r="M443" s="3" t="s">
        <v>21</v>
      </c>
      <c r="N443" s="3" t="s">
        <v>22</v>
      </c>
      <c r="O443" s="3" t="s">
        <v>3005</v>
      </c>
      <c r="P443" s="3" t="s">
        <v>3006</v>
      </c>
      <c r="Q443" s="3" t="s">
        <v>3007</v>
      </c>
      <c r="R443" s="3" t="s">
        <v>3008</v>
      </c>
      <c r="S443" s="3" t="s">
        <v>3009</v>
      </c>
      <c r="T443" s="3" t="s">
        <v>3010</v>
      </c>
      <c r="U443" s="3" t="s">
        <v>3011</v>
      </c>
      <c r="V443" s="3" t="s">
        <v>3012</v>
      </c>
      <c r="W443" s="3" t="s">
        <v>3013</v>
      </c>
      <c r="X443" s="3" t="s">
        <v>3014</v>
      </c>
      <c r="Y443" s="3" t="s">
        <v>3015</v>
      </c>
      <c r="Z443" s="16" t="s">
        <v>3016</v>
      </c>
      <c r="AA443" s="39" t="s">
        <v>3017</v>
      </c>
      <c r="AB443" s="39"/>
      <c r="AC443" s="39" t="s">
        <v>3018</v>
      </c>
      <c r="AD443" s="39"/>
      <c r="AE443" s="16" t="s">
        <v>3019</v>
      </c>
      <c r="AF443" s="16" t="s">
        <v>3020</v>
      </c>
      <c r="AG443" s="16" t="s">
        <v>3021</v>
      </c>
      <c r="AH443" s="16"/>
      <c r="AI443" s="39" t="s">
        <v>2998</v>
      </c>
      <c r="AJ443" s="39"/>
      <c r="AK443" s="39"/>
    </row>
    <row r="444" spans="1:37" s="1" customFormat="1" ht="45" customHeight="1" x14ac:dyDescent="0.15">
      <c r="A444" s="18">
        <v>200040</v>
      </c>
      <c r="B444" s="4" t="s">
        <v>2383</v>
      </c>
      <c r="C444" s="18">
        <v>171415</v>
      </c>
      <c r="D444" s="4" t="s">
        <v>1271</v>
      </c>
      <c r="E444" s="4" t="s">
        <v>103</v>
      </c>
      <c r="F444" s="4" t="s">
        <v>83</v>
      </c>
      <c r="G444" s="4" t="s">
        <v>89</v>
      </c>
      <c r="H444" s="4" t="s">
        <v>83</v>
      </c>
      <c r="I444" s="18">
        <v>57672</v>
      </c>
      <c r="J444" s="4" t="s">
        <v>2384</v>
      </c>
      <c r="K444" s="5"/>
      <c r="L444" s="6"/>
      <c r="M444" s="6"/>
      <c r="N444" s="6"/>
      <c r="O444" s="6"/>
      <c r="P444" s="6"/>
      <c r="Q444" s="6"/>
      <c r="R444" s="6"/>
      <c r="S444" s="6"/>
      <c r="T444" s="6"/>
      <c r="U444" s="6"/>
      <c r="V444" s="6"/>
      <c r="W444" s="6"/>
      <c r="X444" s="6"/>
      <c r="Y444" s="6">
        <v>767</v>
      </c>
      <c r="Z444" s="4" t="s">
        <v>1689</v>
      </c>
      <c r="AA444" s="28" t="s">
        <v>1689</v>
      </c>
      <c r="AB444" s="28"/>
      <c r="AC444" s="28" t="s">
        <v>1689</v>
      </c>
      <c r="AD444" s="28"/>
      <c r="AE444" s="4"/>
      <c r="AF444" s="4" t="s">
        <v>94</v>
      </c>
      <c r="AG444" s="4" t="s">
        <v>69</v>
      </c>
      <c r="AH444" s="4"/>
      <c r="AI444" s="28" t="s">
        <v>83</v>
      </c>
      <c r="AJ444" s="28"/>
      <c r="AK444" s="28"/>
    </row>
    <row r="445" spans="1:37" s="1" customFormat="1" ht="45" customHeight="1" x14ac:dyDescent="0.15">
      <c r="A445" s="20">
        <v>200040</v>
      </c>
      <c r="B445" s="7" t="s">
        <v>2383</v>
      </c>
      <c r="C445" s="20">
        <v>171415</v>
      </c>
      <c r="D445" s="7" t="s">
        <v>1271</v>
      </c>
      <c r="E445" s="7" t="s">
        <v>103</v>
      </c>
      <c r="F445" s="7" t="s">
        <v>83</v>
      </c>
      <c r="G445" s="7" t="s">
        <v>61</v>
      </c>
      <c r="H445" s="7" t="s">
        <v>83</v>
      </c>
      <c r="I445" s="20">
        <v>57743</v>
      </c>
      <c r="J445" s="7" t="s">
        <v>2507</v>
      </c>
      <c r="K445" s="8"/>
      <c r="L445" s="9"/>
      <c r="M445" s="9"/>
      <c r="N445" s="9"/>
      <c r="O445" s="9"/>
      <c r="P445" s="9">
        <v>18682</v>
      </c>
      <c r="Q445" s="9"/>
      <c r="R445" s="9"/>
      <c r="S445" s="9">
        <v>377</v>
      </c>
      <c r="T445" s="9"/>
      <c r="U445" s="9"/>
      <c r="V445" s="9"/>
      <c r="W445" s="9"/>
      <c r="X445" s="9">
        <v>19059</v>
      </c>
      <c r="Y445" s="9"/>
      <c r="Z445" s="7" t="s">
        <v>2352</v>
      </c>
      <c r="AA445" s="27" t="s">
        <v>2352</v>
      </c>
      <c r="AB445" s="27"/>
      <c r="AC445" s="27" t="s">
        <v>2352</v>
      </c>
      <c r="AD445" s="27"/>
      <c r="AE445" s="7"/>
      <c r="AF445" s="7" t="s">
        <v>94</v>
      </c>
      <c r="AG445" s="7" t="s">
        <v>69</v>
      </c>
      <c r="AH445" s="7"/>
      <c r="AI445" s="27" t="s">
        <v>83</v>
      </c>
      <c r="AJ445" s="27"/>
      <c r="AK445" s="27"/>
    </row>
    <row r="446" spans="1:37" s="1" customFormat="1" ht="45" customHeight="1" x14ac:dyDescent="0.15">
      <c r="A446" s="16" t="s">
        <v>3001</v>
      </c>
      <c r="B446" s="2" t="s">
        <v>10</v>
      </c>
      <c r="C446" s="16" t="s">
        <v>11</v>
      </c>
      <c r="D446" s="2" t="s">
        <v>12</v>
      </c>
      <c r="E446" s="2" t="s">
        <v>13</v>
      </c>
      <c r="F446" s="2" t="s">
        <v>14</v>
      </c>
      <c r="G446" s="2" t="s">
        <v>15</v>
      </c>
      <c r="H446" s="17" t="s">
        <v>16</v>
      </c>
      <c r="I446" s="16" t="s">
        <v>3002</v>
      </c>
      <c r="J446" s="2" t="s">
        <v>3003</v>
      </c>
      <c r="K446" s="3" t="s">
        <v>3004</v>
      </c>
      <c r="L446" s="3" t="s">
        <v>20</v>
      </c>
      <c r="M446" s="3" t="s">
        <v>21</v>
      </c>
      <c r="N446" s="3" t="s">
        <v>22</v>
      </c>
      <c r="O446" s="3" t="s">
        <v>3005</v>
      </c>
      <c r="P446" s="3" t="s">
        <v>3006</v>
      </c>
      <c r="Q446" s="3" t="s">
        <v>3007</v>
      </c>
      <c r="R446" s="3" t="s">
        <v>3008</v>
      </c>
      <c r="S446" s="3" t="s">
        <v>3009</v>
      </c>
      <c r="T446" s="3" t="s">
        <v>3010</v>
      </c>
      <c r="U446" s="3" t="s">
        <v>3011</v>
      </c>
      <c r="V446" s="3" t="s">
        <v>3012</v>
      </c>
      <c r="W446" s="3" t="s">
        <v>3013</v>
      </c>
      <c r="X446" s="3" t="s">
        <v>3014</v>
      </c>
      <c r="Y446" s="3" t="s">
        <v>3015</v>
      </c>
      <c r="Z446" s="16" t="s">
        <v>3016</v>
      </c>
      <c r="AA446" s="39" t="s">
        <v>3017</v>
      </c>
      <c r="AB446" s="39"/>
      <c r="AC446" s="39" t="s">
        <v>3018</v>
      </c>
      <c r="AD446" s="39"/>
      <c r="AE446" s="16" t="s">
        <v>3019</v>
      </c>
      <c r="AF446" s="16" t="s">
        <v>3020</v>
      </c>
      <c r="AG446" s="16" t="s">
        <v>3021</v>
      </c>
      <c r="AH446" s="16"/>
      <c r="AI446" s="39" t="s">
        <v>2998</v>
      </c>
      <c r="AJ446" s="39"/>
      <c r="AK446" s="39"/>
    </row>
    <row r="447" spans="1:37" s="1" customFormat="1" ht="45" customHeight="1" x14ac:dyDescent="0.15">
      <c r="A447" s="18">
        <v>200042</v>
      </c>
      <c r="B447" s="4" t="s">
        <v>2478</v>
      </c>
      <c r="C447" s="18">
        <v>171415</v>
      </c>
      <c r="D447" s="4" t="s">
        <v>1271</v>
      </c>
      <c r="E447" s="4" t="s">
        <v>103</v>
      </c>
      <c r="F447" s="4" t="s">
        <v>83</v>
      </c>
      <c r="G447" s="4" t="s">
        <v>89</v>
      </c>
      <c r="H447" s="4" t="s">
        <v>83</v>
      </c>
      <c r="I447" s="18">
        <v>57724</v>
      </c>
      <c r="J447" s="4" t="s">
        <v>2479</v>
      </c>
      <c r="K447" s="5"/>
      <c r="L447" s="6"/>
      <c r="M447" s="6"/>
      <c r="N447" s="6"/>
      <c r="O447" s="6"/>
      <c r="P447" s="6"/>
      <c r="Q447" s="6"/>
      <c r="R447" s="6"/>
      <c r="S447" s="6"/>
      <c r="T447" s="6"/>
      <c r="U447" s="6"/>
      <c r="V447" s="6"/>
      <c r="W447" s="6"/>
      <c r="X447" s="6"/>
      <c r="Y447" s="6">
        <v>3857</v>
      </c>
      <c r="Z447" s="4" t="s">
        <v>1689</v>
      </c>
      <c r="AA447" s="28" t="s">
        <v>1689</v>
      </c>
      <c r="AB447" s="28"/>
      <c r="AC447" s="28" t="s">
        <v>1689</v>
      </c>
      <c r="AD447" s="28"/>
      <c r="AE447" s="4"/>
      <c r="AF447" s="4" t="s">
        <v>94</v>
      </c>
      <c r="AG447" s="4" t="s">
        <v>69</v>
      </c>
      <c r="AH447" s="4"/>
      <c r="AI447" s="28" t="s">
        <v>83</v>
      </c>
      <c r="AJ447" s="28"/>
      <c r="AK447" s="28"/>
    </row>
    <row r="448" spans="1:37" s="1" customFormat="1" ht="45" customHeight="1" x14ac:dyDescent="0.15">
      <c r="A448" s="20">
        <v>200042</v>
      </c>
      <c r="B448" s="7" t="s">
        <v>2478</v>
      </c>
      <c r="C448" s="20">
        <v>171415</v>
      </c>
      <c r="D448" s="7" t="s">
        <v>1271</v>
      </c>
      <c r="E448" s="7" t="s">
        <v>103</v>
      </c>
      <c r="F448" s="7" t="s">
        <v>83</v>
      </c>
      <c r="G448" s="7" t="s">
        <v>61</v>
      </c>
      <c r="H448" s="7" t="s">
        <v>83</v>
      </c>
      <c r="I448" s="20">
        <v>57726</v>
      </c>
      <c r="J448" s="7" t="s">
        <v>2482</v>
      </c>
      <c r="K448" s="8"/>
      <c r="L448" s="9"/>
      <c r="M448" s="9"/>
      <c r="N448" s="9"/>
      <c r="O448" s="9"/>
      <c r="P448" s="9">
        <v>8146</v>
      </c>
      <c r="Q448" s="9"/>
      <c r="R448" s="9"/>
      <c r="S448" s="9">
        <v>3021</v>
      </c>
      <c r="T448" s="9"/>
      <c r="U448" s="9"/>
      <c r="V448" s="9"/>
      <c r="W448" s="9"/>
      <c r="X448" s="9">
        <v>11167</v>
      </c>
      <c r="Y448" s="9"/>
      <c r="Z448" s="7" t="s">
        <v>2359</v>
      </c>
      <c r="AA448" s="27" t="s">
        <v>2359</v>
      </c>
      <c r="AB448" s="27"/>
      <c r="AC448" s="27" t="s">
        <v>2359</v>
      </c>
      <c r="AD448" s="27"/>
      <c r="AE448" s="7"/>
      <c r="AF448" s="7" t="s">
        <v>94</v>
      </c>
      <c r="AG448" s="7" t="s">
        <v>69</v>
      </c>
      <c r="AH448" s="7"/>
      <c r="AI448" s="27" t="s">
        <v>83</v>
      </c>
      <c r="AJ448" s="27"/>
      <c r="AK448" s="27"/>
    </row>
    <row r="449" spans="1:37" s="1" customFormat="1" ht="45" customHeight="1" x14ac:dyDescent="0.15">
      <c r="A449" s="16" t="s">
        <v>3001</v>
      </c>
      <c r="B449" s="2" t="s">
        <v>10</v>
      </c>
      <c r="C449" s="16" t="s">
        <v>11</v>
      </c>
      <c r="D449" s="2" t="s">
        <v>12</v>
      </c>
      <c r="E449" s="2" t="s">
        <v>13</v>
      </c>
      <c r="F449" s="2" t="s">
        <v>14</v>
      </c>
      <c r="G449" s="2" t="s">
        <v>15</v>
      </c>
      <c r="H449" s="17" t="s">
        <v>16</v>
      </c>
      <c r="I449" s="16" t="s">
        <v>3002</v>
      </c>
      <c r="J449" s="2" t="s">
        <v>3003</v>
      </c>
      <c r="K449" s="3" t="s">
        <v>3004</v>
      </c>
      <c r="L449" s="3" t="s">
        <v>20</v>
      </c>
      <c r="M449" s="3" t="s">
        <v>21</v>
      </c>
      <c r="N449" s="3" t="s">
        <v>22</v>
      </c>
      <c r="O449" s="3" t="s">
        <v>3005</v>
      </c>
      <c r="P449" s="3" t="s">
        <v>3006</v>
      </c>
      <c r="Q449" s="3" t="s">
        <v>3007</v>
      </c>
      <c r="R449" s="3" t="s">
        <v>3008</v>
      </c>
      <c r="S449" s="3" t="s">
        <v>3009</v>
      </c>
      <c r="T449" s="3" t="s">
        <v>3010</v>
      </c>
      <c r="U449" s="3" t="s">
        <v>3011</v>
      </c>
      <c r="V449" s="3" t="s">
        <v>3012</v>
      </c>
      <c r="W449" s="3" t="s">
        <v>3013</v>
      </c>
      <c r="X449" s="3" t="s">
        <v>3014</v>
      </c>
      <c r="Y449" s="3" t="s">
        <v>3015</v>
      </c>
      <c r="Z449" s="16" t="s">
        <v>3016</v>
      </c>
      <c r="AA449" s="39" t="s">
        <v>3017</v>
      </c>
      <c r="AB449" s="39"/>
      <c r="AC449" s="39" t="s">
        <v>3018</v>
      </c>
      <c r="AD449" s="39"/>
      <c r="AE449" s="16" t="s">
        <v>3019</v>
      </c>
      <c r="AF449" s="16" t="s">
        <v>3020</v>
      </c>
      <c r="AG449" s="16" t="s">
        <v>3021</v>
      </c>
      <c r="AH449" s="16"/>
      <c r="AI449" s="39" t="s">
        <v>2998</v>
      </c>
      <c r="AJ449" s="39"/>
      <c r="AK449" s="39"/>
    </row>
    <row r="450" spans="1:37" s="1" customFormat="1" ht="45" customHeight="1" x14ac:dyDescent="0.15">
      <c r="A450" s="18">
        <v>200044</v>
      </c>
      <c r="B450" s="4" t="s">
        <v>2392</v>
      </c>
      <c r="C450" s="18">
        <v>171415</v>
      </c>
      <c r="D450" s="4" t="s">
        <v>1271</v>
      </c>
      <c r="E450" s="4" t="s">
        <v>103</v>
      </c>
      <c r="F450" s="4" t="s">
        <v>83</v>
      </c>
      <c r="G450" s="4" t="s">
        <v>134</v>
      </c>
      <c r="H450" s="4" t="s">
        <v>83</v>
      </c>
      <c r="I450" s="18">
        <v>57677</v>
      </c>
      <c r="J450" s="4" t="s">
        <v>2393</v>
      </c>
      <c r="K450" s="5"/>
      <c r="L450" s="6"/>
      <c r="M450" s="6"/>
      <c r="N450" s="6"/>
      <c r="O450" s="6"/>
      <c r="P450" s="6"/>
      <c r="Q450" s="6"/>
      <c r="R450" s="6"/>
      <c r="S450" s="6"/>
      <c r="T450" s="6"/>
      <c r="U450" s="6"/>
      <c r="V450" s="6"/>
      <c r="W450" s="6"/>
      <c r="X450" s="6"/>
      <c r="Y450" s="14">
        <v>-8815</v>
      </c>
      <c r="Z450" s="4" t="s">
        <v>1689</v>
      </c>
      <c r="AA450" s="28" t="s">
        <v>1689</v>
      </c>
      <c r="AB450" s="28"/>
      <c r="AC450" s="28" t="s">
        <v>1689</v>
      </c>
      <c r="AD450" s="28"/>
      <c r="AE450" s="4"/>
      <c r="AF450" s="4" t="s">
        <v>94</v>
      </c>
      <c r="AG450" s="4" t="s">
        <v>69</v>
      </c>
      <c r="AH450" s="4"/>
      <c r="AI450" s="28" t="s">
        <v>83</v>
      </c>
      <c r="AJ450" s="28"/>
      <c r="AK450" s="28"/>
    </row>
    <row r="451" spans="1:37" s="1" customFormat="1" ht="45" customHeight="1" x14ac:dyDescent="0.15">
      <c r="A451" s="20">
        <v>200044</v>
      </c>
      <c r="B451" s="7" t="s">
        <v>2392</v>
      </c>
      <c r="C451" s="20">
        <v>171415</v>
      </c>
      <c r="D451" s="7" t="s">
        <v>1271</v>
      </c>
      <c r="E451" s="7" t="s">
        <v>103</v>
      </c>
      <c r="F451" s="7" t="s">
        <v>83</v>
      </c>
      <c r="G451" s="7" t="s">
        <v>61</v>
      </c>
      <c r="H451" s="7" t="s">
        <v>83</v>
      </c>
      <c r="I451" s="20">
        <v>57747</v>
      </c>
      <c r="J451" s="7" t="s">
        <v>2511</v>
      </c>
      <c r="K451" s="8"/>
      <c r="L451" s="9"/>
      <c r="M451" s="9"/>
      <c r="N451" s="9"/>
      <c r="O451" s="9"/>
      <c r="P451" s="9">
        <v>9036</v>
      </c>
      <c r="Q451" s="9"/>
      <c r="R451" s="9"/>
      <c r="S451" s="9">
        <v>1510</v>
      </c>
      <c r="T451" s="9"/>
      <c r="U451" s="9"/>
      <c r="V451" s="9"/>
      <c r="W451" s="9"/>
      <c r="X451" s="9">
        <v>10546</v>
      </c>
      <c r="Y451" s="9"/>
      <c r="Z451" s="7" t="s">
        <v>2352</v>
      </c>
      <c r="AA451" s="27" t="s">
        <v>2352</v>
      </c>
      <c r="AB451" s="27"/>
      <c r="AC451" s="27" t="s">
        <v>2352</v>
      </c>
      <c r="AD451" s="27"/>
      <c r="AE451" s="7"/>
      <c r="AF451" s="7" t="s">
        <v>94</v>
      </c>
      <c r="AG451" s="7" t="s">
        <v>69</v>
      </c>
      <c r="AH451" s="7"/>
      <c r="AI451" s="27" t="s">
        <v>83</v>
      </c>
      <c r="AJ451" s="27"/>
      <c r="AK451" s="27"/>
    </row>
    <row r="452" spans="1:37" s="1" customFormat="1" ht="45" customHeight="1" x14ac:dyDescent="0.15">
      <c r="A452" s="16" t="s">
        <v>3001</v>
      </c>
      <c r="B452" s="2" t="s">
        <v>10</v>
      </c>
      <c r="C452" s="16" t="s">
        <v>11</v>
      </c>
      <c r="D452" s="2" t="s">
        <v>12</v>
      </c>
      <c r="E452" s="2" t="s">
        <v>13</v>
      </c>
      <c r="F452" s="2" t="s">
        <v>14</v>
      </c>
      <c r="G452" s="2" t="s">
        <v>15</v>
      </c>
      <c r="H452" s="17" t="s">
        <v>16</v>
      </c>
      <c r="I452" s="16" t="s">
        <v>3002</v>
      </c>
      <c r="J452" s="2" t="s">
        <v>3003</v>
      </c>
      <c r="K452" s="3" t="s">
        <v>3004</v>
      </c>
      <c r="L452" s="3" t="s">
        <v>20</v>
      </c>
      <c r="M452" s="3" t="s">
        <v>21</v>
      </c>
      <c r="N452" s="3" t="s">
        <v>22</v>
      </c>
      <c r="O452" s="3" t="s">
        <v>3005</v>
      </c>
      <c r="P452" s="3" t="s">
        <v>3006</v>
      </c>
      <c r="Q452" s="3" t="s">
        <v>3007</v>
      </c>
      <c r="R452" s="3" t="s">
        <v>3008</v>
      </c>
      <c r="S452" s="3" t="s">
        <v>3009</v>
      </c>
      <c r="T452" s="3" t="s">
        <v>3010</v>
      </c>
      <c r="U452" s="3" t="s">
        <v>3011</v>
      </c>
      <c r="V452" s="3" t="s">
        <v>3012</v>
      </c>
      <c r="W452" s="3" t="s">
        <v>3013</v>
      </c>
      <c r="X452" s="3" t="s">
        <v>3014</v>
      </c>
      <c r="Y452" s="3" t="s">
        <v>3015</v>
      </c>
      <c r="Z452" s="16" t="s">
        <v>3016</v>
      </c>
      <c r="AA452" s="39" t="s">
        <v>3017</v>
      </c>
      <c r="AB452" s="39"/>
      <c r="AC452" s="39" t="s">
        <v>3018</v>
      </c>
      <c r="AD452" s="39"/>
      <c r="AE452" s="16" t="s">
        <v>3019</v>
      </c>
      <c r="AF452" s="16" t="s">
        <v>3020</v>
      </c>
      <c r="AG452" s="16" t="s">
        <v>3021</v>
      </c>
      <c r="AH452" s="16"/>
      <c r="AI452" s="39" t="s">
        <v>2998</v>
      </c>
      <c r="AJ452" s="39"/>
      <c r="AK452" s="39"/>
    </row>
    <row r="453" spans="1:37" s="1" customFormat="1" ht="45" customHeight="1" x14ac:dyDescent="0.15">
      <c r="A453" s="18">
        <v>200045</v>
      </c>
      <c r="B453" s="4" t="s">
        <v>2356</v>
      </c>
      <c r="C453" s="18">
        <v>171415</v>
      </c>
      <c r="D453" s="4" t="s">
        <v>1271</v>
      </c>
      <c r="E453" s="4" t="s">
        <v>103</v>
      </c>
      <c r="F453" s="4" t="s">
        <v>83</v>
      </c>
      <c r="G453" s="4" t="s">
        <v>89</v>
      </c>
      <c r="H453" s="4" t="s">
        <v>83</v>
      </c>
      <c r="I453" s="18">
        <v>57657</v>
      </c>
      <c r="J453" s="4" t="s">
        <v>2357</v>
      </c>
      <c r="K453" s="5"/>
      <c r="L453" s="6"/>
      <c r="M453" s="6"/>
      <c r="N453" s="6"/>
      <c r="O453" s="6"/>
      <c r="P453" s="6"/>
      <c r="Q453" s="6"/>
      <c r="R453" s="6"/>
      <c r="S453" s="6"/>
      <c r="T453" s="6"/>
      <c r="U453" s="6"/>
      <c r="V453" s="6"/>
      <c r="W453" s="6"/>
      <c r="X453" s="6"/>
      <c r="Y453" s="6">
        <v>19073</v>
      </c>
      <c r="Z453" s="4" t="s">
        <v>1689</v>
      </c>
      <c r="AA453" s="28" t="s">
        <v>1689</v>
      </c>
      <c r="AB453" s="28"/>
      <c r="AC453" s="28" t="s">
        <v>1689</v>
      </c>
      <c r="AD453" s="28"/>
      <c r="AE453" s="4"/>
      <c r="AF453" s="4" t="s">
        <v>94</v>
      </c>
      <c r="AG453" s="4" t="s">
        <v>69</v>
      </c>
      <c r="AH453" s="4"/>
      <c r="AI453" s="28" t="s">
        <v>83</v>
      </c>
      <c r="AJ453" s="28"/>
      <c r="AK453" s="28"/>
    </row>
    <row r="454" spans="1:37" s="1" customFormat="1" ht="45" customHeight="1" x14ac:dyDescent="0.15">
      <c r="A454" s="20">
        <v>200045</v>
      </c>
      <c r="B454" s="7" t="s">
        <v>2356</v>
      </c>
      <c r="C454" s="20">
        <v>171415</v>
      </c>
      <c r="D454" s="7" t="s">
        <v>1271</v>
      </c>
      <c r="E454" s="7" t="s">
        <v>103</v>
      </c>
      <c r="F454" s="7" t="s">
        <v>83</v>
      </c>
      <c r="G454" s="7" t="s">
        <v>61</v>
      </c>
      <c r="H454" s="7" t="s">
        <v>83</v>
      </c>
      <c r="I454" s="20">
        <v>57658</v>
      </c>
      <c r="J454" s="7" t="s">
        <v>2358</v>
      </c>
      <c r="K454" s="8"/>
      <c r="L454" s="9"/>
      <c r="M454" s="9"/>
      <c r="N454" s="9"/>
      <c r="O454" s="9"/>
      <c r="P454" s="9">
        <v>25094</v>
      </c>
      <c r="Q454" s="9"/>
      <c r="R454" s="9"/>
      <c r="S454" s="9">
        <v>755</v>
      </c>
      <c r="T454" s="9"/>
      <c r="U454" s="9"/>
      <c r="V454" s="9"/>
      <c r="W454" s="9"/>
      <c r="X454" s="9">
        <v>25849</v>
      </c>
      <c r="Y454" s="9"/>
      <c r="Z454" s="7" t="s">
        <v>2359</v>
      </c>
      <c r="AA454" s="27" t="s">
        <v>2359</v>
      </c>
      <c r="AB454" s="27"/>
      <c r="AC454" s="27" t="s">
        <v>2359</v>
      </c>
      <c r="AD454" s="27"/>
      <c r="AE454" s="7"/>
      <c r="AF454" s="7" t="s">
        <v>94</v>
      </c>
      <c r="AG454" s="7" t="s">
        <v>69</v>
      </c>
      <c r="AH454" s="7"/>
      <c r="AI454" s="27" t="s">
        <v>83</v>
      </c>
      <c r="AJ454" s="27"/>
      <c r="AK454" s="27"/>
    </row>
    <row r="455" spans="1:37" s="1" customFormat="1" ht="45" customHeight="1" x14ac:dyDescent="0.15">
      <c r="A455" s="16" t="s">
        <v>3001</v>
      </c>
      <c r="B455" s="2" t="s">
        <v>10</v>
      </c>
      <c r="C455" s="16" t="s">
        <v>11</v>
      </c>
      <c r="D455" s="2" t="s">
        <v>12</v>
      </c>
      <c r="E455" s="2" t="s">
        <v>13</v>
      </c>
      <c r="F455" s="2" t="s">
        <v>14</v>
      </c>
      <c r="G455" s="2" t="s">
        <v>15</v>
      </c>
      <c r="H455" s="17" t="s">
        <v>16</v>
      </c>
      <c r="I455" s="16" t="s">
        <v>3002</v>
      </c>
      <c r="J455" s="2" t="s">
        <v>3003</v>
      </c>
      <c r="K455" s="3" t="s">
        <v>3004</v>
      </c>
      <c r="L455" s="3" t="s">
        <v>20</v>
      </c>
      <c r="M455" s="3" t="s">
        <v>21</v>
      </c>
      <c r="N455" s="3" t="s">
        <v>22</v>
      </c>
      <c r="O455" s="3" t="s">
        <v>3005</v>
      </c>
      <c r="P455" s="3" t="s">
        <v>3006</v>
      </c>
      <c r="Q455" s="3" t="s">
        <v>3007</v>
      </c>
      <c r="R455" s="3" t="s">
        <v>3008</v>
      </c>
      <c r="S455" s="3" t="s">
        <v>3009</v>
      </c>
      <c r="T455" s="3" t="s">
        <v>3010</v>
      </c>
      <c r="U455" s="3" t="s">
        <v>3011</v>
      </c>
      <c r="V455" s="3" t="s">
        <v>3012</v>
      </c>
      <c r="W455" s="3" t="s">
        <v>3013</v>
      </c>
      <c r="X455" s="3" t="s">
        <v>3014</v>
      </c>
      <c r="Y455" s="3" t="s">
        <v>3015</v>
      </c>
      <c r="Z455" s="16" t="s">
        <v>3016</v>
      </c>
      <c r="AA455" s="39" t="s">
        <v>3017</v>
      </c>
      <c r="AB455" s="39"/>
      <c r="AC455" s="39" t="s">
        <v>3018</v>
      </c>
      <c r="AD455" s="39"/>
      <c r="AE455" s="16" t="s">
        <v>3019</v>
      </c>
      <c r="AF455" s="16" t="s">
        <v>3020</v>
      </c>
      <c r="AG455" s="16" t="s">
        <v>3021</v>
      </c>
      <c r="AH455" s="16"/>
      <c r="AI455" s="39" t="s">
        <v>2998</v>
      </c>
      <c r="AJ455" s="39"/>
      <c r="AK455" s="39"/>
    </row>
    <row r="456" spans="1:37" s="1" customFormat="1" ht="45" customHeight="1" x14ac:dyDescent="0.15">
      <c r="A456" s="18">
        <v>200046</v>
      </c>
      <c r="B456" s="4" t="s">
        <v>2400</v>
      </c>
      <c r="C456" s="18">
        <v>171415</v>
      </c>
      <c r="D456" s="4" t="s">
        <v>1271</v>
      </c>
      <c r="E456" s="4" t="s">
        <v>103</v>
      </c>
      <c r="F456" s="4" t="s">
        <v>83</v>
      </c>
      <c r="G456" s="4" t="s">
        <v>89</v>
      </c>
      <c r="H456" s="4" t="s">
        <v>83</v>
      </c>
      <c r="I456" s="18">
        <v>57682</v>
      </c>
      <c r="J456" s="4" t="s">
        <v>2401</v>
      </c>
      <c r="K456" s="5"/>
      <c r="L456" s="6"/>
      <c r="M456" s="6"/>
      <c r="N456" s="6"/>
      <c r="O456" s="6"/>
      <c r="P456" s="6"/>
      <c r="Q456" s="6"/>
      <c r="R456" s="6"/>
      <c r="S456" s="6"/>
      <c r="T456" s="6"/>
      <c r="U456" s="6"/>
      <c r="V456" s="6"/>
      <c r="W456" s="6"/>
      <c r="X456" s="6"/>
      <c r="Y456" s="6">
        <v>6510</v>
      </c>
      <c r="Z456" s="4" t="s">
        <v>1689</v>
      </c>
      <c r="AA456" s="28" t="s">
        <v>1689</v>
      </c>
      <c r="AB456" s="28"/>
      <c r="AC456" s="28" t="s">
        <v>1689</v>
      </c>
      <c r="AD456" s="28"/>
      <c r="AE456" s="4"/>
      <c r="AF456" s="4" t="s">
        <v>94</v>
      </c>
      <c r="AG456" s="4" t="s">
        <v>69</v>
      </c>
      <c r="AH456" s="4"/>
      <c r="AI456" s="28" t="s">
        <v>83</v>
      </c>
      <c r="AJ456" s="28"/>
      <c r="AK456" s="28"/>
    </row>
    <row r="457" spans="1:37" s="1" customFormat="1" ht="45" customHeight="1" x14ac:dyDescent="0.15">
      <c r="A457" s="20">
        <v>200046</v>
      </c>
      <c r="B457" s="7" t="s">
        <v>2400</v>
      </c>
      <c r="C457" s="20">
        <v>171415</v>
      </c>
      <c r="D457" s="7" t="s">
        <v>1271</v>
      </c>
      <c r="E457" s="7" t="s">
        <v>103</v>
      </c>
      <c r="F457" s="7" t="s">
        <v>83</v>
      </c>
      <c r="G457" s="7" t="s">
        <v>61</v>
      </c>
      <c r="H457" s="7" t="s">
        <v>83</v>
      </c>
      <c r="I457" s="20">
        <v>57751</v>
      </c>
      <c r="J457" s="7" t="s">
        <v>2516</v>
      </c>
      <c r="K457" s="8"/>
      <c r="L457" s="9"/>
      <c r="M457" s="9"/>
      <c r="N457" s="9"/>
      <c r="O457" s="9"/>
      <c r="P457" s="9">
        <v>1305</v>
      </c>
      <c r="Q457" s="9"/>
      <c r="R457" s="9"/>
      <c r="S457" s="9">
        <v>1510</v>
      </c>
      <c r="T457" s="9"/>
      <c r="U457" s="9"/>
      <c r="V457" s="9"/>
      <c r="W457" s="9"/>
      <c r="X457" s="9">
        <v>2815</v>
      </c>
      <c r="Y457" s="9"/>
      <c r="Z457" s="7" t="s">
        <v>2352</v>
      </c>
      <c r="AA457" s="27" t="s">
        <v>2352</v>
      </c>
      <c r="AB457" s="27"/>
      <c r="AC457" s="27" t="s">
        <v>2352</v>
      </c>
      <c r="AD457" s="27"/>
      <c r="AE457" s="7"/>
      <c r="AF457" s="7" t="s">
        <v>94</v>
      </c>
      <c r="AG457" s="7" t="s">
        <v>69</v>
      </c>
      <c r="AH457" s="7"/>
      <c r="AI457" s="27" t="s">
        <v>83</v>
      </c>
      <c r="AJ457" s="27"/>
      <c r="AK457" s="27"/>
    </row>
    <row r="458" spans="1:37" s="1" customFormat="1" ht="45" customHeight="1" x14ac:dyDescent="0.15">
      <c r="A458" s="16" t="s">
        <v>3001</v>
      </c>
      <c r="B458" s="2" t="s">
        <v>10</v>
      </c>
      <c r="C458" s="16" t="s">
        <v>11</v>
      </c>
      <c r="D458" s="2" t="s">
        <v>12</v>
      </c>
      <c r="E458" s="2" t="s">
        <v>13</v>
      </c>
      <c r="F458" s="2" t="s">
        <v>14</v>
      </c>
      <c r="G458" s="2" t="s">
        <v>15</v>
      </c>
      <c r="H458" s="17" t="s">
        <v>16</v>
      </c>
      <c r="I458" s="16" t="s">
        <v>3002</v>
      </c>
      <c r="J458" s="2" t="s">
        <v>3003</v>
      </c>
      <c r="K458" s="3" t="s">
        <v>3004</v>
      </c>
      <c r="L458" s="3" t="s">
        <v>20</v>
      </c>
      <c r="M458" s="3" t="s">
        <v>21</v>
      </c>
      <c r="N458" s="3" t="s">
        <v>22</v>
      </c>
      <c r="O458" s="3" t="s">
        <v>3005</v>
      </c>
      <c r="P458" s="3" t="s">
        <v>3006</v>
      </c>
      <c r="Q458" s="3" t="s">
        <v>3007</v>
      </c>
      <c r="R458" s="3" t="s">
        <v>3008</v>
      </c>
      <c r="S458" s="3" t="s">
        <v>3009</v>
      </c>
      <c r="T458" s="3" t="s">
        <v>3010</v>
      </c>
      <c r="U458" s="3" t="s">
        <v>3011</v>
      </c>
      <c r="V458" s="3" t="s">
        <v>3012</v>
      </c>
      <c r="W458" s="3" t="s">
        <v>3013</v>
      </c>
      <c r="X458" s="3" t="s">
        <v>3014</v>
      </c>
      <c r="Y458" s="3" t="s">
        <v>3015</v>
      </c>
      <c r="Z458" s="16" t="s">
        <v>3016</v>
      </c>
      <c r="AA458" s="39" t="s">
        <v>3017</v>
      </c>
      <c r="AB458" s="39"/>
      <c r="AC458" s="39" t="s">
        <v>3018</v>
      </c>
      <c r="AD458" s="39"/>
      <c r="AE458" s="16" t="s">
        <v>3019</v>
      </c>
      <c r="AF458" s="16" t="s">
        <v>3020</v>
      </c>
      <c r="AG458" s="16" t="s">
        <v>3021</v>
      </c>
      <c r="AH458" s="16"/>
      <c r="AI458" s="39" t="s">
        <v>2998</v>
      </c>
      <c r="AJ458" s="39"/>
      <c r="AK458" s="39"/>
    </row>
    <row r="459" spans="1:37" s="1" customFormat="1" ht="45" customHeight="1" x14ac:dyDescent="0.15">
      <c r="A459" s="18">
        <v>200047</v>
      </c>
      <c r="B459" s="4" t="s">
        <v>2435</v>
      </c>
      <c r="C459" s="18">
        <v>171415</v>
      </c>
      <c r="D459" s="4" t="s">
        <v>1271</v>
      </c>
      <c r="E459" s="4" t="s">
        <v>103</v>
      </c>
      <c r="F459" s="4" t="s">
        <v>83</v>
      </c>
      <c r="G459" s="4" t="s">
        <v>89</v>
      </c>
      <c r="H459" s="4" t="s">
        <v>83</v>
      </c>
      <c r="I459" s="18">
        <v>57702</v>
      </c>
      <c r="J459" s="4" t="s">
        <v>2436</v>
      </c>
      <c r="K459" s="5"/>
      <c r="L459" s="6"/>
      <c r="M459" s="6"/>
      <c r="N459" s="6"/>
      <c r="O459" s="6"/>
      <c r="P459" s="6"/>
      <c r="Q459" s="6"/>
      <c r="R459" s="6"/>
      <c r="S459" s="6"/>
      <c r="T459" s="6"/>
      <c r="U459" s="6"/>
      <c r="V459" s="6"/>
      <c r="W459" s="6"/>
      <c r="X459" s="6"/>
      <c r="Y459" s="6">
        <v>265886</v>
      </c>
      <c r="Z459" s="4" t="s">
        <v>1689</v>
      </c>
      <c r="AA459" s="28" t="s">
        <v>1689</v>
      </c>
      <c r="AB459" s="28"/>
      <c r="AC459" s="28" t="s">
        <v>1689</v>
      </c>
      <c r="AD459" s="28"/>
      <c r="AE459" s="4"/>
      <c r="AF459" s="4" t="s">
        <v>94</v>
      </c>
      <c r="AG459" s="4" t="s">
        <v>69</v>
      </c>
      <c r="AH459" s="4"/>
      <c r="AI459" s="28" t="s">
        <v>83</v>
      </c>
      <c r="AJ459" s="28"/>
      <c r="AK459" s="28"/>
    </row>
    <row r="460" spans="1:37" s="1" customFormat="1" ht="45" customHeight="1" x14ac:dyDescent="0.15">
      <c r="A460" s="20">
        <v>200047</v>
      </c>
      <c r="B460" s="7" t="s">
        <v>2435</v>
      </c>
      <c r="C460" s="20">
        <v>171415</v>
      </c>
      <c r="D460" s="7" t="s">
        <v>1271</v>
      </c>
      <c r="E460" s="7" t="s">
        <v>103</v>
      </c>
      <c r="F460" s="7" t="s">
        <v>83</v>
      </c>
      <c r="G460" s="7" t="s">
        <v>61</v>
      </c>
      <c r="H460" s="7" t="s">
        <v>83</v>
      </c>
      <c r="I460" s="20">
        <v>57704</v>
      </c>
      <c r="J460" s="7" t="s">
        <v>2439</v>
      </c>
      <c r="K460" s="8"/>
      <c r="L460" s="9"/>
      <c r="M460" s="9"/>
      <c r="N460" s="9"/>
      <c r="O460" s="9"/>
      <c r="P460" s="9">
        <v>106776</v>
      </c>
      <c r="Q460" s="9"/>
      <c r="R460" s="9"/>
      <c r="S460" s="9">
        <v>7551</v>
      </c>
      <c r="T460" s="9"/>
      <c r="U460" s="9"/>
      <c r="V460" s="9"/>
      <c r="W460" s="9"/>
      <c r="X460" s="9">
        <v>114327</v>
      </c>
      <c r="Y460" s="9"/>
      <c r="Z460" s="7" t="s">
        <v>2359</v>
      </c>
      <c r="AA460" s="27" t="s">
        <v>2359</v>
      </c>
      <c r="AB460" s="27"/>
      <c r="AC460" s="27" t="s">
        <v>2359</v>
      </c>
      <c r="AD460" s="27"/>
      <c r="AE460" s="7"/>
      <c r="AF460" s="7" t="s">
        <v>94</v>
      </c>
      <c r="AG460" s="7" t="s">
        <v>69</v>
      </c>
      <c r="AH460" s="7"/>
      <c r="AI460" s="27" t="s">
        <v>83</v>
      </c>
      <c r="AJ460" s="27"/>
      <c r="AK460" s="27"/>
    </row>
    <row r="461" spans="1:37" s="1" customFormat="1" ht="45" customHeight="1" x14ac:dyDescent="0.15">
      <c r="A461" s="16" t="s">
        <v>3001</v>
      </c>
      <c r="B461" s="2" t="s">
        <v>10</v>
      </c>
      <c r="C461" s="16" t="s">
        <v>11</v>
      </c>
      <c r="D461" s="2" t="s">
        <v>12</v>
      </c>
      <c r="E461" s="2" t="s">
        <v>13</v>
      </c>
      <c r="F461" s="2" t="s">
        <v>14</v>
      </c>
      <c r="G461" s="2" t="s">
        <v>15</v>
      </c>
      <c r="H461" s="17" t="s">
        <v>16</v>
      </c>
      <c r="I461" s="16" t="s">
        <v>3002</v>
      </c>
      <c r="J461" s="2" t="s">
        <v>3003</v>
      </c>
      <c r="K461" s="3" t="s">
        <v>3004</v>
      </c>
      <c r="L461" s="3" t="s">
        <v>20</v>
      </c>
      <c r="M461" s="3" t="s">
        <v>21</v>
      </c>
      <c r="N461" s="3" t="s">
        <v>22</v>
      </c>
      <c r="O461" s="3" t="s">
        <v>3005</v>
      </c>
      <c r="P461" s="3" t="s">
        <v>3006</v>
      </c>
      <c r="Q461" s="3" t="s">
        <v>3007</v>
      </c>
      <c r="R461" s="3" t="s">
        <v>3008</v>
      </c>
      <c r="S461" s="3" t="s">
        <v>3009</v>
      </c>
      <c r="T461" s="3" t="s">
        <v>3010</v>
      </c>
      <c r="U461" s="3" t="s">
        <v>3011</v>
      </c>
      <c r="V461" s="3" t="s">
        <v>3012</v>
      </c>
      <c r="W461" s="3" t="s">
        <v>3013</v>
      </c>
      <c r="X461" s="3" t="s">
        <v>3014</v>
      </c>
      <c r="Y461" s="3" t="s">
        <v>3015</v>
      </c>
      <c r="Z461" s="16" t="s">
        <v>3016</v>
      </c>
      <c r="AA461" s="39" t="s">
        <v>3017</v>
      </c>
      <c r="AB461" s="39"/>
      <c r="AC461" s="39" t="s">
        <v>3018</v>
      </c>
      <c r="AD461" s="39"/>
      <c r="AE461" s="16" t="s">
        <v>3019</v>
      </c>
      <c r="AF461" s="16" t="s">
        <v>3020</v>
      </c>
      <c r="AG461" s="16" t="s">
        <v>3021</v>
      </c>
      <c r="AH461" s="16"/>
      <c r="AI461" s="39" t="s">
        <v>2998</v>
      </c>
      <c r="AJ461" s="39"/>
      <c r="AK461" s="39"/>
    </row>
    <row r="462" spans="1:37" s="1" customFormat="1" ht="45" customHeight="1" x14ac:dyDescent="0.15">
      <c r="A462" s="18">
        <v>200048</v>
      </c>
      <c r="B462" s="4" t="s">
        <v>2362</v>
      </c>
      <c r="C462" s="18">
        <v>171415</v>
      </c>
      <c r="D462" s="4" t="s">
        <v>1271</v>
      </c>
      <c r="E462" s="4" t="s">
        <v>103</v>
      </c>
      <c r="F462" s="4" t="s">
        <v>83</v>
      </c>
      <c r="G462" s="4" t="s">
        <v>89</v>
      </c>
      <c r="H462" s="4" t="s">
        <v>83</v>
      </c>
      <c r="I462" s="18">
        <v>57660</v>
      </c>
      <c r="J462" s="4" t="s">
        <v>2363</v>
      </c>
      <c r="K462" s="5"/>
      <c r="L462" s="6"/>
      <c r="M462" s="6"/>
      <c r="N462" s="6"/>
      <c r="O462" s="6"/>
      <c r="P462" s="6"/>
      <c r="Q462" s="6"/>
      <c r="R462" s="6"/>
      <c r="S462" s="6"/>
      <c r="T462" s="6"/>
      <c r="U462" s="6"/>
      <c r="V462" s="6"/>
      <c r="W462" s="6"/>
      <c r="X462" s="6"/>
      <c r="Y462" s="6">
        <v>27870</v>
      </c>
      <c r="Z462" s="4" t="s">
        <v>1689</v>
      </c>
      <c r="AA462" s="28" t="s">
        <v>1689</v>
      </c>
      <c r="AB462" s="28"/>
      <c r="AC462" s="28" t="s">
        <v>1689</v>
      </c>
      <c r="AD462" s="28"/>
      <c r="AE462" s="4"/>
      <c r="AF462" s="4" t="s">
        <v>94</v>
      </c>
      <c r="AG462" s="4" t="s">
        <v>69</v>
      </c>
      <c r="AH462" s="4"/>
      <c r="AI462" s="28" t="s">
        <v>83</v>
      </c>
      <c r="AJ462" s="28"/>
      <c r="AK462" s="28"/>
    </row>
    <row r="463" spans="1:37" s="1" customFormat="1" ht="45" customHeight="1" x14ac:dyDescent="0.15">
      <c r="A463" s="20">
        <v>200048</v>
      </c>
      <c r="B463" s="7" t="s">
        <v>2362</v>
      </c>
      <c r="C463" s="20">
        <v>171415</v>
      </c>
      <c r="D463" s="7" t="s">
        <v>1271</v>
      </c>
      <c r="E463" s="7" t="s">
        <v>103</v>
      </c>
      <c r="F463" s="7" t="s">
        <v>83</v>
      </c>
      <c r="G463" s="7" t="s">
        <v>61</v>
      </c>
      <c r="H463" s="7" t="s">
        <v>83</v>
      </c>
      <c r="I463" s="20">
        <v>57661</v>
      </c>
      <c r="J463" s="7" t="s">
        <v>2364</v>
      </c>
      <c r="K463" s="8"/>
      <c r="L463" s="9"/>
      <c r="M463" s="9"/>
      <c r="N463" s="9"/>
      <c r="O463" s="9"/>
      <c r="P463" s="9">
        <v>11516</v>
      </c>
      <c r="Q463" s="9"/>
      <c r="R463" s="9"/>
      <c r="S463" s="9">
        <v>2265</v>
      </c>
      <c r="T463" s="9"/>
      <c r="U463" s="9"/>
      <c r="V463" s="9"/>
      <c r="W463" s="9"/>
      <c r="X463" s="9">
        <v>13781</v>
      </c>
      <c r="Y463" s="9"/>
      <c r="Z463" s="7" t="s">
        <v>2359</v>
      </c>
      <c r="AA463" s="27" t="s">
        <v>2359</v>
      </c>
      <c r="AB463" s="27"/>
      <c r="AC463" s="27" t="s">
        <v>2359</v>
      </c>
      <c r="AD463" s="27"/>
      <c r="AE463" s="7"/>
      <c r="AF463" s="7" t="s">
        <v>94</v>
      </c>
      <c r="AG463" s="7" t="s">
        <v>69</v>
      </c>
      <c r="AH463" s="7"/>
      <c r="AI463" s="27" t="s">
        <v>83</v>
      </c>
      <c r="AJ463" s="27"/>
      <c r="AK463" s="27"/>
    </row>
    <row r="464" spans="1:37" s="1" customFormat="1" ht="45" customHeight="1" x14ac:dyDescent="0.15">
      <c r="A464" s="16" t="s">
        <v>3001</v>
      </c>
      <c r="B464" s="2" t="s">
        <v>10</v>
      </c>
      <c r="C464" s="16" t="s">
        <v>11</v>
      </c>
      <c r="D464" s="2" t="s">
        <v>12</v>
      </c>
      <c r="E464" s="2" t="s">
        <v>13</v>
      </c>
      <c r="F464" s="2" t="s">
        <v>14</v>
      </c>
      <c r="G464" s="2" t="s">
        <v>15</v>
      </c>
      <c r="H464" s="17" t="s">
        <v>16</v>
      </c>
      <c r="I464" s="16" t="s">
        <v>3002</v>
      </c>
      <c r="J464" s="2" t="s">
        <v>3003</v>
      </c>
      <c r="K464" s="3" t="s">
        <v>3004</v>
      </c>
      <c r="L464" s="3" t="s">
        <v>20</v>
      </c>
      <c r="M464" s="3" t="s">
        <v>21</v>
      </c>
      <c r="N464" s="3" t="s">
        <v>22</v>
      </c>
      <c r="O464" s="3" t="s">
        <v>3005</v>
      </c>
      <c r="P464" s="3" t="s">
        <v>3006</v>
      </c>
      <c r="Q464" s="3" t="s">
        <v>3007</v>
      </c>
      <c r="R464" s="3" t="s">
        <v>3008</v>
      </c>
      <c r="S464" s="3" t="s">
        <v>3009</v>
      </c>
      <c r="T464" s="3" t="s">
        <v>3010</v>
      </c>
      <c r="U464" s="3" t="s">
        <v>3011</v>
      </c>
      <c r="V464" s="3" t="s">
        <v>3012</v>
      </c>
      <c r="W464" s="3" t="s">
        <v>3013</v>
      </c>
      <c r="X464" s="3" t="s">
        <v>3014</v>
      </c>
      <c r="Y464" s="3" t="s">
        <v>3015</v>
      </c>
      <c r="Z464" s="16" t="s">
        <v>3016</v>
      </c>
      <c r="AA464" s="39" t="s">
        <v>3017</v>
      </c>
      <c r="AB464" s="39"/>
      <c r="AC464" s="39" t="s">
        <v>3018</v>
      </c>
      <c r="AD464" s="39"/>
      <c r="AE464" s="16" t="s">
        <v>3019</v>
      </c>
      <c r="AF464" s="16" t="s">
        <v>3020</v>
      </c>
      <c r="AG464" s="16" t="s">
        <v>3021</v>
      </c>
      <c r="AH464" s="16"/>
      <c r="AI464" s="39" t="s">
        <v>2998</v>
      </c>
      <c r="AJ464" s="39"/>
      <c r="AK464" s="39"/>
    </row>
    <row r="465" spans="1:37" s="1" customFormat="1" ht="45" customHeight="1" x14ac:dyDescent="0.15">
      <c r="A465" s="18">
        <v>200052</v>
      </c>
      <c r="B465" s="4" t="s">
        <v>2412</v>
      </c>
      <c r="C465" s="18">
        <v>171415</v>
      </c>
      <c r="D465" s="4" t="s">
        <v>1271</v>
      </c>
      <c r="E465" s="4" t="s">
        <v>103</v>
      </c>
      <c r="F465" s="4" t="s">
        <v>83</v>
      </c>
      <c r="G465" s="4" t="s">
        <v>89</v>
      </c>
      <c r="H465" s="4" t="s">
        <v>83</v>
      </c>
      <c r="I465" s="18">
        <v>57689</v>
      </c>
      <c r="J465" s="4" t="s">
        <v>2413</v>
      </c>
      <c r="K465" s="5"/>
      <c r="L465" s="6"/>
      <c r="M465" s="6"/>
      <c r="N465" s="6"/>
      <c r="O465" s="6"/>
      <c r="P465" s="6"/>
      <c r="Q465" s="6"/>
      <c r="R465" s="6"/>
      <c r="S465" s="6"/>
      <c r="T465" s="6"/>
      <c r="U465" s="6"/>
      <c r="V465" s="6"/>
      <c r="W465" s="6"/>
      <c r="X465" s="6"/>
      <c r="Y465" s="6">
        <v>6280</v>
      </c>
      <c r="Z465" s="4" t="s">
        <v>1689</v>
      </c>
      <c r="AA465" s="28" t="s">
        <v>1689</v>
      </c>
      <c r="AB465" s="28"/>
      <c r="AC465" s="28" t="s">
        <v>1689</v>
      </c>
      <c r="AD465" s="28"/>
      <c r="AE465" s="4"/>
      <c r="AF465" s="4" t="s">
        <v>94</v>
      </c>
      <c r="AG465" s="4" t="s">
        <v>69</v>
      </c>
      <c r="AH465" s="4"/>
      <c r="AI465" s="28" t="s">
        <v>83</v>
      </c>
      <c r="AJ465" s="28"/>
      <c r="AK465" s="28"/>
    </row>
    <row r="466" spans="1:37" s="1" customFormat="1" ht="45" customHeight="1" x14ac:dyDescent="0.15">
      <c r="A466" s="20">
        <v>200052</v>
      </c>
      <c r="B466" s="7" t="s">
        <v>2412</v>
      </c>
      <c r="C466" s="20">
        <v>171415</v>
      </c>
      <c r="D466" s="7" t="s">
        <v>1271</v>
      </c>
      <c r="E466" s="7" t="s">
        <v>103</v>
      </c>
      <c r="F466" s="7" t="s">
        <v>83</v>
      </c>
      <c r="G466" s="7" t="s">
        <v>61</v>
      </c>
      <c r="H466" s="7" t="s">
        <v>83</v>
      </c>
      <c r="I466" s="20">
        <v>57758</v>
      </c>
      <c r="J466" s="7" t="s">
        <v>2525</v>
      </c>
      <c r="K466" s="8"/>
      <c r="L466" s="9"/>
      <c r="M466" s="9"/>
      <c r="N466" s="9"/>
      <c r="O466" s="9"/>
      <c r="P466" s="9"/>
      <c r="Q466" s="9"/>
      <c r="R466" s="9"/>
      <c r="S466" s="9">
        <v>1510</v>
      </c>
      <c r="T466" s="9"/>
      <c r="U466" s="9"/>
      <c r="V466" s="9"/>
      <c r="W466" s="9"/>
      <c r="X466" s="9">
        <v>1510</v>
      </c>
      <c r="Y466" s="9"/>
      <c r="Z466" s="7" t="s">
        <v>2352</v>
      </c>
      <c r="AA466" s="27" t="s">
        <v>2352</v>
      </c>
      <c r="AB466" s="27"/>
      <c r="AC466" s="27" t="s">
        <v>2352</v>
      </c>
      <c r="AD466" s="27"/>
      <c r="AE466" s="7"/>
      <c r="AF466" s="7" t="s">
        <v>94</v>
      </c>
      <c r="AG466" s="7" t="s">
        <v>69</v>
      </c>
      <c r="AH466" s="7"/>
      <c r="AI466" s="27" t="s">
        <v>83</v>
      </c>
      <c r="AJ466" s="27"/>
      <c r="AK466" s="27"/>
    </row>
    <row r="467" spans="1:37" s="1" customFormat="1" ht="45" customHeight="1" x14ac:dyDescent="0.15">
      <c r="A467" s="16" t="s">
        <v>3001</v>
      </c>
      <c r="B467" s="2" t="s">
        <v>10</v>
      </c>
      <c r="C467" s="16" t="s">
        <v>11</v>
      </c>
      <c r="D467" s="2" t="s">
        <v>12</v>
      </c>
      <c r="E467" s="2" t="s">
        <v>13</v>
      </c>
      <c r="F467" s="2" t="s">
        <v>14</v>
      </c>
      <c r="G467" s="2" t="s">
        <v>15</v>
      </c>
      <c r="H467" s="17" t="s">
        <v>16</v>
      </c>
      <c r="I467" s="16" t="s">
        <v>3002</v>
      </c>
      <c r="J467" s="2" t="s">
        <v>3003</v>
      </c>
      <c r="K467" s="3" t="s">
        <v>3004</v>
      </c>
      <c r="L467" s="3" t="s">
        <v>20</v>
      </c>
      <c r="M467" s="3" t="s">
        <v>21</v>
      </c>
      <c r="N467" s="3" t="s">
        <v>22</v>
      </c>
      <c r="O467" s="3" t="s">
        <v>3005</v>
      </c>
      <c r="P467" s="3" t="s">
        <v>3006</v>
      </c>
      <c r="Q467" s="3" t="s">
        <v>3007</v>
      </c>
      <c r="R467" s="3" t="s">
        <v>3008</v>
      </c>
      <c r="S467" s="3" t="s">
        <v>3009</v>
      </c>
      <c r="T467" s="3" t="s">
        <v>3010</v>
      </c>
      <c r="U467" s="3" t="s">
        <v>3011</v>
      </c>
      <c r="V467" s="3" t="s">
        <v>3012</v>
      </c>
      <c r="W467" s="3" t="s">
        <v>3013</v>
      </c>
      <c r="X467" s="3" t="s">
        <v>3014</v>
      </c>
      <c r="Y467" s="3" t="s">
        <v>3015</v>
      </c>
      <c r="Z467" s="16" t="s">
        <v>3016</v>
      </c>
      <c r="AA467" s="39" t="s">
        <v>3017</v>
      </c>
      <c r="AB467" s="39"/>
      <c r="AC467" s="39" t="s">
        <v>3018</v>
      </c>
      <c r="AD467" s="39"/>
      <c r="AE467" s="16" t="s">
        <v>3019</v>
      </c>
      <c r="AF467" s="16" t="s">
        <v>3020</v>
      </c>
      <c r="AG467" s="16" t="s">
        <v>3021</v>
      </c>
      <c r="AH467" s="16"/>
      <c r="AI467" s="39" t="s">
        <v>2998</v>
      </c>
      <c r="AJ467" s="39"/>
      <c r="AK467" s="39"/>
    </row>
    <row r="468" spans="1:37" s="1" customFormat="1" ht="45" customHeight="1" x14ac:dyDescent="0.15">
      <c r="A468" s="18">
        <v>200053</v>
      </c>
      <c r="B468" s="4" t="s">
        <v>2387</v>
      </c>
      <c r="C468" s="18">
        <v>171415</v>
      </c>
      <c r="D468" s="4" t="s">
        <v>1271</v>
      </c>
      <c r="E468" s="4" t="s">
        <v>103</v>
      </c>
      <c r="F468" s="4" t="s">
        <v>83</v>
      </c>
      <c r="G468" s="4" t="s">
        <v>89</v>
      </c>
      <c r="H468" s="4" t="s">
        <v>83</v>
      </c>
      <c r="I468" s="18">
        <v>57674</v>
      </c>
      <c r="J468" s="4" t="s">
        <v>2388</v>
      </c>
      <c r="K468" s="5"/>
      <c r="L468" s="6"/>
      <c r="M468" s="6"/>
      <c r="N468" s="6"/>
      <c r="O468" s="6"/>
      <c r="P468" s="6"/>
      <c r="Q468" s="6"/>
      <c r="R468" s="6"/>
      <c r="S468" s="6"/>
      <c r="T468" s="6"/>
      <c r="U468" s="6"/>
      <c r="V468" s="6"/>
      <c r="W468" s="6"/>
      <c r="X468" s="6"/>
      <c r="Y468" s="6">
        <v>3719</v>
      </c>
      <c r="Z468" s="4" t="s">
        <v>1689</v>
      </c>
      <c r="AA468" s="28" t="s">
        <v>1689</v>
      </c>
      <c r="AB468" s="28"/>
      <c r="AC468" s="28" t="s">
        <v>1689</v>
      </c>
      <c r="AD468" s="28"/>
      <c r="AE468" s="4"/>
      <c r="AF468" s="4" t="s">
        <v>94</v>
      </c>
      <c r="AG468" s="4" t="s">
        <v>69</v>
      </c>
      <c r="AH468" s="4"/>
      <c r="AI468" s="28" t="s">
        <v>83</v>
      </c>
      <c r="AJ468" s="28"/>
      <c r="AK468" s="28"/>
    </row>
    <row r="469" spans="1:37" s="1" customFormat="1" ht="45" customHeight="1" x14ac:dyDescent="0.15">
      <c r="A469" s="20">
        <v>200053</v>
      </c>
      <c r="B469" s="7" t="s">
        <v>2387</v>
      </c>
      <c r="C469" s="20">
        <v>171415</v>
      </c>
      <c r="D469" s="7" t="s">
        <v>1271</v>
      </c>
      <c r="E469" s="7" t="s">
        <v>103</v>
      </c>
      <c r="F469" s="7" t="s">
        <v>83</v>
      </c>
      <c r="G469" s="7" t="s">
        <v>61</v>
      </c>
      <c r="H469" s="7" t="s">
        <v>83</v>
      </c>
      <c r="I469" s="20">
        <v>57675</v>
      </c>
      <c r="J469" s="7" t="s">
        <v>2389</v>
      </c>
      <c r="K469" s="8"/>
      <c r="L469" s="9"/>
      <c r="M469" s="9"/>
      <c r="N469" s="9"/>
      <c r="O469" s="9">
        <v>850</v>
      </c>
      <c r="P469" s="9">
        <v>30000</v>
      </c>
      <c r="Q469" s="9"/>
      <c r="R469" s="9"/>
      <c r="S469" s="9">
        <v>2265</v>
      </c>
      <c r="T469" s="9"/>
      <c r="U469" s="9"/>
      <c r="V469" s="9"/>
      <c r="W469" s="9"/>
      <c r="X469" s="9">
        <v>33115</v>
      </c>
      <c r="Y469" s="9"/>
      <c r="Z469" s="7" t="s">
        <v>2359</v>
      </c>
      <c r="AA469" s="27" t="s">
        <v>2359</v>
      </c>
      <c r="AB469" s="27"/>
      <c r="AC469" s="27" t="s">
        <v>2359</v>
      </c>
      <c r="AD469" s="27"/>
      <c r="AE469" s="7"/>
      <c r="AF469" s="7" t="s">
        <v>94</v>
      </c>
      <c r="AG469" s="7" t="s">
        <v>69</v>
      </c>
      <c r="AH469" s="7"/>
      <c r="AI469" s="27" t="s">
        <v>83</v>
      </c>
      <c r="AJ469" s="27"/>
      <c r="AK469" s="27"/>
    </row>
    <row r="470" spans="1:37" s="1" customFormat="1" ht="45" customHeight="1" x14ac:dyDescent="0.15">
      <c r="A470" s="16" t="s">
        <v>3001</v>
      </c>
      <c r="B470" s="2" t="s">
        <v>10</v>
      </c>
      <c r="C470" s="16" t="s">
        <v>11</v>
      </c>
      <c r="D470" s="2" t="s">
        <v>12</v>
      </c>
      <c r="E470" s="2" t="s">
        <v>13</v>
      </c>
      <c r="F470" s="2" t="s">
        <v>14</v>
      </c>
      <c r="G470" s="2" t="s">
        <v>15</v>
      </c>
      <c r="H470" s="17" t="s">
        <v>16</v>
      </c>
      <c r="I470" s="16" t="s">
        <v>3002</v>
      </c>
      <c r="J470" s="2" t="s">
        <v>3003</v>
      </c>
      <c r="K470" s="3" t="s">
        <v>3004</v>
      </c>
      <c r="L470" s="3" t="s">
        <v>20</v>
      </c>
      <c r="M470" s="3" t="s">
        <v>21</v>
      </c>
      <c r="N470" s="3" t="s">
        <v>22</v>
      </c>
      <c r="O470" s="3" t="s">
        <v>3005</v>
      </c>
      <c r="P470" s="3" t="s">
        <v>3006</v>
      </c>
      <c r="Q470" s="3" t="s">
        <v>3007</v>
      </c>
      <c r="R470" s="3" t="s">
        <v>3008</v>
      </c>
      <c r="S470" s="3" t="s">
        <v>3009</v>
      </c>
      <c r="T470" s="3" t="s">
        <v>3010</v>
      </c>
      <c r="U470" s="3" t="s">
        <v>3011</v>
      </c>
      <c r="V470" s="3" t="s">
        <v>3012</v>
      </c>
      <c r="W470" s="3" t="s">
        <v>3013</v>
      </c>
      <c r="X470" s="3" t="s">
        <v>3014</v>
      </c>
      <c r="Y470" s="3" t="s">
        <v>3015</v>
      </c>
      <c r="Z470" s="16" t="s">
        <v>3016</v>
      </c>
      <c r="AA470" s="39" t="s">
        <v>3017</v>
      </c>
      <c r="AB470" s="39"/>
      <c r="AC470" s="39" t="s">
        <v>3018</v>
      </c>
      <c r="AD470" s="39"/>
      <c r="AE470" s="16" t="s">
        <v>3019</v>
      </c>
      <c r="AF470" s="16" t="s">
        <v>3020</v>
      </c>
      <c r="AG470" s="16" t="s">
        <v>3021</v>
      </c>
      <c r="AH470" s="16"/>
      <c r="AI470" s="39" t="s">
        <v>2998</v>
      </c>
      <c r="AJ470" s="39"/>
      <c r="AK470" s="39"/>
    </row>
    <row r="471" spans="1:37" s="1" customFormat="1" ht="45" customHeight="1" x14ac:dyDescent="0.15">
      <c r="A471" s="18">
        <v>200056</v>
      </c>
      <c r="B471" s="4" t="s">
        <v>2417</v>
      </c>
      <c r="C471" s="18">
        <v>171415</v>
      </c>
      <c r="D471" s="4" t="s">
        <v>1271</v>
      </c>
      <c r="E471" s="4" t="s">
        <v>103</v>
      </c>
      <c r="F471" s="4" t="s">
        <v>83</v>
      </c>
      <c r="G471" s="4" t="s">
        <v>89</v>
      </c>
      <c r="H471" s="4" t="s">
        <v>83</v>
      </c>
      <c r="I471" s="18">
        <v>57692</v>
      </c>
      <c r="J471" s="4" t="s">
        <v>2418</v>
      </c>
      <c r="K471" s="5"/>
      <c r="L471" s="6"/>
      <c r="M471" s="6"/>
      <c r="N471" s="6"/>
      <c r="O471" s="6"/>
      <c r="P471" s="6"/>
      <c r="Q471" s="6"/>
      <c r="R471" s="6"/>
      <c r="S471" s="6"/>
      <c r="T471" s="6"/>
      <c r="U471" s="6"/>
      <c r="V471" s="6"/>
      <c r="W471" s="6"/>
      <c r="X471" s="6"/>
      <c r="Y471" s="6">
        <v>21335</v>
      </c>
      <c r="Z471" s="4" t="s">
        <v>1689</v>
      </c>
      <c r="AA471" s="28" t="s">
        <v>1689</v>
      </c>
      <c r="AB471" s="28"/>
      <c r="AC471" s="28" t="s">
        <v>1689</v>
      </c>
      <c r="AD471" s="28"/>
      <c r="AE471" s="4"/>
      <c r="AF471" s="4" t="s">
        <v>94</v>
      </c>
      <c r="AG471" s="4" t="s">
        <v>69</v>
      </c>
      <c r="AH471" s="4"/>
      <c r="AI471" s="28" t="s">
        <v>83</v>
      </c>
      <c r="AJ471" s="28"/>
      <c r="AK471" s="28"/>
    </row>
    <row r="472" spans="1:37" s="1" customFormat="1" ht="45" customHeight="1" x14ac:dyDescent="0.15">
      <c r="A472" s="20">
        <v>200056</v>
      </c>
      <c r="B472" s="7" t="s">
        <v>2417</v>
      </c>
      <c r="C472" s="20">
        <v>171415</v>
      </c>
      <c r="D472" s="7" t="s">
        <v>1271</v>
      </c>
      <c r="E472" s="7" t="s">
        <v>103</v>
      </c>
      <c r="F472" s="7" t="s">
        <v>83</v>
      </c>
      <c r="G472" s="7" t="s">
        <v>61</v>
      </c>
      <c r="H472" s="7" t="s">
        <v>83</v>
      </c>
      <c r="I472" s="20">
        <v>57760</v>
      </c>
      <c r="J472" s="7" t="s">
        <v>2527</v>
      </c>
      <c r="K472" s="8"/>
      <c r="L472" s="9"/>
      <c r="M472" s="9"/>
      <c r="N472" s="9"/>
      <c r="O472" s="9"/>
      <c r="P472" s="9">
        <v>54065</v>
      </c>
      <c r="Q472" s="9"/>
      <c r="R472" s="9"/>
      <c r="S472" s="9">
        <v>1887</v>
      </c>
      <c r="T472" s="9"/>
      <c r="U472" s="9"/>
      <c r="V472" s="9"/>
      <c r="W472" s="9"/>
      <c r="X472" s="9">
        <v>55952</v>
      </c>
      <c r="Y472" s="9"/>
      <c r="Z472" s="7" t="s">
        <v>2352</v>
      </c>
      <c r="AA472" s="27" t="s">
        <v>2352</v>
      </c>
      <c r="AB472" s="27"/>
      <c r="AC472" s="27" t="s">
        <v>2352</v>
      </c>
      <c r="AD472" s="27"/>
      <c r="AE472" s="7"/>
      <c r="AF472" s="7" t="s">
        <v>94</v>
      </c>
      <c r="AG472" s="7" t="s">
        <v>69</v>
      </c>
      <c r="AH472" s="7"/>
      <c r="AI472" s="27" t="s">
        <v>83</v>
      </c>
      <c r="AJ472" s="27"/>
      <c r="AK472" s="27"/>
    </row>
    <row r="473" spans="1:37" s="1" customFormat="1" ht="45" customHeight="1" x14ac:dyDescent="0.15">
      <c r="A473" s="16" t="s">
        <v>3001</v>
      </c>
      <c r="B473" s="2" t="s">
        <v>10</v>
      </c>
      <c r="C473" s="16" t="s">
        <v>11</v>
      </c>
      <c r="D473" s="2" t="s">
        <v>12</v>
      </c>
      <c r="E473" s="2" t="s">
        <v>13</v>
      </c>
      <c r="F473" s="2" t="s">
        <v>14</v>
      </c>
      <c r="G473" s="2" t="s">
        <v>15</v>
      </c>
      <c r="H473" s="17" t="s">
        <v>16</v>
      </c>
      <c r="I473" s="16" t="s">
        <v>3002</v>
      </c>
      <c r="J473" s="2" t="s">
        <v>3003</v>
      </c>
      <c r="K473" s="3" t="s">
        <v>3004</v>
      </c>
      <c r="L473" s="3" t="s">
        <v>20</v>
      </c>
      <c r="M473" s="3" t="s">
        <v>21</v>
      </c>
      <c r="N473" s="3" t="s">
        <v>22</v>
      </c>
      <c r="O473" s="3" t="s">
        <v>3005</v>
      </c>
      <c r="P473" s="3" t="s">
        <v>3006</v>
      </c>
      <c r="Q473" s="3" t="s">
        <v>3007</v>
      </c>
      <c r="R473" s="3" t="s">
        <v>3008</v>
      </c>
      <c r="S473" s="3" t="s">
        <v>3009</v>
      </c>
      <c r="T473" s="3" t="s">
        <v>3010</v>
      </c>
      <c r="U473" s="3" t="s">
        <v>3011</v>
      </c>
      <c r="V473" s="3" t="s">
        <v>3012</v>
      </c>
      <c r="W473" s="3" t="s">
        <v>3013</v>
      </c>
      <c r="X473" s="3" t="s">
        <v>3014</v>
      </c>
      <c r="Y473" s="3" t="s">
        <v>3015</v>
      </c>
      <c r="Z473" s="16" t="s">
        <v>3016</v>
      </c>
      <c r="AA473" s="39" t="s">
        <v>3017</v>
      </c>
      <c r="AB473" s="39"/>
      <c r="AC473" s="39" t="s">
        <v>3018</v>
      </c>
      <c r="AD473" s="39"/>
      <c r="AE473" s="16" t="s">
        <v>3019</v>
      </c>
      <c r="AF473" s="16" t="s">
        <v>3020</v>
      </c>
      <c r="AG473" s="16" t="s">
        <v>3021</v>
      </c>
      <c r="AH473" s="16"/>
      <c r="AI473" s="39" t="s">
        <v>2998</v>
      </c>
      <c r="AJ473" s="39"/>
      <c r="AK473" s="39"/>
    </row>
    <row r="474" spans="1:37" s="1" customFormat="1" ht="45" customHeight="1" x14ac:dyDescent="0.15">
      <c r="A474" s="18">
        <v>200057</v>
      </c>
      <c r="B474" s="4" t="s">
        <v>2480</v>
      </c>
      <c r="C474" s="18">
        <v>171415</v>
      </c>
      <c r="D474" s="4" t="s">
        <v>1271</v>
      </c>
      <c r="E474" s="4" t="s">
        <v>103</v>
      </c>
      <c r="F474" s="4" t="s">
        <v>83</v>
      </c>
      <c r="G474" s="4" t="s">
        <v>89</v>
      </c>
      <c r="H474" s="4" t="s">
        <v>83</v>
      </c>
      <c r="I474" s="18">
        <v>57725</v>
      </c>
      <c r="J474" s="4" t="s">
        <v>2481</v>
      </c>
      <c r="K474" s="5"/>
      <c r="L474" s="6"/>
      <c r="M474" s="6"/>
      <c r="N474" s="6"/>
      <c r="O474" s="6"/>
      <c r="P474" s="6"/>
      <c r="Q474" s="6"/>
      <c r="R474" s="6"/>
      <c r="S474" s="6"/>
      <c r="T474" s="6"/>
      <c r="U474" s="6"/>
      <c r="V474" s="6"/>
      <c r="W474" s="6"/>
      <c r="X474" s="6"/>
      <c r="Y474" s="6">
        <v>3914</v>
      </c>
      <c r="Z474" s="4" t="s">
        <v>1689</v>
      </c>
      <c r="AA474" s="28" t="s">
        <v>1689</v>
      </c>
      <c r="AB474" s="28"/>
      <c r="AC474" s="28" t="s">
        <v>1689</v>
      </c>
      <c r="AD474" s="28"/>
      <c r="AE474" s="4"/>
      <c r="AF474" s="4" t="s">
        <v>94</v>
      </c>
      <c r="AG474" s="4" t="s">
        <v>69</v>
      </c>
      <c r="AH474" s="4"/>
      <c r="AI474" s="28" t="s">
        <v>83</v>
      </c>
      <c r="AJ474" s="28"/>
      <c r="AK474" s="28"/>
    </row>
    <row r="475" spans="1:37" s="1" customFormat="1" ht="45" customHeight="1" x14ac:dyDescent="0.15">
      <c r="A475" s="20">
        <v>200057</v>
      </c>
      <c r="B475" s="7" t="s">
        <v>2480</v>
      </c>
      <c r="C475" s="20">
        <v>171415</v>
      </c>
      <c r="D475" s="7" t="s">
        <v>1271</v>
      </c>
      <c r="E475" s="7" t="s">
        <v>103</v>
      </c>
      <c r="F475" s="7" t="s">
        <v>83</v>
      </c>
      <c r="G475" s="7" t="s">
        <v>61</v>
      </c>
      <c r="H475" s="7" t="s">
        <v>83</v>
      </c>
      <c r="I475" s="20">
        <v>57772</v>
      </c>
      <c r="J475" s="7" t="s">
        <v>2540</v>
      </c>
      <c r="K475" s="8"/>
      <c r="L475" s="9"/>
      <c r="M475" s="9"/>
      <c r="N475" s="9"/>
      <c r="O475" s="9">
        <v>4000</v>
      </c>
      <c r="P475" s="13">
        <v>-2634</v>
      </c>
      <c r="Q475" s="9"/>
      <c r="R475" s="9"/>
      <c r="S475" s="9">
        <v>755</v>
      </c>
      <c r="T475" s="9"/>
      <c r="U475" s="9"/>
      <c r="V475" s="9"/>
      <c r="W475" s="9"/>
      <c r="X475" s="9">
        <v>2121</v>
      </c>
      <c r="Y475" s="9"/>
      <c r="Z475" s="7" t="s">
        <v>2352</v>
      </c>
      <c r="AA475" s="27" t="s">
        <v>2352</v>
      </c>
      <c r="AB475" s="27"/>
      <c r="AC475" s="27" t="s">
        <v>2352</v>
      </c>
      <c r="AD475" s="27"/>
      <c r="AE475" s="7"/>
      <c r="AF475" s="7" t="s">
        <v>94</v>
      </c>
      <c r="AG475" s="7" t="s">
        <v>69</v>
      </c>
      <c r="AH475" s="7"/>
      <c r="AI475" s="27" t="s">
        <v>83</v>
      </c>
      <c r="AJ475" s="27"/>
      <c r="AK475" s="27"/>
    </row>
    <row r="476" spans="1:37" s="1" customFormat="1" ht="45" customHeight="1" x14ac:dyDescent="0.15">
      <c r="A476" s="16" t="s">
        <v>3001</v>
      </c>
      <c r="B476" s="2" t="s">
        <v>10</v>
      </c>
      <c r="C476" s="16" t="s">
        <v>11</v>
      </c>
      <c r="D476" s="2" t="s">
        <v>12</v>
      </c>
      <c r="E476" s="2" t="s">
        <v>13</v>
      </c>
      <c r="F476" s="2" t="s">
        <v>14</v>
      </c>
      <c r="G476" s="2" t="s">
        <v>15</v>
      </c>
      <c r="H476" s="17" t="s">
        <v>16</v>
      </c>
      <c r="I476" s="16" t="s">
        <v>3002</v>
      </c>
      <c r="J476" s="2" t="s">
        <v>3003</v>
      </c>
      <c r="K476" s="3" t="s">
        <v>3004</v>
      </c>
      <c r="L476" s="3" t="s">
        <v>20</v>
      </c>
      <c r="M476" s="3" t="s">
        <v>21</v>
      </c>
      <c r="N476" s="3" t="s">
        <v>22</v>
      </c>
      <c r="O476" s="3" t="s">
        <v>3005</v>
      </c>
      <c r="P476" s="3" t="s">
        <v>3006</v>
      </c>
      <c r="Q476" s="3" t="s">
        <v>3007</v>
      </c>
      <c r="R476" s="3" t="s">
        <v>3008</v>
      </c>
      <c r="S476" s="3" t="s">
        <v>3009</v>
      </c>
      <c r="T476" s="3" t="s">
        <v>3010</v>
      </c>
      <c r="U476" s="3" t="s">
        <v>3011</v>
      </c>
      <c r="V476" s="3" t="s">
        <v>3012</v>
      </c>
      <c r="W476" s="3" t="s">
        <v>3013</v>
      </c>
      <c r="X476" s="3" t="s">
        <v>3014</v>
      </c>
      <c r="Y476" s="3" t="s">
        <v>3015</v>
      </c>
      <c r="Z476" s="16" t="s">
        <v>3016</v>
      </c>
      <c r="AA476" s="39" t="s">
        <v>3017</v>
      </c>
      <c r="AB476" s="39"/>
      <c r="AC476" s="39" t="s">
        <v>3018</v>
      </c>
      <c r="AD476" s="39"/>
      <c r="AE476" s="16" t="s">
        <v>3019</v>
      </c>
      <c r="AF476" s="16" t="s">
        <v>3020</v>
      </c>
      <c r="AG476" s="16" t="s">
        <v>3021</v>
      </c>
      <c r="AH476" s="16"/>
      <c r="AI476" s="39" t="s">
        <v>2998</v>
      </c>
      <c r="AJ476" s="39"/>
      <c r="AK476" s="39"/>
    </row>
    <row r="477" spans="1:37" s="1" customFormat="1" ht="45" customHeight="1" x14ac:dyDescent="0.15">
      <c r="A477" s="18">
        <v>200058</v>
      </c>
      <c r="B477" s="4" t="s">
        <v>2431</v>
      </c>
      <c r="C477" s="18">
        <v>171415</v>
      </c>
      <c r="D477" s="4" t="s">
        <v>1271</v>
      </c>
      <c r="E477" s="4" t="s">
        <v>103</v>
      </c>
      <c r="F477" s="4" t="s">
        <v>83</v>
      </c>
      <c r="G477" s="4" t="s">
        <v>89</v>
      </c>
      <c r="H477" s="4" t="s">
        <v>83</v>
      </c>
      <c r="I477" s="18">
        <v>57700</v>
      </c>
      <c r="J477" s="4" t="s">
        <v>2432</v>
      </c>
      <c r="K477" s="5"/>
      <c r="L477" s="6"/>
      <c r="M477" s="6"/>
      <c r="N477" s="6"/>
      <c r="O477" s="6"/>
      <c r="P477" s="6"/>
      <c r="Q477" s="6"/>
      <c r="R477" s="6"/>
      <c r="S477" s="6"/>
      <c r="T477" s="6"/>
      <c r="U477" s="6"/>
      <c r="V477" s="6"/>
      <c r="W477" s="6"/>
      <c r="X477" s="6"/>
      <c r="Y477" s="6">
        <v>4681</v>
      </c>
      <c r="Z477" s="4" t="s">
        <v>1689</v>
      </c>
      <c r="AA477" s="28" t="s">
        <v>1689</v>
      </c>
      <c r="AB477" s="28"/>
      <c r="AC477" s="28" t="s">
        <v>1689</v>
      </c>
      <c r="AD477" s="28"/>
      <c r="AE477" s="4"/>
      <c r="AF477" s="4" t="s">
        <v>94</v>
      </c>
      <c r="AG477" s="4" t="s">
        <v>69</v>
      </c>
      <c r="AH477" s="4"/>
      <c r="AI477" s="28" t="s">
        <v>83</v>
      </c>
      <c r="AJ477" s="28"/>
      <c r="AK477" s="28"/>
    </row>
    <row r="478" spans="1:37" s="1" customFormat="1" ht="45" customHeight="1" x14ac:dyDescent="0.15">
      <c r="A478" s="20">
        <v>200058</v>
      </c>
      <c r="B478" s="7" t="s">
        <v>2431</v>
      </c>
      <c r="C478" s="20">
        <v>171415</v>
      </c>
      <c r="D478" s="7" t="s">
        <v>1271</v>
      </c>
      <c r="E478" s="7" t="s">
        <v>103</v>
      </c>
      <c r="F478" s="7" t="s">
        <v>83</v>
      </c>
      <c r="G478" s="7" t="s">
        <v>61</v>
      </c>
      <c r="H478" s="7" t="s">
        <v>83</v>
      </c>
      <c r="I478" s="20">
        <v>57764</v>
      </c>
      <c r="J478" s="7" t="s">
        <v>2531</v>
      </c>
      <c r="K478" s="8"/>
      <c r="L478" s="9"/>
      <c r="M478" s="9"/>
      <c r="N478" s="9"/>
      <c r="O478" s="9"/>
      <c r="P478" s="9">
        <v>46147</v>
      </c>
      <c r="Q478" s="9"/>
      <c r="R478" s="9"/>
      <c r="S478" s="9">
        <v>3774</v>
      </c>
      <c r="T478" s="9"/>
      <c r="U478" s="9"/>
      <c r="V478" s="9"/>
      <c r="W478" s="9"/>
      <c r="X478" s="9">
        <v>49921</v>
      </c>
      <c r="Y478" s="9"/>
      <c r="Z478" s="7" t="s">
        <v>2352</v>
      </c>
      <c r="AA478" s="27" t="s">
        <v>2352</v>
      </c>
      <c r="AB478" s="27"/>
      <c r="AC478" s="27" t="s">
        <v>2352</v>
      </c>
      <c r="AD478" s="27"/>
      <c r="AE478" s="7"/>
      <c r="AF478" s="7" t="s">
        <v>94</v>
      </c>
      <c r="AG478" s="7" t="s">
        <v>69</v>
      </c>
      <c r="AH478" s="7"/>
      <c r="AI478" s="27" t="s">
        <v>83</v>
      </c>
      <c r="AJ478" s="27"/>
      <c r="AK478" s="27"/>
    </row>
    <row r="479" spans="1:37" s="1" customFormat="1" ht="45" customHeight="1" x14ac:dyDescent="0.15">
      <c r="A479" s="16" t="s">
        <v>3001</v>
      </c>
      <c r="B479" s="2" t="s">
        <v>10</v>
      </c>
      <c r="C479" s="16" t="s">
        <v>11</v>
      </c>
      <c r="D479" s="2" t="s">
        <v>12</v>
      </c>
      <c r="E479" s="2" t="s">
        <v>13</v>
      </c>
      <c r="F479" s="2" t="s">
        <v>14</v>
      </c>
      <c r="G479" s="2" t="s">
        <v>15</v>
      </c>
      <c r="H479" s="17" t="s">
        <v>16</v>
      </c>
      <c r="I479" s="16" t="s">
        <v>3002</v>
      </c>
      <c r="J479" s="2" t="s">
        <v>3003</v>
      </c>
      <c r="K479" s="3" t="s">
        <v>3004</v>
      </c>
      <c r="L479" s="3" t="s">
        <v>20</v>
      </c>
      <c r="M479" s="3" t="s">
        <v>21</v>
      </c>
      <c r="N479" s="3" t="s">
        <v>22</v>
      </c>
      <c r="O479" s="3" t="s">
        <v>3005</v>
      </c>
      <c r="P479" s="3" t="s">
        <v>3006</v>
      </c>
      <c r="Q479" s="3" t="s">
        <v>3007</v>
      </c>
      <c r="R479" s="3" t="s">
        <v>3008</v>
      </c>
      <c r="S479" s="3" t="s">
        <v>3009</v>
      </c>
      <c r="T479" s="3" t="s">
        <v>3010</v>
      </c>
      <c r="U479" s="3" t="s">
        <v>3011</v>
      </c>
      <c r="V479" s="3" t="s">
        <v>3012</v>
      </c>
      <c r="W479" s="3" t="s">
        <v>3013</v>
      </c>
      <c r="X479" s="3" t="s">
        <v>3014</v>
      </c>
      <c r="Y479" s="3" t="s">
        <v>3015</v>
      </c>
      <c r="Z479" s="16" t="s">
        <v>3016</v>
      </c>
      <c r="AA479" s="39" t="s">
        <v>3017</v>
      </c>
      <c r="AB479" s="39"/>
      <c r="AC479" s="39" t="s">
        <v>3018</v>
      </c>
      <c r="AD479" s="39"/>
      <c r="AE479" s="16" t="s">
        <v>3019</v>
      </c>
      <c r="AF479" s="16" t="s">
        <v>3020</v>
      </c>
      <c r="AG479" s="16" t="s">
        <v>3021</v>
      </c>
      <c r="AH479" s="16"/>
      <c r="AI479" s="39" t="s">
        <v>2998</v>
      </c>
      <c r="AJ479" s="39"/>
      <c r="AK479" s="39"/>
    </row>
    <row r="480" spans="1:37" s="1" customFormat="1" ht="45" customHeight="1" x14ac:dyDescent="0.15">
      <c r="A480" s="18">
        <v>200059</v>
      </c>
      <c r="B480" s="4" t="s">
        <v>2385</v>
      </c>
      <c r="C480" s="18">
        <v>171415</v>
      </c>
      <c r="D480" s="4" t="s">
        <v>1271</v>
      </c>
      <c r="E480" s="4" t="s">
        <v>103</v>
      </c>
      <c r="F480" s="4" t="s">
        <v>83</v>
      </c>
      <c r="G480" s="4" t="s">
        <v>61</v>
      </c>
      <c r="H480" s="4" t="s">
        <v>83</v>
      </c>
      <c r="I480" s="18">
        <v>57673</v>
      </c>
      <c r="J480" s="4" t="s">
        <v>2386</v>
      </c>
      <c r="K480" s="5"/>
      <c r="L480" s="6"/>
      <c r="M480" s="6"/>
      <c r="N480" s="6"/>
      <c r="O480" s="6"/>
      <c r="P480" s="6">
        <v>300000</v>
      </c>
      <c r="Q480" s="6"/>
      <c r="R480" s="6"/>
      <c r="S480" s="6"/>
      <c r="T480" s="6"/>
      <c r="U480" s="6"/>
      <c r="V480" s="6"/>
      <c r="W480" s="6"/>
      <c r="X480" s="6">
        <v>300000</v>
      </c>
      <c r="Y480" s="6"/>
      <c r="Z480" s="4" t="s">
        <v>2352</v>
      </c>
      <c r="AA480" s="28" t="s">
        <v>2352</v>
      </c>
      <c r="AB480" s="28"/>
      <c r="AC480" s="28" t="s">
        <v>2352</v>
      </c>
      <c r="AD480" s="28"/>
      <c r="AE480" s="4"/>
      <c r="AF480" s="4" t="s">
        <v>94</v>
      </c>
      <c r="AG480" s="4" t="s">
        <v>69</v>
      </c>
      <c r="AH480" s="4"/>
      <c r="AI480" s="28" t="s">
        <v>83</v>
      </c>
      <c r="AJ480" s="28"/>
      <c r="AK480" s="28"/>
    </row>
    <row r="481" spans="1:37" s="1" customFormat="1" ht="45" customHeight="1" x14ac:dyDescent="0.15">
      <c r="A481" s="16" t="s">
        <v>3001</v>
      </c>
      <c r="B481" s="2" t="s">
        <v>10</v>
      </c>
      <c r="C481" s="16" t="s">
        <v>11</v>
      </c>
      <c r="D481" s="2" t="s">
        <v>12</v>
      </c>
      <c r="E481" s="2" t="s">
        <v>13</v>
      </c>
      <c r="F481" s="2" t="s">
        <v>14</v>
      </c>
      <c r="G481" s="2" t="s">
        <v>15</v>
      </c>
      <c r="H481" s="17" t="s">
        <v>16</v>
      </c>
      <c r="I481" s="16" t="s">
        <v>3002</v>
      </c>
      <c r="J481" s="2" t="s">
        <v>3003</v>
      </c>
      <c r="K481" s="3" t="s">
        <v>3004</v>
      </c>
      <c r="L481" s="3" t="s">
        <v>20</v>
      </c>
      <c r="M481" s="3" t="s">
        <v>21</v>
      </c>
      <c r="N481" s="3" t="s">
        <v>22</v>
      </c>
      <c r="O481" s="3" t="s">
        <v>3005</v>
      </c>
      <c r="P481" s="3" t="s">
        <v>3006</v>
      </c>
      <c r="Q481" s="3" t="s">
        <v>3007</v>
      </c>
      <c r="R481" s="3" t="s">
        <v>3008</v>
      </c>
      <c r="S481" s="3" t="s">
        <v>3009</v>
      </c>
      <c r="T481" s="3" t="s">
        <v>3010</v>
      </c>
      <c r="U481" s="3" t="s">
        <v>3011</v>
      </c>
      <c r="V481" s="3" t="s">
        <v>3012</v>
      </c>
      <c r="W481" s="3" t="s">
        <v>3013</v>
      </c>
      <c r="X481" s="3" t="s">
        <v>3014</v>
      </c>
      <c r="Y481" s="3" t="s">
        <v>3015</v>
      </c>
      <c r="Z481" s="16" t="s">
        <v>3016</v>
      </c>
      <c r="AA481" s="39" t="s">
        <v>3017</v>
      </c>
      <c r="AB481" s="39"/>
      <c r="AC481" s="39" t="s">
        <v>3018</v>
      </c>
      <c r="AD481" s="39"/>
      <c r="AE481" s="16" t="s">
        <v>3019</v>
      </c>
      <c r="AF481" s="16" t="s">
        <v>3020</v>
      </c>
      <c r="AG481" s="16" t="s">
        <v>3021</v>
      </c>
      <c r="AH481" s="16"/>
      <c r="AI481" s="39" t="s">
        <v>2998</v>
      </c>
      <c r="AJ481" s="39"/>
      <c r="AK481" s="39"/>
    </row>
    <row r="482" spans="1:37" s="1" customFormat="1" ht="45" customHeight="1" x14ac:dyDescent="0.15">
      <c r="A482" s="18">
        <v>200062</v>
      </c>
      <c r="B482" s="4" t="s">
        <v>2367</v>
      </c>
      <c r="C482" s="18">
        <v>171415</v>
      </c>
      <c r="D482" s="4" t="s">
        <v>1271</v>
      </c>
      <c r="E482" s="4" t="s">
        <v>103</v>
      </c>
      <c r="F482" s="4" t="s">
        <v>83</v>
      </c>
      <c r="G482" s="4" t="s">
        <v>89</v>
      </c>
      <c r="H482" s="4" t="s">
        <v>83</v>
      </c>
      <c r="I482" s="18">
        <v>57663</v>
      </c>
      <c r="J482" s="4" t="s">
        <v>2368</v>
      </c>
      <c r="K482" s="5"/>
      <c r="L482" s="6"/>
      <c r="M482" s="6"/>
      <c r="N482" s="6"/>
      <c r="O482" s="6"/>
      <c r="P482" s="6"/>
      <c r="Q482" s="6"/>
      <c r="R482" s="6"/>
      <c r="S482" s="6"/>
      <c r="T482" s="6"/>
      <c r="U482" s="6"/>
      <c r="V482" s="6"/>
      <c r="W482" s="6"/>
      <c r="X482" s="6"/>
      <c r="Y482" s="6">
        <v>3962</v>
      </c>
      <c r="Z482" s="4" t="s">
        <v>1689</v>
      </c>
      <c r="AA482" s="28" t="s">
        <v>1689</v>
      </c>
      <c r="AB482" s="28"/>
      <c r="AC482" s="28" t="s">
        <v>1689</v>
      </c>
      <c r="AD482" s="28"/>
      <c r="AE482" s="4"/>
      <c r="AF482" s="4" t="s">
        <v>94</v>
      </c>
      <c r="AG482" s="4" t="s">
        <v>69</v>
      </c>
      <c r="AH482" s="4"/>
      <c r="AI482" s="28" t="s">
        <v>83</v>
      </c>
      <c r="AJ482" s="28"/>
      <c r="AK482" s="28"/>
    </row>
    <row r="483" spans="1:37" s="1" customFormat="1" ht="45" customHeight="1" x14ac:dyDescent="0.15">
      <c r="A483" s="20">
        <v>200062</v>
      </c>
      <c r="B483" s="7" t="s">
        <v>2367</v>
      </c>
      <c r="C483" s="20">
        <v>171415</v>
      </c>
      <c r="D483" s="7" t="s">
        <v>1271</v>
      </c>
      <c r="E483" s="7" t="s">
        <v>103</v>
      </c>
      <c r="F483" s="7" t="s">
        <v>83</v>
      </c>
      <c r="G483" s="7" t="s">
        <v>61</v>
      </c>
      <c r="H483" s="7" t="s">
        <v>83</v>
      </c>
      <c r="I483" s="20">
        <v>57665</v>
      </c>
      <c r="J483" s="7" t="s">
        <v>2372</v>
      </c>
      <c r="K483" s="8"/>
      <c r="L483" s="9"/>
      <c r="M483" s="9"/>
      <c r="N483" s="9"/>
      <c r="O483" s="9"/>
      <c r="P483" s="13">
        <v>-2048</v>
      </c>
      <c r="Q483" s="9"/>
      <c r="R483" s="9"/>
      <c r="S483" s="9">
        <v>1510</v>
      </c>
      <c r="T483" s="9"/>
      <c r="U483" s="9"/>
      <c r="V483" s="9"/>
      <c r="W483" s="9"/>
      <c r="X483" s="13">
        <v>-538</v>
      </c>
      <c r="Y483" s="9"/>
      <c r="Z483" s="7" t="s">
        <v>2359</v>
      </c>
      <c r="AA483" s="27" t="s">
        <v>2359</v>
      </c>
      <c r="AB483" s="27"/>
      <c r="AC483" s="27" t="s">
        <v>2359</v>
      </c>
      <c r="AD483" s="27"/>
      <c r="AE483" s="7"/>
      <c r="AF483" s="7" t="s">
        <v>94</v>
      </c>
      <c r="AG483" s="7" t="s">
        <v>69</v>
      </c>
      <c r="AH483" s="7"/>
      <c r="AI483" s="27" t="s">
        <v>83</v>
      </c>
      <c r="AJ483" s="27"/>
      <c r="AK483" s="27"/>
    </row>
    <row r="484" spans="1:37" s="1" customFormat="1" ht="45" customHeight="1" x14ac:dyDescent="0.15">
      <c r="A484" s="16" t="s">
        <v>3001</v>
      </c>
      <c r="B484" s="2" t="s">
        <v>10</v>
      </c>
      <c r="C484" s="16" t="s">
        <v>11</v>
      </c>
      <c r="D484" s="2" t="s">
        <v>12</v>
      </c>
      <c r="E484" s="2" t="s">
        <v>13</v>
      </c>
      <c r="F484" s="2" t="s">
        <v>14</v>
      </c>
      <c r="G484" s="2" t="s">
        <v>15</v>
      </c>
      <c r="H484" s="17" t="s">
        <v>16</v>
      </c>
      <c r="I484" s="16" t="s">
        <v>3002</v>
      </c>
      <c r="J484" s="2" t="s">
        <v>3003</v>
      </c>
      <c r="K484" s="3" t="s">
        <v>3004</v>
      </c>
      <c r="L484" s="3" t="s">
        <v>20</v>
      </c>
      <c r="M484" s="3" t="s">
        <v>21</v>
      </c>
      <c r="N484" s="3" t="s">
        <v>22</v>
      </c>
      <c r="O484" s="3" t="s">
        <v>3005</v>
      </c>
      <c r="P484" s="3" t="s">
        <v>3006</v>
      </c>
      <c r="Q484" s="3" t="s">
        <v>3007</v>
      </c>
      <c r="R484" s="3" t="s">
        <v>3008</v>
      </c>
      <c r="S484" s="3" t="s">
        <v>3009</v>
      </c>
      <c r="T484" s="3" t="s">
        <v>3010</v>
      </c>
      <c r="U484" s="3" t="s">
        <v>3011</v>
      </c>
      <c r="V484" s="3" t="s">
        <v>3012</v>
      </c>
      <c r="W484" s="3" t="s">
        <v>3013</v>
      </c>
      <c r="X484" s="3" t="s">
        <v>3014</v>
      </c>
      <c r="Y484" s="3" t="s">
        <v>3015</v>
      </c>
      <c r="Z484" s="16" t="s">
        <v>3016</v>
      </c>
      <c r="AA484" s="39" t="s">
        <v>3017</v>
      </c>
      <c r="AB484" s="39"/>
      <c r="AC484" s="39" t="s">
        <v>3018</v>
      </c>
      <c r="AD484" s="39"/>
      <c r="AE484" s="16" t="s">
        <v>3019</v>
      </c>
      <c r="AF484" s="16" t="s">
        <v>3020</v>
      </c>
      <c r="AG484" s="16" t="s">
        <v>3021</v>
      </c>
      <c r="AH484" s="16"/>
      <c r="AI484" s="39" t="s">
        <v>2998</v>
      </c>
      <c r="AJ484" s="39"/>
      <c r="AK484" s="39"/>
    </row>
    <row r="485" spans="1:37" s="1" customFormat="1" ht="45" customHeight="1" x14ac:dyDescent="0.15">
      <c r="A485" s="18">
        <v>200063</v>
      </c>
      <c r="B485" s="4" t="s">
        <v>2424</v>
      </c>
      <c r="C485" s="18">
        <v>171415</v>
      </c>
      <c r="D485" s="4" t="s">
        <v>1271</v>
      </c>
      <c r="E485" s="4" t="s">
        <v>103</v>
      </c>
      <c r="F485" s="4" t="s">
        <v>83</v>
      </c>
      <c r="G485" s="4" t="s">
        <v>89</v>
      </c>
      <c r="H485" s="4" t="s">
        <v>83</v>
      </c>
      <c r="I485" s="18">
        <v>57696</v>
      </c>
      <c r="J485" s="4" t="s">
        <v>2425</v>
      </c>
      <c r="K485" s="5"/>
      <c r="L485" s="6"/>
      <c r="M485" s="6"/>
      <c r="N485" s="6"/>
      <c r="O485" s="6"/>
      <c r="P485" s="6"/>
      <c r="Q485" s="6"/>
      <c r="R485" s="6"/>
      <c r="S485" s="6"/>
      <c r="T485" s="6"/>
      <c r="U485" s="6"/>
      <c r="V485" s="6"/>
      <c r="W485" s="6"/>
      <c r="X485" s="6"/>
      <c r="Y485" s="6">
        <v>40577</v>
      </c>
      <c r="Z485" s="4" t="s">
        <v>1689</v>
      </c>
      <c r="AA485" s="28" t="s">
        <v>1689</v>
      </c>
      <c r="AB485" s="28"/>
      <c r="AC485" s="28" t="s">
        <v>1689</v>
      </c>
      <c r="AD485" s="28"/>
      <c r="AE485" s="4"/>
      <c r="AF485" s="4" t="s">
        <v>94</v>
      </c>
      <c r="AG485" s="4" t="s">
        <v>69</v>
      </c>
      <c r="AH485" s="4"/>
      <c r="AI485" s="28" t="s">
        <v>83</v>
      </c>
      <c r="AJ485" s="28"/>
      <c r="AK485" s="28"/>
    </row>
    <row r="486" spans="1:37" s="1" customFormat="1" ht="45" customHeight="1" x14ac:dyDescent="0.15">
      <c r="A486" s="20">
        <v>200063</v>
      </c>
      <c r="B486" s="7" t="s">
        <v>2424</v>
      </c>
      <c r="C486" s="20">
        <v>171415</v>
      </c>
      <c r="D486" s="7" t="s">
        <v>1271</v>
      </c>
      <c r="E486" s="7" t="s">
        <v>103</v>
      </c>
      <c r="F486" s="7" t="s">
        <v>83</v>
      </c>
      <c r="G486" s="7" t="s">
        <v>61</v>
      </c>
      <c r="H486" s="7" t="s">
        <v>83</v>
      </c>
      <c r="I486" s="20">
        <v>57762</v>
      </c>
      <c r="J486" s="7" t="s">
        <v>2529</v>
      </c>
      <c r="K486" s="8"/>
      <c r="L486" s="9"/>
      <c r="M486" s="9"/>
      <c r="N486" s="9"/>
      <c r="O486" s="9"/>
      <c r="P486" s="9">
        <v>35000</v>
      </c>
      <c r="Q486" s="9"/>
      <c r="R486" s="9"/>
      <c r="S486" s="9">
        <v>3774</v>
      </c>
      <c r="T486" s="9"/>
      <c r="U486" s="9"/>
      <c r="V486" s="9"/>
      <c r="W486" s="9"/>
      <c r="X486" s="9">
        <v>38774</v>
      </c>
      <c r="Y486" s="9"/>
      <c r="Z486" s="7" t="s">
        <v>2352</v>
      </c>
      <c r="AA486" s="27" t="s">
        <v>2352</v>
      </c>
      <c r="AB486" s="27"/>
      <c r="AC486" s="27" t="s">
        <v>2352</v>
      </c>
      <c r="AD486" s="27"/>
      <c r="AE486" s="7"/>
      <c r="AF486" s="7" t="s">
        <v>94</v>
      </c>
      <c r="AG486" s="7" t="s">
        <v>69</v>
      </c>
      <c r="AH486" s="7"/>
      <c r="AI486" s="27" t="s">
        <v>83</v>
      </c>
      <c r="AJ486" s="27"/>
      <c r="AK486" s="27"/>
    </row>
    <row r="487" spans="1:37" s="1" customFormat="1" ht="45" customHeight="1" x14ac:dyDescent="0.15">
      <c r="A487" s="16" t="s">
        <v>3001</v>
      </c>
      <c r="B487" s="2" t="s">
        <v>10</v>
      </c>
      <c r="C487" s="16" t="s">
        <v>11</v>
      </c>
      <c r="D487" s="2" t="s">
        <v>12</v>
      </c>
      <c r="E487" s="2" t="s">
        <v>13</v>
      </c>
      <c r="F487" s="2" t="s">
        <v>14</v>
      </c>
      <c r="G487" s="2" t="s">
        <v>15</v>
      </c>
      <c r="H487" s="17" t="s">
        <v>16</v>
      </c>
      <c r="I487" s="16" t="s">
        <v>3002</v>
      </c>
      <c r="J487" s="2" t="s">
        <v>3003</v>
      </c>
      <c r="K487" s="3" t="s">
        <v>3004</v>
      </c>
      <c r="L487" s="3" t="s">
        <v>20</v>
      </c>
      <c r="M487" s="3" t="s">
        <v>21</v>
      </c>
      <c r="N487" s="3" t="s">
        <v>22</v>
      </c>
      <c r="O487" s="3" t="s">
        <v>3005</v>
      </c>
      <c r="P487" s="3" t="s">
        <v>3006</v>
      </c>
      <c r="Q487" s="3" t="s">
        <v>3007</v>
      </c>
      <c r="R487" s="3" t="s">
        <v>3008</v>
      </c>
      <c r="S487" s="3" t="s">
        <v>3009</v>
      </c>
      <c r="T487" s="3" t="s">
        <v>3010</v>
      </c>
      <c r="U487" s="3" t="s">
        <v>3011</v>
      </c>
      <c r="V487" s="3" t="s">
        <v>3012</v>
      </c>
      <c r="W487" s="3" t="s">
        <v>3013</v>
      </c>
      <c r="X487" s="3" t="s">
        <v>3014</v>
      </c>
      <c r="Y487" s="3" t="s">
        <v>3015</v>
      </c>
      <c r="Z487" s="16" t="s">
        <v>3016</v>
      </c>
      <c r="AA487" s="39" t="s">
        <v>3017</v>
      </c>
      <c r="AB487" s="39"/>
      <c r="AC487" s="39" t="s">
        <v>3018</v>
      </c>
      <c r="AD487" s="39"/>
      <c r="AE487" s="16" t="s">
        <v>3019</v>
      </c>
      <c r="AF487" s="16" t="s">
        <v>3020</v>
      </c>
      <c r="AG487" s="16" t="s">
        <v>3021</v>
      </c>
      <c r="AH487" s="16"/>
      <c r="AI487" s="39" t="s">
        <v>2998</v>
      </c>
      <c r="AJ487" s="39"/>
      <c r="AK487" s="39"/>
    </row>
    <row r="488" spans="1:37" s="1" customFormat="1" ht="45" customHeight="1" x14ac:dyDescent="0.15">
      <c r="A488" s="18">
        <v>200065</v>
      </c>
      <c r="B488" s="4" t="s">
        <v>2406</v>
      </c>
      <c r="C488" s="18">
        <v>171415</v>
      </c>
      <c r="D488" s="4" t="s">
        <v>1271</v>
      </c>
      <c r="E488" s="4" t="s">
        <v>103</v>
      </c>
      <c r="F488" s="4" t="s">
        <v>83</v>
      </c>
      <c r="G488" s="4" t="s">
        <v>89</v>
      </c>
      <c r="H488" s="4" t="s">
        <v>83</v>
      </c>
      <c r="I488" s="18">
        <v>57685</v>
      </c>
      <c r="J488" s="4" t="s">
        <v>2407</v>
      </c>
      <c r="K488" s="5"/>
      <c r="L488" s="6"/>
      <c r="M488" s="6"/>
      <c r="N488" s="6"/>
      <c r="O488" s="6"/>
      <c r="P488" s="6"/>
      <c r="Q488" s="6"/>
      <c r="R488" s="6"/>
      <c r="S488" s="6"/>
      <c r="T488" s="6"/>
      <c r="U488" s="6"/>
      <c r="V488" s="6"/>
      <c r="W488" s="6"/>
      <c r="X488" s="6"/>
      <c r="Y488" s="6">
        <v>173</v>
      </c>
      <c r="Z488" s="4" t="s">
        <v>1689</v>
      </c>
      <c r="AA488" s="28" t="s">
        <v>1689</v>
      </c>
      <c r="AB488" s="28"/>
      <c r="AC488" s="28" t="s">
        <v>1689</v>
      </c>
      <c r="AD488" s="28"/>
      <c r="AE488" s="4"/>
      <c r="AF488" s="4" t="s">
        <v>94</v>
      </c>
      <c r="AG488" s="4" t="s">
        <v>69</v>
      </c>
      <c r="AH488" s="4"/>
      <c r="AI488" s="28" t="s">
        <v>83</v>
      </c>
      <c r="AJ488" s="28"/>
      <c r="AK488" s="28"/>
    </row>
    <row r="489" spans="1:37" s="1" customFormat="1" ht="45" customHeight="1" x14ac:dyDescent="0.15">
      <c r="A489" s="20">
        <v>200065</v>
      </c>
      <c r="B489" s="7" t="s">
        <v>2406</v>
      </c>
      <c r="C489" s="20">
        <v>171415</v>
      </c>
      <c r="D489" s="7" t="s">
        <v>1271</v>
      </c>
      <c r="E489" s="7" t="s">
        <v>103</v>
      </c>
      <c r="F489" s="7" t="s">
        <v>83</v>
      </c>
      <c r="G489" s="7" t="s">
        <v>61</v>
      </c>
      <c r="H489" s="7" t="s">
        <v>83</v>
      </c>
      <c r="I489" s="20">
        <v>57756</v>
      </c>
      <c r="J489" s="7" t="s">
        <v>2522</v>
      </c>
      <c r="K489" s="8"/>
      <c r="L489" s="9"/>
      <c r="M489" s="9"/>
      <c r="N489" s="9"/>
      <c r="O489" s="9"/>
      <c r="P489" s="9">
        <v>1438</v>
      </c>
      <c r="Q489" s="9"/>
      <c r="R489" s="9"/>
      <c r="S489" s="9">
        <v>377</v>
      </c>
      <c r="T489" s="9"/>
      <c r="U489" s="9"/>
      <c r="V489" s="9"/>
      <c r="W489" s="9"/>
      <c r="X489" s="9">
        <v>1815</v>
      </c>
      <c r="Y489" s="9"/>
      <c r="Z489" s="7" t="s">
        <v>2352</v>
      </c>
      <c r="AA489" s="27" t="s">
        <v>2352</v>
      </c>
      <c r="AB489" s="27"/>
      <c r="AC489" s="27" t="s">
        <v>2352</v>
      </c>
      <c r="AD489" s="27"/>
      <c r="AE489" s="7"/>
      <c r="AF489" s="7" t="s">
        <v>94</v>
      </c>
      <c r="AG489" s="7" t="s">
        <v>69</v>
      </c>
      <c r="AH489" s="7"/>
      <c r="AI489" s="27" t="s">
        <v>83</v>
      </c>
      <c r="AJ489" s="27"/>
      <c r="AK489" s="27"/>
    </row>
    <row r="490" spans="1:37" s="1" customFormat="1" ht="45" customHeight="1" x14ac:dyDescent="0.15">
      <c r="A490" s="16" t="s">
        <v>3001</v>
      </c>
      <c r="B490" s="2" t="s">
        <v>10</v>
      </c>
      <c r="C490" s="16" t="s">
        <v>11</v>
      </c>
      <c r="D490" s="2" t="s">
        <v>12</v>
      </c>
      <c r="E490" s="2" t="s">
        <v>13</v>
      </c>
      <c r="F490" s="2" t="s">
        <v>14</v>
      </c>
      <c r="G490" s="2" t="s">
        <v>15</v>
      </c>
      <c r="H490" s="17" t="s">
        <v>16</v>
      </c>
      <c r="I490" s="16" t="s">
        <v>3002</v>
      </c>
      <c r="J490" s="2" t="s">
        <v>3003</v>
      </c>
      <c r="K490" s="3" t="s">
        <v>3004</v>
      </c>
      <c r="L490" s="3" t="s">
        <v>20</v>
      </c>
      <c r="M490" s="3" t="s">
        <v>21</v>
      </c>
      <c r="N490" s="3" t="s">
        <v>22</v>
      </c>
      <c r="O490" s="3" t="s">
        <v>3005</v>
      </c>
      <c r="P490" s="3" t="s">
        <v>3006</v>
      </c>
      <c r="Q490" s="3" t="s">
        <v>3007</v>
      </c>
      <c r="R490" s="3" t="s">
        <v>3008</v>
      </c>
      <c r="S490" s="3" t="s">
        <v>3009</v>
      </c>
      <c r="T490" s="3" t="s">
        <v>3010</v>
      </c>
      <c r="U490" s="3" t="s">
        <v>3011</v>
      </c>
      <c r="V490" s="3" t="s">
        <v>3012</v>
      </c>
      <c r="W490" s="3" t="s">
        <v>3013</v>
      </c>
      <c r="X490" s="3" t="s">
        <v>3014</v>
      </c>
      <c r="Y490" s="3" t="s">
        <v>3015</v>
      </c>
      <c r="Z490" s="16" t="s">
        <v>3016</v>
      </c>
      <c r="AA490" s="39" t="s">
        <v>3017</v>
      </c>
      <c r="AB490" s="39"/>
      <c r="AC490" s="39" t="s">
        <v>3018</v>
      </c>
      <c r="AD490" s="39"/>
      <c r="AE490" s="16" t="s">
        <v>3019</v>
      </c>
      <c r="AF490" s="16" t="s">
        <v>3020</v>
      </c>
      <c r="AG490" s="16" t="s">
        <v>3021</v>
      </c>
      <c r="AH490" s="16"/>
      <c r="AI490" s="39" t="s">
        <v>2998</v>
      </c>
      <c r="AJ490" s="39"/>
      <c r="AK490" s="39"/>
    </row>
    <row r="491" spans="1:37" s="1" customFormat="1" ht="45" customHeight="1" x14ac:dyDescent="0.15">
      <c r="A491" s="18">
        <v>200066</v>
      </c>
      <c r="B491" s="4" t="s">
        <v>2485</v>
      </c>
      <c r="C491" s="18">
        <v>171415</v>
      </c>
      <c r="D491" s="4" t="s">
        <v>1271</v>
      </c>
      <c r="E491" s="4" t="s">
        <v>103</v>
      </c>
      <c r="F491" s="4" t="s">
        <v>83</v>
      </c>
      <c r="G491" s="4" t="s">
        <v>134</v>
      </c>
      <c r="H491" s="4" t="s">
        <v>83</v>
      </c>
      <c r="I491" s="18">
        <v>57728</v>
      </c>
      <c r="J491" s="4" t="s">
        <v>2486</v>
      </c>
      <c r="K491" s="5"/>
      <c r="L491" s="6"/>
      <c r="M491" s="6"/>
      <c r="N491" s="6"/>
      <c r="O491" s="6"/>
      <c r="P491" s="6"/>
      <c r="Q491" s="6"/>
      <c r="R491" s="6"/>
      <c r="S491" s="6"/>
      <c r="T491" s="6"/>
      <c r="U491" s="6"/>
      <c r="V491" s="6"/>
      <c r="W491" s="6"/>
      <c r="X491" s="6"/>
      <c r="Y491" s="14">
        <v>-415</v>
      </c>
      <c r="Z491" s="4" t="s">
        <v>1689</v>
      </c>
      <c r="AA491" s="28" t="s">
        <v>1689</v>
      </c>
      <c r="AB491" s="28"/>
      <c r="AC491" s="28" t="s">
        <v>1689</v>
      </c>
      <c r="AD491" s="28"/>
      <c r="AE491" s="4"/>
      <c r="AF491" s="4" t="s">
        <v>94</v>
      </c>
      <c r="AG491" s="4" t="s">
        <v>69</v>
      </c>
      <c r="AH491" s="4"/>
      <c r="AI491" s="28" t="s">
        <v>83</v>
      </c>
      <c r="AJ491" s="28"/>
      <c r="AK491" s="28"/>
    </row>
    <row r="492" spans="1:37" s="1" customFormat="1" ht="45" customHeight="1" x14ac:dyDescent="0.15">
      <c r="A492" s="20">
        <v>200066</v>
      </c>
      <c r="B492" s="7" t="s">
        <v>2485</v>
      </c>
      <c r="C492" s="20">
        <v>171415</v>
      </c>
      <c r="D492" s="7" t="s">
        <v>1271</v>
      </c>
      <c r="E492" s="7" t="s">
        <v>103</v>
      </c>
      <c r="F492" s="7" t="s">
        <v>83</v>
      </c>
      <c r="G492" s="7" t="s">
        <v>61</v>
      </c>
      <c r="H492" s="7" t="s">
        <v>83</v>
      </c>
      <c r="I492" s="20">
        <v>57773</v>
      </c>
      <c r="J492" s="7" t="s">
        <v>2541</v>
      </c>
      <c r="K492" s="8"/>
      <c r="L492" s="9"/>
      <c r="M492" s="9"/>
      <c r="N492" s="9"/>
      <c r="O492" s="9"/>
      <c r="P492" s="9">
        <v>8405</v>
      </c>
      <c r="Q492" s="9"/>
      <c r="R492" s="9"/>
      <c r="S492" s="9">
        <v>377</v>
      </c>
      <c r="T492" s="9"/>
      <c r="U492" s="9"/>
      <c r="V492" s="9"/>
      <c r="W492" s="9"/>
      <c r="X492" s="9">
        <v>8782</v>
      </c>
      <c r="Y492" s="9"/>
      <c r="Z492" s="7" t="s">
        <v>2352</v>
      </c>
      <c r="AA492" s="27" t="s">
        <v>2352</v>
      </c>
      <c r="AB492" s="27"/>
      <c r="AC492" s="27" t="s">
        <v>2352</v>
      </c>
      <c r="AD492" s="27"/>
      <c r="AE492" s="7"/>
      <c r="AF492" s="7" t="s">
        <v>94</v>
      </c>
      <c r="AG492" s="7" t="s">
        <v>69</v>
      </c>
      <c r="AH492" s="7"/>
      <c r="AI492" s="27" t="s">
        <v>83</v>
      </c>
      <c r="AJ492" s="27"/>
      <c r="AK492" s="27"/>
    </row>
    <row r="493" spans="1:37" s="1" customFormat="1" ht="45" customHeight="1" x14ac:dyDescent="0.15">
      <c r="A493" s="16" t="s">
        <v>3001</v>
      </c>
      <c r="B493" s="2" t="s">
        <v>10</v>
      </c>
      <c r="C493" s="16" t="s">
        <v>11</v>
      </c>
      <c r="D493" s="2" t="s">
        <v>12</v>
      </c>
      <c r="E493" s="2" t="s">
        <v>13</v>
      </c>
      <c r="F493" s="2" t="s">
        <v>14</v>
      </c>
      <c r="G493" s="2" t="s">
        <v>15</v>
      </c>
      <c r="H493" s="17" t="s">
        <v>16</v>
      </c>
      <c r="I493" s="16" t="s">
        <v>3002</v>
      </c>
      <c r="J493" s="2" t="s">
        <v>3003</v>
      </c>
      <c r="K493" s="3" t="s">
        <v>3004</v>
      </c>
      <c r="L493" s="3" t="s">
        <v>20</v>
      </c>
      <c r="M493" s="3" t="s">
        <v>21</v>
      </c>
      <c r="N493" s="3" t="s">
        <v>22</v>
      </c>
      <c r="O493" s="3" t="s">
        <v>3005</v>
      </c>
      <c r="P493" s="3" t="s">
        <v>3006</v>
      </c>
      <c r="Q493" s="3" t="s">
        <v>3007</v>
      </c>
      <c r="R493" s="3" t="s">
        <v>3008</v>
      </c>
      <c r="S493" s="3" t="s">
        <v>3009</v>
      </c>
      <c r="T493" s="3" t="s">
        <v>3010</v>
      </c>
      <c r="U493" s="3" t="s">
        <v>3011</v>
      </c>
      <c r="V493" s="3" t="s">
        <v>3012</v>
      </c>
      <c r="W493" s="3" t="s">
        <v>3013</v>
      </c>
      <c r="X493" s="3" t="s">
        <v>3014</v>
      </c>
      <c r="Y493" s="3" t="s">
        <v>3015</v>
      </c>
      <c r="Z493" s="16" t="s">
        <v>3016</v>
      </c>
      <c r="AA493" s="39" t="s">
        <v>3017</v>
      </c>
      <c r="AB493" s="39"/>
      <c r="AC493" s="39" t="s">
        <v>3018</v>
      </c>
      <c r="AD493" s="39"/>
      <c r="AE493" s="16" t="s">
        <v>3019</v>
      </c>
      <c r="AF493" s="16" t="s">
        <v>3020</v>
      </c>
      <c r="AG493" s="16" t="s">
        <v>3021</v>
      </c>
      <c r="AH493" s="16"/>
      <c r="AI493" s="39" t="s">
        <v>2998</v>
      </c>
      <c r="AJ493" s="39"/>
      <c r="AK493" s="39"/>
    </row>
    <row r="494" spans="1:37" s="1" customFormat="1" ht="45" customHeight="1" x14ac:dyDescent="0.15">
      <c r="A494" s="18">
        <v>200067</v>
      </c>
      <c r="B494" s="4" t="s">
        <v>2440</v>
      </c>
      <c r="C494" s="18">
        <v>171415</v>
      </c>
      <c r="D494" s="4" t="s">
        <v>1271</v>
      </c>
      <c r="E494" s="4" t="s">
        <v>103</v>
      </c>
      <c r="F494" s="4" t="s">
        <v>83</v>
      </c>
      <c r="G494" s="4" t="s">
        <v>89</v>
      </c>
      <c r="H494" s="4" t="s">
        <v>83</v>
      </c>
      <c r="I494" s="18">
        <v>57705</v>
      </c>
      <c r="J494" s="4" t="s">
        <v>2441</v>
      </c>
      <c r="K494" s="5"/>
      <c r="L494" s="6"/>
      <c r="M494" s="6"/>
      <c r="N494" s="6"/>
      <c r="O494" s="6"/>
      <c r="P494" s="6"/>
      <c r="Q494" s="6"/>
      <c r="R494" s="6"/>
      <c r="S494" s="6"/>
      <c r="T494" s="6"/>
      <c r="U494" s="6"/>
      <c r="V494" s="6"/>
      <c r="W494" s="6"/>
      <c r="X494" s="6"/>
      <c r="Y494" s="6">
        <v>53308</v>
      </c>
      <c r="Z494" s="4" t="s">
        <v>1689</v>
      </c>
      <c r="AA494" s="28" t="s">
        <v>1689</v>
      </c>
      <c r="AB494" s="28"/>
      <c r="AC494" s="28" t="s">
        <v>1689</v>
      </c>
      <c r="AD494" s="28"/>
      <c r="AE494" s="4"/>
      <c r="AF494" s="4" t="s">
        <v>94</v>
      </c>
      <c r="AG494" s="4" t="s">
        <v>69</v>
      </c>
      <c r="AH494" s="4"/>
      <c r="AI494" s="28" t="s">
        <v>83</v>
      </c>
      <c r="AJ494" s="28"/>
      <c r="AK494" s="28"/>
    </row>
    <row r="495" spans="1:37" s="1" customFormat="1" ht="45" customHeight="1" x14ac:dyDescent="0.15">
      <c r="A495" s="20">
        <v>200067</v>
      </c>
      <c r="B495" s="7" t="s">
        <v>2440</v>
      </c>
      <c r="C495" s="20">
        <v>171415</v>
      </c>
      <c r="D495" s="7" t="s">
        <v>1271</v>
      </c>
      <c r="E495" s="7" t="s">
        <v>103</v>
      </c>
      <c r="F495" s="7" t="s">
        <v>83</v>
      </c>
      <c r="G495" s="7" t="s">
        <v>61</v>
      </c>
      <c r="H495" s="7" t="s">
        <v>83</v>
      </c>
      <c r="I495" s="20">
        <v>57767</v>
      </c>
      <c r="J495" s="7" t="s">
        <v>2535</v>
      </c>
      <c r="K495" s="8"/>
      <c r="L495" s="9"/>
      <c r="M495" s="9"/>
      <c r="N495" s="9"/>
      <c r="O495" s="9"/>
      <c r="P495" s="9">
        <v>99147</v>
      </c>
      <c r="Q495" s="9"/>
      <c r="R495" s="9"/>
      <c r="S495" s="9">
        <v>3774</v>
      </c>
      <c r="T495" s="9"/>
      <c r="U495" s="9"/>
      <c r="V495" s="9"/>
      <c r="W495" s="9"/>
      <c r="X495" s="9">
        <v>102921</v>
      </c>
      <c r="Y495" s="9"/>
      <c r="Z495" s="7" t="s">
        <v>2352</v>
      </c>
      <c r="AA495" s="27" t="s">
        <v>2352</v>
      </c>
      <c r="AB495" s="27"/>
      <c r="AC495" s="27" t="s">
        <v>2352</v>
      </c>
      <c r="AD495" s="27"/>
      <c r="AE495" s="7"/>
      <c r="AF495" s="7" t="s">
        <v>94</v>
      </c>
      <c r="AG495" s="7" t="s">
        <v>69</v>
      </c>
      <c r="AH495" s="7"/>
      <c r="AI495" s="27" t="s">
        <v>83</v>
      </c>
      <c r="AJ495" s="27"/>
      <c r="AK495" s="27"/>
    </row>
    <row r="496" spans="1:37" s="1" customFormat="1" ht="45" customHeight="1" x14ac:dyDescent="0.15">
      <c r="A496" s="16" t="s">
        <v>3001</v>
      </c>
      <c r="B496" s="2" t="s">
        <v>10</v>
      </c>
      <c r="C496" s="16" t="s">
        <v>11</v>
      </c>
      <c r="D496" s="2" t="s">
        <v>12</v>
      </c>
      <c r="E496" s="2" t="s">
        <v>13</v>
      </c>
      <c r="F496" s="2" t="s">
        <v>14</v>
      </c>
      <c r="G496" s="2" t="s">
        <v>15</v>
      </c>
      <c r="H496" s="17" t="s">
        <v>16</v>
      </c>
      <c r="I496" s="16" t="s">
        <v>3002</v>
      </c>
      <c r="J496" s="2" t="s">
        <v>3003</v>
      </c>
      <c r="K496" s="3" t="s">
        <v>3004</v>
      </c>
      <c r="L496" s="3" t="s">
        <v>20</v>
      </c>
      <c r="M496" s="3" t="s">
        <v>21</v>
      </c>
      <c r="N496" s="3" t="s">
        <v>22</v>
      </c>
      <c r="O496" s="3" t="s">
        <v>3005</v>
      </c>
      <c r="P496" s="3" t="s">
        <v>3006</v>
      </c>
      <c r="Q496" s="3" t="s">
        <v>3007</v>
      </c>
      <c r="R496" s="3" t="s">
        <v>3008</v>
      </c>
      <c r="S496" s="3" t="s">
        <v>3009</v>
      </c>
      <c r="T496" s="3" t="s">
        <v>3010</v>
      </c>
      <c r="U496" s="3" t="s">
        <v>3011</v>
      </c>
      <c r="V496" s="3" t="s">
        <v>3012</v>
      </c>
      <c r="W496" s="3" t="s">
        <v>3013</v>
      </c>
      <c r="X496" s="3" t="s">
        <v>3014</v>
      </c>
      <c r="Y496" s="3" t="s">
        <v>3015</v>
      </c>
      <c r="Z496" s="16" t="s">
        <v>3016</v>
      </c>
      <c r="AA496" s="39" t="s">
        <v>3017</v>
      </c>
      <c r="AB496" s="39"/>
      <c r="AC496" s="39" t="s">
        <v>3018</v>
      </c>
      <c r="AD496" s="39"/>
      <c r="AE496" s="16" t="s">
        <v>3019</v>
      </c>
      <c r="AF496" s="16" t="s">
        <v>3020</v>
      </c>
      <c r="AG496" s="16" t="s">
        <v>3021</v>
      </c>
      <c r="AH496" s="16"/>
      <c r="AI496" s="39" t="s">
        <v>2998</v>
      </c>
      <c r="AJ496" s="39"/>
      <c r="AK496" s="39"/>
    </row>
    <row r="497" spans="1:37" s="1" customFormat="1" ht="45" customHeight="1" x14ac:dyDescent="0.15">
      <c r="A497" s="18">
        <v>200068</v>
      </c>
      <c r="B497" s="4" t="s">
        <v>2390</v>
      </c>
      <c r="C497" s="18">
        <v>171415</v>
      </c>
      <c r="D497" s="4" t="s">
        <v>1271</v>
      </c>
      <c r="E497" s="4" t="s">
        <v>103</v>
      </c>
      <c r="F497" s="4" t="s">
        <v>83</v>
      </c>
      <c r="G497" s="4" t="s">
        <v>89</v>
      </c>
      <c r="H497" s="4" t="s">
        <v>83</v>
      </c>
      <c r="I497" s="18">
        <v>57676</v>
      </c>
      <c r="J497" s="4" t="s">
        <v>2391</v>
      </c>
      <c r="K497" s="5"/>
      <c r="L497" s="6"/>
      <c r="M497" s="6"/>
      <c r="N497" s="6"/>
      <c r="O497" s="6"/>
      <c r="P497" s="6"/>
      <c r="Q497" s="6"/>
      <c r="R497" s="6"/>
      <c r="S497" s="6"/>
      <c r="T497" s="6"/>
      <c r="U497" s="6"/>
      <c r="V497" s="6"/>
      <c r="W497" s="6"/>
      <c r="X497" s="6"/>
      <c r="Y497" s="6">
        <v>2369</v>
      </c>
      <c r="Z497" s="4" t="s">
        <v>1689</v>
      </c>
      <c r="AA497" s="28" t="s">
        <v>1689</v>
      </c>
      <c r="AB497" s="28"/>
      <c r="AC497" s="28" t="s">
        <v>1689</v>
      </c>
      <c r="AD497" s="28"/>
      <c r="AE497" s="4"/>
      <c r="AF497" s="4" t="s">
        <v>94</v>
      </c>
      <c r="AG497" s="4" t="s">
        <v>69</v>
      </c>
      <c r="AH497" s="4"/>
      <c r="AI497" s="28" t="s">
        <v>83</v>
      </c>
      <c r="AJ497" s="28"/>
      <c r="AK497" s="28"/>
    </row>
    <row r="498" spans="1:37" s="1" customFormat="1" ht="45" customHeight="1" x14ac:dyDescent="0.15">
      <c r="A498" s="20">
        <v>200068</v>
      </c>
      <c r="B498" s="7" t="s">
        <v>2390</v>
      </c>
      <c r="C498" s="20">
        <v>171415</v>
      </c>
      <c r="D498" s="7" t="s">
        <v>1271</v>
      </c>
      <c r="E498" s="7" t="s">
        <v>103</v>
      </c>
      <c r="F498" s="7" t="s">
        <v>83</v>
      </c>
      <c r="G498" s="7" t="s">
        <v>61</v>
      </c>
      <c r="H498" s="7" t="s">
        <v>83</v>
      </c>
      <c r="I498" s="20">
        <v>57678</v>
      </c>
      <c r="J498" s="7" t="s">
        <v>2394</v>
      </c>
      <c r="K498" s="8"/>
      <c r="L498" s="9"/>
      <c r="M498" s="9"/>
      <c r="N498" s="9"/>
      <c r="O498" s="9"/>
      <c r="P498" s="9"/>
      <c r="Q498" s="9"/>
      <c r="R498" s="9"/>
      <c r="S498" s="9">
        <v>1510</v>
      </c>
      <c r="T498" s="9"/>
      <c r="U498" s="9"/>
      <c r="V498" s="9"/>
      <c r="W498" s="9"/>
      <c r="X498" s="9">
        <v>1510</v>
      </c>
      <c r="Y498" s="9"/>
      <c r="Z498" s="7" t="s">
        <v>2359</v>
      </c>
      <c r="AA498" s="27" t="s">
        <v>2359</v>
      </c>
      <c r="AB498" s="27"/>
      <c r="AC498" s="27" t="s">
        <v>2359</v>
      </c>
      <c r="AD498" s="27"/>
      <c r="AE498" s="7"/>
      <c r="AF498" s="7" t="s">
        <v>94</v>
      </c>
      <c r="AG498" s="7" t="s">
        <v>69</v>
      </c>
      <c r="AH498" s="7"/>
      <c r="AI498" s="27" t="s">
        <v>83</v>
      </c>
      <c r="AJ498" s="27"/>
      <c r="AK498" s="27"/>
    </row>
    <row r="499" spans="1:37" s="1" customFormat="1" ht="45" customHeight="1" x14ac:dyDescent="0.15">
      <c r="A499" s="16" t="s">
        <v>3001</v>
      </c>
      <c r="B499" s="2" t="s">
        <v>10</v>
      </c>
      <c r="C499" s="16" t="s">
        <v>11</v>
      </c>
      <c r="D499" s="2" t="s">
        <v>12</v>
      </c>
      <c r="E499" s="2" t="s">
        <v>13</v>
      </c>
      <c r="F499" s="2" t="s">
        <v>14</v>
      </c>
      <c r="G499" s="2" t="s">
        <v>15</v>
      </c>
      <c r="H499" s="17" t="s">
        <v>16</v>
      </c>
      <c r="I499" s="16" t="s">
        <v>3002</v>
      </c>
      <c r="J499" s="2" t="s">
        <v>3003</v>
      </c>
      <c r="K499" s="3" t="s">
        <v>3004</v>
      </c>
      <c r="L499" s="3" t="s">
        <v>20</v>
      </c>
      <c r="M499" s="3" t="s">
        <v>21</v>
      </c>
      <c r="N499" s="3" t="s">
        <v>22</v>
      </c>
      <c r="O499" s="3" t="s">
        <v>3005</v>
      </c>
      <c r="P499" s="3" t="s">
        <v>3006</v>
      </c>
      <c r="Q499" s="3" t="s">
        <v>3007</v>
      </c>
      <c r="R499" s="3" t="s">
        <v>3008</v>
      </c>
      <c r="S499" s="3" t="s">
        <v>3009</v>
      </c>
      <c r="T499" s="3" t="s">
        <v>3010</v>
      </c>
      <c r="U499" s="3" t="s">
        <v>3011</v>
      </c>
      <c r="V499" s="3" t="s">
        <v>3012</v>
      </c>
      <c r="W499" s="3" t="s">
        <v>3013</v>
      </c>
      <c r="X499" s="3" t="s">
        <v>3014</v>
      </c>
      <c r="Y499" s="3" t="s">
        <v>3015</v>
      </c>
      <c r="Z499" s="16" t="s">
        <v>3016</v>
      </c>
      <c r="AA499" s="39" t="s">
        <v>3017</v>
      </c>
      <c r="AB499" s="39"/>
      <c r="AC499" s="39" t="s">
        <v>3018</v>
      </c>
      <c r="AD499" s="39"/>
      <c r="AE499" s="16" t="s">
        <v>3019</v>
      </c>
      <c r="AF499" s="16" t="s">
        <v>3020</v>
      </c>
      <c r="AG499" s="16" t="s">
        <v>3021</v>
      </c>
      <c r="AH499" s="16"/>
      <c r="AI499" s="39" t="s">
        <v>2998</v>
      </c>
      <c r="AJ499" s="39"/>
      <c r="AK499" s="39"/>
    </row>
    <row r="500" spans="1:37" s="1" customFormat="1" ht="45" customHeight="1" x14ac:dyDescent="0.15">
      <c r="A500" s="18">
        <v>200070</v>
      </c>
      <c r="B500" s="4" t="s">
        <v>2523</v>
      </c>
      <c r="C500" s="18">
        <v>171415</v>
      </c>
      <c r="D500" s="4" t="s">
        <v>1271</v>
      </c>
      <c r="E500" s="4" t="s">
        <v>103</v>
      </c>
      <c r="F500" s="4" t="s">
        <v>83</v>
      </c>
      <c r="G500" s="4" t="s">
        <v>89</v>
      </c>
      <c r="H500" s="4" t="s">
        <v>83</v>
      </c>
      <c r="I500" s="18">
        <v>57757</v>
      </c>
      <c r="J500" s="4" t="s">
        <v>2524</v>
      </c>
      <c r="K500" s="5"/>
      <c r="L500" s="6"/>
      <c r="M500" s="6"/>
      <c r="N500" s="6"/>
      <c r="O500" s="6"/>
      <c r="P500" s="6"/>
      <c r="Q500" s="6"/>
      <c r="R500" s="6"/>
      <c r="S500" s="6"/>
      <c r="T500" s="6"/>
      <c r="U500" s="6"/>
      <c r="V500" s="6"/>
      <c r="W500" s="6"/>
      <c r="X500" s="6"/>
      <c r="Y500" s="6">
        <v>62144</v>
      </c>
      <c r="Z500" s="4" t="s">
        <v>1689</v>
      </c>
      <c r="AA500" s="28" t="s">
        <v>1689</v>
      </c>
      <c r="AB500" s="28"/>
      <c r="AC500" s="28" t="s">
        <v>1689</v>
      </c>
      <c r="AD500" s="28"/>
      <c r="AE500" s="4"/>
      <c r="AF500" s="4" t="s">
        <v>94</v>
      </c>
      <c r="AG500" s="4" t="s">
        <v>69</v>
      </c>
      <c r="AH500" s="4"/>
      <c r="AI500" s="28" t="s">
        <v>83</v>
      </c>
      <c r="AJ500" s="28"/>
      <c r="AK500" s="28"/>
    </row>
    <row r="501" spans="1:37" s="1" customFormat="1" ht="45" customHeight="1" x14ac:dyDescent="0.15">
      <c r="A501" s="20">
        <v>200070</v>
      </c>
      <c r="B501" s="7" t="s">
        <v>2523</v>
      </c>
      <c r="C501" s="20">
        <v>171415</v>
      </c>
      <c r="D501" s="7" t="s">
        <v>1271</v>
      </c>
      <c r="E501" s="7" t="s">
        <v>103</v>
      </c>
      <c r="F501" s="7" t="s">
        <v>83</v>
      </c>
      <c r="G501" s="7" t="s">
        <v>61</v>
      </c>
      <c r="H501" s="7" t="s">
        <v>83</v>
      </c>
      <c r="I501" s="20">
        <v>57759</v>
      </c>
      <c r="J501" s="7" t="s">
        <v>2526</v>
      </c>
      <c r="K501" s="8"/>
      <c r="L501" s="9"/>
      <c r="M501" s="9"/>
      <c r="N501" s="9"/>
      <c r="O501" s="9"/>
      <c r="P501" s="9">
        <v>209326</v>
      </c>
      <c r="Q501" s="9"/>
      <c r="R501" s="9"/>
      <c r="S501" s="9">
        <v>7551</v>
      </c>
      <c r="T501" s="9"/>
      <c r="U501" s="9"/>
      <c r="V501" s="9"/>
      <c r="W501" s="9"/>
      <c r="X501" s="9">
        <v>216877</v>
      </c>
      <c r="Y501" s="9"/>
      <c r="Z501" s="7" t="s">
        <v>2359</v>
      </c>
      <c r="AA501" s="27" t="s">
        <v>2359</v>
      </c>
      <c r="AB501" s="27"/>
      <c r="AC501" s="27" t="s">
        <v>2359</v>
      </c>
      <c r="AD501" s="27"/>
      <c r="AE501" s="7"/>
      <c r="AF501" s="7" t="s">
        <v>94</v>
      </c>
      <c r="AG501" s="7" t="s">
        <v>69</v>
      </c>
      <c r="AH501" s="7"/>
      <c r="AI501" s="27" t="s">
        <v>83</v>
      </c>
      <c r="AJ501" s="27"/>
      <c r="AK501" s="27"/>
    </row>
    <row r="502" spans="1:37" s="1" customFormat="1" ht="45" customHeight="1" x14ac:dyDescent="0.15">
      <c r="A502" s="16" t="s">
        <v>3001</v>
      </c>
      <c r="B502" s="2" t="s">
        <v>10</v>
      </c>
      <c r="C502" s="16" t="s">
        <v>11</v>
      </c>
      <c r="D502" s="2" t="s">
        <v>12</v>
      </c>
      <c r="E502" s="2" t="s">
        <v>13</v>
      </c>
      <c r="F502" s="2" t="s">
        <v>14</v>
      </c>
      <c r="G502" s="2" t="s">
        <v>15</v>
      </c>
      <c r="H502" s="17" t="s">
        <v>16</v>
      </c>
      <c r="I502" s="16" t="s">
        <v>3002</v>
      </c>
      <c r="J502" s="2" t="s">
        <v>3003</v>
      </c>
      <c r="K502" s="3" t="s">
        <v>3004</v>
      </c>
      <c r="L502" s="3" t="s">
        <v>20</v>
      </c>
      <c r="M502" s="3" t="s">
        <v>21</v>
      </c>
      <c r="N502" s="3" t="s">
        <v>22</v>
      </c>
      <c r="O502" s="3" t="s">
        <v>3005</v>
      </c>
      <c r="P502" s="3" t="s">
        <v>3006</v>
      </c>
      <c r="Q502" s="3" t="s">
        <v>3007</v>
      </c>
      <c r="R502" s="3" t="s">
        <v>3008</v>
      </c>
      <c r="S502" s="3" t="s">
        <v>3009</v>
      </c>
      <c r="T502" s="3" t="s">
        <v>3010</v>
      </c>
      <c r="U502" s="3" t="s">
        <v>3011</v>
      </c>
      <c r="V502" s="3" t="s">
        <v>3012</v>
      </c>
      <c r="W502" s="3" t="s">
        <v>3013</v>
      </c>
      <c r="X502" s="3" t="s">
        <v>3014</v>
      </c>
      <c r="Y502" s="3" t="s">
        <v>3015</v>
      </c>
      <c r="Z502" s="16" t="s">
        <v>3016</v>
      </c>
      <c r="AA502" s="39" t="s">
        <v>3017</v>
      </c>
      <c r="AB502" s="39"/>
      <c r="AC502" s="39" t="s">
        <v>3018</v>
      </c>
      <c r="AD502" s="39"/>
      <c r="AE502" s="16" t="s">
        <v>3019</v>
      </c>
      <c r="AF502" s="16" t="s">
        <v>3020</v>
      </c>
      <c r="AG502" s="16" t="s">
        <v>3021</v>
      </c>
      <c r="AH502" s="16"/>
      <c r="AI502" s="39" t="s">
        <v>2998</v>
      </c>
      <c r="AJ502" s="39"/>
      <c r="AK502" s="39"/>
    </row>
    <row r="503" spans="1:37" s="1" customFormat="1" ht="45" customHeight="1" x14ac:dyDescent="0.15">
      <c r="A503" s="18">
        <v>200071</v>
      </c>
      <c r="B503" s="4" t="s">
        <v>2381</v>
      </c>
      <c r="C503" s="18">
        <v>171415</v>
      </c>
      <c r="D503" s="4" t="s">
        <v>1271</v>
      </c>
      <c r="E503" s="4" t="s">
        <v>103</v>
      </c>
      <c r="F503" s="4" t="s">
        <v>83</v>
      </c>
      <c r="G503" s="4" t="s">
        <v>89</v>
      </c>
      <c r="H503" s="4" t="s">
        <v>83</v>
      </c>
      <c r="I503" s="18">
        <v>57671</v>
      </c>
      <c r="J503" s="4" t="s">
        <v>2382</v>
      </c>
      <c r="K503" s="5"/>
      <c r="L503" s="6"/>
      <c r="M503" s="6"/>
      <c r="N503" s="6"/>
      <c r="O503" s="6"/>
      <c r="P503" s="6"/>
      <c r="Q503" s="6"/>
      <c r="R503" s="6"/>
      <c r="S503" s="6"/>
      <c r="T503" s="6"/>
      <c r="U503" s="6"/>
      <c r="V503" s="6"/>
      <c r="W503" s="6"/>
      <c r="X503" s="6"/>
      <c r="Y503" s="6">
        <v>6202</v>
      </c>
      <c r="Z503" s="4" t="s">
        <v>2371</v>
      </c>
      <c r="AA503" s="28" t="s">
        <v>2371</v>
      </c>
      <c r="AB503" s="28"/>
      <c r="AC503" s="28" t="s">
        <v>2371</v>
      </c>
      <c r="AD503" s="28"/>
      <c r="AE503" s="4"/>
      <c r="AF503" s="4" t="s">
        <v>94</v>
      </c>
      <c r="AG503" s="4" t="s">
        <v>69</v>
      </c>
      <c r="AH503" s="4"/>
      <c r="AI503" s="28" t="s">
        <v>83</v>
      </c>
      <c r="AJ503" s="28"/>
      <c r="AK503" s="28"/>
    </row>
    <row r="504" spans="1:37" s="1" customFormat="1" ht="45" customHeight="1" x14ac:dyDescent="0.15">
      <c r="A504" s="20">
        <v>200071</v>
      </c>
      <c r="B504" s="7" t="s">
        <v>2381</v>
      </c>
      <c r="C504" s="20">
        <v>171415</v>
      </c>
      <c r="D504" s="7" t="s">
        <v>1271</v>
      </c>
      <c r="E504" s="7" t="s">
        <v>103</v>
      </c>
      <c r="F504" s="7" t="s">
        <v>83</v>
      </c>
      <c r="G504" s="7" t="s">
        <v>61</v>
      </c>
      <c r="H504" s="7" t="s">
        <v>83</v>
      </c>
      <c r="I504" s="20">
        <v>57741</v>
      </c>
      <c r="J504" s="7" t="s">
        <v>2504</v>
      </c>
      <c r="K504" s="8"/>
      <c r="L504" s="9"/>
      <c r="M504" s="9"/>
      <c r="N504" s="9"/>
      <c r="O504" s="9"/>
      <c r="P504" s="9">
        <v>17823</v>
      </c>
      <c r="Q504" s="9"/>
      <c r="R504" s="9"/>
      <c r="S504" s="9">
        <v>755</v>
      </c>
      <c r="T504" s="9"/>
      <c r="U504" s="9"/>
      <c r="V504" s="9"/>
      <c r="W504" s="9"/>
      <c r="X504" s="9">
        <v>18578</v>
      </c>
      <c r="Y504" s="9"/>
      <c r="Z504" s="7" t="s">
        <v>2352</v>
      </c>
      <c r="AA504" s="27" t="s">
        <v>2352</v>
      </c>
      <c r="AB504" s="27"/>
      <c r="AC504" s="27" t="s">
        <v>2352</v>
      </c>
      <c r="AD504" s="27"/>
      <c r="AE504" s="7"/>
      <c r="AF504" s="7" t="s">
        <v>94</v>
      </c>
      <c r="AG504" s="7" t="s">
        <v>69</v>
      </c>
      <c r="AH504" s="7"/>
      <c r="AI504" s="27" t="s">
        <v>83</v>
      </c>
      <c r="AJ504" s="27"/>
      <c r="AK504" s="27"/>
    </row>
    <row r="505" spans="1:37" s="1" customFormat="1" ht="45" customHeight="1" x14ac:dyDescent="0.15">
      <c r="A505" s="16" t="s">
        <v>3001</v>
      </c>
      <c r="B505" s="2" t="s">
        <v>10</v>
      </c>
      <c r="C505" s="16" t="s">
        <v>11</v>
      </c>
      <c r="D505" s="2" t="s">
        <v>12</v>
      </c>
      <c r="E505" s="2" t="s">
        <v>13</v>
      </c>
      <c r="F505" s="2" t="s">
        <v>14</v>
      </c>
      <c r="G505" s="2" t="s">
        <v>15</v>
      </c>
      <c r="H505" s="17" t="s">
        <v>16</v>
      </c>
      <c r="I505" s="16" t="s">
        <v>3002</v>
      </c>
      <c r="J505" s="2" t="s">
        <v>3003</v>
      </c>
      <c r="K505" s="3" t="s">
        <v>3004</v>
      </c>
      <c r="L505" s="3" t="s">
        <v>20</v>
      </c>
      <c r="M505" s="3" t="s">
        <v>21</v>
      </c>
      <c r="N505" s="3" t="s">
        <v>22</v>
      </c>
      <c r="O505" s="3" t="s">
        <v>3005</v>
      </c>
      <c r="P505" s="3" t="s">
        <v>3006</v>
      </c>
      <c r="Q505" s="3" t="s">
        <v>3007</v>
      </c>
      <c r="R505" s="3" t="s">
        <v>3008</v>
      </c>
      <c r="S505" s="3" t="s">
        <v>3009</v>
      </c>
      <c r="T505" s="3" t="s">
        <v>3010</v>
      </c>
      <c r="U505" s="3" t="s">
        <v>3011</v>
      </c>
      <c r="V505" s="3" t="s">
        <v>3012</v>
      </c>
      <c r="W505" s="3" t="s">
        <v>3013</v>
      </c>
      <c r="X505" s="3" t="s">
        <v>3014</v>
      </c>
      <c r="Y505" s="3" t="s">
        <v>3015</v>
      </c>
      <c r="Z505" s="16" t="s">
        <v>3016</v>
      </c>
      <c r="AA505" s="39" t="s">
        <v>3017</v>
      </c>
      <c r="AB505" s="39"/>
      <c r="AC505" s="39" t="s">
        <v>3018</v>
      </c>
      <c r="AD505" s="39"/>
      <c r="AE505" s="16" t="s">
        <v>3019</v>
      </c>
      <c r="AF505" s="16" t="s">
        <v>3020</v>
      </c>
      <c r="AG505" s="16" t="s">
        <v>3021</v>
      </c>
      <c r="AH505" s="16"/>
      <c r="AI505" s="39" t="s">
        <v>2998</v>
      </c>
      <c r="AJ505" s="39"/>
      <c r="AK505" s="39"/>
    </row>
    <row r="506" spans="1:37" s="1" customFormat="1" ht="45" customHeight="1" x14ac:dyDescent="0.15">
      <c r="A506" s="18">
        <v>200074</v>
      </c>
      <c r="B506" s="4" t="s">
        <v>2473</v>
      </c>
      <c r="C506" s="18">
        <v>171415</v>
      </c>
      <c r="D506" s="4" t="s">
        <v>1271</v>
      </c>
      <c r="E506" s="4" t="s">
        <v>103</v>
      </c>
      <c r="F506" s="4" t="s">
        <v>83</v>
      </c>
      <c r="G506" s="4" t="s">
        <v>89</v>
      </c>
      <c r="H506" s="4" t="s">
        <v>83</v>
      </c>
      <c r="I506" s="18">
        <v>57721</v>
      </c>
      <c r="J506" s="4" t="s">
        <v>2474</v>
      </c>
      <c r="K506" s="5"/>
      <c r="L506" s="6"/>
      <c r="M506" s="6"/>
      <c r="N506" s="6"/>
      <c r="O506" s="6"/>
      <c r="P506" s="6"/>
      <c r="Q506" s="6"/>
      <c r="R506" s="6"/>
      <c r="S506" s="6"/>
      <c r="T506" s="6"/>
      <c r="U506" s="6"/>
      <c r="V506" s="6"/>
      <c r="W506" s="6"/>
      <c r="X506" s="6"/>
      <c r="Y506" s="6">
        <v>46680</v>
      </c>
      <c r="Z506" s="4" t="s">
        <v>1689</v>
      </c>
      <c r="AA506" s="28" t="s">
        <v>1689</v>
      </c>
      <c r="AB506" s="28"/>
      <c r="AC506" s="28" t="s">
        <v>1689</v>
      </c>
      <c r="AD506" s="28"/>
      <c r="AE506" s="4"/>
      <c r="AF506" s="4" t="s">
        <v>94</v>
      </c>
      <c r="AG506" s="4" t="s">
        <v>69</v>
      </c>
      <c r="AH506" s="4"/>
      <c r="AI506" s="28" t="s">
        <v>83</v>
      </c>
      <c r="AJ506" s="28"/>
      <c r="AK506" s="28"/>
    </row>
    <row r="507" spans="1:37" s="1" customFormat="1" ht="45" customHeight="1" x14ac:dyDescent="0.15">
      <c r="A507" s="20">
        <v>200074</v>
      </c>
      <c r="B507" s="7" t="s">
        <v>2473</v>
      </c>
      <c r="C507" s="20">
        <v>171415</v>
      </c>
      <c r="D507" s="7" t="s">
        <v>1271</v>
      </c>
      <c r="E507" s="7" t="s">
        <v>103</v>
      </c>
      <c r="F507" s="7" t="s">
        <v>83</v>
      </c>
      <c r="G507" s="7" t="s">
        <v>61</v>
      </c>
      <c r="H507" s="7" t="s">
        <v>83</v>
      </c>
      <c r="I507" s="20">
        <v>57770</v>
      </c>
      <c r="J507" s="7" t="s">
        <v>2538</v>
      </c>
      <c r="K507" s="8"/>
      <c r="L507" s="9"/>
      <c r="M507" s="9"/>
      <c r="N507" s="9"/>
      <c r="O507" s="9"/>
      <c r="P507" s="9">
        <v>77670</v>
      </c>
      <c r="Q507" s="9"/>
      <c r="R507" s="9"/>
      <c r="S507" s="9">
        <v>4908</v>
      </c>
      <c r="T507" s="9"/>
      <c r="U507" s="9"/>
      <c r="V507" s="9"/>
      <c r="W507" s="9"/>
      <c r="X507" s="9">
        <v>82578</v>
      </c>
      <c r="Y507" s="9"/>
      <c r="Z507" s="7" t="s">
        <v>2352</v>
      </c>
      <c r="AA507" s="27" t="s">
        <v>2352</v>
      </c>
      <c r="AB507" s="27"/>
      <c r="AC507" s="27" t="s">
        <v>2352</v>
      </c>
      <c r="AD507" s="27"/>
      <c r="AE507" s="7"/>
      <c r="AF507" s="7" t="s">
        <v>94</v>
      </c>
      <c r="AG507" s="7" t="s">
        <v>69</v>
      </c>
      <c r="AH507" s="7"/>
      <c r="AI507" s="27" t="s">
        <v>83</v>
      </c>
      <c r="AJ507" s="27"/>
      <c r="AK507" s="27"/>
    </row>
    <row r="508" spans="1:37" s="1" customFormat="1" ht="45" customHeight="1" x14ac:dyDescent="0.15">
      <c r="A508" s="16" t="s">
        <v>3001</v>
      </c>
      <c r="B508" s="2" t="s">
        <v>10</v>
      </c>
      <c r="C508" s="16" t="s">
        <v>11</v>
      </c>
      <c r="D508" s="2" t="s">
        <v>12</v>
      </c>
      <c r="E508" s="2" t="s">
        <v>13</v>
      </c>
      <c r="F508" s="2" t="s">
        <v>14</v>
      </c>
      <c r="G508" s="2" t="s">
        <v>15</v>
      </c>
      <c r="H508" s="17" t="s">
        <v>16</v>
      </c>
      <c r="I508" s="16" t="s">
        <v>3002</v>
      </c>
      <c r="J508" s="2" t="s">
        <v>3003</v>
      </c>
      <c r="K508" s="3" t="s">
        <v>3004</v>
      </c>
      <c r="L508" s="3" t="s">
        <v>20</v>
      </c>
      <c r="M508" s="3" t="s">
        <v>21</v>
      </c>
      <c r="N508" s="3" t="s">
        <v>22</v>
      </c>
      <c r="O508" s="3" t="s">
        <v>3005</v>
      </c>
      <c r="P508" s="3" t="s">
        <v>3006</v>
      </c>
      <c r="Q508" s="3" t="s">
        <v>3007</v>
      </c>
      <c r="R508" s="3" t="s">
        <v>3008</v>
      </c>
      <c r="S508" s="3" t="s">
        <v>3009</v>
      </c>
      <c r="T508" s="3" t="s">
        <v>3010</v>
      </c>
      <c r="U508" s="3" t="s">
        <v>3011</v>
      </c>
      <c r="V508" s="3" t="s">
        <v>3012</v>
      </c>
      <c r="W508" s="3" t="s">
        <v>3013</v>
      </c>
      <c r="X508" s="3" t="s">
        <v>3014</v>
      </c>
      <c r="Y508" s="3" t="s">
        <v>3015</v>
      </c>
      <c r="Z508" s="16" t="s">
        <v>3016</v>
      </c>
      <c r="AA508" s="39" t="s">
        <v>3017</v>
      </c>
      <c r="AB508" s="39"/>
      <c r="AC508" s="39" t="s">
        <v>3018</v>
      </c>
      <c r="AD508" s="39"/>
      <c r="AE508" s="16" t="s">
        <v>3019</v>
      </c>
      <c r="AF508" s="16" t="s">
        <v>3020</v>
      </c>
      <c r="AG508" s="16" t="s">
        <v>3021</v>
      </c>
      <c r="AH508" s="16"/>
      <c r="AI508" s="39" t="s">
        <v>2998</v>
      </c>
      <c r="AJ508" s="39"/>
      <c r="AK508" s="39"/>
    </row>
    <row r="509" spans="1:37" s="1" customFormat="1" ht="45" customHeight="1" x14ac:dyDescent="0.15">
      <c r="A509" s="18">
        <v>200076</v>
      </c>
      <c r="B509" s="4" t="s">
        <v>2444</v>
      </c>
      <c r="C509" s="18">
        <v>171415</v>
      </c>
      <c r="D509" s="4" t="s">
        <v>1271</v>
      </c>
      <c r="E509" s="4" t="s">
        <v>103</v>
      </c>
      <c r="F509" s="4" t="s">
        <v>83</v>
      </c>
      <c r="G509" s="4" t="s">
        <v>89</v>
      </c>
      <c r="H509" s="4" t="s">
        <v>83</v>
      </c>
      <c r="I509" s="18">
        <v>57707</v>
      </c>
      <c r="J509" s="4" t="s">
        <v>2445</v>
      </c>
      <c r="K509" s="5"/>
      <c r="L509" s="6"/>
      <c r="M509" s="6"/>
      <c r="N509" s="6"/>
      <c r="O509" s="6"/>
      <c r="P509" s="6"/>
      <c r="Q509" s="6"/>
      <c r="R509" s="6"/>
      <c r="S509" s="6"/>
      <c r="T509" s="6"/>
      <c r="U509" s="6"/>
      <c r="V509" s="6"/>
      <c r="W509" s="6"/>
      <c r="X509" s="6"/>
      <c r="Y509" s="6">
        <v>2942</v>
      </c>
      <c r="Z509" s="4" t="s">
        <v>1689</v>
      </c>
      <c r="AA509" s="28" t="s">
        <v>1689</v>
      </c>
      <c r="AB509" s="28"/>
      <c r="AC509" s="28" t="s">
        <v>1689</v>
      </c>
      <c r="AD509" s="28"/>
      <c r="AE509" s="4"/>
      <c r="AF509" s="4" t="s">
        <v>94</v>
      </c>
      <c r="AG509" s="4" t="s">
        <v>69</v>
      </c>
      <c r="AH509" s="4"/>
      <c r="AI509" s="28" t="s">
        <v>83</v>
      </c>
      <c r="AJ509" s="28"/>
      <c r="AK509" s="28"/>
    </row>
    <row r="510" spans="1:37" s="1" customFormat="1" ht="45" customHeight="1" x14ac:dyDescent="0.15">
      <c r="A510" s="20">
        <v>200076</v>
      </c>
      <c r="B510" s="7" t="s">
        <v>2444</v>
      </c>
      <c r="C510" s="20">
        <v>171415</v>
      </c>
      <c r="D510" s="7" t="s">
        <v>1271</v>
      </c>
      <c r="E510" s="7" t="s">
        <v>103</v>
      </c>
      <c r="F510" s="7" t="s">
        <v>83</v>
      </c>
      <c r="G510" s="7" t="s">
        <v>61</v>
      </c>
      <c r="H510" s="7" t="s">
        <v>83</v>
      </c>
      <c r="I510" s="20">
        <v>57768</v>
      </c>
      <c r="J510" s="7" t="s">
        <v>2536</v>
      </c>
      <c r="K510" s="8"/>
      <c r="L510" s="9"/>
      <c r="M510" s="9"/>
      <c r="N510" s="9"/>
      <c r="O510" s="9">
        <v>2500</v>
      </c>
      <c r="P510" s="9">
        <v>102000</v>
      </c>
      <c r="Q510" s="9"/>
      <c r="R510" s="9"/>
      <c r="S510" s="9">
        <v>1133</v>
      </c>
      <c r="T510" s="9"/>
      <c r="U510" s="9"/>
      <c r="V510" s="9"/>
      <c r="W510" s="9"/>
      <c r="X510" s="9">
        <v>105633</v>
      </c>
      <c r="Y510" s="9"/>
      <c r="Z510" s="7" t="s">
        <v>2352</v>
      </c>
      <c r="AA510" s="27" t="s">
        <v>2352</v>
      </c>
      <c r="AB510" s="27"/>
      <c r="AC510" s="27" t="s">
        <v>2352</v>
      </c>
      <c r="AD510" s="27"/>
      <c r="AE510" s="7"/>
      <c r="AF510" s="7" t="s">
        <v>94</v>
      </c>
      <c r="AG510" s="7" t="s">
        <v>69</v>
      </c>
      <c r="AH510" s="7"/>
      <c r="AI510" s="27" t="s">
        <v>83</v>
      </c>
      <c r="AJ510" s="27"/>
      <c r="AK510" s="27"/>
    </row>
    <row r="511" spans="1:37" s="1" customFormat="1" ht="45" customHeight="1" x14ac:dyDescent="0.15">
      <c r="A511" s="16" t="s">
        <v>3001</v>
      </c>
      <c r="B511" s="2" t="s">
        <v>10</v>
      </c>
      <c r="C511" s="16" t="s">
        <v>11</v>
      </c>
      <c r="D511" s="2" t="s">
        <v>12</v>
      </c>
      <c r="E511" s="2" t="s">
        <v>13</v>
      </c>
      <c r="F511" s="2" t="s">
        <v>14</v>
      </c>
      <c r="G511" s="2" t="s">
        <v>15</v>
      </c>
      <c r="H511" s="17" t="s">
        <v>16</v>
      </c>
      <c r="I511" s="16" t="s">
        <v>3002</v>
      </c>
      <c r="J511" s="2" t="s">
        <v>3003</v>
      </c>
      <c r="K511" s="3" t="s">
        <v>3004</v>
      </c>
      <c r="L511" s="3" t="s">
        <v>20</v>
      </c>
      <c r="M511" s="3" t="s">
        <v>21</v>
      </c>
      <c r="N511" s="3" t="s">
        <v>22</v>
      </c>
      <c r="O511" s="3" t="s">
        <v>3005</v>
      </c>
      <c r="P511" s="3" t="s">
        <v>3006</v>
      </c>
      <c r="Q511" s="3" t="s">
        <v>3007</v>
      </c>
      <c r="R511" s="3" t="s">
        <v>3008</v>
      </c>
      <c r="S511" s="3" t="s">
        <v>3009</v>
      </c>
      <c r="T511" s="3" t="s">
        <v>3010</v>
      </c>
      <c r="U511" s="3" t="s">
        <v>3011</v>
      </c>
      <c r="V511" s="3" t="s">
        <v>3012</v>
      </c>
      <c r="W511" s="3" t="s">
        <v>3013</v>
      </c>
      <c r="X511" s="3" t="s">
        <v>3014</v>
      </c>
      <c r="Y511" s="3" t="s">
        <v>3015</v>
      </c>
      <c r="Z511" s="16" t="s">
        <v>3016</v>
      </c>
      <c r="AA511" s="39" t="s">
        <v>3017</v>
      </c>
      <c r="AB511" s="39"/>
      <c r="AC511" s="39" t="s">
        <v>3018</v>
      </c>
      <c r="AD511" s="39"/>
      <c r="AE511" s="16" t="s">
        <v>3019</v>
      </c>
      <c r="AF511" s="16" t="s">
        <v>3020</v>
      </c>
      <c r="AG511" s="16" t="s">
        <v>3021</v>
      </c>
      <c r="AH511" s="16"/>
      <c r="AI511" s="39" t="s">
        <v>2998</v>
      </c>
      <c r="AJ511" s="39"/>
      <c r="AK511" s="39"/>
    </row>
    <row r="512" spans="1:37" s="1" customFormat="1" ht="45" customHeight="1" x14ac:dyDescent="0.15">
      <c r="A512" s="18">
        <v>200080</v>
      </c>
      <c r="B512" s="4" t="s">
        <v>2414</v>
      </c>
      <c r="C512" s="18">
        <v>171415</v>
      </c>
      <c r="D512" s="4" t="s">
        <v>1271</v>
      </c>
      <c r="E512" s="4" t="s">
        <v>103</v>
      </c>
      <c r="F512" s="4" t="s">
        <v>83</v>
      </c>
      <c r="G512" s="4" t="s">
        <v>89</v>
      </c>
      <c r="H512" s="4" t="s">
        <v>83</v>
      </c>
      <c r="I512" s="18">
        <v>57690</v>
      </c>
      <c r="J512" s="4" t="s">
        <v>2415</v>
      </c>
      <c r="K512" s="5"/>
      <c r="L512" s="6"/>
      <c r="M512" s="6"/>
      <c r="N512" s="6"/>
      <c r="O512" s="6"/>
      <c r="P512" s="6"/>
      <c r="Q512" s="6"/>
      <c r="R512" s="6"/>
      <c r="S512" s="6"/>
      <c r="T512" s="6"/>
      <c r="U512" s="6"/>
      <c r="V512" s="6"/>
      <c r="W512" s="6"/>
      <c r="X512" s="6"/>
      <c r="Y512" s="6">
        <v>448</v>
      </c>
      <c r="Z512" s="4" t="s">
        <v>1689</v>
      </c>
      <c r="AA512" s="28" t="s">
        <v>1689</v>
      </c>
      <c r="AB512" s="28"/>
      <c r="AC512" s="28" t="s">
        <v>1689</v>
      </c>
      <c r="AD512" s="28"/>
      <c r="AE512" s="4"/>
      <c r="AF512" s="4" t="s">
        <v>94</v>
      </c>
      <c r="AG512" s="4" t="s">
        <v>69</v>
      </c>
      <c r="AH512" s="4"/>
      <c r="AI512" s="28" t="s">
        <v>83</v>
      </c>
      <c r="AJ512" s="28"/>
      <c r="AK512" s="28"/>
    </row>
    <row r="513" spans="1:37" s="1" customFormat="1" ht="45" customHeight="1" x14ac:dyDescent="0.15">
      <c r="A513" s="20">
        <v>200080</v>
      </c>
      <c r="B513" s="7" t="s">
        <v>2414</v>
      </c>
      <c r="C513" s="20">
        <v>171415</v>
      </c>
      <c r="D513" s="7" t="s">
        <v>1271</v>
      </c>
      <c r="E513" s="7" t="s">
        <v>103</v>
      </c>
      <c r="F513" s="7" t="s">
        <v>83</v>
      </c>
      <c r="G513" s="7" t="s">
        <v>61</v>
      </c>
      <c r="H513" s="7" t="s">
        <v>83</v>
      </c>
      <c r="I513" s="20">
        <v>57691</v>
      </c>
      <c r="J513" s="7" t="s">
        <v>2416</v>
      </c>
      <c r="K513" s="8"/>
      <c r="L513" s="9"/>
      <c r="M513" s="9"/>
      <c r="N513" s="9"/>
      <c r="O513" s="9">
        <v>5000</v>
      </c>
      <c r="P513" s="9"/>
      <c r="Q513" s="9"/>
      <c r="R513" s="9"/>
      <c r="S513" s="9">
        <v>1510</v>
      </c>
      <c r="T513" s="9"/>
      <c r="U513" s="9"/>
      <c r="V513" s="9"/>
      <c r="W513" s="9"/>
      <c r="X513" s="9">
        <v>6510</v>
      </c>
      <c r="Y513" s="9"/>
      <c r="Z513" s="7" t="s">
        <v>2359</v>
      </c>
      <c r="AA513" s="27" t="s">
        <v>2359</v>
      </c>
      <c r="AB513" s="27"/>
      <c r="AC513" s="27" t="s">
        <v>2359</v>
      </c>
      <c r="AD513" s="27"/>
      <c r="AE513" s="7"/>
      <c r="AF513" s="7" t="s">
        <v>94</v>
      </c>
      <c r="AG513" s="7" t="s">
        <v>69</v>
      </c>
      <c r="AH513" s="7"/>
      <c r="AI513" s="27" t="s">
        <v>83</v>
      </c>
      <c r="AJ513" s="27"/>
      <c r="AK513" s="27"/>
    </row>
    <row r="514" spans="1:37" s="1" customFormat="1" ht="45" customHeight="1" x14ac:dyDescent="0.15">
      <c r="A514" s="16" t="s">
        <v>3001</v>
      </c>
      <c r="B514" s="2" t="s">
        <v>10</v>
      </c>
      <c r="C514" s="16" t="s">
        <v>11</v>
      </c>
      <c r="D514" s="2" t="s">
        <v>12</v>
      </c>
      <c r="E514" s="2" t="s">
        <v>13</v>
      </c>
      <c r="F514" s="2" t="s">
        <v>14</v>
      </c>
      <c r="G514" s="2" t="s">
        <v>15</v>
      </c>
      <c r="H514" s="17" t="s">
        <v>16</v>
      </c>
      <c r="I514" s="16" t="s">
        <v>3002</v>
      </c>
      <c r="J514" s="2" t="s">
        <v>3003</v>
      </c>
      <c r="K514" s="3" t="s">
        <v>3004</v>
      </c>
      <c r="L514" s="3" t="s">
        <v>20</v>
      </c>
      <c r="M514" s="3" t="s">
        <v>21</v>
      </c>
      <c r="N514" s="3" t="s">
        <v>22</v>
      </c>
      <c r="O514" s="3" t="s">
        <v>3005</v>
      </c>
      <c r="P514" s="3" t="s">
        <v>3006</v>
      </c>
      <c r="Q514" s="3" t="s">
        <v>3007</v>
      </c>
      <c r="R514" s="3" t="s">
        <v>3008</v>
      </c>
      <c r="S514" s="3" t="s">
        <v>3009</v>
      </c>
      <c r="T514" s="3" t="s">
        <v>3010</v>
      </c>
      <c r="U514" s="3" t="s">
        <v>3011</v>
      </c>
      <c r="V514" s="3" t="s">
        <v>3012</v>
      </c>
      <c r="W514" s="3" t="s">
        <v>3013</v>
      </c>
      <c r="X514" s="3" t="s">
        <v>3014</v>
      </c>
      <c r="Y514" s="3" t="s">
        <v>3015</v>
      </c>
      <c r="Z514" s="16" t="s">
        <v>3016</v>
      </c>
      <c r="AA514" s="39" t="s">
        <v>3017</v>
      </c>
      <c r="AB514" s="39"/>
      <c r="AC514" s="39" t="s">
        <v>3018</v>
      </c>
      <c r="AD514" s="39"/>
      <c r="AE514" s="16" t="s">
        <v>3019</v>
      </c>
      <c r="AF514" s="16" t="s">
        <v>3020</v>
      </c>
      <c r="AG514" s="16" t="s">
        <v>3021</v>
      </c>
      <c r="AH514" s="16"/>
      <c r="AI514" s="39" t="s">
        <v>2998</v>
      </c>
      <c r="AJ514" s="39"/>
      <c r="AK514" s="39"/>
    </row>
    <row r="515" spans="1:37" s="1" customFormat="1" ht="45" customHeight="1" x14ac:dyDescent="0.15">
      <c r="A515" s="18">
        <v>200081</v>
      </c>
      <c r="B515" s="4" t="s">
        <v>2369</v>
      </c>
      <c r="C515" s="18">
        <v>171415</v>
      </c>
      <c r="D515" s="4" t="s">
        <v>1271</v>
      </c>
      <c r="E515" s="4" t="s">
        <v>103</v>
      </c>
      <c r="F515" s="4" t="s">
        <v>83</v>
      </c>
      <c r="G515" s="4" t="s">
        <v>134</v>
      </c>
      <c r="H515" s="4" t="s">
        <v>83</v>
      </c>
      <c r="I515" s="18">
        <v>57664</v>
      </c>
      <c r="J515" s="4" t="s">
        <v>2370</v>
      </c>
      <c r="K515" s="5"/>
      <c r="L515" s="6"/>
      <c r="M515" s="6"/>
      <c r="N515" s="6"/>
      <c r="O515" s="6"/>
      <c r="P515" s="6"/>
      <c r="Q515" s="6"/>
      <c r="R515" s="6"/>
      <c r="S515" s="6"/>
      <c r="T515" s="6"/>
      <c r="U515" s="6"/>
      <c r="V515" s="6"/>
      <c r="W515" s="6"/>
      <c r="X515" s="6"/>
      <c r="Y515" s="14">
        <v>-13593</v>
      </c>
      <c r="Z515" s="4" t="s">
        <v>2371</v>
      </c>
      <c r="AA515" s="28" t="s">
        <v>2371</v>
      </c>
      <c r="AB515" s="28"/>
      <c r="AC515" s="28" t="s">
        <v>2371</v>
      </c>
      <c r="AD515" s="28"/>
      <c r="AE515" s="4"/>
      <c r="AF515" s="4" t="s">
        <v>94</v>
      </c>
      <c r="AG515" s="4" t="s">
        <v>69</v>
      </c>
      <c r="AH515" s="4"/>
      <c r="AI515" s="28" t="s">
        <v>83</v>
      </c>
      <c r="AJ515" s="28"/>
      <c r="AK515" s="28"/>
    </row>
    <row r="516" spans="1:37" s="1" customFormat="1" ht="45" customHeight="1" x14ac:dyDescent="0.15">
      <c r="A516" s="20">
        <v>200081</v>
      </c>
      <c r="B516" s="7" t="s">
        <v>2369</v>
      </c>
      <c r="C516" s="20">
        <v>171415</v>
      </c>
      <c r="D516" s="7" t="s">
        <v>1271</v>
      </c>
      <c r="E516" s="7" t="s">
        <v>103</v>
      </c>
      <c r="F516" s="7" t="s">
        <v>83</v>
      </c>
      <c r="G516" s="7" t="s">
        <v>61</v>
      </c>
      <c r="H516" s="7" t="s">
        <v>83</v>
      </c>
      <c r="I516" s="20">
        <v>57737</v>
      </c>
      <c r="J516" s="7" t="s">
        <v>2499</v>
      </c>
      <c r="K516" s="8"/>
      <c r="L516" s="9"/>
      <c r="M516" s="9"/>
      <c r="N516" s="9"/>
      <c r="O516" s="9"/>
      <c r="P516" s="9">
        <v>28347</v>
      </c>
      <c r="Q516" s="9"/>
      <c r="R516" s="9"/>
      <c r="S516" s="9">
        <v>755</v>
      </c>
      <c r="T516" s="9"/>
      <c r="U516" s="9"/>
      <c r="V516" s="9"/>
      <c r="W516" s="9"/>
      <c r="X516" s="9">
        <v>29102</v>
      </c>
      <c r="Y516" s="9"/>
      <c r="Z516" s="7" t="s">
        <v>2352</v>
      </c>
      <c r="AA516" s="27" t="s">
        <v>2352</v>
      </c>
      <c r="AB516" s="27"/>
      <c r="AC516" s="27" t="s">
        <v>2352</v>
      </c>
      <c r="AD516" s="27"/>
      <c r="AE516" s="7"/>
      <c r="AF516" s="7" t="s">
        <v>94</v>
      </c>
      <c r="AG516" s="7" t="s">
        <v>69</v>
      </c>
      <c r="AH516" s="7"/>
      <c r="AI516" s="27" t="s">
        <v>83</v>
      </c>
      <c r="AJ516" s="27"/>
      <c r="AK516" s="27"/>
    </row>
    <row r="517" spans="1:37" s="1" customFormat="1" ht="45" customHeight="1" x14ac:dyDescent="0.15">
      <c r="A517" s="16" t="s">
        <v>3001</v>
      </c>
      <c r="B517" s="2" t="s">
        <v>10</v>
      </c>
      <c r="C517" s="16" t="s">
        <v>11</v>
      </c>
      <c r="D517" s="2" t="s">
        <v>12</v>
      </c>
      <c r="E517" s="2" t="s">
        <v>13</v>
      </c>
      <c r="F517" s="2" t="s">
        <v>14</v>
      </c>
      <c r="G517" s="2" t="s">
        <v>15</v>
      </c>
      <c r="H517" s="17" t="s">
        <v>16</v>
      </c>
      <c r="I517" s="16" t="s">
        <v>3002</v>
      </c>
      <c r="J517" s="2" t="s">
        <v>3003</v>
      </c>
      <c r="K517" s="3" t="s">
        <v>3004</v>
      </c>
      <c r="L517" s="3" t="s">
        <v>20</v>
      </c>
      <c r="M517" s="3" t="s">
        <v>21</v>
      </c>
      <c r="N517" s="3" t="s">
        <v>22</v>
      </c>
      <c r="O517" s="3" t="s">
        <v>3005</v>
      </c>
      <c r="P517" s="3" t="s">
        <v>3006</v>
      </c>
      <c r="Q517" s="3" t="s">
        <v>3007</v>
      </c>
      <c r="R517" s="3" t="s">
        <v>3008</v>
      </c>
      <c r="S517" s="3" t="s">
        <v>3009</v>
      </c>
      <c r="T517" s="3" t="s">
        <v>3010</v>
      </c>
      <c r="U517" s="3" t="s">
        <v>3011</v>
      </c>
      <c r="V517" s="3" t="s">
        <v>3012</v>
      </c>
      <c r="W517" s="3" t="s">
        <v>3013</v>
      </c>
      <c r="X517" s="3" t="s">
        <v>3014</v>
      </c>
      <c r="Y517" s="3" t="s">
        <v>3015</v>
      </c>
      <c r="Z517" s="16" t="s">
        <v>3016</v>
      </c>
      <c r="AA517" s="39" t="s">
        <v>3017</v>
      </c>
      <c r="AB517" s="39"/>
      <c r="AC517" s="39" t="s">
        <v>3018</v>
      </c>
      <c r="AD517" s="39"/>
      <c r="AE517" s="16" t="s">
        <v>3019</v>
      </c>
      <c r="AF517" s="16" t="s">
        <v>3020</v>
      </c>
      <c r="AG517" s="16" t="s">
        <v>3021</v>
      </c>
      <c r="AH517" s="16"/>
      <c r="AI517" s="39" t="s">
        <v>2998</v>
      </c>
      <c r="AJ517" s="39"/>
      <c r="AK517" s="39"/>
    </row>
    <row r="518" spans="1:37" s="1" customFormat="1" ht="45" customHeight="1" x14ac:dyDescent="0.15">
      <c r="A518" s="18">
        <v>200083</v>
      </c>
      <c r="B518" s="4" t="s">
        <v>2353</v>
      </c>
      <c r="C518" s="18">
        <v>171415</v>
      </c>
      <c r="D518" s="4" t="s">
        <v>1271</v>
      </c>
      <c r="E518" s="4" t="s">
        <v>103</v>
      </c>
      <c r="F518" s="4" t="s">
        <v>83</v>
      </c>
      <c r="G518" s="4" t="s">
        <v>89</v>
      </c>
      <c r="H518" s="4" t="s">
        <v>83</v>
      </c>
      <c r="I518" s="18">
        <v>57655</v>
      </c>
      <c r="J518" s="4" t="s">
        <v>2354</v>
      </c>
      <c r="K518" s="5"/>
      <c r="L518" s="6"/>
      <c r="M518" s="6"/>
      <c r="N518" s="6"/>
      <c r="O518" s="6"/>
      <c r="P518" s="6"/>
      <c r="Q518" s="6"/>
      <c r="R518" s="6"/>
      <c r="S518" s="6"/>
      <c r="T518" s="6"/>
      <c r="U518" s="6"/>
      <c r="V518" s="6"/>
      <c r="W518" s="6"/>
      <c r="X518" s="6"/>
      <c r="Y518" s="6">
        <v>16024</v>
      </c>
      <c r="Z518" s="4" t="s">
        <v>1689</v>
      </c>
      <c r="AA518" s="28" t="s">
        <v>1689</v>
      </c>
      <c r="AB518" s="28"/>
      <c r="AC518" s="28" t="s">
        <v>1689</v>
      </c>
      <c r="AD518" s="28"/>
      <c r="AE518" s="4"/>
      <c r="AF518" s="4" t="s">
        <v>94</v>
      </c>
      <c r="AG518" s="4" t="s">
        <v>69</v>
      </c>
      <c r="AH518" s="4"/>
      <c r="AI518" s="28" t="s">
        <v>83</v>
      </c>
      <c r="AJ518" s="28"/>
      <c r="AK518" s="28"/>
    </row>
    <row r="519" spans="1:37" s="1" customFormat="1" ht="45" customHeight="1" x14ac:dyDescent="0.15">
      <c r="A519" s="20">
        <v>200083</v>
      </c>
      <c r="B519" s="7" t="s">
        <v>2353</v>
      </c>
      <c r="C519" s="20">
        <v>171415</v>
      </c>
      <c r="D519" s="7" t="s">
        <v>1271</v>
      </c>
      <c r="E519" s="7" t="s">
        <v>103</v>
      </c>
      <c r="F519" s="7" t="s">
        <v>83</v>
      </c>
      <c r="G519" s="7" t="s">
        <v>61</v>
      </c>
      <c r="H519" s="7" t="s">
        <v>83</v>
      </c>
      <c r="I519" s="20">
        <v>57656</v>
      </c>
      <c r="J519" s="7" t="s">
        <v>2355</v>
      </c>
      <c r="K519" s="8"/>
      <c r="L519" s="9"/>
      <c r="M519" s="9"/>
      <c r="N519" s="9"/>
      <c r="O519" s="9"/>
      <c r="P519" s="9">
        <v>19839</v>
      </c>
      <c r="Q519" s="9"/>
      <c r="R519" s="9"/>
      <c r="S519" s="9">
        <v>4530</v>
      </c>
      <c r="T519" s="9"/>
      <c r="U519" s="9"/>
      <c r="V519" s="9"/>
      <c r="W519" s="9"/>
      <c r="X519" s="9">
        <v>24369</v>
      </c>
      <c r="Y519" s="9"/>
      <c r="Z519" s="7" t="s">
        <v>2352</v>
      </c>
      <c r="AA519" s="27" t="s">
        <v>2352</v>
      </c>
      <c r="AB519" s="27"/>
      <c r="AC519" s="27" t="s">
        <v>2352</v>
      </c>
      <c r="AD519" s="27"/>
      <c r="AE519" s="7"/>
      <c r="AF519" s="7" t="s">
        <v>94</v>
      </c>
      <c r="AG519" s="7" t="s">
        <v>69</v>
      </c>
      <c r="AH519" s="7"/>
      <c r="AI519" s="27" t="s">
        <v>83</v>
      </c>
      <c r="AJ519" s="27"/>
      <c r="AK519" s="27"/>
    </row>
    <row r="520" spans="1:37" s="1" customFormat="1" ht="45" customHeight="1" x14ac:dyDescent="0.15">
      <c r="A520" s="16" t="s">
        <v>3001</v>
      </c>
      <c r="B520" s="2" t="s">
        <v>10</v>
      </c>
      <c r="C520" s="16" t="s">
        <v>11</v>
      </c>
      <c r="D520" s="2" t="s">
        <v>12</v>
      </c>
      <c r="E520" s="2" t="s">
        <v>13</v>
      </c>
      <c r="F520" s="2" t="s">
        <v>14</v>
      </c>
      <c r="G520" s="2" t="s">
        <v>15</v>
      </c>
      <c r="H520" s="17" t="s">
        <v>16</v>
      </c>
      <c r="I520" s="16" t="s">
        <v>3002</v>
      </c>
      <c r="J520" s="2" t="s">
        <v>3003</v>
      </c>
      <c r="K520" s="3" t="s">
        <v>3004</v>
      </c>
      <c r="L520" s="3" t="s">
        <v>20</v>
      </c>
      <c r="M520" s="3" t="s">
        <v>21</v>
      </c>
      <c r="N520" s="3" t="s">
        <v>22</v>
      </c>
      <c r="O520" s="3" t="s">
        <v>3005</v>
      </c>
      <c r="P520" s="3" t="s">
        <v>3006</v>
      </c>
      <c r="Q520" s="3" t="s">
        <v>3007</v>
      </c>
      <c r="R520" s="3" t="s">
        <v>3008</v>
      </c>
      <c r="S520" s="3" t="s">
        <v>3009</v>
      </c>
      <c r="T520" s="3" t="s">
        <v>3010</v>
      </c>
      <c r="U520" s="3" t="s">
        <v>3011</v>
      </c>
      <c r="V520" s="3" t="s">
        <v>3012</v>
      </c>
      <c r="W520" s="3" t="s">
        <v>3013</v>
      </c>
      <c r="X520" s="3" t="s">
        <v>3014</v>
      </c>
      <c r="Y520" s="3" t="s">
        <v>3015</v>
      </c>
      <c r="Z520" s="16" t="s">
        <v>3016</v>
      </c>
      <c r="AA520" s="39" t="s">
        <v>3017</v>
      </c>
      <c r="AB520" s="39"/>
      <c r="AC520" s="39" t="s">
        <v>3018</v>
      </c>
      <c r="AD520" s="39"/>
      <c r="AE520" s="16" t="s">
        <v>3019</v>
      </c>
      <c r="AF520" s="16" t="s">
        <v>3020</v>
      </c>
      <c r="AG520" s="16" t="s">
        <v>3021</v>
      </c>
      <c r="AH520" s="16"/>
      <c r="AI520" s="39" t="s">
        <v>2998</v>
      </c>
      <c r="AJ520" s="39"/>
      <c r="AK520" s="39"/>
    </row>
    <row r="521" spans="1:37" s="1" customFormat="1" ht="45" customHeight="1" x14ac:dyDescent="0.15">
      <c r="A521" s="18">
        <v>200089</v>
      </c>
      <c r="B521" s="4" t="s">
        <v>2347</v>
      </c>
      <c r="C521" s="18">
        <v>171415</v>
      </c>
      <c r="D521" s="4" t="s">
        <v>1271</v>
      </c>
      <c r="E521" s="4" t="s">
        <v>103</v>
      </c>
      <c r="F521" s="4" t="s">
        <v>83</v>
      </c>
      <c r="G521" s="4" t="s">
        <v>89</v>
      </c>
      <c r="H521" s="4" t="s">
        <v>83</v>
      </c>
      <c r="I521" s="18">
        <v>57652</v>
      </c>
      <c r="J521" s="4" t="s">
        <v>2348</v>
      </c>
      <c r="K521" s="5"/>
      <c r="L521" s="6"/>
      <c r="M521" s="6"/>
      <c r="N521" s="6"/>
      <c r="O521" s="6"/>
      <c r="P521" s="6"/>
      <c r="Q521" s="6"/>
      <c r="R521" s="6"/>
      <c r="S521" s="6"/>
      <c r="T521" s="6"/>
      <c r="U521" s="6"/>
      <c r="V521" s="6"/>
      <c r="W521" s="6"/>
      <c r="X521" s="6"/>
      <c r="Y521" s="6">
        <v>51547</v>
      </c>
      <c r="Z521" s="4" t="s">
        <v>1689</v>
      </c>
      <c r="AA521" s="28" t="s">
        <v>1689</v>
      </c>
      <c r="AB521" s="28"/>
      <c r="AC521" s="28" t="s">
        <v>1689</v>
      </c>
      <c r="AD521" s="28"/>
      <c r="AE521" s="4"/>
      <c r="AF521" s="4" t="s">
        <v>94</v>
      </c>
      <c r="AG521" s="4" t="s">
        <v>69</v>
      </c>
      <c r="AH521" s="4"/>
      <c r="AI521" s="28" t="s">
        <v>83</v>
      </c>
      <c r="AJ521" s="28"/>
      <c r="AK521" s="28"/>
    </row>
    <row r="522" spans="1:37" s="1" customFormat="1" ht="45" customHeight="1" x14ac:dyDescent="0.15">
      <c r="A522" s="20">
        <v>200089</v>
      </c>
      <c r="B522" s="7" t="s">
        <v>2347</v>
      </c>
      <c r="C522" s="20">
        <v>171415</v>
      </c>
      <c r="D522" s="7" t="s">
        <v>1271</v>
      </c>
      <c r="E522" s="7" t="s">
        <v>103</v>
      </c>
      <c r="F522" s="7" t="s">
        <v>83</v>
      </c>
      <c r="G522" s="7" t="s">
        <v>61</v>
      </c>
      <c r="H522" s="7" t="s">
        <v>83</v>
      </c>
      <c r="I522" s="20">
        <v>57654</v>
      </c>
      <c r="J522" s="7" t="s">
        <v>2351</v>
      </c>
      <c r="K522" s="8"/>
      <c r="L522" s="9"/>
      <c r="M522" s="9"/>
      <c r="N522" s="9"/>
      <c r="O522" s="13">
        <v>-5000</v>
      </c>
      <c r="P522" s="9"/>
      <c r="Q522" s="9"/>
      <c r="R522" s="9"/>
      <c r="S522" s="9">
        <v>1812</v>
      </c>
      <c r="T522" s="9"/>
      <c r="U522" s="9"/>
      <c r="V522" s="9"/>
      <c r="W522" s="9"/>
      <c r="X522" s="13">
        <v>-3188</v>
      </c>
      <c r="Y522" s="9"/>
      <c r="Z522" s="7" t="s">
        <v>2352</v>
      </c>
      <c r="AA522" s="27" t="s">
        <v>2352</v>
      </c>
      <c r="AB522" s="27"/>
      <c r="AC522" s="27" t="s">
        <v>2352</v>
      </c>
      <c r="AD522" s="27"/>
      <c r="AE522" s="7"/>
      <c r="AF522" s="7" t="s">
        <v>94</v>
      </c>
      <c r="AG522" s="7" t="s">
        <v>69</v>
      </c>
      <c r="AH522" s="7"/>
      <c r="AI522" s="27" t="s">
        <v>83</v>
      </c>
      <c r="AJ522" s="27"/>
      <c r="AK522" s="27"/>
    </row>
    <row r="523" spans="1:37" s="1" customFormat="1" ht="45" customHeight="1" x14ac:dyDescent="0.15">
      <c r="A523" s="16" t="s">
        <v>3001</v>
      </c>
      <c r="B523" s="2" t="s">
        <v>10</v>
      </c>
      <c r="C523" s="16" t="s">
        <v>11</v>
      </c>
      <c r="D523" s="2" t="s">
        <v>12</v>
      </c>
      <c r="E523" s="2" t="s">
        <v>13</v>
      </c>
      <c r="F523" s="2" t="s">
        <v>14</v>
      </c>
      <c r="G523" s="2" t="s">
        <v>15</v>
      </c>
      <c r="H523" s="17" t="s">
        <v>16</v>
      </c>
      <c r="I523" s="16" t="s">
        <v>3002</v>
      </c>
      <c r="J523" s="2" t="s">
        <v>3003</v>
      </c>
      <c r="K523" s="3" t="s">
        <v>3004</v>
      </c>
      <c r="L523" s="3" t="s">
        <v>20</v>
      </c>
      <c r="M523" s="3" t="s">
        <v>21</v>
      </c>
      <c r="N523" s="3" t="s">
        <v>22</v>
      </c>
      <c r="O523" s="3" t="s">
        <v>3005</v>
      </c>
      <c r="P523" s="3" t="s">
        <v>3006</v>
      </c>
      <c r="Q523" s="3" t="s">
        <v>3007</v>
      </c>
      <c r="R523" s="3" t="s">
        <v>3008</v>
      </c>
      <c r="S523" s="3" t="s">
        <v>3009</v>
      </c>
      <c r="T523" s="3" t="s">
        <v>3010</v>
      </c>
      <c r="U523" s="3" t="s">
        <v>3011</v>
      </c>
      <c r="V523" s="3" t="s">
        <v>3012</v>
      </c>
      <c r="W523" s="3" t="s">
        <v>3013</v>
      </c>
      <c r="X523" s="3" t="s">
        <v>3014</v>
      </c>
      <c r="Y523" s="3" t="s">
        <v>3015</v>
      </c>
      <c r="Z523" s="16" t="s">
        <v>3016</v>
      </c>
      <c r="AA523" s="39" t="s">
        <v>3017</v>
      </c>
      <c r="AB523" s="39"/>
      <c r="AC523" s="39" t="s">
        <v>3018</v>
      </c>
      <c r="AD523" s="39"/>
      <c r="AE523" s="16" t="s">
        <v>3019</v>
      </c>
      <c r="AF523" s="16" t="s">
        <v>3020</v>
      </c>
      <c r="AG523" s="16" t="s">
        <v>3021</v>
      </c>
      <c r="AH523" s="16"/>
      <c r="AI523" s="39" t="s">
        <v>2998</v>
      </c>
      <c r="AJ523" s="39"/>
      <c r="AK523" s="39"/>
    </row>
    <row r="524" spans="1:37" s="1" customFormat="1" ht="45" customHeight="1" x14ac:dyDescent="0.15">
      <c r="A524" s="18">
        <v>200091</v>
      </c>
      <c r="B524" s="4" t="s">
        <v>2360</v>
      </c>
      <c r="C524" s="18">
        <v>171415</v>
      </c>
      <c r="D524" s="4" t="s">
        <v>1271</v>
      </c>
      <c r="E524" s="4" t="s">
        <v>103</v>
      </c>
      <c r="F524" s="4" t="s">
        <v>83</v>
      </c>
      <c r="G524" s="4" t="s">
        <v>89</v>
      </c>
      <c r="H524" s="4" t="s">
        <v>83</v>
      </c>
      <c r="I524" s="18">
        <v>57659</v>
      </c>
      <c r="J524" s="4" t="s">
        <v>2361</v>
      </c>
      <c r="K524" s="5"/>
      <c r="L524" s="6"/>
      <c r="M524" s="6"/>
      <c r="N524" s="6"/>
      <c r="O524" s="6"/>
      <c r="P524" s="6"/>
      <c r="Q524" s="6"/>
      <c r="R524" s="6"/>
      <c r="S524" s="6"/>
      <c r="T524" s="6"/>
      <c r="U524" s="6"/>
      <c r="V524" s="6"/>
      <c r="W524" s="6"/>
      <c r="X524" s="6"/>
      <c r="Y524" s="6">
        <v>764</v>
      </c>
      <c r="Z524" s="4" t="s">
        <v>1689</v>
      </c>
      <c r="AA524" s="28" t="s">
        <v>1689</v>
      </c>
      <c r="AB524" s="28"/>
      <c r="AC524" s="28" t="s">
        <v>1689</v>
      </c>
      <c r="AD524" s="28"/>
      <c r="AE524" s="4"/>
      <c r="AF524" s="4" t="s">
        <v>94</v>
      </c>
      <c r="AG524" s="4" t="s">
        <v>69</v>
      </c>
      <c r="AH524" s="4"/>
      <c r="AI524" s="28" t="s">
        <v>83</v>
      </c>
      <c r="AJ524" s="28"/>
      <c r="AK524" s="28"/>
    </row>
    <row r="525" spans="1:37" s="1" customFormat="1" ht="45" customHeight="1" x14ac:dyDescent="0.15">
      <c r="A525" s="20">
        <v>200091</v>
      </c>
      <c r="B525" s="7" t="s">
        <v>2360</v>
      </c>
      <c r="C525" s="20">
        <v>171415</v>
      </c>
      <c r="D525" s="7" t="s">
        <v>1271</v>
      </c>
      <c r="E525" s="7" t="s">
        <v>103</v>
      </c>
      <c r="F525" s="7" t="s">
        <v>83</v>
      </c>
      <c r="G525" s="7" t="s">
        <v>61</v>
      </c>
      <c r="H525" s="7" t="s">
        <v>83</v>
      </c>
      <c r="I525" s="20">
        <v>57733</v>
      </c>
      <c r="J525" s="7" t="s">
        <v>2493</v>
      </c>
      <c r="K525" s="8"/>
      <c r="L525" s="9"/>
      <c r="M525" s="9"/>
      <c r="N525" s="9"/>
      <c r="O525" s="9"/>
      <c r="P525" s="9">
        <v>2660</v>
      </c>
      <c r="Q525" s="9"/>
      <c r="R525" s="9"/>
      <c r="S525" s="9">
        <v>377</v>
      </c>
      <c r="T525" s="9"/>
      <c r="U525" s="9"/>
      <c r="V525" s="9"/>
      <c r="W525" s="9"/>
      <c r="X525" s="9">
        <v>3037</v>
      </c>
      <c r="Y525" s="9"/>
      <c r="Z525" s="7" t="s">
        <v>2494</v>
      </c>
      <c r="AA525" s="27" t="s">
        <v>2494</v>
      </c>
      <c r="AB525" s="27"/>
      <c r="AC525" s="27" t="s">
        <v>2494</v>
      </c>
      <c r="AD525" s="27"/>
      <c r="AE525" s="7"/>
      <c r="AF525" s="7" t="s">
        <v>94</v>
      </c>
      <c r="AG525" s="7" t="s">
        <v>69</v>
      </c>
      <c r="AH525" s="7"/>
      <c r="AI525" s="27" t="s">
        <v>83</v>
      </c>
      <c r="AJ525" s="27"/>
      <c r="AK525" s="27"/>
    </row>
    <row r="526" spans="1:37" s="1" customFormat="1" ht="45" customHeight="1" x14ac:dyDescent="0.15">
      <c r="A526" s="16" t="s">
        <v>3001</v>
      </c>
      <c r="B526" s="2" t="s">
        <v>10</v>
      </c>
      <c r="C526" s="16" t="s">
        <v>11</v>
      </c>
      <c r="D526" s="2" t="s">
        <v>12</v>
      </c>
      <c r="E526" s="2" t="s">
        <v>13</v>
      </c>
      <c r="F526" s="2" t="s">
        <v>14</v>
      </c>
      <c r="G526" s="2" t="s">
        <v>15</v>
      </c>
      <c r="H526" s="17" t="s">
        <v>16</v>
      </c>
      <c r="I526" s="16" t="s">
        <v>3002</v>
      </c>
      <c r="J526" s="2" t="s">
        <v>3003</v>
      </c>
      <c r="K526" s="3" t="s">
        <v>3004</v>
      </c>
      <c r="L526" s="3" t="s">
        <v>20</v>
      </c>
      <c r="M526" s="3" t="s">
        <v>21</v>
      </c>
      <c r="N526" s="3" t="s">
        <v>22</v>
      </c>
      <c r="O526" s="3" t="s">
        <v>3005</v>
      </c>
      <c r="P526" s="3" t="s">
        <v>3006</v>
      </c>
      <c r="Q526" s="3" t="s">
        <v>3007</v>
      </c>
      <c r="R526" s="3" t="s">
        <v>3008</v>
      </c>
      <c r="S526" s="3" t="s">
        <v>3009</v>
      </c>
      <c r="T526" s="3" t="s">
        <v>3010</v>
      </c>
      <c r="U526" s="3" t="s">
        <v>3011</v>
      </c>
      <c r="V526" s="3" t="s">
        <v>3012</v>
      </c>
      <c r="W526" s="3" t="s">
        <v>3013</v>
      </c>
      <c r="X526" s="3" t="s">
        <v>3014</v>
      </c>
      <c r="Y526" s="3" t="s">
        <v>3015</v>
      </c>
      <c r="Z526" s="16" t="s">
        <v>3016</v>
      </c>
      <c r="AA526" s="39" t="s">
        <v>3017</v>
      </c>
      <c r="AB526" s="39"/>
      <c r="AC526" s="39" t="s">
        <v>3018</v>
      </c>
      <c r="AD526" s="39"/>
      <c r="AE526" s="16" t="s">
        <v>3019</v>
      </c>
      <c r="AF526" s="16" t="s">
        <v>3020</v>
      </c>
      <c r="AG526" s="16" t="s">
        <v>3021</v>
      </c>
      <c r="AH526" s="16"/>
      <c r="AI526" s="39" t="s">
        <v>2998</v>
      </c>
      <c r="AJ526" s="39"/>
      <c r="AK526" s="39"/>
    </row>
    <row r="527" spans="1:37" s="1" customFormat="1" ht="45" customHeight="1" x14ac:dyDescent="0.15">
      <c r="A527" s="18">
        <v>200092</v>
      </c>
      <c r="B527" s="4" t="s">
        <v>2349</v>
      </c>
      <c r="C527" s="18">
        <v>171415</v>
      </c>
      <c r="D527" s="4" t="s">
        <v>1271</v>
      </c>
      <c r="E527" s="4" t="s">
        <v>103</v>
      </c>
      <c r="F527" s="4" t="s">
        <v>83</v>
      </c>
      <c r="G527" s="4" t="s">
        <v>89</v>
      </c>
      <c r="H527" s="4" t="s">
        <v>83</v>
      </c>
      <c r="I527" s="18">
        <v>57653</v>
      </c>
      <c r="J527" s="4" t="s">
        <v>2350</v>
      </c>
      <c r="K527" s="5"/>
      <c r="L527" s="6"/>
      <c r="M527" s="6"/>
      <c r="N527" s="6"/>
      <c r="O527" s="6"/>
      <c r="P527" s="6"/>
      <c r="Q527" s="6"/>
      <c r="R527" s="6"/>
      <c r="S527" s="6"/>
      <c r="T527" s="6"/>
      <c r="U527" s="6"/>
      <c r="V527" s="6"/>
      <c r="W527" s="6"/>
      <c r="X527" s="6"/>
      <c r="Y527" s="6">
        <v>353</v>
      </c>
      <c r="Z527" s="4" t="s">
        <v>1689</v>
      </c>
      <c r="AA527" s="28" t="s">
        <v>1689</v>
      </c>
      <c r="AB527" s="28"/>
      <c r="AC527" s="28" t="s">
        <v>1689</v>
      </c>
      <c r="AD527" s="28"/>
      <c r="AE527" s="4"/>
      <c r="AF527" s="4" t="s">
        <v>94</v>
      </c>
      <c r="AG527" s="4" t="s">
        <v>69</v>
      </c>
      <c r="AH527" s="4"/>
      <c r="AI527" s="28" t="s">
        <v>83</v>
      </c>
      <c r="AJ527" s="28"/>
      <c r="AK527" s="28"/>
    </row>
    <row r="528" spans="1:37" s="1" customFormat="1" ht="45" customHeight="1" x14ac:dyDescent="0.15">
      <c r="A528" s="20">
        <v>200092</v>
      </c>
      <c r="B528" s="7" t="s">
        <v>2349</v>
      </c>
      <c r="C528" s="20">
        <v>171415</v>
      </c>
      <c r="D528" s="7" t="s">
        <v>1271</v>
      </c>
      <c r="E528" s="7" t="s">
        <v>103</v>
      </c>
      <c r="F528" s="7" t="s">
        <v>83</v>
      </c>
      <c r="G528" s="7" t="s">
        <v>61</v>
      </c>
      <c r="H528" s="7" t="s">
        <v>83</v>
      </c>
      <c r="I528" s="20">
        <v>57732</v>
      </c>
      <c r="J528" s="7" t="s">
        <v>2491</v>
      </c>
      <c r="K528" s="8"/>
      <c r="L528" s="9"/>
      <c r="M528" s="9"/>
      <c r="N528" s="9"/>
      <c r="O528" s="9"/>
      <c r="P528" s="13">
        <v>-1159</v>
      </c>
      <c r="Q528" s="9"/>
      <c r="R528" s="9"/>
      <c r="S528" s="9">
        <v>377</v>
      </c>
      <c r="T528" s="9"/>
      <c r="U528" s="9"/>
      <c r="V528" s="9"/>
      <c r="W528" s="9"/>
      <c r="X528" s="13">
        <v>-782</v>
      </c>
      <c r="Y528" s="9"/>
      <c r="Z528" s="7" t="s">
        <v>2352</v>
      </c>
      <c r="AA528" s="27" t="s">
        <v>2492</v>
      </c>
      <c r="AB528" s="27"/>
      <c r="AC528" s="27" t="s">
        <v>2492</v>
      </c>
      <c r="AD528" s="27"/>
      <c r="AE528" s="7"/>
      <c r="AF528" s="7" t="s">
        <v>94</v>
      </c>
      <c r="AG528" s="7" t="s">
        <v>69</v>
      </c>
      <c r="AH528" s="7"/>
      <c r="AI528" s="27" t="s">
        <v>83</v>
      </c>
      <c r="AJ528" s="27"/>
      <c r="AK528" s="27"/>
    </row>
    <row r="529" spans="1:37" s="1" customFormat="1" ht="45" customHeight="1" x14ac:dyDescent="0.15">
      <c r="A529" s="16" t="s">
        <v>3001</v>
      </c>
      <c r="B529" s="2" t="s">
        <v>10</v>
      </c>
      <c r="C529" s="16" t="s">
        <v>11</v>
      </c>
      <c r="D529" s="2" t="s">
        <v>12</v>
      </c>
      <c r="E529" s="2" t="s">
        <v>13</v>
      </c>
      <c r="F529" s="2" t="s">
        <v>14</v>
      </c>
      <c r="G529" s="2" t="s">
        <v>15</v>
      </c>
      <c r="H529" s="17" t="s">
        <v>16</v>
      </c>
      <c r="I529" s="16" t="s">
        <v>3002</v>
      </c>
      <c r="J529" s="2" t="s">
        <v>3003</v>
      </c>
      <c r="K529" s="3" t="s">
        <v>3004</v>
      </c>
      <c r="L529" s="3" t="s">
        <v>20</v>
      </c>
      <c r="M529" s="3" t="s">
        <v>21</v>
      </c>
      <c r="N529" s="3" t="s">
        <v>22</v>
      </c>
      <c r="O529" s="3" t="s">
        <v>3005</v>
      </c>
      <c r="P529" s="3" t="s">
        <v>3006</v>
      </c>
      <c r="Q529" s="3" t="s">
        <v>3007</v>
      </c>
      <c r="R529" s="3" t="s">
        <v>3008</v>
      </c>
      <c r="S529" s="3" t="s">
        <v>3009</v>
      </c>
      <c r="T529" s="3" t="s">
        <v>3010</v>
      </c>
      <c r="U529" s="3" t="s">
        <v>3011</v>
      </c>
      <c r="V529" s="3" t="s">
        <v>3012</v>
      </c>
      <c r="W529" s="3" t="s">
        <v>3013</v>
      </c>
      <c r="X529" s="3" t="s">
        <v>3014</v>
      </c>
      <c r="Y529" s="3" t="s">
        <v>3015</v>
      </c>
      <c r="Z529" s="16" t="s">
        <v>3016</v>
      </c>
      <c r="AA529" s="39" t="s">
        <v>3017</v>
      </c>
      <c r="AB529" s="39"/>
      <c r="AC529" s="39" t="s">
        <v>3018</v>
      </c>
      <c r="AD529" s="39"/>
      <c r="AE529" s="16" t="s">
        <v>3019</v>
      </c>
      <c r="AF529" s="16" t="s">
        <v>3020</v>
      </c>
      <c r="AG529" s="16" t="s">
        <v>3021</v>
      </c>
      <c r="AH529" s="16"/>
      <c r="AI529" s="39" t="s">
        <v>2998</v>
      </c>
      <c r="AJ529" s="39"/>
      <c r="AK529" s="39"/>
    </row>
    <row r="530" spans="1:37" s="1" customFormat="1" ht="45" customHeight="1" x14ac:dyDescent="0.15">
      <c r="A530" s="18">
        <v>200093</v>
      </c>
      <c r="B530" s="4" t="s">
        <v>2476</v>
      </c>
      <c r="C530" s="18">
        <v>171415</v>
      </c>
      <c r="D530" s="4" t="s">
        <v>1271</v>
      </c>
      <c r="E530" s="4" t="s">
        <v>103</v>
      </c>
      <c r="F530" s="4" t="s">
        <v>83</v>
      </c>
      <c r="G530" s="4" t="s">
        <v>89</v>
      </c>
      <c r="H530" s="4" t="s">
        <v>83</v>
      </c>
      <c r="I530" s="18">
        <v>57723</v>
      </c>
      <c r="J530" s="4" t="s">
        <v>2477</v>
      </c>
      <c r="K530" s="5"/>
      <c r="L530" s="6"/>
      <c r="M530" s="6"/>
      <c r="N530" s="6"/>
      <c r="O530" s="6"/>
      <c r="P530" s="6"/>
      <c r="Q530" s="6"/>
      <c r="R530" s="6"/>
      <c r="S530" s="6"/>
      <c r="T530" s="6"/>
      <c r="U530" s="6"/>
      <c r="V530" s="6"/>
      <c r="W530" s="6"/>
      <c r="X530" s="6"/>
      <c r="Y530" s="6">
        <v>5361</v>
      </c>
      <c r="Z530" s="4" t="s">
        <v>1689</v>
      </c>
      <c r="AA530" s="28" t="s">
        <v>1689</v>
      </c>
      <c r="AB530" s="28"/>
      <c r="AC530" s="28" t="s">
        <v>1689</v>
      </c>
      <c r="AD530" s="28"/>
      <c r="AE530" s="4"/>
      <c r="AF530" s="4" t="s">
        <v>94</v>
      </c>
      <c r="AG530" s="4" t="s">
        <v>69</v>
      </c>
      <c r="AH530" s="4"/>
      <c r="AI530" s="28" t="s">
        <v>83</v>
      </c>
      <c r="AJ530" s="28"/>
      <c r="AK530" s="28"/>
    </row>
    <row r="531" spans="1:37" s="1" customFormat="1" ht="45" customHeight="1" x14ac:dyDescent="0.15">
      <c r="A531" s="20">
        <v>200093</v>
      </c>
      <c r="B531" s="7" t="s">
        <v>2476</v>
      </c>
      <c r="C531" s="20">
        <v>171415</v>
      </c>
      <c r="D531" s="7" t="s">
        <v>1271</v>
      </c>
      <c r="E531" s="7" t="s">
        <v>103</v>
      </c>
      <c r="F531" s="7" t="s">
        <v>83</v>
      </c>
      <c r="G531" s="7" t="s">
        <v>61</v>
      </c>
      <c r="H531" s="7" t="s">
        <v>83</v>
      </c>
      <c r="I531" s="20">
        <v>57771</v>
      </c>
      <c r="J531" s="7" t="s">
        <v>2539</v>
      </c>
      <c r="K531" s="8"/>
      <c r="L531" s="9"/>
      <c r="M531" s="9"/>
      <c r="N531" s="9"/>
      <c r="O531" s="9">
        <v>250</v>
      </c>
      <c r="P531" s="9">
        <v>13556</v>
      </c>
      <c r="Q531" s="9"/>
      <c r="R531" s="9"/>
      <c r="S531" s="9">
        <v>755</v>
      </c>
      <c r="T531" s="9"/>
      <c r="U531" s="9"/>
      <c r="V531" s="9"/>
      <c r="W531" s="9"/>
      <c r="X531" s="9">
        <v>14561</v>
      </c>
      <c r="Y531" s="9"/>
      <c r="Z531" s="7" t="s">
        <v>2352</v>
      </c>
      <c r="AA531" s="27" t="s">
        <v>2352</v>
      </c>
      <c r="AB531" s="27"/>
      <c r="AC531" s="27" t="s">
        <v>2352</v>
      </c>
      <c r="AD531" s="27"/>
      <c r="AE531" s="7"/>
      <c r="AF531" s="7" t="s">
        <v>94</v>
      </c>
      <c r="AG531" s="7" t="s">
        <v>69</v>
      </c>
      <c r="AH531" s="7"/>
      <c r="AI531" s="27" t="s">
        <v>83</v>
      </c>
      <c r="AJ531" s="27"/>
      <c r="AK531" s="27"/>
    </row>
    <row r="532" spans="1:37" s="1" customFormat="1" ht="45" customHeight="1" x14ac:dyDescent="0.15">
      <c r="A532" s="16" t="s">
        <v>3001</v>
      </c>
      <c r="B532" s="2" t="s">
        <v>10</v>
      </c>
      <c r="C532" s="16" t="s">
        <v>11</v>
      </c>
      <c r="D532" s="2" t="s">
        <v>12</v>
      </c>
      <c r="E532" s="2" t="s">
        <v>13</v>
      </c>
      <c r="F532" s="2" t="s">
        <v>14</v>
      </c>
      <c r="G532" s="2" t="s">
        <v>15</v>
      </c>
      <c r="H532" s="17" t="s">
        <v>16</v>
      </c>
      <c r="I532" s="16" t="s">
        <v>3002</v>
      </c>
      <c r="J532" s="2" t="s">
        <v>3003</v>
      </c>
      <c r="K532" s="3" t="s">
        <v>3004</v>
      </c>
      <c r="L532" s="3" t="s">
        <v>20</v>
      </c>
      <c r="M532" s="3" t="s">
        <v>21</v>
      </c>
      <c r="N532" s="3" t="s">
        <v>22</v>
      </c>
      <c r="O532" s="3" t="s">
        <v>3005</v>
      </c>
      <c r="P532" s="3" t="s">
        <v>3006</v>
      </c>
      <c r="Q532" s="3" t="s">
        <v>3007</v>
      </c>
      <c r="R532" s="3" t="s">
        <v>3008</v>
      </c>
      <c r="S532" s="3" t="s">
        <v>3009</v>
      </c>
      <c r="T532" s="3" t="s">
        <v>3010</v>
      </c>
      <c r="U532" s="3" t="s">
        <v>3011</v>
      </c>
      <c r="V532" s="3" t="s">
        <v>3012</v>
      </c>
      <c r="W532" s="3" t="s">
        <v>3013</v>
      </c>
      <c r="X532" s="3" t="s">
        <v>3014</v>
      </c>
      <c r="Y532" s="3" t="s">
        <v>3015</v>
      </c>
      <c r="Z532" s="16" t="s">
        <v>3016</v>
      </c>
      <c r="AA532" s="39" t="s">
        <v>3017</v>
      </c>
      <c r="AB532" s="39"/>
      <c r="AC532" s="39" t="s">
        <v>3018</v>
      </c>
      <c r="AD532" s="39"/>
      <c r="AE532" s="16" t="s">
        <v>3019</v>
      </c>
      <c r="AF532" s="16" t="s">
        <v>3020</v>
      </c>
      <c r="AG532" s="16" t="s">
        <v>3021</v>
      </c>
      <c r="AH532" s="16"/>
      <c r="AI532" s="39" t="s">
        <v>2998</v>
      </c>
      <c r="AJ532" s="39"/>
      <c r="AK532" s="39"/>
    </row>
    <row r="533" spans="1:37" s="1" customFormat="1" ht="45" customHeight="1" x14ac:dyDescent="0.15">
      <c r="A533" s="18">
        <v>200094</v>
      </c>
      <c r="B533" s="4" t="s">
        <v>2402</v>
      </c>
      <c r="C533" s="18">
        <v>171415</v>
      </c>
      <c r="D533" s="4" t="s">
        <v>1271</v>
      </c>
      <c r="E533" s="4" t="s">
        <v>103</v>
      </c>
      <c r="F533" s="4" t="s">
        <v>83</v>
      </c>
      <c r="G533" s="4" t="s">
        <v>89</v>
      </c>
      <c r="H533" s="4" t="s">
        <v>83</v>
      </c>
      <c r="I533" s="18">
        <v>57683</v>
      </c>
      <c r="J533" s="4" t="s">
        <v>2403</v>
      </c>
      <c r="K533" s="5"/>
      <c r="L533" s="6"/>
      <c r="M533" s="6"/>
      <c r="N533" s="6"/>
      <c r="O533" s="6"/>
      <c r="P533" s="6"/>
      <c r="Q533" s="6"/>
      <c r="R533" s="6"/>
      <c r="S533" s="6"/>
      <c r="T533" s="6"/>
      <c r="U533" s="6"/>
      <c r="V533" s="6"/>
      <c r="W533" s="6"/>
      <c r="X533" s="6"/>
      <c r="Y533" s="6">
        <v>2314</v>
      </c>
      <c r="Z533" s="4" t="s">
        <v>1689</v>
      </c>
      <c r="AA533" s="28" t="s">
        <v>1689</v>
      </c>
      <c r="AB533" s="28"/>
      <c r="AC533" s="28" t="s">
        <v>1689</v>
      </c>
      <c r="AD533" s="28"/>
      <c r="AE533" s="4"/>
      <c r="AF533" s="4" t="s">
        <v>94</v>
      </c>
      <c r="AG533" s="4" t="s">
        <v>69</v>
      </c>
      <c r="AH533" s="4"/>
      <c r="AI533" s="28" t="s">
        <v>83</v>
      </c>
      <c r="AJ533" s="28"/>
      <c r="AK533" s="28"/>
    </row>
    <row r="534" spans="1:37" s="1" customFormat="1" ht="45" customHeight="1" x14ac:dyDescent="0.15">
      <c r="A534" s="20">
        <v>200094</v>
      </c>
      <c r="B534" s="7" t="s">
        <v>2402</v>
      </c>
      <c r="C534" s="20">
        <v>171415</v>
      </c>
      <c r="D534" s="7" t="s">
        <v>1271</v>
      </c>
      <c r="E534" s="7" t="s">
        <v>103</v>
      </c>
      <c r="F534" s="7" t="s">
        <v>83</v>
      </c>
      <c r="G534" s="7" t="s">
        <v>61</v>
      </c>
      <c r="H534" s="7" t="s">
        <v>83</v>
      </c>
      <c r="I534" s="20">
        <v>57753</v>
      </c>
      <c r="J534" s="7" t="s">
        <v>2518</v>
      </c>
      <c r="K534" s="8"/>
      <c r="L534" s="9"/>
      <c r="M534" s="9"/>
      <c r="N534" s="9"/>
      <c r="O534" s="9"/>
      <c r="P534" s="9">
        <v>1199</v>
      </c>
      <c r="Q534" s="9"/>
      <c r="R534" s="9"/>
      <c r="S534" s="9">
        <v>529</v>
      </c>
      <c r="T534" s="9"/>
      <c r="U534" s="9"/>
      <c r="V534" s="9"/>
      <c r="W534" s="9"/>
      <c r="X534" s="9">
        <v>1728</v>
      </c>
      <c r="Y534" s="9"/>
      <c r="Z534" s="7" t="s">
        <v>2352</v>
      </c>
      <c r="AA534" s="27" t="s">
        <v>2352</v>
      </c>
      <c r="AB534" s="27"/>
      <c r="AC534" s="27" t="s">
        <v>2352</v>
      </c>
      <c r="AD534" s="27"/>
      <c r="AE534" s="7"/>
      <c r="AF534" s="7" t="s">
        <v>94</v>
      </c>
      <c r="AG534" s="7" t="s">
        <v>69</v>
      </c>
      <c r="AH534" s="7"/>
      <c r="AI534" s="27" t="s">
        <v>83</v>
      </c>
      <c r="AJ534" s="27"/>
      <c r="AK534" s="27"/>
    </row>
    <row r="535" spans="1:37" s="1" customFormat="1" ht="45" customHeight="1" x14ac:dyDescent="0.15">
      <c r="A535" s="16" t="s">
        <v>3001</v>
      </c>
      <c r="B535" s="2" t="s">
        <v>10</v>
      </c>
      <c r="C535" s="16" t="s">
        <v>11</v>
      </c>
      <c r="D535" s="2" t="s">
        <v>12</v>
      </c>
      <c r="E535" s="2" t="s">
        <v>13</v>
      </c>
      <c r="F535" s="2" t="s">
        <v>14</v>
      </c>
      <c r="G535" s="2" t="s">
        <v>15</v>
      </c>
      <c r="H535" s="17" t="s">
        <v>16</v>
      </c>
      <c r="I535" s="16" t="s">
        <v>3002</v>
      </c>
      <c r="J535" s="2" t="s">
        <v>3003</v>
      </c>
      <c r="K535" s="3" t="s">
        <v>3004</v>
      </c>
      <c r="L535" s="3" t="s">
        <v>20</v>
      </c>
      <c r="M535" s="3" t="s">
        <v>21</v>
      </c>
      <c r="N535" s="3" t="s">
        <v>22</v>
      </c>
      <c r="O535" s="3" t="s">
        <v>3005</v>
      </c>
      <c r="P535" s="3" t="s">
        <v>3006</v>
      </c>
      <c r="Q535" s="3" t="s">
        <v>3007</v>
      </c>
      <c r="R535" s="3" t="s">
        <v>3008</v>
      </c>
      <c r="S535" s="3" t="s">
        <v>3009</v>
      </c>
      <c r="T535" s="3" t="s">
        <v>3010</v>
      </c>
      <c r="U535" s="3" t="s">
        <v>3011</v>
      </c>
      <c r="V535" s="3" t="s">
        <v>3012</v>
      </c>
      <c r="W535" s="3" t="s">
        <v>3013</v>
      </c>
      <c r="X535" s="3" t="s">
        <v>3014</v>
      </c>
      <c r="Y535" s="3" t="s">
        <v>3015</v>
      </c>
      <c r="Z535" s="16" t="s">
        <v>3016</v>
      </c>
      <c r="AA535" s="39" t="s">
        <v>3017</v>
      </c>
      <c r="AB535" s="39"/>
      <c r="AC535" s="39" t="s">
        <v>3018</v>
      </c>
      <c r="AD535" s="39"/>
      <c r="AE535" s="16" t="s">
        <v>3019</v>
      </c>
      <c r="AF535" s="16" t="s">
        <v>3020</v>
      </c>
      <c r="AG535" s="16" t="s">
        <v>3021</v>
      </c>
      <c r="AH535" s="16"/>
      <c r="AI535" s="39" t="s">
        <v>2998</v>
      </c>
      <c r="AJ535" s="39"/>
      <c r="AK535" s="39"/>
    </row>
    <row r="536" spans="1:37" s="1" customFormat="1" ht="45" customHeight="1" x14ac:dyDescent="0.15">
      <c r="A536" s="18">
        <v>200095</v>
      </c>
      <c r="B536" s="4" t="s">
        <v>2395</v>
      </c>
      <c r="C536" s="18">
        <v>171415</v>
      </c>
      <c r="D536" s="4" t="s">
        <v>1271</v>
      </c>
      <c r="E536" s="4" t="s">
        <v>103</v>
      </c>
      <c r="F536" s="4" t="s">
        <v>83</v>
      </c>
      <c r="G536" s="4" t="s">
        <v>134</v>
      </c>
      <c r="H536" s="4" t="s">
        <v>83</v>
      </c>
      <c r="I536" s="18">
        <v>57679</v>
      </c>
      <c r="J536" s="4" t="s">
        <v>2396</v>
      </c>
      <c r="K536" s="5"/>
      <c r="L536" s="6"/>
      <c r="M536" s="6"/>
      <c r="N536" s="6"/>
      <c r="O536" s="6"/>
      <c r="P536" s="6"/>
      <c r="Q536" s="6"/>
      <c r="R536" s="6"/>
      <c r="S536" s="6"/>
      <c r="T536" s="6"/>
      <c r="U536" s="6"/>
      <c r="V536" s="6"/>
      <c r="W536" s="6"/>
      <c r="X536" s="6"/>
      <c r="Y536" s="14">
        <v>-811</v>
      </c>
      <c r="Z536" s="4" t="s">
        <v>1689</v>
      </c>
      <c r="AA536" s="28" t="s">
        <v>1689</v>
      </c>
      <c r="AB536" s="28"/>
      <c r="AC536" s="28" t="s">
        <v>1689</v>
      </c>
      <c r="AD536" s="28"/>
      <c r="AE536" s="4"/>
      <c r="AF536" s="4" t="s">
        <v>94</v>
      </c>
      <c r="AG536" s="4" t="s">
        <v>69</v>
      </c>
      <c r="AH536" s="4"/>
      <c r="AI536" s="28" t="s">
        <v>83</v>
      </c>
      <c r="AJ536" s="28"/>
      <c r="AK536" s="28"/>
    </row>
    <row r="537" spans="1:37" s="1" customFormat="1" ht="45" customHeight="1" x14ac:dyDescent="0.15">
      <c r="A537" s="20">
        <v>200095</v>
      </c>
      <c r="B537" s="7" t="s">
        <v>2395</v>
      </c>
      <c r="C537" s="20">
        <v>171415</v>
      </c>
      <c r="D537" s="7" t="s">
        <v>1271</v>
      </c>
      <c r="E537" s="7" t="s">
        <v>103</v>
      </c>
      <c r="F537" s="7" t="s">
        <v>83</v>
      </c>
      <c r="G537" s="7" t="s">
        <v>61</v>
      </c>
      <c r="H537" s="7" t="s">
        <v>83</v>
      </c>
      <c r="I537" s="20">
        <v>57749</v>
      </c>
      <c r="J537" s="7" t="s">
        <v>2513</v>
      </c>
      <c r="K537" s="8"/>
      <c r="L537" s="9"/>
      <c r="M537" s="9"/>
      <c r="N537" s="9"/>
      <c r="O537" s="9"/>
      <c r="P537" s="9">
        <v>22205</v>
      </c>
      <c r="Q537" s="9"/>
      <c r="R537" s="9"/>
      <c r="S537" s="9">
        <v>3774</v>
      </c>
      <c r="T537" s="9"/>
      <c r="U537" s="9"/>
      <c r="V537" s="9"/>
      <c r="W537" s="9"/>
      <c r="X537" s="9">
        <v>25979</v>
      </c>
      <c r="Y537" s="9"/>
      <c r="Z537" s="7" t="s">
        <v>2352</v>
      </c>
      <c r="AA537" s="27" t="s">
        <v>2352</v>
      </c>
      <c r="AB537" s="27"/>
      <c r="AC537" s="27" t="s">
        <v>2352</v>
      </c>
      <c r="AD537" s="27"/>
      <c r="AE537" s="7"/>
      <c r="AF537" s="7" t="s">
        <v>94</v>
      </c>
      <c r="AG537" s="7" t="s">
        <v>69</v>
      </c>
      <c r="AH537" s="7"/>
      <c r="AI537" s="27" t="s">
        <v>83</v>
      </c>
      <c r="AJ537" s="27"/>
      <c r="AK537" s="27"/>
    </row>
    <row r="538" spans="1:37" s="1" customFormat="1" ht="45" customHeight="1" x14ac:dyDescent="0.15">
      <c r="A538" s="16" t="s">
        <v>3001</v>
      </c>
      <c r="B538" s="2" t="s">
        <v>10</v>
      </c>
      <c r="C538" s="16" t="s">
        <v>11</v>
      </c>
      <c r="D538" s="2" t="s">
        <v>12</v>
      </c>
      <c r="E538" s="2" t="s">
        <v>13</v>
      </c>
      <c r="F538" s="2" t="s">
        <v>14</v>
      </c>
      <c r="G538" s="2" t="s">
        <v>15</v>
      </c>
      <c r="H538" s="17" t="s">
        <v>16</v>
      </c>
      <c r="I538" s="16" t="s">
        <v>3002</v>
      </c>
      <c r="J538" s="2" t="s">
        <v>3003</v>
      </c>
      <c r="K538" s="3" t="s">
        <v>3004</v>
      </c>
      <c r="L538" s="3" t="s">
        <v>20</v>
      </c>
      <c r="M538" s="3" t="s">
        <v>21</v>
      </c>
      <c r="N538" s="3" t="s">
        <v>22</v>
      </c>
      <c r="O538" s="3" t="s">
        <v>3005</v>
      </c>
      <c r="P538" s="3" t="s">
        <v>3006</v>
      </c>
      <c r="Q538" s="3" t="s">
        <v>3007</v>
      </c>
      <c r="R538" s="3" t="s">
        <v>3008</v>
      </c>
      <c r="S538" s="3" t="s">
        <v>3009</v>
      </c>
      <c r="T538" s="3" t="s">
        <v>3010</v>
      </c>
      <c r="U538" s="3" t="s">
        <v>3011</v>
      </c>
      <c r="V538" s="3" t="s">
        <v>3012</v>
      </c>
      <c r="W538" s="3" t="s">
        <v>3013</v>
      </c>
      <c r="X538" s="3" t="s">
        <v>3014</v>
      </c>
      <c r="Y538" s="3" t="s">
        <v>3015</v>
      </c>
      <c r="Z538" s="16" t="s">
        <v>3016</v>
      </c>
      <c r="AA538" s="39" t="s">
        <v>3017</v>
      </c>
      <c r="AB538" s="39"/>
      <c r="AC538" s="39" t="s">
        <v>3018</v>
      </c>
      <c r="AD538" s="39"/>
      <c r="AE538" s="16" t="s">
        <v>3019</v>
      </c>
      <c r="AF538" s="16" t="s">
        <v>3020</v>
      </c>
      <c r="AG538" s="16" t="s">
        <v>3021</v>
      </c>
      <c r="AH538" s="16"/>
      <c r="AI538" s="39" t="s">
        <v>2998</v>
      </c>
      <c r="AJ538" s="39"/>
      <c r="AK538" s="39"/>
    </row>
    <row r="539" spans="1:37" s="1" customFormat="1" ht="45" customHeight="1" x14ac:dyDescent="0.15">
      <c r="A539" s="18">
        <v>200096</v>
      </c>
      <c r="B539" s="4" t="s">
        <v>2428</v>
      </c>
      <c r="C539" s="18">
        <v>171415</v>
      </c>
      <c r="D539" s="4" t="s">
        <v>1271</v>
      </c>
      <c r="E539" s="4" t="s">
        <v>103</v>
      </c>
      <c r="F539" s="4" t="s">
        <v>83</v>
      </c>
      <c r="G539" s="4" t="s">
        <v>134</v>
      </c>
      <c r="H539" s="4" t="s">
        <v>83</v>
      </c>
      <c r="I539" s="18">
        <v>57698</v>
      </c>
      <c r="J539" s="4" t="s">
        <v>2429</v>
      </c>
      <c r="K539" s="5"/>
      <c r="L539" s="6"/>
      <c r="M539" s="6"/>
      <c r="N539" s="6"/>
      <c r="O539" s="6"/>
      <c r="P539" s="6"/>
      <c r="Q539" s="6"/>
      <c r="R539" s="6"/>
      <c r="S539" s="6"/>
      <c r="T539" s="6"/>
      <c r="U539" s="6"/>
      <c r="V539" s="6"/>
      <c r="W539" s="6"/>
      <c r="X539" s="6"/>
      <c r="Y539" s="14">
        <v>-24466</v>
      </c>
      <c r="Z539" s="4" t="s">
        <v>1689</v>
      </c>
      <c r="AA539" s="28" t="s">
        <v>1689</v>
      </c>
      <c r="AB539" s="28"/>
      <c r="AC539" s="28" t="s">
        <v>1689</v>
      </c>
      <c r="AD539" s="28"/>
      <c r="AE539" s="4"/>
      <c r="AF539" s="4" t="s">
        <v>94</v>
      </c>
      <c r="AG539" s="4" t="s">
        <v>69</v>
      </c>
      <c r="AH539" s="4"/>
      <c r="AI539" s="28" t="s">
        <v>83</v>
      </c>
      <c r="AJ539" s="28"/>
      <c r="AK539" s="28"/>
    </row>
    <row r="540" spans="1:37" s="1" customFormat="1" ht="45" customHeight="1" x14ac:dyDescent="0.15">
      <c r="A540" s="20">
        <v>200096</v>
      </c>
      <c r="B540" s="7" t="s">
        <v>2428</v>
      </c>
      <c r="C540" s="20">
        <v>171415</v>
      </c>
      <c r="D540" s="7" t="s">
        <v>1271</v>
      </c>
      <c r="E540" s="7" t="s">
        <v>103</v>
      </c>
      <c r="F540" s="7" t="s">
        <v>83</v>
      </c>
      <c r="G540" s="7" t="s">
        <v>61</v>
      </c>
      <c r="H540" s="7" t="s">
        <v>83</v>
      </c>
      <c r="I540" s="20">
        <v>57763</v>
      </c>
      <c r="J540" s="7" t="s">
        <v>2530</v>
      </c>
      <c r="K540" s="8"/>
      <c r="L540" s="9"/>
      <c r="M540" s="9"/>
      <c r="N540" s="9"/>
      <c r="O540" s="9"/>
      <c r="P540" s="9">
        <v>71264</v>
      </c>
      <c r="Q540" s="9"/>
      <c r="R540" s="9"/>
      <c r="S540" s="9">
        <v>4530</v>
      </c>
      <c r="T540" s="9"/>
      <c r="U540" s="9"/>
      <c r="V540" s="9"/>
      <c r="W540" s="9"/>
      <c r="X540" s="9">
        <v>75794</v>
      </c>
      <c r="Y540" s="9"/>
      <c r="Z540" s="7" t="s">
        <v>2352</v>
      </c>
      <c r="AA540" s="27" t="s">
        <v>2352</v>
      </c>
      <c r="AB540" s="27"/>
      <c r="AC540" s="27" t="s">
        <v>2352</v>
      </c>
      <c r="AD540" s="27"/>
      <c r="AE540" s="7"/>
      <c r="AF540" s="7" t="s">
        <v>94</v>
      </c>
      <c r="AG540" s="7" t="s">
        <v>69</v>
      </c>
      <c r="AH540" s="7"/>
      <c r="AI540" s="27" t="s">
        <v>83</v>
      </c>
      <c r="AJ540" s="27"/>
      <c r="AK540" s="27"/>
    </row>
    <row r="541" spans="1:37" s="1" customFormat="1" ht="45" customHeight="1" x14ac:dyDescent="0.15">
      <c r="A541" s="16" t="s">
        <v>3001</v>
      </c>
      <c r="B541" s="2" t="s">
        <v>10</v>
      </c>
      <c r="C541" s="16" t="s">
        <v>11</v>
      </c>
      <c r="D541" s="2" t="s">
        <v>12</v>
      </c>
      <c r="E541" s="2" t="s">
        <v>13</v>
      </c>
      <c r="F541" s="2" t="s">
        <v>14</v>
      </c>
      <c r="G541" s="2" t="s">
        <v>15</v>
      </c>
      <c r="H541" s="17" t="s">
        <v>16</v>
      </c>
      <c r="I541" s="16" t="s">
        <v>3002</v>
      </c>
      <c r="J541" s="2" t="s">
        <v>3003</v>
      </c>
      <c r="K541" s="3" t="s">
        <v>3004</v>
      </c>
      <c r="L541" s="3" t="s">
        <v>20</v>
      </c>
      <c r="M541" s="3" t="s">
        <v>21</v>
      </c>
      <c r="N541" s="3" t="s">
        <v>22</v>
      </c>
      <c r="O541" s="3" t="s">
        <v>3005</v>
      </c>
      <c r="P541" s="3" t="s">
        <v>3006</v>
      </c>
      <c r="Q541" s="3" t="s">
        <v>3007</v>
      </c>
      <c r="R541" s="3" t="s">
        <v>3008</v>
      </c>
      <c r="S541" s="3" t="s">
        <v>3009</v>
      </c>
      <c r="T541" s="3" t="s">
        <v>3010</v>
      </c>
      <c r="U541" s="3" t="s">
        <v>3011</v>
      </c>
      <c r="V541" s="3" t="s">
        <v>3012</v>
      </c>
      <c r="W541" s="3" t="s">
        <v>3013</v>
      </c>
      <c r="X541" s="3" t="s">
        <v>3014</v>
      </c>
      <c r="Y541" s="3" t="s">
        <v>3015</v>
      </c>
      <c r="Z541" s="16" t="s">
        <v>3016</v>
      </c>
      <c r="AA541" s="39" t="s">
        <v>3017</v>
      </c>
      <c r="AB541" s="39"/>
      <c r="AC541" s="39" t="s">
        <v>3018</v>
      </c>
      <c r="AD541" s="39"/>
      <c r="AE541" s="16" t="s">
        <v>3019</v>
      </c>
      <c r="AF541" s="16" t="s">
        <v>3020</v>
      </c>
      <c r="AG541" s="16" t="s">
        <v>3021</v>
      </c>
      <c r="AH541" s="16"/>
      <c r="AI541" s="39" t="s">
        <v>2998</v>
      </c>
      <c r="AJ541" s="39"/>
      <c r="AK541" s="39"/>
    </row>
    <row r="542" spans="1:37" s="1" customFormat="1" ht="45" customHeight="1" x14ac:dyDescent="0.15">
      <c r="A542" s="18">
        <v>200097</v>
      </c>
      <c r="B542" s="4" t="s">
        <v>2437</v>
      </c>
      <c r="C542" s="18">
        <v>171415</v>
      </c>
      <c r="D542" s="4" t="s">
        <v>1271</v>
      </c>
      <c r="E542" s="4" t="s">
        <v>103</v>
      </c>
      <c r="F542" s="4" t="s">
        <v>83</v>
      </c>
      <c r="G542" s="4" t="s">
        <v>89</v>
      </c>
      <c r="H542" s="4" t="s">
        <v>83</v>
      </c>
      <c r="I542" s="18">
        <v>57703</v>
      </c>
      <c r="J542" s="4" t="s">
        <v>2438</v>
      </c>
      <c r="K542" s="5"/>
      <c r="L542" s="6"/>
      <c r="M542" s="6"/>
      <c r="N542" s="6"/>
      <c r="O542" s="6"/>
      <c r="P542" s="6"/>
      <c r="Q542" s="6"/>
      <c r="R542" s="6"/>
      <c r="S542" s="6"/>
      <c r="T542" s="6"/>
      <c r="U542" s="6"/>
      <c r="V542" s="6"/>
      <c r="W542" s="6"/>
      <c r="X542" s="6"/>
      <c r="Y542" s="6">
        <v>17146</v>
      </c>
      <c r="Z542" s="4" t="s">
        <v>1689</v>
      </c>
      <c r="AA542" s="28" t="s">
        <v>1689</v>
      </c>
      <c r="AB542" s="28"/>
      <c r="AC542" s="28" t="s">
        <v>1689</v>
      </c>
      <c r="AD542" s="28"/>
      <c r="AE542" s="4"/>
      <c r="AF542" s="4" t="s">
        <v>94</v>
      </c>
      <c r="AG542" s="4" t="s">
        <v>69</v>
      </c>
      <c r="AH542" s="4"/>
      <c r="AI542" s="28" t="s">
        <v>83</v>
      </c>
      <c r="AJ542" s="28"/>
      <c r="AK542" s="28"/>
    </row>
    <row r="543" spans="1:37" s="1" customFormat="1" ht="45" customHeight="1" x14ac:dyDescent="0.15">
      <c r="A543" s="20">
        <v>200097</v>
      </c>
      <c r="B543" s="7" t="s">
        <v>2437</v>
      </c>
      <c r="C543" s="20">
        <v>171415</v>
      </c>
      <c r="D543" s="7" t="s">
        <v>1271</v>
      </c>
      <c r="E543" s="7" t="s">
        <v>103</v>
      </c>
      <c r="F543" s="7" t="s">
        <v>83</v>
      </c>
      <c r="G543" s="7" t="s">
        <v>61</v>
      </c>
      <c r="H543" s="7" t="s">
        <v>83</v>
      </c>
      <c r="I543" s="20">
        <v>57766</v>
      </c>
      <c r="J543" s="7" t="s">
        <v>2534</v>
      </c>
      <c r="K543" s="8"/>
      <c r="L543" s="9"/>
      <c r="M543" s="9"/>
      <c r="N543" s="9"/>
      <c r="O543" s="9"/>
      <c r="P543" s="9">
        <v>15890</v>
      </c>
      <c r="Q543" s="9"/>
      <c r="R543" s="9"/>
      <c r="S543" s="9">
        <v>1133</v>
      </c>
      <c r="T543" s="9"/>
      <c r="U543" s="9"/>
      <c r="V543" s="9"/>
      <c r="W543" s="9"/>
      <c r="X543" s="9">
        <v>17023</v>
      </c>
      <c r="Y543" s="9"/>
      <c r="Z543" s="7" t="s">
        <v>2352</v>
      </c>
      <c r="AA543" s="27" t="s">
        <v>2352</v>
      </c>
      <c r="AB543" s="27"/>
      <c r="AC543" s="27" t="s">
        <v>2352</v>
      </c>
      <c r="AD543" s="27"/>
      <c r="AE543" s="7"/>
      <c r="AF543" s="7" t="s">
        <v>94</v>
      </c>
      <c r="AG543" s="7"/>
      <c r="AH543" s="7"/>
      <c r="AI543" s="27" t="s">
        <v>83</v>
      </c>
      <c r="AJ543" s="27"/>
      <c r="AK543" s="27"/>
    </row>
    <row r="544" spans="1:37" s="1" customFormat="1" ht="45" customHeight="1" x14ac:dyDescent="0.15">
      <c r="A544" s="16" t="s">
        <v>3001</v>
      </c>
      <c r="B544" s="2" t="s">
        <v>10</v>
      </c>
      <c r="C544" s="16" t="s">
        <v>11</v>
      </c>
      <c r="D544" s="2" t="s">
        <v>12</v>
      </c>
      <c r="E544" s="2" t="s">
        <v>13</v>
      </c>
      <c r="F544" s="2" t="s">
        <v>14</v>
      </c>
      <c r="G544" s="2" t="s">
        <v>15</v>
      </c>
      <c r="H544" s="17" t="s">
        <v>16</v>
      </c>
      <c r="I544" s="16" t="s">
        <v>3002</v>
      </c>
      <c r="J544" s="2" t="s">
        <v>3003</v>
      </c>
      <c r="K544" s="3" t="s">
        <v>3004</v>
      </c>
      <c r="L544" s="3" t="s">
        <v>20</v>
      </c>
      <c r="M544" s="3" t="s">
        <v>21</v>
      </c>
      <c r="N544" s="3" t="s">
        <v>22</v>
      </c>
      <c r="O544" s="3" t="s">
        <v>3005</v>
      </c>
      <c r="P544" s="3" t="s">
        <v>3006</v>
      </c>
      <c r="Q544" s="3" t="s">
        <v>3007</v>
      </c>
      <c r="R544" s="3" t="s">
        <v>3008</v>
      </c>
      <c r="S544" s="3" t="s">
        <v>3009</v>
      </c>
      <c r="T544" s="3" t="s">
        <v>3010</v>
      </c>
      <c r="U544" s="3" t="s">
        <v>3011</v>
      </c>
      <c r="V544" s="3" t="s">
        <v>3012</v>
      </c>
      <c r="W544" s="3" t="s">
        <v>3013</v>
      </c>
      <c r="X544" s="3" t="s">
        <v>3014</v>
      </c>
      <c r="Y544" s="3" t="s">
        <v>3015</v>
      </c>
      <c r="Z544" s="16" t="s">
        <v>3016</v>
      </c>
      <c r="AA544" s="39" t="s">
        <v>3017</v>
      </c>
      <c r="AB544" s="39"/>
      <c r="AC544" s="39" t="s">
        <v>3018</v>
      </c>
      <c r="AD544" s="39"/>
      <c r="AE544" s="16" t="s">
        <v>3019</v>
      </c>
      <c r="AF544" s="16" t="s">
        <v>3020</v>
      </c>
      <c r="AG544" s="16" t="s">
        <v>3021</v>
      </c>
      <c r="AH544" s="16"/>
      <c r="AI544" s="39" t="s">
        <v>2998</v>
      </c>
      <c r="AJ544" s="39"/>
      <c r="AK544" s="39"/>
    </row>
    <row r="545" spans="1:37" s="1" customFormat="1" ht="45" customHeight="1" x14ac:dyDescent="0.15">
      <c r="A545" s="18">
        <v>200098</v>
      </c>
      <c r="B545" s="4" t="s">
        <v>2433</v>
      </c>
      <c r="C545" s="18">
        <v>171415</v>
      </c>
      <c r="D545" s="4" t="s">
        <v>1271</v>
      </c>
      <c r="E545" s="4" t="s">
        <v>103</v>
      </c>
      <c r="F545" s="4" t="s">
        <v>83</v>
      </c>
      <c r="G545" s="4" t="s">
        <v>89</v>
      </c>
      <c r="H545" s="4" t="s">
        <v>83</v>
      </c>
      <c r="I545" s="18">
        <v>57701</v>
      </c>
      <c r="J545" s="4" t="s">
        <v>2434</v>
      </c>
      <c r="K545" s="5"/>
      <c r="L545" s="6"/>
      <c r="M545" s="6"/>
      <c r="N545" s="6"/>
      <c r="O545" s="6"/>
      <c r="P545" s="6"/>
      <c r="Q545" s="6"/>
      <c r="R545" s="6"/>
      <c r="S545" s="6"/>
      <c r="T545" s="6"/>
      <c r="U545" s="6"/>
      <c r="V545" s="6"/>
      <c r="W545" s="6"/>
      <c r="X545" s="6"/>
      <c r="Y545" s="6">
        <v>6634</v>
      </c>
      <c r="Z545" s="4" t="s">
        <v>1689</v>
      </c>
      <c r="AA545" s="28" t="s">
        <v>1689</v>
      </c>
      <c r="AB545" s="28"/>
      <c r="AC545" s="28" t="s">
        <v>1689</v>
      </c>
      <c r="AD545" s="28"/>
      <c r="AE545" s="4"/>
      <c r="AF545" s="4" t="s">
        <v>94</v>
      </c>
      <c r="AG545" s="4" t="s">
        <v>69</v>
      </c>
      <c r="AH545" s="4"/>
      <c r="AI545" s="28" t="s">
        <v>83</v>
      </c>
      <c r="AJ545" s="28"/>
      <c r="AK545" s="28"/>
    </row>
    <row r="546" spans="1:37" s="1" customFormat="1" ht="45" customHeight="1" x14ac:dyDescent="0.15">
      <c r="A546" s="20">
        <v>200098</v>
      </c>
      <c r="B546" s="7" t="s">
        <v>2433</v>
      </c>
      <c r="C546" s="20">
        <v>171415</v>
      </c>
      <c r="D546" s="7" t="s">
        <v>1271</v>
      </c>
      <c r="E546" s="7" t="s">
        <v>103</v>
      </c>
      <c r="F546" s="7" t="s">
        <v>83</v>
      </c>
      <c r="G546" s="7" t="s">
        <v>61</v>
      </c>
      <c r="H546" s="7" t="s">
        <v>83</v>
      </c>
      <c r="I546" s="20">
        <v>57765</v>
      </c>
      <c r="J546" s="7" t="s">
        <v>2532</v>
      </c>
      <c r="K546" s="8"/>
      <c r="L546" s="9"/>
      <c r="M546" s="9"/>
      <c r="N546" s="9"/>
      <c r="O546" s="9"/>
      <c r="P546" s="9">
        <v>18198</v>
      </c>
      <c r="Q546" s="9"/>
      <c r="R546" s="9"/>
      <c r="S546" s="9">
        <v>377</v>
      </c>
      <c r="T546" s="9"/>
      <c r="U546" s="9"/>
      <c r="V546" s="9"/>
      <c r="W546" s="9"/>
      <c r="X546" s="9">
        <v>18575</v>
      </c>
      <c r="Y546" s="9"/>
      <c r="Z546" s="7" t="s">
        <v>2533</v>
      </c>
      <c r="AA546" s="27" t="s">
        <v>2533</v>
      </c>
      <c r="AB546" s="27"/>
      <c r="AC546" s="27" t="s">
        <v>2533</v>
      </c>
      <c r="AD546" s="27"/>
      <c r="AE546" s="7"/>
      <c r="AF546" s="7" t="s">
        <v>94</v>
      </c>
      <c r="AG546" s="7" t="s">
        <v>69</v>
      </c>
      <c r="AH546" s="7"/>
      <c r="AI546" s="27" t="s">
        <v>83</v>
      </c>
      <c r="AJ546" s="27"/>
      <c r="AK546" s="27"/>
    </row>
    <row r="547" spans="1:37" s="1" customFormat="1" ht="45" customHeight="1" x14ac:dyDescent="0.15">
      <c r="A547" s="16" t="s">
        <v>3001</v>
      </c>
      <c r="B547" s="2" t="s">
        <v>10</v>
      </c>
      <c r="C547" s="16" t="s">
        <v>11</v>
      </c>
      <c r="D547" s="2" t="s">
        <v>12</v>
      </c>
      <c r="E547" s="2" t="s">
        <v>13</v>
      </c>
      <c r="F547" s="2" t="s">
        <v>14</v>
      </c>
      <c r="G547" s="2" t="s">
        <v>15</v>
      </c>
      <c r="H547" s="17" t="s">
        <v>16</v>
      </c>
      <c r="I547" s="16" t="s">
        <v>3002</v>
      </c>
      <c r="J547" s="2" t="s">
        <v>3003</v>
      </c>
      <c r="K547" s="3" t="s">
        <v>3004</v>
      </c>
      <c r="L547" s="3" t="s">
        <v>20</v>
      </c>
      <c r="M547" s="3" t="s">
        <v>21</v>
      </c>
      <c r="N547" s="3" t="s">
        <v>22</v>
      </c>
      <c r="O547" s="3" t="s">
        <v>3005</v>
      </c>
      <c r="P547" s="3" t="s">
        <v>3006</v>
      </c>
      <c r="Q547" s="3" t="s">
        <v>3007</v>
      </c>
      <c r="R547" s="3" t="s">
        <v>3008</v>
      </c>
      <c r="S547" s="3" t="s">
        <v>3009</v>
      </c>
      <c r="T547" s="3" t="s">
        <v>3010</v>
      </c>
      <c r="U547" s="3" t="s">
        <v>3011</v>
      </c>
      <c r="V547" s="3" t="s">
        <v>3012</v>
      </c>
      <c r="W547" s="3" t="s">
        <v>3013</v>
      </c>
      <c r="X547" s="3" t="s">
        <v>3014</v>
      </c>
      <c r="Y547" s="3" t="s">
        <v>3015</v>
      </c>
      <c r="Z547" s="16" t="s">
        <v>3016</v>
      </c>
      <c r="AA547" s="39" t="s">
        <v>3017</v>
      </c>
      <c r="AB547" s="39"/>
      <c r="AC547" s="39" t="s">
        <v>3018</v>
      </c>
      <c r="AD547" s="39"/>
      <c r="AE547" s="16" t="s">
        <v>3019</v>
      </c>
      <c r="AF547" s="16" t="s">
        <v>3020</v>
      </c>
      <c r="AG547" s="16" t="s">
        <v>3021</v>
      </c>
      <c r="AH547" s="16"/>
      <c r="AI547" s="39" t="s">
        <v>2998</v>
      </c>
      <c r="AJ547" s="39"/>
      <c r="AK547" s="39"/>
    </row>
    <row r="548" spans="1:37" s="1" customFormat="1" ht="45" customHeight="1" x14ac:dyDescent="0.15">
      <c r="A548" s="18">
        <v>200099</v>
      </c>
      <c r="B548" s="4" t="s">
        <v>2449</v>
      </c>
      <c r="C548" s="18">
        <v>171415</v>
      </c>
      <c r="D548" s="4" t="s">
        <v>1271</v>
      </c>
      <c r="E548" s="4" t="s">
        <v>103</v>
      </c>
      <c r="F548" s="4" t="s">
        <v>83</v>
      </c>
      <c r="G548" s="4" t="s">
        <v>89</v>
      </c>
      <c r="H548" s="4" t="s">
        <v>83</v>
      </c>
      <c r="I548" s="18">
        <v>57710</v>
      </c>
      <c r="J548" s="4" t="s">
        <v>2450</v>
      </c>
      <c r="K548" s="5"/>
      <c r="L548" s="6"/>
      <c r="M548" s="6"/>
      <c r="N548" s="6"/>
      <c r="O548" s="6"/>
      <c r="P548" s="6"/>
      <c r="Q548" s="6"/>
      <c r="R548" s="6"/>
      <c r="S548" s="6"/>
      <c r="T548" s="6"/>
      <c r="U548" s="6"/>
      <c r="V548" s="6"/>
      <c r="W548" s="6"/>
      <c r="X548" s="6"/>
      <c r="Y548" s="6">
        <v>46304</v>
      </c>
      <c r="Z548" s="4" t="s">
        <v>1689</v>
      </c>
      <c r="AA548" s="28" t="s">
        <v>1689</v>
      </c>
      <c r="AB548" s="28"/>
      <c r="AC548" s="28" t="s">
        <v>1689</v>
      </c>
      <c r="AD548" s="28"/>
      <c r="AE548" s="4"/>
      <c r="AF548" s="4" t="s">
        <v>94</v>
      </c>
      <c r="AG548" s="4" t="s">
        <v>69</v>
      </c>
      <c r="AH548" s="4"/>
      <c r="AI548" s="28" t="s">
        <v>83</v>
      </c>
      <c r="AJ548" s="28"/>
      <c r="AK548" s="28"/>
    </row>
    <row r="549" spans="1:37" s="1" customFormat="1" ht="45" customHeight="1" x14ac:dyDescent="0.15">
      <c r="A549" s="20">
        <v>200099</v>
      </c>
      <c r="B549" s="7" t="s">
        <v>2449</v>
      </c>
      <c r="C549" s="20">
        <v>171415</v>
      </c>
      <c r="D549" s="7" t="s">
        <v>1271</v>
      </c>
      <c r="E549" s="7" t="s">
        <v>103</v>
      </c>
      <c r="F549" s="7" t="s">
        <v>83</v>
      </c>
      <c r="G549" s="7" t="s">
        <v>61</v>
      </c>
      <c r="H549" s="7" t="s">
        <v>83</v>
      </c>
      <c r="I549" s="20">
        <v>57722</v>
      </c>
      <c r="J549" s="7" t="s">
        <v>2475</v>
      </c>
      <c r="K549" s="8"/>
      <c r="L549" s="9"/>
      <c r="M549" s="9"/>
      <c r="N549" s="9"/>
      <c r="O549" s="9"/>
      <c r="P549" s="13">
        <v>-4298</v>
      </c>
      <c r="Q549" s="9"/>
      <c r="R549" s="9"/>
      <c r="S549" s="9">
        <v>1133</v>
      </c>
      <c r="T549" s="9"/>
      <c r="U549" s="9"/>
      <c r="V549" s="9"/>
      <c r="W549" s="9"/>
      <c r="X549" s="13">
        <v>-3165</v>
      </c>
      <c r="Y549" s="9"/>
      <c r="Z549" s="7" t="s">
        <v>2359</v>
      </c>
      <c r="AA549" s="27" t="s">
        <v>2359</v>
      </c>
      <c r="AB549" s="27"/>
      <c r="AC549" s="27" t="s">
        <v>2359</v>
      </c>
      <c r="AD549" s="27"/>
      <c r="AE549" s="7"/>
      <c r="AF549" s="7" t="s">
        <v>94</v>
      </c>
      <c r="AG549" s="7" t="s">
        <v>69</v>
      </c>
      <c r="AH549" s="7"/>
      <c r="AI549" s="27" t="s">
        <v>83</v>
      </c>
      <c r="AJ549" s="27"/>
      <c r="AK549" s="27"/>
    </row>
    <row r="550" spans="1:37" s="1" customFormat="1" ht="45" customHeight="1" x14ac:dyDescent="0.15">
      <c r="A550" s="16" t="s">
        <v>3001</v>
      </c>
      <c r="B550" s="2" t="s">
        <v>10</v>
      </c>
      <c r="C550" s="16" t="s">
        <v>11</v>
      </c>
      <c r="D550" s="2" t="s">
        <v>12</v>
      </c>
      <c r="E550" s="2" t="s">
        <v>13</v>
      </c>
      <c r="F550" s="2" t="s">
        <v>14</v>
      </c>
      <c r="G550" s="2" t="s">
        <v>15</v>
      </c>
      <c r="H550" s="17" t="s">
        <v>16</v>
      </c>
      <c r="I550" s="16" t="s">
        <v>3002</v>
      </c>
      <c r="J550" s="2" t="s">
        <v>3003</v>
      </c>
      <c r="K550" s="3" t="s">
        <v>3004</v>
      </c>
      <c r="L550" s="3" t="s">
        <v>20</v>
      </c>
      <c r="M550" s="3" t="s">
        <v>21</v>
      </c>
      <c r="N550" s="3" t="s">
        <v>22</v>
      </c>
      <c r="O550" s="3" t="s">
        <v>3005</v>
      </c>
      <c r="P550" s="3" t="s">
        <v>3006</v>
      </c>
      <c r="Q550" s="3" t="s">
        <v>3007</v>
      </c>
      <c r="R550" s="3" t="s">
        <v>3008</v>
      </c>
      <c r="S550" s="3" t="s">
        <v>3009</v>
      </c>
      <c r="T550" s="3" t="s">
        <v>3010</v>
      </c>
      <c r="U550" s="3" t="s">
        <v>3011</v>
      </c>
      <c r="V550" s="3" t="s">
        <v>3012</v>
      </c>
      <c r="W550" s="3" t="s">
        <v>3013</v>
      </c>
      <c r="X550" s="3" t="s">
        <v>3014</v>
      </c>
      <c r="Y550" s="3" t="s">
        <v>3015</v>
      </c>
      <c r="Z550" s="16" t="s">
        <v>3016</v>
      </c>
      <c r="AA550" s="39" t="s">
        <v>3017</v>
      </c>
      <c r="AB550" s="39"/>
      <c r="AC550" s="39" t="s">
        <v>3018</v>
      </c>
      <c r="AD550" s="39"/>
      <c r="AE550" s="16" t="s">
        <v>3019</v>
      </c>
      <c r="AF550" s="16" t="s">
        <v>3020</v>
      </c>
      <c r="AG550" s="16" t="s">
        <v>3021</v>
      </c>
      <c r="AH550" s="16"/>
      <c r="AI550" s="39" t="s">
        <v>2998</v>
      </c>
      <c r="AJ550" s="39"/>
      <c r="AK550" s="39"/>
    </row>
    <row r="551" spans="1:37" s="1" customFormat="1" ht="45" customHeight="1" x14ac:dyDescent="0.15">
      <c r="A551" s="18">
        <v>200101</v>
      </c>
      <c r="B551" s="4" t="s">
        <v>2495</v>
      </c>
      <c r="C551" s="18">
        <v>171415</v>
      </c>
      <c r="D551" s="4" t="s">
        <v>1271</v>
      </c>
      <c r="E551" s="4" t="s">
        <v>103</v>
      </c>
      <c r="F551" s="4" t="s">
        <v>83</v>
      </c>
      <c r="G551" s="4" t="s">
        <v>89</v>
      </c>
      <c r="H551" s="4" t="s">
        <v>83</v>
      </c>
      <c r="I551" s="18">
        <v>57734</v>
      </c>
      <c r="J551" s="4" t="s">
        <v>2496</v>
      </c>
      <c r="K551" s="5"/>
      <c r="L551" s="6"/>
      <c r="M551" s="6"/>
      <c r="N551" s="6"/>
      <c r="O551" s="6"/>
      <c r="P551" s="6"/>
      <c r="Q551" s="6"/>
      <c r="R551" s="6"/>
      <c r="S551" s="6"/>
      <c r="T551" s="6"/>
      <c r="U551" s="6"/>
      <c r="V551" s="6"/>
      <c r="W551" s="6"/>
      <c r="X551" s="6"/>
      <c r="Y551" s="6">
        <v>1573</v>
      </c>
      <c r="Z551" s="4" t="s">
        <v>1689</v>
      </c>
      <c r="AA551" s="28" t="s">
        <v>1689</v>
      </c>
      <c r="AB551" s="28"/>
      <c r="AC551" s="28" t="s">
        <v>1689</v>
      </c>
      <c r="AD551" s="28"/>
      <c r="AE551" s="4"/>
      <c r="AF551" s="4" t="s">
        <v>94</v>
      </c>
      <c r="AG551" s="4" t="s">
        <v>69</v>
      </c>
      <c r="AH551" s="4"/>
      <c r="AI551" s="28" t="s">
        <v>83</v>
      </c>
      <c r="AJ551" s="28"/>
      <c r="AK551" s="28"/>
    </row>
    <row r="552" spans="1:37" s="1" customFormat="1" ht="45" customHeight="1" x14ac:dyDescent="0.15">
      <c r="A552" s="20">
        <v>200101</v>
      </c>
      <c r="B552" s="7" t="s">
        <v>2495</v>
      </c>
      <c r="C552" s="20">
        <v>171415</v>
      </c>
      <c r="D552" s="7" t="s">
        <v>1271</v>
      </c>
      <c r="E552" s="7" t="s">
        <v>103</v>
      </c>
      <c r="F552" s="7" t="s">
        <v>83</v>
      </c>
      <c r="G552" s="7" t="s">
        <v>61</v>
      </c>
      <c r="H552" s="7" t="s">
        <v>83</v>
      </c>
      <c r="I552" s="20">
        <v>57735</v>
      </c>
      <c r="J552" s="7" t="s">
        <v>2497</v>
      </c>
      <c r="K552" s="8"/>
      <c r="L552" s="9"/>
      <c r="M552" s="9"/>
      <c r="N552" s="9"/>
      <c r="O552" s="9"/>
      <c r="P552" s="9"/>
      <c r="Q552" s="9"/>
      <c r="R552" s="9"/>
      <c r="S552" s="9">
        <v>755</v>
      </c>
      <c r="T552" s="9"/>
      <c r="U552" s="9"/>
      <c r="V552" s="9"/>
      <c r="W552" s="9"/>
      <c r="X552" s="9">
        <v>755</v>
      </c>
      <c r="Y552" s="9"/>
      <c r="Z552" s="7" t="s">
        <v>2359</v>
      </c>
      <c r="AA552" s="27" t="s">
        <v>2359</v>
      </c>
      <c r="AB552" s="27"/>
      <c r="AC552" s="27" t="s">
        <v>2359</v>
      </c>
      <c r="AD552" s="27"/>
      <c r="AE552" s="7"/>
      <c r="AF552" s="7" t="s">
        <v>94</v>
      </c>
      <c r="AG552" s="7" t="s">
        <v>69</v>
      </c>
      <c r="AH552" s="7"/>
      <c r="AI552" s="27" t="s">
        <v>83</v>
      </c>
      <c r="AJ552" s="27"/>
      <c r="AK552" s="27"/>
    </row>
    <row r="553" spans="1:37" s="1" customFormat="1" ht="45" customHeight="1" x14ac:dyDescent="0.15">
      <c r="A553" s="16" t="s">
        <v>3001</v>
      </c>
      <c r="B553" s="2" t="s">
        <v>10</v>
      </c>
      <c r="C553" s="16" t="s">
        <v>11</v>
      </c>
      <c r="D553" s="2" t="s">
        <v>12</v>
      </c>
      <c r="E553" s="2" t="s">
        <v>13</v>
      </c>
      <c r="F553" s="2" t="s">
        <v>14</v>
      </c>
      <c r="G553" s="2" t="s">
        <v>15</v>
      </c>
      <c r="H553" s="17" t="s">
        <v>16</v>
      </c>
      <c r="I553" s="16" t="s">
        <v>3002</v>
      </c>
      <c r="J553" s="2" t="s">
        <v>3003</v>
      </c>
      <c r="K553" s="3" t="s">
        <v>3004</v>
      </c>
      <c r="L553" s="3" t="s">
        <v>20</v>
      </c>
      <c r="M553" s="3" t="s">
        <v>21</v>
      </c>
      <c r="N553" s="3" t="s">
        <v>22</v>
      </c>
      <c r="O553" s="3" t="s">
        <v>3005</v>
      </c>
      <c r="P553" s="3" t="s">
        <v>3006</v>
      </c>
      <c r="Q553" s="3" t="s">
        <v>3007</v>
      </c>
      <c r="R553" s="3" t="s">
        <v>3008</v>
      </c>
      <c r="S553" s="3" t="s">
        <v>3009</v>
      </c>
      <c r="T553" s="3" t="s">
        <v>3010</v>
      </c>
      <c r="U553" s="3" t="s">
        <v>3011</v>
      </c>
      <c r="V553" s="3" t="s">
        <v>3012</v>
      </c>
      <c r="W553" s="3" t="s">
        <v>3013</v>
      </c>
      <c r="X553" s="3" t="s">
        <v>3014</v>
      </c>
      <c r="Y553" s="3" t="s">
        <v>3015</v>
      </c>
      <c r="Z553" s="16" t="s">
        <v>3016</v>
      </c>
      <c r="AA553" s="39" t="s">
        <v>3017</v>
      </c>
      <c r="AB553" s="39"/>
      <c r="AC553" s="39" t="s">
        <v>3018</v>
      </c>
      <c r="AD553" s="39"/>
      <c r="AE553" s="16" t="s">
        <v>3019</v>
      </c>
      <c r="AF553" s="16" t="s">
        <v>3020</v>
      </c>
      <c r="AG553" s="16" t="s">
        <v>3021</v>
      </c>
      <c r="AH553" s="16"/>
      <c r="AI553" s="39" t="s">
        <v>2998</v>
      </c>
      <c r="AJ553" s="39"/>
      <c r="AK553" s="39"/>
    </row>
    <row r="554" spans="1:37" s="1" customFormat="1" ht="45" customHeight="1" x14ac:dyDescent="0.15">
      <c r="A554" s="18">
        <v>200103</v>
      </c>
      <c r="B554" s="4" t="s">
        <v>2365</v>
      </c>
      <c r="C554" s="18">
        <v>171415</v>
      </c>
      <c r="D554" s="4" t="s">
        <v>1271</v>
      </c>
      <c r="E554" s="4" t="s">
        <v>103</v>
      </c>
      <c r="F554" s="4" t="s">
        <v>83</v>
      </c>
      <c r="G554" s="4" t="s">
        <v>89</v>
      </c>
      <c r="H554" s="4" t="s">
        <v>83</v>
      </c>
      <c r="I554" s="18">
        <v>57662</v>
      </c>
      <c r="J554" s="4" t="s">
        <v>2366</v>
      </c>
      <c r="K554" s="5"/>
      <c r="L554" s="6"/>
      <c r="M554" s="6"/>
      <c r="N554" s="6"/>
      <c r="O554" s="6"/>
      <c r="P554" s="6"/>
      <c r="Q554" s="6"/>
      <c r="R554" s="6"/>
      <c r="S554" s="6"/>
      <c r="T554" s="6"/>
      <c r="U554" s="6"/>
      <c r="V554" s="6"/>
      <c r="W554" s="6"/>
      <c r="X554" s="6"/>
      <c r="Y554" s="6">
        <v>12306</v>
      </c>
      <c r="Z554" s="4" t="s">
        <v>1689</v>
      </c>
      <c r="AA554" s="28" t="s">
        <v>1689</v>
      </c>
      <c r="AB554" s="28"/>
      <c r="AC554" s="28" t="s">
        <v>1689</v>
      </c>
      <c r="AD554" s="28"/>
      <c r="AE554" s="4"/>
      <c r="AF554" s="4" t="s">
        <v>94</v>
      </c>
      <c r="AG554" s="4" t="s">
        <v>69</v>
      </c>
      <c r="AH554" s="4"/>
      <c r="AI554" s="28" t="s">
        <v>83</v>
      </c>
      <c r="AJ554" s="28"/>
      <c r="AK554" s="28"/>
    </row>
    <row r="555" spans="1:37" s="1" customFormat="1" ht="45" customHeight="1" x14ac:dyDescent="0.15">
      <c r="A555" s="20">
        <v>200103</v>
      </c>
      <c r="B555" s="7" t="s">
        <v>2365</v>
      </c>
      <c r="C555" s="20">
        <v>171415</v>
      </c>
      <c r="D555" s="7" t="s">
        <v>1271</v>
      </c>
      <c r="E555" s="7" t="s">
        <v>103</v>
      </c>
      <c r="F555" s="7" t="s">
        <v>83</v>
      </c>
      <c r="G555" s="7" t="s">
        <v>61</v>
      </c>
      <c r="H555" s="7" t="s">
        <v>83</v>
      </c>
      <c r="I555" s="20">
        <v>57736</v>
      </c>
      <c r="J555" s="7" t="s">
        <v>2498</v>
      </c>
      <c r="K555" s="8"/>
      <c r="L555" s="9"/>
      <c r="M555" s="9"/>
      <c r="N555" s="9"/>
      <c r="O555" s="9"/>
      <c r="P555" s="9">
        <v>2610</v>
      </c>
      <c r="Q555" s="9"/>
      <c r="R555" s="9"/>
      <c r="S555" s="9"/>
      <c r="T555" s="9"/>
      <c r="U555" s="9"/>
      <c r="V555" s="9"/>
      <c r="W555" s="9"/>
      <c r="X555" s="9">
        <v>2610</v>
      </c>
      <c r="Y555" s="9"/>
      <c r="Z555" s="7" t="s">
        <v>2352</v>
      </c>
      <c r="AA555" s="27" t="s">
        <v>2352</v>
      </c>
      <c r="AB555" s="27"/>
      <c r="AC555" s="27" t="s">
        <v>2352</v>
      </c>
      <c r="AD555" s="27"/>
      <c r="AE555" s="7"/>
      <c r="AF555" s="7" t="s">
        <v>94</v>
      </c>
      <c r="AG555" s="7" t="s">
        <v>69</v>
      </c>
      <c r="AH555" s="7"/>
      <c r="AI555" s="27" t="s">
        <v>83</v>
      </c>
      <c r="AJ555" s="27"/>
      <c r="AK555" s="27"/>
    </row>
    <row r="556" spans="1:37" s="1" customFormat="1" ht="45" customHeight="1" x14ac:dyDescent="0.15">
      <c r="A556" s="16" t="s">
        <v>3001</v>
      </c>
      <c r="B556" s="2" t="s">
        <v>10</v>
      </c>
      <c r="C556" s="16" t="s">
        <v>11</v>
      </c>
      <c r="D556" s="2" t="s">
        <v>12</v>
      </c>
      <c r="E556" s="2" t="s">
        <v>13</v>
      </c>
      <c r="F556" s="2" t="s">
        <v>14</v>
      </c>
      <c r="G556" s="2" t="s">
        <v>15</v>
      </c>
      <c r="H556" s="17" t="s">
        <v>16</v>
      </c>
      <c r="I556" s="16" t="s">
        <v>3002</v>
      </c>
      <c r="J556" s="2" t="s">
        <v>3003</v>
      </c>
      <c r="K556" s="3" t="s">
        <v>3004</v>
      </c>
      <c r="L556" s="3" t="s">
        <v>20</v>
      </c>
      <c r="M556" s="3" t="s">
        <v>21</v>
      </c>
      <c r="N556" s="3" t="s">
        <v>22</v>
      </c>
      <c r="O556" s="3" t="s">
        <v>3005</v>
      </c>
      <c r="P556" s="3" t="s">
        <v>3006</v>
      </c>
      <c r="Q556" s="3" t="s">
        <v>3007</v>
      </c>
      <c r="R556" s="3" t="s">
        <v>3008</v>
      </c>
      <c r="S556" s="3" t="s">
        <v>3009</v>
      </c>
      <c r="T556" s="3" t="s">
        <v>3010</v>
      </c>
      <c r="U556" s="3" t="s">
        <v>3011</v>
      </c>
      <c r="V556" s="3" t="s">
        <v>3012</v>
      </c>
      <c r="W556" s="3" t="s">
        <v>3013</v>
      </c>
      <c r="X556" s="3" t="s">
        <v>3014</v>
      </c>
      <c r="Y556" s="3" t="s">
        <v>3015</v>
      </c>
      <c r="Z556" s="16" t="s">
        <v>3016</v>
      </c>
      <c r="AA556" s="39" t="s">
        <v>3017</v>
      </c>
      <c r="AB556" s="39"/>
      <c r="AC556" s="39" t="s">
        <v>3018</v>
      </c>
      <c r="AD556" s="39"/>
      <c r="AE556" s="16" t="s">
        <v>3019</v>
      </c>
      <c r="AF556" s="16" t="s">
        <v>3020</v>
      </c>
      <c r="AG556" s="16" t="s">
        <v>3021</v>
      </c>
      <c r="AH556" s="16"/>
      <c r="AI556" s="39" t="s">
        <v>2998</v>
      </c>
      <c r="AJ556" s="39"/>
      <c r="AK556" s="39"/>
    </row>
    <row r="557" spans="1:37" s="1" customFormat="1" ht="45" customHeight="1" x14ac:dyDescent="0.15">
      <c r="A557" s="18">
        <v>200109</v>
      </c>
      <c r="B557" s="4" t="s">
        <v>1670</v>
      </c>
      <c r="C557" s="18">
        <v>171418</v>
      </c>
      <c r="D557" s="4" t="s">
        <v>1671</v>
      </c>
      <c r="E557" s="4" t="s">
        <v>83</v>
      </c>
      <c r="F557" s="4" t="s">
        <v>83</v>
      </c>
      <c r="G557" s="4" t="s">
        <v>89</v>
      </c>
      <c r="H557" s="4" t="s">
        <v>83</v>
      </c>
      <c r="I557" s="18">
        <v>57308</v>
      </c>
      <c r="J557" s="4" t="s">
        <v>1672</v>
      </c>
      <c r="K557" s="5"/>
      <c r="L557" s="6"/>
      <c r="M557" s="6"/>
      <c r="N557" s="6"/>
      <c r="O557" s="6"/>
      <c r="P557" s="6"/>
      <c r="Q557" s="6"/>
      <c r="R557" s="6"/>
      <c r="S557" s="6"/>
      <c r="T557" s="6"/>
      <c r="U557" s="6"/>
      <c r="V557" s="6"/>
      <c r="W557" s="6"/>
      <c r="X557" s="6"/>
      <c r="Y557" s="6">
        <v>1430302</v>
      </c>
      <c r="Z557" s="4" t="s">
        <v>1659</v>
      </c>
      <c r="AA557" s="28" t="s">
        <v>1660</v>
      </c>
      <c r="AB557" s="28"/>
      <c r="AC557" s="28" t="s">
        <v>1659</v>
      </c>
      <c r="AD557" s="28"/>
      <c r="AE557" s="4"/>
      <c r="AF557" s="4" t="s">
        <v>94</v>
      </c>
      <c r="AG557" s="4" t="s">
        <v>1276</v>
      </c>
      <c r="AH557" s="4"/>
      <c r="AI557" s="28" t="s">
        <v>83</v>
      </c>
      <c r="AJ557" s="28"/>
      <c r="AK557" s="28"/>
    </row>
    <row r="558" spans="1:37" s="1" customFormat="1" ht="45" customHeight="1" x14ac:dyDescent="0.15">
      <c r="A558" s="20">
        <v>200109</v>
      </c>
      <c r="B558" s="7" t="s">
        <v>1670</v>
      </c>
      <c r="C558" s="20">
        <v>171418</v>
      </c>
      <c r="D558" s="7" t="s">
        <v>1671</v>
      </c>
      <c r="E558" s="7" t="s">
        <v>83</v>
      </c>
      <c r="F558" s="7" t="s">
        <v>83</v>
      </c>
      <c r="G558" s="7" t="s">
        <v>89</v>
      </c>
      <c r="H558" s="7" t="s">
        <v>83</v>
      </c>
      <c r="I558" s="20">
        <v>57310</v>
      </c>
      <c r="J558" s="7" t="s">
        <v>1673</v>
      </c>
      <c r="K558" s="8"/>
      <c r="L558" s="9"/>
      <c r="M558" s="9"/>
      <c r="N558" s="9"/>
      <c r="O558" s="9"/>
      <c r="P558" s="9"/>
      <c r="Q558" s="9"/>
      <c r="R558" s="9"/>
      <c r="S558" s="9"/>
      <c r="T558" s="9"/>
      <c r="U558" s="9"/>
      <c r="V558" s="9"/>
      <c r="W558" s="9"/>
      <c r="X558" s="9"/>
      <c r="Y558" s="9">
        <v>61149</v>
      </c>
      <c r="Z558" s="7" t="s">
        <v>1667</v>
      </c>
      <c r="AA558" s="27" t="s">
        <v>1668</v>
      </c>
      <c r="AB558" s="27"/>
      <c r="AC558" s="27" t="s">
        <v>1669</v>
      </c>
      <c r="AD558" s="27"/>
      <c r="AE558" s="7"/>
      <c r="AF558" s="7" t="s">
        <v>94</v>
      </c>
      <c r="AG558" s="7" t="s">
        <v>1276</v>
      </c>
      <c r="AH558" s="7"/>
      <c r="AI558" s="27" t="s">
        <v>83</v>
      </c>
      <c r="AJ558" s="27"/>
      <c r="AK558" s="27"/>
    </row>
    <row r="559" spans="1:37" s="1" customFormat="1" ht="45" customHeight="1" x14ac:dyDescent="0.15">
      <c r="A559" s="18">
        <v>200109</v>
      </c>
      <c r="B559" s="4" t="s">
        <v>1670</v>
      </c>
      <c r="C559" s="18">
        <v>171418</v>
      </c>
      <c r="D559" s="4" t="s">
        <v>1671</v>
      </c>
      <c r="E559" s="4" t="s">
        <v>83</v>
      </c>
      <c r="F559" s="4" t="s">
        <v>83</v>
      </c>
      <c r="G559" s="4" t="s">
        <v>83</v>
      </c>
      <c r="H559" s="4" t="s">
        <v>83</v>
      </c>
      <c r="I559" s="18">
        <v>57504</v>
      </c>
      <c r="J559" s="4" t="s">
        <v>2097</v>
      </c>
      <c r="K559" s="5"/>
      <c r="L559" s="6"/>
      <c r="M559" s="6"/>
      <c r="N559" s="6"/>
      <c r="O559" s="6"/>
      <c r="P559" s="6"/>
      <c r="Q559" s="6"/>
      <c r="R559" s="6"/>
      <c r="S559" s="6"/>
      <c r="T559" s="6"/>
      <c r="U559" s="6"/>
      <c r="V559" s="6">
        <v>3964777</v>
      </c>
      <c r="W559" s="6"/>
      <c r="X559" s="6">
        <v>3964777</v>
      </c>
      <c r="Y559" s="6"/>
      <c r="Z559" s="4" t="s">
        <v>2098</v>
      </c>
      <c r="AA559" s="28" t="s">
        <v>2099</v>
      </c>
      <c r="AB559" s="28"/>
      <c r="AC559" s="28" t="s">
        <v>2100</v>
      </c>
      <c r="AD559" s="28"/>
      <c r="AE559" s="4"/>
      <c r="AF559" s="4" t="s">
        <v>94</v>
      </c>
      <c r="AG559" s="4" t="s">
        <v>1276</v>
      </c>
      <c r="AH559" s="4"/>
      <c r="AI559" s="28" t="s">
        <v>83</v>
      </c>
      <c r="AJ559" s="28"/>
      <c r="AK559" s="28"/>
    </row>
    <row r="560" spans="1:37" s="1" customFormat="1" ht="45" customHeight="1" x14ac:dyDescent="0.15">
      <c r="A560" s="20">
        <v>200109</v>
      </c>
      <c r="B560" s="7" t="s">
        <v>1670</v>
      </c>
      <c r="C560" s="20">
        <v>171418</v>
      </c>
      <c r="D560" s="7" t="s">
        <v>1671</v>
      </c>
      <c r="E560" s="7"/>
      <c r="F560" s="7"/>
      <c r="G560" s="7"/>
      <c r="H560" s="7"/>
      <c r="I560" s="20">
        <v>57617</v>
      </c>
      <c r="J560" s="7" t="s">
        <v>2267</v>
      </c>
      <c r="K560" s="8"/>
      <c r="L560" s="9"/>
      <c r="M560" s="9"/>
      <c r="N560" s="9"/>
      <c r="O560" s="9"/>
      <c r="P560" s="9"/>
      <c r="Q560" s="9"/>
      <c r="R560" s="9"/>
      <c r="S560" s="9"/>
      <c r="T560" s="9"/>
      <c r="U560" s="9"/>
      <c r="V560" s="9"/>
      <c r="W560" s="9"/>
      <c r="X560" s="9"/>
      <c r="Y560" s="9">
        <v>2867808</v>
      </c>
      <c r="Z560" s="7" t="s">
        <v>2268</v>
      </c>
      <c r="AA560" s="27" t="s">
        <v>1660</v>
      </c>
      <c r="AB560" s="27"/>
      <c r="AC560" s="27" t="s">
        <v>2269</v>
      </c>
      <c r="AD560" s="27"/>
      <c r="AE560" s="7"/>
      <c r="AF560" s="7"/>
      <c r="AG560" s="7"/>
      <c r="AH560" s="7"/>
      <c r="AI560" s="27"/>
      <c r="AJ560" s="27"/>
      <c r="AK560" s="27"/>
    </row>
    <row r="561" spans="1:37" s="1" customFormat="1" ht="45" customHeight="1" x14ac:dyDescent="0.15">
      <c r="A561" s="16" t="s">
        <v>3001</v>
      </c>
      <c r="B561" s="2" t="s">
        <v>10</v>
      </c>
      <c r="C561" s="16" t="s">
        <v>11</v>
      </c>
      <c r="D561" s="2" t="s">
        <v>12</v>
      </c>
      <c r="E561" s="2" t="s">
        <v>13</v>
      </c>
      <c r="F561" s="2" t="s">
        <v>14</v>
      </c>
      <c r="G561" s="2" t="s">
        <v>15</v>
      </c>
      <c r="H561" s="17" t="s">
        <v>16</v>
      </c>
      <c r="I561" s="16" t="s">
        <v>3002</v>
      </c>
      <c r="J561" s="2" t="s">
        <v>3003</v>
      </c>
      <c r="K561" s="3" t="s">
        <v>3004</v>
      </c>
      <c r="L561" s="3" t="s">
        <v>20</v>
      </c>
      <c r="M561" s="3" t="s">
        <v>21</v>
      </c>
      <c r="N561" s="3" t="s">
        <v>22</v>
      </c>
      <c r="O561" s="3" t="s">
        <v>3005</v>
      </c>
      <c r="P561" s="3" t="s">
        <v>3006</v>
      </c>
      <c r="Q561" s="3" t="s">
        <v>3007</v>
      </c>
      <c r="R561" s="3" t="s">
        <v>3008</v>
      </c>
      <c r="S561" s="3" t="s">
        <v>3009</v>
      </c>
      <c r="T561" s="3" t="s">
        <v>3010</v>
      </c>
      <c r="U561" s="3" t="s">
        <v>3011</v>
      </c>
      <c r="V561" s="3" t="s">
        <v>3012</v>
      </c>
      <c r="W561" s="3" t="s">
        <v>3013</v>
      </c>
      <c r="X561" s="3" t="s">
        <v>3014</v>
      </c>
      <c r="Y561" s="3" t="s">
        <v>3015</v>
      </c>
      <c r="Z561" s="16" t="s">
        <v>3016</v>
      </c>
      <c r="AA561" s="39" t="s">
        <v>3017</v>
      </c>
      <c r="AB561" s="39"/>
      <c r="AC561" s="39" t="s">
        <v>3018</v>
      </c>
      <c r="AD561" s="39"/>
      <c r="AE561" s="16" t="s">
        <v>3019</v>
      </c>
      <c r="AF561" s="16" t="s">
        <v>3020</v>
      </c>
      <c r="AG561" s="16" t="s">
        <v>3021</v>
      </c>
      <c r="AH561" s="16"/>
      <c r="AI561" s="39" t="s">
        <v>2998</v>
      </c>
      <c r="AJ561" s="39"/>
      <c r="AK561" s="39"/>
    </row>
    <row r="562" spans="1:37" s="1" customFormat="1" ht="45" customHeight="1" x14ac:dyDescent="0.15">
      <c r="A562" s="18">
        <v>200111</v>
      </c>
      <c r="B562" s="4" t="s">
        <v>1434</v>
      </c>
      <c r="C562" s="18">
        <v>171417</v>
      </c>
      <c r="D562" s="4" t="s">
        <v>1435</v>
      </c>
      <c r="E562" s="4" t="s">
        <v>103</v>
      </c>
      <c r="F562" s="4" t="s">
        <v>83</v>
      </c>
      <c r="G562" s="4" t="s">
        <v>128</v>
      </c>
      <c r="H562" s="4" t="s">
        <v>83</v>
      </c>
      <c r="I562" s="18">
        <v>57217</v>
      </c>
      <c r="J562" s="4" t="s">
        <v>1436</v>
      </c>
      <c r="K562" s="5"/>
      <c r="L562" s="6"/>
      <c r="M562" s="6"/>
      <c r="N562" s="6"/>
      <c r="O562" s="6"/>
      <c r="P562" s="6"/>
      <c r="Q562" s="6"/>
      <c r="R562" s="6"/>
      <c r="S562" s="6"/>
      <c r="T562" s="6"/>
      <c r="U562" s="6"/>
      <c r="V562" s="6">
        <v>5740</v>
      </c>
      <c r="W562" s="6"/>
      <c r="X562" s="6">
        <v>5740</v>
      </c>
      <c r="Y562" s="6"/>
      <c r="Z562" s="4" t="s">
        <v>1437</v>
      </c>
      <c r="AA562" s="28" t="s">
        <v>1438</v>
      </c>
      <c r="AB562" s="28"/>
      <c r="AC562" s="28" t="s">
        <v>1439</v>
      </c>
      <c r="AD562" s="28"/>
      <c r="AE562" s="4"/>
      <c r="AF562" s="4" t="s">
        <v>94</v>
      </c>
      <c r="AG562" s="4" t="s">
        <v>69</v>
      </c>
      <c r="AH562" s="4"/>
      <c r="AI562" s="28" t="s">
        <v>83</v>
      </c>
      <c r="AJ562" s="28"/>
      <c r="AK562" s="28"/>
    </row>
    <row r="563" spans="1:37" s="1" customFormat="1" ht="45" customHeight="1" x14ac:dyDescent="0.15">
      <c r="A563" s="20">
        <v>200111</v>
      </c>
      <c r="B563" s="7" t="s">
        <v>1434</v>
      </c>
      <c r="C563" s="20">
        <v>171417</v>
      </c>
      <c r="D563" s="7" t="s">
        <v>1435</v>
      </c>
      <c r="E563" s="7" t="s">
        <v>83</v>
      </c>
      <c r="F563" s="7" t="s">
        <v>83</v>
      </c>
      <c r="G563" s="7" t="s">
        <v>89</v>
      </c>
      <c r="H563" s="7" t="s">
        <v>83</v>
      </c>
      <c r="I563" s="20">
        <v>57304</v>
      </c>
      <c r="J563" s="7" t="s">
        <v>1658</v>
      </c>
      <c r="K563" s="8"/>
      <c r="L563" s="9"/>
      <c r="M563" s="9"/>
      <c r="N563" s="9"/>
      <c r="O563" s="9"/>
      <c r="P563" s="9"/>
      <c r="Q563" s="9"/>
      <c r="R563" s="9"/>
      <c r="S563" s="9"/>
      <c r="T563" s="9"/>
      <c r="U563" s="9"/>
      <c r="V563" s="9"/>
      <c r="W563" s="9"/>
      <c r="X563" s="9"/>
      <c r="Y563" s="9">
        <v>715152</v>
      </c>
      <c r="Z563" s="7" t="s">
        <v>1659</v>
      </c>
      <c r="AA563" s="27" t="s">
        <v>1660</v>
      </c>
      <c r="AB563" s="27"/>
      <c r="AC563" s="27" t="s">
        <v>1661</v>
      </c>
      <c r="AD563" s="27"/>
      <c r="AE563" s="7"/>
      <c r="AF563" s="7" t="s">
        <v>94</v>
      </c>
      <c r="AG563" s="7" t="s">
        <v>1276</v>
      </c>
      <c r="AH563" s="7"/>
      <c r="AI563" s="27" t="s">
        <v>83</v>
      </c>
      <c r="AJ563" s="27"/>
      <c r="AK563" s="27"/>
    </row>
    <row r="564" spans="1:37" s="1" customFormat="1" ht="45" customHeight="1" x14ac:dyDescent="0.15">
      <c r="A564" s="18">
        <v>200111</v>
      </c>
      <c r="B564" s="4" t="s">
        <v>1434</v>
      </c>
      <c r="C564" s="18">
        <v>171417</v>
      </c>
      <c r="D564" s="4" t="s">
        <v>1435</v>
      </c>
      <c r="E564" s="4" t="s">
        <v>83</v>
      </c>
      <c r="F564" s="4" t="s">
        <v>83</v>
      </c>
      <c r="G564" s="4" t="s">
        <v>89</v>
      </c>
      <c r="H564" s="4" t="s">
        <v>83</v>
      </c>
      <c r="I564" s="18">
        <v>57306</v>
      </c>
      <c r="J564" s="4" t="s">
        <v>1666</v>
      </c>
      <c r="K564" s="5"/>
      <c r="L564" s="6"/>
      <c r="M564" s="6"/>
      <c r="N564" s="6"/>
      <c r="O564" s="6"/>
      <c r="P564" s="6"/>
      <c r="Q564" s="6"/>
      <c r="R564" s="6"/>
      <c r="S564" s="6"/>
      <c r="T564" s="6"/>
      <c r="U564" s="6"/>
      <c r="V564" s="6"/>
      <c r="W564" s="6"/>
      <c r="X564" s="6"/>
      <c r="Y564" s="6">
        <v>30575</v>
      </c>
      <c r="Z564" s="4" t="s">
        <v>1667</v>
      </c>
      <c r="AA564" s="28" t="s">
        <v>1668</v>
      </c>
      <c r="AB564" s="28"/>
      <c r="AC564" s="28" t="s">
        <v>1669</v>
      </c>
      <c r="AD564" s="28"/>
      <c r="AE564" s="4"/>
      <c r="AF564" s="4" t="s">
        <v>94</v>
      </c>
      <c r="AG564" s="4" t="s">
        <v>1276</v>
      </c>
      <c r="AH564" s="4"/>
      <c r="AI564" s="28" t="s">
        <v>83</v>
      </c>
      <c r="AJ564" s="28"/>
      <c r="AK564" s="28"/>
    </row>
    <row r="565" spans="1:37" s="1" customFormat="1" ht="45" customHeight="1" x14ac:dyDescent="0.15">
      <c r="A565" s="20">
        <v>200111</v>
      </c>
      <c r="B565" s="7" t="s">
        <v>1434</v>
      </c>
      <c r="C565" s="20">
        <v>171417</v>
      </c>
      <c r="D565" s="7" t="s">
        <v>1435</v>
      </c>
      <c r="E565" s="7" t="s">
        <v>83</v>
      </c>
      <c r="F565" s="7" t="s">
        <v>83</v>
      </c>
      <c r="G565" s="7" t="s">
        <v>83</v>
      </c>
      <c r="H565" s="7" t="s">
        <v>83</v>
      </c>
      <c r="I565" s="20">
        <v>57505</v>
      </c>
      <c r="J565" s="7" t="s">
        <v>2101</v>
      </c>
      <c r="K565" s="8"/>
      <c r="L565" s="9"/>
      <c r="M565" s="9"/>
      <c r="N565" s="9"/>
      <c r="O565" s="9"/>
      <c r="P565" s="9"/>
      <c r="Q565" s="9"/>
      <c r="R565" s="9"/>
      <c r="S565" s="9"/>
      <c r="T565" s="9"/>
      <c r="U565" s="9"/>
      <c r="V565" s="9">
        <v>548485</v>
      </c>
      <c r="W565" s="9"/>
      <c r="X565" s="9">
        <v>548485</v>
      </c>
      <c r="Y565" s="9"/>
      <c r="Z565" s="7" t="s">
        <v>2098</v>
      </c>
      <c r="AA565" s="27" t="s">
        <v>2099</v>
      </c>
      <c r="AB565" s="27"/>
      <c r="AC565" s="27" t="s">
        <v>2102</v>
      </c>
      <c r="AD565" s="27"/>
      <c r="AE565" s="7"/>
      <c r="AF565" s="7" t="s">
        <v>94</v>
      </c>
      <c r="AG565" s="7" t="s">
        <v>1276</v>
      </c>
      <c r="AH565" s="7"/>
      <c r="AI565" s="27" t="s">
        <v>83</v>
      </c>
      <c r="AJ565" s="27"/>
      <c r="AK565" s="27"/>
    </row>
    <row r="566" spans="1:37" s="1" customFormat="1" ht="45" customHeight="1" x14ac:dyDescent="0.15">
      <c r="A566" s="18">
        <v>200111</v>
      </c>
      <c r="B566" s="4" t="s">
        <v>1434</v>
      </c>
      <c r="C566" s="18">
        <v>171417</v>
      </c>
      <c r="D566" s="4" t="s">
        <v>1435</v>
      </c>
      <c r="E566" s="4"/>
      <c r="F566" s="4"/>
      <c r="G566" s="4"/>
      <c r="H566" s="4"/>
      <c r="I566" s="18">
        <v>57618</v>
      </c>
      <c r="J566" s="4" t="s">
        <v>2270</v>
      </c>
      <c r="K566" s="5"/>
      <c r="L566" s="6"/>
      <c r="M566" s="6"/>
      <c r="N566" s="6"/>
      <c r="O566" s="6"/>
      <c r="P566" s="6"/>
      <c r="Q566" s="6"/>
      <c r="R566" s="6"/>
      <c r="S566" s="6"/>
      <c r="T566" s="6"/>
      <c r="U566" s="6"/>
      <c r="V566" s="6"/>
      <c r="W566" s="6"/>
      <c r="X566" s="6"/>
      <c r="Y566" s="6">
        <v>1433904</v>
      </c>
      <c r="Z566" s="4" t="s">
        <v>2268</v>
      </c>
      <c r="AA566" s="28" t="s">
        <v>1660</v>
      </c>
      <c r="AB566" s="28"/>
      <c r="AC566" s="28" t="s">
        <v>2271</v>
      </c>
      <c r="AD566" s="28"/>
      <c r="AE566" s="4"/>
      <c r="AF566" s="4"/>
      <c r="AG566" s="4"/>
      <c r="AH566" s="4"/>
      <c r="AI566" s="28"/>
      <c r="AJ566" s="28"/>
      <c r="AK566" s="28"/>
    </row>
    <row r="567" spans="1:37" s="1" customFormat="1" ht="45" customHeight="1" x14ac:dyDescent="0.15">
      <c r="A567" s="20">
        <v>200111</v>
      </c>
      <c r="B567" s="7" t="s">
        <v>1434</v>
      </c>
      <c r="C567" s="20">
        <v>171417</v>
      </c>
      <c r="D567" s="7" t="s">
        <v>1435</v>
      </c>
      <c r="E567" s="7" t="s">
        <v>83</v>
      </c>
      <c r="F567" s="7" t="s">
        <v>83</v>
      </c>
      <c r="G567" s="7" t="s">
        <v>83</v>
      </c>
      <c r="H567" s="7" t="s">
        <v>83</v>
      </c>
      <c r="I567" s="20">
        <v>57720</v>
      </c>
      <c r="J567" s="7" t="s">
        <v>2470</v>
      </c>
      <c r="K567" s="8"/>
      <c r="L567" s="9"/>
      <c r="M567" s="9"/>
      <c r="N567" s="9"/>
      <c r="O567" s="9"/>
      <c r="P567" s="9"/>
      <c r="Q567" s="9"/>
      <c r="R567" s="9"/>
      <c r="S567" s="9"/>
      <c r="T567" s="9"/>
      <c r="U567" s="9"/>
      <c r="V567" s="9">
        <v>110000</v>
      </c>
      <c r="W567" s="9"/>
      <c r="X567" s="9">
        <v>110000</v>
      </c>
      <c r="Y567" s="9"/>
      <c r="Z567" s="7" t="s">
        <v>2471</v>
      </c>
      <c r="AA567" s="27" t="s">
        <v>2472</v>
      </c>
      <c r="AB567" s="27"/>
      <c r="AC567" s="27" t="s">
        <v>2471</v>
      </c>
      <c r="AD567" s="27"/>
      <c r="AE567" s="7"/>
      <c r="AF567" s="7" t="s">
        <v>94</v>
      </c>
      <c r="AG567" s="7"/>
      <c r="AH567" s="7"/>
      <c r="AI567" s="27" t="s">
        <v>83</v>
      </c>
      <c r="AJ567" s="27"/>
      <c r="AK567" s="27"/>
    </row>
    <row r="568" spans="1:37" s="1" customFormat="1" ht="45" customHeight="1" x14ac:dyDescent="0.15">
      <c r="A568" s="18">
        <v>200111</v>
      </c>
      <c r="B568" s="4" t="s">
        <v>1434</v>
      </c>
      <c r="C568" s="18">
        <v>171417</v>
      </c>
      <c r="D568" s="4" t="s">
        <v>1435</v>
      </c>
      <c r="E568" s="4" t="s">
        <v>83</v>
      </c>
      <c r="F568" s="4" t="s">
        <v>60</v>
      </c>
      <c r="G568" s="4" t="s">
        <v>104</v>
      </c>
      <c r="H568" s="4" t="s">
        <v>83</v>
      </c>
      <c r="I568" s="18">
        <v>57792</v>
      </c>
      <c r="J568" s="4" t="s">
        <v>2594</v>
      </c>
      <c r="K568" s="5"/>
      <c r="L568" s="6"/>
      <c r="M568" s="6"/>
      <c r="N568" s="6"/>
      <c r="O568" s="6"/>
      <c r="P568" s="6"/>
      <c r="Q568" s="6"/>
      <c r="R568" s="6"/>
      <c r="S568" s="6"/>
      <c r="T568" s="6"/>
      <c r="U568" s="6"/>
      <c r="V568" s="6">
        <v>1433904</v>
      </c>
      <c r="W568" s="6"/>
      <c r="X568" s="6">
        <v>1433904</v>
      </c>
      <c r="Y568" s="6"/>
      <c r="Z568" s="4" t="s">
        <v>2595</v>
      </c>
      <c r="AA568" s="28" t="s">
        <v>2099</v>
      </c>
      <c r="AB568" s="28"/>
      <c r="AC568" s="28" t="s">
        <v>2102</v>
      </c>
      <c r="AD568" s="28"/>
      <c r="AE568" s="4"/>
      <c r="AF568" s="4" t="s">
        <v>94</v>
      </c>
      <c r="AG568" s="4"/>
      <c r="AH568" s="4"/>
      <c r="AI568" s="28" t="s">
        <v>83</v>
      </c>
      <c r="AJ568" s="28"/>
      <c r="AK568" s="28"/>
    </row>
    <row r="569" spans="1:37" s="1" customFormat="1" ht="45" customHeight="1" x14ac:dyDescent="0.15">
      <c r="A569" s="20">
        <v>200111</v>
      </c>
      <c r="B569" s="7" t="s">
        <v>1434</v>
      </c>
      <c r="C569" s="20">
        <v>171415</v>
      </c>
      <c r="D569" s="7" t="s">
        <v>1271</v>
      </c>
      <c r="E569" s="7" t="s">
        <v>83</v>
      </c>
      <c r="F569" s="7" t="s">
        <v>83</v>
      </c>
      <c r="G569" s="7" t="s">
        <v>83</v>
      </c>
      <c r="H569" s="7" t="s">
        <v>83</v>
      </c>
      <c r="I569" s="20">
        <v>57842</v>
      </c>
      <c r="J569" s="7" t="s">
        <v>2649</v>
      </c>
      <c r="K569" s="8"/>
      <c r="L569" s="9"/>
      <c r="M569" s="9"/>
      <c r="N569" s="9"/>
      <c r="O569" s="9"/>
      <c r="P569" s="9"/>
      <c r="Q569" s="9"/>
      <c r="R569" s="9"/>
      <c r="S569" s="9"/>
      <c r="T569" s="9"/>
      <c r="U569" s="9"/>
      <c r="V569" s="13">
        <v>-570287</v>
      </c>
      <c r="W569" s="9"/>
      <c r="X569" s="13">
        <v>-570287</v>
      </c>
      <c r="Y569" s="9"/>
      <c r="Z569" s="7" t="s">
        <v>2650</v>
      </c>
      <c r="AA569" s="27" t="s">
        <v>2651</v>
      </c>
      <c r="AB569" s="27"/>
      <c r="AC569" s="27" t="s">
        <v>2652</v>
      </c>
      <c r="AD569" s="27"/>
      <c r="AE569" s="7"/>
      <c r="AF569" s="7"/>
      <c r="AG569" s="7"/>
      <c r="AH569" s="7"/>
      <c r="AI569" s="27" t="s">
        <v>83</v>
      </c>
      <c r="AJ569" s="27"/>
      <c r="AK569" s="27"/>
    </row>
    <row r="570" spans="1:37" s="1" customFormat="1" ht="45" customHeight="1" x14ac:dyDescent="0.15">
      <c r="A570" s="18">
        <v>200111</v>
      </c>
      <c r="B570" s="4" t="s">
        <v>1434</v>
      </c>
      <c r="C570" s="18">
        <v>171417</v>
      </c>
      <c r="D570" s="4" t="s">
        <v>1435</v>
      </c>
      <c r="E570" s="4" t="s">
        <v>83</v>
      </c>
      <c r="F570" s="4" t="s">
        <v>83</v>
      </c>
      <c r="G570" s="4" t="s">
        <v>83</v>
      </c>
      <c r="H570" s="4" t="s">
        <v>83</v>
      </c>
      <c r="I570" s="18">
        <v>57843</v>
      </c>
      <c r="J570" s="4" t="s">
        <v>2649</v>
      </c>
      <c r="K570" s="5"/>
      <c r="L570" s="6"/>
      <c r="M570" s="6"/>
      <c r="N570" s="6"/>
      <c r="O570" s="6"/>
      <c r="P570" s="6"/>
      <c r="Q570" s="6"/>
      <c r="R570" s="6"/>
      <c r="S570" s="6"/>
      <c r="T570" s="6"/>
      <c r="U570" s="6"/>
      <c r="V570" s="6">
        <v>570287</v>
      </c>
      <c r="W570" s="6"/>
      <c r="X570" s="6">
        <v>570287</v>
      </c>
      <c r="Y570" s="6"/>
      <c r="Z570" s="4"/>
      <c r="AA570" s="28" t="s">
        <v>2652</v>
      </c>
      <c r="AB570" s="28"/>
      <c r="AC570" s="28" t="s">
        <v>2650</v>
      </c>
      <c r="AD570" s="28"/>
      <c r="AE570" s="4"/>
      <c r="AF570" s="4"/>
      <c r="AG570" s="4"/>
      <c r="AH570" s="4"/>
      <c r="AI570" s="28" t="s">
        <v>83</v>
      </c>
      <c r="AJ570" s="28"/>
      <c r="AK570" s="28"/>
    </row>
    <row r="571" spans="1:37" s="1" customFormat="1" ht="45" customHeight="1" x14ac:dyDescent="0.15">
      <c r="A571" s="16" t="s">
        <v>3001</v>
      </c>
      <c r="B571" s="2" t="s">
        <v>10</v>
      </c>
      <c r="C571" s="16" t="s">
        <v>11</v>
      </c>
      <c r="D571" s="2" t="s">
        <v>12</v>
      </c>
      <c r="E571" s="2" t="s">
        <v>13</v>
      </c>
      <c r="F571" s="2" t="s">
        <v>14</v>
      </c>
      <c r="G571" s="2" t="s">
        <v>15</v>
      </c>
      <c r="H571" s="17" t="s">
        <v>16</v>
      </c>
      <c r="I571" s="16" t="s">
        <v>3002</v>
      </c>
      <c r="J571" s="2" t="s">
        <v>3003</v>
      </c>
      <c r="K571" s="3" t="s">
        <v>3004</v>
      </c>
      <c r="L571" s="3" t="s">
        <v>20</v>
      </c>
      <c r="M571" s="3" t="s">
        <v>21</v>
      </c>
      <c r="N571" s="3" t="s">
        <v>22</v>
      </c>
      <c r="O571" s="3" t="s">
        <v>3005</v>
      </c>
      <c r="P571" s="3" t="s">
        <v>3006</v>
      </c>
      <c r="Q571" s="3" t="s">
        <v>3007</v>
      </c>
      <c r="R571" s="3" t="s">
        <v>3008</v>
      </c>
      <c r="S571" s="3" t="s">
        <v>3009</v>
      </c>
      <c r="T571" s="3" t="s">
        <v>3010</v>
      </c>
      <c r="U571" s="3" t="s">
        <v>3011</v>
      </c>
      <c r="V571" s="3" t="s">
        <v>3012</v>
      </c>
      <c r="W571" s="3" t="s">
        <v>3013</v>
      </c>
      <c r="X571" s="3" t="s">
        <v>3014</v>
      </c>
      <c r="Y571" s="3" t="s">
        <v>3015</v>
      </c>
      <c r="Z571" s="16" t="s">
        <v>3016</v>
      </c>
      <c r="AA571" s="39" t="s">
        <v>3017</v>
      </c>
      <c r="AB571" s="39"/>
      <c r="AC571" s="39" t="s">
        <v>3018</v>
      </c>
      <c r="AD571" s="39"/>
      <c r="AE571" s="16" t="s">
        <v>3019</v>
      </c>
      <c r="AF571" s="16" t="s">
        <v>3020</v>
      </c>
      <c r="AG571" s="16" t="s">
        <v>3021</v>
      </c>
      <c r="AH571" s="16"/>
      <c r="AI571" s="39" t="s">
        <v>2998</v>
      </c>
      <c r="AJ571" s="39"/>
      <c r="AK571" s="39"/>
    </row>
    <row r="572" spans="1:37" s="1" customFormat="1" ht="45" customHeight="1" x14ac:dyDescent="0.15">
      <c r="A572" s="18">
        <v>200114</v>
      </c>
      <c r="B572" s="4" t="s">
        <v>1820</v>
      </c>
      <c r="C572" s="18">
        <v>9913</v>
      </c>
      <c r="D572" s="4" t="s">
        <v>1553</v>
      </c>
      <c r="E572" s="4" t="s">
        <v>83</v>
      </c>
      <c r="F572" s="4" t="s">
        <v>83</v>
      </c>
      <c r="G572" s="4" t="s">
        <v>134</v>
      </c>
      <c r="H572" s="4" t="s">
        <v>83</v>
      </c>
      <c r="I572" s="18">
        <v>57374</v>
      </c>
      <c r="J572" s="4" t="s">
        <v>1821</v>
      </c>
      <c r="K572" s="5"/>
      <c r="L572" s="6"/>
      <c r="M572" s="6"/>
      <c r="N572" s="6"/>
      <c r="O572" s="6"/>
      <c r="P572" s="6"/>
      <c r="Q572" s="6"/>
      <c r="R572" s="6"/>
      <c r="S572" s="6"/>
      <c r="T572" s="6"/>
      <c r="U572" s="6"/>
      <c r="V572" s="6"/>
      <c r="W572" s="6"/>
      <c r="X572" s="6"/>
      <c r="Y572" s="14">
        <v>-1060875</v>
      </c>
      <c r="Z572" s="4" t="s">
        <v>1822</v>
      </c>
      <c r="AA572" s="28" t="s">
        <v>1823</v>
      </c>
      <c r="AB572" s="28"/>
      <c r="AC572" s="28" t="s">
        <v>1824</v>
      </c>
      <c r="AD572" s="28"/>
      <c r="AE572" s="4"/>
      <c r="AF572" s="4" t="s">
        <v>94</v>
      </c>
      <c r="AG572" s="4" t="s">
        <v>69</v>
      </c>
      <c r="AH572" s="4"/>
      <c r="AI572" s="28" t="s">
        <v>83</v>
      </c>
      <c r="AJ572" s="28"/>
      <c r="AK572" s="28"/>
    </row>
    <row r="573" spans="1:37" s="1" customFormat="1" ht="45" customHeight="1" x14ac:dyDescent="0.15">
      <c r="A573" s="16" t="s">
        <v>3001</v>
      </c>
      <c r="B573" s="2" t="s">
        <v>10</v>
      </c>
      <c r="C573" s="16" t="s">
        <v>11</v>
      </c>
      <c r="D573" s="2" t="s">
        <v>12</v>
      </c>
      <c r="E573" s="2" t="s">
        <v>13</v>
      </c>
      <c r="F573" s="2" t="s">
        <v>14</v>
      </c>
      <c r="G573" s="2" t="s">
        <v>15</v>
      </c>
      <c r="H573" s="17" t="s">
        <v>16</v>
      </c>
      <c r="I573" s="16" t="s">
        <v>3002</v>
      </c>
      <c r="J573" s="2" t="s">
        <v>3003</v>
      </c>
      <c r="K573" s="3" t="s">
        <v>3004</v>
      </c>
      <c r="L573" s="3" t="s">
        <v>20</v>
      </c>
      <c r="M573" s="3" t="s">
        <v>21</v>
      </c>
      <c r="N573" s="3" t="s">
        <v>22</v>
      </c>
      <c r="O573" s="3" t="s">
        <v>3005</v>
      </c>
      <c r="P573" s="3" t="s">
        <v>3006</v>
      </c>
      <c r="Q573" s="3" t="s">
        <v>3007</v>
      </c>
      <c r="R573" s="3" t="s">
        <v>3008</v>
      </c>
      <c r="S573" s="3" t="s">
        <v>3009</v>
      </c>
      <c r="T573" s="3" t="s">
        <v>3010</v>
      </c>
      <c r="U573" s="3" t="s">
        <v>3011</v>
      </c>
      <c r="V573" s="3" t="s">
        <v>3012</v>
      </c>
      <c r="W573" s="3" t="s">
        <v>3013</v>
      </c>
      <c r="X573" s="3" t="s">
        <v>3014</v>
      </c>
      <c r="Y573" s="3" t="s">
        <v>3015</v>
      </c>
      <c r="Z573" s="16" t="s">
        <v>3016</v>
      </c>
      <c r="AA573" s="39" t="s">
        <v>3017</v>
      </c>
      <c r="AB573" s="39"/>
      <c r="AC573" s="39" t="s">
        <v>3018</v>
      </c>
      <c r="AD573" s="39"/>
      <c r="AE573" s="16" t="s">
        <v>3019</v>
      </c>
      <c r="AF573" s="16" t="s">
        <v>3020</v>
      </c>
      <c r="AG573" s="16" t="s">
        <v>3021</v>
      </c>
      <c r="AH573" s="16"/>
      <c r="AI573" s="39" t="s">
        <v>2998</v>
      </c>
      <c r="AJ573" s="39"/>
      <c r="AK573" s="39"/>
    </row>
    <row r="574" spans="1:37" s="1" customFormat="1" ht="45" customHeight="1" x14ac:dyDescent="0.15">
      <c r="A574" s="18">
        <v>200118</v>
      </c>
      <c r="B574" s="4" t="s">
        <v>1898</v>
      </c>
      <c r="C574" s="18">
        <v>9913</v>
      </c>
      <c r="D574" s="4" t="s">
        <v>1553</v>
      </c>
      <c r="E574" s="4" t="s">
        <v>83</v>
      </c>
      <c r="F574" s="4" t="s">
        <v>83</v>
      </c>
      <c r="G574" s="4" t="s">
        <v>134</v>
      </c>
      <c r="H574" s="4" t="s">
        <v>83</v>
      </c>
      <c r="I574" s="18">
        <v>57414</v>
      </c>
      <c r="J574" s="4" t="s">
        <v>1899</v>
      </c>
      <c r="K574" s="5"/>
      <c r="L574" s="6"/>
      <c r="M574" s="6"/>
      <c r="N574" s="6"/>
      <c r="O574" s="6"/>
      <c r="P574" s="6"/>
      <c r="Q574" s="6"/>
      <c r="R574" s="6"/>
      <c r="S574" s="6"/>
      <c r="T574" s="6"/>
      <c r="U574" s="6"/>
      <c r="V574" s="6"/>
      <c r="W574" s="6"/>
      <c r="X574" s="6"/>
      <c r="Y574" s="14">
        <v>-1863498</v>
      </c>
      <c r="Z574" s="4" t="s">
        <v>1900</v>
      </c>
      <c r="AA574" s="28" t="s">
        <v>1901</v>
      </c>
      <c r="AB574" s="28"/>
      <c r="AC574" s="28" t="s">
        <v>1902</v>
      </c>
      <c r="AD574" s="28"/>
      <c r="AE574" s="4"/>
      <c r="AF574" s="4" t="s">
        <v>94</v>
      </c>
      <c r="AG574" s="4" t="s">
        <v>69</v>
      </c>
      <c r="AH574" s="4"/>
      <c r="AI574" s="28" t="s">
        <v>83</v>
      </c>
      <c r="AJ574" s="28"/>
      <c r="AK574" s="28"/>
    </row>
    <row r="575" spans="1:37" s="1" customFormat="1" ht="45" customHeight="1" x14ac:dyDescent="0.15">
      <c r="A575" s="20">
        <v>200118</v>
      </c>
      <c r="B575" s="7" t="s">
        <v>1898</v>
      </c>
      <c r="C575" s="20">
        <v>9913</v>
      </c>
      <c r="D575" s="7" t="s">
        <v>1553</v>
      </c>
      <c r="E575" s="7" t="s">
        <v>83</v>
      </c>
      <c r="F575" s="7" t="s">
        <v>83</v>
      </c>
      <c r="G575" s="7" t="s">
        <v>160</v>
      </c>
      <c r="H575" s="7" t="s">
        <v>83</v>
      </c>
      <c r="I575" s="20">
        <v>57415</v>
      </c>
      <c r="J575" s="7" t="s">
        <v>1903</v>
      </c>
      <c r="K575" s="8"/>
      <c r="L575" s="9"/>
      <c r="M575" s="9"/>
      <c r="N575" s="9"/>
      <c r="O575" s="9"/>
      <c r="P575" s="9">
        <v>131613</v>
      </c>
      <c r="Q575" s="9"/>
      <c r="R575" s="9"/>
      <c r="S575" s="9"/>
      <c r="T575" s="9"/>
      <c r="U575" s="9"/>
      <c r="V575" s="9"/>
      <c r="W575" s="9"/>
      <c r="X575" s="9">
        <v>131613</v>
      </c>
      <c r="Y575" s="9"/>
      <c r="Z575" s="21" t="s">
        <v>1904</v>
      </c>
      <c r="AA575" s="27" t="s">
        <v>1901</v>
      </c>
      <c r="AB575" s="27"/>
      <c r="AC575" s="27" t="s">
        <v>1905</v>
      </c>
      <c r="AD575" s="27"/>
      <c r="AE575" s="7"/>
      <c r="AF575" s="7" t="s">
        <v>94</v>
      </c>
      <c r="AG575" s="7" t="s">
        <v>69</v>
      </c>
      <c r="AH575" s="7"/>
      <c r="AI575" s="27" t="s">
        <v>83</v>
      </c>
      <c r="AJ575" s="27"/>
      <c r="AK575" s="27"/>
    </row>
    <row r="576" spans="1:37" s="1" customFormat="1" ht="45" customHeight="1" x14ac:dyDescent="0.15">
      <c r="A576" s="18">
        <v>200118</v>
      </c>
      <c r="B576" s="4" t="s">
        <v>1898</v>
      </c>
      <c r="C576" s="18">
        <v>9913</v>
      </c>
      <c r="D576" s="4" t="s">
        <v>1553</v>
      </c>
      <c r="E576" s="4" t="s">
        <v>83</v>
      </c>
      <c r="F576" s="4" t="s">
        <v>83</v>
      </c>
      <c r="G576" s="4" t="s">
        <v>160</v>
      </c>
      <c r="H576" s="4" t="s">
        <v>83</v>
      </c>
      <c r="I576" s="18">
        <v>57416</v>
      </c>
      <c r="J576" s="4" t="s">
        <v>1907</v>
      </c>
      <c r="K576" s="5"/>
      <c r="L576" s="6"/>
      <c r="M576" s="6"/>
      <c r="N576" s="6"/>
      <c r="O576" s="6">
        <v>9000</v>
      </c>
      <c r="P576" s="6">
        <v>240918</v>
      </c>
      <c r="Q576" s="6"/>
      <c r="R576" s="6">
        <v>12965</v>
      </c>
      <c r="S576" s="6"/>
      <c r="T576" s="6"/>
      <c r="U576" s="6"/>
      <c r="V576" s="6"/>
      <c r="W576" s="6"/>
      <c r="X576" s="6">
        <v>262883</v>
      </c>
      <c r="Y576" s="6"/>
      <c r="Z576" s="19" t="s">
        <v>1908</v>
      </c>
      <c r="AA576" s="28" t="s">
        <v>1901</v>
      </c>
      <c r="AB576" s="28"/>
      <c r="AC576" s="28" t="s">
        <v>1905</v>
      </c>
      <c r="AD576" s="28"/>
      <c r="AE576" s="4"/>
      <c r="AF576" s="4" t="s">
        <v>94</v>
      </c>
      <c r="AG576" s="4" t="s">
        <v>69</v>
      </c>
      <c r="AH576" s="4"/>
      <c r="AI576" s="28" t="s">
        <v>83</v>
      </c>
      <c r="AJ576" s="28"/>
      <c r="AK576" s="28"/>
    </row>
    <row r="577" spans="1:39" s="1" customFormat="1" ht="45" customHeight="1" x14ac:dyDescent="0.15">
      <c r="A577" s="16" t="s">
        <v>3001</v>
      </c>
      <c r="B577" s="2" t="s">
        <v>10</v>
      </c>
      <c r="C577" s="16" t="s">
        <v>11</v>
      </c>
      <c r="D577" s="2" t="s">
        <v>12</v>
      </c>
      <c r="E577" s="2" t="s">
        <v>13</v>
      </c>
      <c r="F577" s="2" t="s">
        <v>14</v>
      </c>
      <c r="G577" s="2" t="s">
        <v>15</v>
      </c>
      <c r="H577" s="17" t="s">
        <v>16</v>
      </c>
      <c r="I577" s="16" t="s">
        <v>3002</v>
      </c>
      <c r="J577" s="2" t="s">
        <v>3003</v>
      </c>
      <c r="K577" s="3" t="s">
        <v>3004</v>
      </c>
      <c r="L577" s="3" t="s">
        <v>20</v>
      </c>
      <c r="M577" s="3" t="s">
        <v>21</v>
      </c>
      <c r="N577" s="3" t="s">
        <v>22</v>
      </c>
      <c r="O577" s="3" t="s">
        <v>3005</v>
      </c>
      <c r="P577" s="3" t="s">
        <v>3006</v>
      </c>
      <c r="Q577" s="3" t="s">
        <v>3007</v>
      </c>
      <c r="R577" s="3" t="s">
        <v>3008</v>
      </c>
      <c r="S577" s="3" t="s">
        <v>3009</v>
      </c>
      <c r="T577" s="3" t="s">
        <v>3010</v>
      </c>
      <c r="U577" s="3" t="s">
        <v>3011</v>
      </c>
      <c r="V577" s="3" t="s">
        <v>3012</v>
      </c>
      <c r="W577" s="3" t="s">
        <v>3013</v>
      </c>
      <c r="X577" s="3" t="s">
        <v>3014</v>
      </c>
      <c r="Y577" s="3" t="s">
        <v>3015</v>
      </c>
      <c r="Z577" s="16" t="s">
        <v>3016</v>
      </c>
      <c r="AA577" s="39" t="s">
        <v>3017</v>
      </c>
      <c r="AB577" s="39"/>
      <c r="AC577" s="39" t="s">
        <v>3018</v>
      </c>
      <c r="AD577" s="39"/>
      <c r="AE577" s="16" t="s">
        <v>3019</v>
      </c>
      <c r="AF577" s="16" t="s">
        <v>3020</v>
      </c>
      <c r="AG577" s="39" t="s">
        <v>3021</v>
      </c>
      <c r="AH577" s="39"/>
      <c r="AI577" s="39"/>
      <c r="AJ577" s="39"/>
      <c r="AK577" s="39" t="s">
        <v>2998</v>
      </c>
      <c r="AL577" s="39"/>
      <c r="AM577" s="39"/>
    </row>
    <row r="578" spans="1:39" s="1" customFormat="1" ht="45" customHeight="1" x14ac:dyDescent="0.15">
      <c r="A578" s="36">
        <v>200205</v>
      </c>
      <c r="B578" s="28" t="s">
        <v>96</v>
      </c>
      <c r="C578" s="18">
        <v>1413</v>
      </c>
      <c r="D578" s="28" t="s">
        <v>1282</v>
      </c>
      <c r="E578" s="28" t="s">
        <v>103</v>
      </c>
      <c r="F578" s="28" t="s">
        <v>83</v>
      </c>
      <c r="G578" s="28" t="s">
        <v>239</v>
      </c>
      <c r="H578" s="28" t="s">
        <v>83</v>
      </c>
      <c r="I578" s="18">
        <v>57072</v>
      </c>
      <c r="J578" s="28" t="s">
        <v>1283</v>
      </c>
      <c r="K578" s="33">
        <v>0.35</v>
      </c>
      <c r="L578" s="29">
        <v>55453</v>
      </c>
      <c r="M578" s="29">
        <v>381</v>
      </c>
      <c r="N578" s="29">
        <v>2883</v>
      </c>
      <c r="O578" s="29"/>
      <c r="P578" s="29"/>
      <c r="Q578" s="29"/>
      <c r="R578" s="29"/>
      <c r="S578" s="29"/>
      <c r="T578" s="29"/>
      <c r="U578" s="29"/>
      <c r="V578" s="29"/>
      <c r="W578" s="29"/>
      <c r="X578" s="29">
        <v>58717</v>
      </c>
      <c r="Y578" s="29"/>
      <c r="Z578" s="25" t="s">
        <v>1284</v>
      </c>
      <c r="AA578" s="28" t="s">
        <v>242</v>
      </c>
      <c r="AB578" s="28"/>
      <c r="AC578" s="28" t="s">
        <v>1285</v>
      </c>
      <c r="AD578" s="28"/>
      <c r="AE578" s="28"/>
      <c r="AF578" s="28" t="s">
        <v>94</v>
      </c>
      <c r="AG578" s="25" t="s">
        <v>1286</v>
      </c>
      <c r="AH578" s="25"/>
      <c r="AI578" s="25"/>
      <c r="AJ578" s="25"/>
      <c r="AK578" s="28" t="s">
        <v>70</v>
      </c>
      <c r="AL578" s="28"/>
      <c r="AM578" s="28"/>
    </row>
    <row r="579" spans="1:39" s="1" customFormat="1" ht="45" customHeight="1" x14ac:dyDescent="0.15">
      <c r="A579" s="37">
        <v>200205</v>
      </c>
      <c r="B579" s="27" t="s">
        <v>96</v>
      </c>
      <c r="C579" s="20">
        <v>1413</v>
      </c>
      <c r="D579" s="27" t="s">
        <v>1282</v>
      </c>
      <c r="E579" s="27" t="s">
        <v>126</v>
      </c>
      <c r="F579" s="27" t="s">
        <v>83</v>
      </c>
      <c r="G579" s="27" t="s">
        <v>61</v>
      </c>
      <c r="H579" s="27" t="s">
        <v>83</v>
      </c>
      <c r="I579" s="20">
        <v>57136</v>
      </c>
      <c r="J579" s="27" t="s">
        <v>1326</v>
      </c>
      <c r="K579" s="35">
        <v>-1</v>
      </c>
      <c r="L579" s="32">
        <v>-84526</v>
      </c>
      <c r="M579" s="32">
        <v>-80738</v>
      </c>
      <c r="N579" s="32">
        <v>-18890</v>
      </c>
      <c r="O579" s="30"/>
      <c r="P579" s="30"/>
      <c r="Q579" s="30"/>
      <c r="R579" s="30"/>
      <c r="S579" s="30"/>
      <c r="T579" s="30"/>
      <c r="U579" s="30"/>
      <c r="V579" s="30"/>
      <c r="W579" s="30"/>
      <c r="X579" s="32">
        <v>-184154</v>
      </c>
      <c r="Y579" s="30"/>
      <c r="Z579" s="27" t="s">
        <v>1327</v>
      </c>
      <c r="AA579" s="27" t="s">
        <v>1328</v>
      </c>
      <c r="AB579" s="27"/>
      <c r="AC579" s="27" t="s">
        <v>1329</v>
      </c>
      <c r="AD579" s="27"/>
      <c r="AE579" s="27"/>
      <c r="AF579" s="27" t="s">
        <v>67</v>
      </c>
      <c r="AG579" s="26" t="s">
        <v>1330</v>
      </c>
      <c r="AH579" s="26"/>
      <c r="AI579" s="26"/>
      <c r="AJ579" s="26"/>
      <c r="AK579" s="27" t="s">
        <v>70</v>
      </c>
      <c r="AL579" s="27"/>
      <c r="AM579" s="27"/>
    </row>
    <row r="580" spans="1:39" s="1" customFormat="1" ht="45" customHeight="1" x14ac:dyDescent="0.15">
      <c r="A580" s="36">
        <v>200205</v>
      </c>
      <c r="B580" s="28" t="s">
        <v>96</v>
      </c>
      <c r="C580" s="18">
        <v>1413</v>
      </c>
      <c r="D580" s="28" t="s">
        <v>1282</v>
      </c>
      <c r="E580" s="28" t="s">
        <v>72</v>
      </c>
      <c r="F580" s="28" t="s">
        <v>127</v>
      </c>
      <c r="G580" s="28" t="s">
        <v>61</v>
      </c>
      <c r="H580" s="28" t="s">
        <v>83</v>
      </c>
      <c r="I580" s="18">
        <v>57153</v>
      </c>
      <c r="J580" s="28" t="s">
        <v>1376</v>
      </c>
      <c r="K580" s="33"/>
      <c r="L580" s="29"/>
      <c r="M580" s="29"/>
      <c r="N580" s="29"/>
      <c r="O580" s="29"/>
      <c r="P580" s="29">
        <v>123000</v>
      </c>
      <c r="Q580" s="29"/>
      <c r="R580" s="29"/>
      <c r="S580" s="29"/>
      <c r="T580" s="29"/>
      <c r="U580" s="29"/>
      <c r="V580" s="29"/>
      <c r="W580" s="29"/>
      <c r="X580" s="29">
        <v>123000</v>
      </c>
      <c r="Y580" s="29"/>
      <c r="Z580" s="25" t="s">
        <v>1377</v>
      </c>
      <c r="AA580" s="28" t="s">
        <v>1378</v>
      </c>
      <c r="AB580" s="28"/>
      <c r="AC580" s="28" t="s">
        <v>1379</v>
      </c>
      <c r="AD580" s="28"/>
      <c r="AE580" s="28"/>
      <c r="AF580" s="28" t="s">
        <v>67</v>
      </c>
      <c r="AG580" s="25" t="s">
        <v>1380</v>
      </c>
      <c r="AH580" s="25"/>
      <c r="AI580" s="25"/>
      <c r="AJ580" s="25"/>
      <c r="AK580" s="28" t="s">
        <v>70</v>
      </c>
      <c r="AL580" s="28"/>
      <c r="AM580" s="28"/>
    </row>
    <row r="581" spans="1:39" s="1" customFormat="1" ht="45" customHeight="1" x14ac:dyDescent="0.15">
      <c r="A581" s="37">
        <v>200205</v>
      </c>
      <c r="B581" s="27" t="s">
        <v>96</v>
      </c>
      <c r="C581" s="20">
        <v>9913</v>
      </c>
      <c r="D581" s="27" t="s">
        <v>1553</v>
      </c>
      <c r="E581" s="27" t="s">
        <v>83</v>
      </c>
      <c r="F581" s="27" t="s">
        <v>83</v>
      </c>
      <c r="G581" s="27" t="s">
        <v>89</v>
      </c>
      <c r="H581" s="27" t="s">
        <v>83</v>
      </c>
      <c r="I581" s="20">
        <v>57316</v>
      </c>
      <c r="J581" s="27" t="s">
        <v>1687</v>
      </c>
      <c r="K581" s="34"/>
      <c r="L581" s="30"/>
      <c r="M581" s="30"/>
      <c r="N581" s="30"/>
      <c r="O581" s="30"/>
      <c r="P581" s="30"/>
      <c r="Q581" s="30"/>
      <c r="R581" s="30"/>
      <c r="S581" s="30"/>
      <c r="T581" s="30"/>
      <c r="U581" s="30"/>
      <c r="V581" s="30"/>
      <c r="W581" s="30"/>
      <c r="X581" s="30"/>
      <c r="Y581" s="30">
        <v>24410515</v>
      </c>
      <c r="Z581" s="26" t="s">
        <v>1688</v>
      </c>
      <c r="AA581" s="27" t="s">
        <v>207</v>
      </c>
      <c r="AB581" s="27"/>
      <c r="AC581" s="27" t="s">
        <v>1689</v>
      </c>
      <c r="AD581" s="27"/>
      <c r="AE581" s="27"/>
      <c r="AF581" s="27" t="s">
        <v>94</v>
      </c>
      <c r="AG581" s="27" t="s">
        <v>69</v>
      </c>
      <c r="AH581" s="27"/>
      <c r="AI581" s="27"/>
      <c r="AJ581" s="27"/>
      <c r="AK581" s="27" t="s">
        <v>83</v>
      </c>
      <c r="AL581" s="27"/>
      <c r="AM581" s="27"/>
    </row>
    <row r="582" spans="1:39" s="1" customFormat="1" ht="45" customHeight="1" x14ac:dyDescent="0.15">
      <c r="A582" s="36">
        <v>200205</v>
      </c>
      <c r="B582" s="28" t="s">
        <v>96</v>
      </c>
      <c r="C582" s="18">
        <v>1414</v>
      </c>
      <c r="D582" s="28" t="s">
        <v>97</v>
      </c>
      <c r="E582" s="28" t="s">
        <v>83</v>
      </c>
      <c r="F582" s="28" t="s">
        <v>127</v>
      </c>
      <c r="G582" s="28" t="s">
        <v>61</v>
      </c>
      <c r="H582" s="28" t="s">
        <v>83</v>
      </c>
      <c r="I582" s="18">
        <v>57320</v>
      </c>
      <c r="J582" s="28" t="s">
        <v>1690</v>
      </c>
      <c r="K582" s="33"/>
      <c r="L582" s="29"/>
      <c r="M582" s="29"/>
      <c r="N582" s="29"/>
      <c r="O582" s="29"/>
      <c r="P582" s="29">
        <v>500000</v>
      </c>
      <c r="Q582" s="29"/>
      <c r="R582" s="29"/>
      <c r="S582" s="29"/>
      <c r="T582" s="29"/>
      <c r="U582" s="29"/>
      <c r="V582" s="29"/>
      <c r="W582" s="29"/>
      <c r="X582" s="29">
        <v>500000</v>
      </c>
      <c r="Y582" s="29"/>
      <c r="Z582" s="25" t="s">
        <v>1691</v>
      </c>
      <c r="AA582" s="28" t="s">
        <v>1692</v>
      </c>
      <c r="AB582" s="28"/>
      <c r="AC582" s="28" t="s">
        <v>1693</v>
      </c>
      <c r="AD582" s="28"/>
      <c r="AE582" s="28"/>
      <c r="AF582" s="28" t="s">
        <v>67</v>
      </c>
      <c r="AG582" s="25" t="s">
        <v>1694</v>
      </c>
      <c r="AH582" s="25"/>
      <c r="AI582" s="25"/>
      <c r="AJ582" s="25"/>
      <c r="AK582" s="28" t="s">
        <v>83</v>
      </c>
      <c r="AL582" s="28"/>
      <c r="AM582" s="28"/>
    </row>
    <row r="583" spans="1:39" s="1" customFormat="1" ht="45" customHeight="1" x14ac:dyDescent="0.15">
      <c r="A583" s="37">
        <v>200205</v>
      </c>
      <c r="B583" s="27" t="s">
        <v>96</v>
      </c>
      <c r="C583" s="20">
        <v>1412</v>
      </c>
      <c r="D583" s="27" t="s">
        <v>216</v>
      </c>
      <c r="E583" s="27" t="s">
        <v>72</v>
      </c>
      <c r="F583" s="27" t="s">
        <v>60</v>
      </c>
      <c r="G583" s="27" t="s">
        <v>61</v>
      </c>
      <c r="H583" s="27" t="s">
        <v>83</v>
      </c>
      <c r="I583" s="20">
        <v>57334</v>
      </c>
      <c r="J583" s="27" t="s">
        <v>1705</v>
      </c>
      <c r="K583" s="34"/>
      <c r="L583" s="30"/>
      <c r="M583" s="30"/>
      <c r="N583" s="30"/>
      <c r="O583" s="30"/>
      <c r="P583" s="30">
        <v>100000</v>
      </c>
      <c r="Q583" s="30"/>
      <c r="R583" s="30"/>
      <c r="S583" s="30"/>
      <c r="T583" s="30"/>
      <c r="U583" s="30"/>
      <c r="V583" s="30"/>
      <c r="W583" s="30"/>
      <c r="X583" s="30">
        <v>100000</v>
      </c>
      <c r="Y583" s="30"/>
      <c r="Z583" s="26" t="s">
        <v>1706</v>
      </c>
      <c r="AA583" s="27" t="s">
        <v>1707</v>
      </c>
      <c r="AB583" s="27"/>
      <c r="AC583" s="26" t="s">
        <v>1708</v>
      </c>
      <c r="AD583" s="26"/>
      <c r="AE583" s="27"/>
      <c r="AF583" s="27" t="s">
        <v>67</v>
      </c>
      <c r="AG583" s="26" t="s">
        <v>1709</v>
      </c>
      <c r="AH583" s="26"/>
      <c r="AI583" s="26"/>
      <c r="AJ583" s="26"/>
      <c r="AK583" s="27" t="s">
        <v>179</v>
      </c>
      <c r="AL583" s="27"/>
      <c r="AM583" s="27"/>
    </row>
    <row r="584" spans="1:39" s="1" customFormat="1" ht="45" customHeight="1" x14ac:dyDescent="0.15">
      <c r="A584" s="36">
        <v>200205</v>
      </c>
      <c r="B584" s="28" t="s">
        <v>96</v>
      </c>
      <c r="C584" s="18">
        <v>1414</v>
      </c>
      <c r="D584" s="28" t="s">
        <v>97</v>
      </c>
      <c r="E584" s="28" t="s">
        <v>83</v>
      </c>
      <c r="F584" s="28" t="s">
        <v>60</v>
      </c>
      <c r="G584" s="28" t="s">
        <v>61</v>
      </c>
      <c r="H584" s="28" t="s">
        <v>83</v>
      </c>
      <c r="I584" s="18">
        <v>57337</v>
      </c>
      <c r="J584" s="28" t="s">
        <v>1716</v>
      </c>
      <c r="K584" s="33"/>
      <c r="L584" s="29"/>
      <c r="M584" s="29"/>
      <c r="N584" s="29"/>
      <c r="O584" s="29"/>
      <c r="P584" s="29">
        <v>1844408</v>
      </c>
      <c r="Q584" s="29"/>
      <c r="R584" s="29"/>
      <c r="S584" s="29"/>
      <c r="T584" s="29"/>
      <c r="U584" s="29"/>
      <c r="V584" s="29"/>
      <c r="W584" s="29"/>
      <c r="X584" s="29">
        <v>1844408</v>
      </c>
      <c r="Y584" s="29"/>
      <c r="Z584" s="25" t="s">
        <v>1717</v>
      </c>
      <c r="AA584" s="28" t="s">
        <v>1718</v>
      </c>
      <c r="AB584" s="28"/>
      <c r="AC584" s="28" t="s">
        <v>1719</v>
      </c>
      <c r="AD584" s="28"/>
      <c r="AE584" s="28"/>
      <c r="AF584" s="28" t="s">
        <v>67</v>
      </c>
      <c r="AG584" s="25" t="s">
        <v>1720</v>
      </c>
      <c r="AH584" s="25"/>
      <c r="AI584" s="25"/>
      <c r="AJ584" s="25"/>
      <c r="AK584" s="28" t="s">
        <v>179</v>
      </c>
      <c r="AL584" s="28"/>
      <c r="AM584" s="28"/>
    </row>
    <row r="585" spans="1:39" s="1" customFormat="1" ht="45" customHeight="1" x14ac:dyDescent="0.15">
      <c r="A585" s="37">
        <v>200205</v>
      </c>
      <c r="B585" s="27" t="s">
        <v>96</v>
      </c>
      <c r="C585" s="20">
        <v>1414</v>
      </c>
      <c r="D585" s="27" t="s">
        <v>97</v>
      </c>
      <c r="E585" s="27" t="s">
        <v>83</v>
      </c>
      <c r="F585" s="27" t="s">
        <v>60</v>
      </c>
      <c r="G585" s="27" t="s">
        <v>61</v>
      </c>
      <c r="H585" s="27" t="s">
        <v>83</v>
      </c>
      <c r="I585" s="20">
        <v>57338</v>
      </c>
      <c r="J585" s="27" t="s">
        <v>1721</v>
      </c>
      <c r="K585" s="34"/>
      <c r="L585" s="30"/>
      <c r="M585" s="30"/>
      <c r="N585" s="30"/>
      <c r="O585" s="30"/>
      <c r="P585" s="30"/>
      <c r="Q585" s="30"/>
      <c r="R585" s="30"/>
      <c r="S585" s="30"/>
      <c r="T585" s="30"/>
      <c r="U585" s="30"/>
      <c r="V585" s="30">
        <v>75000</v>
      </c>
      <c r="W585" s="30"/>
      <c r="X585" s="30">
        <v>75000</v>
      </c>
      <c r="Y585" s="30"/>
      <c r="Z585" s="26" t="s">
        <v>1722</v>
      </c>
      <c r="AA585" s="27" t="s">
        <v>1723</v>
      </c>
      <c r="AB585" s="27"/>
      <c r="AC585" s="27" t="s">
        <v>1714</v>
      </c>
      <c r="AD585" s="27"/>
      <c r="AE585" s="27"/>
      <c r="AF585" s="27" t="s">
        <v>67</v>
      </c>
      <c r="AG585" s="26" t="s">
        <v>1724</v>
      </c>
      <c r="AH585" s="26"/>
      <c r="AI585" s="26"/>
      <c r="AJ585" s="26"/>
      <c r="AK585" s="27" t="s">
        <v>70</v>
      </c>
      <c r="AL585" s="27"/>
      <c r="AM585" s="27"/>
    </row>
    <row r="586" spans="1:39" s="1" customFormat="1" ht="45" customHeight="1" x14ac:dyDescent="0.15">
      <c r="A586" s="36">
        <v>200205</v>
      </c>
      <c r="B586" s="28" t="s">
        <v>96</v>
      </c>
      <c r="C586" s="18">
        <v>1414</v>
      </c>
      <c r="D586" s="28" t="s">
        <v>97</v>
      </c>
      <c r="E586" s="28" t="s">
        <v>83</v>
      </c>
      <c r="F586" s="28" t="s">
        <v>60</v>
      </c>
      <c r="G586" s="28" t="s">
        <v>61</v>
      </c>
      <c r="H586" s="28" t="s">
        <v>83</v>
      </c>
      <c r="I586" s="18">
        <v>57339</v>
      </c>
      <c r="J586" s="28" t="s">
        <v>1725</v>
      </c>
      <c r="K586" s="33"/>
      <c r="L586" s="29"/>
      <c r="M586" s="29"/>
      <c r="N586" s="29"/>
      <c r="O586" s="29"/>
      <c r="P586" s="29">
        <v>905592</v>
      </c>
      <c r="Q586" s="29"/>
      <c r="R586" s="29"/>
      <c r="S586" s="29"/>
      <c r="T586" s="29"/>
      <c r="U586" s="29"/>
      <c r="V586" s="29"/>
      <c r="W586" s="29"/>
      <c r="X586" s="29">
        <v>905592</v>
      </c>
      <c r="Y586" s="29"/>
      <c r="Z586" s="25" t="s">
        <v>1726</v>
      </c>
      <c r="AA586" s="28" t="s">
        <v>1727</v>
      </c>
      <c r="AB586" s="28"/>
      <c r="AC586" s="28" t="s">
        <v>1728</v>
      </c>
      <c r="AD586" s="28"/>
      <c r="AE586" s="28"/>
      <c r="AF586" s="28" t="s">
        <v>67</v>
      </c>
      <c r="AG586" s="25" t="s">
        <v>1729</v>
      </c>
      <c r="AH586" s="25"/>
      <c r="AI586" s="25"/>
      <c r="AJ586" s="25"/>
      <c r="AK586" s="28" t="s">
        <v>179</v>
      </c>
      <c r="AL586" s="28"/>
      <c r="AM586" s="28"/>
    </row>
    <row r="587" spans="1:39" s="1" customFormat="1" ht="45" customHeight="1" x14ac:dyDescent="0.15">
      <c r="A587" s="20">
        <v>200205</v>
      </c>
      <c r="B587" s="7" t="s">
        <v>96</v>
      </c>
      <c r="C587" s="20">
        <v>1414</v>
      </c>
      <c r="D587" s="7" t="s">
        <v>97</v>
      </c>
      <c r="E587" s="7" t="s">
        <v>83</v>
      </c>
      <c r="F587" s="7" t="s">
        <v>83</v>
      </c>
      <c r="G587" s="7" t="s">
        <v>61</v>
      </c>
      <c r="H587" s="7" t="s">
        <v>83</v>
      </c>
      <c r="I587" s="20">
        <v>57371</v>
      </c>
      <c r="J587" s="7" t="s">
        <v>1810</v>
      </c>
      <c r="K587" s="8"/>
      <c r="L587" s="9"/>
      <c r="M587" s="9"/>
      <c r="N587" s="9"/>
      <c r="O587" s="9"/>
      <c r="P587" s="9"/>
      <c r="Q587" s="9"/>
      <c r="R587" s="9"/>
      <c r="S587" s="9"/>
      <c r="T587" s="9"/>
      <c r="U587" s="9"/>
      <c r="V587" s="13">
        <v>-1572796</v>
      </c>
      <c r="W587" s="9"/>
      <c r="X587" s="13">
        <v>-1572796</v>
      </c>
      <c r="Y587" s="9"/>
      <c r="Z587" s="21" t="s">
        <v>1811</v>
      </c>
      <c r="AA587" s="26" t="s">
        <v>1812</v>
      </c>
      <c r="AB587" s="26"/>
      <c r="AC587" s="27" t="s">
        <v>1813</v>
      </c>
      <c r="AD587" s="27"/>
      <c r="AE587" s="7"/>
      <c r="AF587" s="7" t="s">
        <v>94</v>
      </c>
      <c r="AG587" s="27" t="s">
        <v>69</v>
      </c>
      <c r="AH587" s="27"/>
      <c r="AI587" s="27"/>
      <c r="AJ587" s="27"/>
      <c r="AK587" s="27" t="s">
        <v>83</v>
      </c>
      <c r="AL587" s="27"/>
      <c r="AM587" s="27"/>
    </row>
    <row r="588" spans="1:39" s="1" customFormat="1" ht="45" customHeight="1" x14ac:dyDescent="0.15">
      <c r="A588" s="36">
        <v>200205</v>
      </c>
      <c r="B588" s="28" t="s">
        <v>96</v>
      </c>
      <c r="C588" s="18">
        <v>1414</v>
      </c>
      <c r="D588" s="28" t="s">
        <v>97</v>
      </c>
      <c r="E588" s="28" t="s">
        <v>83</v>
      </c>
      <c r="F588" s="28" t="s">
        <v>83</v>
      </c>
      <c r="G588" s="28" t="s">
        <v>61</v>
      </c>
      <c r="H588" s="28" t="s">
        <v>83</v>
      </c>
      <c r="I588" s="18">
        <v>57372</v>
      </c>
      <c r="J588" s="28" t="s">
        <v>1814</v>
      </c>
      <c r="K588" s="33"/>
      <c r="L588" s="29"/>
      <c r="M588" s="29"/>
      <c r="N588" s="29"/>
      <c r="O588" s="29"/>
      <c r="P588" s="31">
        <v>-6678460</v>
      </c>
      <c r="Q588" s="29"/>
      <c r="R588" s="29"/>
      <c r="S588" s="29"/>
      <c r="T588" s="29"/>
      <c r="U588" s="29"/>
      <c r="V588" s="29"/>
      <c r="W588" s="29"/>
      <c r="X588" s="31">
        <v>-6678460</v>
      </c>
      <c r="Y588" s="29"/>
      <c r="Z588" s="25" t="s">
        <v>1815</v>
      </c>
      <c r="AA588" s="28" t="s">
        <v>100</v>
      </c>
      <c r="AB588" s="28"/>
      <c r="AC588" s="28" t="s">
        <v>215</v>
      </c>
      <c r="AD588" s="28"/>
      <c r="AE588" s="28"/>
      <c r="AF588" s="28" t="s">
        <v>94</v>
      </c>
      <c r="AG588" s="28" t="s">
        <v>69</v>
      </c>
      <c r="AH588" s="28"/>
      <c r="AI588" s="28"/>
      <c r="AJ588" s="28"/>
      <c r="AK588" s="28" t="s">
        <v>83</v>
      </c>
      <c r="AL588" s="28"/>
      <c r="AM588" s="28"/>
    </row>
    <row r="589" spans="1:39" s="1" customFormat="1" ht="45" customHeight="1" x14ac:dyDescent="0.15">
      <c r="A589" s="20">
        <v>200205</v>
      </c>
      <c r="B589" s="7" t="s">
        <v>96</v>
      </c>
      <c r="C589" s="20">
        <v>1414</v>
      </c>
      <c r="D589" s="7" t="s">
        <v>97</v>
      </c>
      <c r="E589" s="7" t="s">
        <v>83</v>
      </c>
      <c r="F589" s="7" t="s">
        <v>83</v>
      </c>
      <c r="G589" s="7" t="s">
        <v>61</v>
      </c>
      <c r="H589" s="7" t="s">
        <v>83</v>
      </c>
      <c r="I589" s="20">
        <v>57373</v>
      </c>
      <c r="J589" s="7" t="s">
        <v>1817</v>
      </c>
      <c r="K589" s="8"/>
      <c r="L589" s="9"/>
      <c r="M589" s="9"/>
      <c r="N589" s="9"/>
      <c r="O589" s="9"/>
      <c r="P589" s="9"/>
      <c r="Q589" s="9"/>
      <c r="R589" s="9"/>
      <c r="S589" s="9"/>
      <c r="T589" s="9"/>
      <c r="U589" s="9"/>
      <c r="V589" s="9">
        <v>4882103</v>
      </c>
      <c r="W589" s="9"/>
      <c r="X589" s="9">
        <v>4882103</v>
      </c>
      <c r="Y589" s="9"/>
      <c r="Z589" s="7" t="s">
        <v>1818</v>
      </c>
      <c r="AA589" s="27" t="s">
        <v>211</v>
      </c>
      <c r="AB589" s="27"/>
      <c r="AC589" s="27" t="s">
        <v>1819</v>
      </c>
      <c r="AD589" s="27"/>
      <c r="AE589" s="7"/>
      <c r="AF589" s="7" t="s">
        <v>94</v>
      </c>
      <c r="AG589" s="27" t="s">
        <v>69</v>
      </c>
      <c r="AH589" s="27"/>
      <c r="AI589" s="27"/>
      <c r="AJ589" s="27"/>
      <c r="AK589" s="27" t="s">
        <v>83</v>
      </c>
      <c r="AL589" s="27"/>
      <c r="AM589" s="27"/>
    </row>
    <row r="590" spans="1:39" s="1" customFormat="1" ht="45" customHeight="1" x14ac:dyDescent="0.15">
      <c r="A590" s="18">
        <v>200205</v>
      </c>
      <c r="B590" s="4" t="s">
        <v>96</v>
      </c>
      <c r="C590" s="18">
        <v>1414</v>
      </c>
      <c r="D590" s="4" t="s">
        <v>97</v>
      </c>
      <c r="E590" s="4" t="s">
        <v>83</v>
      </c>
      <c r="F590" s="4" t="s">
        <v>83</v>
      </c>
      <c r="G590" s="4" t="s">
        <v>61</v>
      </c>
      <c r="H590" s="4" t="s">
        <v>83</v>
      </c>
      <c r="I590" s="18">
        <v>57404</v>
      </c>
      <c r="J590" s="4" t="s">
        <v>1871</v>
      </c>
      <c r="K590" s="5"/>
      <c r="L590" s="6"/>
      <c r="M590" s="6"/>
      <c r="N590" s="6"/>
      <c r="O590" s="6"/>
      <c r="P590" s="6"/>
      <c r="Q590" s="6"/>
      <c r="R590" s="6"/>
      <c r="S590" s="6"/>
      <c r="T590" s="6"/>
      <c r="U590" s="6"/>
      <c r="V590" s="6">
        <v>150000</v>
      </c>
      <c r="W590" s="6"/>
      <c r="X590" s="6">
        <v>150000</v>
      </c>
      <c r="Y590" s="6"/>
      <c r="Z590" s="19" t="s">
        <v>1872</v>
      </c>
      <c r="AA590" s="25" t="s">
        <v>1812</v>
      </c>
      <c r="AB590" s="25"/>
      <c r="AC590" s="28" t="s">
        <v>1813</v>
      </c>
      <c r="AD590" s="28"/>
      <c r="AE590" s="4"/>
      <c r="AF590" s="4" t="s">
        <v>94</v>
      </c>
      <c r="AG590" s="28" t="s">
        <v>69</v>
      </c>
      <c r="AH590" s="28"/>
      <c r="AI590" s="28"/>
      <c r="AJ590" s="28"/>
      <c r="AK590" s="28" t="s">
        <v>83</v>
      </c>
      <c r="AL590" s="28"/>
      <c r="AM590" s="28"/>
    </row>
    <row r="591" spans="1:39" s="1" customFormat="1" ht="45" customHeight="1" x14ac:dyDescent="0.15">
      <c r="A591" s="37">
        <v>200205</v>
      </c>
      <c r="B591" s="27" t="s">
        <v>96</v>
      </c>
      <c r="C591" s="20">
        <v>1414</v>
      </c>
      <c r="D591" s="27" t="s">
        <v>97</v>
      </c>
      <c r="E591" s="27" t="s">
        <v>83</v>
      </c>
      <c r="F591" s="27" t="s">
        <v>83</v>
      </c>
      <c r="G591" s="27" t="s">
        <v>61</v>
      </c>
      <c r="H591" s="27" t="s">
        <v>83</v>
      </c>
      <c r="I591" s="20">
        <v>57442</v>
      </c>
      <c r="J591" s="27" t="s">
        <v>1955</v>
      </c>
      <c r="K591" s="34"/>
      <c r="L591" s="30"/>
      <c r="M591" s="30"/>
      <c r="N591" s="30"/>
      <c r="O591" s="30"/>
      <c r="P591" s="30">
        <v>31000000</v>
      </c>
      <c r="Q591" s="30"/>
      <c r="R591" s="30"/>
      <c r="S591" s="30"/>
      <c r="T591" s="30"/>
      <c r="U591" s="30"/>
      <c r="V591" s="30"/>
      <c r="W591" s="30"/>
      <c r="X591" s="30">
        <v>31000000</v>
      </c>
      <c r="Y591" s="30"/>
      <c r="Z591" s="26" t="s">
        <v>1956</v>
      </c>
      <c r="AA591" s="27" t="s">
        <v>100</v>
      </c>
      <c r="AB591" s="27"/>
      <c r="AC591" s="27" t="s">
        <v>215</v>
      </c>
      <c r="AD591" s="27"/>
      <c r="AE591" s="27"/>
      <c r="AF591" s="27" t="s">
        <v>94</v>
      </c>
      <c r="AG591" s="27" t="s">
        <v>69</v>
      </c>
      <c r="AH591" s="27"/>
      <c r="AI591" s="27"/>
      <c r="AJ591" s="27"/>
      <c r="AK591" s="27" t="s">
        <v>83</v>
      </c>
      <c r="AL591" s="27"/>
      <c r="AM591" s="27"/>
    </row>
    <row r="592" spans="1:39" s="1" customFormat="1" ht="45" customHeight="1" x14ac:dyDescent="0.15">
      <c r="A592" s="36">
        <v>200205</v>
      </c>
      <c r="B592" s="28" t="s">
        <v>96</v>
      </c>
      <c r="C592" s="18">
        <v>1413</v>
      </c>
      <c r="D592" s="28" t="s">
        <v>1282</v>
      </c>
      <c r="E592" s="28" t="s">
        <v>449</v>
      </c>
      <c r="F592" s="28" t="s">
        <v>83</v>
      </c>
      <c r="G592" s="28" t="s">
        <v>89</v>
      </c>
      <c r="H592" s="28" t="s">
        <v>83</v>
      </c>
      <c r="I592" s="18">
        <v>57478</v>
      </c>
      <c r="J592" s="28" t="s">
        <v>2023</v>
      </c>
      <c r="K592" s="33"/>
      <c r="L592" s="29"/>
      <c r="M592" s="29"/>
      <c r="N592" s="29"/>
      <c r="O592" s="29"/>
      <c r="P592" s="29"/>
      <c r="Q592" s="29"/>
      <c r="R592" s="29"/>
      <c r="S592" s="29"/>
      <c r="T592" s="29"/>
      <c r="U592" s="29"/>
      <c r="V592" s="29"/>
      <c r="W592" s="29"/>
      <c r="X592" s="29"/>
      <c r="Y592" s="29">
        <v>45000</v>
      </c>
      <c r="Z592" s="25" t="s">
        <v>2024</v>
      </c>
      <c r="AA592" s="28" t="s">
        <v>1993</v>
      </c>
      <c r="AB592" s="28"/>
      <c r="AC592" s="28" t="s">
        <v>2025</v>
      </c>
      <c r="AD592" s="28"/>
      <c r="AE592" s="28"/>
      <c r="AF592" s="28" t="s">
        <v>94</v>
      </c>
      <c r="AG592" s="28" t="s">
        <v>2026</v>
      </c>
      <c r="AH592" s="28"/>
      <c r="AI592" s="28"/>
      <c r="AJ592" s="28"/>
      <c r="AK592" s="28" t="s">
        <v>70</v>
      </c>
      <c r="AL592" s="28"/>
      <c r="AM592" s="28"/>
    </row>
    <row r="593" spans="1:39" s="1" customFormat="1" ht="45" customHeight="1" x14ac:dyDescent="0.15">
      <c r="A593" s="37">
        <v>200205</v>
      </c>
      <c r="B593" s="27" t="s">
        <v>96</v>
      </c>
      <c r="C593" s="20">
        <v>1414</v>
      </c>
      <c r="D593" s="27" t="s">
        <v>97</v>
      </c>
      <c r="E593" s="27" t="s">
        <v>83</v>
      </c>
      <c r="F593" s="27" t="s">
        <v>83</v>
      </c>
      <c r="G593" s="27" t="s">
        <v>61</v>
      </c>
      <c r="H593" s="27" t="s">
        <v>83</v>
      </c>
      <c r="I593" s="20">
        <v>57548</v>
      </c>
      <c r="J593" s="27" t="s">
        <v>2168</v>
      </c>
      <c r="K593" s="34"/>
      <c r="L593" s="30"/>
      <c r="M593" s="30"/>
      <c r="N593" s="30"/>
      <c r="O593" s="30"/>
      <c r="P593" s="30"/>
      <c r="Q593" s="30"/>
      <c r="R593" s="30"/>
      <c r="S593" s="30"/>
      <c r="T593" s="30"/>
      <c r="U593" s="30"/>
      <c r="V593" s="30">
        <v>79000</v>
      </c>
      <c r="W593" s="30"/>
      <c r="X593" s="30">
        <v>79000</v>
      </c>
      <c r="Y593" s="30"/>
      <c r="Z593" s="26" t="s">
        <v>2169</v>
      </c>
      <c r="AA593" s="26" t="s">
        <v>1812</v>
      </c>
      <c r="AB593" s="26"/>
      <c r="AC593" s="27" t="s">
        <v>1813</v>
      </c>
      <c r="AD593" s="27"/>
      <c r="AE593" s="27"/>
      <c r="AF593" s="27" t="s">
        <v>94</v>
      </c>
      <c r="AG593" s="27" t="s">
        <v>69</v>
      </c>
      <c r="AH593" s="27"/>
      <c r="AI593" s="27"/>
      <c r="AJ593" s="27"/>
      <c r="AK593" s="27" t="s">
        <v>83</v>
      </c>
      <c r="AL593" s="27"/>
      <c r="AM593" s="27"/>
    </row>
    <row r="594" spans="1:39" s="1" customFormat="1" ht="45" customHeight="1" x14ac:dyDescent="0.15">
      <c r="A594" s="18">
        <v>200205</v>
      </c>
      <c r="B594" s="4" t="s">
        <v>96</v>
      </c>
      <c r="C594" s="18">
        <v>1413</v>
      </c>
      <c r="D594" s="4" t="s">
        <v>1282</v>
      </c>
      <c r="E594" s="4" t="s">
        <v>83</v>
      </c>
      <c r="F594" s="4" t="s">
        <v>83</v>
      </c>
      <c r="G594" s="4" t="s">
        <v>83</v>
      </c>
      <c r="H594" s="4" t="s">
        <v>83</v>
      </c>
      <c r="I594" s="18">
        <v>57559</v>
      </c>
      <c r="J594" s="4" t="s">
        <v>2184</v>
      </c>
      <c r="K594" s="5"/>
      <c r="L594" s="14">
        <v>-16204</v>
      </c>
      <c r="M594" s="6"/>
      <c r="N594" s="6"/>
      <c r="O594" s="6"/>
      <c r="P594" s="6"/>
      <c r="Q594" s="6"/>
      <c r="R594" s="6"/>
      <c r="S594" s="6"/>
      <c r="T594" s="6"/>
      <c r="U594" s="6"/>
      <c r="V594" s="6"/>
      <c r="W594" s="6"/>
      <c r="X594" s="14">
        <v>-16204</v>
      </c>
      <c r="Y594" s="6"/>
      <c r="Z594" s="4" t="s">
        <v>2148</v>
      </c>
      <c r="AA594" s="28" t="s">
        <v>2149</v>
      </c>
      <c r="AB594" s="28"/>
      <c r="AC594" s="28" t="s">
        <v>2149</v>
      </c>
      <c r="AD594" s="28"/>
      <c r="AE594" s="4"/>
      <c r="AF594" s="4" t="s">
        <v>94</v>
      </c>
      <c r="AG594" s="28"/>
      <c r="AH594" s="28"/>
      <c r="AI594" s="28"/>
      <c r="AJ594" s="28"/>
      <c r="AK594" s="28" t="s">
        <v>83</v>
      </c>
      <c r="AL594" s="28"/>
      <c r="AM594" s="28"/>
    </row>
    <row r="595" spans="1:39" s="1" customFormat="1" ht="45" customHeight="1" x14ac:dyDescent="0.15">
      <c r="A595" s="37">
        <v>200205</v>
      </c>
      <c r="B595" s="27" t="s">
        <v>96</v>
      </c>
      <c r="C595" s="20">
        <v>1414</v>
      </c>
      <c r="D595" s="27" t="s">
        <v>97</v>
      </c>
      <c r="E595" s="27" t="s">
        <v>83</v>
      </c>
      <c r="F595" s="27" t="s">
        <v>60</v>
      </c>
      <c r="G595" s="27" t="s">
        <v>61</v>
      </c>
      <c r="H595" s="27" t="s">
        <v>83</v>
      </c>
      <c r="I595" s="20">
        <v>57605</v>
      </c>
      <c r="J595" s="27" t="s">
        <v>2249</v>
      </c>
      <c r="K595" s="34"/>
      <c r="L595" s="30"/>
      <c r="M595" s="30"/>
      <c r="N595" s="30"/>
      <c r="O595" s="30"/>
      <c r="P595" s="30">
        <v>500000</v>
      </c>
      <c r="Q595" s="30"/>
      <c r="R595" s="30"/>
      <c r="S595" s="30"/>
      <c r="T595" s="30"/>
      <c r="U595" s="30"/>
      <c r="V595" s="30"/>
      <c r="W595" s="30"/>
      <c r="X595" s="30">
        <v>500000</v>
      </c>
      <c r="Y595" s="30"/>
      <c r="Z595" s="26" t="s">
        <v>2250</v>
      </c>
      <c r="AA595" s="27" t="s">
        <v>2251</v>
      </c>
      <c r="AB595" s="27"/>
      <c r="AC595" s="27" t="s">
        <v>2252</v>
      </c>
      <c r="AD595" s="27"/>
      <c r="AE595" s="27"/>
      <c r="AF595" s="27" t="s">
        <v>67</v>
      </c>
      <c r="AG595" s="26" t="s">
        <v>2253</v>
      </c>
      <c r="AH595" s="26"/>
      <c r="AI595" s="26"/>
      <c r="AJ595" s="26"/>
      <c r="AK595" s="27" t="s">
        <v>179</v>
      </c>
      <c r="AL595" s="27"/>
      <c r="AM595" s="27"/>
    </row>
    <row r="596" spans="1:39" s="1" customFormat="1" ht="45" customHeight="1" x14ac:dyDescent="0.15">
      <c r="A596" s="36">
        <v>200205</v>
      </c>
      <c r="B596" s="28" t="s">
        <v>96</v>
      </c>
      <c r="C596" s="18">
        <v>9913</v>
      </c>
      <c r="D596" s="28" t="s">
        <v>1553</v>
      </c>
      <c r="E596" s="28" t="s">
        <v>83</v>
      </c>
      <c r="F596" s="28" t="s">
        <v>83</v>
      </c>
      <c r="G596" s="28" t="s">
        <v>89</v>
      </c>
      <c r="H596" s="28" t="s">
        <v>83</v>
      </c>
      <c r="I596" s="18">
        <v>57622</v>
      </c>
      <c r="J596" s="28" t="s">
        <v>2274</v>
      </c>
      <c r="K596" s="33"/>
      <c r="L596" s="29"/>
      <c r="M596" s="29"/>
      <c r="N596" s="29"/>
      <c r="O596" s="29"/>
      <c r="P596" s="29"/>
      <c r="Q596" s="29"/>
      <c r="R596" s="29"/>
      <c r="S596" s="29"/>
      <c r="T596" s="29"/>
      <c r="U596" s="29"/>
      <c r="V596" s="29"/>
      <c r="W596" s="29"/>
      <c r="X596" s="29"/>
      <c r="Y596" s="29">
        <v>5420762</v>
      </c>
      <c r="Z596" s="25" t="s">
        <v>2275</v>
      </c>
      <c r="AA596" s="28" t="s">
        <v>207</v>
      </c>
      <c r="AB596" s="28"/>
      <c r="AC596" s="28" t="s">
        <v>1689</v>
      </c>
      <c r="AD596" s="28"/>
      <c r="AE596" s="28"/>
      <c r="AF596" s="28" t="s">
        <v>94</v>
      </c>
      <c r="AG596" s="28" t="s">
        <v>69</v>
      </c>
      <c r="AH596" s="28"/>
      <c r="AI596" s="28"/>
      <c r="AJ596" s="28"/>
      <c r="AK596" s="28" t="s">
        <v>83</v>
      </c>
      <c r="AL596" s="28"/>
      <c r="AM596" s="28"/>
    </row>
    <row r="597" spans="1:39" s="1" customFormat="1" ht="45" customHeight="1" x14ac:dyDescent="0.15">
      <c r="A597" s="20">
        <v>200205</v>
      </c>
      <c r="B597" s="7" t="s">
        <v>96</v>
      </c>
      <c r="C597" s="20">
        <v>1414</v>
      </c>
      <c r="D597" s="7" t="s">
        <v>97</v>
      </c>
      <c r="E597" s="7" t="s">
        <v>83</v>
      </c>
      <c r="F597" s="7" t="s">
        <v>83</v>
      </c>
      <c r="G597" s="7" t="s">
        <v>61</v>
      </c>
      <c r="H597" s="7" t="s">
        <v>83</v>
      </c>
      <c r="I597" s="20">
        <v>57623</v>
      </c>
      <c r="J597" s="7" t="s">
        <v>2276</v>
      </c>
      <c r="K597" s="8"/>
      <c r="L597" s="9"/>
      <c r="M597" s="9"/>
      <c r="N597" s="9"/>
      <c r="O597" s="9"/>
      <c r="P597" s="9"/>
      <c r="Q597" s="9"/>
      <c r="R597" s="9"/>
      <c r="S597" s="9"/>
      <c r="T597" s="9"/>
      <c r="U597" s="9"/>
      <c r="V597" s="9">
        <v>1084152</v>
      </c>
      <c r="W597" s="9"/>
      <c r="X597" s="9">
        <v>1084152</v>
      </c>
      <c r="Y597" s="9"/>
      <c r="Z597" s="7" t="s">
        <v>2277</v>
      </c>
      <c r="AA597" s="27" t="s">
        <v>211</v>
      </c>
      <c r="AB597" s="27"/>
      <c r="AC597" s="27" t="s">
        <v>1819</v>
      </c>
      <c r="AD597" s="27"/>
      <c r="AE597" s="7"/>
      <c r="AF597" s="7" t="s">
        <v>94</v>
      </c>
      <c r="AG597" s="27" t="s">
        <v>69</v>
      </c>
      <c r="AH597" s="27"/>
      <c r="AI597" s="27"/>
      <c r="AJ597" s="27"/>
      <c r="AK597" s="27" t="s">
        <v>83</v>
      </c>
      <c r="AL597" s="27"/>
      <c r="AM597" s="27"/>
    </row>
    <row r="598" spans="1:39" s="1" customFormat="1" ht="45" customHeight="1" x14ac:dyDescent="0.15">
      <c r="A598" s="36">
        <v>200205</v>
      </c>
      <c r="B598" s="28" t="s">
        <v>96</v>
      </c>
      <c r="C598" s="18">
        <v>1414</v>
      </c>
      <c r="D598" s="28" t="s">
        <v>97</v>
      </c>
      <c r="E598" s="28" t="s">
        <v>83</v>
      </c>
      <c r="F598" s="28" t="s">
        <v>83</v>
      </c>
      <c r="G598" s="28" t="s">
        <v>61</v>
      </c>
      <c r="H598" s="28" t="s">
        <v>83</v>
      </c>
      <c r="I598" s="18">
        <v>57624</v>
      </c>
      <c r="J598" s="28" t="s">
        <v>2278</v>
      </c>
      <c r="K598" s="33"/>
      <c r="L598" s="29"/>
      <c r="M598" s="29"/>
      <c r="N598" s="29"/>
      <c r="O598" s="29"/>
      <c r="P598" s="29"/>
      <c r="Q598" s="29"/>
      <c r="R598" s="29"/>
      <c r="S598" s="29"/>
      <c r="T598" s="29"/>
      <c r="U598" s="29"/>
      <c r="V598" s="29">
        <v>560460</v>
      </c>
      <c r="W598" s="29"/>
      <c r="X598" s="29">
        <v>560460</v>
      </c>
      <c r="Y598" s="29"/>
      <c r="Z598" s="25" t="s">
        <v>2279</v>
      </c>
      <c r="AA598" s="25" t="s">
        <v>1812</v>
      </c>
      <c r="AB598" s="25"/>
      <c r="AC598" s="28" t="s">
        <v>1813</v>
      </c>
      <c r="AD598" s="28"/>
      <c r="AE598" s="28"/>
      <c r="AF598" s="28" t="s">
        <v>94</v>
      </c>
      <c r="AG598" s="28" t="s">
        <v>69</v>
      </c>
      <c r="AH598" s="28"/>
      <c r="AI598" s="28"/>
      <c r="AJ598" s="28"/>
      <c r="AK598" s="28" t="s">
        <v>83</v>
      </c>
      <c r="AL598" s="28"/>
      <c r="AM598" s="28"/>
    </row>
    <row r="599" spans="1:39" s="1" customFormat="1" ht="45" customHeight="1" x14ac:dyDescent="0.15">
      <c r="A599" s="37">
        <v>200205</v>
      </c>
      <c r="B599" s="27" t="s">
        <v>96</v>
      </c>
      <c r="C599" s="20">
        <v>1414</v>
      </c>
      <c r="D599" s="27" t="s">
        <v>97</v>
      </c>
      <c r="E599" s="27" t="s">
        <v>83</v>
      </c>
      <c r="F599" s="27" t="s">
        <v>83</v>
      </c>
      <c r="G599" s="27" t="s">
        <v>61</v>
      </c>
      <c r="H599" s="27" t="s">
        <v>83</v>
      </c>
      <c r="I599" s="20">
        <v>57628</v>
      </c>
      <c r="J599" s="27" t="s">
        <v>2284</v>
      </c>
      <c r="K599" s="34"/>
      <c r="L599" s="30"/>
      <c r="M599" s="30"/>
      <c r="N599" s="30"/>
      <c r="O599" s="30"/>
      <c r="P599" s="30">
        <v>1250000</v>
      </c>
      <c r="Q599" s="30"/>
      <c r="R599" s="30"/>
      <c r="S599" s="30"/>
      <c r="T599" s="30"/>
      <c r="U599" s="30"/>
      <c r="V599" s="30"/>
      <c r="W599" s="30"/>
      <c r="X599" s="30">
        <v>1250000</v>
      </c>
      <c r="Y599" s="30"/>
      <c r="Z599" s="26" t="s">
        <v>2285</v>
      </c>
      <c r="AA599" s="27" t="s">
        <v>100</v>
      </c>
      <c r="AB599" s="27"/>
      <c r="AC599" s="27" t="s">
        <v>215</v>
      </c>
      <c r="AD599" s="27"/>
      <c r="AE599" s="27"/>
      <c r="AF599" s="27" t="s">
        <v>94</v>
      </c>
      <c r="AG599" s="27" t="s">
        <v>69</v>
      </c>
      <c r="AH599" s="27"/>
      <c r="AI599" s="27"/>
      <c r="AJ599" s="27"/>
      <c r="AK599" s="27" t="s">
        <v>83</v>
      </c>
      <c r="AL599" s="27"/>
      <c r="AM599" s="27"/>
    </row>
    <row r="600" spans="1:39" s="1" customFormat="1" ht="45" customHeight="1" x14ac:dyDescent="0.15">
      <c r="A600" s="36">
        <v>200205</v>
      </c>
      <c r="B600" s="28" t="s">
        <v>96</v>
      </c>
      <c r="C600" s="18">
        <v>1414</v>
      </c>
      <c r="D600" s="28" t="s">
        <v>97</v>
      </c>
      <c r="E600" s="28" t="s">
        <v>83</v>
      </c>
      <c r="F600" s="28" t="s">
        <v>83</v>
      </c>
      <c r="G600" s="28" t="s">
        <v>61</v>
      </c>
      <c r="H600" s="28" t="s">
        <v>83</v>
      </c>
      <c r="I600" s="18">
        <v>57649</v>
      </c>
      <c r="J600" s="28" t="s">
        <v>2341</v>
      </c>
      <c r="K600" s="33"/>
      <c r="L600" s="29"/>
      <c r="M600" s="29"/>
      <c r="N600" s="29"/>
      <c r="O600" s="29"/>
      <c r="P600" s="29"/>
      <c r="Q600" s="29"/>
      <c r="R600" s="29"/>
      <c r="S600" s="29"/>
      <c r="T600" s="29"/>
      <c r="U600" s="29"/>
      <c r="V600" s="29">
        <v>5000000</v>
      </c>
      <c r="W600" s="29"/>
      <c r="X600" s="29">
        <v>5000000</v>
      </c>
      <c r="Y600" s="29"/>
      <c r="Z600" s="25" t="s">
        <v>2342</v>
      </c>
      <c r="AA600" s="25" t="s">
        <v>1812</v>
      </c>
      <c r="AB600" s="25"/>
      <c r="AC600" s="28" t="s">
        <v>1813</v>
      </c>
      <c r="AD600" s="28"/>
      <c r="AE600" s="28"/>
      <c r="AF600" s="28" t="s">
        <v>94</v>
      </c>
      <c r="AG600" s="28" t="s">
        <v>69</v>
      </c>
      <c r="AH600" s="28"/>
      <c r="AI600" s="28"/>
      <c r="AJ600" s="28"/>
      <c r="AK600" s="28" t="s">
        <v>83</v>
      </c>
      <c r="AL600" s="28"/>
      <c r="AM600" s="28"/>
    </row>
    <row r="601" spans="1:39" s="1" customFormat="1" ht="45" customHeight="1" x14ac:dyDescent="0.15">
      <c r="A601" s="37">
        <v>200205</v>
      </c>
      <c r="B601" s="27" t="s">
        <v>96</v>
      </c>
      <c r="C601" s="20">
        <v>1413</v>
      </c>
      <c r="D601" s="27" t="s">
        <v>1282</v>
      </c>
      <c r="E601" s="27" t="s">
        <v>238</v>
      </c>
      <c r="F601" s="27" t="s">
        <v>83</v>
      </c>
      <c r="G601" s="27" t="s">
        <v>61</v>
      </c>
      <c r="H601" s="27" t="s">
        <v>83</v>
      </c>
      <c r="I601" s="20">
        <v>57823</v>
      </c>
      <c r="J601" s="27" t="s">
        <v>2631</v>
      </c>
      <c r="K601" s="34">
        <v>1</v>
      </c>
      <c r="L601" s="30">
        <v>107806</v>
      </c>
      <c r="M601" s="30">
        <v>22594</v>
      </c>
      <c r="N601" s="30">
        <v>10511</v>
      </c>
      <c r="O601" s="30"/>
      <c r="P601" s="30"/>
      <c r="Q601" s="30"/>
      <c r="R601" s="30"/>
      <c r="S601" s="30"/>
      <c r="T601" s="30"/>
      <c r="U601" s="30"/>
      <c r="V601" s="30"/>
      <c r="W601" s="30"/>
      <c r="X601" s="30">
        <v>140911</v>
      </c>
      <c r="Y601" s="30"/>
      <c r="Z601" s="26" t="s">
        <v>2632</v>
      </c>
      <c r="AA601" s="27" t="s">
        <v>2633</v>
      </c>
      <c r="AB601" s="27"/>
      <c r="AC601" s="27" t="s">
        <v>2634</v>
      </c>
      <c r="AD601" s="27"/>
      <c r="AE601" s="27"/>
      <c r="AF601" s="27" t="s">
        <v>67</v>
      </c>
      <c r="AG601" s="26" t="s">
        <v>1330</v>
      </c>
      <c r="AH601" s="26"/>
      <c r="AI601" s="26"/>
      <c r="AJ601" s="26"/>
      <c r="AK601" s="27" t="s">
        <v>70</v>
      </c>
      <c r="AL601" s="27"/>
      <c r="AM601" s="27"/>
    </row>
    <row r="602" spans="1:39" s="1" customFormat="1" ht="45" customHeight="1" x14ac:dyDescent="0.15">
      <c r="A602" s="36">
        <v>200205</v>
      </c>
      <c r="B602" s="28" t="s">
        <v>96</v>
      </c>
      <c r="C602" s="18">
        <v>1414</v>
      </c>
      <c r="D602" s="28" t="s">
        <v>97</v>
      </c>
      <c r="E602" s="28" t="s">
        <v>83</v>
      </c>
      <c r="F602" s="28" t="s">
        <v>83</v>
      </c>
      <c r="G602" s="28" t="s">
        <v>61</v>
      </c>
      <c r="H602" s="28" t="s">
        <v>83</v>
      </c>
      <c r="I602" s="18">
        <v>57989</v>
      </c>
      <c r="J602" s="28" t="s">
        <v>98</v>
      </c>
      <c r="K602" s="33"/>
      <c r="L602" s="29"/>
      <c r="M602" s="29"/>
      <c r="N602" s="29"/>
      <c r="O602" s="29"/>
      <c r="P602" s="29">
        <v>102141</v>
      </c>
      <c r="Q602" s="29"/>
      <c r="R602" s="29"/>
      <c r="S602" s="29"/>
      <c r="T602" s="29"/>
      <c r="U602" s="29"/>
      <c r="V602" s="29"/>
      <c r="W602" s="29"/>
      <c r="X602" s="29">
        <v>102141</v>
      </c>
      <c r="Y602" s="29"/>
      <c r="Z602" s="25" t="s">
        <v>99</v>
      </c>
      <c r="AA602" s="28" t="s">
        <v>100</v>
      </c>
      <c r="AB602" s="28"/>
      <c r="AC602" s="28" t="s">
        <v>101</v>
      </c>
      <c r="AD602" s="28"/>
      <c r="AE602" s="28"/>
      <c r="AF602" s="28" t="s">
        <v>94</v>
      </c>
      <c r="AG602" s="28" t="s">
        <v>69</v>
      </c>
      <c r="AH602" s="28"/>
      <c r="AI602" s="28"/>
      <c r="AJ602" s="28"/>
      <c r="AK602" s="28" t="s">
        <v>83</v>
      </c>
      <c r="AL602" s="28"/>
      <c r="AM602" s="28"/>
    </row>
    <row r="603" spans="1:39" s="1" customFormat="1" ht="45" customHeight="1" x14ac:dyDescent="0.15">
      <c r="A603" s="37">
        <v>200205</v>
      </c>
      <c r="B603" s="27" t="s">
        <v>96</v>
      </c>
      <c r="C603" s="20">
        <v>9913</v>
      </c>
      <c r="D603" s="27" t="s">
        <v>1553</v>
      </c>
      <c r="E603" s="27" t="s">
        <v>83</v>
      </c>
      <c r="F603" s="27" t="s">
        <v>83</v>
      </c>
      <c r="G603" s="27" t="s">
        <v>89</v>
      </c>
      <c r="H603" s="27" t="s">
        <v>83</v>
      </c>
      <c r="I603" s="20">
        <v>58002</v>
      </c>
      <c r="J603" s="27" t="s">
        <v>2837</v>
      </c>
      <c r="K603" s="34"/>
      <c r="L603" s="30"/>
      <c r="M603" s="30"/>
      <c r="N603" s="30"/>
      <c r="O603" s="30"/>
      <c r="P603" s="30"/>
      <c r="Q603" s="30"/>
      <c r="R603" s="30"/>
      <c r="S603" s="30"/>
      <c r="T603" s="30"/>
      <c r="U603" s="30"/>
      <c r="V603" s="30"/>
      <c r="W603" s="30"/>
      <c r="X603" s="30"/>
      <c r="Y603" s="30">
        <v>4763282</v>
      </c>
      <c r="Z603" s="26" t="s">
        <v>2838</v>
      </c>
      <c r="AA603" s="27" t="s">
        <v>207</v>
      </c>
      <c r="AB603" s="27"/>
      <c r="AC603" s="27" t="s">
        <v>2839</v>
      </c>
      <c r="AD603" s="27"/>
      <c r="AE603" s="27"/>
      <c r="AF603" s="27" t="s">
        <v>94</v>
      </c>
      <c r="AG603" s="27" t="s">
        <v>69</v>
      </c>
      <c r="AH603" s="27"/>
      <c r="AI603" s="27"/>
      <c r="AJ603" s="27"/>
      <c r="AK603" s="27" t="s">
        <v>83</v>
      </c>
      <c r="AL603" s="27"/>
      <c r="AM603" s="27"/>
    </row>
    <row r="604" spans="1:39" s="1" customFormat="1" ht="45" customHeight="1" x14ac:dyDescent="0.15">
      <c r="A604" s="18">
        <v>200205</v>
      </c>
      <c r="B604" s="4" t="s">
        <v>96</v>
      </c>
      <c r="C604" s="18">
        <v>1414</v>
      </c>
      <c r="D604" s="4" t="s">
        <v>97</v>
      </c>
      <c r="E604" s="4" t="s">
        <v>83</v>
      </c>
      <c r="F604" s="4" t="s">
        <v>83</v>
      </c>
      <c r="G604" s="4" t="s">
        <v>61</v>
      </c>
      <c r="H604" s="4" t="s">
        <v>83</v>
      </c>
      <c r="I604" s="18">
        <v>58005</v>
      </c>
      <c r="J604" s="4" t="s">
        <v>120</v>
      </c>
      <c r="K604" s="5"/>
      <c r="L604" s="6"/>
      <c r="M604" s="6"/>
      <c r="N604" s="6"/>
      <c r="O604" s="6"/>
      <c r="P604" s="6"/>
      <c r="Q604" s="6"/>
      <c r="R604" s="6"/>
      <c r="S604" s="6"/>
      <c r="T604" s="6"/>
      <c r="U604" s="6"/>
      <c r="V604" s="6">
        <v>952656</v>
      </c>
      <c r="W604" s="6"/>
      <c r="X604" s="6">
        <v>952656</v>
      </c>
      <c r="Y604" s="6"/>
      <c r="Z604" s="4" t="s">
        <v>121</v>
      </c>
      <c r="AA604" s="28" t="s">
        <v>122</v>
      </c>
      <c r="AB604" s="28"/>
      <c r="AC604" s="28" t="s">
        <v>123</v>
      </c>
      <c r="AD604" s="28"/>
      <c r="AE604" s="4"/>
      <c r="AF604" s="4" t="s">
        <v>94</v>
      </c>
      <c r="AG604" s="28" t="s">
        <v>69</v>
      </c>
      <c r="AH604" s="28"/>
      <c r="AI604" s="28"/>
      <c r="AJ604" s="28"/>
      <c r="AK604" s="28" t="s">
        <v>83</v>
      </c>
      <c r="AL604" s="28"/>
      <c r="AM604" s="28"/>
    </row>
    <row r="605" spans="1:39" s="1" customFormat="1" ht="45" customHeight="1" x14ac:dyDescent="0.15">
      <c r="A605" s="37">
        <v>200205</v>
      </c>
      <c r="B605" s="27" t="s">
        <v>96</v>
      </c>
      <c r="C605" s="20">
        <v>1414</v>
      </c>
      <c r="D605" s="27" t="s">
        <v>97</v>
      </c>
      <c r="E605" s="27" t="s">
        <v>83</v>
      </c>
      <c r="F605" s="27" t="s">
        <v>83</v>
      </c>
      <c r="G605" s="27" t="s">
        <v>61</v>
      </c>
      <c r="H605" s="27" t="s">
        <v>83</v>
      </c>
      <c r="I605" s="20">
        <v>58019</v>
      </c>
      <c r="J605" s="27" t="s">
        <v>147</v>
      </c>
      <c r="K605" s="34"/>
      <c r="L605" s="30"/>
      <c r="M605" s="30"/>
      <c r="N605" s="30"/>
      <c r="O605" s="30"/>
      <c r="P605" s="30">
        <v>5000000</v>
      </c>
      <c r="Q605" s="30"/>
      <c r="R605" s="30"/>
      <c r="S605" s="30"/>
      <c r="T605" s="30"/>
      <c r="U605" s="30"/>
      <c r="V605" s="30"/>
      <c r="W605" s="30"/>
      <c r="X605" s="30">
        <v>5000000</v>
      </c>
      <c r="Y605" s="30"/>
      <c r="Z605" s="26" t="s">
        <v>148</v>
      </c>
      <c r="AA605" s="27" t="s">
        <v>100</v>
      </c>
      <c r="AB605" s="27"/>
      <c r="AC605" s="27" t="s">
        <v>101</v>
      </c>
      <c r="AD605" s="27"/>
      <c r="AE605" s="27"/>
      <c r="AF605" s="27" t="s">
        <v>94</v>
      </c>
      <c r="AG605" s="27" t="s">
        <v>69</v>
      </c>
      <c r="AH605" s="27"/>
      <c r="AI605" s="27"/>
      <c r="AJ605" s="27"/>
      <c r="AK605" s="27" t="s">
        <v>83</v>
      </c>
      <c r="AL605" s="27"/>
      <c r="AM605" s="27"/>
    </row>
    <row r="606" spans="1:39" s="1" customFormat="1" ht="45" customHeight="1" x14ac:dyDescent="0.15">
      <c r="A606" s="36">
        <v>200205</v>
      </c>
      <c r="B606" s="28" t="s">
        <v>96</v>
      </c>
      <c r="C606" s="18">
        <v>1414</v>
      </c>
      <c r="D606" s="28" t="s">
        <v>97</v>
      </c>
      <c r="E606" s="28" t="s">
        <v>83</v>
      </c>
      <c r="F606" s="28" t="s">
        <v>83</v>
      </c>
      <c r="G606" s="28" t="s">
        <v>61</v>
      </c>
      <c r="H606" s="28" t="s">
        <v>83</v>
      </c>
      <c r="I606" s="18">
        <v>58046</v>
      </c>
      <c r="J606" s="28" t="s">
        <v>157</v>
      </c>
      <c r="K606" s="33"/>
      <c r="L606" s="29"/>
      <c r="M606" s="29"/>
      <c r="N606" s="29"/>
      <c r="O606" s="29"/>
      <c r="P606" s="29">
        <v>300000</v>
      </c>
      <c r="Q606" s="29"/>
      <c r="R606" s="29"/>
      <c r="S606" s="29"/>
      <c r="T606" s="29"/>
      <c r="U606" s="29"/>
      <c r="V606" s="29"/>
      <c r="W606" s="29"/>
      <c r="X606" s="29">
        <v>300000</v>
      </c>
      <c r="Y606" s="29"/>
      <c r="Z606" s="25" t="s">
        <v>158</v>
      </c>
      <c r="AA606" s="28" t="s">
        <v>100</v>
      </c>
      <c r="AB606" s="28"/>
      <c r="AC606" s="28" t="s">
        <v>101</v>
      </c>
      <c r="AD606" s="28"/>
      <c r="AE606" s="28"/>
      <c r="AF606" s="28" t="s">
        <v>94</v>
      </c>
      <c r="AG606" s="28" t="s">
        <v>69</v>
      </c>
      <c r="AH606" s="28"/>
      <c r="AI606" s="28"/>
      <c r="AJ606" s="28"/>
      <c r="AK606" s="28" t="s">
        <v>83</v>
      </c>
      <c r="AL606" s="28"/>
      <c r="AM606" s="28"/>
    </row>
    <row r="607" spans="1:39" s="1" customFormat="1" ht="45" customHeight="1" x14ac:dyDescent="0.15">
      <c r="A607" s="37">
        <v>200205</v>
      </c>
      <c r="B607" s="27" t="s">
        <v>96</v>
      </c>
      <c r="C607" s="20">
        <v>9913</v>
      </c>
      <c r="D607" s="27" t="s">
        <v>1553</v>
      </c>
      <c r="E607" s="27" t="s">
        <v>83</v>
      </c>
      <c r="F607" s="27" t="s">
        <v>83</v>
      </c>
      <c r="G607" s="27" t="s">
        <v>134</v>
      </c>
      <c r="H607" s="27" t="s">
        <v>83</v>
      </c>
      <c r="I607" s="20">
        <v>58124</v>
      </c>
      <c r="J607" s="27" t="s">
        <v>2925</v>
      </c>
      <c r="K607" s="34"/>
      <c r="L607" s="30"/>
      <c r="M607" s="30"/>
      <c r="N607" s="30"/>
      <c r="O607" s="30"/>
      <c r="P607" s="30"/>
      <c r="Q607" s="30"/>
      <c r="R607" s="30"/>
      <c r="S607" s="30"/>
      <c r="T607" s="30"/>
      <c r="U607" s="30"/>
      <c r="V607" s="30"/>
      <c r="W607" s="30"/>
      <c r="X607" s="30"/>
      <c r="Y607" s="32">
        <v>-539688</v>
      </c>
      <c r="Z607" s="26" t="s">
        <v>2926</v>
      </c>
      <c r="AA607" s="27" t="s">
        <v>207</v>
      </c>
      <c r="AB607" s="27"/>
      <c r="AC607" s="27" t="s">
        <v>208</v>
      </c>
      <c r="AD607" s="27"/>
      <c r="AE607" s="27"/>
      <c r="AF607" s="27" t="s">
        <v>94</v>
      </c>
      <c r="AG607" s="27" t="s">
        <v>69</v>
      </c>
      <c r="AH607" s="27"/>
      <c r="AI607" s="27"/>
      <c r="AJ607" s="27"/>
      <c r="AK607" s="27" t="s">
        <v>83</v>
      </c>
      <c r="AL607" s="27"/>
      <c r="AM607" s="27"/>
    </row>
    <row r="608" spans="1:39" s="1" customFormat="1" ht="45" customHeight="1" x14ac:dyDescent="0.15">
      <c r="A608" s="18">
        <v>200205</v>
      </c>
      <c r="B608" s="4" t="s">
        <v>96</v>
      </c>
      <c r="C608" s="18">
        <v>1414</v>
      </c>
      <c r="D608" s="4" t="s">
        <v>97</v>
      </c>
      <c r="E608" s="4" t="s">
        <v>83</v>
      </c>
      <c r="F608" s="4" t="s">
        <v>83</v>
      </c>
      <c r="G608" s="4" t="s">
        <v>142</v>
      </c>
      <c r="H608" s="4" t="s">
        <v>83</v>
      </c>
      <c r="I608" s="18">
        <v>58126</v>
      </c>
      <c r="J608" s="4" t="s">
        <v>209</v>
      </c>
      <c r="K608" s="5"/>
      <c r="L608" s="6"/>
      <c r="M608" s="6"/>
      <c r="N608" s="6"/>
      <c r="O608" s="6"/>
      <c r="P608" s="6"/>
      <c r="Q608" s="6"/>
      <c r="R608" s="6"/>
      <c r="S608" s="6"/>
      <c r="T608" s="6"/>
      <c r="U608" s="6"/>
      <c r="V608" s="14">
        <v>-107938</v>
      </c>
      <c r="W608" s="6"/>
      <c r="X608" s="14">
        <v>-107938</v>
      </c>
      <c r="Y608" s="6"/>
      <c r="Z608" s="4" t="s">
        <v>210</v>
      </c>
      <c r="AA608" s="28" t="s">
        <v>211</v>
      </c>
      <c r="AB608" s="28"/>
      <c r="AC608" s="28" t="s">
        <v>212</v>
      </c>
      <c r="AD608" s="28"/>
      <c r="AE608" s="4"/>
      <c r="AF608" s="4" t="s">
        <v>94</v>
      </c>
      <c r="AG608" s="28" t="s">
        <v>69</v>
      </c>
      <c r="AH608" s="28"/>
      <c r="AI608" s="28"/>
      <c r="AJ608" s="28"/>
      <c r="AK608" s="28" t="s">
        <v>83</v>
      </c>
      <c r="AL608" s="28"/>
      <c r="AM608" s="28"/>
    </row>
    <row r="609" spans="1:39" s="1" customFormat="1" ht="45" customHeight="1" x14ac:dyDescent="0.15">
      <c r="A609" s="37">
        <v>200205</v>
      </c>
      <c r="B609" s="27" t="s">
        <v>96</v>
      </c>
      <c r="C609" s="20">
        <v>1414</v>
      </c>
      <c r="D609" s="27" t="s">
        <v>97</v>
      </c>
      <c r="E609" s="27" t="s">
        <v>83</v>
      </c>
      <c r="F609" s="27" t="s">
        <v>83</v>
      </c>
      <c r="G609" s="27" t="s">
        <v>61</v>
      </c>
      <c r="H609" s="27" t="s">
        <v>83</v>
      </c>
      <c r="I609" s="20">
        <v>58127</v>
      </c>
      <c r="J609" s="27" t="s">
        <v>213</v>
      </c>
      <c r="K609" s="34"/>
      <c r="L609" s="30"/>
      <c r="M609" s="30"/>
      <c r="N609" s="30"/>
      <c r="O609" s="30"/>
      <c r="P609" s="30">
        <v>3377000</v>
      </c>
      <c r="Q609" s="30"/>
      <c r="R609" s="30"/>
      <c r="S609" s="30"/>
      <c r="T609" s="30"/>
      <c r="U609" s="30"/>
      <c r="V609" s="30"/>
      <c r="W609" s="30"/>
      <c r="X609" s="30">
        <v>3377000</v>
      </c>
      <c r="Y609" s="30"/>
      <c r="Z609" s="26" t="s">
        <v>214</v>
      </c>
      <c r="AA609" s="27" t="s">
        <v>100</v>
      </c>
      <c r="AB609" s="27"/>
      <c r="AC609" s="27" t="s">
        <v>215</v>
      </c>
      <c r="AD609" s="27"/>
      <c r="AE609" s="27"/>
      <c r="AF609" s="27" t="s">
        <v>94</v>
      </c>
      <c r="AG609" s="27" t="s">
        <v>69</v>
      </c>
      <c r="AH609" s="27"/>
      <c r="AI609" s="27"/>
      <c r="AJ609" s="27"/>
      <c r="AK609" s="27" t="s">
        <v>83</v>
      </c>
      <c r="AL609" s="27"/>
      <c r="AM609" s="27"/>
    </row>
    <row r="610" spans="1:39" s="1" customFormat="1" ht="45" customHeight="1" x14ac:dyDescent="0.15">
      <c r="A610" s="36">
        <v>200205</v>
      </c>
      <c r="B610" s="28" t="s">
        <v>96</v>
      </c>
      <c r="C610" s="18">
        <v>1412</v>
      </c>
      <c r="D610" s="28" t="s">
        <v>216</v>
      </c>
      <c r="E610" s="28" t="s">
        <v>83</v>
      </c>
      <c r="F610" s="28" t="s">
        <v>127</v>
      </c>
      <c r="G610" s="28" t="s">
        <v>61</v>
      </c>
      <c r="H610" s="28" t="s">
        <v>83</v>
      </c>
      <c r="I610" s="18">
        <v>58130</v>
      </c>
      <c r="J610" s="28" t="s">
        <v>217</v>
      </c>
      <c r="K610" s="33"/>
      <c r="L610" s="29"/>
      <c r="M610" s="29"/>
      <c r="N610" s="29"/>
      <c r="O610" s="29"/>
      <c r="P610" s="29">
        <v>3000000</v>
      </c>
      <c r="Q610" s="29"/>
      <c r="R610" s="29"/>
      <c r="S610" s="29"/>
      <c r="T610" s="29"/>
      <c r="U610" s="29"/>
      <c r="V610" s="29"/>
      <c r="W610" s="29"/>
      <c r="X610" s="29">
        <v>3000000</v>
      </c>
      <c r="Y610" s="29"/>
      <c r="Z610" s="25" t="s">
        <v>218</v>
      </c>
      <c r="AA610" s="28" t="s">
        <v>219</v>
      </c>
      <c r="AB610" s="28"/>
      <c r="AC610" s="25" t="s">
        <v>220</v>
      </c>
      <c r="AD610" s="25"/>
      <c r="AE610" s="28"/>
      <c r="AF610" s="28" t="s">
        <v>67</v>
      </c>
      <c r="AG610" s="25" t="s">
        <v>221</v>
      </c>
      <c r="AH610" s="25"/>
      <c r="AI610" s="25"/>
      <c r="AJ610" s="25"/>
      <c r="AK610" s="28" t="s">
        <v>179</v>
      </c>
      <c r="AL610" s="28"/>
      <c r="AM610" s="28"/>
    </row>
    <row r="611" spans="1:39" s="1" customFormat="1" ht="45" customHeight="1" x14ac:dyDescent="0.15">
      <c r="A611" s="16" t="s">
        <v>3001</v>
      </c>
      <c r="B611" s="2" t="s">
        <v>10</v>
      </c>
      <c r="C611" s="16" t="s">
        <v>11</v>
      </c>
      <c r="D611" s="2" t="s">
        <v>12</v>
      </c>
      <c r="E611" s="2" t="s">
        <v>13</v>
      </c>
      <c r="F611" s="2" t="s">
        <v>14</v>
      </c>
      <c r="G611" s="2" t="s">
        <v>15</v>
      </c>
      <c r="H611" s="17" t="s">
        <v>16</v>
      </c>
      <c r="I611" s="16" t="s">
        <v>3002</v>
      </c>
      <c r="J611" s="2" t="s">
        <v>3003</v>
      </c>
      <c r="K611" s="3" t="s">
        <v>3004</v>
      </c>
      <c r="L611" s="3" t="s">
        <v>20</v>
      </c>
      <c r="M611" s="3" t="s">
        <v>21</v>
      </c>
      <c r="N611" s="3" t="s">
        <v>22</v>
      </c>
      <c r="O611" s="3" t="s">
        <v>3005</v>
      </c>
      <c r="P611" s="3" t="s">
        <v>3006</v>
      </c>
      <c r="Q611" s="3" t="s">
        <v>3007</v>
      </c>
      <c r="R611" s="3" t="s">
        <v>3008</v>
      </c>
      <c r="S611" s="3" t="s">
        <v>3009</v>
      </c>
      <c r="T611" s="3" t="s">
        <v>3010</v>
      </c>
      <c r="U611" s="3" t="s">
        <v>3011</v>
      </c>
      <c r="V611" s="3" t="s">
        <v>3012</v>
      </c>
      <c r="W611" s="3" t="s">
        <v>3013</v>
      </c>
      <c r="X611" s="3" t="s">
        <v>3014</v>
      </c>
      <c r="Y611" s="3" t="s">
        <v>3015</v>
      </c>
      <c r="Z611" s="16" t="s">
        <v>3016</v>
      </c>
      <c r="AA611" s="39" t="s">
        <v>3017</v>
      </c>
      <c r="AB611" s="39"/>
      <c r="AC611" s="39" t="s">
        <v>3018</v>
      </c>
      <c r="AD611" s="39"/>
      <c r="AE611" s="16" t="s">
        <v>3019</v>
      </c>
      <c r="AF611" s="16" t="s">
        <v>3020</v>
      </c>
      <c r="AG611" s="16" t="s">
        <v>3021</v>
      </c>
      <c r="AH611" s="16"/>
      <c r="AI611" s="39" t="s">
        <v>2998</v>
      </c>
      <c r="AJ611" s="39"/>
      <c r="AK611" s="39"/>
    </row>
    <row r="612" spans="1:39" s="1" customFormat="1" ht="45" customHeight="1" x14ac:dyDescent="0.15">
      <c r="A612" s="18">
        <v>200206</v>
      </c>
      <c r="B612" s="4" t="s">
        <v>1835</v>
      </c>
      <c r="C612" s="18">
        <v>9913</v>
      </c>
      <c r="D612" s="4" t="s">
        <v>1553</v>
      </c>
      <c r="E612" s="4" t="s">
        <v>83</v>
      </c>
      <c r="F612" s="4" t="s">
        <v>83</v>
      </c>
      <c r="G612" s="4" t="s">
        <v>134</v>
      </c>
      <c r="H612" s="4" t="s">
        <v>83</v>
      </c>
      <c r="I612" s="18">
        <v>57378</v>
      </c>
      <c r="J612" s="4" t="s">
        <v>1836</v>
      </c>
      <c r="K612" s="5"/>
      <c r="L612" s="6"/>
      <c r="M612" s="6"/>
      <c r="N612" s="6"/>
      <c r="O612" s="6"/>
      <c r="P612" s="6"/>
      <c r="Q612" s="6"/>
      <c r="R612" s="6"/>
      <c r="S612" s="6"/>
      <c r="T612" s="6"/>
      <c r="U612" s="6"/>
      <c r="V612" s="6"/>
      <c r="W612" s="6"/>
      <c r="X612" s="6"/>
      <c r="Y612" s="14">
        <v>-2406</v>
      </c>
      <c r="Z612" s="4" t="s">
        <v>1837</v>
      </c>
      <c r="AA612" s="28" t="s">
        <v>1838</v>
      </c>
      <c r="AB612" s="28"/>
      <c r="AC612" s="28" t="s">
        <v>1837</v>
      </c>
      <c r="AD612" s="28"/>
      <c r="AE612" s="4"/>
      <c r="AF612" s="4" t="s">
        <v>94</v>
      </c>
      <c r="AG612" s="4" t="s">
        <v>69</v>
      </c>
      <c r="AH612" s="4"/>
      <c r="AI612" s="28" t="s">
        <v>83</v>
      </c>
      <c r="AJ612" s="28"/>
      <c r="AK612" s="28"/>
    </row>
    <row r="613" spans="1:39" s="1" customFormat="1" ht="45" customHeight="1" x14ac:dyDescent="0.15">
      <c r="A613" s="37">
        <v>200206</v>
      </c>
      <c r="B613" s="27" t="s">
        <v>1835</v>
      </c>
      <c r="C613" s="20">
        <v>9913</v>
      </c>
      <c r="D613" s="27" t="s">
        <v>1553</v>
      </c>
      <c r="E613" s="27" t="s">
        <v>83</v>
      </c>
      <c r="F613" s="27" t="s">
        <v>83</v>
      </c>
      <c r="G613" s="27" t="s">
        <v>61</v>
      </c>
      <c r="H613" s="27" t="s">
        <v>83</v>
      </c>
      <c r="I613" s="20">
        <v>57650</v>
      </c>
      <c r="J613" s="27" t="s">
        <v>2343</v>
      </c>
      <c r="K613" s="34"/>
      <c r="L613" s="30"/>
      <c r="M613" s="30"/>
      <c r="N613" s="30"/>
      <c r="O613" s="30"/>
      <c r="P613" s="30"/>
      <c r="Q613" s="30"/>
      <c r="R613" s="30"/>
      <c r="S613" s="30"/>
      <c r="T613" s="30"/>
      <c r="U613" s="30"/>
      <c r="V613" s="30">
        <v>5000000</v>
      </c>
      <c r="W613" s="30"/>
      <c r="X613" s="30">
        <v>5000000</v>
      </c>
      <c r="Y613" s="30">
        <v>5000000</v>
      </c>
      <c r="Z613" s="26" t="s">
        <v>2344</v>
      </c>
      <c r="AA613" s="27" t="s">
        <v>2345</v>
      </c>
      <c r="AB613" s="27"/>
      <c r="AC613" s="27" t="s">
        <v>2346</v>
      </c>
      <c r="AD613" s="27"/>
      <c r="AE613" s="27"/>
      <c r="AF613" s="27" t="s">
        <v>94</v>
      </c>
      <c r="AG613" s="27" t="s">
        <v>69</v>
      </c>
      <c r="AH613" s="27"/>
      <c r="AI613" s="27" t="s">
        <v>83</v>
      </c>
      <c r="AJ613" s="27"/>
      <c r="AK613" s="27"/>
    </row>
    <row r="614" spans="1:39" s="1" customFormat="1" ht="45" customHeight="1" x14ac:dyDescent="0.15">
      <c r="A614" s="16" t="s">
        <v>3001</v>
      </c>
      <c r="B614" s="2" t="s">
        <v>10</v>
      </c>
      <c r="C614" s="16" t="s">
        <v>11</v>
      </c>
      <c r="D614" s="2" t="s">
        <v>12</v>
      </c>
      <c r="E614" s="2" t="s">
        <v>13</v>
      </c>
      <c r="F614" s="2" t="s">
        <v>14</v>
      </c>
      <c r="G614" s="2" t="s">
        <v>15</v>
      </c>
      <c r="H614" s="17" t="s">
        <v>16</v>
      </c>
      <c r="I614" s="16" t="s">
        <v>3002</v>
      </c>
      <c r="J614" s="2" t="s">
        <v>3003</v>
      </c>
      <c r="K614" s="3" t="s">
        <v>3004</v>
      </c>
      <c r="L614" s="3" t="s">
        <v>20</v>
      </c>
      <c r="M614" s="3" t="s">
        <v>21</v>
      </c>
      <c r="N614" s="3" t="s">
        <v>22</v>
      </c>
      <c r="O614" s="3" t="s">
        <v>3005</v>
      </c>
      <c r="P614" s="3" t="s">
        <v>3006</v>
      </c>
      <c r="Q614" s="3" t="s">
        <v>3007</v>
      </c>
      <c r="R614" s="3" t="s">
        <v>3008</v>
      </c>
      <c r="S614" s="3" t="s">
        <v>3009</v>
      </c>
      <c r="T614" s="3" t="s">
        <v>3010</v>
      </c>
      <c r="U614" s="3" t="s">
        <v>3011</v>
      </c>
      <c r="V614" s="3" t="s">
        <v>3012</v>
      </c>
      <c r="W614" s="3" t="s">
        <v>3013</v>
      </c>
      <c r="X614" s="3" t="s">
        <v>3014</v>
      </c>
      <c r="Y614" s="3" t="s">
        <v>3015</v>
      </c>
      <c r="Z614" s="16" t="s">
        <v>3016</v>
      </c>
      <c r="AA614" s="39" t="s">
        <v>3017</v>
      </c>
      <c r="AB614" s="39"/>
      <c r="AC614" s="39" t="s">
        <v>3018</v>
      </c>
      <c r="AD614" s="39"/>
      <c r="AE614" s="16" t="s">
        <v>3019</v>
      </c>
      <c r="AF614" s="16" t="s">
        <v>3020</v>
      </c>
      <c r="AG614" s="16" t="s">
        <v>3021</v>
      </c>
      <c r="AH614" s="16"/>
      <c r="AI614" s="39" t="s">
        <v>2998</v>
      </c>
      <c r="AJ614" s="39"/>
      <c r="AK614" s="39"/>
    </row>
    <row r="615" spans="1:39" s="1" customFormat="1" ht="45" customHeight="1" x14ac:dyDescent="0.15">
      <c r="A615" s="18">
        <v>200208</v>
      </c>
      <c r="B615" s="4" t="s">
        <v>1948</v>
      </c>
      <c r="C615" s="18">
        <v>1616</v>
      </c>
      <c r="D615" s="4" t="s">
        <v>1949</v>
      </c>
      <c r="E615" s="4" t="s">
        <v>83</v>
      </c>
      <c r="F615" s="4" t="s">
        <v>83</v>
      </c>
      <c r="G615" s="4" t="s">
        <v>134</v>
      </c>
      <c r="H615" s="4" t="s">
        <v>83</v>
      </c>
      <c r="I615" s="18">
        <v>57437</v>
      </c>
      <c r="J615" s="4" t="s">
        <v>1950</v>
      </c>
      <c r="K615" s="5"/>
      <c r="L615" s="6"/>
      <c r="M615" s="6"/>
      <c r="N615" s="6"/>
      <c r="O615" s="6"/>
      <c r="P615" s="6"/>
      <c r="Q615" s="6"/>
      <c r="R615" s="6"/>
      <c r="S615" s="6"/>
      <c r="T615" s="6"/>
      <c r="U615" s="6"/>
      <c r="V615" s="6"/>
      <c r="W615" s="6"/>
      <c r="X615" s="6"/>
      <c r="Y615" s="14">
        <v>-298152</v>
      </c>
      <c r="Z615" s="4" t="s">
        <v>1951</v>
      </c>
      <c r="AA615" s="28" t="s">
        <v>1952</v>
      </c>
      <c r="AB615" s="28"/>
      <c r="AC615" s="28" t="s">
        <v>1953</v>
      </c>
      <c r="AD615" s="28"/>
      <c r="AE615" s="4"/>
      <c r="AF615" s="4" t="s">
        <v>94</v>
      </c>
      <c r="AG615" s="4" t="s">
        <v>69</v>
      </c>
      <c r="AH615" s="4"/>
      <c r="AI615" s="28" t="s">
        <v>83</v>
      </c>
      <c r="AJ615" s="28"/>
      <c r="AK615" s="28"/>
    </row>
    <row r="616" spans="1:39" s="1" customFormat="1" ht="45" customHeight="1" x14ac:dyDescent="0.15">
      <c r="A616" s="16" t="s">
        <v>3001</v>
      </c>
      <c r="B616" s="2" t="s">
        <v>10</v>
      </c>
      <c r="C616" s="16" t="s">
        <v>11</v>
      </c>
      <c r="D616" s="2" t="s">
        <v>12</v>
      </c>
      <c r="E616" s="2" t="s">
        <v>13</v>
      </c>
      <c r="F616" s="2" t="s">
        <v>14</v>
      </c>
      <c r="G616" s="2" t="s">
        <v>15</v>
      </c>
      <c r="H616" s="17" t="s">
        <v>16</v>
      </c>
      <c r="I616" s="16" t="s">
        <v>3002</v>
      </c>
      <c r="J616" s="2" t="s">
        <v>3003</v>
      </c>
      <c r="K616" s="3" t="s">
        <v>3004</v>
      </c>
      <c r="L616" s="3" t="s">
        <v>20</v>
      </c>
      <c r="M616" s="3" t="s">
        <v>21</v>
      </c>
      <c r="N616" s="3" t="s">
        <v>22</v>
      </c>
      <c r="O616" s="3" t="s">
        <v>3005</v>
      </c>
      <c r="P616" s="3" t="s">
        <v>3006</v>
      </c>
      <c r="Q616" s="3" t="s">
        <v>3007</v>
      </c>
      <c r="R616" s="3" t="s">
        <v>3008</v>
      </c>
      <c r="S616" s="3" t="s">
        <v>3009</v>
      </c>
      <c r="T616" s="3" t="s">
        <v>3010</v>
      </c>
      <c r="U616" s="3" t="s">
        <v>3011</v>
      </c>
      <c r="V616" s="3" t="s">
        <v>3012</v>
      </c>
      <c r="W616" s="3" t="s">
        <v>3013</v>
      </c>
      <c r="X616" s="3" t="s">
        <v>3014</v>
      </c>
      <c r="Y616" s="3" t="s">
        <v>3015</v>
      </c>
      <c r="Z616" s="16" t="s">
        <v>3016</v>
      </c>
      <c r="AA616" s="39" t="s">
        <v>3017</v>
      </c>
      <c r="AB616" s="39"/>
      <c r="AC616" s="39" t="s">
        <v>3018</v>
      </c>
      <c r="AD616" s="39"/>
      <c r="AE616" s="16" t="s">
        <v>3019</v>
      </c>
      <c r="AF616" s="16" t="s">
        <v>3020</v>
      </c>
      <c r="AG616" s="16" t="s">
        <v>3021</v>
      </c>
      <c r="AH616" s="16"/>
      <c r="AI616" s="39" t="s">
        <v>2998</v>
      </c>
      <c r="AJ616" s="39"/>
      <c r="AK616" s="39"/>
    </row>
    <row r="617" spans="1:39" s="1" customFormat="1" ht="45" customHeight="1" x14ac:dyDescent="0.15">
      <c r="A617" s="18">
        <v>200213</v>
      </c>
      <c r="B617" s="4" t="s">
        <v>1825</v>
      </c>
      <c r="C617" s="18">
        <v>9913</v>
      </c>
      <c r="D617" s="4" t="s">
        <v>1553</v>
      </c>
      <c r="E617" s="4" t="s">
        <v>83</v>
      </c>
      <c r="F617" s="4" t="s">
        <v>83</v>
      </c>
      <c r="G617" s="4" t="s">
        <v>89</v>
      </c>
      <c r="H617" s="4" t="s">
        <v>83</v>
      </c>
      <c r="I617" s="18">
        <v>57375</v>
      </c>
      <c r="J617" s="4" t="s">
        <v>1826</v>
      </c>
      <c r="K617" s="5"/>
      <c r="L617" s="6"/>
      <c r="M617" s="6"/>
      <c r="N617" s="6"/>
      <c r="O617" s="6"/>
      <c r="P617" s="6"/>
      <c r="Q617" s="6"/>
      <c r="R617" s="6"/>
      <c r="S617" s="6"/>
      <c r="T617" s="6"/>
      <c r="U617" s="6"/>
      <c r="V617" s="6"/>
      <c r="W617" s="6"/>
      <c r="X617" s="6"/>
      <c r="Y617" s="6">
        <v>269447</v>
      </c>
      <c r="Z617" s="4" t="s">
        <v>1827</v>
      </c>
      <c r="AA617" s="28" t="s">
        <v>1828</v>
      </c>
      <c r="AB617" s="28"/>
      <c r="AC617" s="28" t="s">
        <v>1827</v>
      </c>
      <c r="AD617" s="28"/>
      <c r="AE617" s="4"/>
      <c r="AF617" s="4" t="s">
        <v>94</v>
      </c>
      <c r="AG617" s="4" t="s">
        <v>69</v>
      </c>
      <c r="AH617" s="4"/>
      <c r="AI617" s="28" t="s">
        <v>83</v>
      </c>
      <c r="AJ617" s="28"/>
      <c r="AK617" s="28"/>
    </row>
    <row r="618" spans="1:39" s="1" customFormat="1" ht="45" customHeight="1" x14ac:dyDescent="0.15">
      <c r="A618" s="20">
        <v>200213</v>
      </c>
      <c r="B618" s="7" t="s">
        <v>1825</v>
      </c>
      <c r="C618" s="20">
        <v>9913</v>
      </c>
      <c r="D618" s="7" t="s">
        <v>1553</v>
      </c>
      <c r="E618" s="7" t="s">
        <v>83</v>
      </c>
      <c r="F618" s="7" t="s">
        <v>83</v>
      </c>
      <c r="G618" s="7" t="s">
        <v>61</v>
      </c>
      <c r="H618" s="7" t="s">
        <v>83</v>
      </c>
      <c r="I618" s="20">
        <v>57443</v>
      </c>
      <c r="J618" s="7" t="s">
        <v>1958</v>
      </c>
      <c r="K618" s="8"/>
      <c r="L618" s="9"/>
      <c r="M618" s="9"/>
      <c r="N618" s="9"/>
      <c r="O618" s="9"/>
      <c r="P618" s="9">
        <v>242419</v>
      </c>
      <c r="Q618" s="9"/>
      <c r="R618" s="9">
        <v>12406</v>
      </c>
      <c r="S618" s="9"/>
      <c r="T618" s="9"/>
      <c r="U618" s="9"/>
      <c r="V618" s="9"/>
      <c r="W618" s="9"/>
      <c r="X618" s="9">
        <v>254825</v>
      </c>
      <c r="Y618" s="9"/>
      <c r="Z618" s="21" t="s">
        <v>1959</v>
      </c>
      <c r="AA618" s="27" t="s">
        <v>1960</v>
      </c>
      <c r="AB618" s="27"/>
      <c r="AC618" s="27" t="s">
        <v>1961</v>
      </c>
      <c r="AD618" s="27"/>
      <c r="AE618" s="7"/>
      <c r="AF618" s="7" t="s">
        <v>94</v>
      </c>
      <c r="AG618" s="7" t="s">
        <v>69</v>
      </c>
      <c r="AH618" s="7"/>
      <c r="AI618" s="27" t="s">
        <v>83</v>
      </c>
      <c r="AJ618" s="27"/>
      <c r="AK618" s="27"/>
    </row>
    <row r="619" spans="1:39" s="1" customFormat="1" ht="45" customHeight="1" x14ac:dyDescent="0.15">
      <c r="A619" s="16" t="s">
        <v>3001</v>
      </c>
      <c r="B619" s="2" t="s">
        <v>10</v>
      </c>
      <c r="C619" s="16" t="s">
        <v>11</v>
      </c>
      <c r="D619" s="2" t="s">
        <v>12</v>
      </c>
      <c r="E619" s="2" t="s">
        <v>13</v>
      </c>
      <c r="F619" s="2" t="s">
        <v>14</v>
      </c>
      <c r="G619" s="2" t="s">
        <v>15</v>
      </c>
      <c r="H619" s="17" t="s">
        <v>16</v>
      </c>
      <c r="I619" s="16" t="s">
        <v>3002</v>
      </c>
      <c r="J619" s="2" t="s">
        <v>3003</v>
      </c>
      <c r="K619" s="3" t="s">
        <v>3004</v>
      </c>
      <c r="L619" s="3" t="s">
        <v>20</v>
      </c>
      <c r="M619" s="3" t="s">
        <v>21</v>
      </c>
      <c r="N619" s="3" t="s">
        <v>22</v>
      </c>
      <c r="O619" s="3" t="s">
        <v>3005</v>
      </c>
      <c r="P619" s="3" t="s">
        <v>3006</v>
      </c>
      <c r="Q619" s="3" t="s">
        <v>3007</v>
      </c>
      <c r="R619" s="3" t="s">
        <v>3008</v>
      </c>
      <c r="S619" s="3" t="s">
        <v>3009</v>
      </c>
      <c r="T619" s="3" t="s">
        <v>3010</v>
      </c>
      <c r="U619" s="3" t="s">
        <v>3011</v>
      </c>
      <c r="V619" s="3" t="s">
        <v>3012</v>
      </c>
      <c r="W619" s="3" t="s">
        <v>3013</v>
      </c>
      <c r="X619" s="3" t="s">
        <v>3014</v>
      </c>
      <c r="Y619" s="3" t="s">
        <v>3015</v>
      </c>
      <c r="Z619" s="16" t="s">
        <v>3016</v>
      </c>
      <c r="AA619" s="39" t="s">
        <v>3017</v>
      </c>
      <c r="AB619" s="39"/>
      <c r="AC619" s="39" t="s">
        <v>3018</v>
      </c>
      <c r="AD619" s="39"/>
      <c r="AE619" s="16" t="s">
        <v>3019</v>
      </c>
      <c r="AF619" s="16" t="s">
        <v>3020</v>
      </c>
      <c r="AG619" s="16" t="s">
        <v>3021</v>
      </c>
      <c r="AH619" s="16"/>
      <c r="AI619" s="39" t="s">
        <v>2998</v>
      </c>
      <c r="AJ619" s="39"/>
      <c r="AK619" s="39"/>
    </row>
    <row r="620" spans="1:39" s="1" customFormat="1" ht="45" customHeight="1" x14ac:dyDescent="0.15">
      <c r="A620" s="36">
        <v>200214</v>
      </c>
      <c r="B620" s="28" t="s">
        <v>1493</v>
      </c>
      <c r="C620" s="18">
        <v>1413</v>
      </c>
      <c r="D620" s="28" t="s">
        <v>1282</v>
      </c>
      <c r="E620" s="28" t="s">
        <v>103</v>
      </c>
      <c r="F620" s="28" t="s">
        <v>83</v>
      </c>
      <c r="G620" s="28" t="s">
        <v>84</v>
      </c>
      <c r="H620" s="28" t="s">
        <v>83</v>
      </c>
      <c r="I620" s="18">
        <v>57252</v>
      </c>
      <c r="J620" s="28" t="s">
        <v>1494</v>
      </c>
      <c r="K620" s="33"/>
      <c r="L620" s="29"/>
      <c r="M620" s="29"/>
      <c r="N620" s="29"/>
      <c r="O620" s="29"/>
      <c r="P620" s="29"/>
      <c r="Q620" s="29"/>
      <c r="R620" s="29"/>
      <c r="S620" s="29"/>
      <c r="T620" s="29"/>
      <c r="U620" s="29"/>
      <c r="V620" s="29"/>
      <c r="W620" s="29"/>
      <c r="X620" s="29"/>
      <c r="Y620" s="29">
        <v>150000</v>
      </c>
      <c r="Z620" s="25" t="s">
        <v>1495</v>
      </c>
      <c r="AA620" s="28" t="s">
        <v>1496</v>
      </c>
      <c r="AB620" s="28"/>
      <c r="AC620" s="28" t="s">
        <v>1497</v>
      </c>
      <c r="AD620" s="28"/>
      <c r="AE620" s="28"/>
      <c r="AF620" s="28" t="s">
        <v>67</v>
      </c>
      <c r="AG620" s="25" t="s">
        <v>1498</v>
      </c>
      <c r="AH620" s="25"/>
      <c r="AI620" s="28" t="s">
        <v>70</v>
      </c>
      <c r="AJ620" s="28"/>
      <c r="AK620" s="28"/>
    </row>
    <row r="621" spans="1:39" s="1" customFormat="1" ht="45" customHeight="1" x14ac:dyDescent="0.15">
      <c r="A621" s="37">
        <v>200214</v>
      </c>
      <c r="B621" s="27" t="s">
        <v>1493</v>
      </c>
      <c r="C621" s="20">
        <v>1413</v>
      </c>
      <c r="D621" s="27" t="s">
        <v>1282</v>
      </c>
      <c r="E621" s="27" t="s">
        <v>83</v>
      </c>
      <c r="F621" s="27" t="s">
        <v>83</v>
      </c>
      <c r="G621" s="27" t="s">
        <v>61</v>
      </c>
      <c r="H621" s="27" t="s">
        <v>83</v>
      </c>
      <c r="I621" s="20">
        <v>57627</v>
      </c>
      <c r="J621" s="27" t="s">
        <v>2282</v>
      </c>
      <c r="K621" s="34"/>
      <c r="L621" s="30"/>
      <c r="M621" s="30"/>
      <c r="N621" s="30"/>
      <c r="O621" s="30"/>
      <c r="P621" s="30">
        <v>150000</v>
      </c>
      <c r="Q621" s="30"/>
      <c r="R621" s="30"/>
      <c r="S621" s="30"/>
      <c r="T621" s="30"/>
      <c r="U621" s="30"/>
      <c r="V621" s="30"/>
      <c r="W621" s="30"/>
      <c r="X621" s="30">
        <v>150000</v>
      </c>
      <c r="Y621" s="30"/>
      <c r="Z621" s="26" t="s">
        <v>2283</v>
      </c>
      <c r="AA621" s="27" t="s">
        <v>1496</v>
      </c>
      <c r="AB621" s="27"/>
      <c r="AC621" s="27" t="s">
        <v>1497</v>
      </c>
      <c r="AD621" s="27"/>
      <c r="AE621" s="27"/>
      <c r="AF621" s="27" t="s">
        <v>67</v>
      </c>
      <c r="AG621" s="26" t="s">
        <v>1498</v>
      </c>
      <c r="AH621" s="26"/>
      <c r="AI621" s="27" t="s">
        <v>70</v>
      </c>
      <c r="AJ621" s="27"/>
      <c r="AK621" s="27"/>
    </row>
    <row r="622" spans="1:39" s="1" customFormat="1" ht="45" customHeight="1" x14ac:dyDescent="0.15">
      <c r="A622" s="16" t="s">
        <v>3001</v>
      </c>
      <c r="B622" s="2" t="s">
        <v>10</v>
      </c>
      <c r="C622" s="16" t="s">
        <v>11</v>
      </c>
      <c r="D622" s="2" t="s">
        <v>12</v>
      </c>
      <c r="E622" s="2" t="s">
        <v>13</v>
      </c>
      <c r="F622" s="2" t="s">
        <v>14</v>
      </c>
      <c r="G622" s="2" t="s">
        <v>15</v>
      </c>
      <c r="H622" s="17" t="s">
        <v>16</v>
      </c>
      <c r="I622" s="16" t="s">
        <v>3002</v>
      </c>
      <c r="J622" s="2" t="s">
        <v>3003</v>
      </c>
      <c r="K622" s="3" t="s">
        <v>3004</v>
      </c>
      <c r="L622" s="3" t="s">
        <v>20</v>
      </c>
      <c r="M622" s="3" t="s">
        <v>21</v>
      </c>
      <c r="N622" s="3" t="s">
        <v>22</v>
      </c>
      <c r="O622" s="3" t="s">
        <v>3005</v>
      </c>
      <c r="P622" s="3" t="s">
        <v>3006</v>
      </c>
      <c r="Q622" s="3" t="s">
        <v>3007</v>
      </c>
      <c r="R622" s="3" t="s">
        <v>3008</v>
      </c>
      <c r="S622" s="3" t="s">
        <v>3009</v>
      </c>
      <c r="T622" s="3" t="s">
        <v>3010</v>
      </c>
      <c r="U622" s="3" t="s">
        <v>3011</v>
      </c>
      <c r="V622" s="3" t="s">
        <v>3012</v>
      </c>
      <c r="W622" s="3" t="s">
        <v>3013</v>
      </c>
      <c r="X622" s="3" t="s">
        <v>3014</v>
      </c>
      <c r="Y622" s="3" t="s">
        <v>3015</v>
      </c>
      <c r="Z622" s="16" t="s">
        <v>3016</v>
      </c>
      <c r="AA622" s="39" t="s">
        <v>3017</v>
      </c>
      <c r="AB622" s="39"/>
      <c r="AC622" s="39" t="s">
        <v>3018</v>
      </c>
      <c r="AD622" s="39"/>
      <c r="AE622" s="16" t="s">
        <v>3019</v>
      </c>
      <c r="AF622" s="16" t="s">
        <v>3020</v>
      </c>
      <c r="AG622" s="16" t="s">
        <v>3021</v>
      </c>
      <c r="AH622" s="16"/>
      <c r="AI622" s="39" t="s">
        <v>2998</v>
      </c>
      <c r="AJ622" s="39"/>
      <c r="AK622" s="39"/>
    </row>
    <row r="623" spans="1:39" s="1" customFormat="1" ht="45" customHeight="1" x14ac:dyDescent="0.15">
      <c r="A623" s="18">
        <v>200216</v>
      </c>
      <c r="B623" s="4" t="s">
        <v>1829</v>
      </c>
      <c r="C623" s="18">
        <v>9913</v>
      </c>
      <c r="D623" s="4" t="s">
        <v>1553</v>
      </c>
      <c r="E623" s="4" t="s">
        <v>83</v>
      </c>
      <c r="F623" s="4" t="s">
        <v>83</v>
      </c>
      <c r="G623" s="4" t="s">
        <v>89</v>
      </c>
      <c r="H623" s="4" t="s">
        <v>83</v>
      </c>
      <c r="I623" s="18">
        <v>57376</v>
      </c>
      <c r="J623" s="4" t="s">
        <v>1830</v>
      </c>
      <c r="K623" s="5"/>
      <c r="L623" s="6"/>
      <c r="M623" s="6"/>
      <c r="N623" s="6"/>
      <c r="O623" s="6"/>
      <c r="P623" s="6"/>
      <c r="Q623" s="6"/>
      <c r="R623" s="6"/>
      <c r="S623" s="6"/>
      <c r="T623" s="6"/>
      <c r="U623" s="6"/>
      <c r="V623" s="6"/>
      <c r="W623" s="6"/>
      <c r="X623" s="6"/>
      <c r="Y623" s="6">
        <v>79650</v>
      </c>
      <c r="Z623" s="4" t="s">
        <v>1827</v>
      </c>
      <c r="AA623" s="28" t="s">
        <v>1828</v>
      </c>
      <c r="AB623" s="28"/>
      <c r="AC623" s="28" t="s">
        <v>1827</v>
      </c>
      <c r="AD623" s="28"/>
      <c r="AE623" s="4"/>
      <c r="AF623" s="4" t="s">
        <v>94</v>
      </c>
      <c r="AG623" s="4" t="s">
        <v>69</v>
      </c>
      <c r="AH623" s="4"/>
      <c r="AI623" s="28" t="s">
        <v>83</v>
      </c>
      <c r="AJ623" s="28"/>
      <c r="AK623" s="28"/>
    </row>
    <row r="624" spans="1:39" s="1" customFormat="1" ht="45" customHeight="1" x14ac:dyDescent="0.15">
      <c r="A624" s="20">
        <v>200216</v>
      </c>
      <c r="B624" s="7" t="s">
        <v>1829</v>
      </c>
      <c r="C624" s="20">
        <v>9913</v>
      </c>
      <c r="D624" s="7" t="s">
        <v>1553</v>
      </c>
      <c r="E624" s="7" t="s">
        <v>83</v>
      </c>
      <c r="F624" s="7" t="s">
        <v>83</v>
      </c>
      <c r="G624" s="7" t="s">
        <v>61</v>
      </c>
      <c r="H624" s="7" t="s">
        <v>83</v>
      </c>
      <c r="I624" s="20">
        <v>57377</v>
      </c>
      <c r="J624" s="7" t="s">
        <v>1831</v>
      </c>
      <c r="K624" s="8"/>
      <c r="L624" s="9"/>
      <c r="M624" s="9"/>
      <c r="N624" s="9"/>
      <c r="O624" s="9"/>
      <c r="P624" s="9">
        <v>79650</v>
      </c>
      <c r="Q624" s="9"/>
      <c r="R624" s="9"/>
      <c r="S624" s="9"/>
      <c r="T624" s="9"/>
      <c r="U624" s="9"/>
      <c r="V624" s="9"/>
      <c r="W624" s="9"/>
      <c r="X624" s="9">
        <v>79650</v>
      </c>
      <c r="Y624" s="9"/>
      <c r="Z624" s="21" t="s">
        <v>1832</v>
      </c>
      <c r="AA624" s="27" t="s">
        <v>1833</v>
      </c>
      <c r="AB624" s="27"/>
      <c r="AC624" s="26" t="s">
        <v>1834</v>
      </c>
      <c r="AD624" s="26"/>
      <c r="AE624" s="7"/>
      <c r="AF624" s="7" t="s">
        <v>94</v>
      </c>
      <c r="AG624" s="7" t="s">
        <v>69</v>
      </c>
      <c r="AH624" s="7"/>
      <c r="AI624" s="27" t="s">
        <v>83</v>
      </c>
      <c r="AJ624" s="27"/>
      <c r="AK624" s="27"/>
    </row>
    <row r="625" spans="1:39" s="1" customFormat="1" ht="45" customHeight="1" x14ac:dyDescent="0.15">
      <c r="A625" s="16" t="s">
        <v>3001</v>
      </c>
      <c r="B625" s="2" t="s">
        <v>10</v>
      </c>
      <c r="C625" s="16" t="s">
        <v>11</v>
      </c>
      <c r="D625" s="2" t="s">
        <v>12</v>
      </c>
      <c r="E625" s="2" t="s">
        <v>13</v>
      </c>
      <c r="F625" s="2" t="s">
        <v>14</v>
      </c>
      <c r="G625" s="2" t="s">
        <v>15</v>
      </c>
      <c r="H625" s="17" t="s">
        <v>16</v>
      </c>
      <c r="I625" s="16" t="s">
        <v>3002</v>
      </c>
      <c r="J625" s="2" t="s">
        <v>3003</v>
      </c>
      <c r="K625" s="3" t="s">
        <v>3004</v>
      </c>
      <c r="L625" s="3" t="s">
        <v>20</v>
      </c>
      <c r="M625" s="3" t="s">
        <v>21</v>
      </c>
      <c r="N625" s="3" t="s">
        <v>22</v>
      </c>
      <c r="O625" s="3" t="s">
        <v>3005</v>
      </c>
      <c r="P625" s="3" t="s">
        <v>3006</v>
      </c>
      <c r="Q625" s="3" t="s">
        <v>3007</v>
      </c>
      <c r="R625" s="3" t="s">
        <v>3008</v>
      </c>
      <c r="S625" s="3" t="s">
        <v>3009</v>
      </c>
      <c r="T625" s="3" t="s">
        <v>3010</v>
      </c>
      <c r="U625" s="3" t="s">
        <v>3011</v>
      </c>
      <c r="V625" s="3" t="s">
        <v>3012</v>
      </c>
      <c r="W625" s="3" t="s">
        <v>3013</v>
      </c>
      <c r="X625" s="3" t="s">
        <v>3014</v>
      </c>
      <c r="Y625" s="3" t="s">
        <v>3015</v>
      </c>
      <c r="Z625" s="16" t="s">
        <v>3016</v>
      </c>
      <c r="AA625" s="39" t="s">
        <v>3017</v>
      </c>
      <c r="AB625" s="39"/>
      <c r="AC625" s="39" t="s">
        <v>3018</v>
      </c>
      <c r="AD625" s="39"/>
      <c r="AE625" s="16" t="s">
        <v>3019</v>
      </c>
      <c r="AF625" s="16" t="s">
        <v>3020</v>
      </c>
      <c r="AG625" s="16" t="s">
        <v>3021</v>
      </c>
      <c r="AH625" s="16"/>
      <c r="AI625" s="39" t="s">
        <v>2998</v>
      </c>
      <c r="AJ625" s="39"/>
      <c r="AK625" s="39"/>
    </row>
    <row r="626" spans="1:39" s="1" customFormat="1" ht="45" customHeight="1" x14ac:dyDescent="0.15">
      <c r="A626" s="36">
        <v>200217</v>
      </c>
      <c r="B626" s="28" t="s">
        <v>1266</v>
      </c>
      <c r="C626" s="18">
        <v>211600</v>
      </c>
      <c r="D626" s="28" t="s">
        <v>58</v>
      </c>
      <c r="E626" s="28" t="s">
        <v>83</v>
      </c>
      <c r="F626" s="28" t="s">
        <v>83</v>
      </c>
      <c r="G626" s="28" t="s">
        <v>239</v>
      </c>
      <c r="H626" s="28" t="s">
        <v>83</v>
      </c>
      <c r="I626" s="18">
        <v>57064</v>
      </c>
      <c r="J626" s="28" t="s">
        <v>1267</v>
      </c>
      <c r="K626" s="33">
        <v>1.1599999999999999</v>
      </c>
      <c r="L626" s="29">
        <v>65169</v>
      </c>
      <c r="M626" s="29">
        <v>846</v>
      </c>
      <c r="N626" s="29">
        <v>4855</v>
      </c>
      <c r="O626" s="29"/>
      <c r="P626" s="29"/>
      <c r="Q626" s="29"/>
      <c r="R626" s="29"/>
      <c r="S626" s="29"/>
      <c r="T626" s="29"/>
      <c r="U626" s="29"/>
      <c r="V626" s="29"/>
      <c r="W626" s="29"/>
      <c r="X626" s="29">
        <v>70870</v>
      </c>
      <c r="Y626" s="29"/>
      <c r="Z626" s="25" t="s">
        <v>1268</v>
      </c>
      <c r="AA626" s="28" t="s">
        <v>242</v>
      </c>
      <c r="AB626" s="28"/>
      <c r="AC626" s="28" t="s">
        <v>1269</v>
      </c>
      <c r="AD626" s="28"/>
      <c r="AE626" s="28"/>
      <c r="AF626" s="28" t="s">
        <v>94</v>
      </c>
      <c r="AG626" s="25" t="s">
        <v>1270</v>
      </c>
      <c r="AH626" s="25"/>
      <c r="AI626" s="28" t="s">
        <v>83</v>
      </c>
      <c r="AJ626" s="28"/>
      <c r="AK626" s="28"/>
    </row>
    <row r="627" spans="1:39" s="1" customFormat="1" ht="45" customHeight="1" x14ac:dyDescent="0.15">
      <c r="A627" s="20">
        <v>200217</v>
      </c>
      <c r="B627" s="7" t="s">
        <v>1266</v>
      </c>
      <c r="C627" s="20">
        <v>211600</v>
      </c>
      <c r="D627" s="7" t="s">
        <v>58</v>
      </c>
      <c r="E627" s="7" t="s">
        <v>83</v>
      </c>
      <c r="F627" s="7" t="s">
        <v>83</v>
      </c>
      <c r="G627" s="7" t="s">
        <v>89</v>
      </c>
      <c r="H627" s="7" t="s">
        <v>83</v>
      </c>
      <c r="I627" s="20">
        <v>57300</v>
      </c>
      <c r="J627" s="7" t="s">
        <v>1639</v>
      </c>
      <c r="K627" s="8"/>
      <c r="L627" s="9"/>
      <c r="M627" s="9"/>
      <c r="N627" s="9"/>
      <c r="O627" s="9"/>
      <c r="P627" s="9"/>
      <c r="Q627" s="9"/>
      <c r="R627" s="9"/>
      <c r="S627" s="9"/>
      <c r="T627" s="9"/>
      <c r="U627" s="9"/>
      <c r="V627" s="9"/>
      <c r="W627" s="9"/>
      <c r="X627" s="9"/>
      <c r="Y627" s="9">
        <v>349501</v>
      </c>
      <c r="Z627" s="7" t="s">
        <v>1640</v>
      </c>
      <c r="AA627" s="27" t="s">
        <v>1641</v>
      </c>
      <c r="AB627" s="27"/>
      <c r="AC627" s="27" t="s">
        <v>1642</v>
      </c>
      <c r="AD627" s="27"/>
      <c r="AE627" s="7"/>
      <c r="AF627" s="7" t="s">
        <v>94</v>
      </c>
      <c r="AG627" s="7" t="s">
        <v>1643</v>
      </c>
      <c r="AH627" s="7"/>
      <c r="AI627" s="27" t="s">
        <v>83</v>
      </c>
      <c r="AJ627" s="27"/>
      <c r="AK627" s="27"/>
    </row>
    <row r="628" spans="1:39" s="1" customFormat="1" ht="45" customHeight="1" x14ac:dyDescent="0.15">
      <c r="A628" s="18">
        <v>200217</v>
      </c>
      <c r="B628" s="4" t="s">
        <v>1266</v>
      </c>
      <c r="C628" s="18">
        <v>211600</v>
      </c>
      <c r="D628" s="4" t="s">
        <v>58</v>
      </c>
      <c r="E628" s="4" t="s">
        <v>83</v>
      </c>
      <c r="F628" s="4" t="s">
        <v>83</v>
      </c>
      <c r="G628" s="4" t="s">
        <v>83</v>
      </c>
      <c r="H628" s="4" t="s">
        <v>83</v>
      </c>
      <c r="I628" s="18">
        <v>57562</v>
      </c>
      <c r="J628" s="4" t="s">
        <v>2187</v>
      </c>
      <c r="K628" s="5"/>
      <c r="L628" s="6">
        <v>12943</v>
      </c>
      <c r="M628" s="6"/>
      <c r="N628" s="6"/>
      <c r="O628" s="6"/>
      <c r="P628" s="6"/>
      <c r="Q628" s="6"/>
      <c r="R628" s="6"/>
      <c r="S628" s="6"/>
      <c r="T628" s="6"/>
      <c r="U628" s="6"/>
      <c r="V628" s="6"/>
      <c r="W628" s="6"/>
      <c r="X628" s="6">
        <v>12943</v>
      </c>
      <c r="Y628" s="6"/>
      <c r="Z628" s="4" t="s">
        <v>2148</v>
      </c>
      <c r="AA628" s="28" t="s">
        <v>2149</v>
      </c>
      <c r="AB628" s="28"/>
      <c r="AC628" s="28" t="s">
        <v>2149</v>
      </c>
      <c r="AD628" s="28"/>
      <c r="AE628" s="4"/>
      <c r="AF628" s="4" t="s">
        <v>94</v>
      </c>
      <c r="AG628" s="4"/>
      <c r="AH628" s="4"/>
      <c r="AI628" s="28" t="s">
        <v>83</v>
      </c>
      <c r="AJ628" s="28"/>
      <c r="AK628" s="28"/>
    </row>
    <row r="629" spans="1:39" s="1" customFormat="1" ht="45" customHeight="1" x14ac:dyDescent="0.15">
      <c r="A629" s="20">
        <v>200217</v>
      </c>
      <c r="B629" s="7" t="s">
        <v>1266</v>
      </c>
      <c r="C629" s="20">
        <v>211600</v>
      </c>
      <c r="D629" s="7" t="s">
        <v>58</v>
      </c>
      <c r="E629" s="7" t="s">
        <v>83</v>
      </c>
      <c r="F629" s="7" t="s">
        <v>83</v>
      </c>
      <c r="G629" s="7" t="s">
        <v>89</v>
      </c>
      <c r="H629" s="7" t="s">
        <v>83</v>
      </c>
      <c r="I629" s="20">
        <v>57637</v>
      </c>
      <c r="J629" s="7" t="s">
        <v>2308</v>
      </c>
      <c r="K629" s="8"/>
      <c r="L629" s="9"/>
      <c r="M629" s="9"/>
      <c r="N629" s="9"/>
      <c r="O629" s="9"/>
      <c r="P629" s="9"/>
      <c r="Q629" s="9"/>
      <c r="R629" s="9"/>
      <c r="S629" s="9"/>
      <c r="T629" s="9"/>
      <c r="U629" s="9"/>
      <c r="V629" s="9"/>
      <c r="W629" s="9"/>
      <c r="X629" s="9"/>
      <c r="Y629" s="9">
        <v>21096827</v>
      </c>
      <c r="Z629" s="7" t="s">
        <v>2309</v>
      </c>
      <c r="AA629" s="27" t="s">
        <v>1641</v>
      </c>
      <c r="AB629" s="27"/>
      <c r="AC629" s="27" t="s">
        <v>1642</v>
      </c>
      <c r="AD629" s="27"/>
      <c r="AE629" s="7"/>
      <c r="AF629" s="7" t="s">
        <v>94</v>
      </c>
      <c r="AG629" s="7" t="s">
        <v>2310</v>
      </c>
      <c r="AH629" s="7"/>
      <c r="AI629" s="27" t="s">
        <v>83</v>
      </c>
      <c r="AJ629" s="27"/>
      <c r="AK629" s="27"/>
    </row>
    <row r="630" spans="1:39" s="1" customFormat="1" ht="45" customHeight="1" x14ac:dyDescent="0.15">
      <c r="A630" s="36">
        <v>200217</v>
      </c>
      <c r="B630" s="28" t="s">
        <v>1266</v>
      </c>
      <c r="C630" s="18">
        <v>211600</v>
      </c>
      <c r="D630" s="28" t="s">
        <v>58</v>
      </c>
      <c r="E630" s="28" t="s">
        <v>103</v>
      </c>
      <c r="F630" s="28" t="s">
        <v>60</v>
      </c>
      <c r="G630" s="28" t="s">
        <v>61</v>
      </c>
      <c r="H630" s="28" t="s">
        <v>62</v>
      </c>
      <c r="I630" s="18">
        <v>57952</v>
      </c>
      <c r="J630" s="28" t="s">
        <v>2800</v>
      </c>
      <c r="K630" s="33">
        <v>1</v>
      </c>
      <c r="L630" s="29">
        <v>47307</v>
      </c>
      <c r="M630" s="29">
        <v>18940</v>
      </c>
      <c r="N630" s="29">
        <v>9816</v>
      </c>
      <c r="O630" s="29"/>
      <c r="P630" s="29"/>
      <c r="Q630" s="29">
        <v>2235</v>
      </c>
      <c r="R630" s="29"/>
      <c r="S630" s="29"/>
      <c r="T630" s="29"/>
      <c r="U630" s="29"/>
      <c r="V630" s="29"/>
      <c r="W630" s="29"/>
      <c r="X630" s="29">
        <v>78298</v>
      </c>
      <c r="Y630" s="29"/>
      <c r="Z630" s="25" t="s">
        <v>2801</v>
      </c>
      <c r="AA630" s="28" t="s">
        <v>2802</v>
      </c>
      <c r="AB630" s="28"/>
      <c r="AC630" s="28" t="s">
        <v>2803</v>
      </c>
      <c r="AD630" s="28"/>
      <c r="AE630" s="28"/>
      <c r="AF630" s="28" t="s">
        <v>67</v>
      </c>
      <c r="AG630" s="25" t="s">
        <v>2804</v>
      </c>
      <c r="AH630" s="25"/>
      <c r="AI630" s="28" t="s">
        <v>83</v>
      </c>
      <c r="AJ630" s="28"/>
      <c r="AK630" s="28"/>
    </row>
    <row r="631" spans="1:39" s="1" customFormat="1" ht="45" customHeight="1" x14ac:dyDescent="0.15">
      <c r="A631" s="37">
        <v>200217</v>
      </c>
      <c r="B631" s="27" t="s">
        <v>1266</v>
      </c>
      <c r="C631" s="20">
        <v>211600</v>
      </c>
      <c r="D631" s="27" t="s">
        <v>58</v>
      </c>
      <c r="E631" s="27" t="s">
        <v>238</v>
      </c>
      <c r="F631" s="27" t="s">
        <v>83</v>
      </c>
      <c r="G631" s="27" t="s">
        <v>61</v>
      </c>
      <c r="H631" s="27" t="s">
        <v>62</v>
      </c>
      <c r="I631" s="20">
        <v>57961</v>
      </c>
      <c r="J631" s="27" t="s">
        <v>2805</v>
      </c>
      <c r="K631" s="34">
        <v>1</v>
      </c>
      <c r="L631" s="30">
        <v>74220</v>
      </c>
      <c r="M631" s="30">
        <v>25809</v>
      </c>
      <c r="N631" s="30">
        <v>11110</v>
      </c>
      <c r="O631" s="30"/>
      <c r="P631" s="30"/>
      <c r="Q631" s="30">
        <v>2235</v>
      </c>
      <c r="R631" s="30"/>
      <c r="S631" s="30"/>
      <c r="T631" s="30"/>
      <c r="U631" s="30"/>
      <c r="V631" s="30"/>
      <c r="W631" s="30"/>
      <c r="X631" s="30">
        <v>113374</v>
      </c>
      <c r="Y631" s="30"/>
      <c r="Z631" s="26" t="s">
        <v>2806</v>
      </c>
      <c r="AA631" s="27" t="s">
        <v>2807</v>
      </c>
      <c r="AB631" s="27"/>
      <c r="AC631" s="27" t="s">
        <v>2808</v>
      </c>
      <c r="AD631" s="27"/>
      <c r="AE631" s="27"/>
      <c r="AF631" s="27" t="s">
        <v>67</v>
      </c>
      <c r="AG631" s="26" t="s">
        <v>2809</v>
      </c>
      <c r="AH631" s="26"/>
      <c r="AI631" s="27" t="s">
        <v>83</v>
      </c>
      <c r="AJ631" s="27"/>
      <c r="AK631" s="27"/>
    </row>
    <row r="632" spans="1:39" s="1" customFormat="1" ht="45" customHeight="1" x14ac:dyDescent="0.15">
      <c r="A632" s="36">
        <v>200217</v>
      </c>
      <c r="B632" s="28" t="s">
        <v>1266</v>
      </c>
      <c r="C632" s="18">
        <v>211600</v>
      </c>
      <c r="D632" s="28" t="s">
        <v>58</v>
      </c>
      <c r="E632" s="28" t="s">
        <v>83</v>
      </c>
      <c r="F632" s="28" t="s">
        <v>83</v>
      </c>
      <c r="G632" s="28" t="s">
        <v>142</v>
      </c>
      <c r="H632" s="28" t="s">
        <v>83</v>
      </c>
      <c r="I632" s="18">
        <v>57962</v>
      </c>
      <c r="J632" s="28" t="s">
        <v>2810</v>
      </c>
      <c r="K632" s="33"/>
      <c r="L632" s="29"/>
      <c r="M632" s="29"/>
      <c r="N632" s="29"/>
      <c r="O632" s="29"/>
      <c r="P632" s="31">
        <v>-33019302</v>
      </c>
      <c r="Q632" s="29"/>
      <c r="R632" s="29"/>
      <c r="S632" s="29"/>
      <c r="T632" s="29"/>
      <c r="U632" s="29"/>
      <c r="V632" s="29"/>
      <c r="W632" s="29"/>
      <c r="X632" s="31">
        <v>-33019302</v>
      </c>
      <c r="Y632" s="29"/>
      <c r="Z632" s="25" t="s">
        <v>2811</v>
      </c>
      <c r="AA632" s="28" t="s">
        <v>2812</v>
      </c>
      <c r="AB632" s="28"/>
      <c r="AC632" s="28" t="s">
        <v>2813</v>
      </c>
      <c r="AD632" s="28"/>
      <c r="AE632" s="28"/>
      <c r="AF632" s="28" t="s">
        <v>94</v>
      </c>
      <c r="AG632" s="28" t="s">
        <v>2814</v>
      </c>
      <c r="AH632" s="28"/>
      <c r="AI632" s="28" t="s">
        <v>83</v>
      </c>
      <c r="AJ632" s="28"/>
      <c r="AK632" s="28"/>
    </row>
    <row r="633" spans="1:39" s="1" customFormat="1" ht="45" customHeight="1" x14ac:dyDescent="0.15">
      <c r="A633" s="37">
        <v>200217</v>
      </c>
      <c r="B633" s="27" t="s">
        <v>1266</v>
      </c>
      <c r="C633" s="20">
        <v>211600</v>
      </c>
      <c r="D633" s="27" t="s">
        <v>58</v>
      </c>
      <c r="E633" s="27" t="s">
        <v>83</v>
      </c>
      <c r="F633" s="27" t="s">
        <v>83</v>
      </c>
      <c r="G633" s="27" t="s">
        <v>61</v>
      </c>
      <c r="H633" s="27" t="s">
        <v>83</v>
      </c>
      <c r="I633" s="20">
        <v>57963</v>
      </c>
      <c r="J633" s="27" t="s">
        <v>2815</v>
      </c>
      <c r="K633" s="34"/>
      <c r="L633" s="30"/>
      <c r="M633" s="30"/>
      <c r="N633" s="30"/>
      <c r="O633" s="30"/>
      <c r="P633" s="30"/>
      <c r="Q633" s="30"/>
      <c r="R633" s="30"/>
      <c r="S633" s="30">
        <v>10295400</v>
      </c>
      <c r="T633" s="30"/>
      <c r="U633" s="30"/>
      <c r="V633" s="30"/>
      <c r="W633" s="30"/>
      <c r="X633" s="30">
        <v>10295400</v>
      </c>
      <c r="Y633" s="30"/>
      <c r="Z633" s="26" t="s">
        <v>2816</v>
      </c>
      <c r="AA633" s="27" t="s">
        <v>2817</v>
      </c>
      <c r="AB633" s="27"/>
      <c r="AC633" s="27" t="s">
        <v>2818</v>
      </c>
      <c r="AD633" s="27"/>
      <c r="AE633" s="27"/>
      <c r="AF633" s="27" t="s">
        <v>94</v>
      </c>
      <c r="AG633" s="27" t="s">
        <v>2814</v>
      </c>
      <c r="AH633" s="27"/>
      <c r="AI633" s="27" t="s">
        <v>83</v>
      </c>
      <c r="AJ633" s="27"/>
      <c r="AK633" s="27"/>
    </row>
    <row r="634" spans="1:39" s="1" customFormat="1" ht="45" customHeight="1" x14ac:dyDescent="0.15">
      <c r="A634" s="16" t="s">
        <v>3001</v>
      </c>
      <c r="B634" s="2" t="s">
        <v>10</v>
      </c>
      <c r="C634" s="16" t="s">
        <v>11</v>
      </c>
      <c r="D634" s="2" t="s">
        <v>12</v>
      </c>
      <c r="E634" s="2" t="s">
        <v>13</v>
      </c>
      <c r="F634" s="2" t="s">
        <v>14</v>
      </c>
      <c r="G634" s="2" t="s">
        <v>15</v>
      </c>
      <c r="H634" s="17" t="s">
        <v>16</v>
      </c>
      <c r="I634" s="16" t="s">
        <v>3002</v>
      </c>
      <c r="J634" s="2" t="s">
        <v>3003</v>
      </c>
      <c r="K634" s="3" t="s">
        <v>3004</v>
      </c>
      <c r="L634" s="3" t="s">
        <v>20</v>
      </c>
      <c r="M634" s="3" t="s">
        <v>21</v>
      </c>
      <c r="N634" s="3" t="s">
        <v>22</v>
      </c>
      <c r="O634" s="3" t="s">
        <v>3005</v>
      </c>
      <c r="P634" s="3" t="s">
        <v>3006</v>
      </c>
      <c r="Q634" s="3" t="s">
        <v>3007</v>
      </c>
      <c r="R634" s="3" t="s">
        <v>3008</v>
      </c>
      <c r="S634" s="3" t="s">
        <v>3009</v>
      </c>
      <c r="T634" s="3" t="s">
        <v>3010</v>
      </c>
      <c r="U634" s="3" t="s">
        <v>3011</v>
      </c>
      <c r="V634" s="3" t="s">
        <v>3012</v>
      </c>
      <c r="W634" s="3" t="s">
        <v>3013</v>
      </c>
      <c r="X634" s="3" t="s">
        <v>3014</v>
      </c>
      <c r="Y634" s="3" t="s">
        <v>3015</v>
      </c>
      <c r="Z634" s="16" t="s">
        <v>3016</v>
      </c>
      <c r="AA634" s="39" t="s">
        <v>3017</v>
      </c>
      <c r="AB634" s="39"/>
      <c r="AC634" s="39" t="s">
        <v>3018</v>
      </c>
      <c r="AD634" s="39"/>
      <c r="AE634" s="16" t="s">
        <v>3019</v>
      </c>
      <c r="AF634" s="16" t="s">
        <v>3020</v>
      </c>
      <c r="AG634" s="16" t="s">
        <v>3021</v>
      </c>
      <c r="AH634" s="16"/>
      <c r="AI634" s="39" t="s">
        <v>2998</v>
      </c>
      <c r="AJ634" s="39"/>
      <c r="AK634" s="39"/>
    </row>
    <row r="635" spans="1:39" s="1" customFormat="1" ht="45" customHeight="1" x14ac:dyDescent="0.15">
      <c r="A635" s="18">
        <v>200219</v>
      </c>
      <c r="B635" s="4" t="s">
        <v>1620</v>
      </c>
      <c r="C635" s="18">
        <v>9913</v>
      </c>
      <c r="D635" s="4" t="s">
        <v>1553</v>
      </c>
      <c r="E635" s="4" t="s">
        <v>83</v>
      </c>
      <c r="F635" s="4" t="s">
        <v>83</v>
      </c>
      <c r="G635" s="4" t="s">
        <v>61</v>
      </c>
      <c r="H635" s="4" t="s">
        <v>83</v>
      </c>
      <c r="I635" s="18">
        <v>57291</v>
      </c>
      <c r="J635" s="4" t="s">
        <v>1621</v>
      </c>
      <c r="K635" s="5"/>
      <c r="L635" s="6"/>
      <c r="M635" s="6"/>
      <c r="N635" s="6"/>
      <c r="O635" s="6"/>
      <c r="P635" s="6">
        <v>1628253</v>
      </c>
      <c r="Q635" s="6"/>
      <c r="R635" s="6"/>
      <c r="S635" s="6"/>
      <c r="T635" s="6"/>
      <c r="U635" s="6"/>
      <c r="V635" s="6"/>
      <c r="W635" s="6"/>
      <c r="X635" s="6">
        <v>1628253</v>
      </c>
      <c r="Y635" s="6">
        <v>1628253</v>
      </c>
      <c r="Z635" s="19" t="s">
        <v>1622</v>
      </c>
      <c r="AA635" s="28" t="s">
        <v>1623</v>
      </c>
      <c r="AB635" s="28"/>
      <c r="AC635" s="28" t="s">
        <v>1624</v>
      </c>
      <c r="AD635" s="28"/>
      <c r="AE635" s="4"/>
      <c r="AF635" s="4" t="s">
        <v>94</v>
      </c>
      <c r="AG635" s="4" t="s">
        <v>69</v>
      </c>
      <c r="AH635" s="4"/>
      <c r="AI635" s="28" t="s">
        <v>83</v>
      </c>
      <c r="AJ635" s="28"/>
      <c r="AK635" s="28"/>
    </row>
    <row r="636" spans="1:39" s="1" customFormat="1" ht="45" customHeight="1" x14ac:dyDescent="0.15">
      <c r="A636" s="20">
        <v>200219</v>
      </c>
      <c r="B636" s="7" t="s">
        <v>1620</v>
      </c>
      <c r="C636" s="20">
        <v>9913</v>
      </c>
      <c r="D636" s="7" t="s">
        <v>1553</v>
      </c>
      <c r="E636" s="7" t="s">
        <v>83</v>
      </c>
      <c r="F636" s="7" t="s">
        <v>83</v>
      </c>
      <c r="G636" s="7" t="s">
        <v>61</v>
      </c>
      <c r="H636" s="7" t="s">
        <v>83</v>
      </c>
      <c r="I636" s="20">
        <v>57599</v>
      </c>
      <c r="J636" s="7" t="s">
        <v>2247</v>
      </c>
      <c r="K636" s="8"/>
      <c r="L636" s="9"/>
      <c r="M636" s="9"/>
      <c r="N636" s="9"/>
      <c r="O636" s="9"/>
      <c r="P636" s="9">
        <v>132046</v>
      </c>
      <c r="Q636" s="9"/>
      <c r="R636" s="9"/>
      <c r="S636" s="9"/>
      <c r="T636" s="9"/>
      <c r="U636" s="9"/>
      <c r="V636" s="9"/>
      <c r="W636" s="9"/>
      <c r="X636" s="9">
        <v>132046</v>
      </c>
      <c r="Y636" s="9">
        <v>132046</v>
      </c>
      <c r="Z636" s="21" t="s">
        <v>2248</v>
      </c>
      <c r="AA636" s="27" t="s">
        <v>1623</v>
      </c>
      <c r="AB636" s="27"/>
      <c r="AC636" s="27" t="s">
        <v>1624</v>
      </c>
      <c r="AD636" s="27"/>
      <c r="AE636" s="7"/>
      <c r="AF636" s="7" t="s">
        <v>94</v>
      </c>
      <c r="AG636" s="7" t="s">
        <v>69</v>
      </c>
      <c r="AH636" s="7"/>
      <c r="AI636" s="27" t="s">
        <v>83</v>
      </c>
      <c r="AJ636" s="27"/>
      <c r="AK636" s="27"/>
    </row>
    <row r="637" spans="1:39" s="1" customFormat="1" ht="45" customHeight="1" x14ac:dyDescent="0.15">
      <c r="A637" s="16" t="s">
        <v>3001</v>
      </c>
      <c r="B637" s="2" t="s">
        <v>10</v>
      </c>
      <c r="C637" s="16" t="s">
        <v>11</v>
      </c>
      <c r="D637" s="2" t="s">
        <v>12</v>
      </c>
      <c r="E637" s="2" t="s">
        <v>13</v>
      </c>
      <c r="F637" s="2" t="s">
        <v>14</v>
      </c>
      <c r="G637" s="2" t="s">
        <v>15</v>
      </c>
      <c r="H637" s="17" t="s">
        <v>16</v>
      </c>
      <c r="I637" s="16" t="s">
        <v>3002</v>
      </c>
      <c r="J637" s="2" t="s">
        <v>3003</v>
      </c>
      <c r="K637" s="3" t="s">
        <v>3004</v>
      </c>
      <c r="L637" s="3" t="s">
        <v>20</v>
      </c>
      <c r="M637" s="3" t="s">
        <v>21</v>
      </c>
      <c r="N637" s="3" t="s">
        <v>22</v>
      </c>
      <c r="O637" s="3" t="s">
        <v>3005</v>
      </c>
      <c r="P637" s="3" t="s">
        <v>3006</v>
      </c>
      <c r="Q637" s="3" t="s">
        <v>3007</v>
      </c>
      <c r="R637" s="3" t="s">
        <v>3008</v>
      </c>
      <c r="S637" s="3" t="s">
        <v>3009</v>
      </c>
      <c r="T637" s="3" t="s">
        <v>3010</v>
      </c>
      <c r="U637" s="3" t="s">
        <v>3011</v>
      </c>
      <c r="V637" s="3" t="s">
        <v>3012</v>
      </c>
      <c r="W637" s="3" t="s">
        <v>3013</v>
      </c>
      <c r="X637" s="3" t="s">
        <v>3014</v>
      </c>
      <c r="Y637" s="3" t="s">
        <v>3015</v>
      </c>
      <c r="Z637" s="16" t="s">
        <v>3016</v>
      </c>
      <c r="AA637" s="39" t="s">
        <v>3017</v>
      </c>
      <c r="AB637" s="39"/>
      <c r="AC637" s="39" t="s">
        <v>3018</v>
      </c>
      <c r="AD637" s="39"/>
      <c r="AE637" s="16" t="s">
        <v>3019</v>
      </c>
      <c r="AF637" s="16" t="s">
        <v>3020</v>
      </c>
      <c r="AG637" s="16" t="s">
        <v>3021</v>
      </c>
      <c r="AH637" s="16"/>
      <c r="AI637" s="39" t="s">
        <v>2998</v>
      </c>
      <c r="AJ637" s="39"/>
      <c r="AK637" s="39"/>
    </row>
    <row r="638" spans="1:39" s="1" customFormat="1" ht="45" customHeight="1" x14ac:dyDescent="0.15">
      <c r="A638" s="18">
        <v>200221</v>
      </c>
      <c r="B638" s="4" t="s">
        <v>967</v>
      </c>
      <c r="C638" s="18">
        <v>1914</v>
      </c>
      <c r="D638" s="4" t="s">
        <v>318</v>
      </c>
      <c r="E638" s="4" t="s">
        <v>83</v>
      </c>
      <c r="F638" s="4" t="s">
        <v>60</v>
      </c>
      <c r="G638" s="4" t="s">
        <v>142</v>
      </c>
      <c r="H638" s="4" t="s">
        <v>83</v>
      </c>
      <c r="I638" s="18">
        <v>56916</v>
      </c>
      <c r="J638" s="4" t="s">
        <v>968</v>
      </c>
      <c r="K638" s="5"/>
      <c r="L638" s="6"/>
      <c r="M638" s="6"/>
      <c r="N638" s="6"/>
      <c r="O638" s="14">
        <v>-385000</v>
      </c>
      <c r="P638" s="6"/>
      <c r="Q638" s="6"/>
      <c r="R638" s="6"/>
      <c r="S638" s="6"/>
      <c r="T638" s="6"/>
      <c r="U638" s="6"/>
      <c r="V638" s="6"/>
      <c r="W638" s="6"/>
      <c r="X638" s="14">
        <v>-385000</v>
      </c>
      <c r="Y638" s="14">
        <v>-500000</v>
      </c>
      <c r="Z638" s="19" t="s">
        <v>969</v>
      </c>
      <c r="AA638" s="28" t="s">
        <v>970</v>
      </c>
      <c r="AB638" s="28"/>
      <c r="AC638" s="25" t="s">
        <v>969</v>
      </c>
      <c r="AD638" s="25"/>
      <c r="AE638" s="4"/>
      <c r="AF638" s="4" t="s">
        <v>94</v>
      </c>
      <c r="AG638" s="4" t="s">
        <v>971</v>
      </c>
      <c r="AH638" s="4"/>
      <c r="AI638" s="28" t="s">
        <v>133</v>
      </c>
      <c r="AJ638" s="28"/>
      <c r="AK638" s="28"/>
    </row>
    <row r="639" spans="1:39" s="1" customFormat="1" ht="45" customHeight="1" x14ac:dyDescent="0.15">
      <c r="A639" s="16" t="s">
        <v>3001</v>
      </c>
      <c r="B639" s="2" t="s">
        <v>10</v>
      </c>
      <c r="C639" s="16" t="s">
        <v>11</v>
      </c>
      <c r="D639" s="2" t="s">
        <v>12</v>
      </c>
      <c r="E639" s="2" t="s">
        <v>13</v>
      </c>
      <c r="F639" s="2" t="s">
        <v>14</v>
      </c>
      <c r="G639" s="2" t="s">
        <v>15</v>
      </c>
      <c r="H639" s="17" t="s">
        <v>16</v>
      </c>
      <c r="I639" s="16" t="s">
        <v>3002</v>
      </c>
      <c r="J639" s="2" t="s">
        <v>3003</v>
      </c>
      <c r="K639" s="3" t="s">
        <v>3004</v>
      </c>
      <c r="L639" s="3" t="s">
        <v>20</v>
      </c>
      <c r="M639" s="3" t="s">
        <v>21</v>
      </c>
      <c r="N639" s="3" t="s">
        <v>22</v>
      </c>
      <c r="O639" s="3" t="s">
        <v>3005</v>
      </c>
      <c r="P639" s="3" t="s">
        <v>3006</v>
      </c>
      <c r="Q639" s="3" t="s">
        <v>3007</v>
      </c>
      <c r="R639" s="3" t="s">
        <v>3008</v>
      </c>
      <c r="S639" s="3" t="s">
        <v>3009</v>
      </c>
      <c r="T639" s="3" t="s">
        <v>3010</v>
      </c>
      <c r="U639" s="3" t="s">
        <v>3011</v>
      </c>
      <c r="V639" s="3" t="s">
        <v>3012</v>
      </c>
      <c r="W639" s="3" t="s">
        <v>3013</v>
      </c>
      <c r="X639" s="3" t="s">
        <v>3014</v>
      </c>
      <c r="Y639" s="3" t="s">
        <v>3015</v>
      </c>
      <c r="Z639" s="16" t="s">
        <v>3016</v>
      </c>
      <c r="AA639" s="39" t="s">
        <v>3017</v>
      </c>
      <c r="AB639" s="39"/>
      <c r="AC639" s="39" t="s">
        <v>3018</v>
      </c>
      <c r="AD639" s="39"/>
      <c r="AE639" s="16" t="s">
        <v>3019</v>
      </c>
      <c r="AF639" s="16" t="s">
        <v>3020</v>
      </c>
      <c r="AG639" s="39" t="s">
        <v>3021</v>
      </c>
      <c r="AH639" s="39"/>
      <c r="AI639" s="39"/>
      <c r="AJ639" s="39"/>
      <c r="AK639" s="39" t="s">
        <v>2998</v>
      </c>
      <c r="AL639" s="39"/>
      <c r="AM639" s="39"/>
    </row>
    <row r="640" spans="1:39" s="1" customFormat="1" ht="45" customHeight="1" x14ac:dyDescent="0.15">
      <c r="A640" s="18">
        <v>200222</v>
      </c>
      <c r="B640" s="4" t="s">
        <v>972</v>
      </c>
      <c r="C640" s="18">
        <v>1914</v>
      </c>
      <c r="D640" s="4" t="s">
        <v>318</v>
      </c>
      <c r="E640" s="4" t="s">
        <v>83</v>
      </c>
      <c r="F640" s="4" t="s">
        <v>60</v>
      </c>
      <c r="G640" s="4" t="s">
        <v>61</v>
      </c>
      <c r="H640" s="4" t="s">
        <v>83</v>
      </c>
      <c r="I640" s="18">
        <v>56917</v>
      </c>
      <c r="J640" s="4" t="s">
        <v>973</v>
      </c>
      <c r="K640" s="5"/>
      <c r="L640" s="6"/>
      <c r="M640" s="6"/>
      <c r="N640" s="6"/>
      <c r="O640" s="6">
        <v>110000</v>
      </c>
      <c r="P640" s="6"/>
      <c r="Q640" s="6"/>
      <c r="R640" s="6"/>
      <c r="S640" s="6"/>
      <c r="T640" s="6"/>
      <c r="U640" s="6"/>
      <c r="V640" s="6"/>
      <c r="W640" s="6"/>
      <c r="X640" s="6">
        <v>110000</v>
      </c>
      <c r="Y640" s="6">
        <v>88119</v>
      </c>
      <c r="Z640" s="4" t="s">
        <v>974</v>
      </c>
      <c r="AA640" s="28" t="s">
        <v>975</v>
      </c>
      <c r="AB640" s="28"/>
      <c r="AC640" s="28" t="s">
        <v>974</v>
      </c>
      <c r="AD640" s="28"/>
      <c r="AE640" s="4"/>
      <c r="AF640" s="4" t="s">
        <v>94</v>
      </c>
      <c r="AG640" s="28" t="s">
        <v>976</v>
      </c>
      <c r="AH640" s="28"/>
      <c r="AI640" s="28"/>
      <c r="AJ640" s="28"/>
      <c r="AK640" s="28" t="s">
        <v>133</v>
      </c>
      <c r="AL640" s="28"/>
      <c r="AM640" s="28"/>
    </row>
    <row r="641" spans="1:39" s="1" customFormat="1" ht="45" customHeight="1" x14ac:dyDescent="0.15">
      <c r="A641" s="16" t="s">
        <v>3001</v>
      </c>
      <c r="B641" s="2" t="s">
        <v>10</v>
      </c>
      <c r="C641" s="16" t="s">
        <v>11</v>
      </c>
      <c r="D641" s="2" t="s">
        <v>12</v>
      </c>
      <c r="E641" s="2" t="s">
        <v>13</v>
      </c>
      <c r="F641" s="2" t="s">
        <v>14</v>
      </c>
      <c r="G641" s="2" t="s">
        <v>15</v>
      </c>
      <c r="H641" s="17" t="s">
        <v>16</v>
      </c>
      <c r="I641" s="16" t="s">
        <v>3002</v>
      </c>
      <c r="J641" s="2" t="s">
        <v>3003</v>
      </c>
      <c r="K641" s="3" t="s">
        <v>3004</v>
      </c>
      <c r="L641" s="3" t="s">
        <v>20</v>
      </c>
      <c r="M641" s="3" t="s">
        <v>21</v>
      </c>
      <c r="N641" s="3" t="s">
        <v>22</v>
      </c>
      <c r="O641" s="3" t="s">
        <v>3005</v>
      </c>
      <c r="P641" s="3" t="s">
        <v>3006</v>
      </c>
      <c r="Q641" s="3" t="s">
        <v>3007</v>
      </c>
      <c r="R641" s="3" t="s">
        <v>3008</v>
      </c>
      <c r="S641" s="3" t="s">
        <v>3009</v>
      </c>
      <c r="T641" s="3" t="s">
        <v>3010</v>
      </c>
      <c r="U641" s="3" t="s">
        <v>3011</v>
      </c>
      <c r="V641" s="3" t="s">
        <v>3012</v>
      </c>
      <c r="W641" s="3" t="s">
        <v>3013</v>
      </c>
      <c r="X641" s="3" t="s">
        <v>3014</v>
      </c>
      <c r="Y641" s="3" t="s">
        <v>3015</v>
      </c>
      <c r="Z641" s="16" t="s">
        <v>3016</v>
      </c>
      <c r="AA641" s="39" t="s">
        <v>3017</v>
      </c>
      <c r="AB641" s="39"/>
      <c r="AC641" s="39" t="s">
        <v>3018</v>
      </c>
      <c r="AD641" s="39"/>
      <c r="AE641" s="16" t="s">
        <v>3019</v>
      </c>
      <c r="AF641" s="16" t="s">
        <v>3020</v>
      </c>
      <c r="AG641" s="16" t="s">
        <v>3021</v>
      </c>
      <c r="AH641" s="16"/>
      <c r="AI641" s="39" t="s">
        <v>2998</v>
      </c>
      <c r="AJ641" s="39"/>
      <c r="AK641" s="39"/>
    </row>
    <row r="642" spans="1:39" s="1" customFormat="1" ht="45" customHeight="1" x14ac:dyDescent="0.15">
      <c r="A642" s="18">
        <v>200224</v>
      </c>
      <c r="B642" s="4" t="s">
        <v>628</v>
      </c>
      <c r="C642" s="18">
        <v>1621</v>
      </c>
      <c r="D642" s="4" t="s">
        <v>432</v>
      </c>
      <c r="E642" s="4" t="s">
        <v>238</v>
      </c>
      <c r="F642" s="4" t="s">
        <v>307</v>
      </c>
      <c r="G642" s="4" t="s">
        <v>262</v>
      </c>
      <c r="H642" s="4" t="s">
        <v>263</v>
      </c>
      <c r="I642" s="18">
        <v>56779</v>
      </c>
      <c r="J642" s="4" t="s">
        <v>629</v>
      </c>
      <c r="K642" s="5"/>
      <c r="L642" s="6"/>
      <c r="M642" s="6"/>
      <c r="N642" s="6"/>
      <c r="O642" s="6"/>
      <c r="P642" s="6">
        <v>390000</v>
      </c>
      <c r="Q642" s="6"/>
      <c r="R642" s="6"/>
      <c r="S642" s="6"/>
      <c r="T642" s="6"/>
      <c r="U642" s="6"/>
      <c r="V642" s="6"/>
      <c r="W642" s="6"/>
      <c r="X642" s="6">
        <v>390000</v>
      </c>
      <c r="Y642" s="6"/>
      <c r="Z642" s="4" t="s">
        <v>630</v>
      </c>
      <c r="AA642" s="28" t="s">
        <v>631</v>
      </c>
      <c r="AB642" s="28"/>
      <c r="AC642" s="28" t="s">
        <v>632</v>
      </c>
      <c r="AD642" s="28"/>
      <c r="AE642" s="4"/>
      <c r="AF642" s="4" t="s">
        <v>67</v>
      </c>
      <c r="AG642" s="19" t="s">
        <v>633</v>
      </c>
      <c r="AH642" s="19"/>
      <c r="AI642" s="28" t="s">
        <v>133</v>
      </c>
      <c r="AJ642" s="28"/>
      <c r="AK642" s="28"/>
    </row>
    <row r="643" spans="1:39" s="1" customFormat="1" ht="45" customHeight="1" x14ac:dyDescent="0.15">
      <c r="A643" s="20">
        <v>200224</v>
      </c>
      <c r="B643" s="7" t="s">
        <v>628</v>
      </c>
      <c r="C643" s="20">
        <v>1621</v>
      </c>
      <c r="D643" s="7" t="s">
        <v>432</v>
      </c>
      <c r="E643" s="7" t="s">
        <v>72</v>
      </c>
      <c r="F643" s="7" t="s">
        <v>307</v>
      </c>
      <c r="G643" s="7" t="s">
        <v>142</v>
      </c>
      <c r="H643" s="7" t="s">
        <v>263</v>
      </c>
      <c r="I643" s="20">
        <v>56780</v>
      </c>
      <c r="J643" s="7" t="s">
        <v>636</v>
      </c>
      <c r="K643" s="8"/>
      <c r="L643" s="9"/>
      <c r="M643" s="9"/>
      <c r="N643" s="9"/>
      <c r="O643" s="9"/>
      <c r="P643" s="13">
        <v>-40000</v>
      </c>
      <c r="Q643" s="9"/>
      <c r="R643" s="9"/>
      <c r="S643" s="9"/>
      <c r="T643" s="9"/>
      <c r="U643" s="9"/>
      <c r="V643" s="9"/>
      <c r="W643" s="9"/>
      <c r="X643" s="13">
        <v>-40000</v>
      </c>
      <c r="Y643" s="9"/>
      <c r="Z643" s="21" t="s">
        <v>637</v>
      </c>
      <c r="AA643" s="27" t="s">
        <v>638</v>
      </c>
      <c r="AB643" s="27"/>
      <c r="AC643" s="27" t="s">
        <v>639</v>
      </c>
      <c r="AD643" s="27"/>
      <c r="AE643" s="7"/>
      <c r="AF643" s="7" t="s">
        <v>94</v>
      </c>
      <c r="AG643" s="7" t="s">
        <v>640</v>
      </c>
      <c r="AH643" s="7"/>
      <c r="AI643" s="27" t="s">
        <v>277</v>
      </c>
      <c r="AJ643" s="27"/>
      <c r="AK643" s="27"/>
    </row>
    <row r="644" spans="1:39" s="1" customFormat="1" ht="45" customHeight="1" x14ac:dyDescent="0.15">
      <c r="A644" s="18">
        <v>200224</v>
      </c>
      <c r="B644" s="4" t="s">
        <v>628</v>
      </c>
      <c r="C644" s="18">
        <v>1621</v>
      </c>
      <c r="D644" s="4" t="s">
        <v>432</v>
      </c>
      <c r="E644" s="4" t="s">
        <v>103</v>
      </c>
      <c r="F644" s="4" t="s">
        <v>307</v>
      </c>
      <c r="G644" s="4" t="s">
        <v>262</v>
      </c>
      <c r="H644" s="4" t="s">
        <v>263</v>
      </c>
      <c r="I644" s="18">
        <v>56793</v>
      </c>
      <c r="J644" s="4" t="s">
        <v>655</v>
      </c>
      <c r="K644" s="5">
        <v>1</v>
      </c>
      <c r="L644" s="6">
        <v>147391</v>
      </c>
      <c r="M644" s="6">
        <v>28102</v>
      </c>
      <c r="N644" s="6">
        <v>11580</v>
      </c>
      <c r="O644" s="6"/>
      <c r="P644" s="6"/>
      <c r="Q644" s="6"/>
      <c r="R644" s="6"/>
      <c r="S644" s="6"/>
      <c r="T644" s="6"/>
      <c r="U644" s="6"/>
      <c r="V644" s="6"/>
      <c r="W644" s="6"/>
      <c r="X644" s="6">
        <v>187073</v>
      </c>
      <c r="Y644" s="6"/>
      <c r="Z644" s="19" t="s">
        <v>656</v>
      </c>
      <c r="AA644" s="28" t="s">
        <v>657</v>
      </c>
      <c r="AB644" s="28"/>
      <c r="AC644" s="25" t="s">
        <v>656</v>
      </c>
      <c r="AD644" s="25"/>
      <c r="AE644" s="4"/>
      <c r="AF644" s="4" t="s">
        <v>67</v>
      </c>
      <c r="AG644" s="19" t="s">
        <v>658</v>
      </c>
      <c r="AH644" s="19"/>
      <c r="AI644" s="28" t="s">
        <v>277</v>
      </c>
      <c r="AJ644" s="28"/>
      <c r="AK644" s="28"/>
    </row>
    <row r="645" spans="1:39" s="1" customFormat="1" ht="45" customHeight="1" x14ac:dyDescent="0.15">
      <c r="A645" s="20">
        <v>200224</v>
      </c>
      <c r="B645" s="7" t="s">
        <v>628</v>
      </c>
      <c r="C645" s="20">
        <v>1621</v>
      </c>
      <c r="D645" s="7" t="s">
        <v>432</v>
      </c>
      <c r="E645" s="7" t="s">
        <v>126</v>
      </c>
      <c r="F645" s="7" t="s">
        <v>307</v>
      </c>
      <c r="G645" s="7" t="s">
        <v>239</v>
      </c>
      <c r="H645" s="7" t="s">
        <v>263</v>
      </c>
      <c r="I645" s="20">
        <v>56794</v>
      </c>
      <c r="J645" s="7" t="s">
        <v>659</v>
      </c>
      <c r="K645" s="8">
        <v>1.85</v>
      </c>
      <c r="L645" s="9">
        <v>67505</v>
      </c>
      <c r="M645" s="9">
        <v>1327</v>
      </c>
      <c r="N645" s="9">
        <v>3510</v>
      </c>
      <c r="O645" s="9"/>
      <c r="P645" s="9"/>
      <c r="Q645" s="9"/>
      <c r="R645" s="9"/>
      <c r="S645" s="9"/>
      <c r="T645" s="9"/>
      <c r="U645" s="9"/>
      <c r="V645" s="9"/>
      <c r="W645" s="9"/>
      <c r="X645" s="9">
        <v>72342</v>
      </c>
      <c r="Y645" s="9">
        <v>67192</v>
      </c>
      <c r="Z645" s="7" t="s">
        <v>660</v>
      </c>
      <c r="AA645" s="27" t="s">
        <v>242</v>
      </c>
      <c r="AB645" s="27"/>
      <c r="AC645" s="27" t="s">
        <v>660</v>
      </c>
      <c r="AD645" s="27"/>
      <c r="AE645" s="7"/>
      <c r="AF645" s="7" t="s">
        <v>94</v>
      </c>
      <c r="AG645" s="7" t="s">
        <v>661</v>
      </c>
      <c r="AH645" s="7"/>
      <c r="AI645" s="27" t="s">
        <v>70</v>
      </c>
      <c r="AJ645" s="27"/>
      <c r="AK645" s="27"/>
    </row>
    <row r="646" spans="1:39" s="1" customFormat="1" ht="45" customHeight="1" x14ac:dyDescent="0.15">
      <c r="A646" s="18">
        <v>200224</v>
      </c>
      <c r="B646" s="4" t="s">
        <v>628</v>
      </c>
      <c r="C646" s="18">
        <v>1621</v>
      </c>
      <c r="D646" s="4" t="s">
        <v>432</v>
      </c>
      <c r="E646" s="4" t="s">
        <v>83</v>
      </c>
      <c r="F646" s="4" t="s">
        <v>83</v>
      </c>
      <c r="G646" s="4" t="s">
        <v>83</v>
      </c>
      <c r="H646" s="4" t="s">
        <v>83</v>
      </c>
      <c r="I646" s="18">
        <v>57563</v>
      </c>
      <c r="J646" s="4" t="s">
        <v>2188</v>
      </c>
      <c r="K646" s="5"/>
      <c r="L646" s="6">
        <v>20510</v>
      </c>
      <c r="M646" s="6"/>
      <c r="N646" s="6"/>
      <c r="O646" s="6"/>
      <c r="P646" s="6"/>
      <c r="Q646" s="6"/>
      <c r="R646" s="6"/>
      <c r="S646" s="6"/>
      <c r="T646" s="6"/>
      <c r="U646" s="6"/>
      <c r="V646" s="6"/>
      <c r="W646" s="6"/>
      <c r="X646" s="6">
        <v>20510</v>
      </c>
      <c r="Y646" s="6"/>
      <c r="Z646" s="4" t="s">
        <v>2148</v>
      </c>
      <c r="AA646" s="28" t="s">
        <v>2149</v>
      </c>
      <c r="AB646" s="28"/>
      <c r="AC646" s="28" t="s">
        <v>2149</v>
      </c>
      <c r="AD646" s="28"/>
      <c r="AE646" s="4"/>
      <c r="AF646" s="4" t="s">
        <v>94</v>
      </c>
      <c r="AG646" s="4"/>
      <c r="AH646" s="4"/>
      <c r="AI646" s="28" t="s">
        <v>83</v>
      </c>
      <c r="AJ646" s="28"/>
      <c r="AK646" s="28"/>
    </row>
    <row r="647" spans="1:39" s="1" customFormat="1" ht="45" customHeight="1" x14ac:dyDescent="0.15">
      <c r="A647" s="37">
        <v>200224</v>
      </c>
      <c r="B647" s="27" t="s">
        <v>628</v>
      </c>
      <c r="C647" s="20">
        <v>1621</v>
      </c>
      <c r="D647" s="27" t="s">
        <v>432</v>
      </c>
      <c r="E647" s="27" t="s">
        <v>126</v>
      </c>
      <c r="F647" s="27" t="s">
        <v>307</v>
      </c>
      <c r="G647" s="27" t="s">
        <v>239</v>
      </c>
      <c r="H647" s="27" t="s">
        <v>263</v>
      </c>
      <c r="I647" s="20">
        <v>57951</v>
      </c>
      <c r="J647" s="27" t="s">
        <v>2797</v>
      </c>
      <c r="K647" s="34">
        <v>1.86</v>
      </c>
      <c r="L647" s="30">
        <v>67869</v>
      </c>
      <c r="M647" s="30">
        <v>1335</v>
      </c>
      <c r="N647" s="30">
        <v>3528</v>
      </c>
      <c r="O647" s="30"/>
      <c r="P647" s="30"/>
      <c r="Q647" s="30"/>
      <c r="R647" s="30"/>
      <c r="S647" s="30"/>
      <c r="T647" s="30"/>
      <c r="U647" s="30"/>
      <c r="V647" s="30"/>
      <c r="W647" s="30"/>
      <c r="X647" s="30">
        <v>72732</v>
      </c>
      <c r="Y647" s="30"/>
      <c r="Z647" s="26" t="s">
        <v>2798</v>
      </c>
      <c r="AA647" s="27" t="s">
        <v>2799</v>
      </c>
      <c r="AB647" s="27"/>
      <c r="AC647" s="27" t="s">
        <v>660</v>
      </c>
      <c r="AD647" s="27"/>
      <c r="AE647" s="27"/>
      <c r="AF647" s="27" t="s">
        <v>94</v>
      </c>
      <c r="AG647" s="27" t="s">
        <v>661</v>
      </c>
      <c r="AH647" s="27"/>
      <c r="AI647" s="27" t="s">
        <v>70</v>
      </c>
      <c r="AJ647" s="27"/>
      <c r="AK647" s="27"/>
    </row>
    <row r="648" spans="1:39" s="1" customFormat="1" ht="45" customHeight="1" x14ac:dyDescent="0.15">
      <c r="A648" s="16" t="s">
        <v>3001</v>
      </c>
      <c r="B648" s="2" t="s">
        <v>10</v>
      </c>
      <c r="C648" s="16" t="s">
        <v>11</v>
      </c>
      <c r="D648" s="2" t="s">
        <v>12</v>
      </c>
      <c r="E648" s="2" t="s">
        <v>13</v>
      </c>
      <c r="F648" s="2" t="s">
        <v>14</v>
      </c>
      <c r="G648" s="2" t="s">
        <v>15</v>
      </c>
      <c r="H648" s="17" t="s">
        <v>16</v>
      </c>
      <c r="I648" s="16" t="s">
        <v>3002</v>
      </c>
      <c r="J648" s="2" t="s">
        <v>3003</v>
      </c>
      <c r="K648" s="3" t="s">
        <v>3004</v>
      </c>
      <c r="L648" s="3" t="s">
        <v>20</v>
      </c>
      <c r="M648" s="3" t="s">
        <v>21</v>
      </c>
      <c r="N648" s="3" t="s">
        <v>22</v>
      </c>
      <c r="O648" s="3" t="s">
        <v>3005</v>
      </c>
      <c r="P648" s="3" t="s">
        <v>3006</v>
      </c>
      <c r="Q648" s="3" t="s">
        <v>3007</v>
      </c>
      <c r="R648" s="3" t="s">
        <v>3008</v>
      </c>
      <c r="S648" s="3" t="s">
        <v>3009</v>
      </c>
      <c r="T648" s="3" t="s">
        <v>3010</v>
      </c>
      <c r="U648" s="3" t="s">
        <v>3011</v>
      </c>
      <c r="V648" s="3" t="s">
        <v>3012</v>
      </c>
      <c r="W648" s="3" t="s">
        <v>3013</v>
      </c>
      <c r="X648" s="3" t="s">
        <v>3014</v>
      </c>
      <c r="Y648" s="3" t="s">
        <v>3015</v>
      </c>
      <c r="Z648" s="16" t="s">
        <v>3016</v>
      </c>
      <c r="AA648" s="39" t="s">
        <v>3017</v>
      </c>
      <c r="AB648" s="39"/>
      <c r="AC648" s="39" t="s">
        <v>3018</v>
      </c>
      <c r="AD648" s="39"/>
      <c r="AE648" s="16" t="s">
        <v>3019</v>
      </c>
      <c r="AF648" s="16" t="s">
        <v>3020</v>
      </c>
      <c r="AG648" s="16" t="s">
        <v>3021</v>
      </c>
      <c r="AH648" s="16"/>
      <c r="AI648" s="39" t="s">
        <v>2998</v>
      </c>
      <c r="AJ648" s="39"/>
      <c r="AK648" s="39"/>
    </row>
    <row r="649" spans="1:39" s="1" customFormat="1" ht="45" customHeight="1" x14ac:dyDescent="0.15">
      <c r="A649" s="18">
        <v>200226</v>
      </c>
      <c r="B649" s="4" t="s">
        <v>2189</v>
      </c>
      <c r="C649" s="18">
        <v>1611</v>
      </c>
      <c r="D649" s="4" t="s">
        <v>504</v>
      </c>
      <c r="E649" s="4" t="s">
        <v>83</v>
      </c>
      <c r="F649" s="4" t="s">
        <v>83</v>
      </c>
      <c r="G649" s="4" t="s">
        <v>83</v>
      </c>
      <c r="H649" s="4" t="s">
        <v>83</v>
      </c>
      <c r="I649" s="18">
        <v>57564</v>
      </c>
      <c r="J649" s="4" t="s">
        <v>2190</v>
      </c>
      <c r="K649" s="5"/>
      <c r="L649" s="14">
        <v>-8677</v>
      </c>
      <c r="M649" s="6"/>
      <c r="N649" s="6"/>
      <c r="O649" s="6"/>
      <c r="P649" s="6"/>
      <c r="Q649" s="6"/>
      <c r="R649" s="6"/>
      <c r="S649" s="6"/>
      <c r="T649" s="6"/>
      <c r="U649" s="6"/>
      <c r="V649" s="6"/>
      <c r="W649" s="6"/>
      <c r="X649" s="14">
        <v>-8677</v>
      </c>
      <c r="Y649" s="6"/>
      <c r="Z649" s="4" t="s">
        <v>2148</v>
      </c>
      <c r="AA649" s="28" t="s">
        <v>2149</v>
      </c>
      <c r="AB649" s="28"/>
      <c r="AC649" s="28" t="s">
        <v>2149</v>
      </c>
      <c r="AD649" s="28"/>
      <c r="AE649" s="4"/>
      <c r="AF649" s="4" t="s">
        <v>94</v>
      </c>
      <c r="AG649" s="4"/>
      <c r="AH649" s="4"/>
      <c r="AI649" s="28" t="s">
        <v>83</v>
      </c>
      <c r="AJ649" s="28"/>
      <c r="AK649" s="28"/>
    </row>
    <row r="650" spans="1:39" s="1" customFormat="1" ht="45" customHeight="1" x14ac:dyDescent="0.15">
      <c r="A650" s="20">
        <v>200226</v>
      </c>
      <c r="B650" s="7" t="s">
        <v>2189</v>
      </c>
      <c r="C650" s="20">
        <v>1611</v>
      </c>
      <c r="D650" s="7" t="s">
        <v>504</v>
      </c>
      <c r="E650" s="7" t="s">
        <v>103</v>
      </c>
      <c r="F650" s="7" t="s">
        <v>83</v>
      </c>
      <c r="G650" s="7" t="s">
        <v>61</v>
      </c>
      <c r="H650" s="7" t="s">
        <v>83</v>
      </c>
      <c r="I650" s="20">
        <v>57887</v>
      </c>
      <c r="J650" s="7" t="s">
        <v>2670</v>
      </c>
      <c r="K650" s="8"/>
      <c r="L650" s="9"/>
      <c r="M650" s="9"/>
      <c r="N650" s="9"/>
      <c r="O650" s="9"/>
      <c r="P650" s="9">
        <v>3550</v>
      </c>
      <c r="Q650" s="9"/>
      <c r="R650" s="9"/>
      <c r="S650" s="9"/>
      <c r="T650" s="9"/>
      <c r="U650" s="9"/>
      <c r="V650" s="9"/>
      <c r="W650" s="9"/>
      <c r="X650" s="9">
        <v>3550</v>
      </c>
      <c r="Y650" s="9"/>
      <c r="Z650" s="7" t="s">
        <v>2671</v>
      </c>
      <c r="AA650" s="27" t="s">
        <v>2672</v>
      </c>
      <c r="AB650" s="27"/>
      <c r="AC650" s="27" t="s">
        <v>2672</v>
      </c>
      <c r="AD650" s="27"/>
      <c r="AE650" s="7"/>
      <c r="AF650" s="7" t="s">
        <v>94</v>
      </c>
      <c r="AG650" s="7" t="s">
        <v>69</v>
      </c>
      <c r="AH650" s="7"/>
      <c r="AI650" s="27" t="s">
        <v>70</v>
      </c>
      <c r="AJ650" s="27"/>
      <c r="AK650" s="27"/>
    </row>
    <row r="651" spans="1:39" s="1" customFormat="1" ht="45" customHeight="1" x14ac:dyDescent="0.15">
      <c r="A651" s="18">
        <v>200226</v>
      </c>
      <c r="B651" s="4" t="s">
        <v>2189</v>
      </c>
      <c r="C651" s="18">
        <v>1611</v>
      </c>
      <c r="D651" s="4" t="s">
        <v>504</v>
      </c>
      <c r="E651" s="4" t="s">
        <v>103</v>
      </c>
      <c r="F651" s="4" t="s">
        <v>83</v>
      </c>
      <c r="G651" s="4" t="s">
        <v>61</v>
      </c>
      <c r="H651" s="4" t="s">
        <v>83</v>
      </c>
      <c r="I651" s="18">
        <v>57889</v>
      </c>
      <c r="J651" s="4" t="s">
        <v>2673</v>
      </c>
      <c r="K651" s="5"/>
      <c r="L651" s="6"/>
      <c r="M651" s="6"/>
      <c r="N651" s="6"/>
      <c r="O651" s="6"/>
      <c r="P651" s="6">
        <v>15973</v>
      </c>
      <c r="Q651" s="6"/>
      <c r="R651" s="6"/>
      <c r="S651" s="6"/>
      <c r="T651" s="6"/>
      <c r="U651" s="6"/>
      <c r="V651" s="6"/>
      <c r="W651" s="6"/>
      <c r="X651" s="6">
        <v>15973</v>
      </c>
      <c r="Y651" s="6"/>
      <c r="Z651" s="4" t="s">
        <v>2674</v>
      </c>
      <c r="AA651" s="28" t="s">
        <v>2675</v>
      </c>
      <c r="AB651" s="28"/>
      <c r="AC651" s="28" t="s">
        <v>2676</v>
      </c>
      <c r="AD651" s="28"/>
      <c r="AE651" s="4"/>
      <c r="AF651" s="4" t="s">
        <v>94</v>
      </c>
      <c r="AG651" s="4" t="s">
        <v>69</v>
      </c>
      <c r="AH651" s="4"/>
      <c r="AI651" s="28" t="s">
        <v>70</v>
      </c>
      <c r="AJ651" s="28"/>
      <c r="AK651" s="28"/>
    </row>
    <row r="652" spans="1:39" s="1" customFormat="1" ht="45" customHeight="1" x14ac:dyDescent="0.15">
      <c r="A652" s="16" t="s">
        <v>3001</v>
      </c>
      <c r="B652" s="2" t="s">
        <v>10</v>
      </c>
      <c r="C652" s="16" t="s">
        <v>11</v>
      </c>
      <c r="D652" s="2" t="s">
        <v>12</v>
      </c>
      <c r="E652" s="2" t="s">
        <v>13</v>
      </c>
      <c r="F652" s="2" t="s">
        <v>14</v>
      </c>
      <c r="G652" s="2" t="s">
        <v>15</v>
      </c>
      <c r="H652" s="17" t="s">
        <v>16</v>
      </c>
      <c r="I652" s="16" t="s">
        <v>3002</v>
      </c>
      <c r="J652" s="2" t="s">
        <v>3003</v>
      </c>
      <c r="K652" s="3" t="s">
        <v>3004</v>
      </c>
      <c r="L652" s="3" t="s">
        <v>20</v>
      </c>
      <c r="M652" s="3" t="s">
        <v>21</v>
      </c>
      <c r="N652" s="3" t="s">
        <v>22</v>
      </c>
      <c r="O652" s="3" t="s">
        <v>3005</v>
      </c>
      <c r="P652" s="3" t="s">
        <v>3006</v>
      </c>
      <c r="Q652" s="3" t="s">
        <v>3007</v>
      </c>
      <c r="R652" s="3" t="s">
        <v>3008</v>
      </c>
      <c r="S652" s="3" t="s">
        <v>3009</v>
      </c>
      <c r="T652" s="3" t="s">
        <v>3010</v>
      </c>
      <c r="U652" s="3" t="s">
        <v>3011</v>
      </c>
      <c r="V652" s="3" t="s">
        <v>3012</v>
      </c>
      <c r="W652" s="3" t="s">
        <v>3013</v>
      </c>
      <c r="X652" s="3" t="s">
        <v>3014</v>
      </c>
      <c r="Y652" s="3" t="s">
        <v>3015</v>
      </c>
      <c r="Z652" s="16" t="s">
        <v>3016</v>
      </c>
      <c r="AA652" s="39" t="s">
        <v>3017</v>
      </c>
      <c r="AB652" s="39"/>
      <c r="AC652" s="39" t="s">
        <v>3018</v>
      </c>
      <c r="AD652" s="39"/>
      <c r="AE652" s="16" t="s">
        <v>3019</v>
      </c>
      <c r="AF652" s="16" t="s">
        <v>3020</v>
      </c>
      <c r="AG652" s="39" t="s">
        <v>3021</v>
      </c>
      <c r="AH652" s="39"/>
      <c r="AI652" s="39"/>
      <c r="AJ652" s="39"/>
      <c r="AK652" s="39" t="s">
        <v>2998</v>
      </c>
      <c r="AL652" s="39"/>
      <c r="AM652" s="39"/>
    </row>
    <row r="653" spans="1:39" s="1" customFormat="1" ht="45" customHeight="1" x14ac:dyDescent="0.15">
      <c r="A653" s="36">
        <v>200227</v>
      </c>
      <c r="B653" s="28" t="s">
        <v>398</v>
      </c>
      <c r="C653" s="18">
        <v>1913</v>
      </c>
      <c r="D653" s="28" t="s">
        <v>399</v>
      </c>
      <c r="E653" s="28" t="s">
        <v>103</v>
      </c>
      <c r="F653" s="28" t="s">
        <v>83</v>
      </c>
      <c r="G653" s="28" t="s">
        <v>61</v>
      </c>
      <c r="H653" s="28" t="s">
        <v>83</v>
      </c>
      <c r="I653" s="18">
        <v>56709</v>
      </c>
      <c r="J653" s="28" t="s">
        <v>400</v>
      </c>
      <c r="K653" s="33">
        <v>1</v>
      </c>
      <c r="L653" s="29">
        <v>119654</v>
      </c>
      <c r="M653" s="29">
        <v>43881</v>
      </c>
      <c r="N653" s="29">
        <v>23981</v>
      </c>
      <c r="O653" s="29"/>
      <c r="P653" s="29">
        <v>75000</v>
      </c>
      <c r="Q653" s="29"/>
      <c r="R653" s="29"/>
      <c r="S653" s="29"/>
      <c r="T653" s="29"/>
      <c r="U653" s="29"/>
      <c r="V653" s="29"/>
      <c r="W653" s="29"/>
      <c r="X653" s="29">
        <v>262516</v>
      </c>
      <c r="Y653" s="29"/>
      <c r="Z653" s="25" t="s">
        <v>401</v>
      </c>
      <c r="AA653" s="28" t="s">
        <v>402</v>
      </c>
      <c r="AB653" s="28"/>
      <c r="AC653" s="28" t="s">
        <v>403</v>
      </c>
      <c r="AD653" s="28"/>
      <c r="AE653" s="28"/>
      <c r="AF653" s="28" t="s">
        <v>67</v>
      </c>
      <c r="AG653" s="25" t="s">
        <v>404</v>
      </c>
      <c r="AH653" s="25"/>
      <c r="AI653" s="25"/>
      <c r="AJ653" s="25"/>
      <c r="AK653" s="28" t="s">
        <v>83</v>
      </c>
      <c r="AL653" s="28"/>
      <c r="AM653" s="28"/>
    </row>
    <row r="654" spans="1:39" s="1" customFormat="1" ht="45" customHeight="1" x14ac:dyDescent="0.15">
      <c r="A654" s="37">
        <v>200227</v>
      </c>
      <c r="B654" s="27" t="s">
        <v>398</v>
      </c>
      <c r="C654" s="20">
        <v>1913</v>
      </c>
      <c r="D654" s="27" t="s">
        <v>399</v>
      </c>
      <c r="E654" s="27" t="s">
        <v>238</v>
      </c>
      <c r="F654" s="27" t="s">
        <v>83</v>
      </c>
      <c r="G654" s="27" t="s">
        <v>61</v>
      </c>
      <c r="H654" s="27" t="s">
        <v>83</v>
      </c>
      <c r="I654" s="20">
        <v>56710</v>
      </c>
      <c r="J654" s="27" t="s">
        <v>406</v>
      </c>
      <c r="K654" s="34">
        <v>1</v>
      </c>
      <c r="L654" s="30">
        <v>124000</v>
      </c>
      <c r="M654" s="30">
        <v>24939</v>
      </c>
      <c r="N654" s="30">
        <v>10948</v>
      </c>
      <c r="O654" s="30"/>
      <c r="P654" s="30"/>
      <c r="Q654" s="30"/>
      <c r="R654" s="30"/>
      <c r="S654" s="30"/>
      <c r="T654" s="30"/>
      <c r="U654" s="30"/>
      <c r="V654" s="30"/>
      <c r="W654" s="30"/>
      <c r="X654" s="30">
        <v>159887</v>
      </c>
      <c r="Y654" s="30"/>
      <c r="Z654" s="26" t="s">
        <v>407</v>
      </c>
      <c r="AA654" s="27" t="s">
        <v>408</v>
      </c>
      <c r="AB654" s="27"/>
      <c r="AC654" s="27" t="s">
        <v>409</v>
      </c>
      <c r="AD654" s="27"/>
      <c r="AE654" s="27"/>
      <c r="AF654" s="27" t="s">
        <v>67</v>
      </c>
      <c r="AG654" s="26" t="s">
        <v>410</v>
      </c>
      <c r="AH654" s="26"/>
      <c r="AI654" s="26"/>
      <c r="AJ654" s="26"/>
      <c r="AK654" s="27" t="s">
        <v>83</v>
      </c>
      <c r="AL654" s="27"/>
      <c r="AM654" s="27"/>
    </row>
    <row r="655" spans="1:39" s="1" customFormat="1" ht="45" customHeight="1" x14ac:dyDescent="0.15">
      <c r="A655" s="36">
        <v>200227</v>
      </c>
      <c r="B655" s="28" t="s">
        <v>398</v>
      </c>
      <c r="C655" s="18">
        <v>1913</v>
      </c>
      <c r="D655" s="28" t="s">
        <v>399</v>
      </c>
      <c r="E655" s="28" t="s">
        <v>72</v>
      </c>
      <c r="F655" s="28" t="s">
        <v>83</v>
      </c>
      <c r="G655" s="28" t="s">
        <v>104</v>
      </c>
      <c r="H655" s="28" t="s">
        <v>83</v>
      </c>
      <c r="I655" s="18">
        <v>56721</v>
      </c>
      <c r="J655" s="28" t="s">
        <v>439</v>
      </c>
      <c r="K655" s="33"/>
      <c r="L655" s="29"/>
      <c r="M655" s="29"/>
      <c r="N655" s="29"/>
      <c r="O655" s="29"/>
      <c r="P655" s="29">
        <v>100000</v>
      </c>
      <c r="Q655" s="29"/>
      <c r="R655" s="29"/>
      <c r="S655" s="29"/>
      <c r="T655" s="29"/>
      <c r="U655" s="29"/>
      <c r="V655" s="29"/>
      <c r="W655" s="29"/>
      <c r="X655" s="29">
        <v>100000</v>
      </c>
      <c r="Y655" s="29"/>
      <c r="Z655" s="25" t="s">
        <v>440</v>
      </c>
      <c r="AA655" s="28" t="s">
        <v>441</v>
      </c>
      <c r="AB655" s="28"/>
      <c r="AC655" s="28" t="s">
        <v>442</v>
      </c>
      <c r="AD655" s="28"/>
      <c r="AE655" s="28"/>
      <c r="AF655" s="28" t="s">
        <v>67</v>
      </c>
      <c r="AG655" s="25" t="s">
        <v>443</v>
      </c>
      <c r="AH655" s="25"/>
      <c r="AI655" s="25"/>
      <c r="AJ655" s="25"/>
      <c r="AK655" s="28" t="s">
        <v>83</v>
      </c>
      <c r="AL655" s="28"/>
      <c r="AM655" s="28"/>
    </row>
    <row r="656" spans="1:39" s="1" customFormat="1" ht="45" customHeight="1" x14ac:dyDescent="0.15">
      <c r="A656" s="37">
        <v>200227</v>
      </c>
      <c r="B656" s="27" t="s">
        <v>398</v>
      </c>
      <c r="C656" s="20">
        <v>1913</v>
      </c>
      <c r="D656" s="27" t="s">
        <v>399</v>
      </c>
      <c r="E656" s="27" t="s">
        <v>126</v>
      </c>
      <c r="F656" s="27" t="s">
        <v>83</v>
      </c>
      <c r="G656" s="27" t="s">
        <v>61</v>
      </c>
      <c r="H656" s="27" t="s">
        <v>83</v>
      </c>
      <c r="I656" s="20">
        <v>56722</v>
      </c>
      <c r="J656" s="27" t="s">
        <v>444</v>
      </c>
      <c r="K656" s="34"/>
      <c r="L656" s="30"/>
      <c r="M656" s="30"/>
      <c r="N656" s="30"/>
      <c r="O656" s="30"/>
      <c r="P656" s="30">
        <v>55000</v>
      </c>
      <c r="Q656" s="30"/>
      <c r="R656" s="30"/>
      <c r="S656" s="30"/>
      <c r="T656" s="30"/>
      <c r="U656" s="30"/>
      <c r="V656" s="30"/>
      <c r="W656" s="30"/>
      <c r="X656" s="30">
        <v>55000</v>
      </c>
      <c r="Y656" s="30"/>
      <c r="Z656" s="26" t="s">
        <v>445</v>
      </c>
      <c r="AA656" s="27" t="s">
        <v>446</v>
      </c>
      <c r="AB656" s="27"/>
      <c r="AC656" s="27" t="s">
        <v>447</v>
      </c>
      <c r="AD656" s="27"/>
      <c r="AE656" s="27"/>
      <c r="AF656" s="27" t="s">
        <v>94</v>
      </c>
      <c r="AG656" s="26" t="s">
        <v>448</v>
      </c>
      <c r="AH656" s="26"/>
      <c r="AI656" s="26"/>
      <c r="AJ656" s="26"/>
      <c r="AK656" s="27" t="s">
        <v>83</v>
      </c>
      <c r="AL656" s="27"/>
      <c r="AM656" s="27"/>
    </row>
    <row r="657" spans="1:39" s="1" customFormat="1" ht="45" customHeight="1" x14ac:dyDescent="0.15">
      <c r="A657" s="36">
        <v>200227</v>
      </c>
      <c r="B657" s="28" t="s">
        <v>398</v>
      </c>
      <c r="C657" s="18">
        <v>1913</v>
      </c>
      <c r="D657" s="28" t="s">
        <v>399</v>
      </c>
      <c r="E657" s="28" t="s">
        <v>449</v>
      </c>
      <c r="F657" s="28" t="s">
        <v>83</v>
      </c>
      <c r="G657" s="28" t="s">
        <v>160</v>
      </c>
      <c r="H657" s="28" t="s">
        <v>83</v>
      </c>
      <c r="I657" s="18">
        <v>56723</v>
      </c>
      <c r="J657" s="28" t="s">
        <v>450</v>
      </c>
      <c r="K657" s="33"/>
      <c r="L657" s="29"/>
      <c r="M657" s="29"/>
      <c r="N657" s="29"/>
      <c r="O657" s="29"/>
      <c r="P657" s="29">
        <v>46000</v>
      </c>
      <c r="Q657" s="29"/>
      <c r="R657" s="29"/>
      <c r="S657" s="29"/>
      <c r="T657" s="29"/>
      <c r="U657" s="29"/>
      <c r="V657" s="29"/>
      <c r="W657" s="29"/>
      <c r="X657" s="29">
        <v>46000</v>
      </c>
      <c r="Y657" s="29">
        <v>46000</v>
      </c>
      <c r="Z657" s="25" t="s">
        <v>451</v>
      </c>
      <c r="AA657" s="28" t="s">
        <v>452</v>
      </c>
      <c r="AB657" s="28"/>
      <c r="AC657" s="28" t="s">
        <v>453</v>
      </c>
      <c r="AD657" s="28"/>
      <c r="AE657" s="28"/>
      <c r="AF657" s="28" t="s">
        <v>94</v>
      </c>
      <c r="AG657" s="28" t="s">
        <v>454</v>
      </c>
      <c r="AH657" s="28"/>
      <c r="AI657" s="28"/>
      <c r="AJ657" s="28"/>
      <c r="AK657" s="28" t="s">
        <v>83</v>
      </c>
      <c r="AL657" s="28"/>
      <c r="AM657" s="28"/>
    </row>
    <row r="658" spans="1:39" s="1" customFormat="1" ht="45" customHeight="1" x14ac:dyDescent="0.15">
      <c r="A658" s="20">
        <v>200227</v>
      </c>
      <c r="B658" s="7" t="s">
        <v>398</v>
      </c>
      <c r="C658" s="20">
        <v>1913</v>
      </c>
      <c r="D658" s="7" t="s">
        <v>399</v>
      </c>
      <c r="E658" s="7" t="s">
        <v>59</v>
      </c>
      <c r="F658" s="7" t="s">
        <v>83</v>
      </c>
      <c r="G658" s="7" t="s">
        <v>89</v>
      </c>
      <c r="H658" s="7" t="s">
        <v>83</v>
      </c>
      <c r="I658" s="20">
        <v>56725</v>
      </c>
      <c r="J658" s="7" t="s">
        <v>455</v>
      </c>
      <c r="K658" s="8"/>
      <c r="L658" s="9"/>
      <c r="M658" s="9"/>
      <c r="N658" s="9"/>
      <c r="O658" s="9"/>
      <c r="P658" s="9"/>
      <c r="Q658" s="9"/>
      <c r="R658" s="9"/>
      <c r="S658" s="9"/>
      <c r="T658" s="9"/>
      <c r="U658" s="9"/>
      <c r="V658" s="9"/>
      <c r="W658" s="9"/>
      <c r="X658" s="9"/>
      <c r="Y658" s="9">
        <v>960000</v>
      </c>
      <c r="Z658" s="21" t="s">
        <v>456</v>
      </c>
      <c r="AA658" s="27" t="s">
        <v>457</v>
      </c>
      <c r="AB658" s="27"/>
      <c r="AC658" s="27" t="s">
        <v>458</v>
      </c>
      <c r="AD658" s="27"/>
      <c r="AE658" s="7"/>
      <c r="AF658" s="7" t="s">
        <v>94</v>
      </c>
      <c r="AG658" s="27" t="s">
        <v>459</v>
      </c>
      <c r="AH658" s="27"/>
      <c r="AI658" s="27"/>
      <c r="AJ658" s="27"/>
      <c r="AK658" s="27" t="s">
        <v>83</v>
      </c>
      <c r="AL658" s="27"/>
      <c r="AM658" s="27"/>
    </row>
    <row r="659" spans="1:39" s="1" customFormat="1" ht="45" customHeight="1" x14ac:dyDescent="0.15">
      <c r="A659" s="18">
        <v>200227</v>
      </c>
      <c r="B659" s="4" t="s">
        <v>398</v>
      </c>
      <c r="C659" s="18">
        <v>1913</v>
      </c>
      <c r="D659" s="4" t="s">
        <v>399</v>
      </c>
      <c r="E659" s="4" t="s">
        <v>245</v>
      </c>
      <c r="F659" s="4" t="s">
        <v>83</v>
      </c>
      <c r="G659" s="4" t="s">
        <v>89</v>
      </c>
      <c r="H659" s="4" t="s">
        <v>83</v>
      </c>
      <c r="I659" s="18">
        <v>56726</v>
      </c>
      <c r="J659" s="4" t="s">
        <v>460</v>
      </c>
      <c r="K659" s="5"/>
      <c r="L659" s="6"/>
      <c r="M659" s="6"/>
      <c r="N659" s="6"/>
      <c r="O659" s="6"/>
      <c r="P659" s="6"/>
      <c r="Q659" s="6"/>
      <c r="R659" s="6"/>
      <c r="S659" s="6"/>
      <c r="T659" s="6"/>
      <c r="U659" s="6"/>
      <c r="V659" s="6"/>
      <c r="W659" s="6"/>
      <c r="X659" s="6"/>
      <c r="Y659" s="6">
        <v>1500000</v>
      </c>
      <c r="Z659" s="4" t="s">
        <v>461</v>
      </c>
      <c r="AA659" s="28" t="s">
        <v>462</v>
      </c>
      <c r="AB659" s="28"/>
      <c r="AC659" s="28" t="s">
        <v>463</v>
      </c>
      <c r="AD659" s="28"/>
      <c r="AE659" s="4"/>
      <c r="AF659" s="4" t="s">
        <v>94</v>
      </c>
      <c r="AG659" s="28" t="s">
        <v>464</v>
      </c>
      <c r="AH659" s="28"/>
      <c r="AI659" s="28"/>
      <c r="AJ659" s="28"/>
      <c r="AK659" s="28" t="s">
        <v>83</v>
      </c>
      <c r="AL659" s="28"/>
      <c r="AM659" s="28"/>
    </row>
    <row r="660" spans="1:39" s="1" customFormat="1" ht="45" customHeight="1" x14ac:dyDescent="0.15">
      <c r="A660" s="37">
        <v>200227</v>
      </c>
      <c r="B660" s="27" t="s">
        <v>398</v>
      </c>
      <c r="C660" s="20">
        <v>1913</v>
      </c>
      <c r="D660" s="27" t="s">
        <v>399</v>
      </c>
      <c r="E660" s="27" t="s">
        <v>465</v>
      </c>
      <c r="F660" s="27" t="s">
        <v>83</v>
      </c>
      <c r="G660" s="27" t="s">
        <v>160</v>
      </c>
      <c r="H660" s="27" t="s">
        <v>83</v>
      </c>
      <c r="I660" s="20">
        <v>56728</v>
      </c>
      <c r="J660" s="27" t="s">
        <v>466</v>
      </c>
      <c r="K660" s="34"/>
      <c r="L660" s="30"/>
      <c r="M660" s="30"/>
      <c r="N660" s="30"/>
      <c r="O660" s="30"/>
      <c r="P660" s="30">
        <v>376461</v>
      </c>
      <c r="Q660" s="30"/>
      <c r="R660" s="30"/>
      <c r="S660" s="30"/>
      <c r="T660" s="30"/>
      <c r="U660" s="30"/>
      <c r="V660" s="30"/>
      <c r="W660" s="30"/>
      <c r="X660" s="30">
        <v>376461</v>
      </c>
      <c r="Y660" s="30"/>
      <c r="Z660" s="26" t="s">
        <v>467</v>
      </c>
      <c r="AA660" s="26" t="s">
        <v>468</v>
      </c>
      <c r="AB660" s="26"/>
      <c r="AC660" s="27" t="s">
        <v>469</v>
      </c>
      <c r="AD660" s="27"/>
      <c r="AE660" s="27"/>
      <c r="AF660" s="27" t="s">
        <v>94</v>
      </c>
      <c r="AG660" s="27" t="s">
        <v>470</v>
      </c>
      <c r="AH660" s="27"/>
      <c r="AI660" s="27"/>
      <c r="AJ660" s="27"/>
      <c r="AK660" s="27" t="s">
        <v>83</v>
      </c>
      <c r="AL660" s="27"/>
      <c r="AM660" s="27"/>
    </row>
    <row r="661" spans="1:39" s="1" customFormat="1" ht="45" customHeight="1" x14ac:dyDescent="0.15">
      <c r="A661" s="18">
        <v>200227</v>
      </c>
      <c r="B661" s="4" t="s">
        <v>398</v>
      </c>
      <c r="C661" s="18">
        <v>1913</v>
      </c>
      <c r="D661" s="4" t="s">
        <v>399</v>
      </c>
      <c r="E661" s="4" t="s">
        <v>335</v>
      </c>
      <c r="F661" s="4" t="s">
        <v>83</v>
      </c>
      <c r="G661" s="4" t="s">
        <v>89</v>
      </c>
      <c r="H661" s="4" t="s">
        <v>83</v>
      </c>
      <c r="I661" s="18">
        <v>56863</v>
      </c>
      <c r="J661" s="4" t="s">
        <v>838</v>
      </c>
      <c r="K661" s="5"/>
      <c r="L661" s="6"/>
      <c r="M661" s="6"/>
      <c r="N661" s="6"/>
      <c r="O661" s="6"/>
      <c r="P661" s="6"/>
      <c r="Q661" s="6"/>
      <c r="R661" s="6"/>
      <c r="S661" s="6"/>
      <c r="T661" s="6"/>
      <c r="U661" s="6"/>
      <c r="V661" s="6"/>
      <c r="W661" s="6"/>
      <c r="X661" s="6"/>
      <c r="Y661" s="6">
        <v>1284412</v>
      </c>
      <c r="Z661" s="19" t="s">
        <v>839</v>
      </c>
      <c r="AA661" s="28" t="s">
        <v>840</v>
      </c>
      <c r="AB661" s="28"/>
      <c r="AC661" s="28" t="s">
        <v>841</v>
      </c>
      <c r="AD661" s="28"/>
      <c r="AE661" s="4"/>
      <c r="AF661" s="4" t="s">
        <v>94</v>
      </c>
      <c r="AG661" s="28" t="s">
        <v>842</v>
      </c>
      <c r="AH661" s="28"/>
      <c r="AI661" s="28"/>
      <c r="AJ661" s="28"/>
      <c r="AK661" s="28" t="s">
        <v>83</v>
      </c>
      <c r="AL661" s="28"/>
      <c r="AM661" s="28"/>
    </row>
    <row r="662" spans="1:39" s="1" customFormat="1" ht="45" customHeight="1" x14ac:dyDescent="0.15">
      <c r="A662" s="20">
        <v>200227</v>
      </c>
      <c r="B662" s="7" t="s">
        <v>398</v>
      </c>
      <c r="C662" s="20">
        <v>1913</v>
      </c>
      <c r="D662" s="7" t="s">
        <v>399</v>
      </c>
      <c r="E662" s="7" t="s">
        <v>83</v>
      </c>
      <c r="F662" s="7" t="s">
        <v>83</v>
      </c>
      <c r="G662" s="7" t="s">
        <v>83</v>
      </c>
      <c r="H662" s="7" t="s">
        <v>83</v>
      </c>
      <c r="I662" s="20">
        <v>57565</v>
      </c>
      <c r="J662" s="7" t="s">
        <v>2191</v>
      </c>
      <c r="K662" s="8"/>
      <c r="L662" s="13">
        <v>-9933</v>
      </c>
      <c r="M662" s="9"/>
      <c r="N662" s="9"/>
      <c r="O662" s="9"/>
      <c r="P662" s="9"/>
      <c r="Q662" s="9"/>
      <c r="R662" s="9"/>
      <c r="S662" s="9"/>
      <c r="T662" s="9"/>
      <c r="U662" s="9"/>
      <c r="V662" s="9"/>
      <c r="W662" s="9"/>
      <c r="X662" s="13">
        <v>-9933</v>
      </c>
      <c r="Y662" s="9"/>
      <c r="Z662" s="7" t="s">
        <v>2148</v>
      </c>
      <c r="AA662" s="27" t="s">
        <v>2149</v>
      </c>
      <c r="AB662" s="27"/>
      <c r="AC662" s="27" t="s">
        <v>2149</v>
      </c>
      <c r="AD662" s="27"/>
      <c r="AE662" s="7"/>
      <c r="AF662" s="7" t="s">
        <v>94</v>
      </c>
      <c r="AG662" s="27"/>
      <c r="AH662" s="27"/>
      <c r="AI662" s="27"/>
      <c r="AJ662" s="27"/>
      <c r="AK662" s="27" t="s">
        <v>83</v>
      </c>
      <c r="AL662" s="27"/>
      <c r="AM662" s="27"/>
    </row>
    <row r="663" spans="1:39" s="1" customFormat="1" ht="45" customHeight="1" x14ac:dyDescent="0.15">
      <c r="A663" s="18">
        <v>200227</v>
      </c>
      <c r="B663" s="4" t="s">
        <v>398</v>
      </c>
      <c r="C663" s="18">
        <v>1913</v>
      </c>
      <c r="D663" s="4" t="s">
        <v>399</v>
      </c>
      <c r="E663" s="4" t="s">
        <v>83</v>
      </c>
      <c r="F663" s="4" t="s">
        <v>83</v>
      </c>
      <c r="G663" s="4" t="s">
        <v>61</v>
      </c>
      <c r="H663" s="4" t="s">
        <v>83</v>
      </c>
      <c r="I663" s="18">
        <v>57777</v>
      </c>
      <c r="J663" s="4" t="s">
        <v>2558</v>
      </c>
      <c r="K663" s="5"/>
      <c r="L663" s="6"/>
      <c r="M663" s="6"/>
      <c r="N663" s="6"/>
      <c r="O663" s="6"/>
      <c r="P663" s="6"/>
      <c r="Q663" s="6"/>
      <c r="R663" s="6"/>
      <c r="S663" s="6"/>
      <c r="T663" s="6"/>
      <c r="U663" s="6"/>
      <c r="V663" s="6">
        <v>1000000</v>
      </c>
      <c r="W663" s="6"/>
      <c r="X663" s="6">
        <v>1000000</v>
      </c>
      <c r="Y663" s="6"/>
      <c r="Z663" s="4" t="s">
        <v>2559</v>
      </c>
      <c r="AA663" s="28" t="s">
        <v>2560</v>
      </c>
      <c r="AB663" s="28"/>
      <c r="AC663" s="28" t="s">
        <v>2559</v>
      </c>
      <c r="AD663" s="28"/>
      <c r="AE663" s="4"/>
      <c r="AF663" s="4" t="s">
        <v>94</v>
      </c>
      <c r="AG663" s="28"/>
      <c r="AH663" s="28"/>
      <c r="AI663" s="28"/>
      <c r="AJ663" s="28"/>
      <c r="AK663" s="28" t="s">
        <v>83</v>
      </c>
      <c r="AL663" s="28"/>
      <c r="AM663" s="28"/>
    </row>
    <row r="664" spans="1:39" s="1" customFormat="1" ht="45" customHeight="1" x14ac:dyDescent="0.15">
      <c r="A664" s="37">
        <v>200227</v>
      </c>
      <c r="B664" s="27" t="s">
        <v>398</v>
      </c>
      <c r="C664" s="20">
        <v>1913</v>
      </c>
      <c r="D664" s="27" t="s">
        <v>399</v>
      </c>
      <c r="E664" s="27" t="s">
        <v>72</v>
      </c>
      <c r="F664" s="27" t="s">
        <v>83</v>
      </c>
      <c r="G664" s="27" t="s">
        <v>61</v>
      </c>
      <c r="H664" s="27" t="s">
        <v>83</v>
      </c>
      <c r="I664" s="20">
        <v>57783</v>
      </c>
      <c r="J664" s="27" t="s">
        <v>2572</v>
      </c>
      <c r="K664" s="34">
        <v>1</v>
      </c>
      <c r="L664" s="30">
        <v>119654</v>
      </c>
      <c r="M664" s="30">
        <v>43881</v>
      </c>
      <c r="N664" s="30">
        <v>23981</v>
      </c>
      <c r="O664" s="30"/>
      <c r="P664" s="30">
        <v>86773</v>
      </c>
      <c r="Q664" s="30"/>
      <c r="R664" s="30"/>
      <c r="S664" s="30"/>
      <c r="T664" s="30"/>
      <c r="U664" s="30"/>
      <c r="V664" s="30"/>
      <c r="W664" s="30"/>
      <c r="X664" s="30">
        <v>274289</v>
      </c>
      <c r="Y664" s="30"/>
      <c r="Z664" s="26" t="s">
        <v>2573</v>
      </c>
      <c r="AA664" s="27" t="s">
        <v>2574</v>
      </c>
      <c r="AB664" s="27"/>
      <c r="AC664" s="27" t="s">
        <v>2575</v>
      </c>
      <c r="AD664" s="27"/>
      <c r="AE664" s="27"/>
      <c r="AF664" s="27" t="s">
        <v>67</v>
      </c>
      <c r="AG664" s="26" t="s">
        <v>2576</v>
      </c>
      <c r="AH664" s="26"/>
      <c r="AI664" s="26"/>
      <c r="AJ664" s="26"/>
      <c r="AK664" s="27" t="s">
        <v>83</v>
      </c>
      <c r="AL664" s="27"/>
      <c r="AM664" s="27"/>
    </row>
    <row r="665" spans="1:39" s="1" customFormat="1" ht="45" customHeight="1" x14ac:dyDescent="0.15">
      <c r="A665" s="36">
        <v>200227</v>
      </c>
      <c r="B665" s="28" t="s">
        <v>398</v>
      </c>
      <c r="C665" s="18">
        <v>1913</v>
      </c>
      <c r="D665" s="28" t="s">
        <v>399</v>
      </c>
      <c r="E665" s="28" t="s">
        <v>83</v>
      </c>
      <c r="F665" s="28" t="s">
        <v>83</v>
      </c>
      <c r="G665" s="28" t="s">
        <v>104</v>
      </c>
      <c r="H665" s="28" t="s">
        <v>83</v>
      </c>
      <c r="I665" s="18">
        <v>57841</v>
      </c>
      <c r="J665" s="28" t="s">
        <v>2646</v>
      </c>
      <c r="K665" s="33"/>
      <c r="L665" s="29"/>
      <c r="M665" s="29"/>
      <c r="N665" s="29">
        <v>3900</v>
      </c>
      <c r="O665" s="29"/>
      <c r="P665" s="29"/>
      <c r="Q665" s="29"/>
      <c r="R665" s="29"/>
      <c r="S665" s="29"/>
      <c r="T665" s="29"/>
      <c r="U665" s="29"/>
      <c r="V665" s="29"/>
      <c r="W665" s="29"/>
      <c r="X665" s="29">
        <v>3900</v>
      </c>
      <c r="Y665" s="29"/>
      <c r="Z665" s="25" t="s">
        <v>2647</v>
      </c>
      <c r="AA665" s="28" t="s">
        <v>2648</v>
      </c>
      <c r="AB665" s="28"/>
      <c r="AC665" s="25" t="s">
        <v>2647</v>
      </c>
      <c r="AD665" s="25"/>
      <c r="AE665" s="28"/>
      <c r="AF665" s="28" t="s">
        <v>94</v>
      </c>
      <c r="AG665" s="28"/>
      <c r="AH665" s="28"/>
      <c r="AI665" s="28"/>
      <c r="AJ665" s="28"/>
      <c r="AK665" s="28" t="s">
        <v>83</v>
      </c>
      <c r="AL665" s="28"/>
      <c r="AM665" s="28"/>
    </row>
    <row r="666" spans="1:39" s="1" customFormat="1" ht="45" customHeight="1" x14ac:dyDescent="0.15">
      <c r="A666" s="37">
        <v>200227</v>
      </c>
      <c r="B666" s="27" t="s">
        <v>398</v>
      </c>
      <c r="C666" s="20">
        <v>1913</v>
      </c>
      <c r="D666" s="27" t="s">
        <v>399</v>
      </c>
      <c r="E666" s="27" t="s">
        <v>103</v>
      </c>
      <c r="F666" s="27" t="s">
        <v>83</v>
      </c>
      <c r="G666" s="27" t="s">
        <v>89</v>
      </c>
      <c r="H666" s="27" t="s">
        <v>83</v>
      </c>
      <c r="I666" s="20">
        <v>57942</v>
      </c>
      <c r="J666" s="27" t="s">
        <v>2782</v>
      </c>
      <c r="K666" s="34">
        <v>2</v>
      </c>
      <c r="L666" s="30">
        <v>91148</v>
      </c>
      <c r="M666" s="30">
        <v>30866</v>
      </c>
      <c r="N666" s="30">
        <v>17662</v>
      </c>
      <c r="O666" s="30"/>
      <c r="P666" s="30"/>
      <c r="Q666" s="30"/>
      <c r="R666" s="30"/>
      <c r="S666" s="30"/>
      <c r="T666" s="30"/>
      <c r="U666" s="30"/>
      <c r="V666" s="30">
        <v>0</v>
      </c>
      <c r="W666" s="30"/>
      <c r="X666" s="30">
        <v>139676</v>
      </c>
      <c r="Y666" s="32">
        <v>-1500000</v>
      </c>
      <c r="Z666" s="26" t="s">
        <v>2783</v>
      </c>
      <c r="AA666" s="27" t="s">
        <v>2784</v>
      </c>
      <c r="AB666" s="27"/>
      <c r="AC666" s="27" t="s">
        <v>2785</v>
      </c>
      <c r="AD666" s="27"/>
      <c r="AE666" s="27"/>
      <c r="AF666" s="27" t="s">
        <v>67</v>
      </c>
      <c r="AG666" s="27"/>
      <c r="AH666" s="27"/>
      <c r="AI666" s="27"/>
      <c r="AJ666" s="27"/>
      <c r="AK666" s="27" t="s">
        <v>70</v>
      </c>
      <c r="AL666" s="27"/>
      <c r="AM666" s="27"/>
    </row>
    <row r="667" spans="1:39" s="1" customFormat="1" ht="45" customHeight="1" x14ac:dyDescent="0.15">
      <c r="A667" s="16" t="s">
        <v>3001</v>
      </c>
      <c r="B667" s="2" t="s">
        <v>10</v>
      </c>
      <c r="C667" s="16" t="s">
        <v>11</v>
      </c>
      <c r="D667" s="2" t="s">
        <v>12</v>
      </c>
      <c r="E667" s="2" t="s">
        <v>13</v>
      </c>
      <c r="F667" s="2" t="s">
        <v>14</v>
      </c>
      <c r="G667" s="2" t="s">
        <v>15</v>
      </c>
      <c r="H667" s="17" t="s">
        <v>16</v>
      </c>
      <c r="I667" s="16" t="s">
        <v>3002</v>
      </c>
      <c r="J667" s="2" t="s">
        <v>3003</v>
      </c>
      <c r="K667" s="3" t="s">
        <v>3004</v>
      </c>
      <c r="L667" s="3" t="s">
        <v>20</v>
      </c>
      <c r="M667" s="3" t="s">
        <v>21</v>
      </c>
      <c r="N667" s="3" t="s">
        <v>22</v>
      </c>
      <c r="O667" s="3" t="s">
        <v>3005</v>
      </c>
      <c r="P667" s="3" t="s">
        <v>3006</v>
      </c>
      <c r="Q667" s="3" t="s">
        <v>3007</v>
      </c>
      <c r="R667" s="3" t="s">
        <v>3008</v>
      </c>
      <c r="S667" s="3" t="s">
        <v>3009</v>
      </c>
      <c r="T667" s="3" t="s">
        <v>3010</v>
      </c>
      <c r="U667" s="3" t="s">
        <v>3011</v>
      </c>
      <c r="V667" s="3" t="s">
        <v>3012</v>
      </c>
      <c r="W667" s="3" t="s">
        <v>3013</v>
      </c>
      <c r="X667" s="3" t="s">
        <v>3014</v>
      </c>
      <c r="Y667" s="3" t="s">
        <v>3015</v>
      </c>
      <c r="Z667" s="16" t="s">
        <v>3016</v>
      </c>
      <c r="AA667" s="39" t="s">
        <v>3017</v>
      </c>
      <c r="AB667" s="39"/>
      <c r="AC667" s="39" t="s">
        <v>3018</v>
      </c>
      <c r="AD667" s="39"/>
      <c r="AE667" s="16" t="s">
        <v>3019</v>
      </c>
      <c r="AF667" s="16" t="s">
        <v>3020</v>
      </c>
      <c r="AG667" s="16" t="s">
        <v>3021</v>
      </c>
      <c r="AH667" s="16"/>
      <c r="AI667" s="39" t="s">
        <v>2998</v>
      </c>
      <c r="AJ667" s="39"/>
      <c r="AK667" s="39"/>
    </row>
    <row r="668" spans="1:39" s="1" customFormat="1" ht="45" customHeight="1" x14ac:dyDescent="0.15">
      <c r="A668" s="18">
        <v>200228</v>
      </c>
      <c r="B668" s="4" t="s">
        <v>1625</v>
      </c>
      <c r="C668" s="18">
        <v>9913</v>
      </c>
      <c r="D668" s="4" t="s">
        <v>1553</v>
      </c>
      <c r="E668" s="4" t="s">
        <v>83</v>
      </c>
      <c r="F668" s="4" t="s">
        <v>83</v>
      </c>
      <c r="G668" s="4" t="s">
        <v>89</v>
      </c>
      <c r="H668" s="4" t="s">
        <v>83</v>
      </c>
      <c r="I668" s="18">
        <v>57293</v>
      </c>
      <c r="J668" s="4" t="s">
        <v>1626</v>
      </c>
      <c r="K668" s="5"/>
      <c r="L668" s="6"/>
      <c r="M668" s="6"/>
      <c r="N668" s="6"/>
      <c r="O668" s="6"/>
      <c r="P668" s="6"/>
      <c r="Q668" s="6"/>
      <c r="R668" s="6"/>
      <c r="S668" s="6"/>
      <c r="T668" s="6"/>
      <c r="U668" s="6"/>
      <c r="V668" s="6"/>
      <c r="W668" s="6"/>
      <c r="X668" s="6"/>
      <c r="Y668" s="6">
        <v>2000</v>
      </c>
      <c r="Z668" s="4" t="s">
        <v>1627</v>
      </c>
      <c r="AA668" s="28" t="s">
        <v>1628</v>
      </c>
      <c r="AB668" s="28"/>
      <c r="AC668" s="28" t="s">
        <v>1629</v>
      </c>
      <c r="AD668" s="28"/>
      <c r="AE668" s="4"/>
      <c r="AF668" s="4" t="s">
        <v>94</v>
      </c>
      <c r="AG668" s="4" t="s">
        <v>69</v>
      </c>
      <c r="AH668" s="4"/>
      <c r="AI668" s="28" t="s">
        <v>83</v>
      </c>
      <c r="AJ668" s="28"/>
      <c r="AK668" s="28"/>
    </row>
    <row r="669" spans="1:39" s="1" customFormat="1" ht="45" customHeight="1" x14ac:dyDescent="0.15">
      <c r="A669" s="20">
        <v>200228</v>
      </c>
      <c r="B669" s="7" t="s">
        <v>1625</v>
      </c>
      <c r="C669" s="20">
        <v>9913</v>
      </c>
      <c r="D669" s="7" t="s">
        <v>1553</v>
      </c>
      <c r="E669" s="7" t="s">
        <v>83</v>
      </c>
      <c r="F669" s="7" t="s">
        <v>83</v>
      </c>
      <c r="G669" s="7" t="s">
        <v>142</v>
      </c>
      <c r="H669" s="7" t="s">
        <v>83</v>
      </c>
      <c r="I669" s="20">
        <v>57489</v>
      </c>
      <c r="J669" s="7" t="s">
        <v>2047</v>
      </c>
      <c r="K669" s="8"/>
      <c r="L669" s="9"/>
      <c r="M669" s="9"/>
      <c r="N669" s="9"/>
      <c r="O669" s="9"/>
      <c r="P669" s="13">
        <v>-5212</v>
      </c>
      <c r="Q669" s="9"/>
      <c r="R669" s="9"/>
      <c r="S669" s="9"/>
      <c r="T669" s="9"/>
      <c r="U669" s="9"/>
      <c r="V669" s="9"/>
      <c r="W669" s="9"/>
      <c r="X669" s="13">
        <v>-5212</v>
      </c>
      <c r="Y669" s="9"/>
      <c r="Z669" s="7" t="s">
        <v>2048</v>
      </c>
      <c r="AA669" s="27" t="s">
        <v>2049</v>
      </c>
      <c r="AB669" s="27"/>
      <c r="AC669" s="27" t="s">
        <v>2050</v>
      </c>
      <c r="AD669" s="27"/>
      <c r="AE669" s="7"/>
      <c r="AF669" s="7" t="s">
        <v>94</v>
      </c>
      <c r="AG669" s="7"/>
      <c r="AH669" s="7"/>
      <c r="AI669" s="27" t="s">
        <v>83</v>
      </c>
      <c r="AJ669" s="27"/>
      <c r="AK669" s="27"/>
    </row>
    <row r="670" spans="1:39" s="1" customFormat="1" ht="45" customHeight="1" x14ac:dyDescent="0.15">
      <c r="A670" s="18">
        <v>200228</v>
      </c>
      <c r="B670" s="4" t="s">
        <v>1625</v>
      </c>
      <c r="C670" s="18">
        <v>9913</v>
      </c>
      <c r="D670" s="4" t="s">
        <v>1553</v>
      </c>
      <c r="E670" s="4" t="s">
        <v>83</v>
      </c>
      <c r="F670" s="4" t="s">
        <v>83</v>
      </c>
      <c r="G670" s="4" t="s">
        <v>89</v>
      </c>
      <c r="H670" s="4" t="s">
        <v>83</v>
      </c>
      <c r="I670" s="18">
        <v>57597</v>
      </c>
      <c r="J670" s="4" t="s">
        <v>2241</v>
      </c>
      <c r="K670" s="5"/>
      <c r="L670" s="6"/>
      <c r="M670" s="6"/>
      <c r="N670" s="6"/>
      <c r="O670" s="6"/>
      <c r="P670" s="6"/>
      <c r="Q670" s="6"/>
      <c r="R670" s="6"/>
      <c r="S670" s="6"/>
      <c r="T670" s="6"/>
      <c r="U670" s="6"/>
      <c r="V670" s="6"/>
      <c r="W670" s="6"/>
      <c r="X670" s="6"/>
      <c r="Y670" s="6">
        <v>2300</v>
      </c>
      <c r="Z670" s="4" t="s">
        <v>2242</v>
      </c>
      <c r="AA670" s="28" t="s">
        <v>1628</v>
      </c>
      <c r="AB670" s="28"/>
      <c r="AC670" s="28" t="s">
        <v>2243</v>
      </c>
      <c r="AD670" s="28"/>
      <c r="AE670" s="4"/>
      <c r="AF670" s="4" t="s">
        <v>94</v>
      </c>
      <c r="AG670" s="4" t="s">
        <v>69</v>
      </c>
      <c r="AH670" s="4"/>
      <c r="AI670" s="28" t="s">
        <v>83</v>
      </c>
      <c r="AJ670" s="28"/>
      <c r="AK670" s="28"/>
    </row>
    <row r="671" spans="1:39" s="1" customFormat="1" ht="45" customHeight="1" x14ac:dyDescent="0.15">
      <c r="A671" s="20">
        <v>200228</v>
      </c>
      <c r="B671" s="7" t="s">
        <v>1625</v>
      </c>
      <c r="C671" s="20">
        <v>9913</v>
      </c>
      <c r="D671" s="7" t="s">
        <v>1553</v>
      </c>
      <c r="E671" s="7" t="s">
        <v>83</v>
      </c>
      <c r="F671" s="7" t="s">
        <v>83</v>
      </c>
      <c r="G671" s="7" t="s">
        <v>61</v>
      </c>
      <c r="H671" s="7" t="s">
        <v>83</v>
      </c>
      <c r="I671" s="20">
        <v>57598</v>
      </c>
      <c r="J671" s="7" t="s">
        <v>2244</v>
      </c>
      <c r="K671" s="8"/>
      <c r="L671" s="9"/>
      <c r="M671" s="9"/>
      <c r="N671" s="9"/>
      <c r="O671" s="9"/>
      <c r="P671" s="9">
        <v>2300</v>
      </c>
      <c r="Q671" s="9"/>
      <c r="R671" s="9"/>
      <c r="S671" s="9"/>
      <c r="T671" s="9"/>
      <c r="U671" s="9"/>
      <c r="V671" s="9">
        <v>0</v>
      </c>
      <c r="W671" s="9"/>
      <c r="X671" s="9">
        <v>2300</v>
      </c>
      <c r="Y671" s="9"/>
      <c r="Z671" s="7" t="s">
        <v>2245</v>
      </c>
      <c r="AA671" s="27" t="s">
        <v>2049</v>
      </c>
      <c r="AB671" s="27"/>
      <c r="AC671" s="27" t="s">
        <v>2246</v>
      </c>
      <c r="AD671" s="27"/>
      <c r="AE671" s="7"/>
      <c r="AF671" s="7" t="s">
        <v>94</v>
      </c>
      <c r="AG671" s="7" t="s">
        <v>69</v>
      </c>
      <c r="AH671" s="7"/>
      <c r="AI671" s="27" t="s">
        <v>83</v>
      </c>
      <c r="AJ671" s="27"/>
      <c r="AK671" s="27"/>
    </row>
    <row r="672" spans="1:39" s="1" customFormat="1" ht="45" customHeight="1" x14ac:dyDescent="0.15">
      <c r="A672" s="16" t="s">
        <v>3001</v>
      </c>
      <c r="B672" s="2" t="s">
        <v>10</v>
      </c>
      <c r="C672" s="16" t="s">
        <v>11</v>
      </c>
      <c r="D672" s="2" t="s">
        <v>12</v>
      </c>
      <c r="E672" s="2" t="s">
        <v>13</v>
      </c>
      <c r="F672" s="2" t="s">
        <v>14</v>
      </c>
      <c r="G672" s="2" t="s">
        <v>15</v>
      </c>
      <c r="H672" s="17" t="s">
        <v>16</v>
      </c>
      <c r="I672" s="16" t="s">
        <v>3002</v>
      </c>
      <c r="J672" s="2" t="s">
        <v>3003</v>
      </c>
      <c r="K672" s="3" t="s">
        <v>3004</v>
      </c>
      <c r="L672" s="3" t="s">
        <v>20</v>
      </c>
      <c r="M672" s="3" t="s">
        <v>21</v>
      </c>
      <c r="N672" s="3" t="s">
        <v>22</v>
      </c>
      <c r="O672" s="3" t="s">
        <v>3005</v>
      </c>
      <c r="P672" s="3" t="s">
        <v>3006</v>
      </c>
      <c r="Q672" s="3" t="s">
        <v>3007</v>
      </c>
      <c r="R672" s="3" t="s">
        <v>3008</v>
      </c>
      <c r="S672" s="3" t="s">
        <v>3009</v>
      </c>
      <c r="T672" s="3" t="s">
        <v>3010</v>
      </c>
      <c r="U672" s="3" t="s">
        <v>3011</v>
      </c>
      <c r="V672" s="3" t="s">
        <v>3012</v>
      </c>
      <c r="W672" s="3" t="s">
        <v>3013</v>
      </c>
      <c r="X672" s="3" t="s">
        <v>3014</v>
      </c>
      <c r="Y672" s="3" t="s">
        <v>3015</v>
      </c>
      <c r="Z672" s="16" t="s">
        <v>3016</v>
      </c>
      <c r="AA672" s="39" t="s">
        <v>3017</v>
      </c>
      <c r="AB672" s="39"/>
      <c r="AC672" s="39" t="s">
        <v>3018</v>
      </c>
      <c r="AD672" s="39"/>
      <c r="AE672" s="16" t="s">
        <v>3019</v>
      </c>
      <c r="AF672" s="16" t="s">
        <v>3020</v>
      </c>
      <c r="AG672" s="16" t="s">
        <v>3021</v>
      </c>
      <c r="AH672" s="16"/>
      <c r="AI672" s="39" t="s">
        <v>2998</v>
      </c>
      <c r="AJ672" s="39"/>
      <c r="AK672" s="39"/>
    </row>
    <row r="673" spans="1:37" s="1" customFormat="1" ht="45" customHeight="1" x14ac:dyDescent="0.15">
      <c r="A673" s="18">
        <v>200300</v>
      </c>
      <c r="B673" s="4" t="s">
        <v>124</v>
      </c>
      <c r="C673" s="18">
        <v>1614</v>
      </c>
      <c r="D673" s="4" t="s">
        <v>125</v>
      </c>
      <c r="E673" s="4" t="s">
        <v>103</v>
      </c>
      <c r="F673" s="4" t="s">
        <v>83</v>
      </c>
      <c r="G673" s="4" t="s">
        <v>89</v>
      </c>
      <c r="H673" s="4" t="s">
        <v>83</v>
      </c>
      <c r="I673" s="18">
        <v>56844</v>
      </c>
      <c r="J673" s="4" t="s">
        <v>775</v>
      </c>
      <c r="K673" s="5"/>
      <c r="L673" s="6"/>
      <c r="M673" s="6"/>
      <c r="N673" s="6"/>
      <c r="O673" s="6"/>
      <c r="P673" s="6"/>
      <c r="Q673" s="6"/>
      <c r="R673" s="6"/>
      <c r="S673" s="6"/>
      <c r="T673" s="6"/>
      <c r="U673" s="6"/>
      <c r="V673" s="6"/>
      <c r="W673" s="6"/>
      <c r="X673" s="6"/>
      <c r="Y673" s="6">
        <v>600000</v>
      </c>
      <c r="Z673" s="4" t="s">
        <v>776</v>
      </c>
      <c r="AA673" s="28" t="s">
        <v>777</v>
      </c>
      <c r="AB673" s="28"/>
      <c r="AC673" s="28" t="s">
        <v>778</v>
      </c>
      <c r="AD673" s="28"/>
      <c r="AE673" s="4"/>
      <c r="AF673" s="4" t="s">
        <v>94</v>
      </c>
      <c r="AG673" s="4" t="s">
        <v>779</v>
      </c>
      <c r="AH673" s="4"/>
      <c r="AI673" s="28" t="s">
        <v>83</v>
      </c>
      <c r="AJ673" s="28"/>
      <c r="AK673" s="28"/>
    </row>
    <row r="674" spans="1:37" s="1" customFormat="1" ht="45" customHeight="1" x14ac:dyDescent="0.15">
      <c r="A674" s="20">
        <v>200300</v>
      </c>
      <c r="B674" s="7" t="s">
        <v>124</v>
      </c>
      <c r="C674" s="20">
        <v>1614</v>
      </c>
      <c r="D674" s="7" t="s">
        <v>125</v>
      </c>
      <c r="E674" s="7" t="s">
        <v>238</v>
      </c>
      <c r="F674" s="7" t="s">
        <v>83</v>
      </c>
      <c r="G674" s="7" t="s">
        <v>89</v>
      </c>
      <c r="H674" s="7" t="s">
        <v>83</v>
      </c>
      <c r="I674" s="20">
        <v>56848</v>
      </c>
      <c r="J674" s="7" t="s">
        <v>789</v>
      </c>
      <c r="K674" s="8"/>
      <c r="L674" s="9"/>
      <c r="M674" s="9"/>
      <c r="N674" s="9"/>
      <c r="O674" s="9"/>
      <c r="P674" s="9"/>
      <c r="Q674" s="9"/>
      <c r="R674" s="9"/>
      <c r="S674" s="9"/>
      <c r="T674" s="9"/>
      <c r="U674" s="9"/>
      <c r="V674" s="9"/>
      <c r="W674" s="9"/>
      <c r="X674" s="9"/>
      <c r="Y674" s="9">
        <v>30086</v>
      </c>
      <c r="Z674" s="7" t="s">
        <v>790</v>
      </c>
      <c r="AA674" s="27" t="s">
        <v>791</v>
      </c>
      <c r="AB674" s="27"/>
      <c r="AC674" s="27" t="s">
        <v>792</v>
      </c>
      <c r="AD674" s="27"/>
      <c r="AE674" s="7"/>
      <c r="AF674" s="7" t="s">
        <v>94</v>
      </c>
      <c r="AG674" s="7" t="s">
        <v>793</v>
      </c>
      <c r="AH674" s="7"/>
      <c r="AI674" s="27" t="s">
        <v>83</v>
      </c>
      <c r="AJ674" s="27"/>
      <c r="AK674" s="27"/>
    </row>
    <row r="675" spans="1:37" s="1" customFormat="1" ht="45" customHeight="1" x14ac:dyDescent="0.15">
      <c r="A675" s="18">
        <v>200300</v>
      </c>
      <c r="B675" s="4" t="s">
        <v>124</v>
      </c>
      <c r="C675" s="18">
        <v>1614</v>
      </c>
      <c r="D675" s="4" t="s">
        <v>125</v>
      </c>
      <c r="E675" s="4" t="s">
        <v>72</v>
      </c>
      <c r="F675" s="4" t="s">
        <v>83</v>
      </c>
      <c r="G675" s="4" t="s">
        <v>89</v>
      </c>
      <c r="H675" s="4" t="s">
        <v>83</v>
      </c>
      <c r="I675" s="18">
        <v>56849</v>
      </c>
      <c r="J675" s="4" t="s">
        <v>794</v>
      </c>
      <c r="K675" s="5"/>
      <c r="L675" s="6"/>
      <c r="M675" s="6"/>
      <c r="N675" s="6"/>
      <c r="O675" s="6"/>
      <c r="P675" s="6"/>
      <c r="Q675" s="6"/>
      <c r="R675" s="6"/>
      <c r="S675" s="6"/>
      <c r="T675" s="6"/>
      <c r="U675" s="6"/>
      <c r="V675" s="6"/>
      <c r="W675" s="6"/>
      <c r="X675" s="6"/>
      <c r="Y675" s="6">
        <v>99269</v>
      </c>
      <c r="Z675" s="4" t="s">
        <v>795</v>
      </c>
      <c r="AA675" s="28" t="s">
        <v>796</v>
      </c>
      <c r="AB675" s="28"/>
      <c r="AC675" s="28" t="s">
        <v>797</v>
      </c>
      <c r="AD675" s="28"/>
      <c r="AE675" s="4"/>
      <c r="AF675" s="4" t="s">
        <v>94</v>
      </c>
      <c r="AG675" s="4" t="s">
        <v>795</v>
      </c>
      <c r="AH675" s="4"/>
      <c r="AI675" s="28" t="s">
        <v>83</v>
      </c>
      <c r="AJ675" s="28"/>
      <c r="AK675" s="28"/>
    </row>
    <row r="676" spans="1:37" s="1" customFormat="1" ht="45" customHeight="1" x14ac:dyDescent="0.15">
      <c r="A676" s="20">
        <v>200300</v>
      </c>
      <c r="B676" s="7" t="s">
        <v>124</v>
      </c>
      <c r="C676" s="20">
        <v>1614</v>
      </c>
      <c r="D676" s="7" t="s">
        <v>125</v>
      </c>
      <c r="E676" s="7" t="s">
        <v>238</v>
      </c>
      <c r="F676" s="7" t="s">
        <v>83</v>
      </c>
      <c r="G676" s="7" t="s">
        <v>61</v>
      </c>
      <c r="H676" s="7" t="s">
        <v>853</v>
      </c>
      <c r="I676" s="20">
        <v>56868</v>
      </c>
      <c r="J676" s="7" t="s">
        <v>854</v>
      </c>
      <c r="K676" s="8"/>
      <c r="L676" s="9"/>
      <c r="M676" s="9"/>
      <c r="N676" s="9"/>
      <c r="O676" s="9"/>
      <c r="P676" s="9">
        <v>15000</v>
      </c>
      <c r="Q676" s="9"/>
      <c r="R676" s="9"/>
      <c r="S676" s="9"/>
      <c r="T676" s="9"/>
      <c r="U676" s="9"/>
      <c r="V676" s="9"/>
      <c r="W676" s="9"/>
      <c r="X676" s="9">
        <v>15000</v>
      </c>
      <c r="Y676" s="9"/>
      <c r="Z676" s="7" t="s">
        <v>855</v>
      </c>
      <c r="AA676" s="27" t="s">
        <v>856</v>
      </c>
      <c r="AB676" s="27"/>
      <c r="AC676" s="27" t="s">
        <v>857</v>
      </c>
      <c r="AD676" s="27"/>
      <c r="AE676" s="7"/>
      <c r="AF676" s="7" t="s">
        <v>67</v>
      </c>
      <c r="AG676" s="7" t="s">
        <v>858</v>
      </c>
      <c r="AH676" s="7"/>
      <c r="AI676" s="27" t="s">
        <v>83</v>
      </c>
      <c r="AJ676" s="27"/>
      <c r="AK676" s="27"/>
    </row>
    <row r="677" spans="1:37" s="1" customFormat="1" ht="45" customHeight="1" x14ac:dyDescent="0.15">
      <c r="A677" s="18">
        <v>200300</v>
      </c>
      <c r="B677" s="4" t="s">
        <v>124</v>
      </c>
      <c r="C677" s="18">
        <v>1614</v>
      </c>
      <c r="D677" s="4" t="s">
        <v>125</v>
      </c>
      <c r="E677" s="4" t="s">
        <v>103</v>
      </c>
      <c r="F677" s="4" t="s">
        <v>83</v>
      </c>
      <c r="G677" s="4" t="s">
        <v>160</v>
      </c>
      <c r="H677" s="4" t="s">
        <v>853</v>
      </c>
      <c r="I677" s="18">
        <v>56870</v>
      </c>
      <c r="J677" s="4" t="s">
        <v>863</v>
      </c>
      <c r="K677" s="5"/>
      <c r="L677" s="6"/>
      <c r="M677" s="6"/>
      <c r="N677" s="6"/>
      <c r="O677" s="6"/>
      <c r="P677" s="6">
        <v>160000</v>
      </c>
      <c r="Q677" s="6"/>
      <c r="R677" s="6"/>
      <c r="S677" s="6"/>
      <c r="T677" s="6"/>
      <c r="U677" s="6"/>
      <c r="V677" s="6"/>
      <c r="W677" s="6"/>
      <c r="X677" s="6">
        <v>160000</v>
      </c>
      <c r="Y677" s="6"/>
      <c r="Z677" s="19" t="s">
        <v>864</v>
      </c>
      <c r="AA677" s="28" t="s">
        <v>865</v>
      </c>
      <c r="AB677" s="28"/>
      <c r="AC677" s="28" t="s">
        <v>866</v>
      </c>
      <c r="AD677" s="28"/>
      <c r="AE677" s="4"/>
      <c r="AF677" s="4" t="s">
        <v>67</v>
      </c>
      <c r="AG677" s="4" t="s">
        <v>867</v>
      </c>
      <c r="AH677" s="4"/>
      <c r="AI677" s="28" t="s">
        <v>83</v>
      </c>
      <c r="AJ677" s="28"/>
      <c r="AK677" s="28"/>
    </row>
    <row r="678" spans="1:37" s="1" customFormat="1" ht="45" customHeight="1" x14ac:dyDescent="0.15">
      <c r="A678" s="20">
        <v>200300</v>
      </c>
      <c r="B678" s="7" t="s">
        <v>124</v>
      </c>
      <c r="C678" s="20">
        <v>1614</v>
      </c>
      <c r="D678" s="7" t="s">
        <v>125</v>
      </c>
      <c r="E678" s="7" t="s">
        <v>126</v>
      </c>
      <c r="F678" s="7" t="s">
        <v>127</v>
      </c>
      <c r="G678" s="7" t="s">
        <v>128</v>
      </c>
      <c r="H678" s="7" t="s">
        <v>62</v>
      </c>
      <c r="I678" s="20">
        <v>58009</v>
      </c>
      <c r="J678" s="7" t="s">
        <v>129</v>
      </c>
      <c r="K678" s="8"/>
      <c r="L678" s="9"/>
      <c r="M678" s="9"/>
      <c r="N678" s="9"/>
      <c r="O678" s="9"/>
      <c r="P678" s="9">
        <v>593000</v>
      </c>
      <c r="Q678" s="9"/>
      <c r="R678" s="9"/>
      <c r="S678" s="9"/>
      <c r="T678" s="9"/>
      <c r="U678" s="9"/>
      <c r="V678" s="9"/>
      <c r="W678" s="9"/>
      <c r="X678" s="9">
        <v>593000</v>
      </c>
      <c r="Y678" s="9"/>
      <c r="Z678" s="21" t="s">
        <v>130</v>
      </c>
      <c r="AA678" s="27" t="s">
        <v>131</v>
      </c>
      <c r="AB678" s="27"/>
      <c r="AC678" s="27" t="s">
        <v>132</v>
      </c>
      <c r="AD678" s="27"/>
      <c r="AE678" s="7"/>
      <c r="AF678" s="7" t="s">
        <v>94</v>
      </c>
      <c r="AG678" s="7" t="s">
        <v>69</v>
      </c>
      <c r="AH678" s="7"/>
      <c r="AI678" s="27" t="s">
        <v>133</v>
      </c>
      <c r="AJ678" s="27"/>
      <c r="AK678" s="27"/>
    </row>
    <row r="679" spans="1:37" s="1" customFormat="1" ht="45" customHeight="1" x14ac:dyDescent="0.15">
      <c r="A679" s="16" t="s">
        <v>3001</v>
      </c>
      <c r="B679" s="2" t="s">
        <v>10</v>
      </c>
      <c r="C679" s="16" t="s">
        <v>11</v>
      </c>
      <c r="D679" s="2" t="s">
        <v>12</v>
      </c>
      <c r="E679" s="2" t="s">
        <v>13</v>
      </c>
      <c r="F679" s="2" t="s">
        <v>14</v>
      </c>
      <c r="G679" s="2" t="s">
        <v>15</v>
      </c>
      <c r="H679" s="17" t="s">
        <v>16</v>
      </c>
      <c r="I679" s="16" t="s">
        <v>3002</v>
      </c>
      <c r="J679" s="2" t="s">
        <v>3003</v>
      </c>
      <c r="K679" s="3" t="s">
        <v>3004</v>
      </c>
      <c r="L679" s="3" t="s">
        <v>20</v>
      </c>
      <c r="M679" s="3" t="s">
        <v>21</v>
      </c>
      <c r="N679" s="3" t="s">
        <v>22</v>
      </c>
      <c r="O679" s="3" t="s">
        <v>3005</v>
      </c>
      <c r="P679" s="3" t="s">
        <v>3006</v>
      </c>
      <c r="Q679" s="3" t="s">
        <v>3007</v>
      </c>
      <c r="R679" s="3" t="s">
        <v>3008</v>
      </c>
      <c r="S679" s="3" t="s">
        <v>3009</v>
      </c>
      <c r="T679" s="3" t="s">
        <v>3010</v>
      </c>
      <c r="U679" s="3" t="s">
        <v>3011</v>
      </c>
      <c r="V679" s="3" t="s">
        <v>3012</v>
      </c>
      <c r="W679" s="3" t="s">
        <v>3013</v>
      </c>
      <c r="X679" s="3" t="s">
        <v>3014</v>
      </c>
      <c r="Y679" s="3" t="s">
        <v>3015</v>
      </c>
      <c r="Z679" s="16" t="s">
        <v>3016</v>
      </c>
      <c r="AA679" s="39" t="s">
        <v>3017</v>
      </c>
      <c r="AB679" s="39"/>
      <c r="AC679" s="39" t="s">
        <v>3018</v>
      </c>
      <c r="AD679" s="39"/>
      <c r="AE679" s="16" t="s">
        <v>3019</v>
      </c>
      <c r="AF679" s="16" t="s">
        <v>3020</v>
      </c>
      <c r="AG679" s="16" t="s">
        <v>3021</v>
      </c>
      <c r="AH679" s="16"/>
      <c r="AI679" s="39" t="s">
        <v>2998</v>
      </c>
      <c r="AJ679" s="39"/>
      <c r="AK679" s="39"/>
    </row>
    <row r="680" spans="1:37" s="1" customFormat="1" ht="45" customHeight="1" x14ac:dyDescent="0.15">
      <c r="A680" s="18">
        <v>200301</v>
      </c>
      <c r="B680" s="4" t="s">
        <v>2007</v>
      </c>
      <c r="C680" s="18">
        <v>2114</v>
      </c>
      <c r="D680" s="4" t="s">
        <v>88</v>
      </c>
      <c r="E680" s="4" t="s">
        <v>83</v>
      </c>
      <c r="F680" s="4" t="s">
        <v>83</v>
      </c>
      <c r="G680" s="4" t="s">
        <v>142</v>
      </c>
      <c r="H680" s="4" t="s">
        <v>83</v>
      </c>
      <c r="I680" s="18">
        <v>57473</v>
      </c>
      <c r="J680" s="4" t="s">
        <v>2008</v>
      </c>
      <c r="K680" s="5"/>
      <c r="L680" s="6"/>
      <c r="M680" s="6"/>
      <c r="N680" s="6"/>
      <c r="O680" s="6"/>
      <c r="P680" s="14">
        <v>-75955</v>
      </c>
      <c r="Q680" s="6"/>
      <c r="R680" s="6"/>
      <c r="S680" s="6"/>
      <c r="T680" s="6"/>
      <c r="U680" s="6"/>
      <c r="V680" s="6"/>
      <c r="W680" s="6"/>
      <c r="X680" s="14">
        <v>-75955</v>
      </c>
      <c r="Y680" s="6"/>
      <c r="Z680" s="4" t="s">
        <v>2009</v>
      </c>
      <c r="AA680" s="28" t="s">
        <v>2010</v>
      </c>
      <c r="AB680" s="28"/>
      <c r="AC680" s="28" t="s">
        <v>2011</v>
      </c>
      <c r="AD680" s="28"/>
      <c r="AE680" s="4"/>
      <c r="AF680" s="4" t="s">
        <v>94</v>
      </c>
      <c r="AG680" s="4" t="s">
        <v>69</v>
      </c>
      <c r="AH680" s="4"/>
      <c r="AI680" s="28" t="s">
        <v>83</v>
      </c>
      <c r="AJ680" s="28"/>
      <c r="AK680" s="28"/>
    </row>
    <row r="681" spans="1:37" s="1" customFormat="1" ht="45" customHeight="1" x14ac:dyDescent="0.15">
      <c r="A681" s="16" t="s">
        <v>3001</v>
      </c>
      <c r="B681" s="2" t="s">
        <v>10</v>
      </c>
      <c r="C681" s="16" t="s">
        <v>11</v>
      </c>
      <c r="D681" s="2" t="s">
        <v>12</v>
      </c>
      <c r="E681" s="2" t="s">
        <v>13</v>
      </c>
      <c r="F681" s="2" t="s">
        <v>14</v>
      </c>
      <c r="G681" s="2" t="s">
        <v>15</v>
      </c>
      <c r="H681" s="17" t="s">
        <v>16</v>
      </c>
      <c r="I681" s="16" t="s">
        <v>3002</v>
      </c>
      <c r="J681" s="2" t="s">
        <v>3003</v>
      </c>
      <c r="K681" s="3" t="s">
        <v>3004</v>
      </c>
      <c r="L681" s="3" t="s">
        <v>20</v>
      </c>
      <c r="M681" s="3" t="s">
        <v>21</v>
      </c>
      <c r="N681" s="3" t="s">
        <v>22</v>
      </c>
      <c r="O681" s="3" t="s">
        <v>3005</v>
      </c>
      <c r="P681" s="3" t="s">
        <v>3006</v>
      </c>
      <c r="Q681" s="3" t="s">
        <v>3007</v>
      </c>
      <c r="R681" s="3" t="s">
        <v>3008</v>
      </c>
      <c r="S681" s="3" t="s">
        <v>3009</v>
      </c>
      <c r="T681" s="3" t="s">
        <v>3010</v>
      </c>
      <c r="U681" s="3" t="s">
        <v>3011</v>
      </c>
      <c r="V681" s="3" t="s">
        <v>3012</v>
      </c>
      <c r="W681" s="3" t="s">
        <v>3013</v>
      </c>
      <c r="X681" s="3" t="s">
        <v>3014</v>
      </c>
      <c r="Y681" s="3" t="s">
        <v>3015</v>
      </c>
      <c r="Z681" s="16" t="s">
        <v>3016</v>
      </c>
      <c r="AA681" s="39" t="s">
        <v>3017</v>
      </c>
      <c r="AB681" s="39"/>
      <c r="AC681" s="39" t="s">
        <v>3018</v>
      </c>
      <c r="AD681" s="39"/>
      <c r="AE681" s="16" t="s">
        <v>3019</v>
      </c>
      <c r="AF681" s="16" t="s">
        <v>3020</v>
      </c>
      <c r="AG681" s="16" t="s">
        <v>3021</v>
      </c>
      <c r="AH681" s="16"/>
      <c r="AI681" s="39" t="s">
        <v>2998</v>
      </c>
      <c r="AJ681" s="39"/>
      <c r="AK681" s="39"/>
    </row>
    <row r="682" spans="1:37" s="1" customFormat="1" ht="45" customHeight="1" x14ac:dyDescent="0.15">
      <c r="A682" s="18">
        <v>200303</v>
      </c>
      <c r="B682" s="4" t="s">
        <v>2552</v>
      </c>
      <c r="C682" s="18">
        <v>171420</v>
      </c>
      <c r="D682" s="4" t="s">
        <v>2553</v>
      </c>
      <c r="E682" s="4" t="s">
        <v>103</v>
      </c>
      <c r="F682" s="4" t="s">
        <v>83</v>
      </c>
      <c r="G682" s="4" t="s">
        <v>89</v>
      </c>
      <c r="H682" s="4" t="s">
        <v>83</v>
      </c>
      <c r="I682" s="18">
        <v>57776</v>
      </c>
      <c r="J682" s="4" t="s">
        <v>2554</v>
      </c>
      <c r="K682" s="5"/>
      <c r="L682" s="6"/>
      <c r="M682" s="6"/>
      <c r="N682" s="6"/>
      <c r="O682" s="6"/>
      <c r="P682" s="6"/>
      <c r="Q682" s="6"/>
      <c r="R682" s="6"/>
      <c r="S682" s="6"/>
      <c r="T682" s="6"/>
      <c r="U682" s="6"/>
      <c r="V682" s="6"/>
      <c r="W682" s="6"/>
      <c r="X682" s="6"/>
      <c r="Y682" s="6">
        <v>110000</v>
      </c>
      <c r="Z682" s="4" t="s">
        <v>2555</v>
      </c>
      <c r="AA682" s="28" t="s">
        <v>2556</v>
      </c>
      <c r="AB682" s="28"/>
      <c r="AC682" s="28" t="s">
        <v>2557</v>
      </c>
      <c r="AD682" s="28"/>
      <c r="AE682" s="4"/>
      <c r="AF682" s="4" t="s">
        <v>94</v>
      </c>
      <c r="AG682" s="4"/>
      <c r="AH682" s="4"/>
      <c r="AI682" s="28" t="s">
        <v>83</v>
      </c>
      <c r="AJ682" s="28"/>
      <c r="AK682" s="28"/>
    </row>
    <row r="683" spans="1:37" s="1" customFormat="1" ht="45" customHeight="1" x14ac:dyDescent="0.15">
      <c r="A683" s="16" t="s">
        <v>3001</v>
      </c>
      <c r="B683" s="2" t="s">
        <v>10</v>
      </c>
      <c r="C683" s="16" t="s">
        <v>11</v>
      </c>
      <c r="D683" s="2" t="s">
        <v>12</v>
      </c>
      <c r="E683" s="2" t="s">
        <v>13</v>
      </c>
      <c r="F683" s="2" t="s">
        <v>14</v>
      </c>
      <c r="G683" s="2" t="s">
        <v>15</v>
      </c>
      <c r="H683" s="17" t="s">
        <v>16</v>
      </c>
      <c r="I683" s="16" t="s">
        <v>3002</v>
      </c>
      <c r="J683" s="2" t="s">
        <v>3003</v>
      </c>
      <c r="K683" s="3" t="s">
        <v>3004</v>
      </c>
      <c r="L683" s="3" t="s">
        <v>20</v>
      </c>
      <c r="M683" s="3" t="s">
        <v>21</v>
      </c>
      <c r="N683" s="3" t="s">
        <v>22</v>
      </c>
      <c r="O683" s="3" t="s">
        <v>3005</v>
      </c>
      <c r="P683" s="3" t="s">
        <v>3006</v>
      </c>
      <c r="Q683" s="3" t="s">
        <v>3007</v>
      </c>
      <c r="R683" s="3" t="s">
        <v>3008</v>
      </c>
      <c r="S683" s="3" t="s">
        <v>3009</v>
      </c>
      <c r="T683" s="3" t="s">
        <v>3010</v>
      </c>
      <c r="U683" s="3" t="s">
        <v>3011</v>
      </c>
      <c r="V683" s="3" t="s">
        <v>3012</v>
      </c>
      <c r="W683" s="3" t="s">
        <v>3013</v>
      </c>
      <c r="X683" s="3" t="s">
        <v>3014</v>
      </c>
      <c r="Y683" s="3" t="s">
        <v>3015</v>
      </c>
      <c r="Z683" s="16" t="s">
        <v>3016</v>
      </c>
      <c r="AA683" s="39" t="s">
        <v>3017</v>
      </c>
      <c r="AB683" s="39"/>
      <c r="AC683" s="39" t="s">
        <v>3018</v>
      </c>
      <c r="AD683" s="39"/>
      <c r="AE683" s="16" t="s">
        <v>3019</v>
      </c>
      <c r="AF683" s="16" t="s">
        <v>3020</v>
      </c>
      <c r="AG683" s="16" t="s">
        <v>3021</v>
      </c>
      <c r="AH683" s="16"/>
      <c r="AI683" s="39" t="s">
        <v>2998</v>
      </c>
      <c r="AJ683" s="39"/>
      <c r="AK683" s="39"/>
    </row>
    <row r="684" spans="1:37" s="1" customFormat="1" ht="45" customHeight="1" x14ac:dyDescent="0.15">
      <c r="A684" s="36">
        <v>200308</v>
      </c>
      <c r="B684" s="28" t="s">
        <v>1206</v>
      </c>
      <c r="C684" s="18">
        <v>1314</v>
      </c>
      <c r="D684" s="28" t="s">
        <v>261</v>
      </c>
      <c r="E684" s="28" t="s">
        <v>103</v>
      </c>
      <c r="F684" s="28" t="s">
        <v>83</v>
      </c>
      <c r="G684" s="28" t="s">
        <v>61</v>
      </c>
      <c r="H684" s="28" t="s">
        <v>83</v>
      </c>
      <c r="I684" s="18">
        <v>57045</v>
      </c>
      <c r="J684" s="28" t="s">
        <v>1207</v>
      </c>
      <c r="K684" s="33"/>
      <c r="L684" s="29">
        <v>117124</v>
      </c>
      <c r="M684" s="31">
        <v>-68069</v>
      </c>
      <c r="N684" s="31">
        <v>-16153</v>
      </c>
      <c r="O684" s="29"/>
      <c r="P684" s="29"/>
      <c r="Q684" s="29"/>
      <c r="R684" s="29"/>
      <c r="S684" s="29"/>
      <c r="T684" s="29"/>
      <c r="U684" s="29"/>
      <c r="V684" s="29"/>
      <c r="W684" s="29"/>
      <c r="X684" s="29">
        <v>32902</v>
      </c>
      <c r="Y684" s="29">
        <v>37359</v>
      </c>
      <c r="Z684" s="25" t="s">
        <v>1208</v>
      </c>
      <c r="AA684" s="28" t="s">
        <v>1209</v>
      </c>
      <c r="AB684" s="28"/>
      <c r="AC684" s="25" t="s">
        <v>1210</v>
      </c>
      <c r="AD684" s="25"/>
      <c r="AE684" s="28"/>
      <c r="AF684" s="28" t="s">
        <v>67</v>
      </c>
      <c r="AG684" s="25" t="s">
        <v>1211</v>
      </c>
      <c r="AH684" s="25"/>
      <c r="AI684" s="28" t="s">
        <v>83</v>
      </c>
      <c r="AJ684" s="28"/>
      <c r="AK684" s="28"/>
    </row>
    <row r="685" spans="1:37" s="1" customFormat="1" ht="45" customHeight="1" x14ac:dyDescent="0.15">
      <c r="A685" s="37">
        <v>200308</v>
      </c>
      <c r="B685" s="27" t="s">
        <v>1206</v>
      </c>
      <c r="C685" s="20">
        <v>1314</v>
      </c>
      <c r="D685" s="27" t="s">
        <v>261</v>
      </c>
      <c r="E685" s="27" t="s">
        <v>238</v>
      </c>
      <c r="F685" s="27" t="s">
        <v>83</v>
      </c>
      <c r="G685" s="27" t="s">
        <v>160</v>
      </c>
      <c r="H685" s="27" t="s">
        <v>284</v>
      </c>
      <c r="I685" s="20">
        <v>57049</v>
      </c>
      <c r="J685" s="27" t="s">
        <v>1213</v>
      </c>
      <c r="K685" s="34"/>
      <c r="L685" s="30"/>
      <c r="M685" s="30"/>
      <c r="N685" s="30"/>
      <c r="O685" s="30"/>
      <c r="P685" s="30">
        <v>1015000</v>
      </c>
      <c r="Q685" s="30"/>
      <c r="R685" s="30"/>
      <c r="S685" s="30"/>
      <c r="T685" s="30"/>
      <c r="U685" s="30"/>
      <c r="V685" s="30"/>
      <c r="W685" s="30"/>
      <c r="X685" s="30">
        <v>1015000</v>
      </c>
      <c r="Y685" s="30">
        <v>1015000</v>
      </c>
      <c r="Z685" s="26" t="s">
        <v>1214</v>
      </c>
      <c r="AA685" s="27" t="s">
        <v>1215</v>
      </c>
      <c r="AB685" s="27"/>
      <c r="AC685" s="26" t="s">
        <v>1216</v>
      </c>
      <c r="AD685" s="26"/>
      <c r="AE685" s="27"/>
      <c r="AF685" s="27" t="s">
        <v>94</v>
      </c>
      <c r="AG685" s="27" t="s">
        <v>69</v>
      </c>
      <c r="AH685" s="27"/>
      <c r="AI685" s="27" t="s">
        <v>83</v>
      </c>
      <c r="AJ685" s="27"/>
      <c r="AK685" s="27"/>
    </row>
    <row r="686" spans="1:37" s="1" customFormat="1" ht="45" customHeight="1" x14ac:dyDescent="0.15">
      <c r="A686" s="36">
        <v>200308</v>
      </c>
      <c r="B686" s="28" t="s">
        <v>1206</v>
      </c>
      <c r="C686" s="18">
        <v>1314</v>
      </c>
      <c r="D686" s="28" t="s">
        <v>261</v>
      </c>
      <c r="E686" s="28" t="s">
        <v>72</v>
      </c>
      <c r="F686" s="28" t="s">
        <v>83</v>
      </c>
      <c r="G686" s="28" t="s">
        <v>61</v>
      </c>
      <c r="H686" s="28" t="s">
        <v>284</v>
      </c>
      <c r="I686" s="18">
        <v>57050</v>
      </c>
      <c r="J686" s="28" t="s">
        <v>1217</v>
      </c>
      <c r="K686" s="33"/>
      <c r="L686" s="29"/>
      <c r="M686" s="29"/>
      <c r="N686" s="29"/>
      <c r="O686" s="29"/>
      <c r="P686" s="29">
        <v>60000</v>
      </c>
      <c r="Q686" s="29"/>
      <c r="R686" s="29"/>
      <c r="S686" s="29"/>
      <c r="T686" s="29"/>
      <c r="U686" s="29"/>
      <c r="V686" s="29"/>
      <c r="W686" s="29"/>
      <c r="X686" s="29">
        <v>60000</v>
      </c>
      <c r="Y686" s="29">
        <v>60000</v>
      </c>
      <c r="Z686" s="25" t="s">
        <v>1218</v>
      </c>
      <c r="AA686" s="28" t="s">
        <v>1219</v>
      </c>
      <c r="AB686" s="28"/>
      <c r="AC686" s="25" t="s">
        <v>1220</v>
      </c>
      <c r="AD686" s="25"/>
      <c r="AE686" s="28"/>
      <c r="AF686" s="28" t="s">
        <v>94</v>
      </c>
      <c r="AG686" s="28" t="s">
        <v>69</v>
      </c>
      <c r="AH686" s="28"/>
      <c r="AI686" s="28" t="s">
        <v>83</v>
      </c>
      <c r="AJ686" s="28"/>
      <c r="AK686" s="28"/>
    </row>
    <row r="687" spans="1:37" s="1" customFormat="1" ht="45" customHeight="1" x14ac:dyDescent="0.15">
      <c r="A687" s="37">
        <v>200308</v>
      </c>
      <c r="B687" s="27" t="s">
        <v>1206</v>
      </c>
      <c r="C687" s="20">
        <v>1314</v>
      </c>
      <c r="D687" s="27" t="s">
        <v>261</v>
      </c>
      <c r="E687" s="27" t="s">
        <v>126</v>
      </c>
      <c r="F687" s="27" t="s">
        <v>83</v>
      </c>
      <c r="G687" s="27" t="s">
        <v>160</v>
      </c>
      <c r="H687" s="27" t="s">
        <v>284</v>
      </c>
      <c r="I687" s="20">
        <v>57051</v>
      </c>
      <c r="J687" s="27" t="s">
        <v>1221</v>
      </c>
      <c r="K687" s="34"/>
      <c r="L687" s="30"/>
      <c r="M687" s="30"/>
      <c r="N687" s="30"/>
      <c r="O687" s="30"/>
      <c r="P687" s="30">
        <v>155000</v>
      </c>
      <c r="Q687" s="30"/>
      <c r="R687" s="30"/>
      <c r="S687" s="30"/>
      <c r="T687" s="30"/>
      <c r="U687" s="30"/>
      <c r="V687" s="30"/>
      <c r="W687" s="30"/>
      <c r="X687" s="30">
        <v>155000</v>
      </c>
      <c r="Y687" s="30">
        <v>155000</v>
      </c>
      <c r="Z687" s="26" t="s">
        <v>1222</v>
      </c>
      <c r="AA687" s="27" t="s">
        <v>1223</v>
      </c>
      <c r="AB687" s="27"/>
      <c r="AC687" s="26" t="s">
        <v>1224</v>
      </c>
      <c r="AD687" s="26"/>
      <c r="AE687" s="27"/>
      <c r="AF687" s="27" t="s">
        <v>94</v>
      </c>
      <c r="AG687" s="27" t="s">
        <v>69</v>
      </c>
      <c r="AH687" s="27"/>
      <c r="AI687" s="27" t="s">
        <v>83</v>
      </c>
      <c r="AJ687" s="27"/>
      <c r="AK687" s="27"/>
    </row>
    <row r="688" spans="1:37" s="1" customFormat="1" ht="45" customHeight="1" x14ac:dyDescent="0.15">
      <c r="A688" s="36">
        <v>200308</v>
      </c>
      <c r="B688" s="28" t="s">
        <v>1206</v>
      </c>
      <c r="C688" s="18">
        <v>1314</v>
      </c>
      <c r="D688" s="28" t="s">
        <v>261</v>
      </c>
      <c r="E688" s="28" t="s">
        <v>449</v>
      </c>
      <c r="F688" s="28" t="s">
        <v>83</v>
      </c>
      <c r="G688" s="28" t="s">
        <v>61</v>
      </c>
      <c r="H688" s="28" t="s">
        <v>284</v>
      </c>
      <c r="I688" s="18">
        <v>57052</v>
      </c>
      <c r="J688" s="28" t="s">
        <v>1225</v>
      </c>
      <c r="K688" s="33"/>
      <c r="L688" s="29"/>
      <c r="M688" s="29"/>
      <c r="N688" s="29"/>
      <c r="O688" s="29"/>
      <c r="P688" s="29">
        <v>100000</v>
      </c>
      <c r="Q688" s="29"/>
      <c r="R688" s="29"/>
      <c r="S688" s="29"/>
      <c r="T688" s="29"/>
      <c r="U688" s="29"/>
      <c r="V688" s="29"/>
      <c r="W688" s="29"/>
      <c r="X688" s="29">
        <v>100000</v>
      </c>
      <c r="Y688" s="29">
        <v>100000</v>
      </c>
      <c r="Z688" s="25" t="s">
        <v>1226</v>
      </c>
      <c r="AA688" s="28" t="s">
        <v>1227</v>
      </c>
      <c r="AB688" s="28"/>
      <c r="AC688" s="25" t="s">
        <v>1228</v>
      </c>
      <c r="AD688" s="25"/>
      <c r="AE688" s="28"/>
      <c r="AF688" s="28" t="s">
        <v>94</v>
      </c>
      <c r="AG688" s="28" t="s">
        <v>69</v>
      </c>
      <c r="AH688" s="28"/>
      <c r="AI688" s="28" t="s">
        <v>83</v>
      </c>
      <c r="AJ688" s="28"/>
      <c r="AK688" s="28"/>
    </row>
    <row r="689" spans="1:37" s="1" customFormat="1" ht="45" customHeight="1" x14ac:dyDescent="0.15">
      <c r="A689" s="37">
        <v>200308</v>
      </c>
      <c r="B689" s="27" t="s">
        <v>1206</v>
      </c>
      <c r="C689" s="20">
        <v>1314</v>
      </c>
      <c r="D689" s="27" t="s">
        <v>261</v>
      </c>
      <c r="E689" s="27" t="s">
        <v>59</v>
      </c>
      <c r="F689" s="27" t="s">
        <v>83</v>
      </c>
      <c r="G689" s="27" t="s">
        <v>61</v>
      </c>
      <c r="H689" s="27" t="s">
        <v>284</v>
      </c>
      <c r="I689" s="20">
        <v>57053</v>
      </c>
      <c r="J689" s="27" t="s">
        <v>1229</v>
      </c>
      <c r="K689" s="34"/>
      <c r="L689" s="30"/>
      <c r="M689" s="30"/>
      <c r="N689" s="30"/>
      <c r="O689" s="30"/>
      <c r="P689" s="30">
        <v>65000</v>
      </c>
      <c r="Q689" s="30"/>
      <c r="R689" s="30"/>
      <c r="S689" s="30"/>
      <c r="T689" s="30"/>
      <c r="U689" s="30"/>
      <c r="V689" s="30"/>
      <c r="W689" s="30"/>
      <c r="X689" s="30">
        <v>65000</v>
      </c>
      <c r="Y689" s="30">
        <v>65000</v>
      </c>
      <c r="Z689" s="26" t="s">
        <v>1230</v>
      </c>
      <c r="AA689" s="27" t="s">
        <v>1231</v>
      </c>
      <c r="AB689" s="27"/>
      <c r="AC689" s="26" t="s">
        <v>1232</v>
      </c>
      <c r="AD689" s="26"/>
      <c r="AE689" s="27"/>
      <c r="AF689" s="27" t="s">
        <v>94</v>
      </c>
      <c r="AG689" s="27" t="s">
        <v>69</v>
      </c>
      <c r="AH689" s="27"/>
      <c r="AI689" s="27" t="s">
        <v>83</v>
      </c>
      <c r="AJ689" s="27"/>
      <c r="AK689" s="27"/>
    </row>
    <row r="690" spans="1:37" s="1" customFormat="1" ht="45" customHeight="1" x14ac:dyDescent="0.15">
      <c r="A690" s="36">
        <v>200308</v>
      </c>
      <c r="B690" s="28" t="s">
        <v>1206</v>
      </c>
      <c r="C690" s="18">
        <v>1314</v>
      </c>
      <c r="D690" s="28" t="s">
        <v>261</v>
      </c>
      <c r="E690" s="28" t="s">
        <v>245</v>
      </c>
      <c r="F690" s="28" t="s">
        <v>83</v>
      </c>
      <c r="G690" s="28" t="s">
        <v>160</v>
      </c>
      <c r="H690" s="28" t="s">
        <v>284</v>
      </c>
      <c r="I690" s="18">
        <v>57054</v>
      </c>
      <c r="J690" s="28" t="s">
        <v>1233</v>
      </c>
      <c r="K690" s="33"/>
      <c r="L690" s="29"/>
      <c r="M690" s="29"/>
      <c r="N690" s="29"/>
      <c r="O690" s="29"/>
      <c r="P690" s="29">
        <v>30000</v>
      </c>
      <c r="Q690" s="29"/>
      <c r="R690" s="29"/>
      <c r="S690" s="29"/>
      <c r="T690" s="29"/>
      <c r="U690" s="29"/>
      <c r="V690" s="29"/>
      <c r="W690" s="29"/>
      <c r="X690" s="29">
        <v>30000</v>
      </c>
      <c r="Y690" s="29">
        <v>30000</v>
      </c>
      <c r="Z690" s="25" t="s">
        <v>1234</v>
      </c>
      <c r="AA690" s="28" t="s">
        <v>1235</v>
      </c>
      <c r="AB690" s="28"/>
      <c r="AC690" s="25" t="s">
        <v>1236</v>
      </c>
      <c r="AD690" s="25"/>
      <c r="AE690" s="28"/>
      <c r="AF690" s="28" t="s">
        <v>94</v>
      </c>
      <c r="AG690" s="28" t="s">
        <v>69</v>
      </c>
      <c r="AH690" s="28"/>
      <c r="AI690" s="28" t="s">
        <v>83</v>
      </c>
      <c r="AJ690" s="28"/>
      <c r="AK690" s="28"/>
    </row>
    <row r="691" spans="1:37" s="1" customFormat="1" ht="45" customHeight="1" x14ac:dyDescent="0.15">
      <c r="A691" s="20">
        <v>200308</v>
      </c>
      <c r="B691" s="7" t="s">
        <v>1206</v>
      </c>
      <c r="C691" s="20">
        <v>1314</v>
      </c>
      <c r="D691" s="7" t="s">
        <v>261</v>
      </c>
      <c r="E691" s="7" t="s">
        <v>335</v>
      </c>
      <c r="F691" s="7" t="s">
        <v>83</v>
      </c>
      <c r="G691" s="7" t="s">
        <v>160</v>
      </c>
      <c r="H691" s="7" t="s">
        <v>284</v>
      </c>
      <c r="I691" s="20">
        <v>57055</v>
      </c>
      <c r="J691" s="7" t="s">
        <v>1237</v>
      </c>
      <c r="K691" s="8"/>
      <c r="L691" s="9"/>
      <c r="M691" s="9"/>
      <c r="N691" s="9"/>
      <c r="O691" s="9"/>
      <c r="P691" s="9">
        <v>6000</v>
      </c>
      <c r="Q691" s="9"/>
      <c r="R691" s="9"/>
      <c r="S691" s="9"/>
      <c r="T691" s="9"/>
      <c r="U691" s="9"/>
      <c r="V691" s="9"/>
      <c r="W691" s="9"/>
      <c r="X691" s="9">
        <v>6000</v>
      </c>
      <c r="Y691" s="9">
        <v>6000</v>
      </c>
      <c r="Z691" s="21" t="s">
        <v>1238</v>
      </c>
      <c r="AA691" s="27" t="s">
        <v>1239</v>
      </c>
      <c r="AB691" s="27"/>
      <c r="AC691" s="26" t="s">
        <v>1240</v>
      </c>
      <c r="AD691" s="26"/>
      <c r="AE691" s="7"/>
      <c r="AF691" s="7" t="s">
        <v>94</v>
      </c>
      <c r="AG691" s="7" t="s">
        <v>69</v>
      </c>
      <c r="AH691" s="7"/>
      <c r="AI691" s="27" t="s">
        <v>83</v>
      </c>
      <c r="AJ691" s="27"/>
      <c r="AK691" s="27"/>
    </row>
    <row r="692" spans="1:37" s="1" customFormat="1" ht="45" customHeight="1" x14ac:dyDescent="0.15">
      <c r="A692" s="18">
        <v>200308</v>
      </c>
      <c r="B692" s="4" t="s">
        <v>1206</v>
      </c>
      <c r="C692" s="18">
        <v>1314</v>
      </c>
      <c r="D692" s="4" t="s">
        <v>261</v>
      </c>
      <c r="E692" s="4" t="s">
        <v>465</v>
      </c>
      <c r="F692" s="4" t="s">
        <v>83</v>
      </c>
      <c r="G692" s="4" t="s">
        <v>134</v>
      </c>
      <c r="H692" s="4" t="s">
        <v>83</v>
      </c>
      <c r="I692" s="18">
        <v>57056</v>
      </c>
      <c r="J692" s="4" t="s">
        <v>1241</v>
      </c>
      <c r="K692" s="5"/>
      <c r="L692" s="6"/>
      <c r="M692" s="6"/>
      <c r="N692" s="6"/>
      <c r="O692" s="6"/>
      <c r="P692" s="6"/>
      <c r="Q692" s="6"/>
      <c r="R692" s="6"/>
      <c r="S692" s="6"/>
      <c r="T692" s="6"/>
      <c r="U692" s="6"/>
      <c r="V692" s="6"/>
      <c r="W692" s="6"/>
      <c r="X692" s="6"/>
      <c r="Y692" s="14">
        <v>-172724</v>
      </c>
      <c r="Z692" s="4" t="s">
        <v>1242</v>
      </c>
      <c r="AA692" s="28" t="s">
        <v>1243</v>
      </c>
      <c r="AB692" s="28"/>
      <c r="AC692" s="28" t="s">
        <v>1244</v>
      </c>
      <c r="AD692" s="28"/>
      <c r="AE692" s="4"/>
      <c r="AF692" s="4" t="s">
        <v>94</v>
      </c>
      <c r="AG692" s="4" t="s">
        <v>69</v>
      </c>
      <c r="AH692" s="4"/>
      <c r="AI692" s="28" t="s">
        <v>83</v>
      </c>
      <c r="AJ692" s="28"/>
      <c r="AK692" s="28"/>
    </row>
    <row r="693" spans="1:37" s="1" customFormat="1" ht="45" customHeight="1" x14ac:dyDescent="0.15">
      <c r="A693" s="37">
        <v>200308</v>
      </c>
      <c r="B693" s="27" t="s">
        <v>1206</v>
      </c>
      <c r="C693" s="20">
        <v>1314</v>
      </c>
      <c r="D693" s="27" t="s">
        <v>261</v>
      </c>
      <c r="E693" s="27" t="s">
        <v>293</v>
      </c>
      <c r="F693" s="27" t="s">
        <v>83</v>
      </c>
      <c r="G693" s="27" t="s">
        <v>89</v>
      </c>
      <c r="H693" s="27" t="s">
        <v>83</v>
      </c>
      <c r="I693" s="20">
        <v>57057</v>
      </c>
      <c r="J693" s="27" t="s">
        <v>1245</v>
      </c>
      <c r="K693" s="34"/>
      <c r="L693" s="30"/>
      <c r="M693" s="30"/>
      <c r="N693" s="30"/>
      <c r="O693" s="30"/>
      <c r="P693" s="30"/>
      <c r="Q693" s="30"/>
      <c r="R693" s="30"/>
      <c r="S693" s="30"/>
      <c r="T693" s="30"/>
      <c r="U693" s="30"/>
      <c r="V693" s="30"/>
      <c r="W693" s="30"/>
      <c r="X693" s="30"/>
      <c r="Y693" s="30">
        <v>1550228</v>
      </c>
      <c r="Z693" s="26" t="s">
        <v>1246</v>
      </c>
      <c r="AA693" s="27" t="s">
        <v>1204</v>
      </c>
      <c r="AB693" s="27"/>
      <c r="AC693" s="27" t="s">
        <v>1247</v>
      </c>
      <c r="AD693" s="27"/>
      <c r="AE693" s="27"/>
      <c r="AF693" s="27" t="s">
        <v>94</v>
      </c>
      <c r="AG693" s="27" t="s">
        <v>69</v>
      </c>
      <c r="AH693" s="27"/>
      <c r="AI693" s="27" t="s">
        <v>83</v>
      </c>
      <c r="AJ693" s="27"/>
      <c r="AK693" s="27"/>
    </row>
    <row r="694" spans="1:37" s="1" customFormat="1" ht="45" customHeight="1" x14ac:dyDescent="0.15">
      <c r="A694" s="18">
        <v>200308</v>
      </c>
      <c r="B694" s="4" t="s">
        <v>1206</v>
      </c>
      <c r="C694" s="18">
        <v>1314</v>
      </c>
      <c r="D694" s="4" t="s">
        <v>261</v>
      </c>
      <c r="E694" s="4" t="s">
        <v>83</v>
      </c>
      <c r="F694" s="4" t="s">
        <v>83</v>
      </c>
      <c r="G694" s="4" t="s">
        <v>83</v>
      </c>
      <c r="H694" s="4" t="s">
        <v>83</v>
      </c>
      <c r="I694" s="18">
        <v>57566</v>
      </c>
      <c r="J694" s="4" t="s">
        <v>2192</v>
      </c>
      <c r="K694" s="5"/>
      <c r="L694" s="6">
        <v>35614</v>
      </c>
      <c r="M694" s="6"/>
      <c r="N694" s="6"/>
      <c r="O694" s="6"/>
      <c r="P694" s="6"/>
      <c r="Q694" s="6"/>
      <c r="R694" s="6"/>
      <c r="S694" s="6"/>
      <c r="T694" s="6"/>
      <c r="U694" s="6"/>
      <c r="V694" s="6"/>
      <c r="W694" s="6"/>
      <c r="X694" s="6">
        <v>35614</v>
      </c>
      <c r="Y694" s="6"/>
      <c r="Z694" s="4" t="s">
        <v>2148</v>
      </c>
      <c r="AA694" s="28" t="s">
        <v>2149</v>
      </c>
      <c r="AB694" s="28"/>
      <c r="AC694" s="28" t="s">
        <v>2149</v>
      </c>
      <c r="AD694" s="28"/>
      <c r="AE694" s="4"/>
      <c r="AF694" s="4" t="s">
        <v>94</v>
      </c>
      <c r="AG694" s="4"/>
      <c r="AH694" s="4"/>
      <c r="AI694" s="28" t="s">
        <v>83</v>
      </c>
      <c r="AJ694" s="28"/>
      <c r="AK694" s="28"/>
    </row>
    <row r="695" spans="1:37" s="1" customFormat="1" ht="45" customHeight="1" x14ac:dyDescent="0.15">
      <c r="A695" s="20">
        <v>200308</v>
      </c>
      <c r="B695" s="7" t="s">
        <v>1206</v>
      </c>
      <c r="C695" s="20">
        <v>1314</v>
      </c>
      <c r="D695" s="7" t="s">
        <v>261</v>
      </c>
      <c r="E695" s="7" t="s">
        <v>103</v>
      </c>
      <c r="F695" s="7" t="s">
        <v>83</v>
      </c>
      <c r="G695" s="7" t="s">
        <v>61</v>
      </c>
      <c r="H695" s="7" t="s">
        <v>83</v>
      </c>
      <c r="I695" s="20">
        <v>57717</v>
      </c>
      <c r="J695" s="7" t="s">
        <v>2462</v>
      </c>
      <c r="K695" s="8"/>
      <c r="L695" s="9"/>
      <c r="M695" s="9"/>
      <c r="N695" s="9"/>
      <c r="O695" s="9"/>
      <c r="P695" s="9"/>
      <c r="Q695" s="9">
        <v>300000</v>
      </c>
      <c r="R695" s="9"/>
      <c r="S695" s="9"/>
      <c r="T695" s="9"/>
      <c r="U695" s="9"/>
      <c r="V695" s="9"/>
      <c r="W695" s="9"/>
      <c r="X695" s="9">
        <v>300000</v>
      </c>
      <c r="Y695" s="9">
        <v>300000</v>
      </c>
      <c r="Z695" s="7" t="s">
        <v>2463</v>
      </c>
      <c r="AA695" s="27" t="s">
        <v>2464</v>
      </c>
      <c r="AB695" s="27"/>
      <c r="AC695" s="26" t="s">
        <v>2465</v>
      </c>
      <c r="AD695" s="26"/>
      <c r="AE695" s="7"/>
      <c r="AF695" s="7" t="s">
        <v>67</v>
      </c>
      <c r="AG695" s="7"/>
      <c r="AH695" s="7"/>
      <c r="AI695" s="27" t="s">
        <v>83</v>
      </c>
      <c r="AJ695" s="27"/>
      <c r="AK695" s="27"/>
    </row>
    <row r="696" spans="1:37" s="1" customFormat="1" ht="45" customHeight="1" x14ac:dyDescent="0.15">
      <c r="A696" s="36">
        <v>200308</v>
      </c>
      <c r="B696" s="28" t="s">
        <v>1206</v>
      </c>
      <c r="C696" s="18">
        <v>1314</v>
      </c>
      <c r="D696" s="28" t="s">
        <v>261</v>
      </c>
      <c r="E696" s="28" t="s">
        <v>83</v>
      </c>
      <c r="F696" s="28" t="s">
        <v>83</v>
      </c>
      <c r="G696" s="28" t="s">
        <v>134</v>
      </c>
      <c r="H696" s="28" t="s">
        <v>83</v>
      </c>
      <c r="I696" s="18">
        <v>57778</v>
      </c>
      <c r="J696" s="28" t="s">
        <v>2561</v>
      </c>
      <c r="K696" s="33"/>
      <c r="L696" s="29"/>
      <c r="M696" s="29"/>
      <c r="N696" s="29"/>
      <c r="O696" s="29"/>
      <c r="P696" s="29"/>
      <c r="Q696" s="29"/>
      <c r="R696" s="29"/>
      <c r="S696" s="29"/>
      <c r="T696" s="29"/>
      <c r="U696" s="29"/>
      <c r="V696" s="29"/>
      <c r="W696" s="29"/>
      <c r="X696" s="29"/>
      <c r="Y696" s="31">
        <v>-552380</v>
      </c>
      <c r="Z696" s="25" t="s">
        <v>1246</v>
      </c>
      <c r="AA696" s="28" t="s">
        <v>1204</v>
      </c>
      <c r="AB696" s="28"/>
      <c r="AC696" s="28" t="s">
        <v>2562</v>
      </c>
      <c r="AD696" s="28"/>
      <c r="AE696" s="28"/>
      <c r="AF696" s="28" t="s">
        <v>94</v>
      </c>
      <c r="AG696" s="28" t="s">
        <v>69</v>
      </c>
      <c r="AH696" s="28"/>
      <c r="AI696" s="28" t="s">
        <v>83</v>
      </c>
      <c r="AJ696" s="28"/>
      <c r="AK696" s="28"/>
    </row>
    <row r="697" spans="1:37" s="1" customFormat="1" ht="45" customHeight="1" x14ac:dyDescent="0.15">
      <c r="A697" s="16" t="s">
        <v>3001</v>
      </c>
      <c r="B697" s="2" t="s">
        <v>10</v>
      </c>
      <c r="C697" s="16" t="s">
        <v>11</v>
      </c>
      <c r="D697" s="2" t="s">
        <v>12</v>
      </c>
      <c r="E697" s="2" t="s">
        <v>13</v>
      </c>
      <c r="F697" s="2" t="s">
        <v>14</v>
      </c>
      <c r="G697" s="2" t="s">
        <v>15</v>
      </c>
      <c r="H697" s="17" t="s">
        <v>16</v>
      </c>
      <c r="I697" s="16" t="s">
        <v>3002</v>
      </c>
      <c r="J697" s="2" t="s">
        <v>3003</v>
      </c>
      <c r="K697" s="3" t="s">
        <v>3004</v>
      </c>
      <c r="L697" s="3" t="s">
        <v>20</v>
      </c>
      <c r="M697" s="3" t="s">
        <v>21</v>
      </c>
      <c r="N697" s="3" t="s">
        <v>22</v>
      </c>
      <c r="O697" s="3" t="s">
        <v>3005</v>
      </c>
      <c r="P697" s="3" t="s">
        <v>3006</v>
      </c>
      <c r="Q697" s="3" t="s">
        <v>3007</v>
      </c>
      <c r="R697" s="3" t="s">
        <v>3008</v>
      </c>
      <c r="S697" s="3" t="s">
        <v>3009</v>
      </c>
      <c r="T697" s="3" t="s">
        <v>3010</v>
      </c>
      <c r="U697" s="3" t="s">
        <v>3011</v>
      </c>
      <c r="V697" s="3" t="s">
        <v>3012</v>
      </c>
      <c r="W697" s="3" t="s">
        <v>3013</v>
      </c>
      <c r="X697" s="3" t="s">
        <v>3014</v>
      </c>
      <c r="Y697" s="3" t="s">
        <v>3015</v>
      </c>
      <c r="Z697" s="16" t="s">
        <v>3016</v>
      </c>
      <c r="AA697" s="39" t="s">
        <v>3017</v>
      </c>
      <c r="AB697" s="39"/>
      <c r="AC697" s="39" t="s">
        <v>3018</v>
      </c>
      <c r="AD697" s="39"/>
      <c r="AE697" s="16" t="s">
        <v>3019</v>
      </c>
      <c r="AF697" s="16" t="s">
        <v>3020</v>
      </c>
      <c r="AG697" s="16" t="s">
        <v>3021</v>
      </c>
      <c r="AH697" s="16"/>
      <c r="AI697" s="39" t="s">
        <v>2998</v>
      </c>
      <c r="AJ697" s="39"/>
      <c r="AK697" s="39"/>
    </row>
    <row r="698" spans="1:37" s="1" customFormat="1" ht="45" customHeight="1" x14ac:dyDescent="0.15">
      <c r="A698" s="18">
        <v>200386</v>
      </c>
      <c r="B698" s="4" t="s">
        <v>1912</v>
      </c>
      <c r="C698" s="18">
        <v>1620</v>
      </c>
      <c r="D698" s="4" t="s">
        <v>1913</v>
      </c>
      <c r="E698" s="4" t="s">
        <v>103</v>
      </c>
      <c r="F698" s="4" t="s">
        <v>127</v>
      </c>
      <c r="G698" s="4" t="s">
        <v>89</v>
      </c>
      <c r="H698" s="4" t="s">
        <v>62</v>
      </c>
      <c r="I698" s="18">
        <v>57420</v>
      </c>
      <c r="J698" s="4" t="s">
        <v>1914</v>
      </c>
      <c r="K698" s="5"/>
      <c r="L698" s="6"/>
      <c r="M698" s="6"/>
      <c r="N698" s="6"/>
      <c r="O698" s="6"/>
      <c r="P698" s="6"/>
      <c r="Q698" s="6"/>
      <c r="R698" s="6"/>
      <c r="S698" s="6"/>
      <c r="T698" s="6"/>
      <c r="U698" s="6"/>
      <c r="V698" s="6"/>
      <c r="W698" s="6"/>
      <c r="X698" s="6"/>
      <c r="Y698" s="6">
        <v>4963727</v>
      </c>
      <c r="Z698" s="4" t="s">
        <v>1915</v>
      </c>
      <c r="AA698" s="28" t="s">
        <v>1916</v>
      </c>
      <c r="AB698" s="28"/>
      <c r="AC698" s="28" t="s">
        <v>1915</v>
      </c>
      <c r="AD698" s="28"/>
      <c r="AE698" s="4"/>
      <c r="AF698" s="4" t="s">
        <v>94</v>
      </c>
      <c r="AG698" s="4" t="s">
        <v>1915</v>
      </c>
      <c r="AH698" s="4"/>
      <c r="AI698" s="28" t="s">
        <v>83</v>
      </c>
      <c r="AJ698" s="28"/>
      <c r="AK698" s="28"/>
    </row>
    <row r="699" spans="1:37" s="1" customFormat="1" ht="45" customHeight="1" x14ac:dyDescent="0.15">
      <c r="A699" s="16" t="s">
        <v>3001</v>
      </c>
      <c r="B699" s="2" t="s">
        <v>10</v>
      </c>
      <c r="C699" s="16" t="s">
        <v>11</v>
      </c>
      <c r="D699" s="2" t="s">
        <v>12</v>
      </c>
      <c r="E699" s="2" t="s">
        <v>13</v>
      </c>
      <c r="F699" s="2" t="s">
        <v>14</v>
      </c>
      <c r="G699" s="2" t="s">
        <v>15</v>
      </c>
      <c r="H699" s="17" t="s">
        <v>16</v>
      </c>
      <c r="I699" s="16" t="s">
        <v>3002</v>
      </c>
      <c r="J699" s="2" t="s">
        <v>3003</v>
      </c>
      <c r="K699" s="3" t="s">
        <v>3004</v>
      </c>
      <c r="L699" s="3" t="s">
        <v>20</v>
      </c>
      <c r="M699" s="3" t="s">
        <v>21</v>
      </c>
      <c r="N699" s="3" t="s">
        <v>22</v>
      </c>
      <c r="O699" s="3" t="s">
        <v>3005</v>
      </c>
      <c r="P699" s="3" t="s">
        <v>3006</v>
      </c>
      <c r="Q699" s="3" t="s">
        <v>3007</v>
      </c>
      <c r="R699" s="3" t="s">
        <v>3008</v>
      </c>
      <c r="S699" s="3" t="s">
        <v>3009</v>
      </c>
      <c r="T699" s="3" t="s">
        <v>3010</v>
      </c>
      <c r="U699" s="3" t="s">
        <v>3011</v>
      </c>
      <c r="V699" s="3" t="s">
        <v>3012</v>
      </c>
      <c r="W699" s="3" t="s">
        <v>3013</v>
      </c>
      <c r="X699" s="3" t="s">
        <v>3014</v>
      </c>
      <c r="Y699" s="3" t="s">
        <v>3015</v>
      </c>
      <c r="Z699" s="16" t="s">
        <v>3016</v>
      </c>
      <c r="AA699" s="39" t="s">
        <v>3017</v>
      </c>
      <c r="AB699" s="39"/>
      <c r="AC699" s="39" t="s">
        <v>3018</v>
      </c>
      <c r="AD699" s="39"/>
      <c r="AE699" s="16" t="s">
        <v>3019</v>
      </c>
      <c r="AF699" s="16" t="s">
        <v>3020</v>
      </c>
      <c r="AG699" s="16" t="s">
        <v>3021</v>
      </c>
      <c r="AH699" s="16"/>
      <c r="AI699" s="39" t="s">
        <v>2998</v>
      </c>
      <c r="AJ699" s="39"/>
      <c r="AK699" s="39"/>
    </row>
    <row r="700" spans="1:37" s="1" customFormat="1" ht="45" customHeight="1" x14ac:dyDescent="0.15">
      <c r="A700" s="18">
        <v>200391</v>
      </c>
      <c r="B700" s="4" t="s">
        <v>1976</v>
      </c>
      <c r="C700" s="18">
        <v>1620</v>
      </c>
      <c r="D700" s="4" t="s">
        <v>1913</v>
      </c>
      <c r="E700" s="4" t="s">
        <v>103</v>
      </c>
      <c r="F700" s="4" t="s">
        <v>127</v>
      </c>
      <c r="G700" s="4" t="s">
        <v>89</v>
      </c>
      <c r="H700" s="4" t="s">
        <v>62</v>
      </c>
      <c r="I700" s="18">
        <v>57451</v>
      </c>
      <c r="J700" s="4" t="s">
        <v>1977</v>
      </c>
      <c r="K700" s="5"/>
      <c r="L700" s="6"/>
      <c r="M700" s="6"/>
      <c r="N700" s="6"/>
      <c r="O700" s="6"/>
      <c r="P700" s="6"/>
      <c r="Q700" s="6"/>
      <c r="R700" s="6"/>
      <c r="S700" s="6"/>
      <c r="T700" s="6"/>
      <c r="U700" s="6"/>
      <c r="V700" s="6"/>
      <c r="W700" s="6"/>
      <c r="X700" s="6"/>
      <c r="Y700" s="6">
        <v>2672776</v>
      </c>
      <c r="Z700" s="4" t="s">
        <v>1978</v>
      </c>
      <c r="AA700" s="28" t="s">
        <v>1979</v>
      </c>
      <c r="AB700" s="28"/>
      <c r="AC700" s="28" t="s">
        <v>1978</v>
      </c>
      <c r="AD700" s="28"/>
      <c r="AE700" s="4"/>
      <c r="AF700" s="4" t="s">
        <v>94</v>
      </c>
      <c r="AG700" s="4" t="s">
        <v>1978</v>
      </c>
      <c r="AH700" s="4"/>
      <c r="AI700" s="28" t="s">
        <v>83</v>
      </c>
      <c r="AJ700" s="28"/>
      <c r="AK700" s="28"/>
    </row>
    <row r="701" spans="1:37" s="1" customFormat="1" ht="45" customHeight="1" x14ac:dyDescent="0.15">
      <c r="A701" s="16" t="s">
        <v>3001</v>
      </c>
      <c r="B701" s="2" t="s">
        <v>10</v>
      </c>
      <c r="C701" s="16" t="s">
        <v>11</v>
      </c>
      <c r="D701" s="2" t="s">
        <v>12</v>
      </c>
      <c r="E701" s="2" t="s">
        <v>13</v>
      </c>
      <c r="F701" s="2" t="s">
        <v>14</v>
      </c>
      <c r="G701" s="2" t="s">
        <v>15</v>
      </c>
      <c r="H701" s="17" t="s">
        <v>16</v>
      </c>
      <c r="I701" s="16" t="s">
        <v>3002</v>
      </c>
      <c r="J701" s="2" t="s">
        <v>3003</v>
      </c>
      <c r="K701" s="3" t="s">
        <v>3004</v>
      </c>
      <c r="L701" s="3" t="s">
        <v>20</v>
      </c>
      <c r="M701" s="3" t="s">
        <v>21</v>
      </c>
      <c r="N701" s="3" t="s">
        <v>22</v>
      </c>
      <c r="O701" s="3" t="s">
        <v>3005</v>
      </c>
      <c r="P701" s="3" t="s">
        <v>3006</v>
      </c>
      <c r="Q701" s="3" t="s">
        <v>3007</v>
      </c>
      <c r="R701" s="3" t="s">
        <v>3008</v>
      </c>
      <c r="S701" s="3" t="s">
        <v>3009</v>
      </c>
      <c r="T701" s="3" t="s">
        <v>3010</v>
      </c>
      <c r="U701" s="3" t="s">
        <v>3011</v>
      </c>
      <c r="V701" s="3" t="s">
        <v>3012</v>
      </c>
      <c r="W701" s="3" t="s">
        <v>3013</v>
      </c>
      <c r="X701" s="3" t="s">
        <v>3014</v>
      </c>
      <c r="Y701" s="3" t="s">
        <v>3015</v>
      </c>
      <c r="Z701" s="16" t="s">
        <v>3016</v>
      </c>
      <c r="AA701" s="39" t="s">
        <v>3017</v>
      </c>
      <c r="AB701" s="39"/>
      <c r="AC701" s="39" t="s">
        <v>3018</v>
      </c>
      <c r="AD701" s="39"/>
      <c r="AE701" s="16" t="s">
        <v>3019</v>
      </c>
      <c r="AF701" s="16" t="s">
        <v>3020</v>
      </c>
      <c r="AG701" s="16" t="s">
        <v>3021</v>
      </c>
      <c r="AH701" s="16"/>
      <c r="AI701" s="39" t="s">
        <v>2998</v>
      </c>
      <c r="AJ701" s="39"/>
      <c r="AK701" s="39"/>
    </row>
    <row r="702" spans="1:37" s="1" customFormat="1" ht="45" customHeight="1" x14ac:dyDescent="0.15">
      <c r="A702" s="36">
        <v>200448</v>
      </c>
      <c r="B702" s="28" t="s">
        <v>1144</v>
      </c>
      <c r="C702" s="18">
        <v>1314</v>
      </c>
      <c r="D702" s="28" t="s">
        <v>261</v>
      </c>
      <c r="E702" s="28" t="s">
        <v>238</v>
      </c>
      <c r="F702" s="28" t="s">
        <v>307</v>
      </c>
      <c r="G702" s="28" t="s">
        <v>160</v>
      </c>
      <c r="H702" s="28" t="s">
        <v>284</v>
      </c>
      <c r="I702" s="18">
        <v>57014</v>
      </c>
      <c r="J702" s="28" t="s">
        <v>1145</v>
      </c>
      <c r="K702" s="33"/>
      <c r="L702" s="29"/>
      <c r="M702" s="29"/>
      <c r="N702" s="29"/>
      <c r="O702" s="29"/>
      <c r="P702" s="29"/>
      <c r="Q702" s="29">
        <v>150000</v>
      </c>
      <c r="R702" s="29"/>
      <c r="S702" s="29"/>
      <c r="T702" s="29"/>
      <c r="U702" s="29"/>
      <c r="V702" s="29"/>
      <c r="W702" s="29"/>
      <c r="X702" s="29">
        <v>150000</v>
      </c>
      <c r="Y702" s="29">
        <v>150000</v>
      </c>
      <c r="Z702" s="25" t="s">
        <v>1146</v>
      </c>
      <c r="AA702" s="28" t="s">
        <v>1147</v>
      </c>
      <c r="AB702" s="28"/>
      <c r="AC702" s="25" t="s">
        <v>1148</v>
      </c>
      <c r="AD702" s="25"/>
      <c r="AE702" s="28"/>
      <c r="AF702" s="28" t="s">
        <v>67</v>
      </c>
      <c r="AG702" s="25" t="s">
        <v>1149</v>
      </c>
      <c r="AH702" s="25"/>
      <c r="AI702" s="28" t="s">
        <v>179</v>
      </c>
      <c r="AJ702" s="28"/>
      <c r="AK702" s="28"/>
    </row>
    <row r="703" spans="1:37" s="1" customFormat="1" ht="45" customHeight="1" x14ac:dyDescent="0.15">
      <c r="A703" s="37">
        <v>200448</v>
      </c>
      <c r="B703" s="27" t="s">
        <v>1144</v>
      </c>
      <c r="C703" s="20">
        <v>1314</v>
      </c>
      <c r="D703" s="27" t="s">
        <v>261</v>
      </c>
      <c r="E703" s="27" t="s">
        <v>103</v>
      </c>
      <c r="F703" s="27" t="s">
        <v>127</v>
      </c>
      <c r="G703" s="27" t="s">
        <v>61</v>
      </c>
      <c r="H703" s="27" t="s">
        <v>284</v>
      </c>
      <c r="I703" s="20">
        <v>57015</v>
      </c>
      <c r="J703" s="27" t="s">
        <v>1150</v>
      </c>
      <c r="K703" s="34"/>
      <c r="L703" s="30"/>
      <c r="M703" s="30"/>
      <c r="N703" s="30"/>
      <c r="O703" s="30"/>
      <c r="P703" s="30"/>
      <c r="Q703" s="30">
        <v>89000</v>
      </c>
      <c r="R703" s="30"/>
      <c r="S703" s="30"/>
      <c r="T703" s="30"/>
      <c r="U703" s="30"/>
      <c r="V703" s="30"/>
      <c r="W703" s="30"/>
      <c r="X703" s="30">
        <v>89000</v>
      </c>
      <c r="Y703" s="30">
        <v>89000</v>
      </c>
      <c r="Z703" s="26" t="s">
        <v>1151</v>
      </c>
      <c r="AA703" s="27" t="s">
        <v>1152</v>
      </c>
      <c r="AB703" s="27"/>
      <c r="AC703" s="26" t="s">
        <v>1153</v>
      </c>
      <c r="AD703" s="26"/>
      <c r="AE703" s="27"/>
      <c r="AF703" s="27" t="s">
        <v>67</v>
      </c>
      <c r="AG703" s="26" t="s">
        <v>1154</v>
      </c>
      <c r="AH703" s="26"/>
      <c r="AI703" s="27" t="s">
        <v>179</v>
      </c>
      <c r="AJ703" s="27"/>
      <c r="AK703" s="27"/>
    </row>
    <row r="704" spans="1:37" s="1" customFormat="1" ht="45" customHeight="1" x14ac:dyDescent="0.15">
      <c r="A704" s="36">
        <v>200448</v>
      </c>
      <c r="B704" s="28" t="s">
        <v>1144</v>
      </c>
      <c r="C704" s="18">
        <v>1314</v>
      </c>
      <c r="D704" s="28" t="s">
        <v>261</v>
      </c>
      <c r="E704" s="28" t="s">
        <v>72</v>
      </c>
      <c r="F704" s="28" t="s">
        <v>307</v>
      </c>
      <c r="G704" s="28" t="s">
        <v>61</v>
      </c>
      <c r="H704" s="28" t="s">
        <v>284</v>
      </c>
      <c r="I704" s="18">
        <v>57018</v>
      </c>
      <c r="J704" s="28" t="s">
        <v>1155</v>
      </c>
      <c r="K704" s="33"/>
      <c r="L704" s="29"/>
      <c r="M704" s="29"/>
      <c r="N704" s="29"/>
      <c r="O704" s="29"/>
      <c r="P704" s="29"/>
      <c r="Q704" s="29">
        <v>10000</v>
      </c>
      <c r="R704" s="29"/>
      <c r="S704" s="29"/>
      <c r="T704" s="29"/>
      <c r="U704" s="29"/>
      <c r="V704" s="29"/>
      <c r="W704" s="29"/>
      <c r="X704" s="29">
        <v>10000</v>
      </c>
      <c r="Y704" s="29">
        <v>10000</v>
      </c>
      <c r="Z704" s="25" t="s">
        <v>1156</v>
      </c>
      <c r="AA704" s="28" t="s">
        <v>1157</v>
      </c>
      <c r="AB704" s="28"/>
      <c r="AC704" s="25" t="s">
        <v>1158</v>
      </c>
      <c r="AD704" s="25"/>
      <c r="AE704" s="28"/>
      <c r="AF704" s="28" t="s">
        <v>67</v>
      </c>
      <c r="AG704" s="25" t="s">
        <v>1159</v>
      </c>
      <c r="AH704" s="25"/>
      <c r="AI704" s="28" t="s">
        <v>179</v>
      </c>
      <c r="AJ704" s="28"/>
      <c r="AK704" s="28"/>
    </row>
    <row r="705" spans="1:37" s="1" customFormat="1" ht="45" customHeight="1" x14ac:dyDescent="0.15">
      <c r="A705" s="20">
        <v>200448</v>
      </c>
      <c r="B705" s="7" t="s">
        <v>1144</v>
      </c>
      <c r="C705" s="20">
        <v>1314</v>
      </c>
      <c r="D705" s="7" t="s">
        <v>261</v>
      </c>
      <c r="E705" s="7" t="s">
        <v>126</v>
      </c>
      <c r="F705" s="7" t="s">
        <v>83</v>
      </c>
      <c r="G705" s="7" t="s">
        <v>89</v>
      </c>
      <c r="H705" s="7" t="s">
        <v>83</v>
      </c>
      <c r="I705" s="20">
        <v>57043</v>
      </c>
      <c r="J705" s="7" t="s">
        <v>1202</v>
      </c>
      <c r="K705" s="8"/>
      <c r="L705" s="9"/>
      <c r="M705" s="9"/>
      <c r="N705" s="9"/>
      <c r="O705" s="9"/>
      <c r="P705" s="9"/>
      <c r="Q705" s="9"/>
      <c r="R705" s="9"/>
      <c r="S705" s="9"/>
      <c r="T705" s="9"/>
      <c r="U705" s="9"/>
      <c r="V705" s="9"/>
      <c r="W705" s="9"/>
      <c r="X705" s="9"/>
      <c r="Y705" s="9">
        <v>50117</v>
      </c>
      <c r="Z705" s="7" t="s">
        <v>1203</v>
      </c>
      <c r="AA705" s="27" t="s">
        <v>1204</v>
      </c>
      <c r="AB705" s="27"/>
      <c r="AC705" s="27" t="s">
        <v>1205</v>
      </c>
      <c r="AD705" s="27"/>
      <c r="AE705" s="7"/>
      <c r="AF705" s="7" t="s">
        <v>94</v>
      </c>
      <c r="AG705" s="7" t="s">
        <v>69</v>
      </c>
      <c r="AH705" s="7"/>
      <c r="AI705" s="27" t="s">
        <v>83</v>
      </c>
      <c r="AJ705" s="27"/>
      <c r="AK705" s="27"/>
    </row>
    <row r="706" spans="1:37" s="1" customFormat="1" ht="45" customHeight="1" x14ac:dyDescent="0.15">
      <c r="A706" s="18">
        <v>200448</v>
      </c>
      <c r="B706" s="4" t="s">
        <v>1144</v>
      </c>
      <c r="C706" s="18">
        <v>1314</v>
      </c>
      <c r="D706" s="4" t="s">
        <v>261</v>
      </c>
      <c r="E706" s="4" t="s">
        <v>83</v>
      </c>
      <c r="F706" s="4" t="s">
        <v>83</v>
      </c>
      <c r="G706" s="4" t="s">
        <v>134</v>
      </c>
      <c r="H706" s="4" t="s">
        <v>83</v>
      </c>
      <c r="I706" s="18">
        <v>57779</v>
      </c>
      <c r="J706" s="4" t="s">
        <v>2563</v>
      </c>
      <c r="K706" s="5"/>
      <c r="L706" s="6"/>
      <c r="M706" s="6"/>
      <c r="N706" s="6"/>
      <c r="O706" s="6"/>
      <c r="P706" s="6"/>
      <c r="Q706" s="6"/>
      <c r="R706" s="6"/>
      <c r="S706" s="6"/>
      <c r="T706" s="6"/>
      <c r="U706" s="6"/>
      <c r="V706" s="6"/>
      <c r="W706" s="6"/>
      <c r="X706" s="6"/>
      <c r="Y706" s="14">
        <v>-214000</v>
      </c>
      <c r="Z706" s="4" t="s">
        <v>1203</v>
      </c>
      <c r="AA706" s="28" t="s">
        <v>1204</v>
      </c>
      <c r="AB706" s="28"/>
      <c r="AC706" s="28" t="s">
        <v>2564</v>
      </c>
      <c r="AD706" s="28"/>
      <c r="AE706" s="4"/>
      <c r="AF706" s="4" t="s">
        <v>94</v>
      </c>
      <c r="AG706" s="4" t="s">
        <v>69</v>
      </c>
      <c r="AH706" s="4"/>
      <c r="AI706" s="28" t="s">
        <v>83</v>
      </c>
      <c r="AJ706" s="28"/>
      <c r="AK706" s="28"/>
    </row>
    <row r="707" spans="1:37" s="1" customFormat="1" ht="45" customHeight="1" x14ac:dyDescent="0.15">
      <c r="A707" s="37">
        <v>200448</v>
      </c>
      <c r="B707" s="27" t="s">
        <v>1144</v>
      </c>
      <c r="C707" s="20">
        <v>1314</v>
      </c>
      <c r="D707" s="27" t="s">
        <v>261</v>
      </c>
      <c r="E707" s="27" t="s">
        <v>238</v>
      </c>
      <c r="F707" s="27" t="s">
        <v>83</v>
      </c>
      <c r="G707" s="27" t="s">
        <v>61</v>
      </c>
      <c r="H707" s="27" t="s">
        <v>83</v>
      </c>
      <c r="I707" s="20">
        <v>57936</v>
      </c>
      <c r="J707" s="27" t="s">
        <v>2765</v>
      </c>
      <c r="K707" s="35">
        <v>-2</v>
      </c>
      <c r="L707" s="30">
        <v>237614</v>
      </c>
      <c r="M707" s="30">
        <v>41521</v>
      </c>
      <c r="N707" s="30">
        <v>14016</v>
      </c>
      <c r="O707" s="30"/>
      <c r="P707" s="30"/>
      <c r="Q707" s="30"/>
      <c r="R707" s="30"/>
      <c r="S707" s="30"/>
      <c r="T707" s="30"/>
      <c r="U707" s="30"/>
      <c r="V707" s="30"/>
      <c r="W707" s="30"/>
      <c r="X707" s="30">
        <v>293151</v>
      </c>
      <c r="Y707" s="30"/>
      <c r="Z707" s="26" t="s">
        <v>2766</v>
      </c>
      <c r="AA707" s="27" t="s">
        <v>2767</v>
      </c>
      <c r="AB707" s="27"/>
      <c r="AC707" s="26" t="s">
        <v>2768</v>
      </c>
      <c r="AD707" s="26"/>
      <c r="AE707" s="27"/>
      <c r="AF707" s="27" t="s">
        <v>94</v>
      </c>
      <c r="AG707" s="27" t="s">
        <v>69</v>
      </c>
      <c r="AH707" s="27"/>
      <c r="AI707" s="27" t="s">
        <v>83</v>
      </c>
      <c r="AJ707" s="27"/>
      <c r="AK707" s="27"/>
    </row>
    <row r="708" spans="1:37" s="1" customFormat="1" ht="45" customHeight="1" x14ac:dyDescent="0.15">
      <c r="A708" s="36">
        <v>200448</v>
      </c>
      <c r="B708" s="28" t="s">
        <v>1144</v>
      </c>
      <c r="C708" s="18">
        <v>1314</v>
      </c>
      <c r="D708" s="28" t="s">
        <v>261</v>
      </c>
      <c r="E708" s="28" t="s">
        <v>103</v>
      </c>
      <c r="F708" s="28" t="s">
        <v>127</v>
      </c>
      <c r="G708" s="28" t="s">
        <v>61</v>
      </c>
      <c r="H708" s="28" t="s">
        <v>284</v>
      </c>
      <c r="I708" s="18">
        <v>57974</v>
      </c>
      <c r="J708" s="28" t="s">
        <v>2819</v>
      </c>
      <c r="K708" s="33"/>
      <c r="L708" s="29"/>
      <c r="M708" s="29"/>
      <c r="N708" s="29"/>
      <c r="O708" s="29"/>
      <c r="P708" s="29"/>
      <c r="Q708" s="29">
        <v>43467</v>
      </c>
      <c r="R708" s="29"/>
      <c r="S708" s="29"/>
      <c r="T708" s="29"/>
      <c r="U708" s="29"/>
      <c r="V708" s="29"/>
      <c r="W708" s="29"/>
      <c r="X708" s="29">
        <v>43467</v>
      </c>
      <c r="Y708" s="29">
        <v>43467</v>
      </c>
      <c r="Z708" s="25" t="s">
        <v>2820</v>
      </c>
      <c r="AA708" s="28" t="s">
        <v>2821</v>
      </c>
      <c r="AB708" s="28"/>
      <c r="AC708" s="25" t="s">
        <v>2822</v>
      </c>
      <c r="AD708" s="25"/>
      <c r="AE708" s="28"/>
      <c r="AF708" s="28" t="s">
        <v>67</v>
      </c>
      <c r="AG708" s="25" t="s">
        <v>2823</v>
      </c>
      <c r="AH708" s="25"/>
      <c r="AI708" s="28" t="s">
        <v>179</v>
      </c>
      <c r="AJ708" s="28"/>
      <c r="AK708" s="28"/>
    </row>
    <row r="709" spans="1:37" s="1" customFormat="1" ht="45" customHeight="1" x14ac:dyDescent="0.15">
      <c r="A709" s="16" t="s">
        <v>3001</v>
      </c>
      <c r="B709" s="2" t="s">
        <v>10</v>
      </c>
      <c r="C709" s="16" t="s">
        <v>11</v>
      </c>
      <c r="D709" s="2" t="s">
        <v>12</v>
      </c>
      <c r="E709" s="2" t="s">
        <v>13</v>
      </c>
      <c r="F709" s="2" t="s">
        <v>14</v>
      </c>
      <c r="G709" s="2" t="s">
        <v>15</v>
      </c>
      <c r="H709" s="17" t="s">
        <v>16</v>
      </c>
      <c r="I709" s="16" t="s">
        <v>3002</v>
      </c>
      <c r="J709" s="2" t="s">
        <v>3003</v>
      </c>
      <c r="K709" s="3" t="s">
        <v>3004</v>
      </c>
      <c r="L709" s="3" t="s">
        <v>20</v>
      </c>
      <c r="M709" s="3" t="s">
        <v>21</v>
      </c>
      <c r="N709" s="3" t="s">
        <v>22</v>
      </c>
      <c r="O709" s="3" t="s">
        <v>3005</v>
      </c>
      <c r="P709" s="3" t="s">
        <v>3006</v>
      </c>
      <c r="Q709" s="3" t="s">
        <v>3007</v>
      </c>
      <c r="R709" s="3" t="s">
        <v>3008</v>
      </c>
      <c r="S709" s="3" t="s">
        <v>3009</v>
      </c>
      <c r="T709" s="3" t="s">
        <v>3010</v>
      </c>
      <c r="U709" s="3" t="s">
        <v>3011</v>
      </c>
      <c r="V709" s="3" t="s">
        <v>3012</v>
      </c>
      <c r="W709" s="3" t="s">
        <v>3013</v>
      </c>
      <c r="X709" s="3" t="s">
        <v>3014</v>
      </c>
      <c r="Y709" s="3" t="s">
        <v>3015</v>
      </c>
      <c r="Z709" s="16" t="s">
        <v>3016</v>
      </c>
      <c r="AA709" s="39" t="s">
        <v>3017</v>
      </c>
      <c r="AB709" s="39"/>
      <c r="AC709" s="39" t="s">
        <v>3018</v>
      </c>
      <c r="AD709" s="39"/>
      <c r="AE709" s="16" t="s">
        <v>3019</v>
      </c>
      <c r="AF709" s="16" t="s">
        <v>3020</v>
      </c>
      <c r="AG709" s="16" t="s">
        <v>3021</v>
      </c>
      <c r="AH709" s="16"/>
      <c r="AI709" s="39" t="s">
        <v>2998</v>
      </c>
      <c r="AJ709" s="39"/>
      <c r="AK709" s="39"/>
    </row>
    <row r="710" spans="1:37" s="1" customFormat="1" ht="45" customHeight="1" x14ac:dyDescent="0.15">
      <c r="A710" s="36">
        <v>200610</v>
      </c>
      <c r="B710" s="28" t="s">
        <v>1104</v>
      </c>
      <c r="C710" s="18">
        <v>1314</v>
      </c>
      <c r="D710" s="28" t="s">
        <v>261</v>
      </c>
      <c r="E710" s="28" t="s">
        <v>238</v>
      </c>
      <c r="F710" s="28" t="s">
        <v>83</v>
      </c>
      <c r="G710" s="28" t="s">
        <v>61</v>
      </c>
      <c r="H710" s="28" t="s">
        <v>284</v>
      </c>
      <c r="I710" s="18">
        <v>56986</v>
      </c>
      <c r="J710" s="28" t="s">
        <v>1105</v>
      </c>
      <c r="K710" s="33"/>
      <c r="L710" s="29"/>
      <c r="M710" s="29"/>
      <c r="N710" s="29"/>
      <c r="O710" s="29"/>
      <c r="P710" s="29"/>
      <c r="Q710" s="29">
        <v>400000</v>
      </c>
      <c r="R710" s="29"/>
      <c r="S710" s="29"/>
      <c r="T710" s="29"/>
      <c r="U710" s="29"/>
      <c r="V710" s="29"/>
      <c r="W710" s="29"/>
      <c r="X710" s="29">
        <v>400000</v>
      </c>
      <c r="Y710" s="29">
        <v>400000</v>
      </c>
      <c r="Z710" s="25" t="s">
        <v>1106</v>
      </c>
      <c r="AA710" s="28" t="s">
        <v>1107</v>
      </c>
      <c r="AB710" s="28"/>
      <c r="AC710" s="25" t="s">
        <v>1108</v>
      </c>
      <c r="AD710" s="25"/>
      <c r="AE710" s="28"/>
      <c r="AF710" s="28" t="s">
        <v>94</v>
      </c>
      <c r="AG710" s="28" t="s">
        <v>69</v>
      </c>
      <c r="AH710" s="28"/>
      <c r="AI710" s="28" t="s">
        <v>83</v>
      </c>
      <c r="AJ710" s="28"/>
      <c r="AK710" s="28"/>
    </row>
    <row r="711" spans="1:37" s="1" customFormat="1" ht="45" customHeight="1" x14ac:dyDescent="0.15">
      <c r="A711" s="37">
        <v>200610</v>
      </c>
      <c r="B711" s="27" t="s">
        <v>1104</v>
      </c>
      <c r="C711" s="20">
        <v>1314</v>
      </c>
      <c r="D711" s="27" t="s">
        <v>261</v>
      </c>
      <c r="E711" s="27" t="s">
        <v>72</v>
      </c>
      <c r="F711" s="27" t="s">
        <v>83</v>
      </c>
      <c r="G711" s="27" t="s">
        <v>61</v>
      </c>
      <c r="H711" s="27" t="s">
        <v>284</v>
      </c>
      <c r="I711" s="20">
        <v>56987</v>
      </c>
      <c r="J711" s="27" t="s">
        <v>1109</v>
      </c>
      <c r="K711" s="34"/>
      <c r="L711" s="30"/>
      <c r="M711" s="30"/>
      <c r="N711" s="30"/>
      <c r="O711" s="30"/>
      <c r="P711" s="30"/>
      <c r="Q711" s="30">
        <v>200000</v>
      </c>
      <c r="R711" s="30"/>
      <c r="S711" s="30"/>
      <c r="T711" s="30"/>
      <c r="U711" s="30"/>
      <c r="V711" s="30"/>
      <c r="W711" s="30"/>
      <c r="X711" s="30">
        <v>200000</v>
      </c>
      <c r="Y711" s="30">
        <v>200000</v>
      </c>
      <c r="Z711" s="26" t="s">
        <v>1110</v>
      </c>
      <c r="AA711" s="27" t="s">
        <v>1111</v>
      </c>
      <c r="AB711" s="27"/>
      <c r="AC711" s="26" t="s">
        <v>1112</v>
      </c>
      <c r="AD711" s="26"/>
      <c r="AE711" s="27"/>
      <c r="AF711" s="27" t="s">
        <v>94</v>
      </c>
      <c r="AG711" s="27" t="s">
        <v>69</v>
      </c>
      <c r="AH711" s="27"/>
      <c r="AI711" s="27" t="s">
        <v>83</v>
      </c>
      <c r="AJ711" s="27"/>
      <c r="AK711" s="27"/>
    </row>
    <row r="712" spans="1:37" s="1" customFormat="1" ht="45" customHeight="1" x14ac:dyDescent="0.15">
      <c r="A712" s="36">
        <v>200610</v>
      </c>
      <c r="B712" s="28" t="s">
        <v>1104</v>
      </c>
      <c r="C712" s="18">
        <v>1314</v>
      </c>
      <c r="D712" s="28" t="s">
        <v>261</v>
      </c>
      <c r="E712" s="28" t="s">
        <v>103</v>
      </c>
      <c r="F712" s="28" t="s">
        <v>83</v>
      </c>
      <c r="G712" s="28" t="s">
        <v>61</v>
      </c>
      <c r="H712" s="28" t="s">
        <v>284</v>
      </c>
      <c r="I712" s="18">
        <v>57011</v>
      </c>
      <c r="J712" s="28" t="s">
        <v>1136</v>
      </c>
      <c r="K712" s="33"/>
      <c r="L712" s="29"/>
      <c r="M712" s="29"/>
      <c r="N712" s="29"/>
      <c r="O712" s="29"/>
      <c r="P712" s="29"/>
      <c r="Q712" s="29">
        <v>400000</v>
      </c>
      <c r="R712" s="29"/>
      <c r="S712" s="29"/>
      <c r="T712" s="29"/>
      <c r="U712" s="29"/>
      <c r="V712" s="29"/>
      <c r="W712" s="29"/>
      <c r="X712" s="29">
        <v>400000</v>
      </c>
      <c r="Y712" s="29">
        <v>400000</v>
      </c>
      <c r="Z712" s="25" t="s">
        <v>1137</v>
      </c>
      <c r="AA712" s="28" t="s">
        <v>1138</v>
      </c>
      <c r="AB712" s="28"/>
      <c r="AC712" s="25" t="s">
        <v>1139</v>
      </c>
      <c r="AD712" s="25"/>
      <c r="AE712" s="28"/>
      <c r="AF712" s="28" t="s">
        <v>94</v>
      </c>
      <c r="AG712" s="28" t="s">
        <v>69</v>
      </c>
      <c r="AH712" s="28"/>
      <c r="AI712" s="28" t="s">
        <v>83</v>
      </c>
      <c r="AJ712" s="28"/>
      <c r="AK712" s="28"/>
    </row>
    <row r="713" spans="1:37" s="1" customFormat="1" ht="45" customHeight="1" x14ac:dyDescent="0.15">
      <c r="A713" s="37">
        <v>200610</v>
      </c>
      <c r="B713" s="27" t="s">
        <v>1104</v>
      </c>
      <c r="C713" s="20">
        <v>1314</v>
      </c>
      <c r="D713" s="27" t="s">
        <v>261</v>
      </c>
      <c r="E713" s="27" t="s">
        <v>126</v>
      </c>
      <c r="F713" s="27" t="s">
        <v>83</v>
      </c>
      <c r="G713" s="27" t="s">
        <v>89</v>
      </c>
      <c r="H713" s="27" t="s">
        <v>83</v>
      </c>
      <c r="I713" s="20">
        <v>57012</v>
      </c>
      <c r="J713" s="27" t="s">
        <v>1140</v>
      </c>
      <c r="K713" s="34"/>
      <c r="L713" s="30"/>
      <c r="M713" s="30"/>
      <c r="N713" s="30"/>
      <c r="O713" s="30"/>
      <c r="P713" s="30"/>
      <c r="Q713" s="30"/>
      <c r="R713" s="30"/>
      <c r="S713" s="30"/>
      <c r="T713" s="30"/>
      <c r="U713" s="30"/>
      <c r="V713" s="30"/>
      <c r="W713" s="30"/>
      <c r="X713" s="30"/>
      <c r="Y713" s="30">
        <v>447920</v>
      </c>
      <c r="Z713" s="26" t="s">
        <v>1141</v>
      </c>
      <c r="AA713" s="27" t="s">
        <v>1142</v>
      </c>
      <c r="AB713" s="27"/>
      <c r="AC713" s="27" t="s">
        <v>1143</v>
      </c>
      <c r="AD713" s="27"/>
      <c r="AE713" s="27"/>
      <c r="AF713" s="27" t="s">
        <v>94</v>
      </c>
      <c r="AG713" s="27" t="s">
        <v>69</v>
      </c>
      <c r="AH713" s="27"/>
      <c r="AI713" s="27" t="s">
        <v>83</v>
      </c>
      <c r="AJ713" s="27"/>
      <c r="AK713" s="27"/>
    </row>
    <row r="714" spans="1:37" s="1" customFormat="1" ht="45" customHeight="1" x14ac:dyDescent="0.15">
      <c r="A714" s="18">
        <v>200610</v>
      </c>
      <c r="B714" s="4" t="s">
        <v>1104</v>
      </c>
      <c r="C714" s="18">
        <v>1314</v>
      </c>
      <c r="D714" s="4" t="s">
        <v>261</v>
      </c>
      <c r="E714" s="4" t="s">
        <v>83</v>
      </c>
      <c r="F714" s="4" t="s">
        <v>83</v>
      </c>
      <c r="G714" s="4" t="s">
        <v>83</v>
      </c>
      <c r="H714" s="4" t="s">
        <v>83</v>
      </c>
      <c r="I714" s="18">
        <v>57567</v>
      </c>
      <c r="J714" s="4" t="s">
        <v>2193</v>
      </c>
      <c r="K714" s="5"/>
      <c r="L714" s="6">
        <v>18514</v>
      </c>
      <c r="M714" s="6"/>
      <c r="N714" s="6"/>
      <c r="O714" s="6"/>
      <c r="P714" s="6"/>
      <c r="Q714" s="6"/>
      <c r="R714" s="6"/>
      <c r="S714" s="6"/>
      <c r="T714" s="6"/>
      <c r="U714" s="6"/>
      <c r="V714" s="6"/>
      <c r="W714" s="6"/>
      <c r="X714" s="6">
        <v>18514</v>
      </c>
      <c r="Y714" s="6"/>
      <c r="Z714" s="4" t="s">
        <v>2148</v>
      </c>
      <c r="AA714" s="28" t="s">
        <v>2149</v>
      </c>
      <c r="AB714" s="28"/>
      <c r="AC714" s="28" t="s">
        <v>2149</v>
      </c>
      <c r="AD714" s="28"/>
      <c r="AE714" s="4"/>
      <c r="AF714" s="4" t="s">
        <v>94</v>
      </c>
      <c r="AG714" s="4"/>
      <c r="AH714" s="4"/>
      <c r="AI714" s="28" t="s">
        <v>83</v>
      </c>
      <c r="AJ714" s="28"/>
      <c r="AK714" s="28"/>
    </row>
    <row r="715" spans="1:37" s="1" customFormat="1" ht="45" customHeight="1" x14ac:dyDescent="0.15">
      <c r="A715" s="16" t="s">
        <v>3001</v>
      </c>
      <c r="B715" s="2" t="s">
        <v>10</v>
      </c>
      <c r="C715" s="16" t="s">
        <v>11</v>
      </c>
      <c r="D715" s="2" t="s">
        <v>12</v>
      </c>
      <c r="E715" s="2" t="s">
        <v>13</v>
      </c>
      <c r="F715" s="2" t="s">
        <v>14</v>
      </c>
      <c r="G715" s="2" t="s">
        <v>15</v>
      </c>
      <c r="H715" s="17" t="s">
        <v>16</v>
      </c>
      <c r="I715" s="16" t="s">
        <v>3002</v>
      </c>
      <c r="J715" s="2" t="s">
        <v>3003</v>
      </c>
      <c r="K715" s="3" t="s">
        <v>3004</v>
      </c>
      <c r="L715" s="3" t="s">
        <v>20</v>
      </c>
      <c r="M715" s="3" t="s">
        <v>21</v>
      </c>
      <c r="N715" s="3" t="s">
        <v>22</v>
      </c>
      <c r="O715" s="3" t="s">
        <v>3005</v>
      </c>
      <c r="P715" s="3" t="s">
        <v>3006</v>
      </c>
      <c r="Q715" s="3" t="s">
        <v>3007</v>
      </c>
      <c r="R715" s="3" t="s">
        <v>3008</v>
      </c>
      <c r="S715" s="3" t="s">
        <v>3009</v>
      </c>
      <c r="T715" s="3" t="s">
        <v>3010</v>
      </c>
      <c r="U715" s="3" t="s">
        <v>3011</v>
      </c>
      <c r="V715" s="3" t="s">
        <v>3012</v>
      </c>
      <c r="W715" s="3" t="s">
        <v>3013</v>
      </c>
      <c r="X715" s="3" t="s">
        <v>3014</v>
      </c>
      <c r="Y715" s="3" t="s">
        <v>3015</v>
      </c>
      <c r="Z715" s="16" t="s">
        <v>3016</v>
      </c>
      <c r="AA715" s="39" t="s">
        <v>3017</v>
      </c>
      <c r="AB715" s="39"/>
      <c r="AC715" s="39" t="s">
        <v>3018</v>
      </c>
      <c r="AD715" s="39"/>
      <c r="AE715" s="16" t="s">
        <v>3019</v>
      </c>
      <c r="AF715" s="16" t="s">
        <v>3020</v>
      </c>
      <c r="AG715" s="16" t="s">
        <v>3021</v>
      </c>
      <c r="AH715" s="16"/>
      <c r="AI715" s="39" t="s">
        <v>2998</v>
      </c>
      <c r="AJ715" s="39"/>
      <c r="AK715" s="39"/>
    </row>
    <row r="716" spans="1:37" s="1" customFormat="1" ht="45" customHeight="1" x14ac:dyDescent="0.15">
      <c r="A716" s="36">
        <v>200611</v>
      </c>
      <c r="B716" s="28" t="s">
        <v>1160</v>
      </c>
      <c r="C716" s="18">
        <v>1314</v>
      </c>
      <c r="D716" s="28" t="s">
        <v>261</v>
      </c>
      <c r="E716" s="28" t="s">
        <v>103</v>
      </c>
      <c r="F716" s="28" t="s">
        <v>83</v>
      </c>
      <c r="G716" s="28" t="s">
        <v>61</v>
      </c>
      <c r="H716" s="28" t="s">
        <v>62</v>
      </c>
      <c r="I716" s="18">
        <v>57019</v>
      </c>
      <c r="J716" s="28" t="s">
        <v>1161</v>
      </c>
      <c r="K716" s="33"/>
      <c r="L716" s="29"/>
      <c r="M716" s="29"/>
      <c r="N716" s="29"/>
      <c r="O716" s="29"/>
      <c r="P716" s="29">
        <v>1185607</v>
      </c>
      <c r="Q716" s="29"/>
      <c r="R716" s="29"/>
      <c r="S716" s="29"/>
      <c r="T716" s="29"/>
      <c r="U716" s="29"/>
      <c r="V716" s="29"/>
      <c r="W716" s="29"/>
      <c r="X716" s="29">
        <v>1185607</v>
      </c>
      <c r="Y716" s="29">
        <v>1185607</v>
      </c>
      <c r="Z716" s="25" t="s">
        <v>1162</v>
      </c>
      <c r="AA716" s="28" t="s">
        <v>1163</v>
      </c>
      <c r="AB716" s="28"/>
      <c r="AC716" s="25" t="s">
        <v>1164</v>
      </c>
      <c r="AD716" s="25"/>
      <c r="AE716" s="28"/>
      <c r="AF716" s="28" t="s">
        <v>94</v>
      </c>
      <c r="AG716" s="28" t="s">
        <v>69</v>
      </c>
      <c r="AH716" s="28"/>
      <c r="AI716" s="28" t="s">
        <v>83</v>
      </c>
      <c r="AJ716" s="28"/>
      <c r="AK716" s="28"/>
    </row>
    <row r="717" spans="1:37" s="1" customFormat="1" ht="45" customHeight="1" x14ac:dyDescent="0.15">
      <c r="A717" s="37">
        <v>200611</v>
      </c>
      <c r="B717" s="27" t="s">
        <v>1160</v>
      </c>
      <c r="C717" s="20">
        <v>1314</v>
      </c>
      <c r="D717" s="27" t="s">
        <v>261</v>
      </c>
      <c r="E717" s="27" t="s">
        <v>238</v>
      </c>
      <c r="F717" s="27" t="s">
        <v>83</v>
      </c>
      <c r="G717" s="27" t="s">
        <v>160</v>
      </c>
      <c r="H717" s="27" t="s">
        <v>62</v>
      </c>
      <c r="I717" s="20">
        <v>57020</v>
      </c>
      <c r="J717" s="27" t="s">
        <v>1165</v>
      </c>
      <c r="K717" s="34"/>
      <c r="L717" s="30"/>
      <c r="M717" s="30"/>
      <c r="N717" s="30"/>
      <c r="O717" s="30"/>
      <c r="P717" s="30">
        <v>7639</v>
      </c>
      <c r="Q717" s="30"/>
      <c r="R717" s="30"/>
      <c r="S717" s="30"/>
      <c r="T717" s="30"/>
      <c r="U717" s="30"/>
      <c r="V717" s="30"/>
      <c r="W717" s="30"/>
      <c r="X717" s="30">
        <v>7639</v>
      </c>
      <c r="Y717" s="30">
        <v>7639</v>
      </c>
      <c r="Z717" s="26" t="s">
        <v>1166</v>
      </c>
      <c r="AA717" s="27" t="s">
        <v>1167</v>
      </c>
      <c r="AB717" s="27"/>
      <c r="AC717" s="27" t="s">
        <v>1168</v>
      </c>
      <c r="AD717" s="27"/>
      <c r="AE717" s="27"/>
      <c r="AF717" s="27" t="s">
        <v>94</v>
      </c>
      <c r="AG717" s="27" t="s">
        <v>69</v>
      </c>
      <c r="AH717" s="27"/>
      <c r="AI717" s="27" t="s">
        <v>83</v>
      </c>
      <c r="AJ717" s="27"/>
      <c r="AK717" s="27"/>
    </row>
    <row r="718" spans="1:37" s="1" customFormat="1" ht="45" customHeight="1" x14ac:dyDescent="0.15">
      <c r="A718" s="36">
        <v>200611</v>
      </c>
      <c r="B718" s="28" t="s">
        <v>1160</v>
      </c>
      <c r="C718" s="18">
        <v>1314</v>
      </c>
      <c r="D718" s="28" t="s">
        <v>261</v>
      </c>
      <c r="E718" s="28" t="s">
        <v>72</v>
      </c>
      <c r="F718" s="28" t="s">
        <v>83</v>
      </c>
      <c r="G718" s="28" t="s">
        <v>61</v>
      </c>
      <c r="H718" s="28" t="s">
        <v>62</v>
      </c>
      <c r="I718" s="18">
        <v>57023</v>
      </c>
      <c r="J718" s="28" t="s">
        <v>1173</v>
      </c>
      <c r="K718" s="33">
        <v>0.35</v>
      </c>
      <c r="L718" s="29">
        <v>49146</v>
      </c>
      <c r="M718" s="29">
        <v>503</v>
      </c>
      <c r="N718" s="29">
        <v>3662</v>
      </c>
      <c r="O718" s="29"/>
      <c r="P718" s="29"/>
      <c r="Q718" s="29"/>
      <c r="R718" s="29"/>
      <c r="S718" s="29"/>
      <c r="T718" s="29"/>
      <c r="U718" s="29"/>
      <c r="V718" s="29"/>
      <c r="W718" s="29"/>
      <c r="X718" s="29">
        <v>53311</v>
      </c>
      <c r="Y718" s="29">
        <v>49394</v>
      </c>
      <c r="Z718" s="25" t="s">
        <v>1174</v>
      </c>
      <c r="AA718" s="28" t="s">
        <v>242</v>
      </c>
      <c r="AB718" s="28"/>
      <c r="AC718" s="25" t="s">
        <v>1175</v>
      </c>
      <c r="AD718" s="25"/>
      <c r="AE718" s="28"/>
      <c r="AF718" s="28" t="s">
        <v>94</v>
      </c>
      <c r="AG718" s="28" t="s">
        <v>69</v>
      </c>
      <c r="AH718" s="28"/>
      <c r="AI718" s="28" t="s">
        <v>83</v>
      </c>
      <c r="AJ718" s="28"/>
      <c r="AK718" s="28"/>
    </row>
    <row r="719" spans="1:37" s="1" customFormat="1" ht="45" customHeight="1" x14ac:dyDescent="0.15">
      <c r="A719" s="37">
        <v>200611</v>
      </c>
      <c r="B719" s="27" t="s">
        <v>1160</v>
      </c>
      <c r="C719" s="20">
        <v>1314</v>
      </c>
      <c r="D719" s="27" t="s">
        <v>261</v>
      </c>
      <c r="E719" s="27" t="s">
        <v>126</v>
      </c>
      <c r="F719" s="27" t="s">
        <v>83</v>
      </c>
      <c r="G719" s="27" t="s">
        <v>89</v>
      </c>
      <c r="H719" s="27" t="s">
        <v>83</v>
      </c>
      <c r="I719" s="20">
        <v>57026</v>
      </c>
      <c r="J719" s="27" t="s">
        <v>1176</v>
      </c>
      <c r="K719" s="34"/>
      <c r="L719" s="30"/>
      <c r="M719" s="30"/>
      <c r="N719" s="30"/>
      <c r="O719" s="30"/>
      <c r="P719" s="30"/>
      <c r="Q719" s="30"/>
      <c r="R719" s="30"/>
      <c r="S719" s="30"/>
      <c r="T719" s="30"/>
      <c r="U719" s="30"/>
      <c r="V719" s="30"/>
      <c r="W719" s="30"/>
      <c r="X719" s="30"/>
      <c r="Y719" s="30">
        <v>153998</v>
      </c>
      <c r="Z719" s="26" t="s">
        <v>1177</v>
      </c>
      <c r="AA719" s="27" t="s">
        <v>1142</v>
      </c>
      <c r="AB719" s="27"/>
      <c r="AC719" s="27" t="s">
        <v>1178</v>
      </c>
      <c r="AD719" s="27"/>
      <c r="AE719" s="27"/>
      <c r="AF719" s="27" t="s">
        <v>94</v>
      </c>
      <c r="AG719" s="27" t="s">
        <v>69</v>
      </c>
      <c r="AH719" s="27"/>
      <c r="AI719" s="27" t="s">
        <v>83</v>
      </c>
      <c r="AJ719" s="27"/>
      <c r="AK719" s="27"/>
    </row>
    <row r="720" spans="1:37" s="1" customFormat="1" ht="45" customHeight="1" x14ac:dyDescent="0.15">
      <c r="A720" s="18">
        <v>200611</v>
      </c>
      <c r="B720" s="4" t="s">
        <v>1160</v>
      </c>
      <c r="C720" s="18">
        <v>1314</v>
      </c>
      <c r="D720" s="4" t="s">
        <v>261</v>
      </c>
      <c r="E720" s="4" t="s">
        <v>83</v>
      </c>
      <c r="F720" s="4" t="s">
        <v>83</v>
      </c>
      <c r="G720" s="4" t="s">
        <v>83</v>
      </c>
      <c r="H720" s="4" t="s">
        <v>83</v>
      </c>
      <c r="I720" s="18">
        <v>57568</v>
      </c>
      <c r="J720" s="4" t="s">
        <v>2194</v>
      </c>
      <c r="K720" s="5"/>
      <c r="L720" s="6">
        <v>19070</v>
      </c>
      <c r="M720" s="6"/>
      <c r="N720" s="6"/>
      <c r="O720" s="6"/>
      <c r="P720" s="6"/>
      <c r="Q720" s="6"/>
      <c r="R720" s="6"/>
      <c r="S720" s="6"/>
      <c r="T720" s="6"/>
      <c r="U720" s="6"/>
      <c r="V720" s="6"/>
      <c r="W720" s="6"/>
      <c r="X720" s="6">
        <v>19070</v>
      </c>
      <c r="Y720" s="6"/>
      <c r="Z720" s="4" t="s">
        <v>2148</v>
      </c>
      <c r="AA720" s="28" t="s">
        <v>2149</v>
      </c>
      <c r="AB720" s="28"/>
      <c r="AC720" s="28" t="s">
        <v>2149</v>
      </c>
      <c r="AD720" s="28"/>
      <c r="AE720" s="4"/>
      <c r="AF720" s="4" t="s">
        <v>94</v>
      </c>
      <c r="AG720" s="4"/>
      <c r="AH720" s="4"/>
      <c r="AI720" s="28" t="s">
        <v>83</v>
      </c>
      <c r="AJ720" s="28"/>
      <c r="AK720" s="28"/>
    </row>
    <row r="721" spans="1:38" s="1" customFormat="1" ht="45" customHeight="1" x14ac:dyDescent="0.15">
      <c r="A721" s="37">
        <v>200611</v>
      </c>
      <c r="B721" s="27" t="s">
        <v>1160</v>
      </c>
      <c r="C721" s="20">
        <v>1314</v>
      </c>
      <c r="D721" s="27" t="s">
        <v>261</v>
      </c>
      <c r="E721" s="27" t="s">
        <v>83</v>
      </c>
      <c r="F721" s="27" t="s">
        <v>83</v>
      </c>
      <c r="G721" s="27" t="s">
        <v>89</v>
      </c>
      <c r="H721" s="27" t="s">
        <v>83</v>
      </c>
      <c r="I721" s="20">
        <v>57780</v>
      </c>
      <c r="J721" s="27" t="s">
        <v>2565</v>
      </c>
      <c r="K721" s="34"/>
      <c r="L721" s="30"/>
      <c r="M721" s="30"/>
      <c r="N721" s="30"/>
      <c r="O721" s="30"/>
      <c r="P721" s="30"/>
      <c r="Q721" s="30"/>
      <c r="R721" s="30"/>
      <c r="S721" s="30"/>
      <c r="T721" s="30"/>
      <c r="U721" s="30"/>
      <c r="V721" s="30"/>
      <c r="W721" s="30"/>
      <c r="X721" s="30"/>
      <c r="Y721" s="30">
        <v>1732208</v>
      </c>
      <c r="Z721" s="26" t="s">
        <v>1177</v>
      </c>
      <c r="AA721" s="27" t="s">
        <v>1142</v>
      </c>
      <c r="AB721" s="27"/>
      <c r="AC721" s="27" t="s">
        <v>2566</v>
      </c>
      <c r="AD721" s="27"/>
      <c r="AE721" s="27"/>
      <c r="AF721" s="27" t="s">
        <v>94</v>
      </c>
      <c r="AG721" s="27" t="s">
        <v>69</v>
      </c>
      <c r="AH721" s="27"/>
      <c r="AI721" s="27" t="s">
        <v>83</v>
      </c>
      <c r="AJ721" s="27"/>
      <c r="AK721" s="27"/>
    </row>
    <row r="722" spans="1:38" s="1" customFormat="1" ht="45" customHeight="1" x14ac:dyDescent="0.15">
      <c r="A722" s="16" t="s">
        <v>3001</v>
      </c>
      <c r="B722" s="2" t="s">
        <v>10</v>
      </c>
      <c r="C722" s="16" t="s">
        <v>11</v>
      </c>
      <c r="D722" s="2" t="s">
        <v>12</v>
      </c>
      <c r="E722" s="2" t="s">
        <v>13</v>
      </c>
      <c r="F722" s="2" t="s">
        <v>14</v>
      </c>
      <c r="G722" s="2" t="s">
        <v>15</v>
      </c>
      <c r="H722" s="17" t="s">
        <v>16</v>
      </c>
      <c r="I722" s="16" t="s">
        <v>3002</v>
      </c>
      <c r="J722" s="2" t="s">
        <v>3003</v>
      </c>
      <c r="K722" s="3" t="s">
        <v>3004</v>
      </c>
      <c r="L722" s="3" t="s">
        <v>20</v>
      </c>
      <c r="M722" s="3" t="s">
        <v>21</v>
      </c>
      <c r="N722" s="3" t="s">
        <v>22</v>
      </c>
      <c r="O722" s="3" t="s">
        <v>3005</v>
      </c>
      <c r="P722" s="3" t="s">
        <v>3006</v>
      </c>
      <c r="Q722" s="3" t="s">
        <v>3007</v>
      </c>
      <c r="R722" s="3" t="s">
        <v>3008</v>
      </c>
      <c r="S722" s="3" t="s">
        <v>3009</v>
      </c>
      <c r="T722" s="3" t="s">
        <v>3010</v>
      </c>
      <c r="U722" s="3" t="s">
        <v>3011</v>
      </c>
      <c r="V722" s="3" t="s">
        <v>3012</v>
      </c>
      <c r="W722" s="3" t="s">
        <v>3013</v>
      </c>
      <c r="X722" s="3" t="s">
        <v>3014</v>
      </c>
      <c r="Y722" s="3" t="s">
        <v>3015</v>
      </c>
      <c r="Z722" s="16" t="s">
        <v>3016</v>
      </c>
      <c r="AA722" s="39" t="s">
        <v>3017</v>
      </c>
      <c r="AB722" s="39"/>
      <c r="AC722" s="39" t="s">
        <v>3018</v>
      </c>
      <c r="AD722" s="39"/>
      <c r="AE722" s="16" t="s">
        <v>3019</v>
      </c>
      <c r="AF722" s="16" t="s">
        <v>3020</v>
      </c>
      <c r="AG722" s="16" t="s">
        <v>3021</v>
      </c>
      <c r="AH722" s="16"/>
      <c r="AI722" s="39" t="s">
        <v>2998</v>
      </c>
      <c r="AJ722" s="39"/>
      <c r="AK722" s="39"/>
    </row>
    <row r="723" spans="1:38" s="1" customFormat="1" ht="45" customHeight="1" x14ac:dyDescent="0.15">
      <c r="A723" s="18">
        <v>200614</v>
      </c>
      <c r="B723" s="4" t="s">
        <v>2442</v>
      </c>
      <c r="C723" s="18">
        <v>171415</v>
      </c>
      <c r="D723" s="4" t="s">
        <v>1271</v>
      </c>
      <c r="E723" s="4" t="s">
        <v>103</v>
      </c>
      <c r="F723" s="4" t="s">
        <v>83</v>
      </c>
      <c r="G723" s="4" t="s">
        <v>89</v>
      </c>
      <c r="H723" s="4" t="s">
        <v>83</v>
      </c>
      <c r="I723" s="18">
        <v>57706</v>
      </c>
      <c r="J723" s="4" t="s">
        <v>2443</v>
      </c>
      <c r="K723" s="5"/>
      <c r="L723" s="6"/>
      <c r="M723" s="6"/>
      <c r="N723" s="6"/>
      <c r="O723" s="6"/>
      <c r="P723" s="6"/>
      <c r="Q723" s="6"/>
      <c r="R723" s="6"/>
      <c r="S723" s="6"/>
      <c r="T723" s="6"/>
      <c r="U723" s="6"/>
      <c r="V723" s="6"/>
      <c r="W723" s="6"/>
      <c r="X723" s="6"/>
      <c r="Y723" s="6">
        <v>1763</v>
      </c>
      <c r="Z723" s="4" t="s">
        <v>1689</v>
      </c>
      <c r="AA723" s="28" t="s">
        <v>1689</v>
      </c>
      <c r="AB723" s="28"/>
      <c r="AC723" s="28" t="s">
        <v>1689</v>
      </c>
      <c r="AD723" s="28"/>
      <c r="AE723" s="4"/>
      <c r="AF723" s="4" t="s">
        <v>94</v>
      </c>
      <c r="AG723" s="4" t="s">
        <v>69</v>
      </c>
      <c r="AH723" s="4"/>
      <c r="AI723" s="28" t="s">
        <v>83</v>
      </c>
      <c r="AJ723" s="28"/>
      <c r="AK723" s="28"/>
    </row>
    <row r="724" spans="1:38" s="1" customFormat="1" ht="45" customHeight="1" x14ac:dyDescent="0.15">
      <c r="A724" s="20">
        <v>200614</v>
      </c>
      <c r="B724" s="7" t="s">
        <v>2442</v>
      </c>
      <c r="C724" s="20">
        <v>171415</v>
      </c>
      <c r="D724" s="7" t="s">
        <v>1271</v>
      </c>
      <c r="E724" s="7" t="s">
        <v>103</v>
      </c>
      <c r="F724" s="7" t="s">
        <v>83</v>
      </c>
      <c r="G724" s="7" t="s">
        <v>61</v>
      </c>
      <c r="H724" s="7" t="s">
        <v>83</v>
      </c>
      <c r="I724" s="20">
        <v>57708</v>
      </c>
      <c r="J724" s="7" t="s">
        <v>2446</v>
      </c>
      <c r="K724" s="8"/>
      <c r="L724" s="9"/>
      <c r="M724" s="9"/>
      <c r="N724" s="9"/>
      <c r="O724" s="9"/>
      <c r="P724" s="9"/>
      <c r="Q724" s="9"/>
      <c r="R724" s="9"/>
      <c r="S724" s="9">
        <v>151</v>
      </c>
      <c r="T724" s="9"/>
      <c r="U724" s="9"/>
      <c r="V724" s="9"/>
      <c r="W724" s="9"/>
      <c r="X724" s="9">
        <v>151</v>
      </c>
      <c r="Y724" s="9"/>
      <c r="Z724" s="7" t="s">
        <v>2359</v>
      </c>
      <c r="AA724" s="27" t="s">
        <v>2359</v>
      </c>
      <c r="AB724" s="27"/>
      <c r="AC724" s="27" t="s">
        <v>2359</v>
      </c>
      <c r="AD724" s="27"/>
      <c r="AE724" s="7"/>
      <c r="AF724" s="7" t="s">
        <v>94</v>
      </c>
      <c r="AG724" s="7" t="s">
        <v>69</v>
      </c>
      <c r="AH724" s="7"/>
      <c r="AI724" s="27" t="s">
        <v>83</v>
      </c>
      <c r="AJ724" s="27"/>
      <c r="AK724" s="27"/>
    </row>
    <row r="725" spans="1:38" s="1" customFormat="1" ht="45" customHeight="1" x14ac:dyDescent="0.15">
      <c r="A725" s="16" t="s">
        <v>3001</v>
      </c>
      <c r="B725" s="2" t="s">
        <v>10</v>
      </c>
      <c r="C725" s="16" t="s">
        <v>11</v>
      </c>
      <c r="D725" s="2" t="s">
        <v>12</v>
      </c>
      <c r="E725" s="2" t="s">
        <v>13</v>
      </c>
      <c r="F725" s="2" t="s">
        <v>14</v>
      </c>
      <c r="G725" s="2" t="s">
        <v>15</v>
      </c>
      <c r="H725" s="17" t="s">
        <v>16</v>
      </c>
      <c r="I725" s="16" t="s">
        <v>3002</v>
      </c>
      <c r="J725" s="2" t="s">
        <v>3003</v>
      </c>
      <c r="K725" s="3" t="s">
        <v>3004</v>
      </c>
      <c r="L725" s="3" t="s">
        <v>20</v>
      </c>
      <c r="M725" s="3" t="s">
        <v>21</v>
      </c>
      <c r="N725" s="3" t="s">
        <v>22</v>
      </c>
      <c r="O725" s="3" t="s">
        <v>3005</v>
      </c>
      <c r="P725" s="3" t="s">
        <v>3006</v>
      </c>
      <c r="Q725" s="3" t="s">
        <v>3007</v>
      </c>
      <c r="R725" s="3" t="s">
        <v>3008</v>
      </c>
      <c r="S725" s="3" t="s">
        <v>3009</v>
      </c>
      <c r="T725" s="3" t="s">
        <v>3010</v>
      </c>
      <c r="U725" s="3" t="s">
        <v>3011</v>
      </c>
      <c r="V725" s="3" t="s">
        <v>3012</v>
      </c>
      <c r="W725" s="3" t="s">
        <v>3013</v>
      </c>
      <c r="X725" s="3" t="s">
        <v>3014</v>
      </c>
      <c r="Y725" s="3" t="s">
        <v>3015</v>
      </c>
      <c r="Z725" s="16" t="s">
        <v>3016</v>
      </c>
      <c r="AA725" s="39" t="s">
        <v>3017</v>
      </c>
      <c r="AB725" s="39"/>
      <c r="AC725" s="39" t="s">
        <v>3018</v>
      </c>
      <c r="AD725" s="39"/>
      <c r="AE725" s="16" t="s">
        <v>3019</v>
      </c>
      <c r="AF725" s="16" t="s">
        <v>3020</v>
      </c>
      <c r="AG725" s="16" t="s">
        <v>3021</v>
      </c>
      <c r="AH725" s="16"/>
      <c r="AI725" s="39" t="s">
        <v>2998</v>
      </c>
      <c r="AJ725" s="39"/>
      <c r="AK725" s="39"/>
    </row>
    <row r="726" spans="1:38" s="1" customFormat="1" ht="45" customHeight="1" x14ac:dyDescent="0.15">
      <c r="A726" s="18">
        <v>200638</v>
      </c>
      <c r="B726" s="4" t="s">
        <v>1552</v>
      </c>
      <c r="C726" s="18">
        <v>9913</v>
      </c>
      <c r="D726" s="4" t="s">
        <v>1553</v>
      </c>
      <c r="E726" s="4" t="s">
        <v>83</v>
      </c>
      <c r="F726" s="4" t="s">
        <v>83</v>
      </c>
      <c r="G726" s="4" t="s">
        <v>61</v>
      </c>
      <c r="H726" s="4" t="s">
        <v>83</v>
      </c>
      <c r="I726" s="18">
        <v>57269</v>
      </c>
      <c r="J726" s="4" t="s">
        <v>1554</v>
      </c>
      <c r="K726" s="5"/>
      <c r="L726" s="6"/>
      <c r="M726" s="6"/>
      <c r="N726" s="6"/>
      <c r="O726" s="6"/>
      <c r="P726" s="6"/>
      <c r="Q726" s="6"/>
      <c r="R726" s="6"/>
      <c r="S726" s="6"/>
      <c r="T726" s="6"/>
      <c r="U726" s="6"/>
      <c r="V726" s="6">
        <v>1729561</v>
      </c>
      <c r="W726" s="6"/>
      <c r="X726" s="6">
        <v>1729561</v>
      </c>
      <c r="Y726" s="6">
        <v>1729561</v>
      </c>
      <c r="Z726" s="4" t="s">
        <v>1555</v>
      </c>
      <c r="AA726" s="28" t="s">
        <v>1556</v>
      </c>
      <c r="AB726" s="28"/>
      <c r="AC726" s="28" t="s">
        <v>1557</v>
      </c>
      <c r="AD726" s="28"/>
      <c r="AE726" s="4"/>
      <c r="AF726" s="4" t="s">
        <v>94</v>
      </c>
      <c r="AG726" s="4" t="s">
        <v>69</v>
      </c>
      <c r="AH726" s="4"/>
      <c r="AI726" s="28" t="s">
        <v>83</v>
      </c>
      <c r="AJ726" s="28"/>
      <c r="AK726" s="28"/>
    </row>
    <row r="727" spans="1:38" s="1" customFormat="1" ht="45" customHeight="1" x14ac:dyDescent="0.15">
      <c r="A727" s="20">
        <v>200638</v>
      </c>
      <c r="B727" s="7" t="s">
        <v>1552</v>
      </c>
      <c r="C727" s="20">
        <v>9913</v>
      </c>
      <c r="D727" s="7" t="s">
        <v>1553</v>
      </c>
      <c r="E727" s="7" t="s">
        <v>83</v>
      </c>
      <c r="F727" s="7" t="s">
        <v>83</v>
      </c>
      <c r="G727" s="7" t="s">
        <v>61</v>
      </c>
      <c r="H727" s="7" t="s">
        <v>83</v>
      </c>
      <c r="I727" s="20">
        <v>57596</v>
      </c>
      <c r="J727" s="7" t="s">
        <v>2238</v>
      </c>
      <c r="K727" s="8"/>
      <c r="L727" s="9"/>
      <c r="M727" s="9"/>
      <c r="N727" s="9"/>
      <c r="O727" s="9"/>
      <c r="P727" s="9"/>
      <c r="Q727" s="9"/>
      <c r="R727" s="9"/>
      <c r="S727" s="9"/>
      <c r="T727" s="9"/>
      <c r="U727" s="9"/>
      <c r="V727" s="9">
        <v>78751</v>
      </c>
      <c r="W727" s="9"/>
      <c r="X727" s="9">
        <v>78751</v>
      </c>
      <c r="Y727" s="9">
        <v>78751</v>
      </c>
      <c r="Z727" s="7" t="s">
        <v>2239</v>
      </c>
      <c r="AA727" s="27" t="s">
        <v>1556</v>
      </c>
      <c r="AB727" s="27"/>
      <c r="AC727" s="27" t="s">
        <v>2240</v>
      </c>
      <c r="AD727" s="27"/>
      <c r="AE727" s="7"/>
      <c r="AF727" s="7" t="s">
        <v>94</v>
      </c>
      <c r="AG727" s="7" t="s">
        <v>69</v>
      </c>
      <c r="AH727" s="7"/>
      <c r="AI727" s="27" t="s">
        <v>83</v>
      </c>
      <c r="AJ727" s="27"/>
      <c r="AK727" s="27"/>
    </row>
    <row r="728" spans="1:38" s="1" customFormat="1" ht="45" customHeight="1" x14ac:dyDescent="0.15">
      <c r="A728" s="16" t="s">
        <v>3001</v>
      </c>
      <c r="B728" s="2" t="s">
        <v>10</v>
      </c>
      <c r="C728" s="16" t="s">
        <v>11</v>
      </c>
      <c r="D728" s="2" t="s">
        <v>12</v>
      </c>
      <c r="E728" s="2" t="s">
        <v>13</v>
      </c>
      <c r="F728" s="2" t="s">
        <v>14</v>
      </c>
      <c r="G728" s="2" t="s">
        <v>15</v>
      </c>
      <c r="H728" s="17" t="s">
        <v>16</v>
      </c>
      <c r="I728" s="16" t="s">
        <v>3002</v>
      </c>
      <c r="J728" s="2" t="s">
        <v>3003</v>
      </c>
      <c r="K728" s="3" t="s">
        <v>3004</v>
      </c>
      <c r="L728" s="3" t="s">
        <v>20</v>
      </c>
      <c r="M728" s="3" t="s">
        <v>21</v>
      </c>
      <c r="N728" s="3" t="s">
        <v>22</v>
      </c>
      <c r="O728" s="3" t="s">
        <v>3005</v>
      </c>
      <c r="P728" s="3" t="s">
        <v>3006</v>
      </c>
      <c r="Q728" s="3" t="s">
        <v>3007</v>
      </c>
      <c r="R728" s="3" t="s">
        <v>3008</v>
      </c>
      <c r="S728" s="3" t="s">
        <v>3009</v>
      </c>
      <c r="T728" s="3" t="s">
        <v>3010</v>
      </c>
      <c r="U728" s="3" t="s">
        <v>3011</v>
      </c>
      <c r="V728" s="3" t="s">
        <v>3012</v>
      </c>
      <c r="W728" s="3" t="s">
        <v>3013</v>
      </c>
      <c r="X728" s="3" t="s">
        <v>3014</v>
      </c>
      <c r="Y728" s="3" t="s">
        <v>3015</v>
      </c>
      <c r="Z728" s="16" t="s">
        <v>3016</v>
      </c>
      <c r="AA728" s="39" t="s">
        <v>3017</v>
      </c>
      <c r="AB728" s="39"/>
      <c r="AC728" s="39" t="s">
        <v>3018</v>
      </c>
      <c r="AD728" s="39"/>
      <c r="AE728" s="16" t="s">
        <v>3019</v>
      </c>
      <c r="AF728" s="16" t="s">
        <v>3020</v>
      </c>
      <c r="AG728" s="16" t="s">
        <v>3021</v>
      </c>
      <c r="AH728" s="16"/>
      <c r="AI728" s="39" t="s">
        <v>2998</v>
      </c>
      <c r="AJ728" s="39"/>
      <c r="AK728" s="39"/>
    </row>
    <row r="729" spans="1:38" s="1" customFormat="1" ht="45" customHeight="1" x14ac:dyDescent="0.15">
      <c r="A729" s="36">
        <v>200708</v>
      </c>
      <c r="B729" s="28" t="s">
        <v>1969</v>
      </c>
      <c r="C729" s="18">
        <v>2200</v>
      </c>
      <c r="D729" s="28" t="s">
        <v>1970</v>
      </c>
      <c r="E729" s="28" t="s">
        <v>103</v>
      </c>
      <c r="F729" s="28" t="s">
        <v>622</v>
      </c>
      <c r="G729" s="28" t="s">
        <v>134</v>
      </c>
      <c r="H729" s="28" t="s">
        <v>271</v>
      </c>
      <c r="I729" s="18">
        <v>57450</v>
      </c>
      <c r="J729" s="28" t="s">
        <v>1971</v>
      </c>
      <c r="K729" s="33"/>
      <c r="L729" s="29"/>
      <c r="M729" s="29"/>
      <c r="N729" s="29"/>
      <c r="O729" s="29"/>
      <c r="P729" s="29"/>
      <c r="Q729" s="29"/>
      <c r="R729" s="29"/>
      <c r="S729" s="29"/>
      <c r="T729" s="29"/>
      <c r="U729" s="29"/>
      <c r="V729" s="29"/>
      <c r="W729" s="29"/>
      <c r="X729" s="29"/>
      <c r="Y729" s="31">
        <v>-16320</v>
      </c>
      <c r="Z729" s="28" t="s">
        <v>1972</v>
      </c>
      <c r="AA729" s="28" t="s">
        <v>1973</v>
      </c>
      <c r="AB729" s="28"/>
      <c r="AC729" s="28" t="s">
        <v>1974</v>
      </c>
      <c r="AD729" s="28"/>
      <c r="AE729" s="28"/>
      <c r="AF729" s="28" t="s">
        <v>67</v>
      </c>
      <c r="AG729" s="25" t="s">
        <v>1975</v>
      </c>
      <c r="AH729" s="25"/>
      <c r="AI729" s="28" t="s">
        <v>179</v>
      </c>
      <c r="AJ729" s="28"/>
      <c r="AK729" s="28"/>
    </row>
    <row r="730" spans="1:38" s="1" customFormat="1" ht="45" customHeight="1" x14ac:dyDescent="0.15">
      <c r="A730" s="37">
        <v>200708</v>
      </c>
      <c r="B730" s="27" t="s">
        <v>1969</v>
      </c>
      <c r="C730" s="20">
        <v>2200</v>
      </c>
      <c r="D730" s="27" t="s">
        <v>1970</v>
      </c>
      <c r="E730" s="27" t="s">
        <v>103</v>
      </c>
      <c r="F730" s="27" t="s">
        <v>622</v>
      </c>
      <c r="G730" s="27" t="s">
        <v>61</v>
      </c>
      <c r="H730" s="27" t="s">
        <v>271</v>
      </c>
      <c r="I730" s="20">
        <v>57494</v>
      </c>
      <c r="J730" s="27" t="s">
        <v>2060</v>
      </c>
      <c r="K730" s="34"/>
      <c r="L730" s="30"/>
      <c r="M730" s="30"/>
      <c r="N730" s="30"/>
      <c r="O730" s="30"/>
      <c r="P730" s="32">
        <v>-420000</v>
      </c>
      <c r="Q730" s="30"/>
      <c r="R730" s="30"/>
      <c r="S730" s="30"/>
      <c r="T730" s="30"/>
      <c r="U730" s="30"/>
      <c r="V730" s="30"/>
      <c r="W730" s="30"/>
      <c r="X730" s="32">
        <v>-420000</v>
      </c>
      <c r="Y730" s="30"/>
      <c r="Z730" s="26" t="s">
        <v>2061</v>
      </c>
      <c r="AA730" s="27" t="s">
        <v>2062</v>
      </c>
      <c r="AB730" s="27"/>
      <c r="AC730" s="27" t="s">
        <v>2063</v>
      </c>
      <c r="AD730" s="27"/>
      <c r="AE730" s="27"/>
      <c r="AF730" s="27" t="s">
        <v>67</v>
      </c>
      <c r="AG730" s="26" t="s">
        <v>2064</v>
      </c>
      <c r="AH730" s="26"/>
      <c r="AI730" s="27" t="s">
        <v>179</v>
      </c>
      <c r="AJ730" s="27"/>
      <c r="AK730" s="27"/>
    </row>
    <row r="731" spans="1:38" s="1" customFormat="1" ht="45" customHeight="1" x14ac:dyDescent="0.15">
      <c r="A731" s="36">
        <v>200708</v>
      </c>
      <c r="B731" s="28" t="s">
        <v>1969</v>
      </c>
      <c r="C731" s="18">
        <v>2200</v>
      </c>
      <c r="D731" s="28" t="s">
        <v>1970</v>
      </c>
      <c r="E731" s="28" t="s">
        <v>238</v>
      </c>
      <c r="F731" s="28" t="s">
        <v>622</v>
      </c>
      <c r="G731" s="28" t="s">
        <v>61</v>
      </c>
      <c r="H731" s="28" t="s">
        <v>271</v>
      </c>
      <c r="I731" s="18">
        <v>57495</v>
      </c>
      <c r="J731" s="28" t="s">
        <v>2065</v>
      </c>
      <c r="K731" s="33"/>
      <c r="L731" s="29"/>
      <c r="M731" s="29"/>
      <c r="N731" s="29"/>
      <c r="O731" s="29"/>
      <c r="P731" s="29">
        <v>510000</v>
      </c>
      <c r="Q731" s="29"/>
      <c r="R731" s="29"/>
      <c r="S731" s="29"/>
      <c r="T731" s="29"/>
      <c r="U731" s="29"/>
      <c r="V731" s="29"/>
      <c r="W731" s="29"/>
      <c r="X731" s="29">
        <v>510000</v>
      </c>
      <c r="Y731" s="29"/>
      <c r="Z731" s="25" t="s">
        <v>2066</v>
      </c>
      <c r="AA731" s="28" t="s">
        <v>2067</v>
      </c>
      <c r="AB731" s="28"/>
      <c r="AC731" s="28" t="s">
        <v>2068</v>
      </c>
      <c r="AD731" s="28"/>
      <c r="AE731" s="28"/>
      <c r="AF731" s="28" t="s">
        <v>67</v>
      </c>
      <c r="AG731" s="25" t="s">
        <v>1975</v>
      </c>
      <c r="AH731" s="25"/>
      <c r="AI731" s="28" t="s">
        <v>179</v>
      </c>
      <c r="AJ731" s="28"/>
      <c r="AK731" s="28"/>
    </row>
    <row r="732" spans="1:38" s="1" customFormat="1" ht="45" customHeight="1" x14ac:dyDescent="0.15">
      <c r="A732" s="37">
        <v>200708</v>
      </c>
      <c r="B732" s="27" t="s">
        <v>1969</v>
      </c>
      <c r="C732" s="20">
        <v>2200</v>
      </c>
      <c r="D732" s="27" t="s">
        <v>1970</v>
      </c>
      <c r="E732" s="27" t="s">
        <v>72</v>
      </c>
      <c r="F732" s="27" t="s">
        <v>622</v>
      </c>
      <c r="G732" s="27" t="s">
        <v>142</v>
      </c>
      <c r="H732" s="27" t="s">
        <v>271</v>
      </c>
      <c r="I732" s="20">
        <v>57496</v>
      </c>
      <c r="J732" s="27" t="s">
        <v>2069</v>
      </c>
      <c r="K732" s="34"/>
      <c r="L732" s="30"/>
      <c r="M732" s="30"/>
      <c r="N732" s="30"/>
      <c r="O732" s="30"/>
      <c r="P732" s="32">
        <v>-4418845</v>
      </c>
      <c r="Q732" s="30"/>
      <c r="R732" s="30"/>
      <c r="S732" s="30"/>
      <c r="T732" s="30"/>
      <c r="U732" s="30"/>
      <c r="V732" s="30"/>
      <c r="W732" s="30"/>
      <c r="X732" s="32">
        <v>-4418845</v>
      </c>
      <c r="Y732" s="30"/>
      <c r="Z732" s="26" t="s">
        <v>2070</v>
      </c>
      <c r="AA732" s="27" t="s">
        <v>2071</v>
      </c>
      <c r="AB732" s="27"/>
      <c r="AC732" s="27" t="s">
        <v>2072</v>
      </c>
      <c r="AD732" s="27"/>
      <c r="AE732" s="27"/>
      <c r="AF732" s="27" t="s">
        <v>67</v>
      </c>
      <c r="AG732" s="26" t="s">
        <v>1975</v>
      </c>
      <c r="AH732" s="26"/>
      <c r="AI732" s="27" t="s">
        <v>179</v>
      </c>
      <c r="AJ732" s="27"/>
      <c r="AK732" s="27"/>
    </row>
    <row r="733" spans="1:38" s="1" customFormat="1" ht="45" customHeight="1" x14ac:dyDescent="0.15">
      <c r="A733" s="18">
        <v>200708</v>
      </c>
      <c r="B733" s="4" t="s">
        <v>1969</v>
      </c>
      <c r="C733" s="18">
        <v>2200</v>
      </c>
      <c r="D733" s="4" t="s">
        <v>1970</v>
      </c>
      <c r="E733" s="4"/>
      <c r="F733" s="4"/>
      <c r="G733" s="4"/>
      <c r="H733" s="4"/>
      <c r="I733" s="18">
        <v>57715</v>
      </c>
      <c r="J733" s="4" t="s">
        <v>2459</v>
      </c>
      <c r="K733" s="5"/>
      <c r="L733" s="6"/>
      <c r="M733" s="6"/>
      <c r="N733" s="6"/>
      <c r="O733" s="6"/>
      <c r="P733" s="6">
        <v>5847660</v>
      </c>
      <c r="Q733" s="6"/>
      <c r="R733" s="6"/>
      <c r="S733" s="6"/>
      <c r="T733" s="6"/>
      <c r="U733" s="6"/>
      <c r="V733" s="6"/>
      <c r="W733" s="6"/>
      <c r="X733" s="6">
        <v>5847660</v>
      </c>
      <c r="Y733" s="6">
        <v>5847660</v>
      </c>
      <c r="Z733" s="4" t="s">
        <v>2460</v>
      </c>
      <c r="AA733" s="28" t="s">
        <v>2461</v>
      </c>
      <c r="AB733" s="28"/>
      <c r="AC733" s="28" t="s">
        <v>2460</v>
      </c>
      <c r="AD733" s="28"/>
      <c r="AE733" s="4"/>
      <c r="AF733" s="4"/>
      <c r="AG733" s="4" t="s">
        <v>69</v>
      </c>
      <c r="AH733" s="4"/>
      <c r="AI733" s="28"/>
      <c r="AJ733" s="28"/>
      <c r="AK733" s="28"/>
    </row>
    <row r="734" spans="1:38" s="1" customFormat="1" ht="45" customHeight="1" x14ac:dyDescent="0.15">
      <c r="A734" s="16" t="s">
        <v>3001</v>
      </c>
      <c r="B734" s="2" t="s">
        <v>10</v>
      </c>
      <c r="C734" s="16" t="s">
        <v>11</v>
      </c>
      <c r="D734" s="2" t="s">
        <v>12</v>
      </c>
      <c r="E734" s="2" t="s">
        <v>13</v>
      </c>
      <c r="F734" s="2" t="s">
        <v>14</v>
      </c>
      <c r="G734" s="2" t="s">
        <v>15</v>
      </c>
      <c r="H734" s="17" t="s">
        <v>16</v>
      </c>
      <c r="I734" s="16" t="s">
        <v>3002</v>
      </c>
      <c r="J734" s="2" t="s">
        <v>3003</v>
      </c>
      <c r="K734" s="3" t="s">
        <v>3004</v>
      </c>
      <c r="L734" s="3" t="s">
        <v>20</v>
      </c>
      <c r="M734" s="3" t="s">
        <v>21</v>
      </c>
      <c r="N734" s="3" t="s">
        <v>22</v>
      </c>
      <c r="O734" s="3" t="s">
        <v>3005</v>
      </c>
      <c r="P734" s="3" t="s">
        <v>3006</v>
      </c>
      <c r="Q734" s="3" t="s">
        <v>3007</v>
      </c>
      <c r="R734" s="3" t="s">
        <v>3008</v>
      </c>
      <c r="S734" s="3" t="s">
        <v>3009</v>
      </c>
      <c r="T734" s="3" t="s">
        <v>3010</v>
      </c>
      <c r="U734" s="3" t="s">
        <v>3011</v>
      </c>
      <c r="V734" s="3" t="s">
        <v>3012</v>
      </c>
      <c r="W734" s="3" t="s">
        <v>3013</v>
      </c>
      <c r="X734" s="3" t="s">
        <v>3014</v>
      </c>
      <c r="Y734" s="3" t="s">
        <v>3015</v>
      </c>
      <c r="Z734" s="16" t="s">
        <v>3016</v>
      </c>
      <c r="AA734" s="39" t="s">
        <v>3017</v>
      </c>
      <c r="AB734" s="39"/>
      <c r="AC734" s="39" t="s">
        <v>3018</v>
      </c>
      <c r="AD734" s="39"/>
      <c r="AE734" s="16" t="s">
        <v>3019</v>
      </c>
      <c r="AF734" s="16" t="s">
        <v>3020</v>
      </c>
      <c r="AG734" s="39" t="s">
        <v>3021</v>
      </c>
      <c r="AH734" s="39"/>
      <c r="AI734" s="39"/>
      <c r="AJ734" s="39" t="s">
        <v>2998</v>
      </c>
      <c r="AK734" s="39"/>
      <c r="AL734" s="39"/>
    </row>
    <row r="735" spans="1:38" s="1" customFormat="1" ht="45" customHeight="1" x14ac:dyDescent="0.15">
      <c r="A735" s="18">
        <v>200712</v>
      </c>
      <c r="B735" s="4" t="s">
        <v>986</v>
      </c>
      <c r="C735" s="18">
        <v>1516</v>
      </c>
      <c r="D735" s="4" t="s">
        <v>710</v>
      </c>
      <c r="E735" s="4" t="s">
        <v>103</v>
      </c>
      <c r="F735" s="4" t="s">
        <v>83</v>
      </c>
      <c r="G735" s="4" t="s">
        <v>83</v>
      </c>
      <c r="H735" s="4" t="s">
        <v>83</v>
      </c>
      <c r="I735" s="18">
        <v>56923</v>
      </c>
      <c r="J735" s="4" t="s">
        <v>987</v>
      </c>
      <c r="K735" s="5"/>
      <c r="L735" s="6"/>
      <c r="M735" s="6"/>
      <c r="N735" s="6"/>
      <c r="O735" s="6"/>
      <c r="P735" s="6"/>
      <c r="Q735" s="6"/>
      <c r="R735" s="6"/>
      <c r="S735" s="6"/>
      <c r="T735" s="6"/>
      <c r="U735" s="6"/>
      <c r="V735" s="6">
        <v>781458</v>
      </c>
      <c r="W735" s="6"/>
      <c r="X735" s="6">
        <v>781458</v>
      </c>
      <c r="Y735" s="6"/>
      <c r="Z735" s="19" t="s">
        <v>988</v>
      </c>
      <c r="AA735" s="28" t="s">
        <v>989</v>
      </c>
      <c r="AB735" s="28"/>
      <c r="AC735" s="28" t="s">
        <v>990</v>
      </c>
      <c r="AD735" s="28"/>
      <c r="AE735" s="4"/>
      <c r="AF735" s="4" t="s">
        <v>67</v>
      </c>
      <c r="AG735" s="25" t="s">
        <v>991</v>
      </c>
      <c r="AH735" s="25"/>
      <c r="AI735" s="25"/>
      <c r="AJ735" s="28" t="s">
        <v>83</v>
      </c>
      <c r="AK735" s="28"/>
      <c r="AL735" s="28"/>
    </row>
    <row r="736" spans="1:38" s="1" customFormat="1" ht="45" customHeight="1" x14ac:dyDescent="0.15">
      <c r="A736" s="16" t="s">
        <v>3001</v>
      </c>
      <c r="B736" s="2" t="s">
        <v>10</v>
      </c>
      <c r="C736" s="16" t="s">
        <v>11</v>
      </c>
      <c r="D736" s="2" t="s">
        <v>12</v>
      </c>
      <c r="E736" s="2" t="s">
        <v>13</v>
      </c>
      <c r="F736" s="2" t="s">
        <v>14</v>
      </c>
      <c r="G736" s="2" t="s">
        <v>15</v>
      </c>
      <c r="H736" s="17" t="s">
        <v>16</v>
      </c>
      <c r="I736" s="16" t="s">
        <v>3002</v>
      </c>
      <c r="J736" s="2" t="s">
        <v>3003</v>
      </c>
      <c r="K736" s="3" t="s">
        <v>3004</v>
      </c>
      <c r="L736" s="3" t="s">
        <v>20</v>
      </c>
      <c r="M736" s="3" t="s">
        <v>21</v>
      </c>
      <c r="N736" s="3" t="s">
        <v>22</v>
      </c>
      <c r="O736" s="3" t="s">
        <v>3005</v>
      </c>
      <c r="P736" s="3" t="s">
        <v>3006</v>
      </c>
      <c r="Q736" s="3" t="s">
        <v>3007</v>
      </c>
      <c r="R736" s="3" t="s">
        <v>3008</v>
      </c>
      <c r="S736" s="3" t="s">
        <v>3009</v>
      </c>
      <c r="T736" s="3" t="s">
        <v>3010</v>
      </c>
      <c r="U736" s="3" t="s">
        <v>3011</v>
      </c>
      <c r="V736" s="3" t="s">
        <v>3012</v>
      </c>
      <c r="W736" s="3" t="s">
        <v>3013</v>
      </c>
      <c r="X736" s="3" t="s">
        <v>3014</v>
      </c>
      <c r="Y736" s="3" t="s">
        <v>3015</v>
      </c>
      <c r="Z736" s="16" t="s">
        <v>3016</v>
      </c>
      <c r="AA736" s="39" t="s">
        <v>3017</v>
      </c>
      <c r="AB736" s="39"/>
      <c r="AC736" s="39" t="s">
        <v>3018</v>
      </c>
      <c r="AD736" s="39"/>
      <c r="AE736" s="16" t="s">
        <v>3019</v>
      </c>
      <c r="AF736" s="16" t="s">
        <v>3020</v>
      </c>
      <c r="AG736" s="16" t="s">
        <v>3021</v>
      </c>
      <c r="AH736" s="16"/>
      <c r="AI736" s="39" t="s">
        <v>2998</v>
      </c>
      <c r="AJ736" s="39"/>
      <c r="AK736" s="39"/>
    </row>
    <row r="737" spans="1:37" s="1" customFormat="1" ht="45" customHeight="1" x14ac:dyDescent="0.15">
      <c r="A737" s="18">
        <v>200714</v>
      </c>
      <c r="B737" s="4" t="s">
        <v>2378</v>
      </c>
      <c r="C737" s="18">
        <v>171415</v>
      </c>
      <c r="D737" s="4" t="s">
        <v>1271</v>
      </c>
      <c r="E737" s="4" t="s">
        <v>103</v>
      </c>
      <c r="F737" s="4" t="s">
        <v>83</v>
      </c>
      <c r="G737" s="4" t="s">
        <v>89</v>
      </c>
      <c r="H737" s="4" t="s">
        <v>83</v>
      </c>
      <c r="I737" s="18">
        <v>57669</v>
      </c>
      <c r="J737" s="4" t="s">
        <v>2379</v>
      </c>
      <c r="K737" s="5"/>
      <c r="L737" s="6"/>
      <c r="M737" s="6"/>
      <c r="N737" s="6"/>
      <c r="O737" s="6"/>
      <c r="P737" s="6"/>
      <c r="Q737" s="6"/>
      <c r="R737" s="6"/>
      <c r="S737" s="6"/>
      <c r="T737" s="6"/>
      <c r="U737" s="6"/>
      <c r="V737" s="6"/>
      <c r="W737" s="6"/>
      <c r="X737" s="6"/>
      <c r="Y737" s="6">
        <v>34201</v>
      </c>
      <c r="Z737" s="4" t="s">
        <v>1689</v>
      </c>
      <c r="AA737" s="28" t="s">
        <v>1689</v>
      </c>
      <c r="AB737" s="28"/>
      <c r="AC737" s="28" t="s">
        <v>1689</v>
      </c>
      <c r="AD737" s="28"/>
      <c r="AE737" s="4"/>
      <c r="AF737" s="4" t="s">
        <v>94</v>
      </c>
      <c r="AG737" s="4" t="s">
        <v>69</v>
      </c>
      <c r="AH737" s="4"/>
      <c r="AI737" s="28" t="s">
        <v>83</v>
      </c>
      <c r="AJ737" s="28"/>
      <c r="AK737" s="28"/>
    </row>
    <row r="738" spans="1:37" s="1" customFormat="1" ht="45" customHeight="1" x14ac:dyDescent="0.15">
      <c r="A738" s="20">
        <v>200714</v>
      </c>
      <c r="B738" s="7" t="s">
        <v>2378</v>
      </c>
      <c r="C738" s="20">
        <v>171415</v>
      </c>
      <c r="D738" s="7" t="s">
        <v>1271</v>
      </c>
      <c r="E738" s="7" t="s">
        <v>103</v>
      </c>
      <c r="F738" s="7" t="s">
        <v>83</v>
      </c>
      <c r="G738" s="7" t="s">
        <v>61</v>
      </c>
      <c r="H738" s="7" t="s">
        <v>83</v>
      </c>
      <c r="I738" s="20">
        <v>57670</v>
      </c>
      <c r="J738" s="7" t="s">
        <v>2380</v>
      </c>
      <c r="K738" s="8"/>
      <c r="L738" s="9"/>
      <c r="M738" s="9"/>
      <c r="N738" s="9"/>
      <c r="O738" s="9"/>
      <c r="P738" s="13">
        <v>-205306</v>
      </c>
      <c r="Q738" s="9"/>
      <c r="R738" s="9"/>
      <c r="S738" s="9"/>
      <c r="T738" s="9"/>
      <c r="U738" s="9"/>
      <c r="V738" s="9"/>
      <c r="W738" s="9"/>
      <c r="X738" s="13">
        <v>-205306</v>
      </c>
      <c r="Y738" s="9"/>
      <c r="Z738" s="7" t="s">
        <v>2359</v>
      </c>
      <c r="AA738" s="27" t="s">
        <v>2359</v>
      </c>
      <c r="AB738" s="27"/>
      <c r="AC738" s="27" t="s">
        <v>2359</v>
      </c>
      <c r="AD738" s="27"/>
      <c r="AE738" s="7"/>
      <c r="AF738" s="7" t="s">
        <v>94</v>
      </c>
      <c r="AG738" s="7" t="s">
        <v>69</v>
      </c>
      <c r="AH738" s="7"/>
      <c r="AI738" s="27" t="s">
        <v>83</v>
      </c>
      <c r="AJ738" s="27"/>
      <c r="AK738" s="27"/>
    </row>
    <row r="739" spans="1:37" s="1" customFormat="1" ht="45" customHeight="1" x14ac:dyDescent="0.15">
      <c r="A739" s="16" t="s">
        <v>3001</v>
      </c>
      <c r="B739" s="2" t="s">
        <v>10</v>
      </c>
      <c r="C739" s="16" t="s">
        <v>11</v>
      </c>
      <c r="D739" s="2" t="s">
        <v>12</v>
      </c>
      <c r="E739" s="2" t="s">
        <v>13</v>
      </c>
      <c r="F739" s="2" t="s">
        <v>14</v>
      </c>
      <c r="G739" s="2" t="s">
        <v>15</v>
      </c>
      <c r="H739" s="17" t="s">
        <v>16</v>
      </c>
      <c r="I739" s="16" t="s">
        <v>3002</v>
      </c>
      <c r="J739" s="2" t="s">
        <v>3003</v>
      </c>
      <c r="K739" s="3" t="s">
        <v>3004</v>
      </c>
      <c r="L739" s="3" t="s">
        <v>20</v>
      </c>
      <c r="M739" s="3" t="s">
        <v>21</v>
      </c>
      <c r="N739" s="3" t="s">
        <v>22</v>
      </c>
      <c r="O739" s="3" t="s">
        <v>3005</v>
      </c>
      <c r="P739" s="3" t="s">
        <v>3006</v>
      </c>
      <c r="Q739" s="3" t="s">
        <v>3007</v>
      </c>
      <c r="R739" s="3" t="s">
        <v>3008</v>
      </c>
      <c r="S739" s="3" t="s">
        <v>3009</v>
      </c>
      <c r="T739" s="3" t="s">
        <v>3010</v>
      </c>
      <c r="U739" s="3" t="s">
        <v>3011</v>
      </c>
      <c r="V739" s="3" t="s">
        <v>3012</v>
      </c>
      <c r="W739" s="3" t="s">
        <v>3013</v>
      </c>
      <c r="X739" s="3" t="s">
        <v>3014</v>
      </c>
      <c r="Y739" s="3" t="s">
        <v>3015</v>
      </c>
      <c r="Z739" s="16" t="s">
        <v>3016</v>
      </c>
      <c r="AA739" s="39" t="s">
        <v>3017</v>
      </c>
      <c r="AB739" s="39"/>
      <c r="AC739" s="39" t="s">
        <v>3018</v>
      </c>
      <c r="AD739" s="39"/>
      <c r="AE739" s="16" t="s">
        <v>3019</v>
      </c>
      <c r="AF739" s="16" t="s">
        <v>3020</v>
      </c>
      <c r="AG739" s="16" t="s">
        <v>3021</v>
      </c>
      <c r="AH739" s="16"/>
      <c r="AI739" s="39" t="s">
        <v>2998</v>
      </c>
      <c r="AJ739" s="39"/>
      <c r="AK739" s="39"/>
    </row>
    <row r="740" spans="1:37" s="1" customFormat="1" ht="45" customHeight="1" x14ac:dyDescent="0.15">
      <c r="A740" s="18">
        <v>200717</v>
      </c>
      <c r="B740" s="4" t="s">
        <v>2397</v>
      </c>
      <c r="C740" s="18">
        <v>171415</v>
      </c>
      <c r="D740" s="4" t="s">
        <v>1271</v>
      </c>
      <c r="E740" s="4" t="s">
        <v>103</v>
      </c>
      <c r="F740" s="4" t="s">
        <v>83</v>
      </c>
      <c r="G740" s="4" t="s">
        <v>89</v>
      </c>
      <c r="H740" s="4" t="s">
        <v>83</v>
      </c>
      <c r="I740" s="18">
        <v>57680</v>
      </c>
      <c r="J740" s="4" t="s">
        <v>2398</v>
      </c>
      <c r="K740" s="5"/>
      <c r="L740" s="6"/>
      <c r="M740" s="6"/>
      <c r="N740" s="6"/>
      <c r="O740" s="6"/>
      <c r="P740" s="6"/>
      <c r="Q740" s="6"/>
      <c r="R740" s="6"/>
      <c r="S740" s="6"/>
      <c r="T740" s="6"/>
      <c r="U740" s="6"/>
      <c r="V740" s="6"/>
      <c r="W740" s="6"/>
      <c r="X740" s="6"/>
      <c r="Y740" s="6">
        <v>3087</v>
      </c>
      <c r="Z740" s="4" t="s">
        <v>1689</v>
      </c>
      <c r="AA740" s="28" t="s">
        <v>1689</v>
      </c>
      <c r="AB740" s="28"/>
      <c r="AC740" s="28" t="s">
        <v>1689</v>
      </c>
      <c r="AD740" s="28"/>
      <c r="AE740" s="4"/>
      <c r="AF740" s="4" t="s">
        <v>94</v>
      </c>
      <c r="AG740" s="4" t="s">
        <v>69</v>
      </c>
      <c r="AH740" s="4"/>
      <c r="AI740" s="28" t="s">
        <v>83</v>
      </c>
      <c r="AJ740" s="28"/>
      <c r="AK740" s="28"/>
    </row>
    <row r="741" spans="1:37" s="1" customFormat="1" ht="45" customHeight="1" x14ac:dyDescent="0.15">
      <c r="A741" s="20">
        <v>200717</v>
      </c>
      <c r="B741" s="7" t="s">
        <v>2397</v>
      </c>
      <c r="C741" s="20">
        <v>171415</v>
      </c>
      <c r="D741" s="7" t="s">
        <v>1271</v>
      </c>
      <c r="E741" s="7" t="s">
        <v>103</v>
      </c>
      <c r="F741" s="7" t="s">
        <v>83</v>
      </c>
      <c r="G741" s="7" t="s">
        <v>61</v>
      </c>
      <c r="H741" s="7" t="s">
        <v>83</v>
      </c>
      <c r="I741" s="20">
        <v>57681</v>
      </c>
      <c r="J741" s="7" t="s">
        <v>2399</v>
      </c>
      <c r="K741" s="8"/>
      <c r="L741" s="9"/>
      <c r="M741" s="9"/>
      <c r="N741" s="9"/>
      <c r="O741" s="9"/>
      <c r="P741" s="9"/>
      <c r="Q741" s="9"/>
      <c r="R741" s="9"/>
      <c r="S741" s="9">
        <v>268</v>
      </c>
      <c r="T741" s="9"/>
      <c r="U741" s="9"/>
      <c r="V741" s="9"/>
      <c r="W741" s="9"/>
      <c r="X741" s="9">
        <v>268</v>
      </c>
      <c r="Y741" s="9"/>
      <c r="Z741" s="7" t="s">
        <v>2359</v>
      </c>
      <c r="AA741" s="27" t="s">
        <v>2359</v>
      </c>
      <c r="AB741" s="27"/>
      <c r="AC741" s="27" t="s">
        <v>2359</v>
      </c>
      <c r="AD741" s="27"/>
      <c r="AE741" s="7"/>
      <c r="AF741" s="7" t="s">
        <v>94</v>
      </c>
      <c r="AG741" s="7" t="s">
        <v>69</v>
      </c>
      <c r="AH741" s="7"/>
      <c r="AI741" s="27" t="s">
        <v>83</v>
      </c>
      <c r="AJ741" s="27"/>
      <c r="AK741" s="27"/>
    </row>
    <row r="742" spans="1:37" s="1" customFormat="1" ht="45" customHeight="1" x14ac:dyDescent="0.15">
      <c r="A742" s="16" t="s">
        <v>3001</v>
      </c>
      <c r="B742" s="2" t="s">
        <v>10</v>
      </c>
      <c r="C742" s="16" t="s">
        <v>11</v>
      </c>
      <c r="D742" s="2" t="s">
        <v>12</v>
      </c>
      <c r="E742" s="2" t="s">
        <v>13</v>
      </c>
      <c r="F742" s="2" t="s">
        <v>14</v>
      </c>
      <c r="G742" s="2" t="s">
        <v>15</v>
      </c>
      <c r="H742" s="17" t="s">
        <v>16</v>
      </c>
      <c r="I742" s="16" t="s">
        <v>3002</v>
      </c>
      <c r="J742" s="2" t="s">
        <v>3003</v>
      </c>
      <c r="K742" s="3" t="s">
        <v>3004</v>
      </c>
      <c r="L742" s="3" t="s">
        <v>20</v>
      </c>
      <c r="M742" s="3" t="s">
        <v>21</v>
      </c>
      <c r="N742" s="3" t="s">
        <v>22</v>
      </c>
      <c r="O742" s="3" t="s">
        <v>3005</v>
      </c>
      <c r="P742" s="3" t="s">
        <v>3006</v>
      </c>
      <c r="Q742" s="3" t="s">
        <v>3007</v>
      </c>
      <c r="R742" s="3" t="s">
        <v>3008</v>
      </c>
      <c r="S742" s="3" t="s">
        <v>3009</v>
      </c>
      <c r="T742" s="3" t="s">
        <v>3010</v>
      </c>
      <c r="U742" s="3" t="s">
        <v>3011</v>
      </c>
      <c r="V742" s="3" t="s">
        <v>3012</v>
      </c>
      <c r="W742" s="3" t="s">
        <v>3013</v>
      </c>
      <c r="X742" s="3" t="s">
        <v>3014</v>
      </c>
      <c r="Y742" s="3" t="s">
        <v>3015</v>
      </c>
      <c r="Z742" s="16" t="s">
        <v>3016</v>
      </c>
      <c r="AA742" s="39" t="s">
        <v>3017</v>
      </c>
      <c r="AB742" s="39"/>
      <c r="AC742" s="39" t="s">
        <v>3018</v>
      </c>
      <c r="AD742" s="39"/>
      <c r="AE742" s="16" t="s">
        <v>3019</v>
      </c>
      <c r="AF742" s="16" t="s">
        <v>3020</v>
      </c>
      <c r="AG742" s="16" t="s">
        <v>3021</v>
      </c>
      <c r="AH742" s="16"/>
      <c r="AI742" s="39" t="s">
        <v>2998</v>
      </c>
      <c r="AJ742" s="39"/>
      <c r="AK742" s="39"/>
    </row>
    <row r="743" spans="1:37" s="1" customFormat="1" ht="45" customHeight="1" x14ac:dyDescent="0.15">
      <c r="A743" s="18">
        <v>200718</v>
      </c>
      <c r="B743" s="4" t="s">
        <v>2404</v>
      </c>
      <c r="C743" s="18">
        <v>171415</v>
      </c>
      <c r="D743" s="4" t="s">
        <v>1271</v>
      </c>
      <c r="E743" s="4" t="s">
        <v>103</v>
      </c>
      <c r="F743" s="4" t="s">
        <v>83</v>
      </c>
      <c r="G743" s="4" t="s">
        <v>89</v>
      </c>
      <c r="H743" s="4" t="s">
        <v>83</v>
      </c>
      <c r="I743" s="18">
        <v>57684</v>
      </c>
      <c r="J743" s="4" t="s">
        <v>2405</v>
      </c>
      <c r="K743" s="5"/>
      <c r="L743" s="6"/>
      <c r="M743" s="6"/>
      <c r="N743" s="6"/>
      <c r="O743" s="6"/>
      <c r="P743" s="6"/>
      <c r="Q743" s="6"/>
      <c r="R743" s="6"/>
      <c r="S743" s="6"/>
      <c r="T743" s="6"/>
      <c r="U743" s="6"/>
      <c r="V743" s="6"/>
      <c r="W743" s="6"/>
      <c r="X743" s="6"/>
      <c r="Y743" s="6">
        <v>1903</v>
      </c>
      <c r="Z743" s="4" t="s">
        <v>1689</v>
      </c>
      <c r="AA743" s="28" t="s">
        <v>1689</v>
      </c>
      <c r="AB743" s="28"/>
      <c r="AC743" s="28" t="s">
        <v>1689</v>
      </c>
      <c r="AD743" s="28"/>
      <c r="AE743" s="4"/>
      <c r="AF743" s="4" t="s">
        <v>94</v>
      </c>
      <c r="AG743" s="4" t="s">
        <v>69</v>
      </c>
      <c r="AH743" s="4"/>
      <c r="AI743" s="28" t="s">
        <v>83</v>
      </c>
      <c r="AJ743" s="28"/>
      <c r="AK743" s="28"/>
    </row>
    <row r="744" spans="1:37" s="1" customFormat="1" ht="45" customHeight="1" x14ac:dyDescent="0.15">
      <c r="A744" s="20">
        <v>200718</v>
      </c>
      <c r="B744" s="7" t="s">
        <v>2404</v>
      </c>
      <c r="C744" s="20">
        <v>171415</v>
      </c>
      <c r="D744" s="7" t="s">
        <v>1271</v>
      </c>
      <c r="E744" s="7" t="s">
        <v>103</v>
      </c>
      <c r="F744" s="7" t="s">
        <v>83</v>
      </c>
      <c r="G744" s="7" t="s">
        <v>61</v>
      </c>
      <c r="H744" s="7" t="s">
        <v>83</v>
      </c>
      <c r="I744" s="20">
        <v>57686</v>
      </c>
      <c r="J744" s="7" t="s">
        <v>2408</v>
      </c>
      <c r="K744" s="8"/>
      <c r="L744" s="9"/>
      <c r="M744" s="9"/>
      <c r="N744" s="9"/>
      <c r="O744" s="9"/>
      <c r="P744" s="9"/>
      <c r="Q744" s="9"/>
      <c r="R744" s="9"/>
      <c r="S744" s="9">
        <v>164</v>
      </c>
      <c r="T744" s="9"/>
      <c r="U744" s="9"/>
      <c r="V744" s="9"/>
      <c r="W744" s="9"/>
      <c r="X744" s="9">
        <v>164</v>
      </c>
      <c r="Y744" s="9"/>
      <c r="Z744" s="7" t="s">
        <v>2359</v>
      </c>
      <c r="AA744" s="27" t="s">
        <v>2359</v>
      </c>
      <c r="AB744" s="27"/>
      <c r="AC744" s="27" t="s">
        <v>2359</v>
      </c>
      <c r="AD744" s="27"/>
      <c r="AE744" s="7"/>
      <c r="AF744" s="7" t="s">
        <v>94</v>
      </c>
      <c r="AG744" s="7" t="s">
        <v>69</v>
      </c>
      <c r="AH744" s="7"/>
      <c r="AI744" s="27" t="s">
        <v>83</v>
      </c>
      <c r="AJ744" s="27"/>
      <c r="AK744" s="27"/>
    </row>
    <row r="745" spans="1:37" s="1" customFormat="1" ht="45" customHeight="1" x14ac:dyDescent="0.15">
      <c r="A745" s="16" t="s">
        <v>3001</v>
      </c>
      <c r="B745" s="2" t="s">
        <v>10</v>
      </c>
      <c r="C745" s="16" t="s">
        <v>11</v>
      </c>
      <c r="D745" s="2" t="s">
        <v>12</v>
      </c>
      <c r="E745" s="2" t="s">
        <v>13</v>
      </c>
      <c r="F745" s="2" t="s">
        <v>14</v>
      </c>
      <c r="G745" s="2" t="s">
        <v>15</v>
      </c>
      <c r="H745" s="17" t="s">
        <v>16</v>
      </c>
      <c r="I745" s="16" t="s">
        <v>3002</v>
      </c>
      <c r="J745" s="2" t="s">
        <v>3003</v>
      </c>
      <c r="K745" s="3" t="s">
        <v>3004</v>
      </c>
      <c r="L745" s="3" t="s">
        <v>20</v>
      </c>
      <c r="M745" s="3" t="s">
        <v>21</v>
      </c>
      <c r="N745" s="3" t="s">
        <v>22</v>
      </c>
      <c r="O745" s="3" t="s">
        <v>3005</v>
      </c>
      <c r="P745" s="3" t="s">
        <v>3006</v>
      </c>
      <c r="Q745" s="3" t="s">
        <v>3007</v>
      </c>
      <c r="R745" s="3" t="s">
        <v>3008</v>
      </c>
      <c r="S745" s="3" t="s">
        <v>3009</v>
      </c>
      <c r="T745" s="3" t="s">
        <v>3010</v>
      </c>
      <c r="U745" s="3" t="s">
        <v>3011</v>
      </c>
      <c r="V745" s="3" t="s">
        <v>3012</v>
      </c>
      <c r="W745" s="3" t="s">
        <v>3013</v>
      </c>
      <c r="X745" s="3" t="s">
        <v>3014</v>
      </c>
      <c r="Y745" s="3" t="s">
        <v>3015</v>
      </c>
      <c r="Z745" s="16" t="s">
        <v>3016</v>
      </c>
      <c r="AA745" s="39" t="s">
        <v>3017</v>
      </c>
      <c r="AB745" s="39"/>
      <c r="AC745" s="39" t="s">
        <v>3018</v>
      </c>
      <c r="AD745" s="39"/>
      <c r="AE745" s="16" t="s">
        <v>3019</v>
      </c>
      <c r="AF745" s="16" t="s">
        <v>3020</v>
      </c>
      <c r="AG745" s="16" t="s">
        <v>3021</v>
      </c>
      <c r="AH745" s="16"/>
      <c r="AI745" s="39" t="s">
        <v>2998</v>
      </c>
      <c r="AJ745" s="39"/>
      <c r="AK745" s="39"/>
    </row>
    <row r="746" spans="1:37" s="1" customFormat="1" ht="45" customHeight="1" x14ac:dyDescent="0.15">
      <c r="A746" s="18">
        <v>200719</v>
      </c>
      <c r="B746" s="4" t="s">
        <v>2409</v>
      </c>
      <c r="C746" s="18">
        <v>171415</v>
      </c>
      <c r="D746" s="4" t="s">
        <v>1271</v>
      </c>
      <c r="E746" s="4" t="s">
        <v>103</v>
      </c>
      <c r="F746" s="4" t="s">
        <v>83</v>
      </c>
      <c r="G746" s="4" t="s">
        <v>89</v>
      </c>
      <c r="H746" s="4" t="s">
        <v>83</v>
      </c>
      <c r="I746" s="18">
        <v>57687</v>
      </c>
      <c r="J746" s="4" t="s">
        <v>2410</v>
      </c>
      <c r="K746" s="5"/>
      <c r="L746" s="6"/>
      <c r="M746" s="6"/>
      <c r="N746" s="6"/>
      <c r="O746" s="6"/>
      <c r="P746" s="6"/>
      <c r="Q746" s="6"/>
      <c r="R746" s="6"/>
      <c r="S746" s="6"/>
      <c r="T746" s="6"/>
      <c r="U746" s="6"/>
      <c r="V746" s="6"/>
      <c r="W746" s="6"/>
      <c r="X746" s="6"/>
      <c r="Y746" s="6">
        <v>1425</v>
      </c>
      <c r="Z746" s="4" t="s">
        <v>1689</v>
      </c>
      <c r="AA746" s="28" t="s">
        <v>1689</v>
      </c>
      <c r="AB746" s="28"/>
      <c r="AC746" s="28" t="s">
        <v>1689</v>
      </c>
      <c r="AD746" s="28"/>
      <c r="AE746" s="4"/>
      <c r="AF746" s="4" t="s">
        <v>94</v>
      </c>
      <c r="AG746" s="4" t="s">
        <v>69</v>
      </c>
      <c r="AH746" s="4"/>
      <c r="AI746" s="28" t="s">
        <v>83</v>
      </c>
      <c r="AJ746" s="28"/>
      <c r="AK746" s="28"/>
    </row>
    <row r="747" spans="1:37" s="1" customFormat="1" ht="45" customHeight="1" x14ac:dyDescent="0.15">
      <c r="A747" s="20">
        <v>200719</v>
      </c>
      <c r="B747" s="7" t="s">
        <v>2409</v>
      </c>
      <c r="C747" s="20">
        <v>171415</v>
      </c>
      <c r="D747" s="7" t="s">
        <v>1271</v>
      </c>
      <c r="E747" s="7" t="s">
        <v>103</v>
      </c>
      <c r="F747" s="7" t="s">
        <v>83</v>
      </c>
      <c r="G747" s="7" t="s">
        <v>61</v>
      </c>
      <c r="H747" s="7" t="s">
        <v>83</v>
      </c>
      <c r="I747" s="20">
        <v>57688</v>
      </c>
      <c r="J747" s="7" t="s">
        <v>2411</v>
      </c>
      <c r="K747" s="8"/>
      <c r="L747" s="9"/>
      <c r="M747" s="9"/>
      <c r="N747" s="9"/>
      <c r="O747" s="9"/>
      <c r="P747" s="9"/>
      <c r="Q747" s="9"/>
      <c r="R747" s="9"/>
      <c r="S747" s="9">
        <v>111</v>
      </c>
      <c r="T747" s="9"/>
      <c r="U747" s="9"/>
      <c r="V747" s="9"/>
      <c r="W747" s="9"/>
      <c r="X747" s="9">
        <v>111</v>
      </c>
      <c r="Y747" s="9"/>
      <c r="Z747" s="7" t="s">
        <v>2359</v>
      </c>
      <c r="AA747" s="27" t="s">
        <v>2359</v>
      </c>
      <c r="AB747" s="27"/>
      <c r="AC747" s="27" t="s">
        <v>2359</v>
      </c>
      <c r="AD747" s="27"/>
      <c r="AE747" s="7"/>
      <c r="AF747" s="7" t="s">
        <v>94</v>
      </c>
      <c r="AG747" s="7" t="s">
        <v>69</v>
      </c>
      <c r="AH747" s="7"/>
      <c r="AI747" s="27" t="s">
        <v>83</v>
      </c>
      <c r="AJ747" s="27"/>
      <c r="AK747" s="27"/>
    </row>
    <row r="748" spans="1:37" s="1" customFormat="1" ht="45" customHeight="1" x14ac:dyDescent="0.15">
      <c r="A748" s="16" t="s">
        <v>3001</v>
      </c>
      <c r="B748" s="2" t="s">
        <v>10</v>
      </c>
      <c r="C748" s="16" t="s">
        <v>11</v>
      </c>
      <c r="D748" s="2" t="s">
        <v>12</v>
      </c>
      <c r="E748" s="2" t="s">
        <v>13</v>
      </c>
      <c r="F748" s="2" t="s">
        <v>14</v>
      </c>
      <c r="G748" s="2" t="s">
        <v>15</v>
      </c>
      <c r="H748" s="17" t="s">
        <v>16</v>
      </c>
      <c r="I748" s="16" t="s">
        <v>3002</v>
      </c>
      <c r="J748" s="2" t="s">
        <v>3003</v>
      </c>
      <c r="K748" s="3" t="s">
        <v>3004</v>
      </c>
      <c r="L748" s="3" t="s">
        <v>20</v>
      </c>
      <c r="M748" s="3" t="s">
        <v>21</v>
      </c>
      <c r="N748" s="3" t="s">
        <v>22</v>
      </c>
      <c r="O748" s="3" t="s">
        <v>3005</v>
      </c>
      <c r="P748" s="3" t="s">
        <v>3006</v>
      </c>
      <c r="Q748" s="3" t="s">
        <v>3007</v>
      </c>
      <c r="R748" s="3" t="s">
        <v>3008</v>
      </c>
      <c r="S748" s="3" t="s">
        <v>3009</v>
      </c>
      <c r="T748" s="3" t="s">
        <v>3010</v>
      </c>
      <c r="U748" s="3" t="s">
        <v>3011</v>
      </c>
      <c r="V748" s="3" t="s">
        <v>3012</v>
      </c>
      <c r="W748" s="3" t="s">
        <v>3013</v>
      </c>
      <c r="X748" s="3" t="s">
        <v>3014</v>
      </c>
      <c r="Y748" s="3" t="s">
        <v>3015</v>
      </c>
      <c r="Z748" s="16" t="s">
        <v>3016</v>
      </c>
      <c r="AA748" s="39" t="s">
        <v>3017</v>
      </c>
      <c r="AB748" s="39"/>
      <c r="AC748" s="39" t="s">
        <v>3018</v>
      </c>
      <c r="AD748" s="39"/>
      <c r="AE748" s="16" t="s">
        <v>3019</v>
      </c>
      <c r="AF748" s="16" t="s">
        <v>3020</v>
      </c>
      <c r="AG748" s="16" t="s">
        <v>3021</v>
      </c>
      <c r="AH748" s="16"/>
      <c r="AI748" s="39" t="s">
        <v>2998</v>
      </c>
      <c r="AJ748" s="39"/>
      <c r="AK748" s="39"/>
    </row>
    <row r="749" spans="1:37" s="1" customFormat="1" ht="45" customHeight="1" x14ac:dyDescent="0.15">
      <c r="A749" s="18">
        <v>200720</v>
      </c>
      <c r="B749" s="4" t="s">
        <v>2514</v>
      </c>
      <c r="C749" s="18">
        <v>171415</v>
      </c>
      <c r="D749" s="4" t="s">
        <v>1271</v>
      </c>
      <c r="E749" s="4" t="s">
        <v>103</v>
      </c>
      <c r="F749" s="4" t="s">
        <v>83</v>
      </c>
      <c r="G749" s="4" t="s">
        <v>89</v>
      </c>
      <c r="H749" s="4" t="s">
        <v>83</v>
      </c>
      <c r="I749" s="18">
        <v>57750</v>
      </c>
      <c r="J749" s="4" t="s">
        <v>2515</v>
      </c>
      <c r="K749" s="5"/>
      <c r="L749" s="6"/>
      <c r="M749" s="6"/>
      <c r="N749" s="6"/>
      <c r="O749" s="6"/>
      <c r="P749" s="6"/>
      <c r="Q749" s="6"/>
      <c r="R749" s="6"/>
      <c r="S749" s="6"/>
      <c r="T749" s="6"/>
      <c r="U749" s="6"/>
      <c r="V749" s="6"/>
      <c r="W749" s="6"/>
      <c r="X749" s="6"/>
      <c r="Y749" s="6">
        <v>819</v>
      </c>
      <c r="Z749" s="4" t="s">
        <v>1689</v>
      </c>
      <c r="AA749" s="28" t="s">
        <v>1689</v>
      </c>
      <c r="AB749" s="28"/>
      <c r="AC749" s="28" t="s">
        <v>1689</v>
      </c>
      <c r="AD749" s="28"/>
      <c r="AE749" s="4"/>
      <c r="AF749" s="4" t="s">
        <v>94</v>
      </c>
      <c r="AG749" s="4" t="s">
        <v>69</v>
      </c>
      <c r="AH749" s="4"/>
      <c r="AI749" s="28" t="s">
        <v>83</v>
      </c>
      <c r="AJ749" s="28"/>
      <c r="AK749" s="28"/>
    </row>
    <row r="750" spans="1:37" s="1" customFormat="1" ht="45" customHeight="1" x14ac:dyDescent="0.15">
      <c r="A750" s="20">
        <v>200720</v>
      </c>
      <c r="B750" s="7" t="s">
        <v>2514</v>
      </c>
      <c r="C750" s="20">
        <v>171415</v>
      </c>
      <c r="D750" s="7" t="s">
        <v>1271</v>
      </c>
      <c r="E750" s="7" t="s">
        <v>103</v>
      </c>
      <c r="F750" s="7" t="s">
        <v>83</v>
      </c>
      <c r="G750" s="7" t="s">
        <v>61</v>
      </c>
      <c r="H750" s="7" t="s">
        <v>83</v>
      </c>
      <c r="I750" s="20">
        <v>57752</v>
      </c>
      <c r="J750" s="7" t="s">
        <v>2517</v>
      </c>
      <c r="K750" s="8"/>
      <c r="L750" s="9"/>
      <c r="M750" s="9"/>
      <c r="N750" s="9"/>
      <c r="O750" s="9"/>
      <c r="P750" s="9"/>
      <c r="Q750" s="9"/>
      <c r="R750" s="9"/>
      <c r="S750" s="9">
        <v>81</v>
      </c>
      <c r="T750" s="9"/>
      <c r="U750" s="9"/>
      <c r="V750" s="9"/>
      <c r="W750" s="9"/>
      <c r="X750" s="9">
        <v>81</v>
      </c>
      <c r="Y750" s="9"/>
      <c r="Z750" s="7" t="s">
        <v>2359</v>
      </c>
      <c r="AA750" s="27" t="s">
        <v>2359</v>
      </c>
      <c r="AB750" s="27"/>
      <c r="AC750" s="27" t="s">
        <v>2359</v>
      </c>
      <c r="AD750" s="27"/>
      <c r="AE750" s="7"/>
      <c r="AF750" s="7" t="s">
        <v>94</v>
      </c>
      <c r="AG750" s="7" t="s">
        <v>69</v>
      </c>
      <c r="AH750" s="7"/>
      <c r="AI750" s="27" t="s">
        <v>83</v>
      </c>
      <c r="AJ750" s="27"/>
      <c r="AK750" s="27"/>
    </row>
    <row r="751" spans="1:37" s="1" customFormat="1" ht="45" customHeight="1" x14ac:dyDescent="0.15">
      <c r="A751" s="16" t="s">
        <v>3001</v>
      </c>
      <c r="B751" s="2" t="s">
        <v>10</v>
      </c>
      <c r="C751" s="16" t="s">
        <v>11</v>
      </c>
      <c r="D751" s="2" t="s">
        <v>12</v>
      </c>
      <c r="E751" s="2" t="s">
        <v>13</v>
      </c>
      <c r="F751" s="2" t="s">
        <v>14</v>
      </c>
      <c r="G751" s="2" t="s">
        <v>15</v>
      </c>
      <c r="H751" s="17" t="s">
        <v>16</v>
      </c>
      <c r="I751" s="16" t="s">
        <v>3002</v>
      </c>
      <c r="J751" s="2" t="s">
        <v>3003</v>
      </c>
      <c r="K751" s="3" t="s">
        <v>3004</v>
      </c>
      <c r="L751" s="3" t="s">
        <v>20</v>
      </c>
      <c r="M751" s="3" t="s">
        <v>21</v>
      </c>
      <c r="N751" s="3" t="s">
        <v>22</v>
      </c>
      <c r="O751" s="3" t="s">
        <v>3005</v>
      </c>
      <c r="P751" s="3" t="s">
        <v>3006</v>
      </c>
      <c r="Q751" s="3" t="s">
        <v>3007</v>
      </c>
      <c r="R751" s="3" t="s">
        <v>3008</v>
      </c>
      <c r="S751" s="3" t="s">
        <v>3009</v>
      </c>
      <c r="T751" s="3" t="s">
        <v>3010</v>
      </c>
      <c r="U751" s="3" t="s">
        <v>3011</v>
      </c>
      <c r="V751" s="3" t="s">
        <v>3012</v>
      </c>
      <c r="W751" s="3" t="s">
        <v>3013</v>
      </c>
      <c r="X751" s="3" t="s">
        <v>3014</v>
      </c>
      <c r="Y751" s="3" t="s">
        <v>3015</v>
      </c>
      <c r="Z751" s="16" t="s">
        <v>3016</v>
      </c>
      <c r="AA751" s="39" t="s">
        <v>3017</v>
      </c>
      <c r="AB751" s="39"/>
      <c r="AC751" s="39" t="s">
        <v>3018</v>
      </c>
      <c r="AD751" s="39"/>
      <c r="AE751" s="16" t="s">
        <v>3019</v>
      </c>
      <c r="AF751" s="16" t="s">
        <v>3020</v>
      </c>
      <c r="AG751" s="16" t="s">
        <v>3021</v>
      </c>
      <c r="AH751" s="16"/>
      <c r="AI751" s="39" t="s">
        <v>2998</v>
      </c>
      <c r="AJ751" s="39"/>
      <c r="AK751" s="39"/>
    </row>
    <row r="752" spans="1:37" s="1" customFormat="1" ht="45" customHeight="1" x14ac:dyDescent="0.15">
      <c r="A752" s="18">
        <v>200721</v>
      </c>
      <c r="B752" s="4" t="s">
        <v>2519</v>
      </c>
      <c r="C752" s="18">
        <v>171415</v>
      </c>
      <c r="D752" s="4" t="s">
        <v>1271</v>
      </c>
      <c r="E752" s="4" t="s">
        <v>103</v>
      </c>
      <c r="F752" s="4" t="s">
        <v>83</v>
      </c>
      <c r="G752" s="4" t="s">
        <v>89</v>
      </c>
      <c r="H752" s="4" t="s">
        <v>83</v>
      </c>
      <c r="I752" s="18">
        <v>57754</v>
      </c>
      <c r="J752" s="4" t="s">
        <v>2520</v>
      </c>
      <c r="K752" s="5"/>
      <c r="L752" s="6"/>
      <c r="M752" s="6"/>
      <c r="N752" s="6"/>
      <c r="O752" s="6"/>
      <c r="P752" s="6"/>
      <c r="Q752" s="6"/>
      <c r="R752" s="6"/>
      <c r="S752" s="6"/>
      <c r="T752" s="6"/>
      <c r="U752" s="6"/>
      <c r="V752" s="6"/>
      <c r="W752" s="6"/>
      <c r="X752" s="6"/>
      <c r="Y752" s="6">
        <v>1275</v>
      </c>
      <c r="Z752" s="4" t="s">
        <v>1689</v>
      </c>
      <c r="AA752" s="28" t="s">
        <v>1689</v>
      </c>
      <c r="AB752" s="28"/>
      <c r="AC752" s="28" t="s">
        <v>1689</v>
      </c>
      <c r="AD752" s="28"/>
      <c r="AE752" s="4"/>
      <c r="AF752" s="4" t="s">
        <v>94</v>
      </c>
      <c r="AG752" s="4" t="s">
        <v>69</v>
      </c>
      <c r="AH752" s="4"/>
      <c r="AI752" s="28" t="s">
        <v>83</v>
      </c>
      <c r="AJ752" s="28"/>
      <c r="AK752" s="28"/>
    </row>
    <row r="753" spans="1:40" s="1" customFormat="1" ht="45" customHeight="1" x14ac:dyDescent="0.15">
      <c r="A753" s="20">
        <v>200721</v>
      </c>
      <c r="B753" s="7" t="s">
        <v>2519</v>
      </c>
      <c r="C753" s="20">
        <v>171415</v>
      </c>
      <c r="D753" s="7" t="s">
        <v>1271</v>
      </c>
      <c r="E753" s="7" t="s">
        <v>103</v>
      </c>
      <c r="F753" s="7" t="s">
        <v>83</v>
      </c>
      <c r="G753" s="7" t="s">
        <v>61</v>
      </c>
      <c r="H753" s="7" t="s">
        <v>83</v>
      </c>
      <c r="I753" s="20">
        <v>57755</v>
      </c>
      <c r="J753" s="7" t="s">
        <v>2521</v>
      </c>
      <c r="K753" s="8"/>
      <c r="L753" s="9"/>
      <c r="M753" s="9"/>
      <c r="N753" s="9"/>
      <c r="O753" s="9"/>
      <c r="P753" s="9"/>
      <c r="Q753" s="9"/>
      <c r="R753" s="9"/>
      <c r="S753" s="9">
        <v>130</v>
      </c>
      <c r="T753" s="9"/>
      <c r="U753" s="9"/>
      <c r="V753" s="9"/>
      <c r="W753" s="9"/>
      <c r="X753" s="9">
        <v>130</v>
      </c>
      <c r="Y753" s="9"/>
      <c r="Z753" s="7" t="s">
        <v>2359</v>
      </c>
      <c r="AA753" s="27" t="s">
        <v>2359</v>
      </c>
      <c r="AB753" s="27"/>
      <c r="AC753" s="27" t="s">
        <v>2359</v>
      </c>
      <c r="AD753" s="27"/>
      <c r="AE753" s="7"/>
      <c r="AF753" s="7" t="s">
        <v>94</v>
      </c>
      <c r="AG753" s="7" t="s">
        <v>69</v>
      </c>
      <c r="AH753" s="7"/>
      <c r="AI753" s="27" t="s">
        <v>83</v>
      </c>
      <c r="AJ753" s="27"/>
      <c r="AK753" s="27"/>
    </row>
    <row r="754" spans="1:40" s="1" customFormat="1" ht="45" customHeight="1" x14ac:dyDescent="0.15">
      <c r="A754" s="16" t="s">
        <v>3001</v>
      </c>
      <c r="B754" s="2" t="s">
        <v>10</v>
      </c>
      <c r="C754" s="16" t="s">
        <v>11</v>
      </c>
      <c r="D754" s="2" t="s">
        <v>12</v>
      </c>
      <c r="E754" s="2" t="s">
        <v>13</v>
      </c>
      <c r="F754" s="2" t="s">
        <v>14</v>
      </c>
      <c r="G754" s="2" t="s">
        <v>15</v>
      </c>
      <c r="H754" s="17" t="s">
        <v>16</v>
      </c>
      <c r="I754" s="16" t="s">
        <v>3002</v>
      </c>
      <c r="J754" s="2" t="s">
        <v>3003</v>
      </c>
      <c r="K754" s="3" t="s">
        <v>3004</v>
      </c>
      <c r="L754" s="3" t="s">
        <v>20</v>
      </c>
      <c r="M754" s="3" t="s">
        <v>21</v>
      </c>
      <c r="N754" s="3" t="s">
        <v>22</v>
      </c>
      <c r="O754" s="3" t="s">
        <v>3005</v>
      </c>
      <c r="P754" s="3" t="s">
        <v>3006</v>
      </c>
      <c r="Q754" s="3" t="s">
        <v>3007</v>
      </c>
      <c r="R754" s="3" t="s">
        <v>3008</v>
      </c>
      <c r="S754" s="3" t="s">
        <v>3009</v>
      </c>
      <c r="T754" s="3" t="s">
        <v>3010</v>
      </c>
      <c r="U754" s="3" t="s">
        <v>3011</v>
      </c>
      <c r="V754" s="3" t="s">
        <v>3012</v>
      </c>
      <c r="W754" s="3" t="s">
        <v>3013</v>
      </c>
      <c r="X754" s="3" t="s">
        <v>3014</v>
      </c>
      <c r="Y754" s="3" t="s">
        <v>3015</v>
      </c>
      <c r="Z754" s="16" t="s">
        <v>3016</v>
      </c>
      <c r="AA754" s="39" t="s">
        <v>3017</v>
      </c>
      <c r="AB754" s="39"/>
      <c r="AC754" s="39" t="s">
        <v>3018</v>
      </c>
      <c r="AD754" s="39"/>
      <c r="AE754" s="16" t="s">
        <v>3019</v>
      </c>
      <c r="AF754" s="16" t="s">
        <v>3020</v>
      </c>
      <c r="AG754" s="39" t="s">
        <v>3021</v>
      </c>
      <c r="AH754" s="39"/>
      <c r="AI754" s="39"/>
      <c r="AJ754" s="39"/>
      <c r="AK754" s="39"/>
      <c r="AL754" s="39" t="s">
        <v>2998</v>
      </c>
      <c r="AM754" s="39"/>
      <c r="AN754" s="39"/>
    </row>
    <row r="755" spans="1:40" s="1" customFormat="1" ht="45" customHeight="1" x14ac:dyDescent="0.15">
      <c r="A755" s="18">
        <v>200722</v>
      </c>
      <c r="B755" s="4" t="s">
        <v>977</v>
      </c>
      <c r="C755" s="18">
        <v>1914</v>
      </c>
      <c r="D755" s="4" t="s">
        <v>318</v>
      </c>
      <c r="E755" s="4" t="s">
        <v>83</v>
      </c>
      <c r="F755" s="4" t="s">
        <v>60</v>
      </c>
      <c r="G755" s="4" t="s">
        <v>160</v>
      </c>
      <c r="H755" s="4" t="s">
        <v>83</v>
      </c>
      <c r="I755" s="18">
        <v>56919</v>
      </c>
      <c r="J755" s="4" t="s">
        <v>978</v>
      </c>
      <c r="K755" s="5"/>
      <c r="L755" s="6"/>
      <c r="M755" s="6"/>
      <c r="N755" s="6"/>
      <c r="O755" s="6"/>
      <c r="P755" s="6">
        <v>300000</v>
      </c>
      <c r="Q755" s="6">
        <v>300000</v>
      </c>
      <c r="R755" s="6"/>
      <c r="S755" s="6"/>
      <c r="T755" s="6"/>
      <c r="U755" s="6"/>
      <c r="V755" s="6"/>
      <c r="W755" s="6"/>
      <c r="X755" s="6">
        <v>600000</v>
      </c>
      <c r="Y755" s="6">
        <v>1260000</v>
      </c>
      <c r="Z755" s="19" t="s">
        <v>979</v>
      </c>
      <c r="AA755" s="28" t="s">
        <v>980</v>
      </c>
      <c r="AB755" s="28"/>
      <c r="AC755" s="25" t="s">
        <v>981</v>
      </c>
      <c r="AD755" s="25"/>
      <c r="AE755" s="4"/>
      <c r="AF755" s="4" t="s">
        <v>94</v>
      </c>
      <c r="AG755" s="28" t="s">
        <v>982</v>
      </c>
      <c r="AH755" s="28"/>
      <c r="AI755" s="28"/>
      <c r="AJ755" s="28"/>
      <c r="AK755" s="28"/>
      <c r="AL755" s="28" t="s">
        <v>133</v>
      </c>
      <c r="AM755" s="28"/>
      <c r="AN755" s="28"/>
    </row>
    <row r="756" spans="1:40" s="1" customFormat="1" ht="45" customHeight="1" x14ac:dyDescent="0.15">
      <c r="A756" s="16" t="s">
        <v>3001</v>
      </c>
      <c r="B756" s="2" t="s">
        <v>10</v>
      </c>
      <c r="C756" s="16" t="s">
        <v>11</v>
      </c>
      <c r="D756" s="2" t="s">
        <v>12</v>
      </c>
      <c r="E756" s="2" t="s">
        <v>13</v>
      </c>
      <c r="F756" s="2" t="s">
        <v>14</v>
      </c>
      <c r="G756" s="2" t="s">
        <v>15</v>
      </c>
      <c r="H756" s="17" t="s">
        <v>16</v>
      </c>
      <c r="I756" s="16" t="s">
        <v>3002</v>
      </c>
      <c r="J756" s="2" t="s">
        <v>3003</v>
      </c>
      <c r="K756" s="3" t="s">
        <v>3004</v>
      </c>
      <c r="L756" s="3" t="s">
        <v>20</v>
      </c>
      <c r="M756" s="3" t="s">
        <v>21</v>
      </c>
      <c r="N756" s="3" t="s">
        <v>22</v>
      </c>
      <c r="O756" s="3" t="s">
        <v>3005</v>
      </c>
      <c r="P756" s="3" t="s">
        <v>3006</v>
      </c>
      <c r="Q756" s="3" t="s">
        <v>3007</v>
      </c>
      <c r="R756" s="3" t="s">
        <v>3008</v>
      </c>
      <c r="S756" s="3" t="s">
        <v>3009</v>
      </c>
      <c r="T756" s="3" t="s">
        <v>3010</v>
      </c>
      <c r="U756" s="3" t="s">
        <v>3011</v>
      </c>
      <c r="V756" s="3" t="s">
        <v>3012</v>
      </c>
      <c r="W756" s="3" t="s">
        <v>3013</v>
      </c>
      <c r="X756" s="3" t="s">
        <v>3014</v>
      </c>
      <c r="Y756" s="3" t="s">
        <v>3015</v>
      </c>
      <c r="Z756" s="16" t="s">
        <v>3016</v>
      </c>
      <c r="AA756" s="39" t="s">
        <v>3017</v>
      </c>
      <c r="AB756" s="39"/>
      <c r="AC756" s="39" t="s">
        <v>3018</v>
      </c>
      <c r="AD756" s="39"/>
      <c r="AE756" s="16" t="s">
        <v>3019</v>
      </c>
      <c r="AF756" s="16" t="s">
        <v>3020</v>
      </c>
      <c r="AG756" s="16" t="s">
        <v>3021</v>
      </c>
      <c r="AH756" s="16"/>
      <c r="AI756" s="39" t="s">
        <v>2998</v>
      </c>
      <c r="AJ756" s="39"/>
      <c r="AK756" s="39"/>
    </row>
    <row r="757" spans="1:40" s="1" customFormat="1" ht="45" customHeight="1" x14ac:dyDescent="0.15">
      <c r="A757" s="18">
        <v>200723</v>
      </c>
      <c r="B757" s="4" t="s">
        <v>1990</v>
      </c>
      <c r="C757" s="18">
        <v>2200</v>
      </c>
      <c r="D757" s="4" t="s">
        <v>1970</v>
      </c>
      <c r="E757" s="4" t="s">
        <v>103</v>
      </c>
      <c r="F757" s="4" t="s">
        <v>60</v>
      </c>
      <c r="G757" s="4" t="s">
        <v>134</v>
      </c>
      <c r="H757" s="4" t="s">
        <v>83</v>
      </c>
      <c r="I757" s="18">
        <v>57456</v>
      </c>
      <c r="J757" s="4" t="s">
        <v>1991</v>
      </c>
      <c r="K757" s="5"/>
      <c r="L757" s="6"/>
      <c r="M757" s="6"/>
      <c r="N757" s="6"/>
      <c r="O757" s="6"/>
      <c r="P757" s="6"/>
      <c r="Q757" s="6"/>
      <c r="R757" s="6"/>
      <c r="S757" s="6"/>
      <c r="T757" s="6"/>
      <c r="U757" s="6"/>
      <c r="V757" s="6"/>
      <c r="W757" s="6"/>
      <c r="X757" s="6"/>
      <c r="Y757" s="14">
        <v>-111506</v>
      </c>
      <c r="Z757" s="4" t="s">
        <v>1992</v>
      </c>
      <c r="AA757" s="28" t="s">
        <v>1993</v>
      </c>
      <c r="AB757" s="28"/>
      <c r="AC757" s="28" t="s">
        <v>1689</v>
      </c>
      <c r="AD757" s="28"/>
      <c r="AE757" s="4"/>
      <c r="AF757" s="4" t="s">
        <v>67</v>
      </c>
      <c r="AG757" s="4" t="s">
        <v>1994</v>
      </c>
      <c r="AH757" s="4"/>
      <c r="AI757" s="28" t="s">
        <v>179</v>
      </c>
      <c r="AJ757" s="28"/>
      <c r="AK757" s="28"/>
    </row>
    <row r="758" spans="1:40" s="1" customFormat="1" ht="45" customHeight="1" x14ac:dyDescent="0.15">
      <c r="A758" s="20">
        <v>200723</v>
      </c>
      <c r="B758" s="7" t="s">
        <v>1990</v>
      </c>
      <c r="C758" s="20">
        <v>2200</v>
      </c>
      <c r="D758" s="7" t="s">
        <v>1970</v>
      </c>
      <c r="E758" s="7" t="s">
        <v>103</v>
      </c>
      <c r="F758" s="7" t="s">
        <v>60</v>
      </c>
      <c r="G758" s="7" t="s">
        <v>61</v>
      </c>
      <c r="H758" s="7" t="s">
        <v>83</v>
      </c>
      <c r="I758" s="20">
        <v>57481</v>
      </c>
      <c r="J758" s="7" t="s">
        <v>2032</v>
      </c>
      <c r="K758" s="8"/>
      <c r="L758" s="9"/>
      <c r="M758" s="9"/>
      <c r="N758" s="9"/>
      <c r="O758" s="9"/>
      <c r="P758" s="9">
        <v>423270</v>
      </c>
      <c r="Q758" s="9"/>
      <c r="R758" s="9"/>
      <c r="S758" s="9"/>
      <c r="T758" s="9"/>
      <c r="U758" s="9"/>
      <c r="V758" s="9"/>
      <c r="W758" s="9"/>
      <c r="X758" s="9">
        <v>423270</v>
      </c>
      <c r="Y758" s="9"/>
      <c r="Z758" s="7" t="s">
        <v>2033</v>
      </c>
      <c r="AA758" s="27" t="s">
        <v>2034</v>
      </c>
      <c r="AB758" s="27"/>
      <c r="AC758" s="27" t="s">
        <v>2035</v>
      </c>
      <c r="AD758" s="27"/>
      <c r="AE758" s="7"/>
      <c r="AF758" s="7" t="s">
        <v>67</v>
      </c>
      <c r="AG758" s="21" t="s">
        <v>2036</v>
      </c>
      <c r="AH758" s="21"/>
      <c r="AI758" s="27" t="s">
        <v>179</v>
      </c>
      <c r="AJ758" s="27"/>
      <c r="AK758" s="27"/>
    </row>
    <row r="759" spans="1:40" s="1" customFormat="1" ht="45" customHeight="1" x14ac:dyDescent="0.15">
      <c r="A759" s="18">
        <v>200723</v>
      </c>
      <c r="B759" s="4" t="s">
        <v>1990</v>
      </c>
      <c r="C759" s="18">
        <v>2200</v>
      </c>
      <c r="D759" s="4" t="s">
        <v>1970</v>
      </c>
      <c r="E759" s="4" t="s">
        <v>238</v>
      </c>
      <c r="F759" s="4" t="s">
        <v>60</v>
      </c>
      <c r="G759" s="4" t="s">
        <v>142</v>
      </c>
      <c r="H759" s="4" t="s">
        <v>83</v>
      </c>
      <c r="I759" s="18">
        <v>57482</v>
      </c>
      <c r="J759" s="4" t="s">
        <v>2037</v>
      </c>
      <c r="K759" s="5"/>
      <c r="L759" s="6"/>
      <c r="M759" s="6"/>
      <c r="N759" s="6"/>
      <c r="O759" s="6"/>
      <c r="P759" s="14">
        <v>-58200</v>
      </c>
      <c r="Q759" s="6"/>
      <c r="R759" s="6"/>
      <c r="S759" s="6"/>
      <c r="T759" s="6"/>
      <c r="U759" s="6"/>
      <c r="V759" s="6"/>
      <c r="W759" s="6"/>
      <c r="X759" s="14">
        <v>-58200</v>
      </c>
      <c r="Y759" s="6"/>
      <c r="Z759" s="4" t="s">
        <v>2038</v>
      </c>
      <c r="AA759" s="28" t="s">
        <v>2034</v>
      </c>
      <c r="AB759" s="28"/>
      <c r="AC759" s="28" t="s">
        <v>2039</v>
      </c>
      <c r="AD759" s="28"/>
      <c r="AE759" s="4"/>
      <c r="AF759" s="4" t="s">
        <v>67</v>
      </c>
      <c r="AG759" s="19" t="s">
        <v>2040</v>
      </c>
      <c r="AH759" s="19"/>
      <c r="AI759" s="28" t="s">
        <v>179</v>
      </c>
      <c r="AJ759" s="28"/>
      <c r="AK759" s="28"/>
    </row>
    <row r="760" spans="1:40" s="1" customFormat="1" ht="45" customHeight="1" x14ac:dyDescent="0.15">
      <c r="A760" s="16" t="s">
        <v>3001</v>
      </c>
      <c r="B760" s="2" t="s">
        <v>10</v>
      </c>
      <c r="C760" s="16" t="s">
        <v>11</v>
      </c>
      <c r="D760" s="2" t="s">
        <v>12</v>
      </c>
      <c r="E760" s="2" t="s">
        <v>13</v>
      </c>
      <c r="F760" s="2" t="s">
        <v>14</v>
      </c>
      <c r="G760" s="2" t="s">
        <v>15</v>
      </c>
      <c r="H760" s="17" t="s">
        <v>16</v>
      </c>
      <c r="I760" s="16" t="s">
        <v>3002</v>
      </c>
      <c r="J760" s="2" t="s">
        <v>3003</v>
      </c>
      <c r="K760" s="3" t="s">
        <v>3004</v>
      </c>
      <c r="L760" s="3" t="s">
        <v>20</v>
      </c>
      <c r="M760" s="3" t="s">
        <v>21</v>
      </c>
      <c r="N760" s="3" t="s">
        <v>22</v>
      </c>
      <c r="O760" s="3" t="s">
        <v>3005</v>
      </c>
      <c r="P760" s="3" t="s">
        <v>3006</v>
      </c>
      <c r="Q760" s="3" t="s">
        <v>3007</v>
      </c>
      <c r="R760" s="3" t="s">
        <v>3008</v>
      </c>
      <c r="S760" s="3" t="s">
        <v>3009</v>
      </c>
      <c r="T760" s="3" t="s">
        <v>3010</v>
      </c>
      <c r="U760" s="3" t="s">
        <v>3011</v>
      </c>
      <c r="V760" s="3" t="s">
        <v>3012</v>
      </c>
      <c r="W760" s="3" t="s">
        <v>3013</v>
      </c>
      <c r="X760" s="3" t="s">
        <v>3014</v>
      </c>
      <c r="Y760" s="3" t="s">
        <v>3015</v>
      </c>
      <c r="Z760" s="16" t="s">
        <v>3016</v>
      </c>
      <c r="AA760" s="39" t="s">
        <v>3017</v>
      </c>
      <c r="AB760" s="39"/>
      <c r="AC760" s="39" t="s">
        <v>3018</v>
      </c>
      <c r="AD760" s="39"/>
      <c r="AE760" s="16" t="s">
        <v>3019</v>
      </c>
      <c r="AF760" s="16" t="s">
        <v>3020</v>
      </c>
      <c r="AG760" s="16" t="s">
        <v>3021</v>
      </c>
      <c r="AH760" s="16"/>
      <c r="AI760" s="39" t="s">
        <v>2998</v>
      </c>
      <c r="AJ760" s="39"/>
      <c r="AK760" s="39"/>
    </row>
    <row r="761" spans="1:40" s="1" customFormat="1" ht="45" customHeight="1" x14ac:dyDescent="0.15">
      <c r="A761" s="36">
        <v>200728</v>
      </c>
      <c r="B761" s="28" t="s">
        <v>364</v>
      </c>
      <c r="C761" s="18">
        <v>1619</v>
      </c>
      <c r="D761" s="28" t="s">
        <v>270</v>
      </c>
      <c r="E761" s="28" t="s">
        <v>238</v>
      </c>
      <c r="F761" s="28" t="s">
        <v>60</v>
      </c>
      <c r="G761" s="28" t="s">
        <v>89</v>
      </c>
      <c r="H761" s="28" t="s">
        <v>271</v>
      </c>
      <c r="I761" s="18">
        <v>56701</v>
      </c>
      <c r="J761" s="28" t="s">
        <v>365</v>
      </c>
      <c r="K761" s="33"/>
      <c r="L761" s="29"/>
      <c r="M761" s="29"/>
      <c r="N761" s="29"/>
      <c r="O761" s="29"/>
      <c r="P761" s="29"/>
      <c r="Q761" s="29"/>
      <c r="R761" s="29"/>
      <c r="S761" s="29"/>
      <c r="T761" s="29"/>
      <c r="U761" s="29"/>
      <c r="V761" s="29"/>
      <c r="W761" s="29"/>
      <c r="X761" s="29"/>
      <c r="Y761" s="29">
        <v>516174</v>
      </c>
      <c r="Z761" s="25" t="s">
        <v>366</v>
      </c>
      <c r="AA761" s="28" t="s">
        <v>367</v>
      </c>
      <c r="AB761" s="28"/>
      <c r="AC761" s="28" t="s">
        <v>368</v>
      </c>
      <c r="AD761" s="28"/>
      <c r="AE761" s="28"/>
      <c r="AF761" s="28" t="s">
        <v>67</v>
      </c>
      <c r="AG761" s="25" t="s">
        <v>369</v>
      </c>
      <c r="AH761" s="25"/>
      <c r="AI761" s="28" t="s">
        <v>179</v>
      </c>
      <c r="AJ761" s="28"/>
      <c r="AK761" s="28"/>
    </row>
    <row r="762" spans="1:40" s="1" customFormat="1" ht="45" customHeight="1" x14ac:dyDescent="0.15">
      <c r="A762" s="37">
        <v>200728</v>
      </c>
      <c r="B762" s="27" t="s">
        <v>364</v>
      </c>
      <c r="C762" s="20">
        <v>1619</v>
      </c>
      <c r="D762" s="27" t="s">
        <v>270</v>
      </c>
      <c r="E762" s="27" t="s">
        <v>72</v>
      </c>
      <c r="F762" s="27" t="s">
        <v>60</v>
      </c>
      <c r="G762" s="27" t="s">
        <v>61</v>
      </c>
      <c r="H762" s="27" t="s">
        <v>271</v>
      </c>
      <c r="I762" s="20">
        <v>56702</v>
      </c>
      <c r="J762" s="27" t="s">
        <v>370</v>
      </c>
      <c r="K762" s="34"/>
      <c r="L762" s="30"/>
      <c r="M762" s="30"/>
      <c r="N762" s="30"/>
      <c r="O762" s="30"/>
      <c r="P762" s="30">
        <v>456000</v>
      </c>
      <c r="Q762" s="30"/>
      <c r="R762" s="30"/>
      <c r="S762" s="30"/>
      <c r="T762" s="30"/>
      <c r="U762" s="30"/>
      <c r="V762" s="30"/>
      <c r="W762" s="30"/>
      <c r="X762" s="30">
        <v>456000</v>
      </c>
      <c r="Y762" s="30"/>
      <c r="Z762" s="27" t="s">
        <v>371</v>
      </c>
      <c r="AA762" s="27" t="s">
        <v>372</v>
      </c>
      <c r="AB762" s="27"/>
      <c r="AC762" s="27" t="s">
        <v>373</v>
      </c>
      <c r="AD762" s="27"/>
      <c r="AE762" s="27"/>
      <c r="AF762" s="27" t="s">
        <v>67</v>
      </c>
      <c r="AG762" s="26" t="s">
        <v>374</v>
      </c>
      <c r="AH762" s="26"/>
      <c r="AI762" s="27" t="s">
        <v>179</v>
      </c>
      <c r="AJ762" s="27"/>
      <c r="AK762" s="27"/>
    </row>
    <row r="763" spans="1:40" s="1" customFormat="1" ht="45" customHeight="1" x14ac:dyDescent="0.15">
      <c r="A763" s="36">
        <v>200728</v>
      </c>
      <c r="B763" s="28" t="s">
        <v>364</v>
      </c>
      <c r="C763" s="18">
        <v>1619</v>
      </c>
      <c r="D763" s="28" t="s">
        <v>270</v>
      </c>
      <c r="E763" s="28" t="s">
        <v>103</v>
      </c>
      <c r="F763" s="28" t="s">
        <v>60</v>
      </c>
      <c r="G763" s="28" t="s">
        <v>61</v>
      </c>
      <c r="H763" s="28" t="s">
        <v>271</v>
      </c>
      <c r="I763" s="18">
        <v>56703</v>
      </c>
      <c r="J763" s="28" t="s">
        <v>370</v>
      </c>
      <c r="K763" s="33"/>
      <c r="L763" s="29"/>
      <c r="M763" s="29"/>
      <c r="N763" s="29"/>
      <c r="O763" s="29"/>
      <c r="P763" s="29">
        <v>750000</v>
      </c>
      <c r="Q763" s="29"/>
      <c r="R763" s="29"/>
      <c r="S763" s="29"/>
      <c r="T763" s="29"/>
      <c r="U763" s="29"/>
      <c r="V763" s="29"/>
      <c r="W763" s="29"/>
      <c r="X763" s="29">
        <v>750000</v>
      </c>
      <c r="Y763" s="29"/>
      <c r="Z763" s="28" t="s">
        <v>375</v>
      </c>
      <c r="AA763" s="28" t="s">
        <v>372</v>
      </c>
      <c r="AB763" s="28"/>
      <c r="AC763" s="28" t="s">
        <v>376</v>
      </c>
      <c r="AD763" s="28"/>
      <c r="AE763" s="28"/>
      <c r="AF763" s="28" t="s">
        <v>67</v>
      </c>
      <c r="AG763" s="25" t="s">
        <v>374</v>
      </c>
      <c r="AH763" s="25"/>
      <c r="AI763" s="28" t="s">
        <v>179</v>
      </c>
      <c r="AJ763" s="28"/>
      <c r="AK763" s="28"/>
    </row>
    <row r="764" spans="1:40" s="1" customFormat="1" ht="45" customHeight="1" x14ac:dyDescent="0.15">
      <c r="A764" s="37">
        <v>200728</v>
      </c>
      <c r="B764" s="27" t="s">
        <v>364</v>
      </c>
      <c r="C764" s="20">
        <v>1619</v>
      </c>
      <c r="D764" s="27" t="s">
        <v>270</v>
      </c>
      <c r="E764" s="27" t="s">
        <v>103</v>
      </c>
      <c r="F764" s="27" t="s">
        <v>60</v>
      </c>
      <c r="G764" s="27" t="s">
        <v>61</v>
      </c>
      <c r="H764" s="27" t="s">
        <v>271</v>
      </c>
      <c r="I764" s="20">
        <v>57905</v>
      </c>
      <c r="J764" s="27" t="s">
        <v>2729</v>
      </c>
      <c r="K764" s="34"/>
      <c r="L764" s="30"/>
      <c r="M764" s="30"/>
      <c r="N764" s="30"/>
      <c r="O764" s="30"/>
      <c r="P764" s="30">
        <v>350000</v>
      </c>
      <c r="Q764" s="30"/>
      <c r="R764" s="30"/>
      <c r="S764" s="30"/>
      <c r="T764" s="30"/>
      <c r="U764" s="30"/>
      <c r="V764" s="30"/>
      <c r="W764" s="30"/>
      <c r="X764" s="30">
        <v>350000</v>
      </c>
      <c r="Y764" s="30"/>
      <c r="Z764" s="26" t="s">
        <v>2730</v>
      </c>
      <c r="AA764" s="27" t="s">
        <v>2731</v>
      </c>
      <c r="AB764" s="27"/>
      <c r="AC764" s="27" t="s">
        <v>2732</v>
      </c>
      <c r="AD764" s="27"/>
      <c r="AE764" s="27"/>
      <c r="AF764" s="27" t="s">
        <v>67</v>
      </c>
      <c r="AG764" s="26" t="s">
        <v>374</v>
      </c>
      <c r="AH764" s="26"/>
      <c r="AI764" s="27" t="s">
        <v>179</v>
      </c>
      <c r="AJ764" s="27"/>
      <c r="AK764" s="27"/>
    </row>
    <row r="765" spans="1:40" s="1" customFormat="1" ht="45" customHeight="1" x14ac:dyDescent="0.15">
      <c r="A765" s="36">
        <v>200728</v>
      </c>
      <c r="B765" s="28" t="s">
        <v>364</v>
      </c>
      <c r="C765" s="18">
        <v>1619</v>
      </c>
      <c r="D765" s="28" t="s">
        <v>270</v>
      </c>
      <c r="E765" s="28" t="s">
        <v>238</v>
      </c>
      <c r="F765" s="28" t="s">
        <v>60</v>
      </c>
      <c r="G765" s="28" t="s">
        <v>89</v>
      </c>
      <c r="H765" s="28" t="s">
        <v>271</v>
      </c>
      <c r="I765" s="18">
        <v>57906</v>
      </c>
      <c r="J765" s="28" t="s">
        <v>2733</v>
      </c>
      <c r="K765" s="33"/>
      <c r="L765" s="29"/>
      <c r="M765" s="29"/>
      <c r="N765" s="29"/>
      <c r="O765" s="29"/>
      <c r="P765" s="29"/>
      <c r="Q765" s="29"/>
      <c r="R765" s="29"/>
      <c r="S765" s="29"/>
      <c r="T765" s="29"/>
      <c r="U765" s="29"/>
      <c r="V765" s="29"/>
      <c r="W765" s="29"/>
      <c r="X765" s="29"/>
      <c r="Y765" s="29">
        <v>289826</v>
      </c>
      <c r="Z765" s="25" t="s">
        <v>2734</v>
      </c>
      <c r="AA765" s="28" t="s">
        <v>2735</v>
      </c>
      <c r="AB765" s="28"/>
      <c r="AC765" s="28" t="s">
        <v>2736</v>
      </c>
      <c r="AD765" s="28"/>
      <c r="AE765" s="28"/>
      <c r="AF765" s="28" t="s">
        <v>67</v>
      </c>
      <c r="AG765" s="25" t="s">
        <v>369</v>
      </c>
      <c r="AH765" s="25"/>
      <c r="AI765" s="28" t="s">
        <v>179</v>
      </c>
      <c r="AJ765" s="28"/>
      <c r="AK765" s="28"/>
    </row>
    <row r="766" spans="1:40" s="1" customFormat="1" ht="45" customHeight="1" x14ac:dyDescent="0.15">
      <c r="A766" s="16" t="s">
        <v>3001</v>
      </c>
      <c r="B766" s="2" t="s">
        <v>10</v>
      </c>
      <c r="C766" s="16" t="s">
        <v>11</v>
      </c>
      <c r="D766" s="2" t="s">
        <v>12</v>
      </c>
      <c r="E766" s="2" t="s">
        <v>13</v>
      </c>
      <c r="F766" s="2" t="s">
        <v>14</v>
      </c>
      <c r="G766" s="2" t="s">
        <v>15</v>
      </c>
      <c r="H766" s="17" t="s">
        <v>16</v>
      </c>
      <c r="I766" s="16" t="s">
        <v>3002</v>
      </c>
      <c r="J766" s="2" t="s">
        <v>3003</v>
      </c>
      <c r="K766" s="3" t="s">
        <v>3004</v>
      </c>
      <c r="L766" s="3" t="s">
        <v>20</v>
      </c>
      <c r="M766" s="3" t="s">
        <v>21</v>
      </c>
      <c r="N766" s="3" t="s">
        <v>22</v>
      </c>
      <c r="O766" s="3" t="s">
        <v>3005</v>
      </c>
      <c r="P766" s="3" t="s">
        <v>3006</v>
      </c>
      <c r="Q766" s="3" t="s">
        <v>3007</v>
      </c>
      <c r="R766" s="3" t="s">
        <v>3008</v>
      </c>
      <c r="S766" s="3" t="s">
        <v>3009</v>
      </c>
      <c r="T766" s="3" t="s">
        <v>3010</v>
      </c>
      <c r="U766" s="3" t="s">
        <v>3011</v>
      </c>
      <c r="V766" s="3" t="s">
        <v>3012</v>
      </c>
      <c r="W766" s="3" t="s">
        <v>3013</v>
      </c>
      <c r="X766" s="3" t="s">
        <v>3014</v>
      </c>
      <c r="Y766" s="3" t="s">
        <v>3015</v>
      </c>
      <c r="Z766" s="16" t="s">
        <v>3016</v>
      </c>
      <c r="AA766" s="39" t="s">
        <v>3017</v>
      </c>
      <c r="AB766" s="39"/>
      <c r="AC766" s="39" t="s">
        <v>3018</v>
      </c>
      <c r="AD766" s="39"/>
      <c r="AE766" s="16" t="s">
        <v>3019</v>
      </c>
      <c r="AF766" s="16" t="s">
        <v>3020</v>
      </c>
      <c r="AG766" s="16" t="s">
        <v>3021</v>
      </c>
      <c r="AH766" s="16"/>
      <c r="AI766" s="39" t="s">
        <v>2998</v>
      </c>
      <c r="AJ766" s="39"/>
      <c r="AK766" s="39"/>
    </row>
    <row r="767" spans="1:40" s="1" customFormat="1" ht="45" customHeight="1" x14ac:dyDescent="0.15">
      <c r="A767" s="18">
        <v>200731</v>
      </c>
      <c r="B767" s="4" t="s">
        <v>1893</v>
      </c>
      <c r="C767" s="18">
        <v>9913</v>
      </c>
      <c r="D767" s="4" t="s">
        <v>1553</v>
      </c>
      <c r="E767" s="4" t="s">
        <v>83</v>
      </c>
      <c r="F767" s="4" t="s">
        <v>83</v>
      </c>
      <c r="G767" s="4" t="s">
        <v>89</v>
      </c>
      <c r="H767" s="4" t="s">
        <v>83</v>
      </c>
      <c r="I767" s="18">
        <v>57413</v>
      </c>
      <c r="J767" s="4" t="s">
        <v>1894</v>
      </c>
      <c r="K767" s="5"/>
      <c r="L767" s="6"/>
      <c r="M767" s="6"/>
      <c r="N767" s="6"/>
      <c r="O767" s="6"/>
      <c r="P767" s="6"/>
      <c r="Q767" s="6"/>
      <c r="R767" s="6"/>
      <c r="S767" s="6"/>
      <c r="T767" s="6"/>
      <c r="U767" s="6"/>
      <c r="V767" s="6"/>
      <c r="W767" s="6"/>
      <c r="X767" s="6"/>
      <c r="Y767" s="6">
        <v>1960960</v>
      </c>
      <c r="Z767" s="4" t="s">
        <v>1895</v>
      </c>
      <c r="AA767" s="28" t="s">
        <v>1896</v>
      </c>
      <c r="AB767" s="28"/>
      <c r="AC767" s="28" t="s">
        <v>1897</v>
      </c>
      <c r="AD767" s="28"/>
      <c r="AE767" s="4"/>
      <c r="AF767" s="4" t="s">
        <v>94</v>
      </c>
      <c r="AG767" s="4" t="s">
        <v>69</v>
      </c>
      <c r="AH767" s="4"/>
      <c r="AI767" s="28" t="s">
        <v>83</v>
      </c>
      <c r="AJ767" s="28"/>
      <c r="AK767" s="28"/>
    </row>
    <row r="768" spans="1:40" s="1" customFormat="1" ht="45" customHeight="1" x14ac:dyDescent="0.15">
      <c r="A768" s="20">
        <v>200731</v>
      </c>
      <c r="B768" s="7" t="s">
        <v>1893</v>
      </c>
      <c r="C768" s="20">
        <v>9913</v>
      </c>
      <c r="D768" s="7" t="s">
        <v>1553</v>
      </c>
      <c r="E768" s="7" t="s">
        <v>83</v>
      </c>
      <c r="F768" s="7" t="s">
        <v>83</v>
      </c>
      <c r="G768" s="7" t="s">
        <v>160</v>
      </c>
      <c r="H768" s="7" t="s">
        <v>83</v>
      </c>
      <c r="I768" s="20">
        <v>57433</v>
      </c>
      <c r="J768" s="7" t="s">
        <v>1942</v>
      </c>
      <c r="K768" s="8"/>
      <c r="L768" s="9"/>
      <c r="M768" s="9"/>
      <c r="N768" s="9"/>
      <c r="O768" s="9"/>
      <c r="P768" s="9">
        <v>1960960</v>
      </c>
      <c r="Q768" s="9"/>
      <c r="R768" s="9"/>
      <c r="S768" s="9"/>
      <c r="T768" s="9"/>
      <c r="U768" s="9"/>
      <c r="V768" s="9"/>
      <c r="W768" s="9"/>
      <c r="X768" s="9">
        <v>1960960</v>
      </c>
      <c r="Y768" s="9"/>
      <c r="Z768" s="7" t="s">
        <v>1895</v>
      </c>
      <c r="AA768" s="27" t="s">
        <v>1896</v>
      </c>
      <c r="AB768" s="27"/>
      <c r="AC768" s="27" t="s">
        <v>1897</v>
      </c>
      <c r="AD768" s="27"/>
      <c r="AE768" s="7"/>
      <c r="AF768" s="7" t="s">
        <v>94</v>
      </c>
      <c r="AG768" s="7" t="s">
        <v>69</v>
      </c>
      <c r="AH768" s="7"/>
      <c r="AI768" s="27" t="s">
        <v>83</v>
      </c>
      <c r="AJ768" s="27"/>
      <c r="AK768" s="27"/>
    </row>
    <row r="769" spans="1:37" s="1" customFormat="1" ht="45" customHeight="1" x14ac:dyDescent="0.15">
      <c r="A769" s="16" t="s">
        <v>3001</v>
      </c>
      <c r="B769" s="2" t="s">
        <v>10</v>
      </c>
      <c r="C769" s="16" t="s">
        <v>11</v>
      </c>
      <c r="D769" s="2" t="s">
        <v>12</v>
      </c>
      <c r="E769" s="2" t="s">
        <v>13</v>
      </c>
      <c r="F769" s="2" t="s">
        <v>14</v>
      </c>
      <c r="G769" s="2" t="s">
        <v>15</v>
      </c>
      <c r="H769" s="17" t="s">
        <v>16</v>
      </c>
      <c r="I769" s="16" t="s">
        <v>3002</v>
      </c>
      <c r="J769" s="2" t="s">
        <v>3003</v>
      </c>
      <c r="K769" s="3" t="s">
        <v>3004</v>
      </c>
      <c r="L769" s="3" t="s">
        <v>20</v>
      </c>
      <c r="M769" s="3" t="s">
        <v>21</v>
      </c>
      <c r="N769" s="3" t="s">
        <v>22</v>
      </c>
      <c r="O769" s="3" t="s">
        <v>3005</v>
      </c>
      <c r="P769" s="3" t="s">
        <v>3006</v>
      </c>
      <c r="Q769" s="3" t="s">
        <v>3007</v>
      </c>
      <c r="R769" s="3" t="s">
        <v>3008</v>
      </c>
      <c r="S769" s="3" t="s">
        <v>3009</v>
      </c>
      <c r="T769" s="3" t="s">
        <v>3010</v>
      </c>
      <c r="U769" s="3" t="s">
        <v>3011</v>
      </c>
      <c r="V769" s="3" t="s">
        <v>3012</v>
      </c>
      <c r="W769" s="3" t="s">
        <v>3013</v>
      </c>
      <c r="X769" s="3" t="s">
        <v>3014</v>
      </c>
      <c r="Y769" s="3" t="s">
        <v>3015</v>
      </c>
      <c r="Z769" s="16" t="s">
        <v>3016</v>
      </c>
      <c r="AA769" s="39" t="s">
        <v>3017</v>
      </c>
      <c r="AB769" s="39"/>
      <c r="AC769" s="39" t="s">
        <v>3018</v>
      </c>
      <c r="AD769" s="39"/>
      <c r="AE769" s="16" t="s">
        <v>3019</v>
      </c>
      <c r="AF769" s="16" t="s">
        <v>3020</v>
      </c>
      <c r="AG769" s="16" t="s">
        <v>3021</v>
      </c>
      <c r="AH769" s="16"/>
      <c r="AI769" s="39" t="s">
        <v>2998</v>
      </c>
      <c r="AJ769" s="39"/>
      <c r="AK769" s="39"/>
    </row>
    <row r="770" spans="1:37" s="1" customFormat="1" ht="45" customHeight="1" x14ac:dyDescent="0.15">
      <c r="A770" s="18">
        <v>400169</v>
      </c>
      <c r="B770" s="4" t="s">
        <v>1878</v>
      </c>
      <c r="C770" s="18">
        <v>9913</v>
      </c>
      <c r="D770" s="4" t="s">
        <v>1553</v>
      </c>
      <c r="E770" s="4" t="s">
        <v>83</v>
      </c>
      <c r="F770" s="4" t="s">
        <v>83</v>
      </c>
      <c r="G770" s="4" t="s">
        <v>89</v>
      </c>
      <c r="H770" s="4" t="s">
        <v>83</v>
      </c>
      <c r="I770" s="18">
        <v>57408</v>
      </c>
      <c r="J770" s="4" t="s">
        <v>1879</v>
      </c>
      <c r="K770" s="5"/>
      <c r="L770" s="6"/>
      <c r="M770" s="6"/>
      <c r="N770" s="6"/>
      <c r="O770" s="6"/>
      <c r="P770" s="6"/>
      <c r="Q770" s="6"/>
      <c r="R770" s="6"/>
      <c r="S770" s="6"/>
      <c r="T770" s="6"/>
      <c r="U770" s="6"/>
      <c r="V770" s="6"/>
      <c r="W770" s="6"/>
      <c r="X770" s="6"/>
      <c r="Y770" s="14">
        <v>-310296</v>
      </c>
      <c r="Z770" s="4" t="s">
        <v>1880</v>
      </c>
      <c r="AA770" s="28" t="s">
        <v>1881</v>
      </c>
      <c r="AB770" s="28"/>
      <c r="AC770" s="28" t="s">
        <v>1882</v>
      </c>
      <c r="AD770" s="28"/>
      <c r="AE770" s="4"/>
      <c r="AF770" s="4" t="s">
        <v>94</v>
      </c>
      <c r="AG770" s="4" t="s">
        <v>69</v>
      </c>
      <c r="AH770" s="4"/>
      <c r="AI770" s="28" t="s">
        <v>83</v>
      </c>
      <c r="AJ770" s="28"/>
      <c r="AK770" s="28"/>
    </row>
    <row r="771" spans="1:37" s="1" customFormat="1" ht="45" customHeight="1" x14ac:dyDescent="0.15">
      <c r="A771" s="16" t="s">
        <v>3001</v>
      </c>
      <c r="B771" s="2" t="s">
        <v>10</v>
      </c>
      <c r="C771" s="16" t="s">
        <v>11</v>
      </c>
      <c r="D771" s="2" t="s">
        <v>12</v>
      </c>
      <c r="E771" s="2" t="s">
        <v>13</v>
      </c>
      <c r="F771" s="2" t="s">
        <v>14</v>
      </c>
      <c r="G771" s="2" t="s">
        <v>15</v>
      </c>
      <c r="H771" s="17" t="s">
        <v>16</v>
      </c>
      <c r="I771" s="16" t="s">
        <v>3002</v>
      </c>
      <c r="J771" s="2" t="s">
        <v>3003</v>
      </c>
      <c r="K771" s="3" t="s">
        <v>3004</v>
      </c>
      <c r="L771" s="3" t="s">
        <v>20</v>
      </c>
      <c r="M771" s="3" t="s">
        <v>21</v>
      </c>
      <c r="N771" s="3" t="s">
        <v>22</v>
      </c>
      <c r="O771" s="3" t="s">
        <v>3005</v>
      </c>
      <c r="P771" s="3" t="s">
        <v>3006</v>
      </c>
      <c r="Q771" s="3" t="s">
        <v>3007</v>
      </c>
      <c r="R771" s="3" t="s">
        <v>3008</v>
      </c>
      <c r="S771" s="3" t="s">
        <v>3009</v>
      </c>
      <c r="T771" s="3" t="s">
        <v>3010</v>
      </c>
      <c r="U771" s="3" t="s">
        <v>3011</v>
      </c>
      <c r="V771" s="3" t="s">
        <v>3012</v>
      </c>
      <c r="W771" s="3" t="s">
        <v>3013</v>
      </c>
      <c r="X771" s="3" t="s">
        <v>3014</v>
      </c>
      <c r="Y771" s="3" t="s">
        <v>3015</v>
      </c>
      <c r="Z771" s="16" t="s">
        <v>3016</v>
      </c>
      <c r="AA771" s="39" t="s">
        <v>3017</v>
      </c>
      <c r="AB771" s="39"/>
      <c r="AC771" s="39" t="s">
        <v>3018</v>
      </c>
      <c r="AD771" s="39"/>
      <c r="AE771" s="16" t="s">
        <v>3019</v>
      </c>
      <c r="AF771" s="16" t="s">
        <v>3020</v>
      </c>
      <c r="AG771" s="16" t="s">
        <v>3021</v>
      </c>
      <c r="AH771" s="16"/>
      <c r="AI771" s="39" t="s">
        <v>2998</v>
      </c>
      <c r="AJ771" s="39"/>
      <c r="AK771" s="39"/>
    </row>
    <row r="772" spans="1:37" s="1" customFormat="1" ht="45" customHeight="1" x14ac:dyDescent="0.15">
      <c r="A772" s="18">
        <v>400170</v>
      </c>
      <c r="B772" s="4" t="s">
        <v>1886</v>
      </c>
      <c r="C772" s="18">
        <v>9913</v>
      </c>
      <c r="D772" s="4" t="s">
        <v>1553</v>
      </c>
      <c r="E772" s="4" t="s">
        <v>83</v>
      </c>
      <c r="F772" s="4" t="s">
        <v>83</v>
      </c>
      <c r="G772" s="4" t="s">
        <v>89</v>
      </c>
      <c r="H772" s="4" t="s">
        <v>83</v>
      </c>
      <c r="I772" s="18">
        <v>57410</v>
      </c>
      <c r="J772" s="4" t="s">
        <v>1887</v>
      </c>
      <c r="K772" s="5"/>
      <c r="L772" s="6"/>
      <c r="M772" s="6"/>
      <c r="N772" s="6"/>
      <c r="O772" s="6"/>
      <c r="P772" s="6"/>
      <c r="Q772" s="6"/>
      <c r="R772" s="6"/>
      <c r="S772" s="6"/>
      <c r="T772" s="6"/>
      <c r="U772" s="6"/>
      <c r="V772" s="6"/>
      <c r="W772" s="6"/>
      <c r="X772" s="6"/>
      <c r="Y772" s="14">
        <v>-217701</v>
      </c>
      <c r="Z772" s="4" t="s">
        <v>1888</v>
      </c>
      <c r="AA772" s="28" t="s">
        <v>1881</v>
      </c>
      <c r="AB772" s="28"/>
      <c r="AC772" s="28" t="s">
        <v>1882</v>
      </c>
      <c r="AD772" s="28"/>
      <c r="AE772" s="4"/>
      <c r="AF772" s="4" t="s">
        <v>94</v>
      </c>
      <c r="AG772" s="4" t="s">
        <v>69</v>
      </c>
      <c r="AH772" s="4"/>
      <c r="AI772" s="28" t="s">
        <v>83</v>
      </c>
      <c r="AJ772" s="28"/>
      <c r="AK772" s="28"/>
    </row>
    <row r="773" spans="1:37" s="1" customFormat="1" ht="45" customHeight="1" x14ac:dyDescent="0.15">
      <c r="A773" s="20">
        <v>400170</v>
      </c>
      <c r="B773" s="7" t="s">
        <v>1886</v>
      </c>
      <c r="C773" s="20">
        <v>9913</v>
      </c>
      <c r="D773" s="7" t="s">
        <v>1553</v>
      </c>
      <c r="E773" s="7" t="s">
        <v>83</v>
      </c>
      <c r="F773" s="7" t="s">
        <v>83</v>
      </c>
      <c r="G773" s="7" t="s">
        <v>160</v>
      </c>
      <c r="H773" s="7" t="s">
        <v>83</v>
      </c>
      <c r="I773" s="20">
        <v>57441</v>
      </c>
      <c r="J773" s="7" t="s">
        <v>1954</v>
      </c>
      <c r="K773" s="8"/>
      <c r="L773" s="9"/>
      <c r="M773" s="9"/>
      <c r="N773" s="9"/>
      <c r="O773" s="9"/>
      <c r="P773" s="13">
        <v>-217701</v>
      </c>
      <c r="Q773" s="9"/>
      <c r="R773" s="9"/>
      <c r="S773" s="9"/>
      <c r="T773" s="9"/>
      <c r="U773" s="9"/>
      <c r="V773" s="9"/>
      <c r="W773" s="9"/>
      <c r="X773" s="13">
        <v>-217701</v>
      </c>
      <c r="Y773" s="9"/>
      <c r="Z773" s="7" t="s">
        <v>1888</v>
      </c>
      <c r="AA773" s="27" t="s">
        <v>1881</v>
      </c>
      <c r="AB773" s="27"/>
      <c r="AC773" s="27" t="s">
        <v>1882</v>
      </c>
      <c r="AD773" s="27"/>
      <c r="AE773" s="7"/>
      <c r="AF773" s="7" t="s">
        <v>94</v>
      </c>
      <c r="AG773" s="7" t="s">
        <v>69</v>
      </c>
      <c r="AH773" s="7"/>
      <c r="AI773" s="27" t="s">
        <v>83</v>
      </c>
      <c r="AJ773" s="27"/>
      <c r="AK773" s="27"/>
    </row>
    <row r="774" spans="1:37" s="1" customFormat="1" ht="45" customHeight="1" x14ac:dyDescent="0.15">
      <c r="A774" s="16" t="s">
        <v>3001</v>
      </c>
      <c r="B774" s="2" t="s">
        <v>10</v>
      </c>
      <c r="C774" s="16" t="s">
        <v>11</v>
      </c>
      <c r="D774" s="2" t="s">
        <v>12</v>
      </c>
      <c r="E774" s="2" t="s">
        <v>13</v>
      </c>
      <c r="F774" s="2" t="s">
        <v>14</v>
      </c>
      <c r="G774" s="2" t="s">
        <v>15</v>
      </c>
      <c r="H774" s="17" t="s">
        <v>16</v>
      </c>
      <c r="I774" s="16" t="s">
        <v>3002</v>
      </c>
      <c r="J774" s="2" t="s">
        <v>3003</v>
      </c>
      <c r="K774" s="3" t="s">
        <v>3004</v>
      </c>
      <c r="L774" s="3" t="s">
        <v>20</v>
      </c>
      <c r="M774" s="3" t="s">
        <v>21</v>
      </c>
      <c r="N774" s="3" t="s">
        <v>22</v>
      </c>
      <c r="O774" s="3" t="s">
        <v>3005</v>
      </c>
      <c r="P774" s="3" t="s">
        <v>3006</v>
      </c>
      <c r="Q774" s="3" t="s">
        <v>3007</v>
      </c>
      <c r="R774" s="3" t="s">
        <v>3008</v>
      </c>
      <c r="S774" s="3" t="s">
        <v>3009</v>
      </c>
      <c r="T774" s="3" t="s">
        <v>3010</v>
      </c>
      <c r="U774" s="3" t="s">
        <v>3011</v>
      </c>
      <c r="V774" s="3" t="s">
        <v>3012</v>
      </c>
      <c r="W774" s="3" t="s">
        <v>3013</v>
      </c>
      <c r="X774" s="3" t="s">
        <v>3014</v>
      </c>
      <c r="Y774" s="3" t="s">
        <v>3015</v>
      </c>
      <c r="Z774" s="16" t="s">
        <v>3016</v>
      </c>
      <c r="AA774" s="39" t="s">
        <v>3017</v>
      </c>
      <c r="AB774" s="39"/>
      <c r="AC774" s="39" t="s">
        <v>3018</v>
      </c>
      <c r="AD774" s="39"/>
      <c r="AE774" s="16" t="s">
        <v>3019</v>
      </c>
      <c r="AF774" s="16" t="s">
        <v>3020</v>
      </c>
      <c r="AG774" s="16" t="s">
        <v>3021</v>
      </c>
      <c r="AH774" s="16"/>
      <c r="AI774" s="39" t="s">
        <v>2998</v>
      </c>
      <c r="AJ774" s="39"/>
      <c r="AK774" s="39"/>
    </row>
    <row r="775" spans="1:37" s="1" customFormat="1" ht="45" customHeight="1" x14ac:dyDescent="0.15">
      <c r="A775" s="18">
        <v>400171</v>
      </c>
      <c r="B775" s="4" t="s">
        <v>1938</v>
      </c>
      <c r="C775" s="18">
        <v>9913</v>
      </c>
      <c r="D775" s="4" t="s">
        <v>1553</v>
      </c>
      <c r="E775" s="4" t="s">
        <v>83</v>
      </c>
      <c r="F775" s="4" t="s">
        <v>83</v>
      </c>
      <c r="G775" s="4" t="s">
        <v>160</v>
      </c>
      <c r="H775" s="4" t="s">
        <v>83</v>
      </c>
      <c r="I775" s="18">
        <v>57430</v>
      </c>
      <c r="J775" s="4" t="s">
        <v>1939</v>
      </c>
      <c r="K775" s="5"/>
      <c r="L775" s="6"/>
      <c r="M775" s="6"/>
      <c r="N775" s="6"/>
      <c r="O775" s="6"/>
      <c r="P775" s="14">
        <v>-7330</v>
      </c>
      <c r="Q775" s="6"/>
      <c r="R775" s="6"/>
      <c r="S775" s="6"/>
      <c r="T775" s="6"/>
      <c r="U775" s="6"/>
      <c r="V775" s="6"/>
      <c r="W775" s="6"/>
      <c r="X775" s="14">
        <v>-7330</v>
      </c>
      <c r="Y775" s="6"/>
      <c r="Z775" s="4" t="s">
        <v>1940</v>
      </c>
      <c r="AA775" s="28" t="s">
        <v>1881</v>
      </c>
      <c r="AB775" s="28"/>
      <c r="AC775" s="28" t="s">
        <v>1882</v>
      </c>
      <c r="AD775" s="28"/>
      <c r="AE775" s="4"/>
      <c r="AF775" s="4" t="s">
        <v>94</v>
      </c>
      <c r="AG775" s="4" t="s">
        <v>69</v>
      </c>
      <c r="AH775" s="4"/>
      <c r="AI775" s="28" t="s">
        <v>83</v>
      </c>
      <c r="AJ775" s="28"/>
      <c r="AK775" s="28"/>
    </row>
    <row r="776" spans="1:37" s="1" customFormat="1" ht="45" customHeight="1" x14ac:dyDescent="0.15">
      <c r="A776" s="20">
        <v>400171</v>
      </c>
      <c r="B776" s="7" t="s">
        <v>1938</v>
      </c>
      <c r="C776" s="20">
        <v>9913</v>
      </c>
      <c r="D776" s="7" t="s">
        <v>1553</v>
      </c>
      <c r="E776" s="7" t="s">
        <v>83</v>
      </c>
      <c r="F776" s="7" t="s">
        <v>83</v>
      </c>
      <c r="G776" s="7" t="s">
        <v>89</v>
      </c>
      <c r="H776" s="7" t="s">
        <v>83</v>
      </c>
      <c r="I776" s="20">
        <v>57431</v>
      </c>
      <c r="J776" s="7" t="s">
        <v>1941</v>
      </c>
      <c r="K776" s="8"/>
      <c r="L776" s="9"/>
      <c r="M776" s="9"/>
      <c r="N776" s="9"/>
      <c r="O776" s="9"/>
      <c r="P776" s="9"/>
      <c r="Q776" s="9"/>
      <c r="R776" s="9"/>
      <c r="S776" s="9"/>
      <c r="T776" s="9"/>
      <c r="U776" s="9"/>
      <c r="V776" s="9"/>
      <c r="W776" s="9"/>
      <c r="X776" s="9"/>
      <c r="Y776" s="13">
        <v>-7330</v>
      </c>
      <c r="Z776" s="7" t="s">
        <v>1940</v>
      </c>
      <c r="AA776" s="27" t="s">
        <v>1881</v>
      </c>
      <c r="AB776" s="27"/>
      <c r="AC776" s="27" t="s">
        <v>1882</v>
      </c>
      <c r="AD776" s="27"/>
      <c r="AE776" s="7"/>
      <c r="AF776" s="7" t="s">
        <v>94</v>
      </c>
      <c r="AG776" s="7" t="s">
        <v>69</v>
      </c>
      <c r="AH776" s="7"/>
      <c r="AI776" s="27" t="s">
        <v>83</v>
      </c>
      <c r="AJ776" s="27"/>
      <c r="AK776" s="27"/>
    </row>
    <row r="777" spans="1:37" s="1" customFormat="1" ht="45" customHeight="1" x14ac:dyDescent="0.15">
      <c r="A777" s="16" t="s">
        <v>3001</v>
      </c>
      <c r="B777" s="2" t="s">
        <v>10</v>
      </c>
      <c r="C777" s="16" t="s">
        <v>11</v>
      </c>
      <c r="D777" s="2" t="s">
        <v>12</v>
      </c>
      <c r="E777" s="2" t="s">
        <v>13</v>
      </c>
      <c r="F777" s="2" t="s">
        <v>14</v>
      </c>
      <c r="G777" s="2" t="s">
        <v>15</v>
      </c>
      <c r="H777" s="17" t="s">
        <v>16</v>
      </c>
      <c r="I777" s="16" t="s">
        <v>3002</v>
      </c>
      <c r="J777" s="2" t="s">
        <v>3003</v>
      </c>
      <c r="K777" s="3" t="s">
        <v>3004</v>
      </c>
      <c r="L777" s="3" t="s">
        <v>20</v>
      </c>
      <c r="M777" s="3" t="s">
        <v>21</v>
      </c>
      <c r="N777" s="3" t="s">
        <v>22</v>
      </c>
      <c r="O777" s="3" t="s">
        <v>3005</v>
      </c>
      <c r="P777" s="3" t="s">
        <v>3006</v>
      </c>
      <c r="Q777" s="3" t="s">
        <v>3007</v>
      </c>
      <c r="R777" s="3" t="s">
        <v>3008</v>
      </c>
      <c r="S777" s="3" t="s">
        <v>3009</v>
      </c>
      <c r="T777" s="3" t="s">
        <v>3010</v>
      </c>
      <c r="U777" s="3" t="s">
        <v>3011</v>
      </c>
      <c r="V777" s="3" t="s">
        <v>3012</v>
      </c>
      <c r="W777" s="3" t="s">
        <v>3013</v>
      </c>
      <c r="X777" s="3" t="s">
        <v>3014</v>
      </c>
      <c r="Y777" s="3" t="s">
        <v>3015</v>
      </c>
      <c r="Z777" s="16" t="s">
        <v>3016</v>
      </c>
      <c r="AA777" s="39" t="s">
        <v>3017</v>
      </c>
      <c r="AB777" s="39"/>
      <c r="AC777" s="39" t="s">
        <v>3018</v>
      </c>
      <c r="AD777" s="39"/>
      <c r="AE777" s="16" t="s">
        <v>3019</v>
      </c>
      <c r="AF777" s="16" t="s">
        <v>3020</v>
      </c>
      <c r="AG777" s="16" t="s">
        <v>3021</v>
      </c>
      <c r="AH777" s="16"/>
      <c r="AI777" s="39" t="s">
        <v>2998</v>
      </c>
      <c r="AJ777" s="39"/>
      <c r="AK777" s="39"/>
    </row>
    <row r="778" spans="1:37" s="1" customFormat="1" ht="45" customHeight="1" x14ac:dyDescent="0.15">
      <c r="A778" s="18">
        <v>700000</v>
      </c>
      <c r="B778" s="4" t="s">
        <v>1169</v>
      </c>
      <c r="C778" s="18">
        <v>2000</v>
      </c>
      <c r="D778" s="4" t="s">
        <v>393</v>
      </c>
      <c r="E778" s="4" t="s">
        <v>422</v>
      </c>
      <c r="F778" s="4" t="s">
        <v>83</v>
      </c>
      <c r="G778" s="4" t="s">
        <v>239</v>
      </c>
      <c r="H778" s="4" t="s">
        <v>83</v>
      </c>
      <c r="I778" s="18">
        <v>57022</v>
      </c>
      <c r="J778" s="4" t="s">
        <v>1170</v>
      </c>
      <c r="K778" s="5">
        <v>2</v>
      </c>
      <c r="L778" s="6">
        <v>78030</v>
      </c>
      <c r="M778" s="6">
        <v>12648</v>
      </c>
      <c r="N778" s="6">
        <v>4058</v>
      </c>
      <c r="O778" s="6"/>
      <c r="P778" s="6"/>
      <c r="Q778" s="6"/>
      <c r="R778" s="6"/>
      <c r="S778" s="6"/>
      <c r="T778" s="6"/>
      <c r="U778" s="6"/>
      <c r="V778" s="6"/>
      <c r="W778" s="6"/>
      <c r="X778" s="6">
        <v>94736</v>
      </c>
      <c r="Y778" s="6"/>
      <c r="Z778" s="4" t="s">
        <v>1171</v>
      </c>
      <c r="AA778" s="28" t="s">
        <v>242</v>
      </c>
      <c r="AB778" s="28"/>
      <c r="AC778" s="28" t="s">
        <v>1172</v>
      </c>
      <c r="AD778" s="28"/>
      <c r="AE778" s="4"/>
      <c r="AF778" s="4" t="s">
        <v>94</v>
      </c>
      <c r="AG778" s="4" t="s">
        <v>69</v>
      </c>
      <c r="AH778" s="4"/>
      <c r="AI778" s="28" t="s">
        <v>83</v>
      </c>
      <c r="AJ778" s="28"/>
      <c r="AK778" s="28"/>
    </row>
    <row r="779" spans="1:37" s="1" customFormat="1" ht="45" customHeight="1" x14ac:dyDescent="0.15">
      <c r="A779" s="20">
        <v>700000</v>
      </c>
      <c r="B779" s="7" t="s">
        <v>1169</v>
      </c>
      <c r="C779" s="20">
        <v>2000</v>
      </c>
      <c r="D779" s="7" t="s">
        <v>393</v>
      </c>
      <c r="E779" s="7" t="s">
        <v>411</v>
      </c>
      <c r="F779" s="7" t="s">
        <v>83</v>
      </c>
      <c r="G779" s="7" t="s">
        <v>142</v>
      </c>
      <c r="H779" s="7" t="s">
        <v>284</v>
      </c>
      <c r="I779" s="20">
        <v>57195</v>
      </c>
      <c r="J779" s="7" t="s">
        <v>1419</v>
      </c>
      <c r="K779" s="8"/>
      <c r="L779" s="9"/>
      <c r="M779" s="9"/>
      <c r="N779" s="9"/>
      <c r="O779" s="9"/>
      <c r="P779" s="9"/>
      <c r="Q779" s="9">
        <v>186163</v>
      </c>
      <c r="R779" s="9"/>
      <c r="S779" s="9"/>
      <c r="T779" s="9"/>
      <c r="U779" s="9"/>
      <c r="V779" s="9"/>
      <c r="W779" s="9"/>
      <c r="X779" s="9">
        <v>186163</v>
      </c>
      <c r="Y779" s="9"/>
      <c r="Z779" s="7" t="s">
        <v>1420</v>
      </c>
      <c r="AA779" s="27" t="s">
        <v>1421</v>
      </c>
      <c r="AB779" s="27"/>
      <c r="AC779" s="27" t="s">
        <v>1420</v>
      </c>
      <c r="AD779" s="27"/>
      <c r="AE779" s="7"/>
      <c r="AF779" s="7" t="s">
        <v>94</v>
      </c>
      <c r="AG779" s="7" t="s">
        <v>69</v>
      </c>
      <c r="AH779" s="7"/>
      <c r="AI779" s="27" t="s">
        <v>83</v>
      </c>
      <c r="AJ779" s="27"/>
      <c r="AK779" s="27"/>
    </row>
    <row r="780" spans="1:37" s="1" customFormat="1" ht="45" customHeight="1" x14ac:dyDescent="0.15">
      <c r="A780" s="18">
        <v>700000</v>
      </c>
      <c r="B780" s="4" t="s">
        <v>1169</v>
      </c>
      <c r="C780" s="18">
        <v>2000</v>
      </c>
      <c r="D780" s="4" t="s">
        <v>393</v>
      </c>
      <c r="E780" s="4" t="s">
        <v>293</v>
      </c>
      <c r="F780" s="4" t="s">
        <v>83</v>
      </c>
      <c r="G780" s="4" t="s">
        <v>160</v>
      </c>
      <c r="H780" s="4" t="s">
        <v>83</v>
      </c>
      <c r="I780" s="18">
        <v>57341</v>
      </c>
      <c r="J780" s="4" t="s">
        <v>1734</v>
      </c>
      <c r="K780" s="5"/>
      <c r="L780" s="6"/>
      <c r="M780" s="6"/>
      <c r="N780" s="6"/>
      <c r="O780" s="6">
        <v>150800</v>
      </c>
      <c r="P780" s="6"/>
      <c r="Q780" s="6"/>
      <c r="R780" s="6"/>
      <c r="S780" s="6"/>
      <c r="T780" s="6"/>
      <c r="U780" s="6"/>
      <c r="V780" s="6"/>
      <c r="W780" s="6"/>
      <c r="X780" s="6">
        <v>150800</v>
      </c>
      <c r="Y780" s="6"/>
      <c r="Z780" s="19" t="s">
        <v>1735</v>
      </c>
      <c r="AA780" s="28" t="s">
        <v>1736</v>
      </c>
      <c r="AB780" s="28"/>
      <c r="AC780" s="28" t="s">
        <v>1737</v>
      </c>
      <c r="AD780" s="28"/>
      <c r="AE780" s="4"/>
      <c r="AF780" s="4" t="s">
        <v>94</v>
      </c>
      <c r="AG780" s="4" t="s">
        <v>69</v>
      </c>
      <c r="AH780" s="4"/>
      <c r="AI780" s="28" t="s">
        <v>83</v>
      </c>
      <c r="AJ780" s="28"/>
      <c r="AK780" s="28"/>
    </row>
    <row r="781" spans="1:37" s="1" customFormat="1" ht="45" customHeight="1" x14ac:dyDescent="0.15">
      <c r="A781" s="37">
        <v>700000</v>
      </c>
      <c r="B781" s="27" t="s">
        <v>1169</v>
      </c>
      <c r="C781" s="20">
        <v>2000</v>
      </c>
      <c r="D781" s="27" t="s">
        <v>393</v>
      </c>
      <c r="E781" s="27" t="s">
        <v>278</v>
      </c>
      <c r="F781" s="27" t="s">
        <v>83</v>
      </c>
      <c r="G781" s="27" t="s">
        <v>61</v>
      </c>
      <c r="H781" s="27" t="s">
        <v>83</v>
      </c>
      <c r="I781" s="20">
        <v>57344</v>
      </c>
      <c r="J781" s="27" t="s">
        <v>1744</v>
      </c>
      <c r="K781" s="34">
        <v>7.0000000000000007E-2</v>
      </c>
      <c r="L781" s="30">
        <v>6769</v>
      </c>
      <c r="M781" s="30">
        <v>1018</v>
      </c>
      <c r="N781" s="30">
        <v>259</v>
      </c>
      <c r="O781" s="30"/>
      <c r="P781" s="30"/>
      <c r="Q781" s="30"/>
      <c r="R781" s="30"/>
      <c r="S781" s="30"/>
      <c r="T781" s="30"/>
      <c r="U781" s="30"/>
      <c r="V781" s="30"/>
      <c r="W781" s="30"/>
      <c r="X781" s="30">
        <v>8046</v>
      </c>
      <c r="Y781" s="30"/>
      <c r="Z781" s="26" t="s">
        <v>1745</v>
      </c>
      <c r="AA781" s="27" t="s">
        <v>1746</v>
      </c>
      <c r="AB781" s="27"/>
      <c r="AC781" s="27" t="s">
        <v>1747</v>
      </c>
      <c r="AD781" s="27"/>
      <c r="AE781" s="27"/>
      <c r="AF781" s="27" t="s">
        <v>94</v>
      </c>
      <c r="AG781" s="27" t="s">
        <v>69</v>
      </c>
      <c r="AH781" s="27"/>
      <c r="AI781" s="27" t="s">
        <v>133</v>
      </c>
      <c r="AJ781" s="27"/>
      <c r="AK781" s="27"/>
    </row>
    <row r="782" spans="1:37" s="1" customFormat="1" ht="45" customHeight="1" x14ac:dyDescent="0.15">
      <c r="A782" s="36">
        <v>700000</v>
      </c>
      <c r="B782" s="28" t="s">
        <v>1169</v>
      </c>
      <c r="C782" s="18">
        <v>2000</v>
      </c>
      <c r="D782" s="28" t="s">
        <v>393</v>
      </c>
      <c r="E782" s="28" t="s">
        <v>238</v>
      </c>
      <c r="F782" s="28" t="s">
        <v>83</v>
      </c>
      <c r="G782" s="28" t="s">
        <v>61</v>
      </c>
      <c r="H782" s="28" t="s">
        <v>83</v>
      </c>
      <c r="I782" s="18">
        <v>57347</v>
      </c>
      <c r="J782" s="28" t="s">
        <v>1753</v>
      </c>
      <c r="K782" s="33">
        <v>3.1</v>
      </c>
      <c r="L782" s="29">
        <v>351767</v>
      </c>
      <c r="M782" s="29">
        <v>72301</v>
      </c>
      <c r="N782" s="29">
        <v>33057</v>
      </c>
      <c r="O782" s="29"/>
      <c r="P782" s="29">
        <v>725000</v>
      </c>
      <c r="Q782" s="29"/>
      <c r="R782" s="29"/>
      <c r="S782" s="29"/>
      <c r="T782" s="29"/>
      <c r="U782" s="29"/>
      <c r="V782" s="29"/>
      <c r="W782" s="29"/>
      <c r="X782" s="29">
        <v>1182125</v>
      </c>
      <c r="Y782" s="29"/>
      <c r="Z782" s="25" t="s">
        <v>1754</v>
      </c>
      <c r="AA782" s="28" t="s">
        <v>1755</v>
      </c>
      <c r="AB782" s="28"/>
      <c r="AC782" s="28" t="s">
        <v>1756</v>
      </c>
      <c r="AD782" s="28"/>
      <c r="AE782" s="28"/>
      <c r="AF782" s="28" t="s">
        <v>67</v>
      </c>
      <c r="AG782" s="28"/>
      <c r="AH782" s="28"/>
      <c r="AI782" s="28" t="s">
        <v>70</v>
      </c>
      <c r="AJ782" s="28"/>
      <c r="AK782" s="28"/>
    </row>
    <row r="783" spans="1:37" s="1" customFormat="1" ht="45" customHeight="1" x14ac:dyDescent="0.15">
      <c r="A783" s="20">
        <v>700000</v>
      </c>
      <c r="B783" s="7" t="s">
        <v>1169</v>
      </c>
      <c r="C783" s="20">
        <v>2000</v>
      </c>
      <c r="D783" s="7" t="s">
        <v>393</v>
      </c>
      <c r="E783" s="7" t="s">
        <v>335</v>
      </c>
      <c r="F783" s="7" t="s">
        <v>83</v>
      </c>
      <c r="G783" s="7" t="s">
        <v>61</v>
      </c>
      <c r="H783" s="7" t="s">
        <v>83</v>
      </c>
      <c r="I783" s="20">
        <v>57350</v>
      </c>
      <c r="J783" s="7" t="s">
        <v>1762</v>
      </c>
      <c r="K783" s="8">
        <v>0.46</v>
      </c>
      <c r="L783" s="9">
        <v>51047</v>
      </c>
      <c r="M783" s="9">
        <v>12149</v>
      </c>
      <c r="N783" s="9">
        <v>4874</v>
      </c>
      <c r="O783" s="9"/>
      <c r="P783" s="13">
        <v>-104190</v>
      </c>
      <c r="Q783" s="9"/>
      <c r="R783" s="9"/>
      <c r="S783" s="9"/>
      <c r="T783" s="9"/>
      <c r="U783" s="9"/>
      <c r="V783" s="9"/>
      <c r="W783" s="9"/>
      <c r="X783" s="13">
        <v>-36120</v>
      </c>
      <c r="Y783" s="9"/>
      <c r="Z783" s="7" t="s">
        <v>1763</v>
      </c>
      <c r="AA783" s="27" t="s">
        <v>1764</v>
      </c>
      <c r="AB783" s="27"/>
      <c r="AC783" s="27" t="s">
        <v>1765</v>
      </c>
      <c r="AD783" s="27"/>
      <c r="AE783" s="7"/>
      <c r="AF783" s="7" t="s">
        <v>94</v>
      </c>
      <c r="AG783" s="7" t="s">
        <v>69</v>
      </c>
      <c r="AH783" s="7"/>
      <c r="AI783" s="27" t="s">
        <v>277</v>
      </c>
      <c r="AJ783" s="27"/>
      <c r="AK783" s="27"/>
    </row>
    <row r="784" spans="1:37" s="1" customFormat="1" ht="45" customHeight="1" x14ac:dyDescent="0.15">
      <c r="A784" s="36">
        <v>700000</v>
      </c>
      <c r="B784" s="28" t="s">
        <v>1169</v>
      </c>
      <c r="C784" s="18">
        <v>2000</v>
      </c>
      <c r="D784" s="28" t="s">
        <v>393</v>
      </c>
      <c r="E784" s="28" t="s">
        <v>449</v>
      </c>
      <c r="F784" s="28" t="s">
        <v>60</v>
      </c>
      <c r="G784" s="28" t="s">
        <v>128</v>
      </c>
      <c r="H784" s="28" t="s">
        <v>83</v>
      </c>
      <c r="I784" s="18">
        <v>57356</v>
      </c>
      <c r="J784" s="28" t="s">
        <v>1783</v>
      </c>
      <c r="K784" s="33">
        <v>0.51</v>
      </c>
      <c r="L784" s="29">
        <v>44406</v>
      </c>
      <c r="M784" s="29">
        <v>9905</v>
      </c>
      <c r="N784" s="29">
        <v>5074</v>
      </c>
      <c r="O784" s="29"/>
      <c r="P784" s="29"/>
      <c r="Q784" s="29"/>
      <c r="R784" s="29"/>
      <c r="S784" s="29"/>
      <c r="T784" s="29"/>
      <c r="U784" s="29"/>
      <c r="V784" s="29"/>
      <c r="W784" s="29"/>
      <c r="X784" s="29">
        <v>59385</v>
      </c>
      <c r="Y784" s="29"/>
      <c r="Z784" s="25" t="s">
        <v>1784</v>
      </c>
      <c r="AA784" s="28" t="s">
        <v>1785</v>
      </c>
      <c r="AB784" s="28"/>
      <c r="AC784" s="25" t="s">
        <v>1786</v>
      </c>
      <c r="AD784" s="25"/>
      <c r="AE784" s="28"/>
      <c r="AF784" s="28" t="s">
        <v>94</v>
      </c>
      <c r="AG784" s="28" t="s">
        <v>69</v>
      </c>
      <c r="AH784" s="28"/>
      <c r="AI784" s="28" t="s">
        <v>133</v>
      </c>
      <c r="AJ784" s="28"/>
      <c r="AK784" s="28"/>
    </row>
    <row r="785" spans="1:37" s="1" customFormat="1" ht="45" customHeight="1" x14ac:dyDescent="0.15">
      <c r="A785" s="37">
        <v>700000</v>
      </c>
      <c r="B785" s="27" t="s">
        <v>1169</v>
      </c>
      <c r="C785" s="20">
        <v>2000</v>
      </c>
      <c r="D785" s="27" t="s">
        <v>393</v>
      </c>
      <c r="E785" s="27" t="s">
        <v>59</v>
      </c>
      <c r="F785" s="27" t="s">
        <v>73</v>
      </c>
      <c r="G785" s="27" t="s">
        <v>61</v>
      </c>
      <c r="H785" s="27" t="s">
        <v>62</v>
      </c>
      <c r="I785" s="20">
        <v>57359</v>
      </c>
      <c r="J785" s="27" t="s">
        <v>1792</v>
      </c>
      <c r="K785" s="34">
        <v>0.2</v>
      </c>
      <c r="L785" s="30">
        <v>21702</v>
      </c>
      <c r="M785" s="30">
        <v>4540</v>
      </c>
      <c r="N785" s="30">
        <v>2106</v>
      </c>
      <c r="O785" s="30"/>
      <c r="P785" s="30"/>
      <c r="Q785" s="30"/>
      <c r="R785" s="30"/>
      <c r="S785" s="30"/>
      <c r="T785" s="30"/>
      <c r="U785" s="30"/>
      <c r="V785" s="30"/>
      <c r="W785" s="30"/>
      <c r="X785" s="30">
        <v>28348</v>
      </c>
      <c r="Y785" s="30"/>
      <c r="Z785" s="26" t="s">
        <v>1793</v>
      </c>
      <c r="AA785" s="27" t="s">
        <v>1794</v>
      </c>
      <c r="AB785" s="27"/>
      <c r="AC785" s="26" t="s">
        <v>1795</v>
      </c>
      <c r="AD785" s="26"/>
      <c r="AE785" s="27"/>
      <c r="AF785" s="27" t="s">
        <v>67</v>
      </c>
      <c r="AG785" s="27"/>
      <c r="AH785" s="27"/>
      <c r="AI785" s="27" t="s">
        <v>70</v>
      </c>
      <c r="AJ785" s="27"/>
      <c r="AK785" s="27"/>
    </row>
    <row r="786" spans="1:37" s="1" customFormat="1" ht="45" customHeight="1" x14ac:dyDescent="0.15">
      <c r="A786" s="18">
        <v>700000</v>
      </c>
      <c r="B786" s="4" t="s">
        <v>1169</v>
      </c>
      <c r="C786" s="18">
        <v>2000</v>
      </c>
      <c r="D786" s="4" t="s">
        <v>393</v>
      </c>
      <c r="E786" s="4" t="s">
        <v>83</v>
      </c>
      <c r="F786" s="4" t="s">
        <v>83</v>
      </c>
      <c r="G786" s="4" t="s">
        <v>89</v>
      </c>
      <c r="H786" s="4" t="s">
        <v>83</v>
      </c>
      <c r="I786" s="18">
        <v>57498</v>
      </c>
      <c r="J786" s="4" t="s">
        <v>2077</v>
      </c>
      <c r="K786" s="5"/>
      <c r="L786" s="6"/>
      <c r="M786" s="6"/>
      <c r="N786" s="6"/>
      <c r="O786" s="6"/>
      <c r="P786" s="6"/>
      <c r="Q786" s="6"/>
      <c r="R786" s="6"/>
      <c r="S786" s="6"/>
      <c r="T786" s="6"/>
      <c r="U786" s="6"/>
      <c r="V786" s="6"/>
      <c r="W786" s="6"/>
      <c r="X786" s="6"/>
      <c r="Y786" s="6">
        <v>72000000</v>
      </c>
      <c r="Z786" s="4" t="s">
        <v>2078</v>
      </c>
      <c r="AA786" s="28" t="s">
        <v>2075</v>
      </c>
      <c r="AB786" s="28"/>
      <c r="AC786" s="28" t="s">
        <v>2079</v>
      </c>
      <c r="AD786" s="28"/>
      <c r="AE786" s="4"/>
      <c r="AF786" s="4" t="s">
        <v>94</v>
      </c>
      <c r="AG786" s="4" t="s">
        <v>69</v>
      </c>
      <c r="AH786" s="4"/>
      <c r="AI786" s="28" t="s">
        <v>83</v>
      </c>
      <c r="AJ786" s="28"/>
      <c r="AK786" s="28"/>
    </row>
    <row r="787" spans="1:37" s="1" customFormat="1" ht="45" customHeight="1" x14ac:dyDescent="0.15">
      <c r="A787" s="20">
        <v>700000</v>
      </c>
      <c r="B787" s="7" t="s">
        <v>1169</v>
      </c>
      <c r="C787" s="20">
        <v>2000</v>
      </c>
      <c r="D787" s="7" t="s">
        <v>393</v>
      </c>
      <c r="E787" s="7" t="s">
        <v>83</v>
      </c>
      <c r="F787" s="7" t="s">
        <v>83</v>
      </c>
      <c r="G787" s="7" t="s">
        <v>83</v>
      </c>
      <c r="H787" s="7" t="s">
        <v>83</v>
      </c>
      <c r="I787" s="20">
        <v>57569</v>
      </c>
      <c r="J787" s="7" t="s">
        <v>2195</v>
      </c>
      <c r="K787" s="8"/>
      <c r="L787" s="13">
        <v>-39055</v>
      </c>
      <c r="M787" s="9"/>
      <c r="N787" s="9"/>
      <c r="O787" s="9"/>
      <c r="P787" s="9"/>
      <c r="Q787" s="9"/>
      <c r="R787" s="9"/>
      <c r="S787" s="9"/>
      <c r="T787" s="9"/>
      <c r="U787" s="9"/>
      <c r="V787" s="9"/>
      <c r="W787" s="9"/>
      <c r="X787" s="13">
        <v>-39055</v>
      </c>
      <c r="Y787" s="9"/>
      <c r="Z787" s="7" t="s">
        <v>2148</v>
      </c>
      <c r="AA787" s="27" t="s">
        <v>2149</v>
      </c>
      <c r="AB787" s="27"/>
      <c r="AC787" s="27" t="s">
        <v>2148</v>
      </c>
      <c r="AD787" s="27"/>
      <c r="AE787" s="7"/>
      <c r="AF787" s="7" t="s">
        <v>94</v>
      </c>
      <c r="AG787" s="7"/>
      <c r="AH787" s="7"/>
      <c r="AI787" s="27" t="s">
        <v>83</v>
      </c>
      <c r="AJ787" s="27"/>
      <c r="AK787" s="27"/>
    </row>
    <row r="788" spans="1:37" s="1" customFormat="1" ht="45" customHeight="1" x14ac:dyDescent="0.15">
      <c r="A788" s="16" t="s">
        <v>3001</v>
      </c>
      <c r="B788" s="2" t="s">
        <v>10</v>
      </c>
      <c r="C788" s="16" t="s">
        <v>11</v>
      </c>
      <c r="D788" s="2" t="s">
        <v>12</v>
      </c>
      <c r="E788" s="2" t="s">
        <v>13</v>
      </c>
      <c r="F788" s="2" t="s">
        <v>14</v>
      </c>
      <c r="G788" s="2" t="s">
        <v>15</v>
      </c>
      <c r="H788" s="17" t="s">
        <v>16</v>
      </c>
      <c r="I788" s="16" t="s">
        <v>3002</v>
      </c>
      <c r="J788" s="2" t="s">
        <v>3003</v>
      </c>
      <c r="K788" s="3" t="s">
        <v>3004</v>
      </c>
      <c r="L788" s="3" t="s">
        <v>20</v>
      </c>
      <c r="M788" s="3" t="s">
        <v>21</v>
      </c>
      <c r="N788" s="3" t="s">
        <v>22</v>
      </c>
      <c r="O788" s="3" t="s">
        <v>3005</v>
      </c>
      <c r="P788" s="3" t="s">
        <v>3006</v>
      </c>
      <c r="Q788" s="3" t="s">
        <v>3007</v>
      </c>
      <c r="R788" s="3" t="s">
        <v>3008</v>
      </c>
      <c r="S788" s="3" t="s">
        <v>3009</v>
      </c>
      <c r="T788" s="3" t="s">
        <v>3010</v>
      </c>
      <c r="U788" s="3" t="s">
        <v>3011</v>
      </c>
      <c r="V788" s="3" t="s">
        <v>3012</v>
      </c>
      <c r="W788" s="3" t="s">
        <v>3013</v>
      </c>
      <c r="X788" s="3" t="s">
        <v>3014</v>
      </c>
      <c r="Y788" s="3" t="s">
        <v>3015</v>
      </c>
      <c r="Z788" s="16" t="s">
        <v>3016</v>
      </c>
      <c r="AA788" s="39" t="s">
        <v>3017</v>
      </c>
      <c r="AB788" s="39"/>
      <c r="AC788" s="39" t="s">
        <v>3018</v>
      </c>
      <c r="AD788" s="39"/>
      <c r="AE788" s="16" t="s">
        <v>3019</v>
      </c>
      <c r="AF788" s="16" t="s">
        <v>3020</v>
      </c>
      <c r="AG788" s="16" t="s">
        <v>3021</v>
      </c>
      <c r="AH788" s="16"/>
      <c r="AI788" s="39" t="s">
        <v>2998</v>
      </c>
      <c r="AJ788" s="39"/>
      <c r="AK788" s="39"/>
    </row>
    <row r="789" spans="1:37" s="1" customFormat="1" ht="45" customHeight="1" x14ac:dyDescent="0.15">
      <c r="A789" s="18">
        <v>700001</v>
      </c>
      <c r="B789" s="4" t="s">
        <v>1179</v>
      </c>
      <c r="C789" s="18">
        <v>2000</v>
      </c>
      <c r="D789" s="4" t="s">
        <v>393</v>
      </c>
      <c r="E789" s="4" t="s">
        <v>422</v>
      </c>
      <c r="F789" s="4" t="s">
        <v>83</v>
      </c>
      <c r="G789" s="4" t="s">
        <v>239</v>
      </c>
      <c r="H789" s="4" t="s">
        <v>83</v>
      </c>
      <c r="I789" s="18">
        <v>57030</v>
      </c>
      <c r="J789" s="4" t="s">
        <v>1180</v>
      </c>
      <c r="K789" s="5">
        <v>2</v>
      </c>
      <c r="L789" s="6">
        <v>73047</v>
      </c>
      <c r="M789" s="6">
        <v>1392</v>
      </c>
      <c r="N789" s="6">
        <v>4212</v>
      </c>
      <c r="O789" s="6"/>
      <c r="P789" s="6"/>
      <c r="Q789" s="6"/>
      <c r="R789" s="6"/>
      <c r="S789" s="6"/>
      <c r="T789" s="6"/>
      <c r="U789" s="6"/>
      <c r="V789" s="6"/>
      <c r="W789" s="6"/>
      <c r="X789" s="6">
        <v>78651</v>
      </c>
      <c r="Y789" s="6"/>
      <c r="Z789" s="19" t="s">
        <v>1181</v>
      </c>
      <c r="AA789" s="28" t="s">
        <v>242</v>
      </c>
      <c r="AB789" s="28"/>
      <c r="AC789" s="28" t="s">
        <v>1182</v>
      </c>
      <c r="AD789" s="28"/>
      <c r="AE789" s="4"/>
      <c r="AF789" s="4" t="s">
        <v>94</v>
      </c>
      <c r="AG789" s="4" t="s">
        <v>69</v>
      </c>
      <c r="AH789" s="4"/>
      <c r="AI789" s="28" t="s">
        <v>83</v>
      </c>
      <c r="AJ789" s="28"/>
      <c r="AK789" s="28"/>
    </row>
    <row r="790" spans="1:37" s="1" customFormat="1" ht="45" customHeight="1" x14ac:dyDescent="0.15">
      <c r="A790" s="20">
        <v>700001</v>
      </c>
      <c r="B790" s="7" t="s">
        <v>1179</v>
      </c>
      <c r="C790" s="20">
        <v>2000</v>
      </c>
      <c r="D790" s="7" t="s">
        <v>393</v>
      </c>
      <c r="E790" s="7" t="s">
        <v>411</v>
      </c>
      <c r="F790" s="7" t="s">
        <v>83</v>
      </c>
      <c r="G790" s="7" t="s">
        <v>142</v>
      </c>
      <c r="H790" s="7" t="s">
        <v>284</v>
      </c>
      <c r="I790" s="20">
        <v>57199</v>
      </c>
      <c r="J790" s="7" t="s">
        <v>1422</v>
      </c>
      <c r="K790" s="8"/>
      <c r="L790" s="9"/>
      <c r="M790" s="9"/>
      <c r="N790" s="9"/>
      <c r="O790" s="9"/>
      <c r="P790" s="9"/>
      <c r="Q790" s="9">
        <v>1811929</v>
      </c>
      <c r="R790" s="9"/>
      <c r="S790" s="9"/>
      <c r="T790" s="9"/>
      <c r="U790" s="9"/>
      <c r="V790" s="9"/>
      <c r="W790" s="9"/>
      <c r="X790" s="9">
        <v>1811929</v>
      </c>
      <c r="Y790" s="9"/>
      <c r="Z790" s="7" t="s">
        <v>1423</v>
      </c>
      <c r="AA790" s="27" t="s">
        <v>1424</v>
      </c>
      <c r="AB790" s="27"/>
      <c r="AC790" s="27" t="s">
        <v>1423</v>
      </c>
      <c r="AD790" s="27"/>
      <c r="AE790" s="7"/>
      <c r="AF790" s="7" t="s">
        <v>94</v>
      </c>
      <c r="AG790" s="7" t="s">
        <v>69</v>
      </c>
      <c r="AH790" s="7"/>
      <c r="AI790" s="27" t="s">
        <v>83</v>
      </c>
      <c r="AJ790" s="27"/>
      <c r="AK790" s="27"/>
    </row>
    <row r="791" spans="1:37" s="1" customFormat="1" ht="45" customHeight="1" x14ac:dyDescent="0.15">
      <c r="A791" s="36">
        <v>700001</v>
      </c>
      <c r="B791" s="28" t="s">
        <v>1179</v>
      </c>
      <c r="C791" s="18">
        <v>2000</v>
      </c>
      <c r="D791" s="28" t="s">
        <v>393</v>
      </c>
      <c r="E791" s="28" t="s">
        <v>293</v>
      </c>
      <c r="F791" s="28" t="s">
        <v>83</v>
      </c>
      <c r="G791" s="28" t="s">
        <v>160</v>
      </c>
      <c r="H791" s="28" t="s">
        <v>83</v>
      </c>
      <c r="I791" s="18">
        <v>57340</v>
      </c>
      <c r="J791" s="28" t="s">
        <v>1730</v>
      </c>
      <c r="K791" s="33"/>
      <c r="L791" s="29"/>
      <c r="M791" s="29"/>
      <c r="N791" s="29"/>
      <c r="O791" s="29">
        <v>10906231</v>
      </c>
      <c r="P791" s="29"/>
      <c r="Q791" s="29"/>
      <c r="R791" s="29"/>
      <c r="S791" s="29"/>
      <c r="T791" s="29"/>
      <c r="U791" s="29"/>
      <c r="V791" s="29"/>
      <c r="W791" s="29"/>
      <c r="X791" s="29">
        <v>10906231</v>
      </c>
      <c r="Y791" s="29"/>
      <c r="Z791" s="25" t="s">
        <v>1731</v>
      </c>
      <c r="AA791" s="28" t="s">
        <v>1732</v>
      </c>
      <c r="AB791" s="28"/>
      <c r="AC791" s="28" t="s">
        <v>1733</v>
      </c>
      <c r="AD791" s="28"/>
      <c r="AE791" s="28"/>
      <c r="AF791" s="28" t="s">
        <v>94</v>
      </c>
      <c r="AG791" s="28" t="s">
        <v>69</v>
      </c>
      <c r="AH791" s="28"/>
      <c r="AI791" s="28" t="s">
        <v>83</v>
      </c>
      <c r="AJ791" s="28"/>
      <c r="AK791" s="28"/>
    </row>
    <row r="792" spans="1:37" s="1" customFormat="1" ht="45" customHeight="1" x14ac:dyDescent="0.15">
      <c r="A792" s="37">
        <v>700001</v>
      </c>
      <c r="B792" s="27" t="s">
        <v>1179</v>
      </c>
      <c r="C792" s="20">
        <v>2000</v>
      </c>
      <c r="D792" s="27" t="s">
        <v>393</v>
      </c>
      <c r="E792" s="27" t="s">
        <v>302</v>
      </c>
      <c r="F792" s="27" t="s">
        <v>307</v>
      </c>
      <c r="G792" s="27" t="s">
        <v>262</v>
      </c>
      <c r="H792" s="27" t="s">
        <v>263</v>
      </c>
      <c r="I792" s="20">
        <v>57342</v>
      </c>
      <c r="J792" s="27" t="s">
        <v>1738</v>
      </c>
      <c r="K792" s="34"/>
      <c r="L792" s="30"/>
      <c r="M792" s="30"/>
      <c r="N792" s="30"/>
      <c r="O792" s="30"/>
      <c r="P792" s="30">
        <v>500000</v>
      </c>
      <c r="Q792" s="30"/>
      <c r="R792" s="30">
        <v>750000</v>
      </c>
      <c r="S792" s="30"/>
      <c r="T792" s="30"/>
      <c r="U792" s="30"/>
      <c r="V792" s="30"/>
      <c r="W792" s="30"/>
      <c r="X792" s="30">
        <v>1250000</v>
      </c>
      <c r="Y792" s="30"/>
      <c r="Z792" s="26" t="s">
        <v>1739</v>
      </c>
      <c r="AA792" s="27" t="s">
        <v>1740</v>
      </c>
      <c r="AB792" s="27"/>
      <c r="AC792" s="27" t="s">
        <v>1741</v>
      </c>
      <c r="AD792" s="27"/>
      <c r="AE792" s="27"/>
      <c r="AF792" s="27" t="s">
        <v>67</v>
      </c>
      <c r="AG792" s="27"/>
      <c r="AH792" s="27"/>
      <c r="AI792" s="27" t="s">
        <v>70</v>
      </c>
      <c r="AJ792" s="27"/>
      <c r="AK792" s="27"/>
    </row>
    <row r="793" spans="1:37" s="1" customFormat="1" ht="45" customHeight="1" x14ac:dyDescent="0.15">
      <c r="A793" s="36">
        <v>700001</v>
      </c>
      <c r="B793" s="28" t="s">
        <v>1179</v>
      </c>
      <c r="C793" s="18">
        <v>2000</v>
      </c>
      <c r="D793" s="28" t="s">
        <v>393</v>
      </c>
      <c r="E793" s="28" t="s">
        <v>278</v>
      </c>
      <c r="F793" s="28" t="s">
        <v>83</v>
      </c>
      <c r="G793" s="28" t="s">
        <v>83</v>
      </c>
      <c r="H793" s="28" t="s">
        <v>83</v>
      </c>
      <c r="I793" s="18">
        <v>57345</v>
      </c>
      <c r="J793" s="28" t="s">
        <v>1748</v>
      </c>
      <c r="K793" s="33">
        <v>0.06</v>
      </c>
      <c r="L793" s="29">
        <v>5802</v>
      </c>
      <c r="M793" s="29">
        <v>883</v>
      </c>
      <c r="N793" s="29">
        <v>233</v>
      </c>
      <c r="O793" s="29"/>
      <c r="P793" s="29"/>
      <c r="Q793" s="29"/>
      <c r="R793" s="29"/>
      <c r="S793" s="29"/>
      <c r="T793" s="29"/>
      <c r="U793" s="29"/>
      <c r="V793" s="29"/>
      <c r="W793" s="29"/>
      <c r="X793" s="29">
        <v>6918</v>
      </c>
      <c r="Y793" s="29"/>
      <c r="Z793" s="25" t="s">
        <v>1749</v>
      </c>
      <c r="AA793" s="28" t="s">
        <v>1750</v>
      </c>
      <c r="AB793" s="28"/>
      <c r="AC793" s="28" t="s">
        <v>1751</v>
      </c>
      <c r="AD793" s="28"/>
      <c r="AE793" s="28"/>
      <c r="AF793" s="28" t="s">
        <v>94</v>
      </c>
      <c r="AG793" s="28" t="s">
        <v>69</v>
      </c>
      <c r="AH793" s="28"/>
      <c r="AI793" s="28" t="s">
        <v>133</v>
      </c>
      <c r="AJ793" s="28"/>
      <c r="AK793" s="28"/>
    </row>
    <row r="794" spans="1:37" s="1" customFormat="1" ht="45" customHeight="1" x14ac:dyDescent="0.15">
      <c r="A794" s="37">
        <v>700001</v>
      </c>
      <c r="B794" s="27" t="s">
        <v>1179</v>
      </c>
      <c r="C794" s="20">
        <v>2000</v>
      </c>
      <c r="D794" s="27" t="s">
        <v>393</v>
      </c>
      <c r="E794" s="27" t="s">
        <v>238</v>
      </c>
      <c r="F794" s="27" t="s">
        <v>83</v>
      </c>
      <c r="G794" s="27" t="s">
        <v>61</v>
      </c>
      <c r="H794" s="27" t="s">
        <v>83</v>
      </c>
      <c r="I794" s="20">
        <v>57348</v>
      </c>
      <c r="J794" s="27" t="s">
        <v>1757</v>
      </c>
      <c r="K794" s="34">
        <v>1.05</v>
      </c>
      <c r="L794" s="30">
        <v>106995</v>
      </c>
      <c r="M794" s="30">
        <v>22866</v>
      </c>
      <c r="N794" s="30">
        <v>10868</v>
      </c>
      <c r="O794" s="30"/>
      <c r="P794" s="30"/>
      <c r="Q794" s="30"/>
      <c r="R794" s="30"/>
      <c r="S794" s="30"/>
      <c r="T794" s="30"/>
      <c r="U794" s="30"/>
      <c r="V794" s="30"/>
      <c r="W794" s="30"/>
      <c r="X794" s="30">
        <v>140729</v>
      </c>
      <c r="Y794" s="30"/>
      <c r="Z794" s="26" t="s">
        <v>1758</v>
      </c>
      <c r="AA794" s="27" t="s">
        <v>1759</v>
      </c>
      <c r="AB794" s="27"/>
      <c r="AC794" s="27" t="s">
        <v>1756</v>
      </c>
      <c r="AD794" s="27"/>
      <c r="AE794" s="27"/>
      <c r="AF794" s="27" t="s">
        <v>67</v>
      </c>
      <c r="AG794" s="27"/>
      <c r="AH794" s="27"/>
      <c r="AI794" s="27" t="s">
        <v>70</v>
      </c>
      <c r="AJ794" s="27"/>
      <c r="AK794" s="27"/>
    </row>
    <row r="795" spans="1:37" s="1" customFormat="1" ht="45" customHeight="1" x14ac:dyDescent="0.15">
      <c r="A795" s="18">
        <v>700001</v>
      </c>
      <c r="B795" s="4" t="s">
        <v>1179</v>
      </c>
      <c r="C795" s="18">
        <v>2000</v>
      </c>
      <c r="D795" s="4" t="s">
        <v>393</v>
      </c>
      <c r="E795" s="4" t="s">
        <v>335</v>
      </c>
      <c r="F795" s="4" t="s">
        <v>83</v>
      </c>
      <c r="G795" s="4" t="s">
        <v>61</v>
      </c>
      <c r="H795" s="4" t="s">
        <v>83</v>
      </c>
      <c r="I795" s="18">
        <v>57351</v>
      </c>
      <c r="J795" s="4" t="s">
        <v>1766</v>
      </c>
      <c r="K795" s="5">
        <v>0.6</v>
      </c>
      <c r="L795" s="6">
        <v>66582</v>
      </c>
      <c r="M795" s="6">
        <v>15848</v>
      </c>
      <c r="N795" s="6">
        <v>6357</v>
      </c>
      <c r="O795" s="6"/>
      <c r="P795" s="14">
        <v>-135900</v>
      </c>
      <c r="Q795" s="6"/>
      <c r="R795" s="6"/>
      <c r="S795" s="6"/>
      <c r="T795" s="6"/>
      <c r="U795" s="6"/>
      <c r="V795" s="6"/>
      <c r="W795" s="6"/>
      <c r="X795" s="14">
        <v>-47113</v>
      </c>
      <c r="Y795" s="6"/>
      <c r="Z795" s="4" t="s">
        <v>1763</v>
      </c>
      <c r="AA795" s="28" t="s">
        <v>1767</v>
      </c>
      <c r="AB795" s="28"/>
      <c r="AC795" s="28" t="s">
        <v>1765</v>
      </c>
      <c r="AD795" s="28"/>
      <c r="AE795" s="4"/>
      <c r="AF795" s="4" t="s">
        <v>94</v>
      </c>
      <c r="AG795" s="4" t="s">
        <v>69</v>
      </c>
      <c r="AH795" s="4"/>
      <c r="AI795" s="28" t="s">
        <v>277</v>
      </c>
      <c r="AJ795" s="28"/>
      <c r="AK795" s="28"/>
    </row>
    <row r="796" spans="1:37" s="1" customFormat="1" ht="45" customHeight="1" x14ac:dyDescent="0.15">
      <c r="A796" s="37">
        <v>700001</v>
      </c>
      <c r="B796" s="27" t="s">
        <v>1179</v>
      </c>
      <c r="C796" s="20">
        <v>2000</v>
      </c>
      <c r="D796" s="27" t="s">
        <v>393</v>
      </c>
      <c r="E796" s="27" t="s">
        <v>72</v>
      </c>
      <c r="F796" s="27" t="s">
        <v>73</v>
      </c>
      <c r="G796" s="27" t="s">
        <v>61</v>
      </c>
      <c r="H796" s="27" t="s">
        <v>62</v>
      </c>
      <c r="I796" s="20">
        <v>57353</v>
      </c>
      <c r="J796" s="27" t="s">
        <v>1770</v>
      </c>
      <c r="K796" s="34">
        <v>1</v>
      </c>
      <c r="L796" s="30">
        <v>147391</v>
      </c>
      <c r="M796" s="30">
        <v>28102</v>
      </c>
      <c r="N796" s="30">
        <v>11580</v>
      </c>
      <c r="O796" s="30"/>
      <c r="P796" s="30">
        <v>1314125</v>
      </c>
      <c r="Q796" s="30"/>
      <c r="R796" s="30"/>
      <c r="S796" s="30"/>
      <c r="T796" s="30"/>
      <c r="U796" s="30"/>
      <c r="V796" s="30"/>
      <c r="W796" s="30"/>
      <c r="X796" s="30">
        <v>1501198</v>
      </c>
      <c r="Y796" s="30"/>
      <c r="Z796" s="26" t="s">
        <v>1771</v>
      </c>
      <c r="AA796" s="27" t="s">
        <v>1772</v>
      </c>
      <c r="AB796" s="27"/>
      <c r="AC796" s="27" t="s">
        <v>1773</v>
      </c>
      <c r="AD796" s="27"/>
      <c r="AE796" s="27"/>
      <c r="AF796" s="27" t="s">
        <v>94</v>
      </c>
      <c r="AG796" s="27" t="s">
        <v>69</v>
      </c>
      <c r="AH796" s="27"/>
      <c r="AI796" s="27" t="s">
        <v>70</v>
      </c>
      <c r="AJ796" s="27"/>
      <c r="AK796" s="27"/>
    </row>
    <row r="797" spans="1:37" s="1" customFormat="1" ht="45" customHeight="1" x14ac:dyDescent="0.15">
      <c r="A797" s="36">
        <v>700001</v>
      </c>
      <c r="B797" s="28" t="s">
        <v>1179</v>
      </c>
      <c r="C797" s="18">
        <v>2000</v>
      </c>
      <c r="D797" s="28" t="s">
        <v>393</v>
      </c>
      <c r="E797" s="28" t="s">
        <v>126</v>
      </c>
      <c r="F797" s="28" t="s">
        <v>307</v>
      </c>
      <c r="G797" s="28" t="s">
        <v>262</v>
      </c>
      <c r="H797" s="28" t="s">
        <v>263</v>
      </c>
      <c r="I797" s="18">
        <v>57354</v>
      </c>
      <c r="J797" s="28" t="s">
        <v>1774</v>
      </c>
      <c r="K797" s="33">
        <v>2.76</v>
      </c>
      <c r="L797" s="29">
        <v>274908</v>
      </c>
      <c r="M797" s="29">
        <v>60081</v>
      </c>
      <c r="N797" s="29">
        <v>28399</v>
      </c>
      <c r="O797" s="29"/>
      <c r="P797" s="29"/>
      <c r="Q797" s="29"/>
      <c r="R797" s="29"/>
      <c r="S797" s="29"/>
      <c r="T797" s="29"/>
      <c r="U797" s="29"/>
      <c r="V797" s="29"/>
      <c r="W797" s="29"/>
      <c r="X797" s="29">
        <v>363388</v>
      </c>
      <c r="Y797" s="29"/>
      <c r="Z797" s="25" t="s">
        <v>1775</v>
      </c>
      <c r="AA797" s="28" t="s">
        <v>1776</v>
      </c>
      <c r="AB797" s="28"/>
      <c r="AC797" s="28" t="s">
        <v>1777</v>
      </c>
      <c r="AD797" s="28"/>
      <c r="AE797" s="28"/>
      <c r="AF797" s="28" t="s">
        <v>94</v>
      </c>
      <c r="AG797" s="28" t="s">
        <v>69</v>
      </c>
      <c r="AH797" s="28"/>
      <c r="AI797" s="28" t="s">
        <v>70</v>
      </c>
      <c r="AJ797" s="28"/>
      <c r="AK797" s="28"/>
    </row>
    <row r="798" spans="1:37" s="1" customFormat="1" ht="45" customHeight="1" x14ac:dyDescent="0.15">
      <c r="A798" s="37">
        <v>700001</v>
      </c>
      <c r="B798" s="27" t="s">
        <v>1179</v>
      </c>
      <c r="C798" s="20">
        <v>2000</v>
      </c>
      <c r="D798" s="27" t="s">
        <v>393</v>
      </c>
      <c r="E798" s="27" t="s">
        <v>449</v>
      </c>
      <c r="F798" s="27" t="s">
        <v>60</v>
      </c>
      <c r="G798" s="27" t="s">
        <v>128</v>
      </c>
      <c r="H798" s="27" t="s">
        <v>83</v>
      </c>
      <c r="I798" s="20">
        <v>57357</v>
      </c>
      <c r="J798" s="27" t="s">
        <v>1787</v>
      </c>
      <c r="K798" s="34">
        <v>1.99</v>
      </c>
      <c r="L798" s="30">
        <v>183219</v>
      </c>
      <c r="M798" s="30">
        <v>39829</v>
      </c>
      <c r="N798" s="30">
        <v>20070</v>
      </c>
      <c r="O798" s="30"/>
      <c r="P798" s="30"/>
      <c r="Q798" s="30"/>
      <c r="R798" s="30"/>
      <c r="S798" s="30"/>
      <c r="T798" s="30"/>
      <c r="U798" s="30"/>
      <c r="V798" s="30"/>
      <c r="W798" s="30"/>
      <c r="X798" s="30">
        <v>243118</v>
      </c>
      <c r="Y798" s="30"/>
      <c r="Z798" s="26" t="s">
        <v>1784</v>
      </c>
      <c r="AA798" s="26" t="s">
        <v>1788</v>
      </c>
      <c r="AB798" s="26"/>
      <c r="AC798" s="26" t="s">
        <v>1786</v>
      </c>
      <c r="AD798" s="26"/>
      <c r="AE798" s="27"/>
      <c r="AF798" s="27" t="s">
        <v>94</v>
      </c>
      <c r="AG798" s="27" t="s">
        <v>69</v>
      </c>
      <c r="AH798" s="27"/>
      <c r="AI798" s="27" t="s">
        <v>133</v>
      </c>
      <c r="AJ798" s="27"/>
      <c r="AK798" s="27"/>
    </row>
    <row r="799" spans="1:37" s="1" customFormat="1" ht="45" customHeight="1" x14ac:dyDescent="0.15">
      <c r="A799" s="36">
        <v>700001</v>
      </c>
      <c r="B799" s="28" t="s">
        <v>1179</v>
      </c>
      <c r="C799" s="18">
        <v>2000</v>
      </c>
      <c r="D799" s="28" t="s">
        <v>393</v>
      </c>
      <c r="E799" s="28" t="s">
        <v>59</v>
      </c>
      <c r="F799" s="28" t="s">
        <v>73</v>
      </c>
      <c r="G799" s="28" t="s">
        <v>61</v>
      </c>
      <c r="H799" s="28" t="s">
        <v>62</v>
      </c>
      <c r="I799" s="18">
        <v>57360</v>
      </c>
      <c r="J799" s="28" t="s">
        <v>1797</v>
      </c>
      <c r="K799" s="33">
        <v>0.35</v>
      </c>
      <c r="L799" s="29">
        <v>37979</v>
      </c>
      <c r="M799" s="29">
        <v>7943</v>
      </c>
      <c r="N799" s="29">
        <v>3686</v>
      </c>
      <c r="O799" s="29"/>
      <c r="P799" s="29"/>
      <c r="Q799" s="29"/>
      <c r="R799" s="29"/>
      <c r="S799" s="29"/>
      <c r="T799" s="29"/>
      <c r="U799" s="29"/>
      <c r="V799" s="29"/>
      <c r="W799" s="29"/>
      <c r="X799" s="29">
        <v>49608</v>
      </c>
      <c r="Y799" s="29"/>
      <c r="Z799" s="25" t="s">
        <v>1793</v>
      </c>
      <c r="AA799" s="28" t="s">
        <v>1798</v>
      </c>
      <c r="AB799" s="28"/>
      <c r="AC799" s="25" t="s">
        <v>1795</v>
      </c>
      <c r="AD799" s="25"/>
      <c r="AE799" s="28"/>
      <c r="AF799" s="28" t="s">
        <v>67</v>
      </c>
      <c r="AG799" s="28"/>
      <c r="AH799" s="28"/>
      <c r="AI799" s="28" t="s">
        <v>70</v>
      </c>
      <c r="AJ799" s="28"/>
      <c r="AK799" s="28"/>
    </row>
    <row r="800" spans="1:37" s="1" customFormat="1" ht="45" customHeight="1" x14ac:dyDescent="0.15">
      <c r="A800" s="20">
        <v>700001</v>
      </c>
      <c r="B800" s="7" t="s">
        <v>1179</v>
      </c>
      <c r="C800" s="20">
        <v>2000</v>
      </c>
      <c r="D800" s="7" t="s">
        <v>393</v>
      </c>
      <c r="E800" s="7" t="s">
        <v>83</v>
      </c>
      <c r="F800" s="7" t="s">
        <v>83</v>
      </c>
      <c r="G800" s="7" t="s">
        <v>134</v>
      </c>
      <c r="H800" s="7" t="s">
        <v>83</v>
      </c>
      <c r="I800" s="20">
        <v>57497</v>
      </c>
      <c r="J800" s="7" t="s">
        <v>2073</v>
      </c>
      <c r="K800" s="8"/>
      <c r="L800" s="9"/>
      <c r="M800" s="9"/>
      <c r="N800" s="9"/>
      <c r="O800" s="9"/>
      <c r="P800" s="9"/>
      <c r="Q800" s="9"/>
      <c r="R800" s="9"/>
      <c r="S800" s="9"/>
      <c r="T800" s="9"/>
      <c r="U800" s="9"/>
      <c r="V800" s="9"/>
      <c r="W800" s="9"/>
      <c r="X800" s="9"/>
      <c r="Y800" s="13">
        <v>-74000000</v>
      </c>
      <c r="Z800" s="21" t="s">
        <v>2074</v>
      </c>
      <c r="AA800" s="27" t="s">
        <v>2075</v>
      </c>
      <c r="AB800" s="27"/>
      <c r="AC800" s="27" t="s">
        <v>2076</v>
      </c>
      <c r="AD800" s="27"/>
      <c r="AE800" s="7"/>
      <c r="AF800" s="7" t="s">
        <v>94</v>
      </c>
      <c r="AG800" s="7" t="s">
        <v>69</v>
      </c>
      <c r="AH800" s="7"/>
      <c r="AI800" s="27" t="s">
        <v>83</v>
      </c>
      <c r="AJ800" s="27"/>
      <c r="AK800" s="27"/>
    </row>
    <row r="801" spans="1:37" s="1" customFormat="1" ht="45" customHeight="1" x14ac:dyDescent="0.15">
      <c r="A801" s="18">
        <v>700001</v>
      </c>
      <c r="B801" s="4" t="s">
        <v>1179</v>
      </c>
      <c r="C801" s="18">
        <v>2000</v>
      </c>
      <c r="D801" s="4" t="s">
        <v>393</v>
      </c>
      <c r="E801" s="4" t="s">
        <v>83</v>
      </c>
      <c r="F801" s="4" t="s">
        <v>83</v>
      </c>
      <c r="G801" s="4" t="s">
        <v>83</v>
      </c>
      <c r="H801" s="4" t="s">
        <v>83</v>
      </c>
      <c r="I801" s="18">
        <v>57570</v>
      </c>
      <c r="J801" s="4" t="s">
        <v>2196</v>
      </c>
      <c r="K801" s="5"/>
      <c r="L801" s="14">
        <v>-71752</v>
      </c>
      <c r="M801" s="6"/>
      <c r="N801" s="6"/>
      <c r="O801" s="6"/>
      <c r="P801" s="6"/>
      <c r="Q801" s="6"/>
      <c r="R801" s="6"/>
      <c r="S801" s="6"/>
      <c r="T801" s="6"/>
      <c r="U801" s="6"/>
      <c r="V801" s="6"/>
      <c r="W801" s="6"/>
      <c r="X801" s="14">
        <v>-71752</v>
      </c>
      <c r="Y801" s="6"/>
      <c r="Z801" s="4" t="s">
        <v>2148</v>
      </c>
      <c r="AA801" s="28" t="s">
        <v>2149</v>
      </c>
      <c r="AB801" s="28"/>
      <c r="AC801" s="28" t="s">
        <v>2148</v>
      </c>
      <c r="AD801" s="28"/>
      <c r="AE801" s="4"/>
      <c r="AF801" s="4" t="s">
        <v>94</v>
      </c>
      <c r="AG801" s="4"/>
      <c r="AH801" s="4"/>
      <c r="AI801" s="28" t="s">
        <v>83</v>
      </c>
      <c r="AJ801" s="28"/>
      <c r="AK801" s="28"/>
    </row>
    <row r="802" spans="1:37" s="1" customFormat="1" ht="45" customHeight="1" x14ac:dyDescent="0.15">
      <c r="A802" s="16" t="s">
        <v>3001</v>
      </c>
      <c r="B802" s="2" t="s">
        <v>10</v>
      </c>
      <c r="C802" s="16" t="s">
        <v>11</v>
      </c>
      <c r="D802" s="2" t="s">
        <v>12</v>
      </c>
      <c r="E802" s="2" t="s">
        <v>13</v>
      </c>
      <c r="F802" s="2" t="s">
        <v>14</v>
      </c>
      <c r="G802" s="2" t="s">
        <v>15</v>
      </c>
      <c r="H802" s="17" t="s">
        <v>16</v>
      </c>
      <c r="I802" s="16" t="s">
        <v>3002</v>
      </c>
      <c r="J802" s="2" t="s">
        <v>3003</v>
      </c>
      <c r="K802" s="3" t="s">
        <v>3004</v>
      </c>
      <c r="L802" s="3" t="s">
        <v>20</v>
      </c>
      <c r="M802" s="3" t="s">
        <v>21</v>
      </c>
      <c r="N802" s="3" t="s">
        <v>22</v>
      </c>
      <c r="O802" s="3" t="s">
        <v>3005</v>
      </c>
      <c r="P802" s="3" t="s">
        <v>3006</v>
      </c>
      <c r="Q802" s="3" t="s">
        <v>3007</v>
      </c>
      <c r="R802" s="3" t="s">
        <v>3008</v>
      </c>
      <c r="S802" s="3" t="s">
        <v>3009</v>
      </c>
      <c r="T802" s="3" t="s">
        <v>3010</v>
      </c>
      <c r="U802" s="3" t="s">
        <v>3011</v>
      </c>
      <c r="V802" s="3" t="s">
        <v>3012</v>
      </c>
      <c r="W802" s="3" t="s">
        <v>3013</v>
      </c>
      <c r="X802" s="3" t="s">
        <v>3014</v>
      </c>
      <c r="Y802" s="3" t="s">
        <v>3015</v>
      </c>
      <c r="Z802" s="16" t="s">
        <v>3016</v>
      </c>
      <c r="AA802" s="39" t="s">
        <v>3017</v>
      </c>
      <c r="AB802" s="39"/>
      <c r="AC802" s="39" t="s">
        <v>3018</v>
      </c>
      <c r="AD802" s="39"/>
      <c r="AE802" s="16" t="s">
        <v>3019</v>
      </c>
      <c r="AF802" s="16" t="s">
        <v>3020</v>
      </c>
      <c r="AG802" s="16" t="s">
        <v>3021</v>
      </c>
      <c r="AH802" s="16"/>
      <c r="AI802" s="39" t="s">
        <v>2998</v>
      </c>
      <c r="AJ802" s="39"/>
      <c r="AK802" s="39"/>
    </row>
    <row r="803" spans="1:37" s="1" customFormat="1" ht="45" customHeight="1" x14ac:dyDescent="0.15">
      <c r="A803" s="18">
        <v>700002</v>
      </c>
      <c r="B803" s="4" t="s">
        <v>2012</v>
      </c>
      <c r="C803" s="18">
        <v>2000</v>
      </c>
      <c r="D803" s="4" t="s">
        <v>393</v>
      </c>
      <c r="E803" s="4" t="s">
        <v>103</v>
      </c>
      <c r="F803" s="4" t="s">
        <v>83</v>
      </c>
      <c r="G803" s="4" t="s">
        <v>89</v>
      </c>
      <c r="H803" s="4" t="s">
        <v>83</v>
      </c>
      <c r="I803" s="18">
        <v>57475</v>
      </c>
      <c r="J803" s="4" t="s">
        <v>2013</v>
      </c>
      <c r="K803" s="5"/>
      <c r="L803" s="6"/>
      <c r="M803" s="6"/>
      <c r="N803" s="6"/>
      <c r="O803" s="6"/>
      <c r="P803" s="6"/>
      <c r="Q803" s="6"/>
      <c r="R803" s="6"/>
      <c r="S803" s="6"/>
      <c r="T803" s="6"/>
      <c r="U803" s="6"/>
      <c r="V803" s="6"/>
      <c r="W803" s="6"/>
      <c r="X803" s="6"/>
      <c r="Y803" s="6">
        <v>800000</v>
      </c>
      <c r="Z803" s="4" t="s">
        <v>2014</v>
      </c>
      <c r="AA803" s="28" t="s">
        <v>2015</v>
      </c>
      <c r="AB803" s="28"/>
      <c r="AC803" s="28" t="s">
        <v>2016</v>
      </c>
      <c r="AD803" s="28"/>
      <c r="AE803" s="4"/>
      <c r="AF803" s="4" t="s">
        <v>94</v>
      </c>
      <c r="AG803" s="4" t="s">
        <v>69</v>
      </c>
      <c r="AH803" s="4"/>
      <c r="AI803" s="28" t="s">
        <v>83</v>
      </c>
      <c r="AJ803" s="28"/>
      <c r="AK803" s="28"/>
    </row>
    <row r="804" spans="1:37" s="1" customFormat="1" ht="45" customHeight="1" x14ac:dyDescent="0.15">
      <c r="A804" s="16" t="s">
        <v>3001</v>
      </c>
      <c r="B804" s="2" t="s">
        <v>10</v>
      </c>
      <c r="C804" s="16" t="s">
        <v>11</v>
      </c>
      <c r="D804" s="2" t="s">
        <v>12</v>
      </c>
      <c r="E804" s="2" t="s">
        <v>13</v>
      </c>
      <c r="F804" s="2" t="s">
        <v>14</v>
      </c>
      <c r="G804" s="2" t="s">
        <v>15</v>
      </c>
      <c r="H804" s="17" t="s">
        <v>16</v>
      </c>
      <c r="I804" s="16" t="s">
        <v>3002</v>
      </c>
      <c r="J804" s="2" t="s">
        <v>3003</v>
      </c>
      <c r="K804" s="3" t="s">
        <v>3004</v>
      </c>
      <c r="L804" s="3" t="s">
        <v>20</v>
      </c>
      <c r="M804" s="3" t="s">
        <v>21</v>
      </c>
      <c r="N804" s="3" t="s">
        <v>22</v>
      </c>
      <c r="O804" s="3" t="s">
        <v>3005</v>
      </c>
      <c r="P804" s="3" t="s">
        <v>3006</v>
      </c>
      <c r="Q804" s="3" t="s">
        <v>3007</v>
      </c>
      <c r="R804" s="3" t="s">
        <v>3008</v>
      </c>
      <c r="S804" s="3" t="s">
        <v>3009</v>
      </c>
      <c r="T804" s="3" t="s">
        <v>3010</v>
      </c>
      <c r="U804" s="3" t="s">
        <v>3011</v>
      </c>
      <c r="V804" s="3" t="s">
        <v>3012</v>
      </c>
      <c r="W804" s="3" t="s">
        <v>3013</v>
      </c>
      <c r="X804" s="3" t="s">
        <v>3014</v>
      </c>
      <c r="Y804" s="3" t="s">
        <v>3015</v>
      </c>
      <c r="Z804" s="16" t="s">
        <v>3016</v>
      </c>
      <c r="AA804" s="39" t="s">
        <v>3017</v>
      </c>
      <c r="AB804" s="39"/>
      <c r="AC804" s="39" t="s">
        <v>3018</v>
      </c>
      <c r="AD804" s="39"/>
      <c r="AE804" s="16" t="s">
        <v>3019</v>
      </c>
      <c r="AF804" s="16" t="s">
        <v>3020</v>
      </c>
      <c r="AG804" s="16" t="s">
        <v>3021</v>
      </c>
      <c r="AH804" s="16"/>
      <c r="AI804" s="39" t="s">
        <v>2998</v>
      </c>
      <c r="AJ804" s="39"/>
      <c r="AK804" s="39"/>
    </row>
    <row r="805" spans="1:37" s="1" customFormat="1" ht="45" customHeight="1" x14ac:dyDescent="0.15">
      <c r="A805" s="36">
        <v>700011</v>
      </c>
      <c r="B805" s="28" t="s">
        <v>392</v>
      </c>
      <c r="C805" s="18">
        <v>2000</v>
      </c>
      <c r="D805" s="28" t="s">
        <v>393</v>
      </c>
      <c r="E805" s="28" t="s">
        <v>103</v>
      </c>
      <c r="F805" s="28" t="s">
        <v>73</v>
      </c>
      <c r="G805" s="28" t="s">
        <v>128</v>
      </c>
      <c r="H805" s="28" t="s">
        <v>62</v>
      </c>
      <c r="I805" s="18">
        <v>56707</v>
      </c>
      <c r="J805" s="28" t="s">
        <v>394</v>
      </c>
      <c r="K805" s="33">
        <v>16</v>
      </c>
      <c r="L805" s="29">
        <v>1549021</v>
      </c>
      <c r="M805" s="29">
        <v>350865</v>
      </c>
      <c r="N805" s="29">
        <v>163428</v>
      </c>
      <c r="O805" s="29"/>
      <c r="P805" s="29">
        <v>7027488</v>
      </c>
      <c r="Q805" s="29"/>
      <c r="R805" s="29"/>
      <c r="S805" s="29"/>
      <c r="T805" s="29"/>
      <c r="U805" s="29"/>
      <c r="V805" s="29"/>
      <c r="W805" s="29"/>
      <c r="X805" s="29">
        <v>9090802</v>
      </c>
      <c r="Y805" s="29"/>
      <c r="Z805" s="25" t="s">
        <v>395</v>
      </c>
      <c r="AA805" s="28" t="s">
        <v>396</v>
      </c>
      <c r="AB805" s="28"/>
      <c r="AC805" s="28" t="s">
        <v>397</v>
      </c>
      <c r="AD805" s="28"/>
      <c r="AE805" s="28"/>
      <c r="AF805" s="28" t="s">
        <v>94</v>
      </c>
      <c r="AG805" s="28" t="s">
        <v>69</v>
      </c>
      <c r="AH805" s="28"/>
      <c r="AI805" s="28" t="s">
        <v>70</v>
      </c>
      <c r="AJ805" s="28"/>
      <c r="AK805" s="28"/>
    </row>
    <row r="806" spans="1:37" s="1" customFormat="1" ht="45" customHeight="1" x14ac:dyDescent="0.15">
      <c r="A806" s="20">
        <v>700011</v>
      </c>
      <c r="B806" s="7" t="s">
        <v>392</v>
      </c>
      <c r="C806" s="20">
        <v>2000</v>
      </c>
      <c r="D806" s="7" t="s">
        <v>393</v>
      </c>
      <c r="E806" s="7" t="s">
        <v>422</v>
      </c>
      <c r="F806" s="7" t="s">
        <v>83</v>
      </c>
      <c r="G806" s="7" t="s">
        <v>239</v>
      </c>
      <c r="H806" s="7" t="s">
        <v>83</v>
      </c>
      <c r="I806" s="20">
        <v>57032</v>
      </c>
      <c r="J806" s="7" t="s">
        <v>1183</v>
      </c>
      <c r="K806" s="8">
        <v>1</v>
      </c>
      <c r="L806" s="9">
        <v>36490</v>
      </c>
      <c r="M806" s="9">
        <v>718</v>
      </c>
      <c r="N806" s="9">
        <v>1898</v>
      </c>
      <c r="O806" s="9"/>
      <c r="P806" s="9"/>
      <c r="Q806" s="9"/>
      <c r="R806" s="9"/>
      <c r="S806" s="9"/>
      <c r="T806" s="9"/>
      <c r="U806" s="9"/>
      <c r="V806" s="9"/>
      <c r="W806" s="9"/>
      <c r="X806" s="9">
        <v>39106</v>
      </c>
      <c r="Y806" s="9"/>
      <c r="Z806" s="21" t="s">
        <v>1184</v>
      </c>
      <c r="AA806" s="27" t="s">
        <v>242</v>
      </c>
      <c r="AB806" s="27"/>
      <c r="AC806" s="27" t="s">
        <v>1185</v>
      </c>
      <c r="AD806" s="27"/>
      <c r="AE806" s="7"/>
      <c r="AF806" s="7" t="s">
        <v>94</v>
      </c>
      <c r="AG806" s="7" t="s">
        <v>69</v>
      </c>
      <c r="AH806" s="7"/>
      <c r="AI806" s="27" t="s">
        <v>83</v>
      </c>
      <c r="AJ806" s="27"/>
      <c r="AK806" s="27"/>
    </row>
    <row r="807" spans="1:37" s="1" customFormat="1" ht="45" customHeight="1" x14ac:dyDescent="0.15">
      <c r="A807" s="18">
        <v>700011</v>
      </c>
      <c r="B807" s="4" t="s">
        <v>392</v>
      </c>
      <c r="C807" s="18">
        <v>2000</v>
      </c>
      <c r="D807" s="4" t="s">
        <v>393</v>
      </c>
      <c r="E807" s="4" t="s">
        <v>411</v>
      </c>
      <c r="F807" s="4" t="s">
        <v>83</v>
      </c>
      <c r="G807" s="4" t="s">
        <v>142</v>
      </c>
      <c r="H807" s="4" t="s">
        <v>284</v>
      </c>
      <c r="I807" s="18">
        <v>57200</v>
      </c>
      <c r="J807" s="4" t="s">
        <v>1425</v>
      </c>
      <c r="K807" s="5"/>
      <c r="L807" s="6"/>
      <c r="M807" s="6"/>
      <c r="N807" s="6"/>
      <c r="O807" s="6"/>
      <c r="P807" s="6"/>
      <c r="Q807" s="6">
        <v>8501254</v>
      </c>
      <c r="R807" s="6"/>
      <c r="S807" s="6"/>
      <c r="T807" s="6"/>
      <c r="U807" s="6"/>
      <c r="V807" s="6"/>
      <c r="W807" s="6"/>
      <c r="X807" s="6">
        <v>8501254</v>
      </c>
      <c r="Y807" s="6"/>
      <c r="Z807" s="4" t="s">
        <v>1423</v>
      </c>
      <c r="AA807" s="28" t="s">
        <v>1421</v>
      </c>
      <c r="AB807" s="28"/>
      <c r="AC807" s="28" t="s">
        <v>1423</v>
      </c>
      <c r="AD807" s="28"/>
      <c r="AE807" s="4"/>
      <c r="AF807" s="4" t="s">
        <v>94</v>
      </c>
      <c r="AG807" s="4" t="s">
        <v>69</v>
      </c>
      <c r="AH807" s="4"/>
      <c r="AI807" s="28" t="s">
        <v>83</v>
      </c>
      <c r="AJ807" s="28"/>
      <c r="AK807" s="28"/>
    </row>
    <row r="808" spans="1:37" s="1" customFormat="1" ht="45" customHeight="1" x14ac:dyDescent="0.15">
      <c r="A808" s="37">
        <v>700011</v>
      </c>
      <c r="B808" s="27" t="s">
        <v>392</v>
      </c>
      <c r="C808" s="20">
        <v>2000</v>
      </c>
      <c r="D808" s="27" t="s">
        <v>393</v>
      </c>
      <c r="E808" s="27" t="s">
        <v>278</v>
      </c>
      <c r="F808" s="27" t="s">
        <v>83</v>
      </c>
      <c r="G808" s="27" t="s">
        <v>61</v>
      </c>
      <c r="H808" s="27" t="s">
        <v>83</v>
      </c>
      <c r="I808" s="20">
        <v>57346</v>
      </c>
      <c r="J808" s="27" t="s">
        <v>1752</v>
      </c>
      <c r="K808" s="34">
        <v>0.37</v>
      </c>
      <c r="L808" s="30">
        <v>35781</v>
      </c>
      <c r="M808" s="30">
        <v>5078</v>
      </c>
      <c r="N808" s="30">
        <v>1042</v>
      </c>
      <c r="O808" s="30"/>
      <c r="P808" s="30"/>
      <c r="Q808" s="30"/>
      <c r="R808" s="30"/>
      <c r="S808" s="30"/>
      <c r="T808" s="30"/>
      <c r="U808" s="30"/>
      <c r="V808" s="30"/>
      <c r="W808" s="30"/>
      <c r="X808" s="30">
        <v>41901</v>
      </c>
      <c r="Y808" s="30"/>
      <c r="Z808" s="26" t="s">
        <v>1749</v>
      </c>
      <c r="AA808" s="27" t="s">
        <v>1750</v>
      </c>
      <c r="AB808" s="27"/>
      <c r="AC808" s="27" t="s">
        <v>1751</v>
      </c>
      <c r="AD808" s="27"/>
      <c r="AE808" s="27"/>
      <c r="AF808" s="27" t="s">
        <v>94</v>
      </c>
      <c r="AG808" s="27" t="s">
        <v>69</v>
      </c>
      <c r="AH808" s="27"/>
      <c r="AI808" s="27" t="s">
        <v>133</v>
      </c>
      <c r="AJ808" s="27"/>
      <c r="AK808" s="27"/>
    </row>
    <row r="809" spans="1:37" s="1" customFormat="1" ht="45" customHeight="1" x14ac:dyDescent="0.15">
      <c r="A809" s="36">
        <v>700011</v>
      </c>
      <c r="B809" s="28" t="s">
        <v>392</v>
      </c>
      <c r="C809" s="18">
        <v>2000</v>
      </c>
      <c r="D809" s="28" t="s">
        <v>393</v>
      </c>
      <c r="E809" s="28" t="s">
        <v>238</v>
      </c>
      <c r="F809" s="28" t="s">
        <v>83</v>
      </c>
      <c r="G809" s="28" t="s">
        <v>61</v>
      </c>
      <c r="H809" s="28" t="s">
        <v>83</v>
      </c>
      <c r="I809" s="18">
        <v>57349</v>
      </c>
      <c r="J809" s="28" t="s">
        <v>1760</v>
      </c>
      <c r="K809" s="33">
        <v>3.85</v>
      </c>
      <c r="L809" s="29">
        <v>428192</v>
      </c>
      <c r="M809" s="29">
        <v>88638</v>
      </c>
      <c r="N809" s="29">
        <v>40822</v>
      </c>
      <c r="O809" s="29"/>
      <c r="P809" s="29">
        <v>725000</v>
      </c>
      <c r="Q809" s="29"/>
      <c r="R809" s="29"/>
      <c r="S809" s="29"/>
      <c r="T809" s="29"/>
      <c r="U809" s="29"/>
      <c r="V809" s="29"/>
      <c r="W809" s="29"/>
      <c r="X809" s="29">
        <v>1282652</v>
      </c>
      <c r="Y809" s="29"/>
      <c r="Z809" s="25" t="s">
        <v>1761</v>
      </c>
      <c r="AA809" s="28" t="s">
        <v>1759</v>
      </c>
      <c r="AB809" s="28"/>
      <c r="AC809" s="28" t="s">
        <v>1756</v>
      </c>
      <c r="AD809" s="28"/>
      <c r="AE809" s="28"/>
      <c r="AF809" s="28" t="s">
        <v>67</v>
      </c>
      <c r="AG809" s="28"/>
      <c r="AH809" s="28"/>
      <c r="AI809" s="28" t="s">
        <v>70</v>
      </c>
      <c r="AJ809" s="28"/>
      <c r="AK809" s="28"/>
    </row>
    <row r="810" spans="1:37" s="1" customFormat="1" ht="45" customHeight="1" x14ac:dyDescent="0.15">
      <c r="A810" s="20">
        <v>700011</v>
      </c>
      <c r="B810" s="7" t="s">
        <v>392</v>
      </c>
      <c r="C810" s="20">
        <v>2000</v>
      </c>
      <c r="D810" s="7" t="s">
        <v>393</v>
      </c>
      <c r="E810" s="7" t="s">
        <v>335</v>
      </c>
      <c r="F810" s="7" t="s">
        <v>83</v>
      </c>
      <c r="G810" s="7" t="s">
        <v>61</v>
      </c>
      <c r="H810" s="7" t="s">
        <v>83</v>
      </c>
      <c r="I810" s="20">
        <v>57352</v>
      </c>
      <c r="J810" s="7" t="s">
        <v>1768</v>
      </c>
      <c r="K810" s="8">
        <v>0.94</v>
      </c>
      <c r="L810" s="9">
        <v>104312</v>
      </c>
      <c r="M810" s="9">
        <v>24829</v>
      </c>
      <c r="N810" s="9">
        <v>9960</v>
      </c>
      <c r="O810" s="9"/>
      <c r="P810" s="13">
        <v>-212910</v>
      </c>
      <c r="Q810" s="9"/>
      <c r="R810" s="9"/>
      <c r="S810" s="9"/>
      <c r="T810" s="9"/>
      <c r="U810" s="9"/>
      <c r="V810" s="9"/>
      <c r="W810" s="9"/>
      <c r="X810" s="13">
        <v>-73809</v>
      </c>
      <c r="Y810" s="9"/>
      <c r="Z810" s="7" t="s">
        <v>1763</v>
      </c>
      <c r="AA810" s="27" t="s">
        <v>1764</v>
      </c>
      <c r="AB810" s="27"/>
      <c r="AC810" s="27" t="s">
        <v>1769</v>
      </c>
      <c r="AD810" s="27"/>
      <c r="AE810" s="7"/>
      <c r="AF810" s="7" t="s">
        <v>94</v>
      </c>
      <c r="AG810" s="7" t="s">
        <v>69</v>
      </c>
      <c r="AH810" s="7"/>
      <c r="AI810" s="27" t="s">
        <v>277</v>
      </c>
      <c r="AJ810" s="27"/>
      <c r="AK810" s="27"/>
    </row>
    <row r="811" spans="1:37" s="1" customFormat="1" ht="45" customHeight="1" x14ac:dyDescent="0.15">
      <c r="A811" s="36">
        <v>700011</v>
      </c>
      <c r="B811" s="28" t="s">
        <v>392</v>
      </c>
      <c r="C811" s="18">
        <v>2000</v>
      </c>
      <c r="D811" s="28" t="s">
        <v>393</v>
      </c>
      <c r="E811" s="28" t="s">
        <v>126</v>
      </c>
      <c r="F811" s="28" t="s">
        <v>307</v>
      </c>
      <c r="G811" s="28" t="s">
        <v>262</v>
      </c>
      <c r="H811" s="28" t="s">
        <v>263</v>
      </c>
      <c r="I811" s="18">
        <v>57355</v>
      </c>
      <c r="J811" s="28" t="s">
        <v>1780</v>
      </c>
      <c r="K811" s="33">
        <v>5.74</v>
      </c>
      <c r="L811" s="29">
        <v>608244</v>
      </c>
      <c r="M811" s="29">
        <v>116011</v>
      </c>
      <c r="N811" s="29">
        <v>48876</v>
      </c>
      <c r="O811" s="29"/>
      <c r="P811" s="29"/>
      <c r="Q811" s="29"/>
      <c r="R811" s="29"/>
      <c r="S811" s="29"/>
      <c r="T811" s="29"/>
      <c r="U811" s="29"/>
      <c r="V811" s="29"/>
      <c r="W811" s="29"/>
      <c r="X811" s="29">
        <v>773131</v>
      </c>
      <c r="Y811" s="29"/>
      <c r="Z811" s="25" t="s">
        <v>1781</v>
      </c>
      <c r="AA811" s="28" t="s">
        <v>1782</v>
      </c>
      <c r="AB811" s="28"/>
      <c r="AC811" s="28" t="s">
        <v>1777</v>
      </c>
      <c r="AD811" s="28"/>
      <c r="AE811" s="28"/>
      <c r="AF811" s="28" t="s">
        <v>94</v>
      </c>
      <c r="AG811" s="28" t="s">
        <v>69</v>
      </c>
      <c r="AH811" s="28"/>
      <c r="AI811" s="28" t="s">
        <v>70</v>
      </c>
      <c r="AJ811" s="28"/>
      <c r="AK811" s="28"/>
    </row>
    <row r="812" spans="1:37" s="1" customFormat="1" ht="45" customHeight="1" x14ac:dyDescent="0.15">
      <c r="A812" s="37">
        <v>700011</v>
      </c>
      <c r="B812" s="27" t="s">
        <v>392</v>
      </c>
      <c r="C812" s="20">
        <v>2000</v>
      </c>
      <c r="D812" s="27" t="s">
        <v>393</v>
      </c>
      <c r="E812" s="27" t="s">
        <v>449</v>
      </c>
      <c r="F812" s="27" t="s">
        <v>60</v>
      </c>
      <c r="G812" s="27" t="s">
        <v>128</v>
      </c>
      <c r="H812" s="27" t="s">
        <v>83</v>
      </c>
      <c r="I812" s="20">
        <v>57358</v>
      </c>
      <c r="J812" s="27" t="s">
        <v>1789</v>
      </c>
      <c r="K812" s="34">
        <v>3.5</v>
      </c>
      <c r="L812" s="30">
        <v>210023</v>
      </c>
      <c r="M812" s="30">
        <v>56515</v>
      </c>
      <c r="N812" s="30">
        <v>32271</v>
      </c>
      <c r="O812" s="30"/>
      <c r="P812" s="30">
        <v>4650000</v>
      </c>
      <c r="Q812" s="30"/>
      <c r="R812" s="30"/>
      <c r="S812" s="30"/>
      <c r="T812" s="30"/>
      <c r="U812" s="30">
        <v>940000</v>
      </c>
      <c r="V812" s="30"/>
      <c r="W812" s="30"/>
      <c r="X812" s="30">
        <v>5888809</v>
      </c>
      <c r="Y812" s="30"/>
      <c r="Z812" s="26" t="s">
        <v>1790</v>
      </c>
      <c r="AA812" s="27" t="s">
        <v>1791</v>
      </c>
      <c r="AB812" s="27"/>
      <c r="AC812" s="26" t="s">
        <v>1786</v>
      </c>
      <c r="AD812" s="26"/>
      <c r="AE812" s="27"/>
      <c r="AF812" s="27" t="s">
        <v>94</v>
      </c>
      <c r="AG812" s="27" t="s">
        <v>69</v>
      </c>
      <c r="AH812" s="27"/>
      <c r="AI812" s="27" t="s">
        <v>133</v>
      </c>
      <c r="AJ812" s="27"/>
      <c r="AK812" s="27"/>
    </row>
    <row r="813" spans="1:37" s="1" customFormat="1" ht="45" customHeight="1" x14ac:dyDescent="0.15">
      <c r="A813" s="36">
        <v>700011</v>
      </c>
      <c r="B813" s="28" t="s">
        <v>392</v>
      </c>
      <c r="C813" s="18">
        <v>2000</v>
      </c>
      <c r="D813" s="28" t="s">
        <v>393</v>
      </c>
      <c r="E813" s="28" t="s">
        <v>59</v>
      </c>
      <c r="F813" s="28" t="s">
        <v>73</v>
      </c>
      <c r="G813" s="28" t="s">
        <v>61</v>
      </c>
      <c r="H813" s="28" t="s">
        <v>62</v>
      </c>
      <c r="I813" s="18">
        <v>57361</v>
      </c>
      <c r="J813" s="28" t="s">
        <v>1800</v>
      </c>
      <c r="K813" s="33">
        <v>7.45</v>
      </c>
      <c r="L813" s="29">
        <v>527253</v>
      </c>
      <c r="M813" s="29">
        <v>158565</v>
      </c>
      <c r="N813" s="29">
        <v>70856</v>
      </c>
      <c r="O813" s="29"/>
      <c r="P813" s="29"/>
      <c r="Q813" s="29"/>
      <c r="R813" s="29"/>
      <c r="S813" s="29"/>
      <c r="T813" s="29"/>
      <c r="U813" s="29"/>
      <c r="V813" s="29"/>
      <c r="W813" s="29"/>
      <c r="X813" s="29">
        <v>756674</v>
      </c>
      <c r="Y813" s="29"/>
      <c r="Z813" s="25" t="s">
        <v>1793</v>
      </c>
      <c r="AA813" s="28" t="s">
        <v>1801</v>
      </c>
      <c r="AB813" s="28"/>
      <c r="AC813" s="25" t="s">
        <v>1795</v>
      </c>
      <c r="AD813" s="25"/>
      <c r="AE813" s="28"/>
      <c r="AF813" s="28" t="s">
        <v>67</v>
      </c>
      <c r="AG813" s="28"/>
      <c r="AH813" s="28"/>
      <c r="AI813" s="28" t="s">
        <v>70</v>
      </c>
      <c r="AJ813" s="28"/>
      <c r="AK813" s="28"/>
    </row>
    <row r="814" spans="1:37" s="1" customFormat="1" ht="45" customHeight="1" x14ac:dyDescent="0.15">
      <c r="A814" s="20">
        <v>700011</v>
      </c>
      <c r="B814" s="7" t="s">
        <v>392</v>
      </c>
      <c r="C814" s="20">
        <v>2000</v>
      </c>
      <c r="D814" s="7" t="s">
        <v>393</v>
      </c>
      <c r="E814" s="7" t="s">
        <v>245</v>
      </c>
      <c r="F814" s="7" t="s">
        <v>83</v>
      </c>
      <c r="G814" s="7" t="s">
        <v>160</v>
      </c>
      <c r="H814" s="7" t="s">
        <v>83</v>
      </c>
      <c r="I814" s="20">
        <v>57362</v>
      </c>
      <c r="J814" s="7" t="s">
        <v>1802</v>
      </c>
      <c r="K814" s="8"/>
      <c r="L814" s="9"/>
      <c r="M814" s="9"/>
      <c r="N814" s="9"/>
      <c r="O814" s="9">
        <v>31000000</v>
      </c>
      <c r="P814" s="9">
        <v>2000000</v>
      </c>
      <c r="Q814" s="9"/>
      <c r="R814" s="9"/>
      <c r="S814" s="9">
        <v>175000</v>
      </c>
      <c r="T814" s="9"/>
      <c r="U814" s="9"/>
      <c r="V814" s="9"/>
      <c r="W814" s="9"/>
      <c r="X814" s="9">
        <v>33175000</v>
      </c>
      <c r="Y814" s="9"/>
      <c r="Z814" s="7" t="s">
        <v>1803</v>
      </c>
      <c r="AA814" s="27" t="s">
        <v>1804</v>
      </c>
      <c r="AB814" s="27"/>
      <c r="AC814" s="27" t="s">
        <v>1805</v>
      </c>
      <c r="AD814" s="27"/>
      <c r="AE814" s="7"/>
      <c r="AF814" s="7" t="s">
        <v>94</v>
      </c>
      <c r="AG814" s="7" t="s">
        <v>69</v>
      </c>
      <c r="AH814" s="7"/>
      <c r="AI814" s="27" t="s">
        <v>83</v>
      </c>
      <c r="AJ814" s="27"/>
      <c r="AK814" s="27"/>
    </row>
    <row r="815" spans="1:37" s="1" customFormat="1" ht="45" customHeight="1" x14ac:dyDescent="0.15">
      <c r="A815" s="18">
        <v>700011</v>
      </c>
      <c r="B815" s="4" t="s">
        <v>392</v>
      </c>
      <c r="C815" s="18">
        <v>2000</v>
      </c>
      <c r="D815" s="4" t="s">
        <v>393</v>
      </c>
      <c r="E815" s="4" t="s">
        <v>83</v>
      </c>
      <c r="F815" s="4" t="s">
        <v>83</v>
      </c>
      <c r="G815" s="4" t="s">
        <v>134</v>
      </c>
      <c r="H815" s="4" t="s">
        <v>83</v>
      </c>
      <c r="I815" s="18">
        <v>57499</v>
      </c>
      <c r="J815" s="4" t="s">
        <v>2080</v>
      </c>
      <c r="K815" s="5"/>
      <c r="L815" s="6"/>
      <c r="M815" s="6"/>
      <c r="N815" s="6"/>
      <c r="O815" s="6"/>
      <c r="P815" s="6"/>
      <c r="Q815" s="6"/>
      <c r="R815" s="6"/>
      <c r="S815" s="6"/>
      <c r="T815" s="6"/>
      <c r="U815" s="6"/>
      <c r="V815" s="6"/>
      <c r="W815" s="6"/>
      <c r="X815" s="6"/>
      <c r="Y815" s="14">
        <v>-182000000</v>
      </c>
      <c r="Z815" s="19" t="s">
        <v>2081</v>
      </c>
      <c r="AA815" s="28" t="s">
        <v>2082</v>
      </c>
      <c r="AB815" s="28"/>
      <c r="AC815" s="28" t="s">
        <v>2083</v>
      </c>
      <c r="AD815" s="28"/>
      <c r="AE815" s="4"/>
      <c r="AF815" s="4" t="s">
        <v>94</v>
      </c>
      <c r="AG815" s="4" t="s">
        <v>69</v>
      </c>
      <c r="AH815" s="4"/>
      <c r="AI815" s="28" t="s">
        <v>83</v>
      </c>
      <c r="AJ815" s="28"/>
      <c r="AK815" s="28"/>
    </row>
    <row r="816" spans="1:37" s="1" customFormat="1" ht="45" customHeight="1" x14ac:dyDescent="0.15">
      <c r="A816" s="20">
        <v>700011</v>
      </c>
      <c r="B816" s="7" t="s">
        <v>392</v>
      </c>
      <c r="C816" s="20">
        <v>2000</v>
      </c>
      <c r="D816" s="7" t="s">
        <v>393</v>
      </c>
      <c r="E816" s="7" t="s">
        <v>83</v>
      </c>
      <c r="F816" s="7" t="s">
        <v>83</v>
      </c>
      <c r="G816" s="7" t="s">
        <v>83</v>
      </c>
      <c r="H816" s="7" t="s">
        <v>83</v>
      </c>
      <c r="I816" s="20">
        <v>57571</v>
      </c>
      <c r="J816" s="7" t="s">
        <v>2197</v>
      </c>
      <c r="K816" s="8"/>
      <c r="L816" s="9">
        <v>174762</v>
      </c>
      <c r="M816" s="9"/>
      <c r="N816" s="9"/>
      <c r="O816" s="9"/>
      <c r="P816" s="9"/>
      <c r="Q816" s="9"/>
      <c r="R816" s="9"/>
      <c r="S816" s="9"/>
      <c r="T816" s="9"/>
      <c r="U816" s="9"/>
      <c r="V816" s="9"/>
      <c r="W816" s="9"/>
      <c r="X816" s="9">
        <v>174762</v>
      </c>
      <c r="Y816" s="9"/>
      <c r="Z816" s="7" t="s">
        <v>2148</v>
      </c>
      <c r="AA816" s="27" t="s">
        <v>2149</v>
      </c>
      <c r="AB816" s="27"/>
      <c r="AC816" s="27" t="s">
        <v>2148</v>
      </c>
      <c r="AD816" s="27"/>
      <c r="AE816" s="7"/>
      <c r="AF816" s="7" t="s">
        <v>94</v>
      </c>
      <c r="AG816" s="7"/>
      <c r="AH816" s="7"/>
      <c r="AI816" s="27" t="s">
        <v>83</v>
      </c>
      <c r="AJ816" s="27"/>
      <c r="AK816" s="27"/>
    </row>
    <row r="817" spans="1:37" s="1" customFormat="1" ht="45" customHeight="1" x14ac:dyDescent="0.15">
      <c r="A817" s="36">
        <v>700011</v>
      </c>
      <c r="B817" s="28" t="s">
        <v>392</v>
      </c>
      <c r="C817" s="18">
        <v>2000</v>
      </c>
      <c r="D817" s="28" t="s">
        <v>393</v>
      </c>
      <c r="E817" s="28" t="s">
        <v>103</v>
      </c>
      <c r="F817" s="28" t="s">
        <v>83</v>
      </c>
      <c r="G817" s="28" t="s">
        <v>142</v>
      </c>
      <c r="H817" s="28" t="s">
        <v>83</v>
      </c>
      <c r="I817" s="18">
        <v>57868</v>
      </c>
      <c r="J817" s="28" t="s">
        <v>2653</v>
      </c>
      <c r="K817" s="33"/>
      <c r="L817" s="29"/>
      <c r="M817" s="29"/>
      <c r="N817" s="29"/>
      <c r="O817" s="31">
        <v>-49524833</v>
      </c>
      <c r="P817" s="29"/>
      <c r="Q817" s="29"/>
      <c r="R817" s="29"/>
      <c r="S817" s="29"/>
      <c r="T817" s="29"/>
      <c r="U817" s="29"/>
      <c r="V817" s="29"/>
      <c r="W817" s="29"/>
      <c r="X817" s="31">
        <v>-49524833</v>
      </c>
      <c r="Y817" s="29"/>
      <c r="Z817" s="25" t="s">
        <v>2654</v>
      </c>
      <c r="AA817" s="28" t="s">
        <v>2655</v>
      </c>
      <c r="AB817" s="28"/>
      <c r="AC817" s="28" t="s">
        <v>2656</v>
      </c>
      <c r="AD817" s="28"/>
      <c r="AE817" s="28"/>
      <c r="AF817" s="28" t="s">
        <v>94</v>
      </c>
      <c r="AG817" s="28" t="s">
        <v>69</v>
      </c>
      <c r="AH817" s="28"/>
      <c r="AI817" s="28" t="s">
        <v>70</v>
      </c>
      <c r="AJ817" s="28"/>
      <c r="AK817" s="28"/>
    </row>
    <row r="818" spans="1:37" s="1" customFormat="1" ht="45" customHeight="1" x14ac:dyDescent="0.15">
      <c r="A818" s="16" t="s">
        <v>3001</v>
      </c>
      <c r="B818" s="2" t="s">
        <v>10</v>
      </c>
      <c r="C818" s="16" t="s">
        <v>11</v>
      </c>
      <c r="D818" s="2" t="s">
        <v>12</v>
      </c>
      <c r="E818" s="2" t="s">
        <v>13</v>
      </c>
      <c r="F818" s="2" t="s">
        <v>14</v>
      </c>
      <c r="G818" s="2" t="s">
        <v>15</v>
      </c>
      <c r="H818" s="17" t="s">
        <v>16</v>
      </c>
      <c r="I818" s="16" t="s">
        <v>3002</v>
      </c>
      <c r="J818" s="2" t="s">
        <v>3003</v>
      </c>
      <c r="K818" s="3" t="s">
        <v>3004</v>
      </c>
      <c r="L818" s="3" t="s">
        <v>20</v>
      </c>
      <c r="M818" s="3" t="s">
        <v>21</v>
      </c>
      <c r="N818" s="3" t="s">
        <v>22</v>
      </c>
      <c r="O818" s="3" t="s">
        <v>3005</v>
      </c>
      <c r="P818" s="3" t="s">
        <v>3006</v>
      </c>
      <c r="Q818" s="3" t="s">
        <v>3007</v>
      </c>
      <c r="R818" s="3" t="s">
        <v>3008</v>
      </c>
      <c r="S818" s="3" t="s">
        <v>3009</v>
      </c>
      <c r="T818" s="3" t="s">
        <v>3010</v>
      </c>
      <c r="U818" s="3" t="s">
        <v>3011</v>
      </c>
      <c r="V818" s="3" t="s">
        <v>3012</v>
      </c>
      <c r="W818" s="3" t="s">
        <v>3013</v>
      </c>
      <c r="X818" s="3" t="s">
        <v>3014</v>
      </c>
      <c r="Y818" s="3" t="s">
        <v>3015</v>
      </c>
      <c r="Z818" s="16" t="s">
        <v>3016</v>
      </c>
      <c r="AA818" s="39" t="s">
        <v>3017</v>
      </c>
      <c r="AB818" s="39"/>
      <c r="AC818" s="39" t="s">
        <v>3018</v>
      </c>
      <c r="AD818" s="39"/>
      <c r="AE818" s="16" t="s">
        <v>3019</v>
      </c>
      <c r="AF818" s="16" t="s">
        <v>3020</v>
      </c>
      <c r="AG818" s="16" t="s">
        <v>3021</v>
      </c>
      <c r="AH818" s="16"/>
      <c r="AI818" s="39" t="s">
        <v>2998</v>
      </c>
      <c r="AJ818" s="39"/>
      <c r="AK818" s="39"/>
    </row>
    <row r="819" spans="1:37" s="1" customFormat="1" ht="45" customHeight="1" x14ac:dyDescent="0.15">
      <c r="A819" s="18">
        <v>700012</v>
      </c>
      <c r="B819" s="4" t="s">
        <v>2017</v>
      </c>
      <c r="C819" s="18">
        <v>2000</v>
      </c>
      <c r="D819" s="4" t="s">
        <v>393</v>
      </c>
      <c r="E819" s="4" t="s">
        <v>103</v>
      </c>
      <c r="F819" s="4" t="s">
        <v>83</v>
      </c>
      <c r="G819" s="4" t="s">
        <v>89</v>
      </c>
      <c r="H819" s="4" t="s">
        <v>83</v>
      </c>
      <c r="I819" s="18">
        <v>57476</v>
      </c>
      <c r="J819" s="4" t="s">
        <v>2018</v>
      </c>
      <c r="K819" s="5"/>
      <c r="L819" s="6"/>
      <c r="M819" s="6"/>
      <c r="N819" s="6"/>
      <c r="O819" s="6"/>
      <c r="P819" s="6"/>
      <c r="Q819" s="6"/>
      <c r="R819" s="6"/>
      <c r="S819" s="6"/>
      <c r="T819" s="6"/>
      <c r="U819" s="6"/>
      <c r="V819" s="6"/>
      <c r="W819" s="6"/>
      <c r="X819" s="6"/>
      <c r="Y819" s="6">
        <v>1500000</v>
      </c>
      <c r="Z819" s="4" t="s">
        <v>2019</v>
      </c>
      <c r="AA819" s="28" t="s">
        <v>2015</v>
      </c>
      <c r="AB819" s="28"/>
      <c r="AC819" s="28" t="s">
        <v>2020</v>
      </c>
      <c r="AD819" s="28"/>
      <c r="AE819" s="4"/>
      <c r="AF819" s="4" t="s">
        <v>94</v>
      </c>
      <c r="AG819" s="4" t="s">
        <v>69</v>
      </c>
      <c r="AH819" s="4"/>
      <c r="AI819" s="28" t="s">
        <v>83</v>
      </c>
      <c r="AJ819" s="28"/>
      <c r="AK819" s="28"/>
    </row>
    <row r="820" spans="1:37" s="1" customFormat="1" ht="45" customHeight="1" x14ac:dyDescent="0.15">
      <c r="A820" s="16" t="s">
        <v>3001</v>
      </c>
      <c r="B820" s="2" t="s">
        <v>10</v>
      </c>
      <c r="C820" s="16" t="s">
        <v>11</v>
      </c>
      <c r="D820" s="2" t="s">
        <v>12</v>
      </c>
      <c r="E820" s="2" t="s">
        <v>13</v>
      </c>
      <c r="F820" s="2" t="s">
        <v>14</v>
      </c>
      <c r="G820" s="2" t="s">
        <v>15</v>
      </c>
      <c r="H820" s="17" t="s">
        <v>16</v>
      </c>
      <c r="I820" s="16" t="s">
        <v>3002</v>
      </c>
      <c r="J820" s="2" t="s">
        <v>3003</v>
      </c>
      <c r="K820" s="3" t="s">
        <v>3004</v>
      </c>
      <c r="L820" s="3" t="s">
        <v>20</v>
      </c>
      <c r="M820" s="3" t="s">
        <v>21</v>
      </c>
      <c r="N820" s="3" t="s">
        <v>22</v>
      </c>
      <c r="O820" s="3" t="s">
        <v>3005</v>
      </c>
      <c r="P820" s="3" t="s">
        <v>3006</v>
      </c>
      <c r="Q820" s="3" t="s">
        <v>3007</v>
      </c>
      <c r="R820" s="3" t="s">
        <v>3008</v>
      </c>
      <c r="S820" s="3" t="s">
        <v>3009</v>
      </c>
      <c r="T820" s="3" t="s">
        <v>3010</v>
      </c>
      <c r="U820" s="3" t="s">
        <v>3011</v>
      </c>
      <c r="V820" s="3" t="s">
        <v>3012</v>
      </c>
      <c r="W820" s="3" t="s">
        <v>3013</v>
      </c>
      <c r="X820" s="3" t="s">
        <v>3014</v>
      </c>
      <c r="Y820" s="3" t="s">
        <v>3015</v>
      </c>
      <c r="Z820" s="16" t="s">
        <v>3016</v>
      </c>
      <c r="AA820" s="39" t="s">
        <v>3017</v>
      </c>
      <c r="AB820" s="39"/>
      <c r="AC820" s="39" t="s">
        <v>3018</v>
      </c>
      <c r="AD820" s="39"/>
      <c r="AE820" s="16" t="s">
        <v>3019</v>
      </c>
      <c r="AF820" s="16" t="s">
        <v>3020</v>
      </c>
      <c r="AG820" s="16" t="s">
        <v>3021</v>
      </c>
      <c r="AH820" s="16"/>
      <c r="AI820" s="39" t="s">
        <v>2998</v>
      </c>
      <c r="AJ820" s="39"/>
      <c r="AK820" s="39"/>
    </row>
    <row r="821" spans="1:37" s="1" customFormat="1" ht="45" customHeight="1" x14ac:dyDescent="0.15">
      <c r="A821" s="36">
        <v>700033</v>
      </c>
      <c r="B821" s="28" t="s">
        <v>798</v>
      </c>
      <c r="C821" s="18">
        <v>2111</v>
      </c>
      <c r="D821" s="28" t="s">
        <v>799</v>
      </c>
      <c r="E821" s="28" t="s">
        <v>238</v>
      </c>
      <c r="F821" s="28" t="s">
        <v>127</v>
      </c>
      <c r="G821" s="28" t="s">
        <v>61</v>
      </c>
      <c r="H821" s="28" t="s">
        <v>62</v>
      </c>
      <c r="I821" s="18">
        <v>56851</v>
      </c>
      <c r="J821" s="28" t="s">
        <v>800</v>
      </c>
      <c r="K821" s="33"/>
      <c r="L821" s="29"/>
      <c r="M821" s="29"/>
      <c r="N821" s="29"/>
      <c r="O821" s="29"/>
      <c r="P821" s="29">
        <v>500000</v>
      </c>
      <c r="Q821" s="29"/>
      <c r="R821" s="29"/>
      <c r="S821" s="29"/>
      <c r="T821" s="29"/>
      <c r="U821" s="29"/>
      <c r="V821" s="29"/>
      <c r="W821" s="29"/>
      <c r="X821" s="29">
        <v>500000</v>
      </c>
      <c r="Y821" s="29"/>
      <c r="Z821" s="25" t="s">
        <v>801</v>
      </c>
      <c r="AA821" s="28" t="s">
        <v>802</v>
      </c>
      <c r="AB821" s="28"/>
      <c r="AC821" s="28" t="s">
        <v>803</v>
      </c>
      <c r="AD821" s="28"/>
      <c r="AE821" s="28"/>
      <c r="AF821" s="28" t="s">
        <v>94</v>
      </c>
      <c r="AG821" s="28" t="s">
        <v>69</v>
      </c>
      <c r="AH821" s="28"/>
      <c r="AI821" s="28" t="s">
        <v>179</v>
      </c>
      <c r="AJ821" s="28"/>
      <c r="AK821" s="28"/>
    </row>
    <row r="822" spans="1:37" s="1" customFormat="1" ht="45" customHeight="1" x14ac:dyDescent="0.15">
      <c r="A822" s="37">
        <v>700033</v>
      </c>
      <c r="B822" s="27" t="s">
        <v>798</v>
      </c>
      <c r="C822" s="20">
        <v>2111</v>
      </c>
      <c r="D822" s="27" t="s">
        <v>799</v>
      </c>
      <c r="E822" s="27" t="s">
        <v>72</v>
      </c>
      <c r="F822" s="27" t="s">
        <v>127</v>
      </c>
      <c r="G822" s="27" t="s">
        <v>61</v>
      </c>
      <c r="H822" s="27" t="s">
        <v>62</v>
      </c>
      <c r="I822" s="20">
        <v>56941</v>
      </c>
      <c r="J822" s="27" t="s">
        <v>1045</v>
      </c>
      <c r="K822" s="34"/>
      <c r="L822" s="30"/>
      <c r="M822" s="30"/>
      <c r="N822" s="30"/>
      <c r="O822" s="30"/>
      <c r="P822" s="30">
        <v>250000</v>
      </c>
      <c r="Q822" s="30"/>
      <c r="R822" s="30"/>
      <c r="S822" s="30"/>
      <c r="T822" s="30"/>
      <c r="U822" s="30"/>
      <c r="V822" s="30"/>
      <c r="W822" s="30"/>
      <c r="X822" s="30">
        <v>250000</v>
      </c>
      <c r="Y822" s="30"/>
      <c r="Z822" s="26" t="s">
        <v>1046</v>
      </c>
      <c r="AA822" s="27" t="s">
        <v>1047</v>
      </c>
      <c r="AB822" s="27"/>
      <c r="AC822" s="27" t="s">
        <v>1048</v>
      </c>
      <c r="AD822" s="27"/>
      <c r="AE822" s="27"/>
      <c r="AF822" s="27" t="s">
        <v>94</v>
      </c>
      <c r="AG822" s="27" t="s">
        <v>69</v>
      </c>
      <c r="AH822" s="27"/>
      <c r="AI822" s="27" t="s">
        <v>83</v>
      </c>
      <c r="AJ822" s="27"/>
      <c r="AK822" s="27"/>
    </row>
    <row r="823" spans="1:37" s="1" customFormat="1" ht="45" customHeight="1" x14ac:dyDescent="0.15">
      <c r="A823" s="36">
        <v>700033</v>
      </c>
      <c r="B823" s="28" t="s">
        <v>798</v>
      </c>
      <c r="C823" s="18">
        <v>2111</v>
      </c>
      <c r="D823" s="28" t="s">
        <v>799</v>
      </c>
      <c r="E823" s="28" t="s">
        <v>103</v>
      </c>
      <c r="F823" s="28" t="s">
        <v>127</v>
      </c>
      <c r="G823" s="28" t="s">
        <v>61</v>
      </c>
      <c r="H823" s="28" t="s">
        <v>62</v>
      </c>
      <c r="I823" s="18">
        <v>56942</v>
      </c>
      <c r="J823" s="28" t="s">
        <v>1049</v>
      </c>
      <c r="K823" s="33">
        <v>3</v>
      </c>
      <c r="L823" s="29">
        <v>157551</v>
      </c>
      <c r="M823" s="29">
        <v>43737</v>
      </c>
      <c r="N823" s="29">
        <v>27054</v>
      </c>
      <c r="O823" s="29"/>
      <c r="P823" s="29"/>
      <c r="Q823" s="29"/>
      <c r="R823" s="29"/>
      <c r="S823" s="29"/>
      <c r="T823" s="29"/>
      <c r="U823" s="29"/>
      <c r="V823" s="29"/>
      <c r="W823" s="29"/>
      <c r="X823" s="29">
        <v>228342</v>
      </c>
      <c r="Y823" s="29"/>
      <c r="Z823" s="25" t="s">
        <v>1050</v>
      </c>
      <c r="AA823" s="28" t="s">
        <v>1051</v>
      </c>
      <c r="AB823" s="28"/>
      <c r="AC823" s="28" t="s">
        <v>1052</v>
      </c>
      <c r="AD823" s="28"/>
      <c r="AE823" s="28"/>
      <c r="AF823" s="28" t="s">
        <v>67</v>
      </c>
      <c r="AG823" s="28" t="s">
        <v>1053</v>
      </c>
      <c r="AH823" s="28"/>
      <c r="AI823" s="28" t="s">
        <v>70</v>
      </c>
      <c r="AJ823" s="28"/>
      <c r="AK823" s="28"/>
    </row>
    <row r="824" spans="1:37" s="1" customFormat="1" ht="45" customHeight="1" x14ac:dyDescent="0.15">
      <c r="A824" s="20">
        <v>700033</v>
      </c>
      <c r="B824" s="7" t="s">
        <v>798</v>
      </c>
      <c r="C824" s="20">
        <v>2111</v>
      </c>
      <c r="D824" s="7" t="s">
        <v>799</v>
      </c>
      <c r="E824" s="7" t="s">
        <v>103</v>
      </c>
      <c r="F824" s="7" t="s">
        <v>127</v>
      </c>
      <c r="G824" s="7" t="s">
        <v>61</v>
      </c>
      <c r="H824" s="7" t="s">
        <v>62</v>
      </c>
      <c r="I824" s="20">
        <v>56943</v>
      </c>
      <c r="J824" s="7" t="s">
        <v>1054</v>
      </c>
      <c r="K824" s="8">
        <v>1</v>
      </c>
      <c r="L824" s="9">
        <v>116027</v>
      </c>
      <c r="M824" s="9">
        <v>23785</v>
      </c>
      <c r="N824" s="9">
        <v>10732</v>
      </c>
      <c r="O824" s="9"/>
      <c r="P824" s="9"/>
      <c r="Q824" s="9"/>
      <c r="R824" s="9"/>
      <c r="S824" s="9"/>
      <c r="T824" s="9"/>
      <c r="U824" s="9"/>
      <c r="V824" s="9"/>
      <c r="W824" s="9"/>
      <c r="X824" s="9">
        <v>150544</v>
      </c>
      <c r="Y824" s="9"/>
      <c r="Z824" s="21" t="s">
        <v>1055</v>
      </c>
      <c r="AA824" s="27" t="s">
        <v>1056</v>
      </c>
      <c r="AB824" s="27"/>
      <c r="AC824" s="27" t="s">
        <v>1057</v>
      </c>
      <c r="AD824" s="27"/>
      <c r="AE824" s="7"/>
      <c r="AF824" s="7" t="s">
        <v>67</v>
      </c>
      <c r="AG824" s="7" t="s">
        <v>1053</v>
      </c>
      <c r="AH824" s="7"/>
      <c r="AI824" s="27" t="s">
        <v>70</v>
      </c>
      <c r="AJ824" s="27"/>
      <c r="AK824" s="27"/>
    </row>
    <row r="825" spans="1:37" s="1" customFormat="1" ht="45" customHeight="1" x14ac:dyDescent="0.15">
      <c r="A825" s="18">
        <v>700033</v>
      </c>
      <c r="B825" s="4" t="s">
        <v>798</v>
      </c>
      <c r="C825" s="18">
        <v>2111</v>
      </c>
      <c r="D825" s="4" t="s">
        <v>799</v>
      </c>
      <c r="E825" s="4" t="s">
        <v>103</v>
      </c>
      <c r="F825" s="4" t="s">
        <v>127</v>
      </c>
      <c r="G825" s="4" t="s">
        <v>89</v>
      </c>
      <c r="H825" s="4" t="s">
        <v>62</v>
      </c>
      <c r="I825" s="18">
        <v>56944</v>
      </c>
      <c r="J825" s="4" t="s">
        <v>1058</v>
      </c>
      <c r="K825" s="5"/>
      <c r="L825" s="6"/>
      <c r="M825" s="6"/>
      <c r="N825" s="6"/>
      <c r="O825" s="6"/>
      <c r="P825" s="6"/>
      <c r="Q825" s="6"/>
      <c r="R825" s="6"/>
      <c r="S825" s="6"/>
      <c r="T825" s="6"/>
      <c r="U825" s="6"/>
      <c r="V825" s="6"/>
      <c r="W825" s="6"/>
      <c r="X825" s="6"/>
      <c r="Y825" s="6">
        <v>1388261</v>
      </c>
      <c r="Z825" s="19" t="s">
        <v>1059</v>
      </c>
      <c r="AA825" s="28" t="s">
        <v>1060</v>
      </c>
      <c r="AB825" s="28"/>
      <c r="AC825" s="28" t="s">
        <v>1061</v>
      </c>
      <c r="AD825" s="28"/>
      <c r="AE825" s="4"/>
      <c r="AF825" s="4" t="s">
        <v>94</v>
      </c>
      <c r="AG825" s="4" t="s">
        <v>69</v>
      </c>
      <c r="AH825" s="4"/>
      <c r="AI825" s="28" t="s">
        <v>83</v>
      </c>
      <c r="AJ825" s="28"/>
      <c r="AK825" s="28"/>
    </row>
    <row r="826" spans="1:37" s="1" customFormat="1" ht="45" customHeight="1" x14ac:dyDescent="0.15">
      <c r="A826" s="20">
        <v>700033</v>
      </c>
      <c r="B826" s="7" t="s">
        <v>798</v>
      </c>
      <c r="C826" s="20">
        <v>2111</v>
      </c>
      <c r="D826" s="7" t="s">
        <v>799</v>
      </c>
      <c r="E826" s="7" t="s">
        <v>103</v>
      </c>
      <c r="F826" s="7" t="s">
        <v>127</v>
      </c>
      <c r="G826" s="7" t="s">
        <v>704</v>
      </c>
      <c r="H826" s="7" t="s">
        <v>62</v>
      </c>
      <c r="I826" s="20">
        <v>56945</v>
      </c>
      <c r="J826" s="7" t="s">
        <v>1062</v>
      </c>
      <c r="K826" s="8"/>
      <c r="L826" s="9"/>
      <c r="M826" s="9"/>
      <c r="N826" s="9"/>
      <c r="O826" s="9"/>
      <c r="P826" s="9"/>
      <c r="Q826" s="9"/>
      <c r="R826" s="9"/>
      <c r="S826" s="9"/>
      <c r="T826" s="9"/>
      <c r="U826" s="9"/>
      <c r="V826" s="9"/>
      <c r="W826" s="9"/>
      <c r="X826" s="9"/>
      <c r="Y826" s="9">
        <v>250000</v>
      </c>
      <c r="Z826" s="21" t="s">
        <v>1063</v>
      </c>
      <c r="AA826" s="27" t="s">
        <v>1064</v>
      </c>
      <c r="AB826" s="27"/>
      <c r="AC826" s="27" t="s">
        <v>1065</v>
      </c>
      <c r="AD826" s="27"/>
      <c r="AE826" s="7"/>
      <c r="AF826" s="7" t="s">
        <v>94</v>
      </c>
      <c r="AG826" s="7" t="s">
        <v>69</v>
      </c>
      <c r="AH826" s="7"/>
      <c r="AI826" s="27" t="s">
        <v>83</v>
      </c>
      <c r="AJ826" s="27"/>
      <c r="AK826" s="27"/>
    </row>
    <row r="827" spans="1:37" s="1" customFormat="1" ht="45" customHeight="1" x14ac:dyDescent="0.15">
      <c r="A827" s="18">
        <v>700033</v>
      </c>
      <c r="B827" s="4" t="s">
        <v>798</v>
      </c>
      <c r="C827" s="18">
        <v>2111</v>
      </c>
      <c r="D827" s="4" t="s">
        <v>799</v>
      </c>
      <c r="E827" s="4" t="s">
        <v>103</v>
      </c>
      <c r="F827" s="4" t="s">
        <v>127</v>
      </c>
      <c r="G827" s="4" t="s">
        <v>704</v>
      </c>
      <c r="H827" s="4" t="s">
        <v>62</v>
      </c>
      <c r="I827" s="18">
        <v>56946</v>
      </c>
      <c r="J827" s="4" t="s">
        <v>1066</v>
      </c>
      <c r="K827" s="5"/>
      <c r="L827" s="6"/>
      <c r="M827" s="6"/>
      <c r="N827" s="6"/>
      <c r="O827" s="6"/>
      <c r="P827" s="6"/>
      <c r="Q827" s="6"/>
      <c r="R827" s="6"/>
      <c r="S827" s="6"/>
      <c r="T827" s="6"/>
      <c r="U827" s="6"/>
      <c r="V827" s="6"/>
      <c r="W827" s="6"/>
      <c r="X827" s="6"/>
      <c r="Y827" s="6">
        <v>150000</v>
      </c>
      <c r="Z827" s="19" t="s">
        <v>1067</v>
      </c>
      <c r="AA827" s="28" t="s">
        <v>1068</v>
      </c>
      <c r="AB827" s="28"/>
      <c r="AC827" s="28" t="s">
        <v>1069</v>
      </c>
      <c r="AD827" s="28"/>
      <c r="AE827" s="4"/>
      <c r="AF827" s="4" t="s">
        <v>94</v>
      </c>
      <c r="AG827" s="4" t="s">
        <v>69</v>
      </c>
      <c r="AH827" s="4"/>
      <c r="AI827" s="28" t="s">
        <v>83</v>
      </c>
      <c r="AJ827" s="28"/>
      <c r="AK827" s="28"/>
    </row>
    <row r="828" spans="1:37" s="1" customFormat="1" ht="45" customHeight="1" x14ac:dyDescent="0.15">
      <c r="A828" s="37">
        <v>700033</v>
      </c>
      <c r="B828" s="27" t="s">
        <v>798</v>
      </c>
      <c r="C828" s="20">
        <v>2111</v>
      </c>
      <c r="D828" s="27" t="s">
        <v>799</v>
      </c>
      <c r="E828" s="27" t="s">
        <v>126</v>
      </c>
      <c r="F828" s="27" t="s">
        <v>127</v>
      </c>
      <c r="G828" s="27" t="s">
        <v>61</v>
      </c>
      <c r="H828" s="27" t="s">
        <v>62</v>
      </c>
      <c r="I828" s="20">
        <v>57218</v>
      </c>
      <c r="J828" s="27" t="s">
        <v>1440</v>
      </c>
      <c r="K828" s="34"/>
      <c r="L828" s="30"/>
      <c r="M828" s="30"/>
      <c r="N828" s="30"/>
      <c r="O828" s="30"/>
      <c r="P828" s="30">
        <v>664950</v>
      </c>
      <c r="Q828" s="30"/>
      <c r="R828" s="30"/>
      <c r="S828" s="30"/>
      <c r="T828" s="30"/>
      <c r="U828" s="30"/>
      <c r="V828" s="30"/>
      <c r="W828" s="30"/>
      <c r="X828" s="30">
        <v>664950</v>
      </c>
      <c r="Y828" s="30"/>
      <c r="Z828" s="26" t="s">
        <v>1441</v>
      </c>
      <c r="AA828" s="27" t="s">
        <v>1047</v>
      </c>
      <c r="AB828" s="27"/>
      <c r="AC828" s="27" t="s">
        <v>1442</v>
      </c>
      <c r="AD828" s="27"/>
      <c r="AE828" s="27"/>
      <c r="AF828" s="27" t="s">
        <v>67</v>
      </c>
      <c r="AG828" s="27" t="s">
        <v>1443</v>
      </c>
      <c r="AH828" s="27"/>
      <c r="AI828" s="27" t="s">
        <v>179</v>
      </c>
      <c r="AJ828" s="27"/>
      <c r="AK828" s="27"/>
    </row>
    <row r="829" spans="1:37" s="1" customFormat="1" ht="45" customHeight="1" x14ac:dyDescent="0.15">
      <c r="A829" s="36">
        <v>700033</v>
      </c>
      <c r="B829" s="28" t="s">
        <v>798</v>
      </c>
      <c r="C829" s="18">
        <v>2111</v>
      </c>
      <c r="D829" s="28" t="s">
        <v>799</v>
      </c>
      <c r="E829" s="28" t="s">
        <v>103</v>
      </c>
      <c r="F829" s="28" t="s">
        <v>127</v>
      </c>
      <c r="G829" s="28" t="s">
        <v>160</v>
      </c>
      <c r="H829" s="28" t="s">
        <v>284</v>
      </c>
      <c r="I829" s="18">
        <v>57220</v>
      </c>
      <c r="J829" s="28" t="s">
        <v>1448</v>
      </c>
      <c r="K829" s="33"/>
      <c r="L829" s="29"/>
      <c r="M829" s="29"/>
      <c r="N829" s="29"/>
      <c r="O829" s="29"/>
      <c r="P829" s="29"/>
      <c r="Q829" s="29">
        <v>125000</v>
      </c>
      <c r="R829" s="29"/>
      <c r="S829" s="29"/>
      <c r="T829" s="29"/>
      <c r="U829" s="29"/>
      <c r="V829" s="29"/>
      <c r="W829" s="29"/>
      <c r="X829" s="29">
        <v>125000</v>
      </c>
      <c r="Y829" s="29"/>
      <c r="Z829" s="25" t="s">
        <v>1449</v>
      </c>
      <c r="AA829" s="28" t="s">
        <v>1450</v>
      </c>
      <c r="AB829" s="28"/>
      <c r="AC829" s="28" t="s">
        <v>1451</v>
      </c>
      <c r="AD829" s="28"/>
      <c r="AE829" s="28"/>
      <c r="AF829" s="28" t="s">
        <v>94</v>
      </c>
      <c r="AG829" s="28" t="s">
        <v>69</v>
      </c>
      <c r="AH829" s="28"/>
      <c r="AI829" s="28" t="s">
        <v>133</v>
      </c>
      <c r="AJ829" s="28"/>
      <c r="AK829" s="28"/>
    </row>
    <row r="830" spans="1:37" s="1" customFormat="1" ht="45" customHeight="1" x14ac:dyDescent="0.15">
      <c r="A830" s="20">
        <v>700033</v>
      </c>
      <c r="B830" s="7" t="s">
        <v>798</v>
      </c>
      <c r="C830" s="20">
        <v>2111</v>
      </c>
      <c r="D830" s="7" t="s">
        <v>799</v>
      </c>
      <c r="E830" s="7" t="s">
        <v>103</v>
      </c>
      <c r="F830" s="7" t="s">
        <v>127</v>
      </c>
      <c r="G830" s="7" t="s">
        <v>128</v>
      </c>
      <c r="H830" s="7" t="s">
        <v>284</v>
      </c>
      <c r="I830" s="20">
        <v>57932</v>
      </c>
      <c r="J830" s="7" t="s">
        <v>2756</v>
      </c>
      <c r="K830" s="8"/>
      <c r="L830" s="9"/>
      <c r="M830" s="9"/>
      <c r="N830" s="9"/>
      <c r="O830" s="9"/>
      <c r="P830" s="9"/>
      <c r="Q830" s="9">
        <v>90000</v>
      </c>
      <c r="R830" s="9"/>
      <c r="S830" s="9"/>
      <c r="T830" s="9"/>
      <c r="U830" s="9"/>
      <c r="V830" s="9"/>
      <c r="W830" s="9"/>
      <c r="X830" s="9">
        <v>90000</v>
      </c>
      <c r="Y830" s="9"/>
      <c r="Z830" s="21" t="s">
        <v>2757</v>
      </c>
      <c r="AA830" s="27" t="s">
        <v>2758</v>
      </c>
      <c r="AB830" s="27"/>
      <c r="AC830" s="27" t="s">
        <v>2759</v>
      </c>
      <c r="AD830" s="27"/>
      <c r="AE830" s="7"/>
      <c r="AF830" s="7" t="s">
        <v>94</v>
      </c>
      <c r="AG830" s="7" t="s">
        <v>69</v>
      </c>
      <c r="AH830" s="7"/>
      <c r="AI830" s="27" t="s">
        <v>70</v>
      </c>
      <c r="AJ830" s="27"/>
      <c r="AK830" s="27"/>
    </row>
    <row r="831" spans="1:37" s="1" customFormat="1" ht="45" customHeight="1" x14ac:dyDescent="0.15">
      <c r="A831" s="36">
        <v>700033</v>
      </c>
      <c r="B831" s="28" t="s">
        <v>798</v>
      </c>
      <c r="C831" s="18">
        <v>2111</v>
      </c>
      <c r="D831" s="28" t="s">
        <v>799</v>
      </c>
      <c r="E831" s="28" t="s">
        <v>238</v>
      </c>
      <c r="F831" s="28" t="s">
        <v>127</v>
      </c>
      <c r="G831" s="28" t="s">
        <v>61</v>
      </c>
      <c r="H831" s="28" t="s">
        <v>62</v>
      </c>
      <c r="I831" s="18">
        <v>57933</v>
      </c>
      <c r="J831" s="28" t="s">
        <v>2760</v>
      </c>
      <c r="K831" s="33"/>
      <c r="L831" s="29"/>
      <c r="M831" s="29"/>
      <c r="N831" s="29"/>
      <c r="O831" s="29"/>
      <c r="P831" s="29">
        <v>150000</v>
      </c>
      <c r="Q831" s="29"/>
      <c r="R831" s="29"/>
      <c r="S831" s="29"/>
      <c r="T831" s="29"/>
      <c r="U831" s="29"/>
      <c r="V831" s="29"/>
      <c r="W831" s="29"/>
      <c r="X831" s="29">
        <v>150000</v>
      </c>
      <c r="Y831" s="29"/>
      <c r="Z831" s="25" t="s">
        <v>2761</v>
      </c>
      <c r="AA831" s="28" t="s">
        <v>2762</v>
      </c>
      <c r="AB831" s="28"/>
      <c r="AC831" s="28" t="s">
        <v>2763</v>
      </c>
      <c r="AD831" s="28"/>
      <c r="AE831" s="28"/>
      <c r="AF831" s="28" t="s">
        <v>67</v>
      </c>
      <c r="AG831" s="28" t="s">
        <v>2764</v>
      </c>
      <c r="AH831" s="28"/>
      <c r="AI831" s="28" t="s">
        <v>70</v>
      </c>
      <c r="AJ831" s="28"/>
      <c r="AK831" s="28"/>
    </row>
    <row r="832" spans="1:37" s="1" customFormat="1" ht="45" customHeight="1" x14ac:dyDescent="0.15">
      <c r="A832" s="22"/>
      <c r="B832" s="22"/>
      <c r="C832" s="48"/>
      <c r="D832" s="22"/>
      <c r="E832" s="22"/>
      <c r="F832" s="22"/>
      <c r="G832" s="23" t="s">
        <v>3022</v>
      </c>
      <c r="H832" s="22"/>
      <c r="I832" s="48"/>
      <c r="J832" s="22"/>
      <c r="K832" s="10">
        <v>4</v>
      </c>
      <c r="L832" s="11">
        <v>273578</v>
      </c>
      <c r="M832" s="11">
        <v>67522</v>
      </c>
      <c r="N832" s="11">
        <v>37786</v>
      </c>
      <c r="O832" s="11"/>
      <c r="P832" s="11">
        <v>1564950</v>
      </c>
      <c r="Q832" s="11">
        <v>215000</v>
      </c>
      <c r="R832" s="11"/>
      <c r="S832" s="11"/>
      <c r="T832" s="11"/>
      <c r="U832" s="11"/>
      <c r="V832" s="11"/>
      <c r="W832" s="11"/>
      <c r="X832" s="11">
        <v>2158836</v>
      </c>
      <c r="Y832" s="11">
        <v>1788261</v>
      </c>
      <c r="Z832" s="22"/>
      <c r="AA832" s="40"/>
      <c r="AB832" s="40"/>
      <c r="AC832" s="40"/>
      <c r="AD832" s="40"/>
      <c r="AE832" s="22"/>
      <c r="AF832" s="22"/>
      <c r="AG832" s="22"/>
      <c r="AH832" s="22"/>
      <c r="AI832" s="40"/>
      <c r="AJ832" s="40"/>
      <c r="AK832" s="40"/>
    </row>
    <row r="833" spans="1:39" s="1" customFormat="1" ht="45" customHeight="1" x14ac:dyDescent="0.2">
      <c r="A833" s="43" t="s">
        <v>3023</v>
      </c>
      <c r="B833" s="43"/>
      <c r="C833" s="47"/>
      <c r="D833" s="43"/>
      <c r="E833" s="43"/>
      <c r="I833" s="46"/>
    </row>
    <row r="834" spans="1:39" s="1" customFormat="1" ht="45" customHeight="1" x14ac:dyDescent="0.15">
      <c r="C834" s="46"/>
      <c r="I834" s="46"/>
    </row>
    <row r="835" spans="1:39" s="1" customFormat="1" ht="45" customHeight="1" x14ac:dyDescent="0.15">
      <c r="A835" s="16" t="s">
        <v>3001</v>
      </c>
      <c r="B835" s="2" t="s">
        <v>10</v>
      </c>
      <c r="C835" s="16" t="s">
        <v>11</v>
      </c>
      <c r="D835" s="2" t="s">
        <v>12</v>
      </c>
      <c r="E835" s="2" t="s">
        <v>13</v>
      </c>
      <c r="F835" s="2" t="s">
        <v>14</v>
      </c>
      <c r="G835" s="2" t="s">
        <v>15</v>
      </c>
      <c r="H835" s="17" t="s">
        <v>16</v>
      </c>
      <c r="I835" s="16" t="s">
        <v>3002</v>
      </c>
      <c r="J835" s="2" t="s">
        <v>3003</v>
      </c>
      <c r="K835" s="3" t="s">
        <v>3004</v>
      </c>
      <c r="L835" s="3" t="s">
        <v>20</v>
      </c>
      <c r="M835" s="3" t="s">
        <v>21</v>
      </c>
      <c r="N835" s="3" t="s">
        <v>22</v>
      </c>
      <c r="O835" s="3" t="s">
        <v>3005</v>
      </c>
      <c r="P835" s="3" t="s">
        <v>3006</v>
      </c>
      <c r="Q835" s="3" t="s">
        <v>3007</v>
      </c>
      <c r="R835" s="3" t="s">
        <v>3008</v>
      </c>
      <c r="S835" s="3" t="s">
        <v>3009</v>
      </c>
      <c r="T835" s="3" t="s">
        <v>3010</v>
      </c>
      <c r="U835" s="3" t="s">
        <v>3011</v>
      </c>
      <c r="V835" s="3" t="s">
        <v>3012</v>
      </c>
      <c r="W835" s="3" t="s">
        <v>3013</v>
      </c>
      <c r="X835" s="3" t="s">
        <v>3014</v>
      </c>
      <c r="Y835" s="3" t="s">
        <v>3015</v>
      </c>
      <c r="Z835" s="16" t="s">
        <v>3016</v>
      </c>
      <c r="AA835" s="39" t="s">
        <v>3017</v>
      </c>
      <c r="AB835" s="39"/>
      <c r="AC835" s="39" t="s">
        <v>3018</v>
      </c>
      <c r="AD835" s="39"/>
      <c r="AE835" s="16" t="s">
        <v>3019</v>
      </c>
      <c r="AF835" s="16" t="s">
        <v>3020</v>
      </c>
      <c r="AG835" s="39" t="s">
        <v>3021</v>
      </c>
      <c r="AH835" s="39"/>
      <c r="AI835" s="39"/>
      <c r="AJ835" s="39"/>
      <c r="AK835" s="39" t="s">
        <v>2998</v>
      </c>
      <c r="AL835" s="39"/>
      <c r="AM835" s="39"/>
    </row>
    <row r="836" spans="1:39" s="1" customFormat="1" ht="45" customHeight="1" x14ac:dyDescent="0.15">
      <c r="A836" s="36">
        <v>700036</v>
      </c>
      <c r="B836" s="28" t="s">
        <v>503</v>
      </c>
      <c r="C836" s="18">
        <v>1611</v>
      </c>
      <c r="D836" s="28" t="s">
        <v>504</v>
      </c>
      <c r="E836" s="28" t="s">
        <v>103</v>
      </c>
      <c r="F836" s="28" t="s">
        <v>60</v>
      </c>
      <c r="G836" s="28" t="s">
        <v>61</v>
      </c>
      <c r="H836" s="28" t="s">
        <v>284</v>
      </c>
      <c r="I836" s="18">
        <v>56738</v>
      </c>
      <c r="J836" s="28" t="s">
        <v>505</v>
      </c>
      <c r="K836" s="33"/>
      <c r="L836" s="29"/>
      <c r="M836" s="29"/>
      <c r="N836" s="29"/>
      <c r="O836" s="29"/>
      <c r="P836" s="29"/>
      <c r="Q836" s="29">
        <v>280000</v>
      </c>
      <c r="R836" s="29"/>
      <c r="S836" s="29"/>
      <c r="T836" s="29"/>
      <c r="U836" s="29"/>
      <c r="V836" s="29"/>
      <c r="W836" s="29"/>
      <c r="X836" s="29">
        <v>280000</v>
      </c>
      <c r="Y836" s="29"/>
      <c r="Z836" s="25" t="s">
        <v>506</v>
      </c>
      <c r="AA836" s="28" t="s">
        <v>507</v>
      </c>
      <c r="AB836" s="28"/>
      <c r="AC836" s="25" t="s">
        <v>508</v>
      </c>
      <c r="AD836" s="25"/>
      <c r="AE836" s="28"/>
      <c r="AF836" s="28" t="s">
        <v>67</v>
      </c>
      <c r="AG836" s="25" t="s">
        <v>509</v>
      </c>
      <c r="AH836" s="25"/>
      <c r="AI836" s="25"/>
      <c r="AJ836" s="25"/>
      <c r="AK836" s="28" t="s">
        <v>70</v>
      </c>
      <c r="AL836" s="28"/>
      <c r="AM836" s="28"/>
    </row>
    <row r="837" spans="1:39" s="1" customFormat="1" ht="45" customHeight="1" x14ac:dyDescent="0.15">
      <c r="A837" s="36"/>
      <c r="B837" s="28"/>
      <c r="C837" s="18"/>
      <c r="D837" s="28"/>
      <c r="E837" s="28"/>
      <c r="F837" s="28"/>
      <c r="G837" s="28"/>
      <c r="H837" s="28"/>
      <c r="I837" s="18"/>
      <c r="J837" s="28"/>
      <c r="K837" s="33"/>
      <c r="L837" s="29"/>
      <c r="M837" s="29"/>
      <c r="N837" s="29"/>
      <c r="O837" s="29"/>
      <c r="P837" s="29"/>
      <c r="Q837" s="29"/>
      <c r="R837" s="29"/>
      <c r="S837" s="29"/>
      <c r="T837" s="29"/>
      <c r="U837" s="29"/>
      <c r="V837" s="29"/>
      <c r="W837" s="29"/>
      <c r="X837" s="29"/>
      <c r="Y837" s="29"/>
      <c r="Z837" s="25"/>
      <c r="AA837" s="28"/>
      <c r="AB837" s="28"/>
      <c r="AC837" s="25"/>
      <c r="AD837" s="25"/>
      <c r="AE837" s="28"/>
      <c r="AF837" s="28"/>
      <c r="AG837" s="25"/>
      <c r="AH837" s="25"/>
      <c r="AI837" s="25"/>
      <c r="AJ837" s="25"/>
      <c r="AK837" s="28"/>
      <c r="AL837" s="28"/>
      <c r="AM837" s="28"/>
    </row>
    <row r="838" spans="1:39" s="1" customFormat="1" ht="45" customHeight="1" x14ac:dyDescent="0.15">
      <c r="A838" s="36"/>
      <c r="B838" s="28"/>
      <c r="C838" s="18"/>
      <c r="D838" s="28"/>
      <c r="E838" s="28"/>
      <c r="F838" s="28"/>
      <c r="G838" s="28"/>
      <c r="H838" s="28"/>
      <c r="I838" s="18"/>
      <c r="J838" s="28"/>
      <c r="K838" s="33"/>
      <c r="L838" s="29"/>
      <c r="M838" s="29"/>
      <c r="N838" s="29"/>
      <c r="O838" s="29"/>
      <c r="P838" s="29"/>
      <c r="Q838" s="29"/>
      <c r="R838" s="29"/>
      <c r="S838" s="29"/>
      <c r="T838" s="29"/>
      <c r="U838" s="29"/>
      <c r="V838" s="29"/>
      <c r="W838" s="29"/>
      <c r="X838" s="29"/>
      <c r="Y838" s="29"/>
      <c r="Z838" s="25"/>
      <c r="AA838" s="28"/>
      <c r="AB838" s="28"/>
      <c r="AC838" s="25"/>
      <c r="AD838" s="25"/>
      <c r="AE838" s="28"/>
      <c r="AF838" s="28"/>
      <c r="AG838" s="25"/>
      <c r="AH838" s="25"/>
      <c r="AI838" s="25"/>
      <c r="AJ838" s="25"/>
      <c r="AK838" s="28"/>
      <c r="AL838" s="28"/>
      <c r="AM838" s="28"/>
    </row>
    <row r="839" spans="1:39" s="1" customFormat="1" ht="45" customHeight="1" x14ac:dyDescent="0.15">
      <c r="A839" s="37">
        <v>700036</v>
      </c>
      <c r="B839" s="27" t="s">
        <v>503</v>
      </c>
      <c r="C839" s="20">
        <v>1611</v>
      </c>
      <c r="D839" s="27" t="s">
        <v>504</v>
      </c>
      <c r="E839" s="27" t="s">
        <v>72</v>
      </c>
      <c r="F839" s="27" t="s">
        <v>60</v>
      </c>
      <c r="G839" s="27" t="s">
        <v>61</v>
      </c>
      <c r="H839" s="27" t="s">
        <v>284</v>
      </c>
      <c r="I839" s="20">
        <v>56821</v>
      </c>
      <c r="J839" s="27" t="s">
        <v>725</v>
      </c>
      <c r="K839" s="34"/>
      <c r="L839" s="30"/>
      <c r="M839" s="30"/>
      <c r="N839" s="30"/>
      <c r="O839" s="30"/>
      <c r="P839" s="30"/>
      <c r="Q839" s="30">
        <v>300000</v>
      </c>
      <c r="R839" s="30"/>
      <c r="S839" s="30"/>
      <c r="T839" s="30"/>
      <c r="U839" s="30"/>
      <c r="V839" s="30"/>
      <c r="W839" s="30"/>
      <c r="X839" s="30">
        <v>300000</v>
      </c>
      <c r="Y839" s="30"/>
      <c r="Z839" s="26" t="s">
        <v>726</v>
      </c>
      <c r="AA839" s="27" t="s">
        <v>727</v>
      </c>
      <c r="AB839" s="27"/>
      <c r="AC839" s="26" t="s">
        <v>728</v>
      </c>
      <c r="AD839" s="26"/>
      <c r="AE839" s="27"/>
      <c r="AF839" s="27" t="s">
        <v>67</v>
      </c>
      <c r="AG839" s="27" t="s">
        <v>729</v>
      </c>
      <c r="AH839" s="27"/>
      <c r="AI839" s="27"/>
      <c r="AJ839" s="27"/>
      <c r="AK839" s="27" t="s">
        <v>70</v>
      </c>
      <c r="AL839" s="27"/>
      <c r="AM839" s="27"/>
    </row>
    <row r="840" spans="1:39" s="1" customFormat="1" ht="45" customHeight="1" x14ac:dyDescent="0.15">
      <c r="A840" s="37"/>
      <c r="B840" s="27"/>
      <c r="C840" s="20"/>
      <c r="D840" s="27"/>
      <c r="E840" s="27"/>
      <c r="F840" s="27"/>
      <c r="G840" s="27"/>
      <c r="H840" s="27"/>
      <c r="I840" s="20"/>
      <c r="J840" s="27"/>
      <c r="K840" s="34"/>
      <c r="L840" s="30"/>
      <c r="M840" s="30"/>
      <c r="N840" s="30"/>
      <c r="O840" s="30"/>
      <c r="P840" s="30"/>
      <c r="Q840" s="30"/>
      <c r="R840" s="30"/>
      <c r="S840" s="30"/>
      <c r="T840" s="30"/>
      <c r="U840" s="30"/>
      <c r="V840" s="30"/>
      <c r="W840" s="30"/>
      <c r="X840" s="30"/>
      <c r="Y840" s="30"/>
      <c r="Z840" s="26"/>
      <c r="AA840" s="27"/>
      <c r="AB840" s="27"/>
      <c r="AC840" s="26"/>
      <c r="AD840" s="26"/>
      <c r="AE840" s="27"/>
      <c r="AF840" s="27"/>
      <c r="AG840" s="27"/>
      <c r="AH840" s="27"/>
      <c r="AI840" s="27"/>
      <c r="AJ840" s="27"/>
      <c r="AK840" s="27"/>
      <c r="AL840" s="27"/>
      <c r="AM840" s="27"/>
    </row>
    <row r="841" spans="1:39" s="1" customFormat="1" ht="45" customHeight="1" x14ac:dyDescent="0.15">
      <c r="A841" s="18">
        <v>700036</v>
      </c>
      <c r="B841" s="4" t="s">
        <v>503</v>
      </c>
      <c r="C841" s="18">
        <v>1611</v>
      </c>
      <c r="D841" s="4" t="s">
        <v>504</v>
      </c>
      <c r="E841" s="4" t="s">
        <v>126</v>
      </c>
      <c r="F841" s="4" t="s">
        <v>60</v>
      </c>
      <c r="G841" s="4" t="s">
        <v>61</v>
      </c>
      <c r="H841" s="4" t="s">
        <v>284</v>
      </c>
      <c r="I841" s="18">
        <v>56822</v>
      </c>
      <c r="J841" s="4" t="s">
        <v>730</v>
      </c>
      <c r="K841" s="5"/>
      <c r="L841" s="6"/>
      <c r="M841" s="6"/>
      <c r="N841" s="6"/>
      <c r="O841" s="6"/>
      <c r="P841" s="6"/>
      <c r="Q841" s="6">
        <v>40000</v>
      </c>
      <c r="R841" s="6"/>
      <c r="S841" s="6"/>
      <c r="T841" s="6"/>
      <c r="U841" s="6"/>
      <c r="V841" s="6"/>
      <c r="W841" s="6"/>
      <c r="X841" s="6">
        <v>40000</v>
      </c>
      <c r="Y841" s="6"/>
      <c r="Z841" s="19" t="s">
        <v>731</v>
      </c>
      <c r="AA841" s="28" t="s">
        <v>732</v>
      </c>
      <c r="AB841" s="28"/>
      <c r="AC841" s="25" t="s">
        <v>733</v>
      </c>
      <c r="AD841" s="25"/>
      <c r="AE841" s="4"/>
      <c r="AF841" s="4" t="s">
        <v>67</v>
      </c>
      <c r="AG841" s="25" t="s">
        <v>734</v>
      </c>
      <c r="AH841" s="25"/>
      <c r="AI841" s="25"/>
      <c r="AJ841" s="25"/>
      <c r="AK841" s="28" t="s">
        <v>70</v>
      </c>
      <c r="AL841" s="28"/>
      <c r="AM841" s="28"/>
    </row>
    <row r="842" spans="1:39" s="1" customFormat="1" ht="45" customHeight="1" x14ac:dyDescent="0.15">
      <c r="A842" s="37">
        <v>700036</v>
      </c>
      <c r="B842" s="27" t="s">
        <v>503</v>
      </c>
      <c r="C842" s="20">
        <v>1611</v>
      </c>
      <c r="D842" s="27" t="s">
        <v>504</v>
      </c>
      <c r="E842" s="27" t="s">
        <v>59</v>
      </c>
      <c r="F842" s="27" t="s">
        <v>60</v>
      </c>
      <c r="G842" s="27" t="s">
        <v>61</v>
      </c>
      <c r="H842" s="27" t="s">
        <v>284</v>
      </c>
      <c r="I842" s="20">
        <v>56828</v>
      </c>
      <c r="J842" s="27" t="s">
        <v>739</v>
      </c>
      <c r="K842" s="34"/>
      <c r="L842" s="30"/>
      <c r="M842" s="30"/>
      <c r="N842" s="30"/>
      <c r="O842" s="30"/>
      <c r="P842" s="30"/>
      <c r="Q842" s="30">
        <v>410000</v>
      </c>
      <c r="R842" s="30"/>
      <c r="S842" s="30"/>
      <c r="T842" s="30"/>
      <c r="U842" s="30"/>
      <c r="V842" s="30"/>
      <c r="W842" s="30"/>
      <c r="X842" s="30">
        <v>410000</v>
      </c>
      <c r="Y842" s="30"/>
      <c r="Z842" s="26" t="s">
        <v>740</v>
      </c>
      <c r="AA842" s="27" t="s">
        <v>741</v>
      </c>
      <c r="AB842" s="27"/>
      <c r="AC842" s="26" t="s">
        <v>742</v>
      </c>
      <c r="AD842" s="26"/>
      <c r="AE842" s="27"/>
      <c r="AF842" s="27" t="s">
        <v>67</v>
      </c>
      <c r="AG842" s="26" t="s">
        <v>743</v>
      </c>
      <c r="AH842" s="26"/>
      <c r="AI842" s="26"/>
      <c r="AJ842" s="26"/>
      <c r="AK842" s="27" t="s">
        <v>70</v>
      </c>
      <c r="AL842" s="27"/>
      <c r="AM842" s="27"/>
    </row>
    <row r="843" spans="1:39" s="1" customFormat="1" ht="45" customHeight="1" x14ac:dyDescent="0.15">
      <c r="A843" s="37"/>
      <c r="B843" s="27"/>
      <c r="C843" s="20"/>
      <c r="D843" s="27"/>
      <c r="E843" s="27"/>
      <c r="F843" s="27"/>
      <c r="G843" s="27"/>
      <c r="H843" s="27"/>
      <c r="I843" s="20"/>
      <c r="J843" s="27"/>
      <c r="K843" s="34"/>
      <c r="L843" s="30"/>
      <c r="M843" s="30"/>
      <c r="N843" s="30"/>
      <c r="O843" s="30"/>
      <c r="P843" s="30"/>
      <c r="Q843" s="30"/>
      <c r="R843" s="30"/>
      <c r="S843" s="30"/>
      <c r="T843" s="30"/>
      <c r="U843" s="30"/>
      <c r="V843" s="30"/>
      <c r="W843" s="30"/>
      <c r="X843" s="30"/>
      <c r="Y843" s="30"/>
      <c r="Z843" s="26"/>
      <c r="AA843" s="27"/>
      <c r="AB843" s="27"/>
      <c r="AC843" s="26"/>
      <c r="AD843" s="26"/>
      <c r="AE843" s="27"/>
      <c r="AF843" s="27"/>
      <c r="AG843" s="26"/>
      <c r="AH843" s="26"/>
      <c r="AI843" s="26"/>
      <c r="AJ843" s="26"/>
      <c r="AK843" s="27"/>
      <c r="AL843" s="27"/>
      <c r="AM843" s="27"/>
    </row>
    <row r="844" spans="1:39" s="1" customFormat="1" ht="45" customHeight="1" x14ac:dyDescent="0.15">
      <c r="A844" s="37"/>
      <c r="B844" s="27"/>
      <c r="C844" s="20"/>
      <c r="D844" s="27"/>
      <c r="E844" s="27"/>
      <c r="F844" s="27"/>
      <c r="G844" s="27"/>
      <c r="H844" s="27"/>
      <c r="I844" s="20"/>
      <c r="J844" s="27"/>
      <c r="K844" s="34"/>
      <c r="L844" s="30"/>
      <c r="M844" s="30"/>
      <c r="N844" s="30"/>
      <c r="O844" s="30"/>
      <c r="P844" s="30"/>
      <c r="Q844" s="30"/>
      <c r="R844" s="30"/>
      <c r="S844" s="30"/>
      <c r="T844" s="30"/>
      <c r="U844" s="30"/>
      <c r="V844" s="30"/>
      <c r="W844" s="30"/>
      <c r="X844" s="30"/>
      <c r="Y844" s="30"/>
      <c r="Z844" s="26"/>
      <c r="AA844" s="27"/>
      <c r="AB844" s="27"/>
      <c r="AC844" s="26"/>
      <c r="AD844" s="26"/>
      <c r="AE844" s="27"/>
      <c r="AF844" s="27"/>
      <c r="AG844" s="26"/>
      <c r="AH844" s="26"/>
      <c r="AI844" s="26"/>
      <c r="AJ844" s="26"/>
      <c r="AK844" s="27"/>
      <c r="AL844" s="27"/>
      <c r="AM844" s="27"/>
    </row>
    <row r="845" spans="1:39" s="1" customFormat="1" ht="45" customHeight="1" x14ac:dyDescent="0.15">
      <c r="A845" s="36">
        <v>700036</v>
      </c>
      <c r="B845" s="28" t="s">
        <v>503</v>
      </c>
      <c r="C845" s="18">
        <v>1611</v>
      </c>
      <c r="D845" s="28" t="s">
        <v>504</v>
      </c>
      <c r="E845" s="28" t="s">
        <v>245</v>
      </c>
      <c r="F845" s="28" t="s">
        <v>60</v>
      </c>
      <c r="G845" s="28" t="s">
        <v>61</v>
      </c>
      <c r="H845" s="28" t="s">
        <v>284</v>
      </c>
      <c r="I845" s="18">
        <v>56829</v>
      </c>
      <c r="J845" s="28" t="s">
        <v>744</v>
      </c>
      <c r="K845" s="33"/>
      <c r="L845" s="29"/>
      <c r="M845" s="29"/>
      <c r="N845" s="29"/>
      <c r="O845" s="29"/>
      <c r="P845" s="29"/>
      <c r="Q845" s="29">
        <v>2000000</v>
      </c>
      <c r="R845" s="29"/>
      <c r="S845" s="29"/>
      <c r="T845" s="29"/>
      <c r="U845" s="29"/>
      <c r="V845" s="29"/>
      <c r="W845" s="29"/>
      <c r="X845" s="29">
        <v>2000000</v>
      </c>
      <c r="Y845" s="29"/>
      <c r="Z845" s="25" t="s">
        <v>745</v>
      </c>
      <c r="AA845" s="28" t="s">
        <v>746</v>
      </c>
      <c r="AB845" s="28"/>
      <c r="AC845" s="25" t="s">
        <v>747</v>
      </c>
      <c r="AD845" s="25"/>
      <c r="AE845" s="28"/>
      <c r="AF845" s="28" t="s">
        <v>67</v>
      </c>
      <c r="AG845" s="25" t="s">
        <v>748</v>
      </c>
      <c r="AH845" s="25"/>
      <c r="AI845" s="25"/>
      <c r="AJ845" s="25"/>
      <c r="AK845" s="28" t="s">
        <v>70</v>
      </c>
      <c r="AL845" s="28"/>
      <c r="AM845" s="28"/>
    </row>
    <row r="846" spans="1:39" s="1" customFormat="1" ht="45" customHeight="1" x14ac:dyDescent="0.15">
      <c r="A846" s="36"/>
      <c r="B846" s="28"/>
      <c r="C846" s="18"/>
      <c r="D846" s="28"/>
      <c r="E846" s="28"/>
      <c r="F846" s="28"/>
      <c r="G846" s="28"/>
      <c r="H846" s="28"/>
      <c r="I846" s="18"/>
      <c r="J846" s="28"/>
      <c r="K846" s="33"/>
      <c r="L846" s="29"/>
      <c r="M846" s="29"/>
      <c r="N846" s="29"/>
      <c r="O846" s="29"/>
      <c r="P846" s="29"/>
      <c r="Q846" s="29"/>
      <c r="R846" s="29"/>
      <c r="S846" s="29"/>
      <c r="T846" s="29"/>
      <c r="U846" s="29"/>
      <c r="V846" s="29"/>
      <c r="W846" s="29"/>
      <c r="X846" s="29"/>
      <c r="Y846" s="29"/>
      <c r="Z846" s="25"/>
      <c r="AA846" s="28"/>
      <c r="AB846" s="28"/>
      <c r="AC846" s="25"/>
      <c r="AD846" s="25"/>
      <c r="AE846" s="28"/>
      <c r="AF846" s="28"/>
      <c r="AG846" s="25"/>
      <c r="AH846" s="25"/>
      <c r="AI846" s="25"/>
      <c r="AJ846" s="25"/>
      <c r="AK846" s="28"/>
      <c r="AL846" s="28"/>
      <c r="AM846" s="28"/>
    </row>
    <row r="847" spans="1:39" s="1" customFormat="1" ht="45" customHeight="1" x14ac:dyDescent="0.15">
      <c r="A847" s="37">
        <v>700036</v>
      </c>
      <c r="B847" s="27" t="s">
        <v>503</v>
      </c>
      <c r="C847" s="20">
        <v>1611</v>
      </c>
      <c r="D847" s="27" t="s">
        <v>504</v>
      </c>
      <c r="E847" s="27" t="s">
        <v>335</v>
      </c>
      <c r="F847" s="27" t="s">
        <v>60</v>
      </c>
      <c r="G847" s="27" t="s">
        <v>61</v>
      </c>
      <c r="H847" s="27" t="s">
        <v>284</v>
      </c>
      <c r="I847" s="20">
        <v>56830</v>
      </c>
      <c r="J847" s="27" t="s">
        <v>749</v>
      </c>
      <c r="K847" s="34"/>
      <c r="L847" s="30"/>
      <c r="M847" s="30"/>
      <c r="N847" s="30"/>
      <c r="O847" s="30"/>
      <c r="P847" s="30"/>
      <c r="Q847" s="30">
        <v>300000</v>
      </c>
      <c r="R847" s="30"/>
      <c r="S847" s="30"/>
      <c r="T847" s="30"/>
      <c r="U847" s="30"/>
      <c r="V847" s="30"/>
      <c r="W847" s="30"/>
      <c r="X847" s="30">
        <v>300000</v>
      </c>
      <c r="Y847" s="30"/>
      <c r="Z847" s="26" t="s">
        <v>750</v>
      </c>
      <c r="AA847" s="27" t="s">
        <v>751</v>
      </c>
      <c r="AB847" s="27"/>
      <c r="AC847" s="26" t="s">
        <v>752</v>
      </c>
      <c r="AD847" s="26"/>
      <c r="AE847" s="27"/>
      <c r="AF847" s="27" t="s">
        <v>67</v>
      </c>
      <c r="AG847" s="26" t="s">
        <v>753</v>
      </c>
      <c r="AH847" s="26"/>
      <c r="AI847" s="26"/>
      <c r="AJ847" s="26"/>
      <c r="AK847" s="27" t="s">
        <v>70</v>
      </c>
      <c r="AL847" s="27"/>
      <c r="AM847" s="27"/>
    </row>
    <row r="848" spans="1:39" s="1" customFormat="1" ht="45" customHeight="1" x14ac:dyDescent="0.15">
      <c r="A848" s="37"/>
      <c r="B848" s="27"/>
      <c r="C848" s="20"/>
      <c r="D848" s="27"/>
      <c r="E848" s="27"/>
      <c r="F848" s="27"/>
      <c r="G848" s="27"/>
      <c r="H848" s="27"/>
      <c r="I848" s="20"/>
      <c r="J848" s="27"/>
      <c r="K848" s="34"/>
      <c r="L848" s="30"/>
      <c r="M848" s="30"/>
      <c r="N848" s="30"/>
      <c r="O848" s="30"/>
      <c r="P848" s="30"/>
      <c r="Q848" s="30"/>
      <c r="R848" s="30"/>
      <c r="S848" s="30"/>
      <c r="T848" s="30"/>
      <c r="U848" s="30"/>
      <c r="V848" s="30"/>
      <c r="W848" s="30"/>
      <c r="X848" s="30"/>
      <c r="Y848" s="30"/>
      <c r="Z848" s="26"/>
      <c r="AA848" s="27"/>
      <c r="AB848" s="27"/>
      <c r="AC848" s="26"/>
      <c r="AD848" s="26"/>
      <c r="AE848" s="27"/>
      <c r="AF848" s="27"/>
      <c r="AG848" s="26"/>
      <c r="AH848" s="26"/>
      <c r="AI848" s="26"/>
      <c r="AJ848" s="26"/>
      <c r="AK848" s="27"/>
      <c r="AL848" s="27"/>
      <c r="AM848" s="27"/>
    </row>
    <row r="849" spans="1:39" s="1" customFormat="1" ht="45" customHeight="1" x14ac:dyDescent="0.15">
      <c r="A849" s="18">
        <v>700036</v>
      </c>
      <c r="B849" s="4" t="s">
        <v>503</v>
      </c>
      <c r="C849" s="18">
        <v>1611</v>
      </c>
      <c r="D849" s="4" t="s">
        <v>504</v>
      </c>
      <c r="E849" s="4" t="s">
        <v>238</v>
      </c>
      <c r="F849" s="4" t="s">
        <v>60</v>
      </c>
      <c r="G849" s="4" t="s">
        <v>61</v>
      </c>
      <c r="H849" s="4" t="s">
        <v>83</v>
      </c>
      <c r="I849" s="18">
        <v>56847</v>
      </c>
      <c r="J849" s="4" t="s">
        <v>784</v>
      </c>
      <c r="K849" s="5"/>
      <c r="L849" s="6"/>
      <c r="M849" s="6"/>
      <c r="N849" s="6"/>
      <c r="O849" s="6"/>
      <c r="P849" s="6">
        <v>75000</v>
      </c>
      <c r="Q849" s="6"/>
      <c r="R849" s="6"/>
      <c r="S849" s="6"/>
      <c r="T849" s="6"/>
      <c r="U849" s="6"/>
      <c r="V849" s="6"/>
      <c r="W849" s="6"/>
      <c r="X849" s="6">
        <v>75000</v>
      </c>
      <c r="Y849" s="6"/>
      <c r="Z849" s="19" t="s">
        <v>785</v>
      </c>
      <c r="AA849" s="28" t="s">
        <v>786</v>
      </c>
      <c r="AB849" s="28"/>
      <c r="AC849" s="25" t="s">
        <v>787</v>
      </c>
      <c r="AD849" s="25"/>
      <c r="AE849" s="4"/>
      <c r="AF849" s="4" t="s">
        <v>67</v>
      </c>
      <c r="AG849" s="25" t="s">
        <v>788</v>
      </c>
      <c r="AH849" s="25"/>
      <c r="AI849" s="25"/>
      <c r="AJ849" s="25"/>
      <c r="AK849" s="28" t="s">
        <v>70</v>
      </c>
      <c r="AL849" s="28"/>
      <c r="AM849" s="28"/>
    </row>
    <row r="850" spans="1:39" s="1" customFormat="1" ht="45" customHeight="1" x14ac:dyDescent="0.15">
      <c r="A850" s="20">
        <v>700036</v>
      </c>
      <c r="B850" s="7" t="s">
        <v>503</v>
      </c>
      <c r="C850" s="20">
        <v>1611</v>
      </c>
      <c r="D850" s="7" t="s">
        <v>504</v>
      </c>
      <c r="E850" s="7" t="s">
        <v>103</v>
      </c>
      <c r="F850" s="7" t="s">
        <v>83</v>
      </c>
      <c r="G850" s="7" t="s">
        <v>89</v>
      </c>
      <c r="H850" s="7" t="s">
        <v>83</v>
      </c>
      <c r="I850" s="20">
        <v>57821</v>
      </c>
      <c r="J850" s="7" t="s">
        <v>2624</v>
      </c>
      <c r="K850" s="8"/>
      <c r="L850" s="9"/>
      <c r="M850" s="9"/>
      <c r="N850" s="9"/>
      <c r="O850" s="9"/>
      <c r="P850" s="9"/>
      <c r="Q850" s="9"/>
      <c r="R850" s="9"/>
      <c r="S850" s="9"/>
      <c r="T850" s="9"/>
      <c r="U850" s="9"/>
      <c r="V850" s="9"/>
      <c r="W850" s="9"/>
      <c r="X850" s="9"/>
      <c r="Y850" s="9">
        <v>12493473</v>
      </c>
      <c r="Z850" s="7" t="s">
        <v>2625</v>
      </c>
      <c r="AA850" s="27" t="s">
        <v>2626</v>
      </c>
      <c r="AB850" s="27"/>
      <c r="AC850" s="27" t="s">
        <v>2627</v>
      </c>
      <c r="AD850" s="27"/>
      <c r="AE850" s="7"/>
      <c r="AF850" s="7" t="s">
        <v>94</v>
      </c>
      <c r="AG850" s="27" t="s">
        <v>69</v>
      </c>
      <c r="AH850" s="27"/>
      <c r="AI850" s="27"/>
      <c r="AJ850" s="27"/>
      <c r="AK850" s="27" t="s">
        <v>83</v>
      </c>
      <c r="AL850" s="27"/>
      <c r="AM850" s="27"/>
    </row>
    <row r="851" spans="1:39" s="1" customFormat="1" ht="45" customHeight="1" x14ac:dyDescent="0.15">
      <c r="A851" s="36">
        <v>700036</v>
      </c>
      <c r="B851" s="28" t="s">
        <v>503</v>
      </c>
      <c r="C851" s="18">
        <v>1611</v>
      </c>
      <c r="D851" s="28" t="s">
        <v>504</v>
      </c>
      <c r="E851" s="28" t="s">
        <v>103</v>
      </c>
      <c r="F851" s="28" t="s">
        <v>60</v>
      </c>
      <c r="G851" s="28" t="s">
        <v>61</v>
      </c>
      <c r="H851" s="28" t="s">
        <v>83</v>
      </c>
      <c r="I851" s="18">
        <v>57878</v>
      </c>
      <c r="J851" s="28" t="s">
        <v>2661</v>
      </c>
      <c r="K851" s="33">
        <v>40</v>
      </c>
      <c r="L851" s="29">
        <v>4115659</v>
      </c>
      <c r="M851" s="29">
        <v>875515</v>
      </c>
      <c r="N851" s="29">
        <v>415127</v>
      </c>
      <c r="O851" s="29">
        <v>1680</v>
      </c>
      <c r="P851" s="29">
        <v>840</v>
      </c>
      <c r="Q851" s="29">
        <v>84800</v>
      </c>
      <c r="R851" s="29">
        <v>2100</v>
      </c>
      <c r="S851" s="29"/>
      <c r="T851" s="29"/>
      <c r="U851" s="29"/>
      <c r="V851" s="29"/>
      <c r="W851" s="29"/>
      <c r="X851" s="29">
        <v>5495721</v>
      </c>
      <c r="Y851" s="29"/>
      <c r="Z851" s="25" t="s">
        <v>2662</v>
      </c>
      <c r="AA851" s="28" t="s">
        <v>2663</v>
      </c>
      <c r="AB851" s="28"/>
      <c r="AC851" s="28" t="s">
        <v>2664</v>
      </c>
      <c r="AD851" s="28"/>
      <c r="AE851" s="28"/>
      <c r="AF851" s="28" t="s">
        <v>67</v>
      </c>
      <c r="AG851" s="28" t="s">
        <v>3000</v>
      </c>
      <c r="AH851" s="28"/>
      <c r="AI851" s="28"/>
      <c r="AJ851" s="28"/>
      <c r="AK851" s="28" t="s">
        <v>179</v>
      </c>
      <c r="AL851" s="28"/>
      <c r="AM851" s="28"/>
    </row>
    <row r="852" spans="1:39" s="1" customFormat="1" ht="45" customHeight="1" x14ac:dyDescent="0.15">
      <c r="A852" s="36"/>
      <c r="B852" s="28"/>
      <c r="C852" s="18"/>
      <c r="D852" s="28"/>
      <c r="E852" s="28"/>
      <c r="F852" s="28"/>
      <c r="G852" s="28"/>
      <c r="H852" s="28"/>
      <c r="I852" s="18"/>
      <c r="J852" s="28"/>
      <c r="K852" s="33"/>
      <c r="L852" s="29"/>
      <c r="M852" s="29"/>
      <c r="N852" s="29"/>
      <c r="O852" s="29"/>
      <c r="P852" s="29"/>
      <c r="Q852" s="29"/>
      <c r="R852" s="29"/>
      <c r="S852" s="29"/>
      <c r="T852" s="29"/>
      <c r="U852" s="29"/>
      <c r="V852" s="29"/>
      <c r="W852" s="29"/>
      <c r="X852" s="29"/>
      <c r="Y852" s="29"/>
      <c r="Z852" s="25"/>
      <c r="AA852" s="28"/>
      <c r="AB852" s="28"/>
      <c r="AC852" s="28"/>
      <c r="AD852" s="28"/>
      <c r="AE852" s="28"/>
      <c r="AF852" s="28"/>
      <c r="AG852" s="28"/>
      <c r="AH852" s="28"/>
      <c r="AI852" s="28"/>
      <c r="AJ852" s="28"/>
      <c r="AK852" s="28"/>
      <c r="AL852" s="28"/>
      <c r="AM852" s="28"/>
    </row>
    <row r="853" spans="1:39" s="1" customFormat="1" ht="45" customHeight="1" x14ac:dyDescent="0.15">
      <c r="A853" s="20">
        <v>700036</v>
      </c>
      <c r="B853" s="7" t="s">
        <v>503</v>
      </c>
      <c r="C853" s="20">
        <v>1611</v>
      </c>
      <c r="D853" s="7" t="s">
        <v>504</v>
      </c>
      <c r="E853" s="7" t="s">
        <v>83</v>
      </c>
      <c r="F853" s="7" t="s">
        <v>83</v>
      </c>
      <c r="G853" s="7" t="s">
        <v>83</v>
      </c>
      <c r="H853" s="7" t="s">
        <v>83</v>
      </c>
      <c r="I853" s="20">
        <v>57890</v>
      </c>
      <c r="J853" s="7" t="s">
        <v>2677</v>
      </c>
      <c r="K853" s="8"/>
      <c r="L853" s="9"/>
      <c r="M853" s="9"/>
      <c r="N853" s="9"/>
      <c r="O853" s="9"/>
      <c r="P853" s="9"/>
      <c r="Q853" s="9"/>
      <c r="R853" s="9"/>
      <c r="S853" s="9"/>
      <c r="T853" s="9"/>
      <c r="U853" s="9"/>
      <c r="V853" s="9"/>
      <c r="W853" s="9"/>
      <c r="X853" s="9"/>
      <c r="Y853" s="9">
        <v>7000000</v>
      </c>
      <c r="Z853" s="7" t="s">
        <v>2678</v>
      </c>
      <c r="AA853" s="27" t="s">
        <v>2679</v>
      </c>
      <c r="AB853" s="27"/>
      <c r="AC853" s="27" t="s">
        <v>2679</v>
      </c>
      <c r="AD853" s="27"/>
      <c r="AE853" s="7"/>
      <c r="AF853" s="7" t="s">
        <v>94</v>
      </c>
      <c r="AG853" s="27"/>
      <c r="AH853" s="27"/>
      <c r="AI853" s="27"/>
      <c r="AJ853" s="27"/>
      <c r="AK853" s="27" t="s">
        <v>83</v>
      </c>
      <c r="AL853" s="27"/>
      <c r="AM853" s="27"/>
    </row>
    <row r="854" spans="1:39" s="1" customFormat="1" ht="45" customHeight="1" x14ac:dyDescent="0.15">
      <c r="A854" s="36">
        <v>700036</v>
      </c>
      <c r="B854" s="28" t="s">
        <v>503</v>
      </c>
      <c r="C854" s="18">
        <v>1611</v>
      </c>
      <c r="D854" s="28" t="s">
        <v>504</v>
      </c>
      <c r="E854" s="28" t="s">
        <v>103</v>
      </c>
      <c r="F854" s="28" t="s">
        <v>83</v>
      </c>
      <c r="G854" s="28" t="s">
        <v>61</v>
      </c>
      <c r="H854" s="28" t="s">
        <v>83</v>
      </c>
      <c r="I854" s="18">
        <v>57891</v>
      </c>
      <c r="J854" s="28" t="s">
        <v>2680</v>
      </c>
      <c r="K854" s="33"/>
      <c r="L854" s="29"/>
      <c r="M854" s="29"/>
      <c r="N854" s="29"/>
      <c r="O854" s="29"/>
      <c r="P854" s="29">
        <v>3000000</v>
      </c>
      <c r="Q854" s="29"/>
      <c r="R854" s="29"/>
      <c r="S854" s="29"/>
      <c r="T854" s="29"/>
      <c r="U854" s="29"/>
      <c r="V854" s="29"/>
      <c r="W854" s="29"/>
      <c r="X854" s="29">
        <v>3000000</v>
      </c>
      <c r="Y854" s="29"/>
      <c r="Z854" s="25" t="s">
        <v>2681</v>
      </c>
      <c r="AA854" s="28" t="s">
        <v>2682</v>
      </c>
      <c r="AB854" s="28"/>
      <c r="AC854" s="25" t="s">
        <v>2683</v>
      </c>
      <c r="AD854" s="25"/>
      <c r="AE854" s="28"/>
      <c r="AF854" s="28" t="s">
        <v>67</v>
      </c>
      <c r="AG854" s="28" t="s">
        <v>2684</v>
      </c>
      <c r="AH854" s="28"/>
      <c r="AI854" s="28"/>
      <c r="AJ854" s="28"/>
      <c r="AK854" s="28" t="s">
        <v>83</v>
      </c>
      <c r="AL854" s="28"/>
      <c r="AM854" s="28"/>
    </row>
    <row r="855" spans="1:39" s="1" customFormat="1" ht="45" customHeight="1" x14ac:dyDescent="0.15">
      <c r="A855" s="36"/>
      <c r="B855" s="28"/>
      <c r="C855" s="18"/>
      <c r="D855" s="28"/>
      <c r="E855" s="28"/>
      <c r="F855" s="28"/>
      <c r="G855" s="28"/>
      <c r="H855" s="28"/>
      <c r="I855" s="18"/>
      <c r="J855" s="28"/>
      <c r="K855" s="33"/>
      <c r="L855" s="29"/>
      <c r="M855" s="29"/>
      <c r="N855" s="29"/>
      <c r="O855" s="29"/>
      <c r="P855" s="29"/>
      <c r="Q855" s="29"/>
      <c r="R855" s="29"/>
      <c r="S855" s="29"/>
      <c r="T855" s="29"/>
      <c r="U855" s="29"/>
      <c r="V855" s="29"/>
      <c r="W855" s="29"/>
      <c r="X855" s="29"/>
      <c r="Y855" s="29"/>
      <c r="Z855" s="25"/>
      <c r="AA855" s="28"/>
      <c r="AB855" s="28"/>
      <c r="AC855" s="25"/>
      <c r="AD855" s="25"/>
      <c r="AE855" s="28"/>
      <c r="AF855" s="28"/>
      <c r="AG855" s="28"/>
      <c r="AH855" s="28"/>
      <c r="AI855" s="28"/>
      <c r="AJ855" s="28"/>
      <c r="AK855" s="28"/>
      <c r="AL855" s="28"/>
      <c r="AM855" s="28"/>
    </row>
    <row r="856" spans="1:39" s="1" customFormat="1" ht="45" customHeight="1" x14ac:dyDescent="0.15">
      <c r="A856" s="36"/>
      <c r="B856" s="28"/>
      <c r="C856" s="18"/>
      <c r="D856" s="28"/>
      <c r="E856" s="28"/>
      <c r="F856" s="28"/>
      <c r="G856" s="28"/>
      <c r="H856" s="28"/>
      <c r="I856" s="18"/>
      <c r="J856" s="28"/>
      <c r="K856" s="33"/>
      <c r="L856" s="29"/>
      <c r="M856" s="29"/>
      <c r="N856" s="29"/>
      <c r="O856" s="29"/>
      <c r="P856" s="29"/>
      <c r="Q856" s="29"/>
      <c r="R856" s="29"/>
      <c r="S856" s="29"/>
      <c r="T856" s="29"/>
      <c r="U856" s="29"/>
      <c r="V856" s="29"/>
      <c r="W856" s="29"/>
      <c r="X856" s="29"/>
      <c r="Y856" s="29"/>
      <c r="Z856" s="25"/>
      <c r="AA856" s="28"/>
      <c r="AB856" s="28"/>
      <c r="AC856" s="25"/>
      <c r="AD856" s="25"/>
      <c r="AE856" s="28"/>
      <c r="AF856" s="28"/>
      <c r="AG856" s="28"/>
      <c r="AH856" s="28"/>
      <c r="AI856" s="28"/>
      <c r="AJ856" s="28"/>
      <c r="AK856" s="28"/>
      <c r="AL856" s="28"/>
      <c r="AM856" s="28"/>
    </row>
    <row r="857" spans="1:39" s="1" customFormat="1" ht="45" customHeight="1" x14ac:dyDescent="0.15">
      <c r="A857" s="20">
        <v>700036</v>
      </c>
      <c r="B857" s="7" t="s">
        <v>503</v>
      </c>
      <c r="C857" s="20">
        <v>1611</v>
      </c>
      <c r="D857" s="7" t="s">
        <v>504</v>
      </c>
      <c r="E857" s="7" t="s">
        <v>72</v>
      </c>
      <c r="F857" s="7" t="s">
        <v>83</v>
      </c>
      <c r="G857" s="7" t="s">
        <v>61</v>
      </c>
      <c r="H857" s="7" t="s">
        <v>83</v>
      </c>
      <c r="I857" s="20">
        <v>57892</v>
      </c>
      <c r="J857" s="7" t="s">
        <v>2687</v>
      </c>
      <c r="K857" s="8"/>
      <c r="L857" s="9"/>
      <c r="M857" s="9"/>
      <c r="N857" s="9"/>
      <c r="O857" s="9"/>
      <c r="P857" s="9">
        <v>250000</v>
      </c>
      <c r="Q857" s="9"/>
      <c r="R857" s="9"/>
      <c r="S857" s="9"/>
      <c r="T857" s="9"/>
      <c r="U857" s="9"/>
      <c r="V857" s="9"/>
      <c r="W857" s="9"/>
      <c r="X857" s="9">
        <v>250000</v>
      </c>
      <c r="Y857" s="9"/>
      <c r="Z857" s="7" t="s">
        <v>2688</v>
      </c>
      <c r="AA857" s="27" t="s">
        <v>2689</v>
      </c>
      <c r="AB857" s="27"/>
      <c r="AC857" s="27" t="s">
        <v>2690</v>
      </c>
      <c r="AD857" s="27"/>
      <c r="AE857" s="7"/>
      <c r="AF857" s="7" t="s">
        <v>67</v>
      </c>
      <c r="AG857" s="26" t="s">
        <v>2691</v>
      </c>
      <c r="AH857" s="26"/>
      <c r="AI857" s="26"/>
      <c r="AJ857" s="26"/>
      <c r="AK857" s="27" t="s">
        <v>70</v>
      </c>
      <c r="AL857" s="27"/>
      <c r="AM857" s="27"/>
    </row>
    <row r="858" spans="1:39" s="1" customFormat="1" ht="45" customHeight="1" x14ac:dyDescent="0.15">
      <c r="A858" s="18">
        <v>700036</v>
      </c>
      <c r="B858" s="4" t="s">
        <v>503</v>
      </c>
      <c r="C858" s="18">
        <v>1611</v>
      </c>
      <c r="D858" s="4" t="s">
        <v>504</v>
      </c>
      <c r="E858" s="4" t="s">
        <v>103</v>
      </c>
      <c r="F858" s="4" t="s">
        <v>83</v>
      </c>
      <c r="G858" s="4" t="s">
        <v>61</v>
      </c>
      <c r="H858" s="4" t="s">
        <v>83</v>
      </c>
      <c r="I858" s="18">
        <v>57893</v>
      </c>
      <c r="J858" s="4" t="s">
        <v>2692</v>
      </c>
      <c r="K858" s="5"/>
      <c r="L858" s="6"/>
      <c r="M858" s="6"/>
      <c r="N858" s="6"/>
      <c r="O858" s="6"/>
      <c r="P858" s="6">
        <v>56825</v>
      </c>
      <c r="Q858" s="6"/>
      <c r="R858" s="6"/>
      <c r="S858" s="6"/>
      <c r="T858" s="6"/>
      <c r="U858" s="6"/>
      <c r="V858" s="6"/>
      <c r="W858" s="6"/>
      <c r="X858" s="6">
        <v>56825</v>
      </c>
      <c r="Y858" s="6"/>
      <c r="Z858" s="4" t="s">
        <v>2693</v>
      </c>
      <c r="AA858" s="28" t="s">
        <v>2672</v>
      </c>
      <c r="AB858" s="28"/>
      <c r="AC858" s="25" t="s">
        <v>2694</v>
      </c>
      <c r="AD858" s="25"/>
      <c r="AE858" s="4"/>
      <c r="AF858" s="4" t="s">
        <v>94</v>
      </c>
      <c r="AG858" s="28" t="s">
        <v>69</v>
      </c>
      <c r="AH858" s="28"/>
      <c r="AI858" s="28"/>
      <c r="AJ858" s="28"/>
      <c r="AK858" s="28" t="s">
        <v>83</v>
      </c>
      <c r="AL858" s="28"/>
      <c r="AM858" s="28"/>
    </row>
    <row r="859" spans="1:39" s="1" customFormat="1" ht="45" customHeight="1" x14ac:dyDescent="0.15">
      <c r="A859" s="20">
        <v>700036</v>
      </c>
      <c r="B859" s="7" t="s">
        <v>503</v>
      </c>
      <c r="C859" s="20">
        <v>1611</v>
      </c>
      <c r="D859" s="7" t="s">
        <v>504</v>
      </c>
      <c r="E859" s="7" t="s">
        <v>103</v>
      </c>
      <c r="F859" s="7" t="s">
        <v>83</v>
      </c>
      <c r="G859" s="7" t="s">
        <v>61</v>
      </c>
      <c r="H859" s="7" t="s">
        <v>83</v>
      </c>
      <c r="I859" s="20">
        <v>57895</v>
      </c>
      <c r="J859" s="7" t="s">
        <v>2698</v>
      </c>
      <c r="K859" s="8"/>
      <c r="L859" s="9"/>
      <c r="M859" s="9"/>
      <c r="N859" s="9"/>
      <c r="O859" s="9"/>
      <c r="P859" s="9">
        <v>255633</v>
      </c>
      <c r="Q859" s="9"/>
      <c r="R859" s="9"/>
      <c r="S859" s="9"/>
      <c r="T859" s="9"/>
      <c r="U859" s="9"/>
      <c r="V859" s="9"/>
      <c r="W859" s="9"/>
      <c r="X859" s="9">
        <v>255633</v>
      </c>
      <c r="Y859" s="9"/>
      <c r="Z859" s="7" t="s">
        <v>2699</v>
      </c>
      <c r="AA859" s="27" t="s">
        <v>2700</v>
      </c>
      <c r="AB859" s="27"/>
      <c r="AC859" s="27" t="s">
        <v>2701</v>
      </c>
      <c r="AD859" s="27"/>
      <c r="AE859" s="7"/>
      <c r="AF859" s="7" t="s">
        <v>94</v>
      </c>
      <c r="AG859" s="27" t="s">
        <v>69</v>
      </c>
      <c r="AH859" s="27"/>
      <c r="AI859" s="27"/>
      <c r="AJ859" s="27"/>
      <c r="AK859" s="27" t="s">
        <v>70</v>
      </c>
      <c r="AL859" s="27"/>
      <c r="AM859" s="27"/>
    </row>
    <row r="860" spans="1:39" s="1" customFormat="1" ht="45" customHeight="1" x14ac:dyDescent="0.15">
      <c r="A860" s="18">
        <v>700036</v>
      </c>
      <c r="B860" s="4" t="s">
        <v>503</v>
      </c>
      <c r="C860" s="18">
        <v>1611</v>
      </c>
      <c r="D860" s="4" t="s">
        <v>504</v>
      </c>
      <c r="E860" s="4" t="s">
        <v>465</v>
      </c>
      <c r="F860" s="4" t="s">
        <v>60</v>
      </c>
      <c r="G860" s="4" t="s">
        <v>104</v>
      </c>
      <c r="H860" s="4" t="s">
        <v>284</v>
      </c>
      <c r="I860" s="18">
        <v>57897</v>
      </c>
      <c r="J860" s="4" t="s">
        <v>2706</v>
      </c>
      <c r="K860" s="5"/>
      <c r="L860" s="6"/>
      <c r="M860" s="6"/>
      <c r="N860" s="6"/>
      <c r="O860" s="6"/>
      <c r="P860" s="6"/>
      <c r="Q860" s="6">
        <v>20000</v>
      </c>
      <c r="R860" s="6"/>
      <c r="S860" s="6"/>
      <c r="T860" s="6"/>
      <c r="U860" s="6"/>
      <c r="V860" s="6"/>
      <c r="W860" s="6"/>
      <c r="X860" s="6">
        <v>20000</v>
      </c>
      <c r="Y860" s="6"/>
      <c r="Z860" s="19" t="s">
        <v>2707</v>
      </c>
      <c r="AA860" s="28" t="s">
        <v>2708</v>
      </c>
      <c r="AB860" s="28"/>
      <c r="AC860" s="25" t="s">
        <v>2709</v>
      </c>
      <c r="AD860" s="25"/>
      <c r="AE860" s="4"/>
      <c r="AF860" s="4" t="s">
        <v>67</v>
      </c>
      <c r="AG860" s="25" t="s">
        <v>2710</v>
      </c>
      <c r="AH860" s="25"/>
      <c r="AI860" s="25"/>
      <c r="AJ860" s="25"/>
      <c r="AK860" s="28" t="s">
        <v>179</v>
      </c>
      <c r="AL860" s="28"/>
      <c r="AM860" s="28"/>
    </row>
    <row r="861" spans="1:39" s="1" customFormat="1" ht="45" customHeight="1" x14ac:dyDescent="0.15">
      <c r="A861" s="37">
        <v>700036</v>
      </c>
      <c r="B861" s="27" t="s">
        <v>503</v>
      </c>
      <c r="C861" s="20">
        <v>1611</v>
      </c>
      <c r="D861" s="27" t="s">
        <v>504</v>
      </c>
      <c r="E861" s="27" t="s">
        <v>293</v>
      </c>
      <c r="F861" s="27" t="s">
        <v>60</v>
      </c>
      <c r="G861" s="27" t="s">
        <v>104</v>
      </c>
      <c r="H861" s="27" t="s">
        <v>284</v>
      </c>
      <c r="I861" s="20">
        <v>57898</v>
      </c>
      <c r="J861" s="27" t="s">
        <v>2711</v>
      </c>
      <c r="K861" s="34"/>
      <c r="L861" s="30"/>
      <c r="M861" s="30"/>
      <c r="N861" s="30"/>
      <c r="O861" s="30"/>
      <c r="P861" s="30"/>
      <c r="Q861" s="30">
        <v>20000</v>
      </c>
      <c r="R861" s="30"/>
      <c r="S861" s="30"/>
      <c r="T861" s="30"/>
      <c r="U861" s="30"/>
      <c r="V861" s="30"/>
      <c r="W861" s="30"/>
      <c r="X861" s="30">
        <v>20000</v>
      </c>
      <c r="Y861" s="30"/>
      <c r="Z861" s="26" t="s">
        <v>2712</v>
      </c>
      <c r="AA861" s="27" t="s">
        <v>2713</v>
      </c>
      <c r="AB861" s="27"/>
      <c r="AC861" s="26" t="s">
        <v>2714</v>
      </c>
      <c r="AD861" s="26"/>
      <c r="AE861" s="27"/>
      <c r="AF861" s="27" t="s">
        <v>67</v>
      </c>
      <c r="AG861" s="27"/>
      <c r="AH861" s="27"/>
      <c r="AI861" s="27"/>
      <c r="AJ861" s="27"/>
      <c r="AK861" s="27" t="s">
        <v>179</v>
      </c>
      <c r="AL861" s="27"/>
      <c r="AM861" s="27"/>
    </row>
    <row r="862" spans="1:39" s="1" customFormat="1" ht="45" customHeight="1" x14ac:dyDescent="0.15">
      <c r="A862" s="37"/>
      <c r="B862" s="27"/>
      <c r="C862" s="20"/>
      <c r="D862" s="27"/>
      <c r="E862" s="27"/>
      <c r="F862" s="27"/>
      <c r="G862" s="27"/>
      <c r="H862" s="27"/>
      <c r="I862" s="20"/>
      <c r="J862" s="27"/>
      <c r="K862" s="34"/>
      <c r="L862" s="30"/>
      <c r="M862" s="30"/>
      <c r="N862" s="30"/>
      <c r="O862" s="30"/>
      <c r="P862" s="30"/>
      <c r="Q862" s="30"/>
      <c r="R862" s="30"/>
      <c r="S862" s="30"/>
      <c r="T862" s="30"/>
      <c r="U862" s="30"/>
      <c r="V862" s="30"/>
      <c r="W862" s="30"/>
      <c r="X862" s="30"/>
      <c r="Y862" s="30"/>
      <c r="Z862" s="26"/>
      <c r="AA862" s="27"/>
      <c r="AB862" s="27"/>
      <c r="AC862" s="26"/>
      <c r="AD862" s="26"/>
      <c r="AE862" s="27"/>
      <c r="AF862" s="27"/>
      <c r="AG862" s="27"/>
      <c r="AH862" s="27"/>
      <c r="AI862" s="27"/>
      <c r="AJ862" s="27"/>
      <c r="AK862" s="27"/>
      <c r="AL862" s="27"/>
      <c r="AM862" s="27"/>
    </row>
    <row r="863" spans="1:39" s="1" customFormat="1" ht="45" customHeight="1" x14ac:dyDescent="0.15">
      <c r="A863" s="18">
        <v>700036</v>
      </c>
      <c r="B863" s="4" t="s">
        <v>503</v>
      </c>
      <c r="C863" s="18">
        <v>1611</v>
      </c>
      <c r="D863" s="4" t="s">
        <v>504</v>
      </c>
      <c r="E863" s="4" t="s">
        <v>302</v>
      </c>
      <c r="F863" s="4" t="s">
        <v>60</v>
      </c>
      <c r="G863" s="4" t="s">
        <v>104</v>
      </c>
      <c r="H863" s="4" t="s">
        <v>284</v>
      </c>
      <c r="I863" s="18">
        <v>57899</v>
      </c>
      <c r="J863" s="4" t="s">
        <v>2715</v>
      </c>
      <c r="K863" s="5"/>
      <c r="L863" s="6"/>
      <c r="M863" s="6"/>
      <c r="N863" s="6"/>
      <c r="O863" s="6"/>
      <c r="P863" s="6"/>
      <c r="Q863" s="6">
        <v>25000</v>
      </c>
      <c r="R863" s="6"/>
      <c r="S863" s="6"/>
      <c r="T863" s="6"/>
      <c r="U863" s="6"/>
      <c r="V863" s="6"/>
      <c r="W863" s="6"/>
      <c r="X863" s="6">
        <v>25000</v>
      </c>
      <c r="Y863" s="6"/>
      <c r="Z863" s="4" t="s">
        <v>2716</v>
      </c>
      <c r="AA863" s="28" t="s">
        <v>2717</v>
      </c>
      <c r="AB863" s="28"/>
      <c r="AC863" s="25" t="s">
        <v>2718</v>
      </c>
      <c r="AD863" s="25"/>
      <c r="AE863" s="4"/>
      <c r="AF863" s="4" t="s">
        <v>67</v>
      </c>
      <c r="AG863" s="25" t="s">
        <v>2719</v>
      </c>
      <c r="AH863" s="25"/>
      <c r="AI863" s="25"/>
      <c r="AJ863" s="25"/>
      <c r="AK863" s="28" t="s">
        <v>179</v>
      </c>
      <c r="AL863" s="28"/>
      <c r="AM863" s="28"/>
    </row>
    <row r="864" spans="1:39" s="1" customFormat="1" ht="45" customHeight="1" x14ac:dyDescent="0.15">
      <c r="A864" s="20">
        <v>700036</v>
      </c>
      <c r="B864" s="7" t="s">
        <v>503</v>
      </c>
      <c r="C864" s="20">
        <v>1611</v>
      </c>
      <c r="D864" s="7" t="s">
        <v>504</v>
      </c>
      <c r="E864" s="7" t="s">
        <v>302</v>
      </c>
      <c r="F864" s="7" t="s">
        <v>60</v>
      </c>
      <c r="G864" s="7" t="s">
        <v>104</v>
      </c>
      <c r="H864" s="7" t="s">
        <v>284</v>
      </c>
      <c r="I864" s="20">
        <v>57900</v>
      </c>
      <c r="J864" s="7" t="s">
        <v>2720</v>
      </c>
      <c r="K864" s="8"/>
      <c r="L864" s="9"/>
      <c r="M864" s="9"/>
      <c r="N864" s="9"/>
      <c r="O864" s="9"/>
      <c r="P864" s="9"/>
      <c r="Q864" s="9">
        <v>25000</v>
      </c>
      <c r="R864" s="9"/>
      <c r="S864" s="9"/>
      <c r="T864" s="9"/>
      <c r="U864" s="9"/>
      <c r="V864" s="9"/>
      <c r="W864" s="9"/>
      <c r="X864" s="9">
        <v>25000</v>
      </c>
      <c r="Y864" s="9"/>
      <c r="Z864" s="21" t="s">
        <v>2721</v>
      </c>
      <c r="AA864" s="26" t="s">
        <v>2722</v>
      </c>
      <c r="AB864" s="26"/>
      <c r="AC864" s="26" t="s">
        <v>2723</v>
      </c>
      <c r="AD864" s="26"/>
      <c r="AE864" s="7"/>
      <c r="AF864" s="7" t="s">
        <v>67</v>
      </c>
      <c r="AG864" s="26" t="s">
        <v>2724</v>
      </c>
      <c r="AH864" s="26"/>
      <c r="AI864" s="26"/>
      <c r="AJ864" s="26"/>
      <c r="AK864" s="27" t="s">
        <v>179</v>
      </c>
      <c r="AL864" s="27"/>
      <c r="AM864" s="27"/>
    </row>
    <row r="865" spans="1:39" s="1" customFormat="1" ht="45" customHeight="1" x14ac:dyDescent="0.15">
      <c r="A865" s="18">
        <v>700036</v>
      </c>
      <c r="B865" s="4" t="s">
        <v>503</v>
      </c>
      <c r="C865" s="18">
        <v>1611</v>
      </c>
      <c r="D865" s="4" t="s">
        <v>504</v>
      </c>
      <c r="E865" s="4" t="s">
        <v>83</v>
      </c>
      <c r="F865" s="4" t="s">
        <v>83</v>
      </c>
      <c r="G865" s="4" t="s">
        <v>83</v>
      </c>
      <c r="H865" s="4" t="s">
        <v>83</v>
      </c>
      <c r="I865" s="18">
        <v>58081</v>
      </c>
      <c r="J865" s="4" t="s">
        <v>2892</v>
      </c>
      <c r="K865" s="5"/>
      <c r="L865" s="14">
        <v>-500000</v>
      </c>
      <c r="M865" s="6"/>
      <c r="N865" s="6"/>
      <c r="O865" s="6"/>
      <c r="P865" s="6"/>
      <c r="Q865" s="6"/>
      <c r="R865" s="6"/>
      <c r="S865" s="6"/>
      <c r="T865" s="6"/>
      <c r="U865" s="6"/>
      <c r="V865" s="6"/>
      <c r="W865" s="6"/>
      <c r="X865" s="14">
        <v>-500000</v>
      </c>
      <c r="Y865" s="6"/>
      <c r="Z865" s="4" t="s">
        <v>2893</v>
      </c>
      <c r="AA865" s="28" t="s">
        <v>2890</v>
      </c>
      <c r="AB865" s="28"/>
      <c r="AC865" s="28"/>
      <c r="AD865" s="28"/>
      <c r="AE865" s="4"/>
      <c r="AF865" s="4"/>
      <c r="AG865" s="28"/>
      <c r="AH865" s="28"/>
      <c r="AI865" s="28"/>
      <c r="AJ865" s="28"/>
      <c r="AK865" s="28" t="s">
        <v>83</v>
      </c>
      <c r="AL865" s="28"/>
      <c r="AM865" s="28"/>
    </row>
    <row r="866" spans="1:39" s="1" customFormat="1" ht="45" customHeight="1" x14ac:dyDescent="0.15">
      <c r="A866" s="22"/>
      <c r="B866" s="22"/>
      <c r="C866" s="48"/>
      <c r="D866" s="22"/>
      <c r="E866" s="22"/>
      <c r="F866" s="22"/>
      <c r="G866" s="23" t="s">
        <v>3022</v>
      </c>
      <c r="H866" s="22"/>
      <c r="I866" s="48"/>
      <c r="J866" s="22"/>
      <c r="K866" s="10">
        <v>40</v>
      </c>
      <c r="L866" s="11">
        <v>3615659</v>
      </c>
      <c r="M866" s="11">
        <v>875515</v>
      </c>
      <c r="N866" s="11">
        <v>415127</v>
      </c>
      <c r="O866" s="11">
        <v>1680</v>
      </c>
      <c r="P866" s="11">
        <v>3638298</v>
      </c>
      <c r="Q866" s="11">
        <v>3504800</v>
      </c>
      <c r="R866" s="11">
        <v>2100</v>
      </c>
      <c r="S866" s="11"/>
      <c r="T866" s="11"/>
      <c r="U866" s="11"/>
      <c r="V866" s="11"/>
      <c r="W866" s="11"/>
      <c r="X866" s="11">
        <v>12053179</v>
      </c>
      <c r="Y866" s="11">
        <v>19493473</v>
      </c>
      <c r="Z866" s="22"/>
      <c r="AA866" s="40"/>
      <c r="AB866" s="40"/>
      <c r="AC866" s="40"/>
      <c r="AD866" s="40"/>
      <c r="AE866" s="22"/>
      <c r="AF866" s="22"/>
      <c r="AG866" s="40"/>
      <c r="AH866" s="40"/>
      <c r="AI866" s="40"/>
      <c r="AJ866" s="40"/>
      <c r="AK866" s="40"/>
      <c r="AL866" s="40"/>
      <c r="AM866" s="40"/>
    </row>
    <row r="867" spans="1:39" s="1" customFormat="1" ht="45" customHeight="1" x14ac:dyDescent="0.2">
      <c r="A867" s="43" t="s">
        <v>3024</v>
      </c>
      <c r="B867" s="43"/>
      <c r="C867" s="47"/>
      <c r="D867" s="43"/>
      <c r="E867" s="43"/>
      <c r="I867" s="46"/>
    </row>
    <row r="868" spans="1:39" s="1" customFormat="1" ht="45" customHeight="1" x14ac:dyDescent="0.15">
      <c r="C868" s="46"/>
      <c r="I868" s="46"/>
    </row>
    <row r="869" spans="1:39" s="1" customFormat="1" ht="45" customHeight="1" x14ac:dyDescent="0.15">
      <c r="A869" s="16" t="s">
        <v>3001</v>
      </c>
      <c r="B869" s="2" t="s">
        <v>10</v>
      </c>
      <c r="C869" s="16" t="s">
        <v>11</v>
      </c>
      <c r="D869" s="2" t="s">
        <v>12</v>
      </c>
      <c r="E869" s="2" t="s">
        <v>13</v>
      </c>
      <c r="F869" s="2" t="s">
        <v>14</v>
      </c>
      <c r="G869" s="2" t="s">
        <v>15</v>
      </c>
      <c r="H869" s="17" t="s">
        <v>16</v>
      </c>
      <c r="I869" s="16" t="s">
        <v>3002</v>
      </c>
      <c r="J869" s="2" t="s">
        <v>3003</v>
      </c>
      <c r="K869" s="3" t="s">
        <v>3004</v>
      </c>
      <c r="L869" s="3" t="s">
        <v>20</v>
      </c>
      <c r="M869" s="3" t="s">
        <v>21</v>
      </c>
      <c r="N869" s="3" t="s">
        <v>22</v>
      </c>
      <c r="O869" s="3" t="s">
        <v>3005</v>
      </c>
      <c r="P869" s="3" t="s">
        <v>3006</v>
      </c>
      <c r="Q869" s="3" t="s">
        <v>3007</v>
      </c>
      <c r="R869" s="3" t="s">
        <v>3008</v>
      </c>
      <c r="S869" s="3" t="s">
        <v>3009</v>
      </c>
      <c r="T869" s="3" t="s">
        <v>3010</v>
      </c>
      <c r="U869" s="3" t="s">
        <v>3011</v>
      </c>
      <c r="V869" s="3" t="s">
        <v>3012</v>
      </c>
      <c r="W869" s="3" t="s">
        <v>3013</v>
      </c>
      <c r="X869" s="3" t="s">
        <v>3014</v>
      </c>
      <c r="Y869" s="3" t="s">
        <v>3015</v>
      </c>
      <c r="Z869" s="16" t="s">
        <v>3016</v>
      </c>
      <c r="AA869" s="39" t="s">
        <v>3017</v>
      </c>
      <c r="AB869" s="39"/>
      <c r="AC869" s="39" t="s">
        <v>3018</v>
      </c>
      <c r="AD869" s="39"/>
      <c r="AE869" s="16" t="s">
        <v>3019</v>
      </c>
      <c r="AF869" s="16" t="s">
        <v>3020</v>
      </c>
      <c r="AG869" s="16" t="s">
        <v>3021</v>
      </c>
      <c r="AH869" s="16"/>
      <c r="AI869" s="39" t="s">
        <v>2998</v>
      </c>
      <c r="AJ869" s="39"/>
      <c r="AK869" s="39"/>
    </row>
    <row r="870" spans="1:39" s="1" customFormat="1" ht="45" customHeight="1" x14ac:dyDescent="0.15">
      <c r="A870" s="36">
        <v>700039</v>
      </c>
      <c r="B870" s="28" t="s">
        <v>907</v>
      </c>
      <c r="C870" s="18">
        <v>2115</v>
      </c>
      <c r="D870" s="28" t="s">
        <v>898</v>
      </c>
      <c r="E870" s="28" t="s">
        <v>238</v>
      </c>
      <c r="F870" s="28" t="s">
        <v>307</v>
      </c>
      <c r="G870" s="28" t="s">
        <v>128</v>
      </c>
      <c r="H870" s="28" t="s">
        <v>83</v>
      </c>
      <c r="I870" s="18">
        <v>56898</v>
      </c>
      <c r="J870" s="28" t="s">
        <v>908</v>
      </c>
      <c r="K870" s="33"/>
      <c r="L870" s="29"/>
      <c r="M870" s="29"/>
      <c r="N870" s="29"/>
      <c r="O870" s="29"/>
      <c r="P870" s="29">
        <v>510000</v>
      </c>
      <c r="Q870" s="29"/>
      <c r="R870" s="29"/>
      <c r="S870" s="29"/>
      <c r="T870" s="29"/>
      <c r="U870" s="29"/>
      <c r="V870" s="29"/>
      <c r="W870" s="29"/>
      <c r="X870" s="29">
        <v>510000</v>
      </c>
      <c r="Y870" s="29"/>
      <c r="Z870" s="28" t="s">
        <v>909</v>
      </c>
      <c r="AA870" s="28" t="s">
        <v>910</v>
      </c>
      <c r="AB870" s="28"/>
      <c r="AC870" s="28" t="s">
        <v>911</v>
      </c>
      <c r="AD870" s="28"/>
      <c r="AE870" s="28"/>
      <c r="AF870" s="28" t="s">
        <v>67</v>
      </c>
      <c r="AG870" s="25" t="s">
        <v>912</v>
      </c>
      <c r="AH870" s="25"/>
      <c r="AI870" s="28" t="s">
        <v>70</v>
      </c>
      <c r="AJ870" s="28"/>
      <c r="AK870" s="28"/>
    </row>
    <row r="871" spans="1:39" s="1" customFormat="1" ht="45" customHeight="1" x14ac:dyDescent="0.15">
      <c r="A871" s="36"/>
      <c r="B871" s="28"/>
      <c r="C871" s="18"/>
      <c r="D871" s="28"/>
      <c r="E871" s="28"/>
      <c r="F871" s="28"/>
      <c r="G871" s="28"/>
      <c r="H871" s="28"/>
      <c r="I871" s="18"/>
      <c r="J871" s="28"/>
      <c r="K871" s="33"/>
      <c r="L871" s="29"/>
      <c r="M871" s="29"/>
      <c r="N871" s="29"/>
      <c r="O871" s="29"/>
      <c r="P871" s="29"/>
      <c r="Q871" s="29"/>
      <c r="R871" s="29"/>
      <c r="S871" s="29"/>
      <c r="T871" s="29"/>
      <c r="U871" s="29"/>
      <c r="V871" s="29"/>
      <c r="W871" s="29"/>
      <c r="X871" s="29"/>
      <c r="Y871" s="29"/>
      <c r="Z871" s="28"/>
      <c r="AA871" s="28"/>
      <c r="AB871" s="28"/>
      <c r="AC871" s="28"/>
      <c r="AD871" s="28"/>
      <c r="AE871" s="28"/>
      <c r="AF871" s="28"/>
      <c r="AG871" s="25"/>
      <c r="AH871" s="25"/>
      <c r="AI871" s="28"/>
      <c r="AJ871" s="28"/>
      <c r="AK871" s="28"/>
    </row>
    <row r="872" spans="1:39" s="1" customFormat="1" ht="45" customHeight="1" x14ac:dyDescent="0.15">
      <c r="A872" s="37">
        <v>700039</v>
      </c>
      <c r="B872" s="27" t="s">
        <v>907</v>
      </c>
      <c r="C872" s="20">
        <v>2115</v>
      </c>
      <c r="D872" s="27" t="s">
        <v>898</v>
      </c>
      <c r="E872" s="27" t="s">
        <v>238</v>
      </c>
      <c r="F872" s="27" t="s">
        <v>307</v>
      </c>
      <c r="G872" s="27" t="s">
        <v>128</v>
      </c>
      <c r="H872" s="27" t="s">
        <v>83</v>
      </c>
      <c r="I872" s="20">
        <v>56899</v>
      </c>
      <c r="J872" s="27" t="s">
        <v>913</v>
      </c>
      <c r="K872" s="34">
        <v>1</v>
      </c>
      <c r="L872" s="30">
        <v>158437</v>
      </c>
      <c r="M872" s="30">
        <v>29279</v>
      </c>
      <c r="N872" s="30">
        <v>11877</v>
      </c>
      <c r="O872" s="30"/>
      <c r="P872" s="30"/>
      <c r="Q872" s="30"/>
      <c r="R872" s="30"/>
      <c r="S872" s="30"/>
      <c r="T872" s="30"/>
      <c r="U872" s="30"/>
      <c r="V872" s="30"/>
      <c r="W872" s="30"/>
      <c r="X872" s="30">
        <v>199593</v>
      </c>
      <c r="Y872" s="30"/>
      <c r="Z872" s="26" t="s">
        <v>914</v>
      </c>
      <c r="AA872" s="27" t="s">
        <v>910</v>
      </c>
      <c r="AB872" s="27"/>
      <c r="AC872" s="27" t="s">
        <v>911</v>
      </c>
      <c r="AD872" s="27"/>
      <c r="AE872" s="27"/>
      <c r="AF872" s="27" t="s">
        <v>67</v>
      </c>
      <c r="AG872" s="26" t="s">
        <v>912</v>
      </c>
      <c r="AH872" s="26"/>
      <c r="AI872" s="27" t="s">
        <v>70</v>
      </c>
      <c r="AJ872" s="27"/>
      <c r="AK872" s="27"/>
    </row>
    <row r="873" spans="1:39" s="1" customFormat="1" ht="45" customHeight="1" x14ac:dyDescent="0.15">
      <c r="A873" s="37"/>
      <c r="B873" s="27"/>
      <c r="C873" s="20"/>
      <c r="D873" s="27"/>
      <c r="E873" s="27"/>
      <c r="F873" s="27"/>
      <c r="G873" s="27"/>
      <c r="H873" s="27"/>
      <c r="I873" s="20"/>
      <c r="J873" s="27"/>
      <c r="K873" s="34"/>
      <c r="L873" s="30"/>
      <c r="M873" s="30"/>
      <c r="N873" s="30"/>
      <c r="O873" s="30"/>
      <c r="P873" s="30"/>
      <c r="Q873" s="30"/>
      <c r="R873" s="30"/>
      <c r="S873" s="30"/>
      <c r="T873" s="30"/>
      <c r="U873" s="30"/>
      <c r="V873" s="30"/>
      <c r="W873" s="30"/>
      <c r="X873" s="30"/>
      <c r="Y873" s="30"/>
      <c r="Z873" s="26"/>
      <c r="AA873" s="27"/>
      <c r="AB873" s="27"/>
      <c r="AC873" s="27"/>
      <c r="AD873" s="27"/>
      <c r="AE873" s="27"/>
      <c r="AF873" s="27"/>
      <c r="AG873" s="26"/>
      <c r="AH873" s="26"/>
      <c r="AI873" s="27"/>
      <c r="AJ873" s="27"/>
      <c r="AK873" s="27"/>
    </row>
    <row r="874" spans="1:39" s="1" customFormat="1" ht="45" customHeight="1" x14ac:dyDescent="0.15">
      <c r="A874" s="37"/>
      <c r="B874" s="27"/>
      <c r="C874" s="20"/>
      <c r="D874" s="27"/>
      <c r="E874" s="27"/>
      <c r="F874" s="27"/>
      <c r="G874" s="27"/>
      <c r="H874" s="27"/>
      <c r="I874" s="20"/>
      <c r="J874" s="27"/>
      <c r="K874" s="34"/>
      <c r="L874" s="30"/>
      <c r="M874" s="30"/>
      <c r="N874" s="30"/>
      <c r="O874" s="30"/>
      <c r="P874" s="30"/>
      <c r="Q874" s="30"/>
      <c r="R874" s="30"/>
      <c r="S874" s="30"/>
      <c r="T874" s="30"/>
      <c r="U874" s="30"/>
      <c r="V874" s="30"/>
      <c r="W874" s="30"/>
      <c r="X874" s="30"/>
      <c r="Y874" s="30"/>
      <c r="Z874" s="26"/>
      <c r="AA874" s="27"/>
      <c r="AB874" s="27"/>
      <c r="AC874" s="27"/>
      <c r="AD874" s="27"/>
      <c r="AE874" s="27"/>
      <c r="AF874" s="27"/>
      <c r="AG874" s="26"/>
      <c r="AH874" s="26"/>
      <c r="AI874" s="27"/>
      <c r="AJ874" s="27"/>
      <c r="AK874" s="27"/>
    </row>
    <row r="875" spans="1:39" s="1" customFormat="1" ht="45" customHeight="1" x14ac:dyDescent="0.15">
      <c r="A875" s="36">
        <v>700039</v>
      </c>
      <c r="B875" s="28" t="s">
        <v>907</v>
      </c>
      <c r="C875" s="18">
        <v>2115</v>
      </c>
      <c r="D875" s="28" t="s">
        <v>898</v>
      </c>
      <c r="E875" s="28" t="s">
        <v>238</v>
      </c>
      <c r="F875" s="28" t="s">
        <v>307</v>
      </c>
      <c r="G875" s="28" t="s">
        <v>128</v>
      </c>
      <c r="H875" s="28" t="s">
        <v>83</v>
      </c>
      <c r="I875" s="18">
        <v>56900</v>
      </c>
      <c r="J875" s="28" t="s">
        <v>915</v>
      </c>
      <c r="K875" s="33">
        <v>1</v>
      </c>
      <c r="L875" s="29">
        <v>74763</v>
      </c>
      <c r="M875" s="29">
        <v>17874</v>
      </c>
      <c r="N875" s="29">
        <v>9619</v>
      </c>
      <c r="O875" s="29"/>
      <c r="P875" s="29"/>
      <c r="Q875" s="29"/>
      <c r="R875" s="29"/>
      <c r="S875" s="29"/>
      <c r="T875" s="29"/>
      <c r="U875" s="29"/>
      <c r="V875" s="29"/>
      <c r="W875" s="29"/>
      <c r="X875" s="29">
        <v>102256</v>
      </c>
      <c r="Y875" s="29"/>
      <c r="Z875" s="25" t="s">
        <v>916</v>
      </c>
      <c r="AA875" s="28" t="s">
        <v>910</v>
      </c>
      <c r="AB875" s="28"/>
      <c r="AC875" s="28" t="s">
        <v>911</v>
      </c>
      <c r="AD875" s="28"/>
      <c r="AE875" s="28"/>
      <c r="AF875" s="28" t="s">
        <v>67</v>
      </c>
      <c r="AG875" s="25" t="s">
        <v>912</v>
      </c>
      <c r="AH875" s="25"/>
      <c r="AI875" s="28" t="s">
        <v>70</v>
      </c>
      <c r="AJ875" s="28"/>
      <c r="AK875" s="28"/>
    </row>
    <row r="876" spans="1:39" s="1" customFormat="1" ht="45" customHeight="1" x14ac:dyDescent="0.15">
      <c r="A876" s="36"/>
      <c r="B876" s="28"/>
      <c r="C876" s="18"/>
      <c r="D876" s="28"/>
      <c r="E876" s="28"/>
      <c r="F876" s="28"/>
      <c r="G876" s="28"/>
      <c r="H876" s="28"/>
      <c r="I876" s="18"/>
      <c r="J876" s="28"/>
      <c r="K876" s="33"/>
      <c r="L876" s="29"/>
      <c r="M876" s="29"/>
      <c r="N876" s="29"/>
      <c r="O876" s="29"/>
      <c r="P876" s="29"/>
      <c r="Q876" s="29"/>
      <c r="R876" s="29"/>
      <c r="S876" s="29"/>
      <c r="T876" s="29"/>
      <c r="U876" s="29"/>
      <c r="V876" s="29"/>
      <c r="W876" s="29"/>
      <c r="X876" s="29"/>
      <c r="Y876" s="29"/>
      <c r="Z876" s="25"/>
      <c r="AA876" s="28"/>
      <c r="AB876" s="28"/>
      <c r="AC876" s="28"/>
      <c r="AD876" s="28"/>
      <c r="AE876" s="28"/>
      <c r="AF876" s="28"/>
      <c r="AG876" s="25"/>
      <c r="AH876" s="25"/>
      <c r="AI876" s="28"/>
      <c r="AJ876" s="28"/>
      <c r="AK876" s="28"/>
    </row>
    <row r="877" spans="1:39" s="1" customFormat="1" ht="45" customHeight="1" x14ac:dyDescent="0.15">
      <c r="A877" s="37">
        <v>700039</v>
      </c>
      <c r="B877" s="27" t="s">
        <v>907</v>
      </c>
      <c r="C877" s="20">
        <v>2115</v>
      </c>
      <c r="D877" s="27" t="s">
        <v>898</v>
      </c>
      <c r="E877" s="27" t="s">
        <v>238</v>
      </c>
      <c r="F877" s="27" t="s">
        <v>307</v>
      </c>
      <c r="G877" s="27" t="s">
        <v>128</v>
      </c>
      <c r="H877" s="27" t="s">
        <v>83</v>
      </c>
      <c r="I877" s="20">
        <v>56931</v>
      </c>
      <c r="J877" s="27" t="s">
        <v>1021</v>
      </c>
      <c r="K877" s="34">
        <v>1</v>
      </c>
      <c r="L877" s="30">
        <v>77468</v>
      </c>
      <c r="M877" s="30">
        <v>17818</v>
      </c>
      <c r="N877" s="30">
        <v>9692</v>
      </c>
      <c r="O877" s="30"/>
      <c r="P877" s="30"/>
      <c r="Q877" s="30"/>
      <c r="R877" s="30"/>
      <c r="S877" s="30"/>
      <c r="T877" s="30"/>
      <c r="U877" s="30"/>
      <c r="V877" s="30"/>
      <c r="W877" s="30"/>
      <c r="X877" s="30">
        <v>104978</v>
      </c>
      <c r="Y877" s="30"/>
      <c r="Z877" s="26" t="s">
        <v>1022</v>
      </c>
      <c r="AA877" s="27" t="s">
        <v>910</v>
      </c>
      <c r="AB877" s="27"/>
      <c r="AC877" s="27" t="s">
        <v>911</v>
      </c>
      <c r="AD877" s="27"/>
      <c r="AE877" s="27"/>
      <c r="AF877" s="27" t="s">
        <v>67</v>
      </c>
      <c r="AG877" s="26" t="s">
        <v>912</v>
      </c>
      <c r="AH877" s="26"/>
      <c r="AI877" s="27" t="s">
        <v>70</v>
      </c>
      <c r="AJ877" s="27"/>
      <c r="AK877" s="27"/>
    </row>
    <row r="878" spans="1:39" s="1" customFormat="1" ht="45" customHeight="1" x14ac:dyDescent="0.15">
      <c r="A878" s="37"/>
      <c r="B878" s="27"/>
      <c r="C878" s="20"/>
      <c r="D878" s="27"/>
      <c r="E878" s="27"/>
      <c r="F878" s="27"/>
      <c r="G878" s="27"/>
      <c r="H878" s="27"/>
      <c r="I878" s="20"/>
      <c r="J878" s="27"/>
      <c r="K878" s="34"/>
      <c r="L878" s="30"/>
      <c r="M878" s="30"/>
      <c r="N878" s="30"/>
      <c r="O878" s="30"/>
      <c r="P878" s="30"/>
      <c r="Q878" s="30"/>
      <c r="R878" s="30"/>
      <c r="S878" s="30"/>
      <c r="T878" s="30"/>
      <c r="U878" s="30"/>
      <c r="V878" s="30"/>
      <c r="W878" s="30"/>
      <c r="X878" s="30"/>
      <c r="Y878" s="30"/>
      <c r="Z878" s="26"/>
      <c r="AA878" s="27"/>
      <c r="AB878" s="27"/>
      <c r="AC878" s="27"/>
      <c r="AD878" s="27"/>
      <c r="AE878" s="27"/>
      <c r="AF878" s="27"/>
      <c r="AG878" s="26"/>
      <c r="AH878" s="26"/>
      <c r="AI878" s="27"/>
      <c r="AJ878" s="27"/>
      <c r="AK878" s="27"/>
    </row>
    <row r="879" spans="1:39" s="1" customFormat="1" ht="45" customHeight="1" x14ac:dyDescent="0.15">
      <c r="A879" s="36">
        <v>700039</v>
      </c>
      <c r="B879" s="28" t="s">
        <v>907</v>
      </c>
      <c r="C879" s="18">
        <v>2115</v>
      </c>
      <c r="D879" s="28" t="s">
        <v>898</v>
      </c>
      <c r="E879" s="28" t="s">
        <v>238</v>
      </c>
      <c r="F879" s="28" t="s">
        <v>307</v>
      </c>
      <c r="G879" s="28" t="s">
        <v>128</v>
      </c>
      <c r="H879" s="28" t="s">
        <v>83</v>
      </c>
      <c r="I879" s="18">
        <v>56932</v>
      </c>
      <c r="J879" s="28" t="s">
        <v>1023</v>
      </c>
      <c r="K879" s="33">
        <v>1</v>
      </c>
      <c r="L879" s="29">
        <v>74099</v>
      </c>
      <c r="M879" s="29">
        <v>32005</v>
      </c>
      <c r="N879" s="29">
        <v>9600</v>
      </c>
      <c r="O879" s="29"/>
      <c r="P879" s="29"/>
      <c r="Q879" s="29"/>
      <c r="R879" s="29"/>
      <c r="S879" s="29"/>
      <c r="T879" s="29"/>
      <c r="U879" s="29"/>
      <c r="V879" s="29"/>
      <c r="W879" s="29"/>
      <c r="X879" s="29">
        <v>115704</v>
      </c>
      <c r="Y879" s="29"/>
      <c r="Z879" s="25" t="s">
        <v>1024</v>
      </c>
      <c r="AA879" s="28" t="s">
        <v>910</v>
      </c>
      <c r="AB879" s="28"/>
      <c r="AC879" s="28" t="s">
        <v>911</v>
      </c>
      <c r="AD879" s="28"/>
      <c r="AE879" s="28"/>
      <c r="AF879" s="28" t="s">
        <v>67</v>
      </c>
      <c r="AG879" s="25" t="s">
        <v>912</v>
      </c>
      <c r="AH879" s="25"/>
      <c r="AI879" s="28" t="s">
        <v>70</v>
      </c>
      <c r="AJ879" s="28"/>
      <c r="AK879" s="28"/>
    </row>
    <row r="880" spans="1:39" s="1" customFormat="1" ht="45" customHeight="1" x14ac:dyDescent="0.15">
      <c r="A880" s="36"/>
      <c r="B880" s="28"/>
      <c r="C880" s="18"/>
      <c r="D880" s="28"/>
      <c r="E880" s="28"/>
      <c r="F880" s="28"/>
      <c r="G880" s="28"/>
      <c r="H880" s="28"/>
      <c r="I880" s="18"/>
      <c r="J880" s="28"/>
      <c r="K880" s="33"/>
      <c r="L880" s="29"/>
      <c r="M880" s="29"/>
      <c r="N880" s="29"/>
      <c r="O880" s="29"/>
      <c r="P880" s="29"/>
      <c r="Q880" s="29"/>
      <c r="R880" s="29"/>
      <c r="S880" s="29"/>
      <c r="T880" s="29"/>
      <c r="U880" s="29"/>
      <c r="V880" s="29"/>
      <c r="W880" s="29"/>
      <c r="X880" s="29"/>
      <c r="Y880" s="29"/>
      <c r="Z880" s="25"/>
      <c r="AA880" s="28"/>
      <c r="AB880" s="28"/>
      <c r="AC880" s="28"/>
      <c r="AD880" s="28"/>
      <c r="AE880" s="28"/>
      <c r="AF880" s="28"/>
      <c r="AG880" s="25"/>
      <c r="AH880" s="25"/>
      <c r="AI880" s="28"/>
      <c r="AJ880" s="28"/>
      <c r="AK880" s="28"/>
    </row>
    <row r="881" spans="1:37" s="1" customFormat="1" ht="45" customHeight="1" x14ac:dyDescent="0.15">
      <c r="A881" s="37">
        <v>700039</v>
      </c>
      <c r="B881" s="27" t="s">
        <v>907</v>
      </c>
      <c r="C881" s="20">
        <v>2115</v>
      </c>
      <c r="D881" s="27" t="s">
        <v>898</v>
      </c>
      <c r="E881" s="27" t="s">
        <v>238</v>
      </c>
      <c r="F881" s="27" t="s">
        <v>307</v>
      </c>
      <c r="G881" s="27" t="s">
        <v>128</v>
      </c>
      <c r="H881" s="27" t="s">
        <v>83</v>
      </c>
      <c r="I881" s="20">
        <v>56933</v>
      </c>
      <c r="J881" s="27" t="s">
        <v>1027</v>
      </c>
      <c r="K881" s="34">
        <v>1</v>
      </c>
      <c r="L881" s="30">
        <v>51564</v>
      </c>
      <c r="M881" s="30">
        <v>16143</v>
      </c>
      <c r="N881" s="30">
        <v>8993</v>
      </c>
      <c r="O881" s="30"/>
      <c r="P881" s="30"/>
      <c r="Q881" s="30"/>
      <c r="R881" s="30"/>
      <c r="S881" s="30"/>
      <c r="T881" s="30"/>
      <c r="U881" s="30"/>
      <c r="V881" s="30"/>
      <c r="W881" s="30"/>
      <c r="X881" s="30">
        <v>76700</v>
      </c>
      <c r="Y881" s="30"/>
      <c r="Z881" s="26" t="s">
        <v>1028</v>
      </c>
      <c r="AA881" s="27" t="s">
        <v>910</v>
      </c>
      <c r="AB881" s="27"/>
      <c r="AC881" s="27" t="s">
        <v>911</v>
      </c>
      <c r="AD881" s="27"/>
      <c r="AE881" s="27"/>
      <c r="AF881" s="27" t="s">
        <v>67</v>
      </c>
      <c r="AG881" s="26" t="s">
        <v>912</v>
      </c>
      <c r="AH881" s="26"/>
      <c r="AI881" s="27" t="s">
        <v>70</v>
      </c>
      <c r="AJ881" s="27"/>
      <c r="AK881" s="27"/>
    </row>
    <row r="882" spans="1:37" s="1" customFormat="1" ht="45" customHeight="1" x14ac:dyDescent="0.15">
      <c r="A882" s="37"/>
      <c r="B882" s="27"/>
      <c r="C882" s="20"/>
      <c r="D882" s="27"/>
      <c r="E882" s="27"/>
      <c r="F882" s="27"/>
      <c r="G882" s="27"/>
      <c r="H882" s="27"/>
      <c r="I882" s="20"/>
      <c r="J882" s="27"/>
      <c r="K882" s="34"/>
      <c r="L882" s="30"/>
      <c r="M882" s="30"/>
      <c r="N882" s="30"/>
      <c r="O882" s="30"/>
      <c r="P882" s="30"/>
      <c r="Q882" s="30"/>
      <c r="R882" s="30"/>
      <c r="S882" s="30"/>
      <c r="T882" s="30"/>
      <c r="U882" s="30"/>
      <c r="V882" s="30"/>
      <c r="W882" s="30"/>
      <c r="X882" s="30"/>
      <c r="Y882" s="30"/>
      <c r="Z882" s="26"/>
      <c r="AA882" s="27"/>
      <c r="AB882" s="27"/>
      <c r="AC882" s="27"/>
      <c r="AD882" s="27"/>
      <c r="AE882" s="27"/>
      <c r="AF882" s="27"/>
      <c r="AG882" s="26"/>
      <c r="AH882" s="26"/>
      <c r="AI882" s="27"/>
      <c r="AJ882" s="27"/>
      <c r="AK882" s="27"/>
    </row>
    <row r="883" spans="1:37" s="1" customFormat="1" ht="45" customHeight="1" x14ac:dyDescent="0.15">
      <c r="A883" s="36">
        <v>700039</v>
      </c>
      <c r="B883" s="28" t="s">
        <v>907</v>
      </c>
      <c r="C883" s="18">
        <v>2115</v>
      </c>
      <c r="D883" s="28" t="s">
        <v>898</v>
      </c>
      <c r="E883" s="28" t="s">
        <v>238</v>
      </c>
      <c r="F883" s="28" t="s">
        <v>307</v>
      </c>
      <c r="G883" s="28" t="s">
        <v>128</v>
      </c>
      <c r="H883" s="28" t="s">
        <v>83</v>
      </c>
      <c r="I883" s="18">
        <v>56934</v>
      </c>
      <c r="J883" s="28" t="s">
        <v>1029</v>
      </c>
      <c r="K883" s="33">
        <v>1</v>
      </c>
      <c r="L883" s="29">
        <v>56601</v>
      </c>
      <c r="M883" s="29">
        <v>15624</v>
      </c>
      <c r="N883" s="29">
        <v>9128</v>
      </c>
      <c r="O883" s="29"/>
      <c r="P883" s="29"/>
      <c r="Q883" s="29"/>
      <c r="R883" s="29"/>
      <c r="S883" s="29"/>
      <c r="T883" s="29"/>
      <c r="U883" s="29"/>
      <c r="V883" s="29"/>
      <c r="W883" s="29"/>
      <c r="X883" s="29">
        <v>81353</v>
      </c>
      <c r="Y883" s="29"/>
      <c r="Z883" s="25" t="s">
        <v>1030</v>
      </c>
      <c r="AA883" s="28" t="s">
        <v>910</v>
      </c>
      <c r="AB883" s="28"/>
      <c r="AC883" s="28" t="s">
        <v>911</v>
      </c>
      <c r="AD883" s="28"/>
      <c r="AE883" s="28"/>
      <c r="AF883" s="28" t="s">
        <v>67</v>
      </c>
      <c r="AG883" s="25" t="s">
        <v>912</v>
      </c>
      <c r="AH883" s="25"/>
      <c r="AI883" s="28" t="s">
        <v>70</v>
      </c>
      <c r="AJ883" s="28"/>
      <c r="AK883" s="28"/>
    </row>
    <row r="884" spans="1:37" s="1" customFormat="1" ht="45" customHeight="1" x14ac:dyDescent="0.15">
      <c r="A884" s="36"/>
      <c r="B884" s="28"/>
      <c r="C884" s="18"/>
      <c r="D884" s="28"/>
      <c r="E884" s="28"/>
      <c r="F884" s="28"/>
      <c r="G884" s="28"/>
      <c r="H884" s="28"/>
      <c r="I884" s="18"/>
      <c r="J884" s="28"/>
      <c r="K884" s="33"/>
      <c r="L884" s="29"/>
      <c r="M884" s="29"/>
      <c r="N884" s="29"/>
      <c r="O884" s="29"/>
      <c r="P884" s="29"/>
      <c r="Q884" s="29"/>
      <c r="R884" s="29"/>
      <c r="S884" s="29"/>
      <c r="T884" s="29"/>
      <c r="U884" s="29"/>
      <c r="V884" s="29"/>
      <c r="W884" s="29"/>
      <c r="X884" s="29"/>
      <c r="Y884" s="29"/>
      <c r="Z884" s="25"/>
      <c r="AA884" s="28"/>
      <c r="AB884" s="28"/>
      <c r="AC884" s="28"/>
      <c r="AD884" s="28"/>
      <c r="AE884" s="28"/>
      <c r="AF884" s="28"/>
      <c r="AG884" s="25"/>
      <c r="AH884" s="25"/>
      <c r="AI884" s="28"/>
      <c r="AJ884" s="28"/>
      <c r="AK884" s="28"/>
    </row>
    <row r="885" spans="1:37" s="1" customFormat="1" ht="45" customHeight="1" x14ac:dyDescent="0.15">
      <c r="A885" s="37">
        <v>700039</v>
      </c>
      <c r="B885" s="27" t="s">
        <v>907</v>
      </c>
      <c r="C885" s="20">
        <v>2115</v>
      </c>
      <c r="D885" s="27" t="s">
        <v>898</v>
      </c>
      <c r="E885" s="27" t="s">
        <v>238</v>
      </c>
      <c r="F885" s="27" t="s">
        <v>307</v>
      </c>
      <c r="G885" s="27" t="s">
        <v>128</v>
      </c>
      <c r="H885" s="27" t="s">
        <v>83</v>
      </c>
      <c r="I885" s="20">
        <v>56935</v>
      </c>
      <c r="J885" s="27" t="s">
        <v>1032</v>
      </c>
      <c r="K885" s="34">
        <v>1</v>
      </c>
      <c r="L885" s="30">
        <v>78179</v>
      </c>
      <c r="M885" s="30">
        <v>24908</v>
      </c>
      <c r="N885" s="30">
        <v>9711</v>
      </c>
      <c r="O885" s="30"/>
      <c r="P885" s="30"/>
      <c r="Q885" s="30"/>
      <c r="R885" s="30"/>
      <c r="S885" s="30"/>
      <c r="T885" s="30"/>
      <c r="U885" s="30"/>
      <c r="V885" s="30"/>
      <c r="W885" s="30"/>
      <c r="X885" s="30">
        <v>112798</v>
      </c>
      <c r="Y885" s="30"/>
      <c r="Z885" s="26" t="s">
        <v>1033</v>
      </c>
      <c r="AA885" s="27" t="s">
        <v>910</v>
      </c>
      <c r="AB885" s="27"/>
      <c r="AC885" s="27" t="s">
        <v>911</v>
      </c>
      <c r="AD885" s="27"/>
      <c r="AE885" s="27"/>
      <c r="AF885" s="27" t="s">
        <v>67</v>
      </c>
      <c r="AG885" s="26" t="s">
        <v>912</v>
      </c>
      <c r="AH885" s="26"/>
      <c r="AI885" s="27" t="s">
        <v>70</v>
      </c>
      <c r="AJ885" s="27"/>
      <c r="AK885" s="27"/>
    </row>
    <row r="886" spans="1:37" s="1" customFormat="1" ht="45" customHeight="1" x14ac:dyDescent="0.15">
      <c r="A886" s="37"/>
      <c r="B886" s="27"/>
      <c r="C886" s="20"/>
      <c r="D886" s="27"/>
      <c r="E886" s="27"/>
      <c r="F886" s="27"/>
      <c r="G886" s="27"/>
      <c r="H886" s="27"/>
      <c r="I886" s="20"/>
      <c r="J886" s="27"/>
      <c r="K886" s="34"/>
      <c r="L886" s="30"/>
      <c r="M886" s="30"/>
      <c r="N886" s="30"/>
      <c r="O886" s="30"/>
      <c r="P886" s="30"/>
      <c r="Q886" s="30"/>
      <c r="R886" s="30"/>
      <c r="S886" s="30"/>
      <c r="T886" s="30"/>
      <c r="U886" s="30"/>
      <c r="V886" s="30"/>
      <c r="W886" s="30"/>
      <c r="X886" s="30"/>
      <c r="Y886" s="30"/>
      <c r="Z886" s="26"/>
      <c r="AA886" s="27"/>
      <c r="AB886" s="27"/>
      <c r="AC886" s="27"/>
      <c r="AD886" s="27"/>
      <c r="AE886" s="27"/>
      <c r="AF886" s="27"/>
      <c r="AG886" s="26"/>
      <c r="AH886" s="26"/>
      <c r="AI886" s="27"/>
      <c r="AJ886" s="27"/>
      <c r="AK886" s="27"/>
    </row>
    <row r="887" spans="1:37" s="1" customFormat="1" ht="45" customHeight="1" x14ac:dyDescent="0.15">
      <c r="A887" s="36">
        <v>700039</v>
      </c>
      <c r="B887" s="28" t="s">
        <v>907</v>
      </c>
      <c r="C887" s="18">
        <v>2115</v>
      </c>
      <c r="D887" s="28" t="s">
        <v>898</v>
      </c>
      <c r="E887" s="28" t="s">
        <v>238</v>
      </c>
      <c r="F887" s="28" t="s">
        <v>307</v>
      </c>
      <c r="G887" s="28" t="s">
        <v>128</v>
      </c>
      <c r="H887" s="28" t="s">
        <v>83</v>
      </c>
      <c r="I887" s="18">
        <v>56936</v>
      </c>
      <c r="J887" s="28" t="s">
        <v>1034</v>
      </c>
      <c r="K887" s="33">
        <v>1</v>
      </c>
      <c r="L887" s="29">
        <v>66327</v>
      </c>
      <c r="M887" s="29">
        <v>21195</v>
      </c>
      <c r="N887" s="29">
        <v>9391</v>
      </c>
      <c r="O887" s="29"/>
      <c r="P887" s="29"/>
      <c r="Q887" s="29"/>
      <c r="R887" s="29"/>
      <c r="S887" s="29"/>
      <c r="T887" s="29"/>
      <c r="U887" s="29"/>
      <c r="V887" s="29"/>
      <c r="W887" s="29"/>
      <c r="X887" s="29">
        <v>96913</v>
      </c>
      <c r="Y887" s="29"/>
      <c r="Z887" s="25" t="s">
        <v>1035</v>
      </c>
      <c r="AA887" s="28" t="s">
        <v>910</v>
      </c>
      <c r="AB887" s="28"/>
      <c r="AC887" s="28" t="s">
        <v>911</v>
      </c>
      <c r="AD887" s="28"/>
      <c r="AE887" s="28"/>
      <c r="AF887" s="28" t="s">
        <v>67</v>
      </c>
      <c r="AG887" s="25" t="s">
        <v>912</v>
      </c>
      <c r="AH887" s="25"/>
      <c r="AI887" s="28" t="s">
        <v>70</v>
      </c>
      <c r="AJ887" s="28"/>
      <c r="AK887" s="28"/>
    </row>
    <row r="888" spans="1:37" s="1" customFormat="1" ht="45" customHeight="1" x14ac:dyDescent="0.15">
      <c r="A888" s="36"/>
      <c r="B888" s="28"/>
      <c r="C888" s="18"/>
      <c r="D888" s="28"/>
      <c r="E888" s="28"/>
      <c r="F888" s="28"/>
      <c r="G888" s="28"/>
      <c r="H888" s="28"/>
      <c r="I888" s="18"/>
      <c r="J888" s="28"/>
      <c r="K888" s="33"/>
      <c r="L888" s="29"/>
      <c r="M888" s="29"/>
      <c r="N888" s="29"/>
      <c r="O888" s="29"/>
      <c r="P888" s="29"/>
      <c r="Q888" s="29"/>
      <c r="R888" s="29"/>
      <c r="S888" s="29"/>
      <c r="T888" s="29"/>
      <c r="U888" s="29"/>
      <c r="V888" s="29"/>
      <c r="W888" s="29"/>
      <c r="X888" s="29"/>
      <c r="Y888" s="29"/>
      <c r="Z888" s="25"/>
      <c r="AA888" s="28"/>
      <c r="AB888" s="28"/>
      <c r="AC888" s="28"/>
      <c r="AD888" s="28"/>
      <c r="AE888" s="28"/>
      <c r="AF888" s="28"/>
      <c r="AG888" s="25"/>
      <c r="AH888" s="25"/>
      <c r="AI888" s="28"/>
      <c r="AJ888" s="28"/>
      <c r="AK888" s="28"/>
    </row>
    <row r="889" spans="1:37" s="1" customFormat="1" ht="45" customHeight="1" x14ac:dyDescent="0.15">
      <c r="A889" s="37">
        <v>700039</v>
      </c>
      <c r="B889" s="27" t="s">
        <v>907</v>
      </c>
      <c r="C889" s="20">
        <v>2115</v>
      </c>
      <c r="D889" s="27" t="s">
        <v>898</v>
      </c>
      <c r="E889" s="27" t="s">
        <v>238</v>
      </c>
      <c r="F889" s="27" t="s">
        <v>307</v>
      </c>
      <c r="G889" s="27" t="s">
        <v>128</v>
      </c>
      <c r="H889" s="27" t="s">
        <v>83</v>
      </c>
      <c r="I889" s="20">
        <v>56937</v>
      </c>
      <c r="J889" s="27" t="s">
        <v>1036</v>
      </c>
      <c r="K889" s="34"/>
      <c r="L889" s="30"/>
      <c r="M889" s="30"/>
      <c r="N889" s="30"/>
      <c r="O889" s="30"/>
      <c r="P889" s="30">
        <v>1045000</v>
      </c>
      <c r="Q889" s="30"/>
      <c r="R889" s="30"/>
      <c r="S889" s="30"/>
      <c r="T889" s="30"/>
      <c r="U889" s="30"/>
      <c r="V889" s="30"/>
      <c r="W889" s="30"/>
      <c r="X889" s="30">
        <v>1045000</v>
      </c>
      <c r="Y889" s="30"/>
      <c r="Z889" s="26" t="s">
        <v>1037</v>
      </c>
      <c r="AA889" s="27" t="s">
        <v>910</v>
      </c>
      <c r="AB889" s="27"/>
      <c r="AC889" s="27" t="s">
        <v>911</v>
      </c>
      <c r="AD889" s="27"/>
      <c r="AE889" s="27"/>
      <c r="AF889" s="27" t="s">
        <v>67</v>
      </c>
      <c r="AG889" s="26" t="s">
        <v>912</v>
      </c>
      <c r="AH889" s="26"/>
      <c r="AI889" s="27" t="s">
        <v>70</v>
      </c>
      <c r="AJ889" s="27"/>
      <c r="AK889" s="27"/>
    </row>
    <row r="890" spans="1:37" s="1" customFormat="1" ht="45" customHeight="1" x14ac:dyDescent="0.15">
      <c r="A890" s="37"/>
      <c r="B890" s="27"/>
      <c r="C890" s="20"/>
      <c r="D890" s="27"/>
      <c r="E890" s="27"/>
      <c r="F890" s="27"/>
      <c r="G890" s="27"/>
      <c r="H890" s="27"/>
      <c r="I890" s="20"/>
      <c r="J890" s="27"/>
      <c r="K890" s="34"/>
      <c r="L890" s="30"/>
      <c r="M890" s="30"/>
      <c r="N890" s="30"/>
      <c r="O890" s="30"/>
      <c r="P890" s="30"/>
      <c r="Q890" s="30"/>
      <c r="R890" s="30"/>
      <c r="S890" s="30"/>
      <c r="T890" s="30"/>
      <c r="U890" s="30"/>
      <c r="V890" s="30"/>
      <c r="W890" s="30"/>
      <c r="X890" s="30"/>
      <c r="Y890" s="30"/>
      <c r="Z890" s="26"/>
      <c r="AA890" s="27"/>
      <c r="AB890" s="27"/>
      <c r="AC890" s="27"/>
      <c r="AD890" s="27"/>
      <c r="AE890" s="27"/>
      <c r="AF890" s="27"/>
      <c r="AG890" s="26"/>
      <c r="AH890" s="26"/>
      <c r="AI890" s="27"/>
      <c r="AJ890" s="27"/>
      <c r="AK890" s="27"/>
    </row>
    <row r="891" spans="1:37" s="1" customFormat="1" ht="45" customHeight="1" x14ac:dyDescent="0.15">
      <c r="A891" s="36">
        <v>700039</v>
      </c>
      <c r="B891" s="28" t="s">
        <v>907</v>
      </c>
      <c r="C891" s="18">
        <v>2115</v>
      </c>
      <c r="D891" s="28" t="s">
        <v>898</v>
      </c>
      <c r="E891" s="28" t="s">
        <v>238</v>
      </c>
      <c r="F891" s="28" t="s">
        <v>307</v>
      </c>
      <c r="G891" s="28" t="s">
        <v>128</v>
      </c>
      <c r="H891" s="28" t="s">
        <v>83</v>
      </c>
      <c r="I891" s="18">
        <v>56938</v>
      </c>
      <c r="J891" s="28" t="s">
        <v>1040</v>
      </c>
      <c r="K891" s="33"/>
      <c r="L891" s="29"/>
      <c r="M891" s="29"/>
      <c r="N891" s="29"/>
      <c r="O891" s="29"/>
      <c r="P891" s="29">
        <v>575000</v>
      </c>
      <c r="Q891" s="29"/>
      <c r="R891" s="29"/>
      <c r="S891" s="29"/>
      <c r="T891" s="29"/>
      <c r="U891" s="29"/>
      <c r="V891" s="29"/>
      <c r="W891" s="29"/>
      <c r="X891" s="29">
        <v>575000</v>
      </c>
      <c r="Y891" s="29"/>
      <c r="Z891" s="25" t="s">
        <v>1041</v>
      </c>
      <c r="AA891" s="28" t="s">
        <v>910</v>
      </c>
      <c r="AB891" s="28"/>
      <c r="AC891" s="28" t="s">
        <v>911</v>
      </c>
      <c r="AD891" s="28"/>
      <c r="AE891" s="28"/>
      <c r="AF891" s="28" t="s">
        <v>67</v>
      </c>
      <c r="AG891" s="25" t="s">
        <v>912</v>
      </c>
      <c r="AH891" s="25"/>
      <c r="AI891" s="28" t="s">
        <v>70</v>
      </c>
      <c r="AJ891" s="28"/>
      <c r="AK891" s="28"/>
    </row>
    <row r="892" spans="1:37" s="1" customFormat="1" ht="45" customHeight="1" x14ac:dyDescent="0.15">
      <c r="A892" s="36"/>
      <c r="B892" s="28"/>
      <c r="C892" s="18"/>
      <c r="D892" s="28"/>
      <c r="E892" s="28"/>
      <c r="F892" s="28"/>
      <c r="G892" s="28"/>
      <c r="H892" s="28"/>
      <c r="I892" s="18"/>
      <c r="J892" s="28"/>
      <c r="K892" s="33"/>
      <c r="L892" s="29"/>
      <c r="M892" s="29"/>
      <c r="N892" s="29"/>
      <c r="O892" s="29"/>
      <c r="P892" s="29"/>
      <c r="Q892" s="29"/>
      <c r="R892" s="29"/>
      <c r="S892" s="29"/>
      <c r="T892" s="29"/>
      <c r="U892" s="29"/>
      <c r="V892" s="29"/>
      <c r="W892" s="29"/>
      <c r="X892" s="29"/>
      <c r="Y892" s="29"/>
      <c r="Z892" s="25"/>
      <c r="AA892" s="28"/>
      <c r="AB892" s="28"/>
      <c r="AC892" s="28"/>
      <c r="AD892" s="28"/>
      <c r="AE892" s="28"/>
      <c r="AF892" s="28"/>
      <c r="AG892" s="25"/>
      <c r="AH892" s="25"/>
      <c r="AI892" s="28"/>
      <c r="AJ892" s="28"/>
      <c r="AK892" s="28"/>
    </row>
    <row r="893" spans="1:37" s="1" customFormat="1" ht="45" customHeight="1" x14ac:dyDescent="0.15">
      <c r="A893" s="37">
        <v>700039</v>
      </c>
      <c r="B893" s="27" t="s">
        <v>907</v>
      </c>
      <c r="C893" s="20">
        <v>2115</v>
      </c>
      <c r="D893" s="27" t="s">
        <v>898</v>
      </c>
      <c r="E893" s="27" t="s">
        <v>238</v>
      </c>
      <c r="F893" s="27" t="s">
        <v>307</v>
      </c>
      <c r="G893" s="27" t="s">
        <v>128</v>
      </c>
      <c r="H893" s="27" t="s">
        <v>83</v>
      </c>
      <c r="I893" s="20">
        <v>56940</v>
      </c>
      <c r="J893" s="27" t="s">
        <v>1042</v>
      </c>
      <c r="K893" s="34"/>
      <c r="L893" s="30"/>
      <c r="M893" s="30"/>
      <c r="N893" s="30"/>
      <c r="O893" s="30"/>
      <c r="P893" s="30">
        <v>875000</v>
      </c>
      <c r="Q893" s="30"/>
      <c r="R893" s="30"/>
      <c r="S893" s="30"/>
      <c r="T893" s="30"/>
      <c r="U893" s="30"/>
      <c r="V893" s="30"/>
      <c r="W893" s="30"/>
      <c r="X893" s="30">
        <v>875000</v>
      </c>
      <c r="Y893" s="30"/>
      <c r="Z893" s="26" t="s">
        <v>1043</v>
      </c>
      <c r="AA893" s="27" t="s">
        <v>910</v>
      </c>
      <c r="AB893" s="27"/>
      <c r="AC893" s="27" t="s">
        <v>911</v>
      </c>
      <c r="AD893" s="27"/>
      <c r="AE893" s="27"/>
      <c r="AF893" s="27" t="s">
        <v>67</v>
      </c>
      <c r="AG893" s="26" t="s">
        <v>912</v>
      </c>
      <c r="AH893" s="26"/>
      <c r="AI893" s="27" t="s">
        <v>70</v>
      </c>
      <c r="AJ893" s="27"/>
      <c r="AK893" s="27"/>
    </row>
    <row r="894" spans="1:37" s="1" customFormat="1" ht="45" customHeight="1" x14ac:dyDescent="0.15">
      <c r="A894" s="37"/>
      <c r="B894" s="27"/>
      <c r="C894" s="20"/>
      <c r="D894" s="27"/>
      <c r="E894" s="27"/>
      <c r="F894" s="27"/>
      <c r="G894" s="27"/>
      <c r="H894" s="27"/>
      <c r="I894" s="20"/>
      <c r="J894" s="27"/>
      <c r="K894" s="34"/>
      <c r="L894" s="30"/>
      <c r="M894" s="30"/>
      <c r="N894" s="30"/>
      <c r="O894" s="30"/>
      <c r="P894" s="30"/>
      <c r="Q894" s="30"/>
      <c r="R894" s="30"/>
      <c r="S894" s="30"/>
      <c r="T894" s="30"/>
      <c r="U894" s="30"/>
      <c r="V894" s="30"/>
      <c r="W894" s="30"/>
      <c r="X894" s="30"/>
      <c r="Y894" s="30"/>
      <c r="Z894" s="26"/>
      <c r="AA894" s="27"/>
      <c r="AB894" s="27"/>
      <c r="AC894" s="27"/>
      <c r="AD894" s="27"/>
      <c r="AE894" s="27"/>
      <c r="AF894" s="27"/>
      <c r="AG894" s="26"/>
      <c r="AH894" s="26"/>
      <c r="AI894" s="27"/>
      <c r="AJ894" s="27"/>
      <c r="AK894" s="27"/>
    </row>
    <row r="895" spans="1:37" s="1" customFormat="1" ht="45" customHeight="1" x14ac:dyDescent="0.15">
      <c r="A895" s="36">
        <v>700039</v>
      </c>
      <c r="B895" s="28" t="s">
        <v>907</v>
      </c>
      <c r="C895" s="18">
        <v>2115</v>
      </c>
      <c r="D895" s="28" t="s">
        <v>898</v>
      </c>
      <c r="E895" s="28" t="s">
        <v>103</v>
      </c>
      <c r="F895" s="28" t="s">
        <v>307</v>
      </c>
      <c r="G895" s="28" t="s">
        <v>142</v>
      </c>
      <c r="H895" s="28" t="s">
        <v>83</v>
      </c>
      <c r="I895" s="18">
        <v>56949</v>
      </c>
      <c r="J895" s="28" t="s">
        <v>1070</v>
      </c>
      <c r="K895" s="33"/>
      <c r="L895" s="29"/>
      <c r="M895" s="29"/>
      <c r="N895" s="29"/>
      <c r="O895" s="31">
        <v>-1072</v>
      </c>
      <c r="P895" s="31">
        <v>-577611</v>
      </c>
      <c r="Q895" s="29"/>
      <c r="R895" s="31">
        <v>-38071</v>
      </c>
      <c r="S895" s="31">
        <v>-319</v>
      </c>
      <c r="T895" s="29"/>
      <c r="U895" s="29"/>
      <c r="V895" s="29"/>
      <c r="W895" s="29"/>
      <c r="X895" s="31">
        <v>-617073</v>
      </c>
      <c r="Y895" s="29"/>
      <c r="Z895" s="25" t="s">
        <v>1071</v>
      </c>
      <c r="AA895" s="28" t="s">
        <v>1072</v>
      </c>
      <c r="AB895" s="28"/>
      <c r="AC895" s="28" t="s">
        <v>1073</v>
      </c>
      <c r="AD895" s="28"/>
      <c r="AE895" s="28"/>
      <c r="AF895" s="28" t="s">
        <v>67</v>
      </c>
      <c r="AG895" s="25" t="s">
        <v>1074</v>
      </c>
      <c r="AH895" s="25"/>
      <c r="AI895" s="28" t="s">
        <v>70</v>
      </c>
      <c r="AJ895" s="28"/>
      <c r="AK895" s="28"/>
    </row>
    <row r="896" spans="1:37" s="1" customFormat="1" ht="45" customHeight="1" x14ac:dyDescent="0.15">
      <c r="A896" s="36"/>
      <c r="B896" s="28"/>
      <c r="C896" s="18"/>
      <c r="D896" s="28"/>
      <c r="E896" s="28"/>
      <c r="F896" s="28"/>
      <c r="G896" s="28"/>
      <c r="H896" s="28"/>
      <c r="I896" s="18"/>
      <c r="J896" s="28"/>
      <c r="K896" s="33"/>
      <c r="L896" s="29"/>
      <c r="M896" s="29"/>
      <c r="N896" s="29"/>
      <c r="O896" s="31"/>
      <c r="P896" s="31"/>
      <c r="Q896" s="29"/>
      <c r="R896" s="31"/>
      <c r="S896" s="31"/>
      <c r="T896" s="29"/>
      <c r="U896" s="29"/>
      <c r="V896" s="29"/>
      <c r="W896" s="29"/>
      <c r="X896" s="31"/>
      <c r="Y896" s="29"/>
      <c r="Z896" s="25"/>
      <c r="AA896" s="28"/>
      <c r="AB896" s="28"/>
      <c r="AC896" s="28"/>
      <c r="AD896" s="28"/>
      <c r="AE896" s="28"/>
      <c r="AF896" s="28"/>
      <c r="AG896" s="25"/>
      <c r="AH896" s="25"/>
      <c r="AI896" s="28"/>
      <c r="AJ896" s="28"/>
      <c r="AK896" s="28"/>
    </row>
    <row r="897" spans="1:37" s="1" customFormat="1" ht="45" customHeight="1" x14ac:dyDescent="0.15">
      <c r="A897" s="36"/>
      <c r="B897" s="28"/>
      <c r="C897" s="18"/>
      <c r="D897" s="28"/>
      <c r="E897" s="28"/>
      <c r="F897" s="28"/>
      <c r="G897" s="28"/>
      <c r="H897" s="28"/>
      <c r="I897" s="18"/>
      <c r="J897" s="28"/>
      <c r="K897" s="33"/>
      <c r="L897" s="29"/>
      <c r="M897" s="29"/>
      <c r="N897" s="29"/>
      <c r="O897" s="31"/>
      <c r="P897" s="31"/>
      <c r="Q897" s="29"/>
      <c r="R897" s="31"/>
      <c r="S897" s="31"/>
      <c r="T897" s="29"/>
      <c r="U897" s="29"/>
      <c r="V897" s="29"/>
      <c r="W897" s="29"/>
      <c r="X897" s="31"/>
      <c r="Y897" s="29"/>
      <c r="Z897" s="25"/>
      <c r="AA897" s="28"/>
      <c r="AB897" s="28"/>
      <c r="AC897" s="28"/>
      <c r="AD897" s="28"/>
      <c r="AE897" s="28"/>
      <c r="AF897" s="28"/>
      <c r="AG897" s="25"/>
      <c r="AH897" s="25"/>
      <c r="AI897" s="28"/>
      <c r="AJ897" s="28"/>
      <c r="AK897" s="28"/>
    </row>
    <row r="898" spans="1:37" s="1" customFormat="1" ht="45" customHeight="1" x14ac:dyDescent="0.15">
      <c r="A898" s="36"/>
      <c r="B898" s="28"/>
      <c r="C898" s="18"/>
      <c r="D898" s="28"/>
      <c r="E898" s="28"/>
      <c r="F898" s="28"/>
      <c r="G898" s="28"/>
      <c r="H898" s="28"/>
      <c r="I898" s="18"/>
      <c r="J898" s="28"/>
      <c r="K898" s="33"/>
      <c r="L898" s="29"/>
      <c r="M898" s="29"/>
      <c r="N898" s="29"/>
      <c r="O898" s="31"/>
      <c r="P898" s="31"/>
      <c r="Q898" s="29"/>
      <c r="R898" s="31"/>
      <c r="S898" s="31"/>
      <c r="T898" s="29"/>
      <c r="U898" s="29"/>
      <c r="V898" s="29"/>
      <c r="W898" s="29"/>
      <c r="X898" s="31"/>
      <c r="Y898" s="29"/>
      <c r="Z898" s="25"/>
      <c r="AA898" s="28"/>
      <c r="AB898" s="28"/>
      <c r="AC898" s="28"/>
      <c r="AD898" s="28"/>
      <c r="AE898" s="28"/>
      <c r="AF898" s="28"/>
      <c r="AG898" s="25"/>
      <c r="AH898" s="25"/>
      <c r="AI898" s="28"/>
      <c r="AJ898" s="28"/>
      <c r="AK898" s="28"/>
    </row>
    <row r="899" spans="1:37" s="1" customFormat="1" ht="45" customHeight="1" x14ac:dyDescent="0.15">
      <c r="A899" s="37">
        <v>700039</v>
      </c>
      <c r="B899" s="27" t="s">
        <v>907</v>
      </c>
      <c r="C899" s="20">
        <v>2115</v>
      </c>
      <c r="D899" s="27" t="s">
        <v>898</v>
      </c>
      <c r="E899" s="27" t="s">
        <v>72</v>
      </c>
      <c r="F899" s="27" t="s">
        <v>307</v>
      </c>
      <c r="G899" s="27" t="s">
        <v>61</v>
      </c>
      <c r="H899" s="27" t="s">
        <v>83</v>
      </c>
      <c r="I899" s="20">
        <v>56952</v>
      </c>
      <c r="J899" s="27" t="s">
        <v>1075</v>
      </c>
      <c r="K899" s="34">
        <v>1</v>
      </c>
      <c r="L899" s="30">
        <v>116027</v>
      </c>
      <c r="M899" s="30">
        <v>23785</v>
      </c>
      <c r="N899" s="30">
        <v>10732</v>
      </c>
      <c r="O899" s="30"/>
      <c r="P899" s="30"/>
      <c r="Q899" s="30"/>
      <c r="R899" s="30"/>
      <c r="S899" s="30"/>
      <c r="T899" s="30"/>
      <c r="U899" s="30"/>
      <c r="V899" s="30"/>
      <c r="W899" s="30"/>
      <c r="X899" s="30">
        <v>150544</v>
      </c>
      <c r="Y899" s="30"/>
      <c r="Z899" s="26" t="s">
        <v>1076</v>
      </c>
      <c r="AA899" s="27" t="s">
        <v>1077</v>
      </c>
      <c r="AB899" s="27"/>
      <c r="AC899" s="27" t="s">
        <v>1078</v>
      </c>
      <c r="AD899" s="27"/>
      <c r="AE899" s="27"/>
      <c r="AF899" s="27" t="s">
        <v>67</v>
      </c>
      <c r="AG899" s="26" t="s">
        <v>1079</v>
      </c>
      <c r="AH899" s="26"/>
      <c r="AI899" s="27" t="s">
        <v>70</v>
      </c>
      <c r="AJ899" s="27"/>
      <c r="AK899" s="27"/>
    </row>
    <row r="900" spans="1:37" s="1" customFormat="1" ht="45" customHeight="1" x14ac:dyDescent="0.15">
      <c r="A900" s="37"/>
      <c r="B900" s="27"/>
      <c r="C900" s="20"/>
      <c r="D900" s="27"/>
      <c r="E900" s="27"/>
      <c r="F900" s="27"/>
      <c r="G900" s="27"/>
      <c r="H900" s="27"/>
      <c r="I900" s="20"/>
      <c r="J900" s="27"/>
      <c r="K900" s="34"/>
      <c r="L900" s="30"/>
      <c r="M900" s="30"/>
      <c r="N900" s="30"/>
      <c r="O900" s="30"/>
      <c r="P900" s="30"/>
      <c r="Q900" s="30"/>
      <c r="R900" s="30"/>
      <c r="S900" s="30"/>
      <c r="T900" s="30"/>
      <c r="U900" s="30"/>
      <c r="V900" s="30"/>
      <c r="W900" s="30"/>
      <c r="X900" s="30"/>
      <c r="Y900" s="30"/>
      <c r="Z900" s="26"/>
      <c r="AA900" s="27"/>
      <c r="AB900" s="27"/>
      <c r="AC900" s="27"/>
      <c r="AD900" s="27"/>
      <c r="AE900" s="27"/>
      <c r="AF900" s="27"/>
      <c r="AG900" s="26"/>
      <c r="AH900" s="26"/>
      <c r="AI900" s="27"/>
      <c r="AJ900" s="27"/>
      <c r="AK900" s="27"/>
    </row>
    <row r="901" spans="1:37" s="1" customFormat="1" ht="45" customHeight="1" x14ac:dyDescent="0.15">
      <c r="A901" s="37"/>
      <c r="B901" s="27"/>
      <c r="C901" s="20"/>
      <c r="D901" s="27"/>
      <c r="E901" s="27"/>
      <c r="F901" s="27"/>
      <c r="G901" s="27"/>
      <c r="H901" s="27"/>
      <c r="I901" s="20"/>
      <c r="J901" s="27"/>
      <c r="K901" s="34"/>
      <c r="L901" s="30"/>
      <c r="M901" s="30"/>
      <c r="N901" s="30"/>
      <c r="O901" s="30"/>
      <c r="P901" s="30"/>
      <c r="Q901" s="30"/>
      <c r="R901" s="30"/>
      <c r="S901" s="30"/>
      <c r="T901" s="30"/>
      <c r="U901" s="30"/>
      <c r="V901" s="30"/>
      <c r="W901" s="30"/>
      <c r="X901" s="30"/>
      <c r="Y901" s="30"/>
      <c r="Z901" s="26"/>
      <c r="AA901" s="27"/>
      <c r="AB901" s="27"/>
      <c r="AC901" s="27"/>
      <c r="AD901" s="27"/>
      <c r="AE901" s="27"/>
      <c r="AF901" s="27"/>
      <c r="AG901" s="26"/>
      <c r="AH901" s="26"/>
      <c r="AI901" s="27"/>
      <c r="AJ901" s="27"/>
      <c r="AK901" s="27"/>
    </row>
    <row r="902" spans="1:37" s="1" customFormat="1" ht="45" customHeight="1" x14ac:dyDescent="0.15">
      <c r="A902" s="36">
        <v>700039</v>
      </c>
      <c r="B902" s="28" t="s">
        <v>907</v>
      </c>
      <c r="C902" s="18">
        <v>2115</v>
      </c>
      <c r="D902" s="28" t="s">
        <v>898</v>
      </c>
      <c r="E902" s="28" t="s">
        <v>449</v>
      </c>
      <c r="F902" s="28" t="s">
        <v>83</v>
      </c>
      <c r="G902" s="28" t="s">
        <v>61</v>
      </c>
      <c r="H902" s="28" t="s">
        <v>83</v>
      </c>
      <c r="I902" s="18">
        <v>56955</v>
      </c>
      <c r="J902" s="28" t="s">
        <v>1081</v>
      </c>
      <c r="K902" s="33">
        <v>0.33</v>
      </c>
      <c r="L902" s="29">
        <v>16585</v>
      </c>
      <c r="M902" s="29">
        <v>5043</v>
      </c>
      <c r="N902" s="29">
        <v>2955</v>
      </c>
      <c r="O902" s="29"/>
      <c r="P902" s="29"/>
      <c r="Q902" s="29"/>
      <c r="R902" s="29"/>
      <c r="S902" s="29"/>
      <c r="T902" s="29"/>
      <c r="U902" s="29"/>
      <c r="V902" s="29"/>
      <c r="W902" s="29"/>
      <c r="X902" s="29">
        <v>24583</v>
      </c>
      <c r="Y902" s="29"/>
      <c r="Z902" s="25" t="s">
        <v>950</v>
      </c>
      <c r="AA902" s="28" t="s">
        <v>951</v>
      </c>
      <c r="AB902" s="28"/>
      <c r="AC902" s="25" t="s">
        <v>952</v>
      </c>
      <c r="AD902" s="25"/>
      <c r="AE902" s="28"/>
      <c r="AF902" s="28" t="s">
        <v>67</v>
      </c>
      <c r="AG902" s="25" t="s">
        <v>1082</v>
      </c>
      <c r="AH902" s="25"/>
      <c r="AI902" s="28" t="s">
        <v>70</v>
      </c>
      <c r="AJ902" s="28"/>
      <c r="AK902" s="28"/>
    </row>
    <row r="903" spans="1:37" s="1" customFormat="1" ht="45" customHeight="1" x14ac:dyDescent="0.15">
      <c r="A903" s="36"/>
      <c r="B903" s="28"/>
      <c r="C903" s="18"/>
      <c r="D903" s="28"/>
      <c r="E903" s="28"/>
      <c r="F903" s="28"/>
      <c r="G903" s="28"/>
      <c r="H903" s="28"/>
      <c r="I903" s="18"/>
      <c r="J903" s="28"/>
      <c r="K903" s="33"/>
      <c r="L903" s="29"/>
      <c r="M903" s="29"/>
      <c r="N903" s="29"/>
      <c r="O903" s="29"/>
      <c r="P903" s="29"/>
      <c r="Q903" s="29"/>
      <c r="R903" s="29"/>
      <c r="S903" s="29"/>
      <c r="T903" s="29"/>
      <c r="U903" s="29"/>
      <c r="V903" s="29"/>
      <c r="W903" s="29"/>
      <c r="X903" s="29"/>
      <c r="Y903" s="29"/>
      <c r="Z903" s="25"/>
      <c r="AA903" s="28"/>
      <c r="AB903" s="28"/>
      <c r="AC903" s="25"/>
      <c r="AD903" s="25"/>
      <c r="AE903" s="28"/>
      <c r="AF903" s="28"/>
      <c r="AG903" s="25"/>
      <c r="AH903" s="25"/>
      <c r="AI903" s="28"/>
      <c r="AJ903" s="28"/>
      <c r="AK903" s="28"/>
    </row>
    <row r="904" spans="1:37" s="1" customFormat="1" ht="45" customHeight="1" x14ac:dyDescent="0.15">
      <c r="A904" s="36"/>
      <c r="B904" s="28"/>
      <c r="C904" s="18"/>
      <c r="D904" s="28"/>
      <c r="E904" s="28"/>
      <c r="F904" s="28"/>
      <c r="G904" s="28"/>
      <c r="H904" s="28"/>
      <c r="I904" s="18"/>
      <c r="J904" s="28"/>
      <c r="K904" s="33"/>
      <c r="L904" s="29"/>
      <c r="M904" s="29"/>
      <c r="N904" s="29"/>
      <c r="O904" s="29"/>
      <c r="P904" s="29"/>
      <c r="Q904" s="29"/>
      <c r="R904" s="29"/>
      <c r="S904" s="29"/>
      <c r="T904" s="29"/>
      <c r="U904" s="29"/>
      <c r="V904" s="29"/>
      <c r="W904" s="29"/>
      <c r="X904" s="29"/>
      <c r="Y904" s="29"/>
      <c r="Z904" s="25"/>
      <c r="AA904" s="28"/>
      <c r="AB904" s="28"/>
      <c r="AC904" s="25"/>
      <c r="AD904" s="25"/>
      <c r="AE904" s="28"/>
      <c r="AF904" s="28"/>
      <c r="AG904" s="25"/>
      <c r="AH904" s="25"/>
      <c r="AI904" s="28"/>
      <c r="AJ904" s="28"/>
      <c r="AK904" s="28"/>
    </row>
    <row r="905" spans="1:37" s="1" customFormat="1" ht="45" customHeight="1" x14ac:dyDescent="0.15">
      <c r="A905" s="37">
        <v>700039</v>
      </c>
      <c r="B905" s="27" t="s">
        <v>907</v>
      </c>
      <c r="C905" s="20">
        <v>2115</v>
      </c>
      <c r="D905" s="27" t="s">
        <v>898</v>
      </c>
      <c r="E905" s="27" t="s">
        <v>59</v>
      </c>
      <c r="F905" s="27" t="s">
        <v>83</v>
      </c>
      <c r="G905" s="27" t="s">
        <v>61</v>
      </c>
      <c r="H905" s="27" t="s">
        <v>83</v>
      </c>
      <c r="I905" s="20">
        <v>56956</v>
      </c>
      <c r="J905" s="27" t="s">
        <v>1083</v>
      </c>
      <c r="K905" s="34">
        <v>0.33</v>
      </c>
      <c r="L905" s="30">
        <v>22378</v>
      </c>
      <c r="M905" s="30">
        <v>5525</v>
      </c>
      <c r="N905" s="30">
        <v>3112</v>
      </c>
      <c r="O905" s="30"/>
      <c r="P905" s="30"/>
      <c r="Q905" s="30"/>
      <c r="R905" s="30"/>
      <c r="S905" s="30"/>
      <c r="T905" s="30"/>
      <c r="U905" s="30"/>
      <c r="V905" s="30"/>
      <c r="W905" s="30"/>
      <c r="X905" s="30">
        <v>31015</v>
      </c>
      <c r="Y905" s="30"/>
      <c r="Z905" s="26" t="s">
        <v>956</v>
      </c>
      <c r="AA905" s="27" t="s">
        <v>957</v>
      </c>
      <c r="AB905" s="27"/>
      <c r="AC905" s="27" t="s">
        <v>958</v>
      </c>
      <c r="AD905" s="27"/>
      <c r="AE905" s="27"/>
      <c r="AF905" s="27" t="s">
        <v>67</v>
      </c>
      <c r="AG905" s="26" t="s">
        <v>959</v>
      </c>
      <c r="AH905" s="26"/>
      <c r="AI905" s="27" t="s">
        <v>70</v>
      </c>
      <c r="AJ905" s="27"/>
      <c r="AK905" s="27"/>
    </row>
    <row r="906" spans="1:37" s="1" customFormat="1" ht="45" customHeight="1" x14ac:dyDescent="0.15">
      <c r="A906" s="37"/>
      <c r="B906" s="27"/>
      <c r="C906" s="20"/>
      <c r="D906" s="27"/>
      <c r="E906" s="27"/>
      <c r="F906" s="27"/>
      <c r="G906" s="27"/>
      <c r="H906" s="27"/>
      <c r="I906" s="20"/>
      <c r="J906" s="27"/>
      <c r="K906" s="34"/>
      <c r="L906" s="30"/>
      <c r="M906" s="30"/>
      <c r="N906" s="30"/>
      <c r="O906" s="30"/>
      <c r="P906" s="30"/>
      <c r="Q906" s="30"/>
      <c r="R906" s="30"/>
      <c r="S906" s="30"/>
      <c r="T906" s="30"/>
      <c r="U906" s="30"/>
      <c r="V906" s="30"/>
      <c r="W906" s="30"/>
      <c r="X906" s="30"/>
      <c r="Y906" s="30"/>
      <c r="Z906" s="26"/>
      <c r="AA906" s="27"/>
      <c r="AB906" s="27"/>
      <c r="AC906" s="27"/>
      <c r="AD906" s="27"/>
      <c r="AE906" s="27"/>
      <c r="AF906" s="27"/>
      <c r="AG906" s="26"/>
      <c r="AH906" s="26"/>
      <c r="AI906" s="27"/>
      <c r="AJ906" s="27"/>
      <c r="AK906" s="27"/>
    </row>
    <row r="907" spans="1:37" s="1" customFormat="1" ht="45" customHeight="1" x14ac:dyDescent="0.15">
      <c r="A907" s="37"/>
      <c r="B907" s="27"/>
      <c r="C907" s="20"/>
      <c r="D907" s="27"/>
      <c r="E907" s="27"/>
      <c r="F907" s="27"/>
      <c r="G907" s="27"/>
      <c r="H907" s="27"/>
      <c r="I907" s="20"/>
      <c r="J907" s="27"/>
      <c r="K907" s="34"/>
      <c r="L907" s="30"/>
      <c r="M907" s="30"/>
      <c r="N907" s="30"/>
      <c r="O907" s="30"/>
      <c r="P907" s="30"/>
      <c r="Q907" s="30"/>
      <c r="R907" s="30"/>
      <c r="S907" s="30"/>
      <c r="T907" s="30"/>
      <c r="U907" s="30"/>
      <c r="V907" s="30"/>
      <c r="W907" s="30"/>
      <c r="X907" s="30"/>
      <c r="Y907" s="30"/>
      <c r="Z907" s="26"/>
      <c r="AA907" s="27"/>
      <c r="AB907" s="27"/>
      <c r="AC907" s="27"/>
      <c r="AD907" s="27"/>
      <c r="AE907" s="27"/>
      <c r="AF907" s="27"/>
      <c r="AG907" s="26"/>
      <c r="AH907" s="26"/>
      <c r="AI907" s="27"/>
      <c r="AJ907" s="27"/>
      <c r="AK907" s="27"/>
    </row>
    <row r="908" spans="1:37" s="1" customFormat="1" ht="45" customHeight="1" x14ac:dyDescent="0.15">
      <c r="A908" s="37"/>
      <c r="B908" s="27"/>
      <c r="C908" s="20"/>
      <c r="D908" s="27"/>
      <c r="E908" s="27"/>
      <c r="F908" s="27"/>
      <c r="G908" s="27"/>
      <c r="H908" s="27"/>
      <c r="I908" s="20"/>
      <c r="J908" s="27"/>
      <c r="K908" s="34"/>
      <c r="L908" s="30"/>
      <c r="M908" s="30"/>
      <c r="N908" s="30"/>
      <c r="O908" s="30"/>
      <c r="P908" s="30"/>
      <c r="Q908" s="30"/>
      <c r="R908" s="30"/>
      <c r="S908" s="30"/>
      <c r="T908" s="30"/>
      <c r="U908" s="30"/>
      <c r="V908" s="30"/>
      <c r="W908" s="30"/>
      <c r="X908" s="30"/>
      <c r="Y908" s="30"/>
      <c r="Z908" s="26"/>
      <c r="AA908" s="27"/>
      <c r="AB908" s="27"/>
      <c r="AC908" s="27"/>
      <c r="AD908" s="27"/>
      <c r="AE908" s="27"/>
      <c r="AF908" s="27"/>
      <c r="AG908" s="26"/>
      <c r="AH908" s="26"/>
      <c r="AI908" s="27"/>
      <c r="AJ908" s="27"/>
      <c r="AK908" s="27"/>
    </row>
    <row r="909" spans="1:37" s="1" customFormat="1" ht="45" customHeight="1" x14ac:dyDescent="0.15">
      <c r="A909" s="37"/>
      <c r="B909" s="27"/>
      <c r="C909" s="20"/>
      <c r="D909" s="27"/>
      <c r="E909" s="27"/>
      <c r="F909" s="27"/>
      <c r="G909" s="27"/>
      <c r="H909" s="27"/>
      <c r="I909" s="20"/>
      <c r="J909" s="27"/>
      <c r="K909" s="34"/>
      <c r="L909" s="30"/>
      <c r="M909" s="30"/>
      <c r="N909" s="30"/>
      <c r="O909" s="30"/>
      <c r="P909" s="30"/>
      <c r="Q909" s="30"/>
      <c r="R909" s="30"/>
      <c r="S909" s="30"/>
      <c r="T909" s="30"/>
      <c r="U909" s="30"/>
      <c r="V909" s="30"/>
      <c r="W909" s="30"/>
      <c r="X909" s="30"/>
      <c r="Y909" s="30"/>
      <c r="Z909" s="26"/>
      <c r="AA909" s="27"/>
      <c r="AB909" s="27"/>
      <c r="AC909" s="27"/>
      <c r="AD909" s="27"/>
      <c r="AE909" s="27"/>
      <c r="AF909" s="27"/>
      <c r="AG909" s="26"/>
      <c r="AH909" s="26"/>
      <c r="AI909" s="27"/>
      <c r="AJ909" s="27"/>
      <c r="AK909" s="27"/>
    </row>
    <row r="910" spans="1:37" s="1" customFormat="1" ht="45" customHeight="1" x14ac:dyDescent="0.15">
      <c r="A910" s="37"/>
      <c r="B910" s="27"/>
      <c r="C910" s="20"/>
      <c r="D910" s="27"/>
      <c r="E910" s="27"/>
      <c r="F910" s="27"/>
      <c r="G910" s="27"/>
      <c r="H910" s="27"/>
      <c r="I910" s="20"/>
      <c r="J910" s="27"/>
      <c r="K910" s="34"/>
      <c r="L910" s="30"/>
      <c r="M910" s="30"/>
      <c r="N910" s="30"/>
      <c r="O910" s="30"/>
      <c r="P910" s="30"/>
      <c r="Q910" s="30"/>
      <c r="R910" s="30"/>
      <c r="S910" s="30"/>
      <c r="T910" s="30"/>
      <c r="U910" s="30"/>
      <c r="V910" s="30"/>
      <c r="W910" s="30"/>
      <c r="X910" s="30"/>
      <c r="Y910" s="30"/>
      <c r="Z910" s="26"/>
      <c r="AA910" s="27"/>
      <c r="AB910" s="27"/>
      <c r="AC910" s="27"/>
      <c r="AD910" s="27"/>
      <c r="AE910" s="27"/>
      <c r="AF910" s="27"/>
      <c r="AG910" s="26"/>
      <c r="AH910" s="26"/>
      <c r="AI910" s="27"/>
      <c r="AJ910" s="27"/>
      <c r="AK910" s="27"/>
    </row>
    <row r="911" spans="1:37" s="1" customFormat="1" ht="45" customHeight="1" x14ac:dyDescent="0.15">
      <c r="A911" s="37"/>
      <c r="B911" s="27"/>
      <c r="C911" s="20"/>
      <c r="D911" s="27"/>
      <c r="E911" s="27"/>
      <c r="F911" s="27"/>
      <c r="G911" s="27"/>
      <c r="H911" s="27"/>
      <c r="I911" s="20"/>
      <c r="J911" s="27"/>
      <c r="K911" s="34"/>
      <c r="L911" s="30"/>
      <c r="M911" s="30"/>
      <c r="N911" s="30"/>
      <c r="O911" s="30"/>
      <c r="P911" s="30"/>
      <c r="Q911" s="30"/>
      <c r="R911" s="30"/>
      <c r="S911" s="30"/>
      <c r="T911" s="30"/>
      <c r="U911" s="30"/>
      <c r="V911" s="30"/>
      <c r="W911" s="30"/>
      <c r="X911" s="30"/>
      <c r="Y911" s="30"/>
      <c r="Z911" s="26"/>
      <c r="AA911" s="27"/>
      <c r="AB911" s="27"/>
      <c r="AC911" s="27"/>
      <c r="AD911" s="27"/>
      <c r="AE911" s="27"/>
      <c r="AF911" s="27"/>
      <c r="AG911" s="26"/>
      <c r="AH911" s="26"/>
      <c r="AI911" s="27"/>
      <c r="AJ911" s="27"/>
      <c r="AK911" s="27"/>
    </row>
    <row r="912" spans="1:37" s="1" customFormat="1" ht="45" customHeight="1" x14ac:dyDescent="0.15">
      <c r="A912" s="36">
        <v>700039</v>
      </c>
      <c r="B912" s="28" t="s">
        <v>907</v>
      </c>
      <c r="C912" s="18">
        <v>2115</v>
      </c>
      <c r="D912" s="28" t="s">
        <v>898</v>
      </c>
      <c r="E912" s="28" t="s">
        <v>245</v>
      </c>
      <c r="F912" s="28" t="s">
        <v>307</v>
      </c>
      <c r="G912" s="28" t="s">
        <v>89</v>
      </c>
      <c r="H912" s="28" t="s">
        <v>83</v>
      </c>
      <c r="I912" s="18">
        <v>56957</v>
      </c>
      <c r="J912" s="28" t="s">
        <v>1084</v>
      </c>
      <c r="K912" s="33"/>
      <c r="L912" s="29"/>
      <c r="M912" s="29"/>
      <c r="N912" s="29"/>
      <c r="O912" s="29"/>
      <c r="P912" s="29"/>
      <c r="Q912" s="29"/>
      <c r="R912" s="29"/>
      <c r="S912" s="29"/>
      <c r="T912" s="29"/>
      <c r="U912" s="29"/>
      <c r="V912" s="29"/>
      <c r="W912" s="29"/>
      <c r="X912" s="29"/>
      <c r="Y912" s="29">
        <v>12800000</v>
      </c>
      <c r="Z912" s="28" t="s">
        <v>1085</v>
      </c>
      <c r="AA912" s="28" t="s">
        <v>1086</v>
      </c>
      <c r="AB912" s="28"/>
      <c r="AC912" s="28" t="s">
        <v>1087</v>
      </c>
      <c r="AD912" s="28"/>
      <c r="AE912" s="28"/>
      <c r="AF912" s="28" t="s">
        <v>67</v>
      </c>
      <c r="AG912" s="25" t="s">
        <v>1088</v>
      </c>
      <c r="AH912" s="25"/>
      <c r="AI912" s="28" t="s">
        <v>70</v>
      </c>
      <c r="AJ912" s="28"/>
      <c r="AK912" s="28"/>
    </row>
    <row r="913" spans="1:37" s="1" customFormat="1" ht="45" customHeight="1" x14ac:dyDescent="0.15">
      <c r="A913" s="36"/>
      <c r="B913" s="28"/>
      <c r="C913" s="18"/>
      <c r="D913" s="28"/>
      <c r="E913" s="28"/>
      <c r="F913" s="28"/>
      <c r="G913" s="28"/>
      <c r="H913" s="28"/>
      <c r="I913" s="18"/>
      <c r="J913" s="28"/>
      <c r="K913" s="33"/>
      <c r="L913" s="29"/>
      <c r="M913" s="29"/>
      <c r="N913" s="29"/>
      <c r="O913" s="29"/>
      <c r="P913" s="29"/>
      <c r="Q913" s="29"/>
      <c r="R913" s="29"/>
      <c r="S913" s="29"/>
      <c r="T913" s="29"/>
      <c r="U913" s="29"/>
      <c r="V913" s="29"/>
      <c r="W913" s="29"/>
      <c r="X913" s="29"/>
      <c r="Y913" s="29"/>
      <c r="Z913" s="28"/>
      <c r="AA913" s="28"/>
      <c r="AB913" s="28"/>
      <c r="AC913" s="28"/>
      <c r="AD913" s="28"/>
      <c r="AE913" s="28"/>
      <c r="AF913" s="28"/>
      <c r="AG913" s="25"/>
      <c r="AH913" s="25"/>
      <c r="AI913" s="28"/>
      <c r="AJ913" s="28"/>
      <c r="AK913" s="28"/>
    </row>
    <row r="914" spans="1:37" s="1" customFormat="1" ht="45" customHeight="1" x14ac:dyDescent="0.15">
      <c r="A914" s="37">
        <v>700039</v>
      </c>
      <c r="B914" s="27" t="s">
        <v>907</v>
      </c>
      <c r="C914" s="20">
        <v>2115</v>
      </c>
      <c r="D914" s="27" t="s">
        <v>898</v>
      </c>
      <c r="E914" s="27" t="s">
        <v>103</v>
      </c>
      <c r="F914" s="27" t="s">
        <v>307</v>
      </c>
      <c r="G914" s="27" t="s">
        <v>134</v>
      </c>
      <c r="H914" s="27" t="s">
        <v>479</v>
      </c>
      <c r="I914" s="20">
        <v>57804</v>
      </c>
      <c r="J914" s="27" t="s">
        <v>2599</v>
      </c>
      <c r="K914" s="34"/>
      <c r="L914" s="30"/>
      <c r="M914" s="30"/>
      <c r="N914" s="30"/>
      <c r="O914" s="30"/>
      <c r="P914" s="30"/>
      <c r="Q914" s="30"/>
      <c r="R914" s="30"/>
      <c r="S914" s="30"/>
      <c r="T914" s="30"/>
      <c r="U914" s="30"/>
      <c r="V914" s="30"/>
      <c r="W914" s="30"/>
      <c r="X914" s="30"/>
      <c r="Y914" s="32">
        <v>-600000</v>
      </c>
      <c r="Z914" s="26" t="s">
        <v>2600</v>
      </c>
      <c r="AA914" s="27" t="s">
        <v>2601</v>
      </c>
      <c r="AB914" s="27"/>
      <c r="AC914" s="27" t="s">
        <v>2602</v>
      </c>
      <c r="AD914" s="27"/>
      <c r="AE914" s="27"/>
      <c r="AF914" s="27" t="s">
        <v>67</v>
      </c>
      <c r="AG914" s="26" t="s">
        <v>2603</v>
      </c>
      <c r="AH914" s="26"/>
      <c r="AI914" s="27" t="s">
        <v>70</v>
      </c>
      <c r="AJ914" s="27"/>
      <c r="AK914" s="27"/>
    </row>
    <row r="915" spans="1:37" s="1" customFormat="1" ht="45" customHeight="1" x14ac:dyDescent="0.15">
      <c r="A915" s="37"/>
      <c r="B915" s="27"/>
      <c r="C915" s="20"/>
      <c r="D915" s="27"/>
      <c r="E915" s="27"/>
      <c r="F915" s="27"/>
      <c r="G915" s="27"/>
      <c r="H915" s="27"/>
      <c r="I915" s="20"/>
      <c r="J915" s="27"/>
      <c r="K915" s="34"/>
      <c r="L915" s="30"/>
      <c r="M915" s="30"/>
      <c r="N915" s="30"/>
      <c r="O915" s="30"/>
      <c r="P915" s="30"/>
      <c r="Q915" s="30"/>
      <c r="R915" s="30"/>
      <c r="S915" s="30"/>
      <c r="T915" s="30"/>
      <c r="U915" s="30"/>
      <c r="V915" s="30"/>
      <c r="W915" s="30"/>
      <c r="X915" s="30"/>
      <c r="Y915" s="32"/>
      <c r="Z915" s="26"/>
      <c r="AA915" s="27"/>
      <c r="AB915" s="27"/>
      <c r="AC915" s="27"/>
      <c r="AD915" s="27"/>
      <c r="AE915" s="27"/>
      <c r="AF915" s="27"/>
      <c r="AG915" s="26"/>
      <c r="AH915" s="26"/>
      <c r="AI915" s="27"/>
      <c r="AJ915" s="27"/>
      <c r="AK915" s="27"/>
    </row>
    <row r="916" spans="1:37" s="1" customFormat="1" ht="45" customHeight="1" x14ac:dyDescent="0.15">
      <c r="A916" s="37"/>
      <c r="B916" s="27"/>
      <c r="C916" s="20"/>
      <c r="D916" s="27"/>
      <c r="E916" s="27"/>
      <c r="F916" s="27"/>
      <c r="G916" s="27"/>
      <c r="H916" s="27"/>
      <c r="I916" s="20"/>
      <c r="J916" s="27"/>
      <c r="K916" s="34"/>
      <c r="L916" s="30"/>
      <c r="M916" s="30"/>
      <c r="N916" s="30"/>
      <c r="O916" s="30"/>
      <c r="P916" s="30"/>
      <c r="Q916" s="30"/>
      <c r="R916" s="30"/>
      <c r="S916" s="30"/>
      <c r="T916" s="30"/>
      <c r="U916" s="30"/>
      <c r="V916" s="30"/>
      <c r="W916" s="30"/>
      <c r="X916" s="30"/>
      <c r="Y916" s="32"/>
      <c r="Z916" s="26"/>
      <c r="AA916" s="27"/>
      <c r="AB916" s="27"/>
      <c r="AC916" s="27"/>
      <c r="AD916" s="27"/>
      <c r="AE916" s="27"/>
      <c r="AF916" s="27"/>
      <c r="AG916" s="26"/>
      <c r="AH916" s="26"/>
      <c r="AI916" s="27"/>
      <c r="AJ916" s="27"/>
      <c r="AK916" s="27"/>
    </row>
    <row r="917" spans="1:37" s="1" customFormat="1" ht="45" customHeight="1" x14ac:dyDescent="0.15">
      <c r="A917" s="37"/>
      <c r="B917" s="27"/>
      <c r="C917" s="20"/>
      <c r="D917" s="27"/>
      <c r="E917" s="27"/>
      <c r="F917" s="27"/>
      <c r="G917" s="27"/>
      <c r="H917" s="27"/>
      <c r="I917" s="20"/>
      <c r="J917" s="27"/>
      <c r="K917" s="34"/>
      <c r="L917" s="30"/>
      <c r="M917" s="30"/>
      <c r="N917" s="30"/>
      <c r="O917" s="30"/>
      <c r="P917" s="30"/>
      <c r="Q917" s="30"/>
      <c r="R917" s="30"/>
      <c r="S917" s="30"/>
      <c r="T917" s="30"/>
      <c r="U917" s="30"/>
      <c r="V917" s="30"/>
      <c r="W917" s="30"/>
      <c r="X917" s="30"/>
      <c r="Y917" s="32"/>
      <c r="Z917" s="26"/>
      <c r="AA917" s="27"/>
      <c r="AB917" s="27"/>
      <c r="AC917" s="27"/>
      <c r="AD917" s="27"/>
      <c r="AE917" s="27"/>
      <c r="AF917" s="27"/>
      <c r="AG917" s="26"/>
      <c r="AH917" s="26"/>
      <c r="AI917" s="27"/>
      <c r="AJ917" s="27"/>
      <c r="AK917" s="27"/>
    </row>
    <row r="918" spans="1:37" s="1" customFormat="1" ht="45" customHeight="1" x14ac:dyDescent="0.15">
      <c r="A918" s="36">
        <v>700039</v>
      </c>
      <c r="B918" s="28" t="s">
        <v>907</v>
      </c>
      <c r="C918" s="18">
        <v>2115</v>
      </c>
      <c r="D918" s="28" t="s">
        <v>898</v>
      </c>
      <c r="E918" s="28" t="s">
        <v>238</v>
      </c>
      <c r="F918" s="28" t="s">
        <v>307</v>
      </c>
      <c r="G918" s="28" t="s">
        <v>89</v>
      </c>
      <c r="H918" s="28" t="s">
        <v>479</v>
      </c>
      <c r="I918" s="18">
        <v>57822</v>
      </c>
      <c r="J918" s="28" t="s">
        <v>2628</v>
      </c>
      <c r="K918" s="33"/>
      <c r="L918" s="29"/>
      <c r="M918" s="29"/>
      <c r="N918" s="29"/>
      <c r="O918" s="29"/>
      <c r="P918" s="29"/>
      <c r="Q918" s="29"/>
      <c r="R918" s="29"/>
      <c r="S918" s="29"/>
      <c r="T918" s="29"/>
      <c r="U918" s="29"/>
      <c r="V918" s="29"/>
      <c r="W918" s="29"/>
      <c r="X918" s="29"/>
      <c r="Y918" s="29">
        <v>2308259</v>
      </c>
      <c r="Z918" s="25" t="s">
        <v>2629</v>
      </c>
      <c r="AA918" s="28" t="s">
        <v>2630</v>
      </c>
      <c r="AB918" s="28"/>
      <c r="AC918" s="25" t="s">
        <v>1116</v>
      </c>
      <c r="AD918" s="25"/>
      <c r="AE918" s="28"/>
      <c r="AF918" s="28" t="s">
        <v>67</v>
      </c>
      <c r="AG918" s="25" t="s">
        <v>1117</v>
      </c>
      <c r="AH918" s="25"/>
      <c r="AI918" s="28" t="s">
        <v>70</v>
      </c>
      <c r="AJ918" s="28"/>
      <c r="AK918" s="28"/>
    </row>
    <row r="919" spans="1:37" s="1" customFormat="1" ht="45" customHeight="1" x14ac:dyDescent="0.15">
      <c r="A919" s="36"/>
      <c r="B919" s="28"/>
      <c r="C919" s="18"/>
      <c r="D919" s="28"/>
      <c r="E919" s="28"/>
      <c r="F919" s="28"/>
      <c r="G919" s="28"/>
      <c r="H919" s="28"/>
      <c r="I919" s="18"/>
      <c r="J919" s="28"/>
      <c r="K919" s="33"/>
      <c r="L919" s="29"/>
      <c r="M919" s="29"/>
      <c r="N919" s="29"/>
      <c r="O919" s="29"/>
      <c r="P919" s="29"/>
      <c r="Q919" s="29"/>
      <c r="R919" s="29"/>
      <c r="S919" s="29"/>
      <c r="T919" s="29"/>
      <c r="U919" s="29"/>
      <c r="V919" s="29"/>
      <c r="W919" s="29"/>
      <c r="X919" s="29"/>
      <c r="Y919" s="29"/>
      <c r="Z919" s="25"/>
      <c r="AA919" s="28"/>
      <c r="AB919" s="28"/>
      <c r="AC919" s="25"/>
      <c r="AD919" s="25"/>
      <c r="AE919" s="28"/>
      <c r="AF919" s="28"/>
      <c r="AG919" s="25"/>
      <c r="AH919" s="25"/>
      <c r="AI919" s="28"/>
      <c r="AJ919" s="28"/>
      <c r="AK919" s="28"/>
    </row>
    <row r="920" spans="1:37" s="1" customFormat="1" ht="45" customHeight="1" x14ac:dyDescent="0.15">
      <c r="A920" s="36"/>
      <c r="B920" s="28"/>
      <c r="C920" s="18"/>
      <c r="D920" s="28"/>
      <c r="E920" s="28"/>
      <c r="F920" s="28"/>
      <c r="G920" s="28"/>
      <c r="H920" s="28"/>
      <c r="I920" s="18"/>
      <c r="J920" s="28"/>
      <c r="K920" s="33"/>
      <c r="L920" s="29"/>
      <c r="M920" s="29"/>
      <c r="N920" s="29"/>
      <c r="O920" s="29"/>
      <c r="P920" s="29"/>
      <c r="Q920" s="29"/>
      <c r="R920" s="29"/>
      <c r="S920" s="29"/>
      <c r="T920" s="29"/>
      <c r="U920" s="29"/>
      <c r="V920" s="29"/>
      <c r="W920" s="29"/>
      <c r="X920" s="29"/>
      <c r="Y920" s="29"/>
      <c r="Z920" s="25"/>
      <c r="AA920" s="28"/>
      <c r="AB920" s="28"/>
      <c r="AC920" s="25"/>
      <c r="AD920" s="25"/>
      <c r="AE920" s="28"/>
      <c r="AF920" s="28"/>
      <c r="AG920" s="25"/>
      <c r="AH920" s="25"/>
      <c r="AI920" s="28"/>
      <c r="AJ920" s="28"/>
      <c r="AK920" s="28"/>
    </row>
    <row r="921" spans="1:37" s="1" customFormat="1" ht="45" customHeight="1" x14ac:dyDescent="0.15">
      <c r="A921" s="20">
        <v>700039</v>
      </c>
      <c r="B921" s="7" t="s">
        <v>907</v>
      </c>
      <c r="C921" s="20">
        <v>2115</v>
      </c>
      <c r="D921" s="7" t="s">
        <v>898</v>
      </c>
      <c r="E921" s="7" t="s">
        <v>103</v>
      </c>
      <c r="F921" s="7" t="s">
        <v>83</v>
      </c>
      <c r="G921" s="7" t="s">
        <v>142</v>
      </c>
      <c r="H921" s="7" t="s">
        <v>83</v>
      </c>
      <c r="I921" s="20">
        <v>57870</v>
      </c>
      <c r="J921" s="7" t="s">
        <v>2657</v>
      </c>
      <c r="K921" s="8"/>
      <c r="L921" s="9"/>
      <c r="M921" s="9"/>
      <c r="N921" s="9"/>
      <c r="O921" s="9"/>
      <c r="P921" s="9"/>
      <c r="Q921" s="9"/>
      <c r="R921" s="9"/>
      <c r="S921" s="9"/>
      <c r="T921" s="9"/>
      <c r="U921" s="13">
        <v>-672000</v>
      </c>
      <c r="V921" s="9"/>
      <c r="W921" s="9"/>
      <c r="X921" s="13">
        <v>-672000</v>
      </c>
      <c r="Y921" s="9"/>
      <c r="Z921" s="21" t="s">
        <v>2658</v>
      </c>
      <c r="AA921" s="27" t="s">
        <v>2659</v>
      </c>
      <c r="AB921" s="27"/>
      <c r="AC921" s="27" t="s">
        <v>2660</v>
      </c>
      <c r="AD921" s="27"/>
      <c r="AE921" s="7"/>
      <c r="AF921" s="7" t="s">
        <v>94</v>
      </c>
      <c r="AG921" s="7" t="s">
        <v>69</v>
      </c>
      <c r="AH921" s="7"/>
      <c r="AI921" s="27" t="s">
        <v>83</v>
      </c>
      <c r="AJ921" s="27"/>
      <c r="AK921" s="27"/>
    </row>
    <row r="922" spans="1:37" s="1" customFormat="1" ht="45" customHeight="1" x14ac:dyDescent="0.15">
      <c r="A922" s="22"/>
      <c r="B922" s="22"/>
      <c r="C922" s="48"/>
      <c r="D922" s="22"/>
      <c r="E922" s="22"/>
      <c r="F922" s="22"/>
      <c r="G922" s="23" t="s">
        <v>3022</v>
      </c>
      <c r="H922" s="22"/>
      <c r="I922" s="48"/>
      <c r="J922" s="22"/>
      <c r="K922" s="10">
        <v>9.66</v>
      </c>
      <c r="L922" s="11">
        <v>792428</v>
      </c>
      <c r="M922" s="11">
        <v>209199</v>
      </c>
      <c r="N922" s="11">
        <v>94810</v>
      </c>
      <c r="O922" s="24">
        <v>-1072</v>
      </c>
      <c r="P922" s="11">
        <v>2427389</v>
      </c>
      <c r="Q922" s="11"/>
      <c r="R922" s="24">
        <v>-38071</v>
      </c>
      <c r="S922" s="24">
        <v>-319</v>
      </c>
      <c r="T922" s="11"/>
      <c r="U922" s="24">
        <v>-672000</v>
      </c>
      <c r="V922" s="11"/>
      <c r="W922" s="11"/>
      <c r="X922" s="11">
        <v>2812364</v>
      </c>
      <c r="Y922" s="11">
        <v>14508259</v>
      </c>
      <c r="Z922" s="22"/>
      <c r="AA922" s="40"/>
      <c r="AB922" s="40"/>
      <c r="AC922" s="40"/>
      <c r="AD922" s="40"/>
      <c r="AE922" s="22"/>
      <c r="AF922" s="22"/>
      <c r="AG922" s="22"/>
      <c r="AH922" s="22"/>
      <c r="AI922" s="40"/>
      <c r="AJ922" s="40"/>
      <c r="AK922" s="40"/>
    </row>
    <row r="923" spans="1:37" s="1" customFormat="1" ht="45" customHeight="1" x14ac:dyDescent="0.2">
      <c r="A923" s="43" t="s">
        <v>3025</v>
      </c>
      <c r="B923" s="43"/>
      <c r="C923" s="47"/>
      <c r="D923" s="43"/>
      <c r="E923" s="43"/>
      <c r="I923" s="46"/>
    </row>
    <row r="924" spans="1:37" s="1" customFormat="1" ht="45" customHeight="1" x14ac:dyDescent="0.15">
      <c r="C924" s="46"/>
      <c r="I924" s="46"/>
    </row>
    <row r="925" spans="1:37" s="1" customFormat="1" ht="45" customHeight="1" x14ac:dyDescent="0.15">
      <c r="A925" s="16" t="s">
        <v>3001</v>
      </c>
      <c r="B925" s="2" t="s">
        <v>10</v>
      </c>
      <c r="C925" s="16" t="s">
        <v>11</v>
      </c>
      <c r="D925" s="2" t="s">
        <v>12</v>
      </c>
      <c r="E925" s="2" t="s">
        <v>13</v>
      </c>
      <c r="F925" s="2" t="s">
        <v>14</v>
      </c>
      <c r="G925" s="2" t="s">
        <v>15</v>
      </c>
      <c r="H925" s="17" t="s">
        <v>16</v>
      </c>
      <c r="I925" s="16" t="s">
        <v>3002</v>
      </c>
      <c r="J925" s="2" t="s">
        <v>3003</v>
      </c>
      <c r="K925" s="3" t="s">
        <v>3004</v>
      </c>
      <c r="L925" s="3" t="s">
        <v>20</v>
      </c>
      <c r="M925" s="3" t="s">
        <v>21</v>
      </c>
      <c r="N925" s="3" t="s">
        <v>22</v>
      </c>
      <c r="O925" s="3" t="s">
        <v>3005</v>
      </c>
      <c r="P925" s="3" t="s">
        <v>3006</v>
      </c>
      <c r="Q925" s="3" t="s">
        <v>3007</v>
      </c>
      <c r="R925" s="3" t="s">
        <v>3008</v>
      </c>
      <c r="S925" s="3" t="s">
        <v>3009</v>
      </c>
      <c r="T925" s="3" t="s">
        <v>3010</v>
      </c>
      <c r="U925" s="3" t="s">
        <v>3011</v>
      </c>
      <c r="V925" s="3" t="s">
        <v>3012</v>
      </c>
      <c r="W925" s="3" t="s">
        <v>3013</v>
      </c>
      <c r="X925" s="3" t="s">
        <v>3014</v>
      </c>
      <c r="Y925" s="3" t="s">
        <v>3015</v>
      </c>
      <c r="Z925" s="16" t="s">
        <v>3016</v>
      </c>
      <c r="AA925" s="39" t="s">
        <v>3017</v>
      </c>
      <c r="AB925" s="39"/>
      <c r="AC925" s="39" t="s">
        <v>3018</v>
      </c>
      <c r="AD925" s="39"/>
      <c r="AE925" s="16" t="s">
        <v>3019</v>
      </c>
      <c r="AF925" s="16" t="s">
        <v>3020</v>
      </c>
      <c r="AG925" s="16" t="s">
        <v>3021</v>
      </c>
      <c r="AH925" s="16"/>
      <c r="AI925" s="39" t="s">
        <v>2998</v>
      </c>
      <c r="AJ925" s="39"/>
      <c r="AK925" s="39"/>
    </row>
    <row r="926" spans="1:37" s="1" customFormat="1" ht="45" customHeight="1" x14ac:dyDescent="0.15">
      <c r="A926" s="36">
        <v>700043</v>
      </c>
      <c r="B926" s="28" t="s">
        <v>1125</v>
      </c>
      <c r="C926" s="18">
        <v>171416</v>
      </c>
      <c r="D926" s="28" t="s">
        <v>1126</v>
      </c>
      <c r="E926" s="28" t="s">
        <v>103</v>
      </c>
      <c r="F926" s="28" t="s">
        <v>83</v>
      </c>
      <c r="G926" s="28" t="s">
        <v>61</v>
      </c>
      <c r="H926" s="28" t="s">
        <v>83</v>
      </c>
      <c r="I926" s="18">
        <v>57007</v>
      </c>
      <c r="J926" s="28" t="s">
        <v>1127</v>
      </c>
      <c r="K926" s="33">
        <v>7.5</v>
      </c>
      <c r="L926" s="29">
        <v>365301</v>
      </c>
      <c r="M926" s="29">
        <v>124176</v>
      </c>
      <c r="N926" s="29">
        <v>78266</v>
      </c>
      <c r="O926" s="29"/>
      <c r="P926" s="29"/>
      <c r="Q926" s="29"/>
      <c r="R926" s="29"/>
      <c r="S926" s="29"/>
      <c r="T926" s="29"/>
      <c r="U926" s="29"/>
      <c r="V926" s="29"/>
      <c r="W926" s="29"/>
      <c r="X926" s="29">
        <v>567743</v>
      </c>
      <c r="Y926" s="29"/>
      <c r="Z926" s="25" t="s">
        <v>1128</v>
      </c>
      <c r="AA926" s="28" t="s">
        <v>1129</v>
      </c>
      <c r="AB926" s="28"/>
      <c r="AC926" s="28" t="s">
        <v>1130</v>
      </c>
      <c r="AD926" s="28"/>
      <c r="AE926" s="28"/>
      <c r="AF926" s="28" t="s">
        <v>94</v>
      </c>
      <c r="AG926" s="28" t="s">
        <v>69</v>
      </c>
      <c r="AH926" s="28"/>
      <c r="AI926" s="28" t="s">
        <v>70</v>
      </c>
      <c r="AJ926" s="28"/>
      <c r="AK926" s="28"/>
    </row>
    <row r="927" spans="1:37" s="1" customFormat="1" ht="45" customHeight="1" x14ac:dyDescent="0.15">
      <c r="A927" s="36"/>
      <c r="B927" s="28"/>
      <c r="C927" s="18"/>
      <c r="D927" s="28"/>
      <c r="E927" s="28"/>
      <c r="F927" s="28"/>
      <c r="G927" s="28"/>
      <c r="H927" s="28"/>
      <c r="I927" s="18"/>
      <c r="J927" s="28"/>
      <c r="K927" s="33"/>
      <c r="L927" s="29"/>
      <c r="M927" s="29"/>
      <c r="N927" s="29"/>
      <c r="O927" s="29"/>
      <c r="P927" s="29"/>
      <c r="Q927" s="29"/>
      <c r="R927" s="29"/>
      <c r="S927" s="29"/>
      <c r="T927" s="29"/>
      <c r="U927" s="29"/>
      <c r="V927" s="29"/>
      <c r="W927" s="29"/>
      <c r="X927" s="29"/>
      <c r="Y927" s="29"/>
      <c r="Z927" s="25"/>
      <c r="AA927" s="28"/>
      <c r="AB927" s="28"/>
      <c r="AC927" s="28"/>
      <c r="AD927" s="28"/>
      <c r="AE927" s="28"/>
      <c r="AF927" s="28"/>
      <c r="AG927" s="28"/>
      <c r="AH927" s="28"/>
      <c r="AI927" s="28"/>
      <c r="AJ927" s="28"/>
      <c r="AK927" s="28"/>
    </row>
    <row r="928" spans="1:37" s="1" customFormat="1" ht="45" customHeight="1" x14ac:dyDescent="0.15">
      <c r="A928" s="20">
        <v>700043</v>
      </c>
      <c r="B928" s="7" t="s">
        <v>1125</v>
      </c>
      <c r="C928" s="20">
        <v>171416</v>
      </c>
      <c r="D928" s="7" t="s">
        <v>1126</v>
      </c>
      <c r="E928" s="7" t="s">
        <v>238</v>
      </c>
      <c r="F928" s="7" t="s">
        <v>83</v>
      </c>
      <c r="G928" s="7" t="s">
        <v>104</v>
      </c>
      <c r="H928" s="7" t="s">
        <v>83</v>
      </c>
      <c r="I928" s="20">
        <v>57240</v>
      </c>
      <c r="J928" s="7" t="s">
        <v>1462</v>
      </c>
      <c r="K928" s="8"/>
      <c r="L928" s="9"/>
      <c r="M928" s="9"/>
      <c r="N928" s="9"/>
      <c r="O928" s="9"/>
      <c r="P928" s="9">
        <v>1181699</v>
      </c>
      <c r="Q928" s="9"/>
      <c r="R928" s="9"/>
      <c r="S928" s="9"/>
      <c r="T928" s="9"/>
      <c r="U928" s="9"/>
      <c r="V928" s="9"/>
      <c r="W928" s="9"/>
      <c r="X928" s="9">
        <v>1181699</v>
      </c>
      <c r="Y928" s="9"/>
      <c r="Z928" s="21" t="s">
        <v>1463</v>
      </c>
      <c r="AA928" s="27" t="s">
        <v>1464</v>
      </c>
      <c r="AB928" s="27"/>
      <c r="AC928" s="26" t="s">
        <v>1465</v>
      </c>
      <c r="AD928" s="26"/>
      <c r="AE928" s="7"/>
      <c r="AF928" s="7" t="s">
        <v>94</v>
      </c>
      <c r="AG928" s="7" t="s">
        <v>69</v>
      </c>
      <c r="AH928" s="7"/>
      <c r="AI928" s="27" t="s">
        <v>83</v>
      </c>
      <c r="AJ928" s="27"/>
      <c r="AK928" s="27"/>
    </row>
    <row r="929" spans="1:37" s="1" customFormat="1" ht="45" customHeight="1" x14ac:dyDescent="0.15">
      <c r="A929" s="36">
        <v>700043</v>
      </c>
      <c r="B929" s="28" t="s">
        <v>1125</v>
      </c>
      <c r="C929" s="18">
        <v>171416</v>
      </c>
      <c r="D929" s="28" t="s">
        <v>1126</v>
      </c>
      <c r="E929" s="28" t="s">
        <v>72</v>
      </c>
      <c r="F929" s="28" t="s">
        <v>83</v>
      </c>
      <c r="G929" s="28" t="s">
        <v>61</v>
      </c>
      <c r="H929" s="28" t="s">
        <v>83</v>
      </c>
      <c r="I929" s="18">
        <v>57251</v>
      </c>
      <c r="J929" s="28" t="s">
        <v>1488</v>
      </c>
      <c r="K929" s="33"/>
      <c r="L929" s="29"/>
      <c r="M929" s="29"/>
      <c r="N929" s="29"/>
      <c r="O929" s="29"/>
      <c r="P929" s="29">
        <v>23000</v>
      </c>
      <c r="Q929" s="29"/>
      <c r="R929" s="29"/>
      <c r="S929" s="29"/>
      <c r="T929" s="29"/>
      <c r="U929" s="29">
        <v>87000</v>
      </c>
      <c r="V929" s="29"/>
      <c r="W929" s="29"/>
      <c r="X929" s="29">
        <v>110000</v>
      </c>
      <c r="Y929" s="29"/>
      <c r="Z929" s="25" t="s">
        <v>1489</v>
      </c>
      <c r="AA929" s="28" t="s">
        <v>1490</v>
      </c>
      <c r="AB929" s="28"/>
      <c r="AC929" s="28" t="s">
        <v>1491</v>
      </c>
      <c r="AD929" s="28"/>
      <c r="AE929" s="28"/>
      <c r="AF929" s="28" t="s">
        <v>67</v>
      </c>
      <c r="AG929" s="25" t="s">
        <v>1492</v>
      </c>
      <c r="AH929" s="25"/>
      <c r="AI929" s="28" t="s">
        <v>70</v>
      </c>
      <c r="AJ929" s="28"/>
      <c r="AK929" s="28"/>
    </row>
    <row r="930" spans="1:37" s="1" customFormat="1" ht="45" customHeight="1" x14ac:dyDescent="0.15">
      <c r="A930" s="36"/>
      <c r="B930" s="28"/>
      <c r="C930" s="18"/>
      <c r="D930" s="28"/>
      <c r="E930" s="28"/>
      <c r="F930" s="28"/>
      <c r="G930" s="28"/>
      <c r="H930" s="28"/>
      <c r="I930" s="18"/>
      <c r="J930" s="28"/>
      <c r="K930" s="33"/>
      <c r="L930" s="29"/>
      <c r="M930" s="29"/>
      <c r="N930" s="29"/>
      <c r="O930" s="29"/>
      <c r="P930" s="29"/>
      <c r="Q930" s="29"/>
      <c r="R930" s="29"/>
      <c r="S930" s="29"/>
      <c r="T930" s="29"/>
      <c r="U930" s="29"/>
      <c r="V930" s="29"/>
      <c r="W930" s="29"/>
      <c r="X930" s="29"/>
      <c r="Y930" s="29"/>
      <c r="Z930" s="25"/>
      <c r="AA930" s="28"/>
      <c r="AB930" s="28"/>
      <c r="AC930" s="28"/>
      <c r="AD930" s="28"/>
      <c r="AE930" s="28"/>
      <c r="AF930" s="28"/>
      <c r="AG930" s="25"/>
      <c r="AH930" s="25"/>
      <c r="AI930" s="28"/>
      <c r="AJ930" s="28"/>
      <c r="AK930" s="28"/>
    </row>
    <row r="931" spans="1:37" s="1" customFormat="1" ht="45" customHeight="1" x14ac:dyDescent="0.15">
      <c r="A931" s="37">
        <v>700043</v>
      </c>
      <c r="B931" s="27" t="s">
        <v>1125</v>
      </c>
      <c r="C931" s="20">
        <v>171416</v>
      </c>
      <c r="D931" s="27" t="s">
        <v>1126</v>
      </c>
      <c r="E931" s="27" t="s">
        <v>126</v>
      </c>
      <c r="F931" s="27" t="s">
        <v>83</v>
      </c>
      <c r="G931" s="27" t="s">
        <v>61</v>
      </c>
      <c r="H931" s="27" t="s">
        <v>83</v>
      </c>
      <c r="I931" s="20">
        <v>57253</v>
      </c>
      <c r="J931" s="27" t="s">
        <v>1499</v>
      </c>
      <c r="K931" s="34"/>
      <c r="L931" s="30"/>
      <c r="M931" s="30"/>
      <c r="N931" s="30"/>
      <c r="O931" s="30">
        <v>40000</v>
      </c>
      <c r="P931" s="30"/>
      <c r="Q931" s="30"/>
      <c r="R931" s="30"/>
      <c r="S931" s="30"/>
      <c r="T931" s="30"/>
      <c r="U931" s="30"/>
      <c r="V931" s="30"/>
      <c r="W931" s="30"/>
      <c r="X931" s="30">
        <v>40000</v>
      </c>
      <c r="Y931" s="30"/>
      <c r="Z931" s="26" t="s">
        <v>1500</v>
      </c>
      <c r="AA931" s="27" t="s">
        <v>1501</v>
      </c>
      <c r="AB931" s="27"/>
      <c r="AC931" s="26" t="s">
        <v>1502</v>
      </c>
      <c r="AD931" s="26"/>
      <c r="AE931" s="27"/>
      <c r="AF931" s="27" t="s">
        <v>94</v>
      </c>
      <c r="AG931" s="27" t="s">
        <v>69</v>
      </c>
      <c r="AH931" s="27"/>
      <c r="AI931" s="27" t="s">
        <v>83</v>
      </c>
      <c r="AJ931" s="27"/>
      <c r="AK931" s="27"/>
    </row>
    <row r="932" spans="1:37" s="1" customFormat="1" ht="45" customHeight="1" x14ac:dyDescent="0.15">
      <c r="A932" s="37"/>
      <c r="B932" s="27"/>
      <c r="C932" s="20"/>
      <c r="D932" s="27"/>
      <c r="E932" s="27"/>
      <c r="F932" s="27"/>
      <c r="G932" s="27"/>
      <c r="H932" s="27"/>
      <c r="I932" s="20"/>
      <c r="J932" s="27"/>
      <c r="K932" s="34"/>
      <c r="L932" s="30"/>
      <c r="M932" s="30"/>
      <c r="N932" s="30"/>
      <c r="O932" s="30"/>
      <c r="P932" s="30"/>
      <c r="Q932" s="30"/>
      <c r="R932" s="30"/>
      <c r="S932" s="30"/>
      <c r="T932" s="30"/>
      <c r="U932" s="30"/>
      <c r="V932" s="30"/>
      <c r="W932" s="30"/>
      <c r="X932" s="30"/>
      <c r="Y932" s="30"/>
      <c r="Z932" s="26"/>
      <c r="AA932" s="27"/>
      <c r="AB932" s="27"/>
      <c r="AC932" s="26"/>
      <c r="AD932" s="26"/>
      <c r="AE932" s="27"/>
      <c r="AF932" s="27"/>
      <c r="AG932" s="27"/>
      <c r="AH932" s="27"/>
      <c r="AI932" s="27"/>
      <c r="AJ932" s="27"/>
      <c r="AK932" s="27"/>
    </row>
    <row r="933" spans="1:37" s="1" customFormat="1" ht="45" customHeight="1" x14ac:dyDescent="0.15">
      <c r="A933" s="18">
        <v>700043</v>
      </c>
      <c r="B933" s="4" t="s">
        <v>1125</v>
      </c>
      <c r="C933" s="18">
        <v>171416</v>
      </c>
      <c r="D933" s="4" t="s">
        <v>1126</v>
      </c>
      <c r="E933" s="4" t="s">
        <v>449</v>
      </c>
      <c r="F933" s="4" t="s">
        <v>83</v>
      </c>
      <c r="G933" s="4" t="s">
        <v>61</v>
      </c>
      <c r="H933" s="4" t="s">
        <v>83</v>
      </c>
      <c r="I933" s="18">
        <v>57254</v>
      </c>
      <c r="J933" s="4" t="s">
        <v>1503</v>
      </c>
      <c r="K933" s="5"/>
      <c r="L933" s="6"/>
      <c r="M933" s="6"/>
      <c r="N933" s="6"/>
      <c r="O933" s="6"/>
      <c r="P933" s="6">
        <v>25000</v>
      </c>
      <c r="Q933" s="6"/>
      <c r="R933" s="6"/>
      <c r="S933" s="6"/>
      <c r="T933" s="6"/>
      <c r="U933" s="6"/>
      <c r="V933" s="6"/>
      <c r="W933" s="6"/>
      <c r="X933" s="6">
        <v>25000</v>
      </c>
      <c r="Y933" s="6"/>
      <c r="Z933" s="19" t="s">
        <v>1504</v>
      </c>
      <c r="AA933" s="28" t="s">
        <v>1505</v>
      </c>
      <c r="AB933" s="28"/>
      <c r="AC933" s="25" t="s">
        <v>1506</v>
      </c>
      <c r="AD933" s="25"/>
      <c r="AE933" s="4"/>
      <c r="AF933" s="4" t="s">
        <v>94</v>
      </c>
      <c r="AG933" s="4" t="s">
        <v>69</v>
      </c>
      <c r="AH933" s="4"/>
      <c r="AI933" s="28" t="s">
        <v>83</v>
      </c>
      <c r="AJ933" s="28"/>
      <c r="AK933" s="28"/>
    </row>
    <row r="934" spans="1:37" s="1" customFormat="1" ht="45" customHeight="1" x14ac:dyDescent="0.15">
      <c r="A934" s="20">
        <v>700043</v>
      </c>
      <c r="B934" s="7" t="s">
        <v>1125</v>
      </c>
      <c r="C934" s="20">
        <v>171416</v>
      </c>
      <c r="D934" s="7" t="s">
        <v>1126</v>
      </c>
      <c r="E934" s="7" t="s">
        <v>59</v>
      </c>
      <c r="F934" s="7" t="s">
        <v>83</v>
      </c>
      <c r="G934" s="7" t="s">
        <v>61</v>
      </c>
      <c r="H934" s="7" t="s">
        <v>284</v>
      </c>
      <c r="I934" s="20">
        <v>57255</v>
      </c>
      <c r="J934" s="7" t="s">
        <v>1507</v>
      </c>
      <c r="K934" s="8"/>
      <c r="L934" s="9"/>
      <c r="M934" s="9"/>
      <c r="N934" s="9"/>
      <c r="O934" s="9"/>
      <c r="P934" s="9"/>
      <c r="Q934" s="9">
        <v>15000</v>
      </c>
      <c r="R934" s="9"/>
      <c r="S934" s="9"/>
      <c r="T934" s="9"/>
      <c r="U934" s="9"/>
      <c r="V934" s="9"/>
      <c r="W934" s="9"/>
      <c r="X934" s="9">
        <v>15000</v>
      </c>
      <c r="Y934" s="9"/>
      <c r="Z934" s="21" t="s">
        <v>1508</v>
      </c>
      <c r="AA934" s="27" t="s">
        <v>1509</v>
      </c>
      <c r="AB934" s="27"/>
      <c r="AC934" s="27" t="s">
        <v>1510</v>
      </c>
      <c r="AD934" s="27"/>
      <c r="AE934" s="7"/>
      <c r="AF934" s="7" t="s">
        <v>94</v>
      </c>
      <c r="AG934" s="7" t="s">
        <v>69</v>
      </c>
      <c r="AH934" s="7"/>
      <c r="AI934" s="27" t="s">
        <v>83</v>
      </c>
      <c r="AJ934" s="27"/>
      <c r="AK934" s="27"/>
    </row>
    <row r="935" spans="1:37" s="1" customFormat="1" ht="45" customHeight="1" x14ac:dyDescent="0.15">
      <c r="A935" s="18">
        <v>700043</v>
      </c>
      <c r="B935" s="4" t="s">
        <v>1125</v>
      </c>
      <c r="C935" s="18">
        <v>171416</v>
      </c>
      <c r="D935" s="4" t="s">
        <v>1126</v>
      </c>
      <c r="E935" s="4" t="s">
        <v>245</v>
      </c>
      <c r="F935" s="4" t="s">
        <v>60</v>
      </c>
      <c r="G935" s="4" t="s">
        <v>83</v>
      </c>
      <c r="H935" s="4" t="s">
        <v>83</v>
      </c>
      <c r="I935" s="18">
        <v>57256</v>
      </c>
      <c r="J935" s="4" t="s">
        <v>1511</v>
      </c>
      <c r="K935" s="5"/>
      <c r="L935" s="6"/>
      <c r="M935" s="6"/>
      <c r="N935" s="6"/>
      <c r="O935" s="6">
        <v>35000</v>
      </c>
      <c r="P935" s="6"/>
      <c r="Q935" s="6"/>
      <c r="R935" s="6"/>
      <c r="S935" s="6"/>
      <c r="T935" s="6"/>
      <c r="U935" s="6"/>
      <c r="V935" s="6"/>
      <c r="W935" s="6"/>
      <c r="X935" s="6">
        <v>35000</v>
      </c>
      <c r="Y935" s="6"/>
      <c r="Z935" s="4" t="s">
        <v>1512</v>
      </c>
      <c r="AA935" s="28" t="s">
        <v>1513</v>
      </c>
      <c r="AB935" s="28"/>
      <c r="AC935" s="28" t="s">
        <v>1514</v>
      </c>
      <c r="AD935" s="28"/>
      <c r="AE935" s="4"/>
      <c r="AF935" s="4" t="s">
        <v>67</v>
      </c>
      <c r="AG935" s="19" t="s">
        <v>1515</v>
      </c>
      <c r="AH935" s="19"/>
      <c r="AI935" s="28" t="s">
        <v>179</v>
      </c>
      <c r="AJ935" s="28"/>
      <c r="AK935" s="28"/>
    </row>
    <row r="936" spans="1:37" s="1" customFormat="1" ht="45" customHeight="1" x14ac:dyDescent="0.15">
      <c r="A936" s="37">
        <v>700043</v>
      </c>
      <c r="B936" s="27" t="s">
        <v>1125</v>
      </c>
      <c r="C936" s="20">
        <v>171416</v>
      </c>
      <c r="D936" s="27" t="s">
        <v>1126</v>
      </c>
      <c r="E936" s="27" t="s">
        <v>335</v>
      </c>
      <c r="F936" s="27" t="s">
        <v>83</v>
      </c>
      <c r="G936" s="27" t="s">
        <v>89</v>
      </c>
      <c r="H936" s="27" t="s">
        <v>83</v>
      </c>
      <c r="I936" s="20">
        <v>57257</v>
      </c>
      <c r="J936" s="27" t="s">
        <v>1516</v>
      </c>
      <c r="K936" s="34"/>
      <c r="L936" s="30"/>
      <c r="M936" s="30"/>
      <c r="N936" s="30"/>
      <c r="O936" s="30"/>
      <c r="P936" s="30"/>
      <c r="Q936" s="30"/>
      <c r="R936" s="30"/>
      <c r="S936" s="30"/>
      <c r="T936" s="30"/>
      <c r="U936" s="30"/>
      <c r="V936" s="30"/>
      <c r="W936" s="30"/>
      <c r="X936" s="30"/>
      <c r="Y936" s="30">
        <v>1310000</v>
      </c>
      <c r="Z936" s="26" t="s">
        <v>1517</v>
      </c>
      <c r="AA936" s="27" t="s">
        <v>1518</v>
      </c>
      <c r="AB936" s="27"/>
      <c r="AC936" s="27" t="s">
        <v>1519</v>
      </c>
      <c r="AD936" s="27"/>
      <c r="AE936" s="27"/>
      <c r="AF936" s="27" t="s">
        <v>94</v>
      </c>
      <c r="AG936" s="27" t="s">
        <v>69</v>
      </c>
      <c r="AH936" s="27"/>
      <c r="AI936" s="27" t="s">
        <v>83</v>
      </c>
      <c r="AJ936" s="27"/>
      <c r="AK936" s="27"/>
    </row>
    <row r="937" spans="1:37" s="1" customFormat="1" ht="45" customHeight="1" x14ac:dyDescent="0.15">
      <c r="A937" s="37"/>
      <c r="B937" s="27"/>
      <c r="C937" s="20"/>
      <c r="D937" s="27"/>
      <c r="E937" s="27"/>
      <c r="F937" s="27"/>
      <c r="G937" s="27"/>
      <c r="H937" s="27"/>
      <c r="I937" s="20"/>
      <c r="J937" s="27"/>
      <c r="K937" s="34"/>
      <c r="L937" s="30"/>
      <c r="M937" s="30"/>
      <c r="N937" s="30"/>
      <c r="O937" s="30"/>
      <c r="P937" s="30"/>
      <c r="Q937" s="30"/>
      <c r="R937" s="30"/>
      <c r="S937" s="30"/>
      <c r="T937" s="30"/>
      <c r="U937" s="30"/>
      <c r="V937" s="30"/>
      <c r="W937" s="30"/>
      <c r="X937" s="30"/>
      <c r="Y937" s="30"/>
      <c r="Z937" s="26"/>
      <c r="AA937" s="27"/>
      <c r="AB937" s="27"/>
      <c r="AC937" s="27"/>
      <c r="AD937" s="27"/>
      <c r="AE937" s="27"/>
      <c r="AF937" s="27"/>
      <c r="AG937" s="27"/>
      <c r="AH937" s="27"/>
      <c r="AI937" s="27"/>
      <c r="AJ937" s="27"/>
      <c r="AK937" s="27"/>
    </row>
    <row r="938" spans="1:37" s="1" customFormat="1" ht="45" customHeight="1" x14ac:dyDescent="0.15">
      <c r="A938" s="37"/>
      <c r="B938" s="27"/>
      <c r="C938" s="20"/>
      <c r="D938" s="27"/>
      <c r="E938" s="27"/>
      <c r="F938" s="27"/>
      <c r="G938" s="27"/>
      <c r="H938" s="27"/>
      <c r="I938" s="20"/>
      <c r="J938" s="27"/>
      <c r="K938" s="34"/>
      <c r="L938" s="30"/>
      <c r="M938" s="30"/>
      <c r="N938" s="30"/>
      <c r="O938" s="30"/>
      <c r="P938" s="30"/>
      <c r="Q938" s="30"/>
      <c r="R938" s="30"/>
      <c r="S938" s="30"/>
      <c r="T938" s="30"/>
      <c r="U938" s="30"/>
      <c r="V938" s="30"/>
      <c r="W938" s="30"/>
      <c r="X938" s="30"/>
      <c r="Y938" s="30"/>
      <c r="Z938" s="26"/>
      <c r="AA938" s="27"/>
      <c r="AB938" s="27"/>
      <c r="AC938" s="27"/>
      <c r="AD938" s="27"/>
      <c r="AE938" s="27"/>
      <c r="AF938" s="27"/>
      <c r="AG938" s="27"/>
      <c r="AH938" s="27"/>
      <c r="AI938" s="27"/>
      <c r="AJ938" s="27"/>
      <c r="AK938" s="27"/>
    </row>
    <row r="939" spans="1:37" s="1" customFormat="1" ht="45" customHeight="1" x14ac:dyDescent="0.15">
      <c r="A939" s="18">
        <v>700043</v>
      </c>
      <c r="B939" s="4" t="s">
        <v>1125</v>
      </c>
      <c r="C939" s="18">
        <v>171416</v>
      </c>
      <c r="D939" s="4" t="s">
        <v>1126</v>
      </c>
      <c r="E939" s="4" t="s">
        <v>465</v>
      </c>
      <c r="F939" s="4" t="s">
        <v>83</v>
      </c>
      <c r="G939" s="4" t="s">
        <v>239</v>
      </c>
      <c r="H939" s="4" t="s">
        <v>83</v>
      </c>
      <c r="I939" s="18">
        <v>57258</v>
      </c>
      <c r="J939" s="4" t="s">
        <v>1520</v>
      </c>
      <c r="K939" s="5">
        <v>7.17</v>
      </c>
      <c r="L939" s="6">
        <v>353381</v>
      </c>
      <c r="M939" s="6">
        <v>6086</v>
      </c>
      <c r="N939" s="6">
        <v>26328</v>
      </c>
      <c r="O939" s="6"/>
      <c r="P939" s="6"/>
      <c r="Q939" s="6"/>
      <c r="R939" s="6"/>
      <c r="S939" s="6"/>
      <c r="T939" s="6"/>
      <c r="U939" s="6"/>
      <c r="V939" s="6"/>
      <c r="W939" s="6"/>
      <c r="X939" s="6">
        <v>385795</v>
      </c>
      <c r="Y939" s="6"/>
      <c r="Z939" s="4" t="s">
        <v>1521</v>
      </c>
      <c r="AA939" s="28" t="s">
        <v>242</v>
      </c>
      <c r="AB939" s="28"/>
      <c r="AC939" s="28" t="s">
        <v>431</v>
      </c>
      <c r="AD939" s="28"/>
      <c r="AE939" s="4"/>
      <c r="AF939" s="4" t="s">
        <v>94</v>
      </c>
      <c r="AG939" s="4" t="s">
        <v>69</v>
      </c>
      <c r="AH939" s="4"/>
      <c r="AI939" s="28" t="s">
        <v>83</v>
      </c>
      <c r="AJ939" s="28"/>
      <c r="AK939" s="28"/>
    </row>
    <row r="940" spans="1:37" s="1" customFormat="1" ht="45" customHeight="1" x14ac:dyDescent="0.15">
      <c r="A940" s="20">
        <v>700043</v>
      </c>
      <c r="B940" s="7" t="s">
        <v>1125</v>
      </c>
      <c r="C940" s="20">
        <v>171416</v>
      </c>
      <c r="D940" s="7" t="s">
        <v>1126</v>
      </c>
      <c r="E940" s="7" t="s">
        <v>83</v>
      </c>
      <c r="F940" s="7" t="s">
        <v>83</v>
      </c>
      <c r="G940" s="7" t="s">
        <v>83</v>
      </c>
      <c r="H940" s="7" t="s">
        <v>83</v>
      </c>
      <c r="I940" s="20">
        <v>57572</v>
      </c>
      <c r="J940" s="7" t="s">
        <v>2198</v>
      </c>
      <c r="K940" s="8"/>
      <c r="L940" s="9">
        <v>33913</v>
      </c>
      <c r="M940" s="9"/>
      <c r="N940" s="9"/>
      <c r="O940" s="9"/>
      <c r="P940" s="9"/>
      <c r="Q940" s="9"/>
      <c r="R940" s="9"/>
      <c r="S940" s="9"/>
      <c r="T940" s="9"/>
      <c r="U940" s="9"/>
      <c r="V940" s="9"/>
      <c r="W940" s="9"/>
      <c r="X940" s="9">
        <v>33913</v>
      </c>
      <c r="Y940" s="9"/>
      <c r="Z940" s="7" t="s">
        <v>2148</v>
      </c>
      <c r="AA940" s="27" t="s">
        <v>2149</v>
      </c>
      <c r="AB940" s="27"/>
      <c r="AC940" s="27" t="s">
        <v>2149</v>
      </c>
      <c r="AD940" s="27"/>
      <c r="AE940" s="7"/>
      <c r="AF940" s="7" t="s">
        <v>94</v>
      </c>
      <c r="AG940" s="7"/>
      <c r="AH940" s="7"/>
      <c r="AI940" s="27" t="s">
        <v>83</v>
      </c>
      <c r="AJ940" s="27"/>
      <c r="AK940" s="27"/>
    </row>
    <row r="941" spans="1:37" s="1" customFormat="1" ht="45" customHeight="1" x14ac:dyDescent="0.15">
      <c r="A941" s="22"/>
      <c r="B941" s="22"/>
      <c r="C941" s="48"/>
      <c r="D941" s="22"/>
      <c r="E941" s="22"/>
      <c r="F941" s="22"/>
      <c r="G941" s="23" t="s">
        <v>3022</v>
      </c>
      <c r="H941" s="22"/>
      <c r="I941" s="48"/>
      <c r="J941" s="22"/>
      <c r="K941" s="10">
        <v>14.67</v>
      </c>
      <c r="L941" s="11">
        <v>752595</v>
      </c>
      <c r="M941" s="11">
        <v>130262</v>
      </c>
      <c r="N941" s="11">
        <v>104594</v>
      </c>
      <c r="O941" s="11">
        <v>75000</v>
      </c>
      <c r="P941" s="11">
        <v>1229699</v>
      </c>
      <c r="Q941" s="11">
        <v>15000</v>
      </c>
      <c r="R941" s="11"/>
      <c r="S941" s="11"/>
      <c r="T941" s="11"/>
      <c r="U941" s="11">
        <v>87000</v>
      </c>
      <c r="V941" s="11"/>
      <c r="W941" s="11"/>
      <c r="X941" s="11">
        <v>2394150</v>
      </c>
      <c r="Y941" s="11">
        <v>1310000</v>
      </c>
      <c r="Z941" s="22"/>
      <c r="AA941" s="40"/>
      <c r="AB941" s="40"/>
      <c r="AC941" s="40"/>
      <c r="AD941" s="40"/>
      <c r="AE941" s="22"/>
      <c r="AF941" s="22"/>
      <c r="AG941" s="22"/>
      <c r="AH941" s="22"/>
      <c r="AI941" s="40"/>
      <c r="AJ941" s="40"/>
      <c r="AK941" s="40"/>
    </row>
    <row r="942" spans="1:37" s="1" customFormat="1" ht="45" customHeight="1" x14ac:dyDescent="0.2">
      <c r="A942" s="43" t="s">
        <v>3026</v>
      </c>
      <c r="B942" s="43"/>
      <c r="C942" s="47"/>
      <c r="D942" s="43"/>
      <c r="E942" s="43"/>
      <c r="I942" s="46"/>
    </row>
    <row r="943" spans="1:37" s="1" customFormat="1" ht="45" customHeight="1" x14ac:dyDescent="0.15">
      <c r="C943" s="46"/>
      <c r="I943" s="46"/>
    </row>
    <row r="944" spans="1:37" s="1" customFormat="1" ht="45" customHeight="1" x14ac:dyDescent="0.15">
      <c r="A944" s="16" t="s">
        <v>3001</v>
      </c>
      <c r="B944" s="2" t="s">
        <v>10</v>
      </c>
      <c r="C944" s="16" t="s">
        <v>11</v>
      </c>
      <c r="D944" s="2" t="s">
        <v>12</v>
      </c>
      <c r="E944" s="2" t="s">
        <v>13</v>
      </c>
      <c r="F944" s="2" t="s">
        <v>14</v>
      </c>
      <c r="G944" s="2" t="s">
        <v>15</v>
      </c>
      <c r="H944" s="17" t="s">
        <v>16</v>
      </c>
      <c r="I944" s="16" t="s">
        <v>3002</v>
      </c>
      <c r="J944" s="2" t="s">
        <v>3003</v>
      </c>
      <c r="K944" s="3" t="s">
        <v>3004</v>
      </c>
      <c r="L944" s="3" t="s">
        <v>20</v>
      </c>
      <c r="M944" s="3" t="s">
        <v>21</v>
      </c>
      <c r="N944" s="3" t="s">
        <v>22</v>
      </c>
      <c r="O944" s="3" t="s">
        <v>3005</v>
      </c>
      <c r="P944" s="3" t="s">
        <v>3006</v>
      </c>
      <c r="Q944" s="3" t="s">
        <v>3007</v>
      </c>
      <c r="R944" s="3" t="s">
        <v>3008</v>
      </c>
      <c r="S944" s="3" t="s">
        <v>3009</v>
      </c>
      <c r="T944" s="3" t="s">
        <v>3010</v>
      </c>
      <c r="U944" s="3" t="s">
        <v>3011</v>
      </c>
      <c r="V944" s="3" t="s">
        <v>3012</v>
      </c>
      <c r="W944" s="3" t="s">
        <v>3013</v>
      </c>
      <c r="X944" s="3" t="s">
        <v>3014</v>
      </c>
      <c r="Y944" s="3" t="s">
        <v>3015</v>
      </c>
      <c r="Z944" s="16" t="s">
        <v>3016</v>
      </c>
      <c r="AA944" s="39" t="s">
        <v>3017</v>
      </c>
      <c r="AB944" s="39"/>
      <c r="AC944" s="39" t="s">
        <v>3018</v>
      </c>
      <c r="AD944" s="39"/>
      <c r="AE944" s="16" t="s">
        <v>3019</v>
      </c>
      <c r="AF944" s="16" t="s">
        <v>3020</v>
      </c>
      <c r="AG944" s="16" t="s">
        <v>3021</v>
      </c>
      <c r="AH944" s="16"/>
      <c r="AI944" s="39" t="s">
        <v>2998</v>
      </c>
      <c r="AJ944" s="39"/>
      <c r="AK944" s="39"/>
    </row>
    <row r="945" spans="1:37" s="1" customFormat="1" ht="45" customHeight="1" x14ac:dyDescent="0.15">
      <c r="A945" s="36">
        <v>700048</v>
      </c>
      <c r="B945" s="28" t="s">
        <v>897</v>
      </c>
      <c r="C945" s="18">
        <v>2115</v>
      </c>
      <c r="D945" s="28" t="s">
        <v>898</v>
      </c>
      <c r="E945" s="28" t="s">
        <v>103</v>
      </c>
      <c r="F945" s="28" t="s">
        <v>307</v>
      </c>
      <c r="G945" s="28" t="s">
        <v>128</v>
      </c>
      <c r="H945" s="28" t="s">
        <v>83</v>
      </c>
      <c r="I945" s="18">
        <v>56883</v>
      </c>
      <c r="J945" s="28" t="s">
        <v>899</v>
      </c>
      <c r="K945" s="33">
        <v>1</v>
      </c>
      <c r="L945" s="29">
        <v>158437</v>
      </c>
      <c r="M945" s="29">
        <v>29153</v>
      </c>
      <c r="N945" s="29">
        <v>11877</v>
      </c>
      <c r="O945" s="29"/>
      <c r="P945" s="29"/>
      <c r="Q945" s="29"/>
      <c r="R945" s="29"/>
      <c r="S945" s="29"/>
      <c r="T945" s="29"/>
      <c r="U945" s="29"/>
      <c r="V945" s="29"/>
      <c r="W945" s="29"/>
      <c r="X945" s="29">
        <v>199467</v>
      </c>
      <c r="Y945" s="29"/>
      <c r="Z945" s="25" t="s">
        <v>900</v>
      </c>
      <c r="AA945" s="28" t="s">
        <v>901</v>
      </c>
      <c r="AB945" s="28"/>
      <c r="AC945" s="28" t="s">
        <v>902</v>
      </c>
      <c r="AD945" s="28"/>
      <c r="AE945" s="28"/>
      <c r="AF945" s="28" t="s">
        <v>67</v>
      </c>
      <c r="AG945" s="25" t="s">
        <v>903</v>
      </c>
      <c r="AH945" s="25"/>
      <c r="AI945" s="28" t="s">
        <v>70</v>
      </c>
      <c r="AJ945" s="28"/>
      <c r="AK945" s="28"/>
    </row>
    <row r="946" spans="1:37" s="1" customFormat="1" ht="45" customHeight="1" x14ac:dyDescent="0.15">
      <c r="A946" s="36"/>
      <c r="B946" s="28"/>
      <c r="C946" s="18"/>
      <c r="D946" s="28"/>
      <c r="E946" s="28"/>
      <c r="F946" s="28"/>
      <c r="G946" s="28"/>
      <c r="H946" s="28"/>
      <c r="I946" s="18"/>
      <c r="J946" s="28"/>
      <c r="K946" s="33"/>
      <c r="L946" s="29"/>
      <c r="M946" s="29"/>
      <c r="N946" s="29"/>
      <c r="O946" s="29"/>
      <c r="P946" s="29"/>
      <c r="Q946" s="29"/>
      <c r="R946" s="29"/>
      <c r="S946" s="29"/>
      <c r="T946" s="29"/>
      <c r="U946" s="29"/>
      <c r="V946" s="29"/>
      <c r="W946" s="29"/>
      <c r="X946" s="29"/>
      <c r="Y946" s="29"/>
      <c r="Z946" s="25"/>
      <c r="AA946" s="28"/>
      <c r="AB946" s="28"/>
      <c r="AC946" s="28"/>
      <c r="AD946" s="28"/>
      <c r="AE946" s="28"/>
      <c r="AF946" s="28"/>
      <c r="AG946" s="25"/>
      <c r="AH946" s="25"/>
      <c r="AI946" s="28"/>
      <c r="AJ946" s="28"/>
      <c r="AK946" s="28"/>
    </row>
    <row r="947" spans="1:37" s="1" customFormat="1" ht="45" customHeight="1" x14ac:dyDescent="0.15">
      <c r="A947" s="36"/>
      <c r="B947" s="28"/>
      <c r="C947" s="18"/>
      <c r="D947" s="28"/>
      <c r="E947" s="28"/>
      <c r="F947" s="28"/>
      <c r="G947" s="28"/>
      <c r="H947" s="28"/>
      <c r="I947" s="18"/>
      <c r="J947" s="28"/>
      <c r="K947" s="33"/>
      <c r="L947" s="29"/>
      <c r="M947" s="29"/>
      <c r="N947" s="29"/>
      <c r="O947" s="29"/>
      <c r="P947" s="29"/>
      <c r="Q947" s="29"/>
      <c r="R947" s="29"/>
      <c r="S947" s="29"/>
      <c r="T947" s="29"/>
      <c r="U947" s="29"/>
      <c r="V947" s="29"/>
      <c r="W947" s="29"/>
      <c r="X947" s="29"/>
      <c r="Y947" s="29"/>
      <c r="Z947" s="25"/>
      <c r="AA947" s="28"/>
      <c r="AB947" s="28"/>
      <c r="AC947" s="28"/>
      <c r="AD947" s="28"/>
      <c r="AE947" s="28"/>
      <c r="AF947" s="28"/>
      <c r="AG947" s="25"/>
      <c r="AH947" s="25"/>
      <c r="AI947" s="28"/>
      <c r="AJ947" s="28"/>
      <c r="AK947" s="28"/>
    </row>
    <row r="948" spans="1:37" s="1" customFormat="1" ht="45" customHeight="1" x14ac:dyDescent="0.15">
      <c r="A948" s="37">
        <v>700048</v>
      </c>
      <c r="B948" s="27" t="s">
        <v>897</v>
      </c>
      <c r="C948" s="20">
        <v>2115</v>
      </c>
      <c r="D948" s="27" t="s">
        <v>898</v>
      </c>
      <c r="E948" s="27" t="s">
        <v>72</v>
      </c>
      <c r="F948" s="27" t="s">
        <v>307</v>
      </c>
      <c r="G948" s="27" t="s">
        <v>128</v>
      </c>
      <c r="H948" s="27" t="s">
        <v>83</v>
      </c>
      <c r="I948" s="20">
        <v>56908</v>
      </c>
      <c r="J948" s="27" t="s">
        <v>933</v>
      </c>
      <c r="K948" s="34">
        <v>0.25</v>
      </c>
      <c r="L948" s="30">
        <v>22051</v>
      </c>
      <c r="M948" s="30">
        <v>3439</v>
      </c>
      <c r="N948" s="30">
        <v>671</v>
      </c>
      <c r="O948" s="30"/>
      <c r="P948" s="30"/>
      <c r="Q948" s="30"/>
      <c r="R948" s="30"/>
      <c r="S948" s="30"/>
      <c r="T948" s="30"/>
      <c r="U948" s="30"/>
      <c r="V948" s="30"/>
      <c r="W948" s="30"/>
      <c r="X948" s="30">
        <v>26161</v>
      </c>
      <c r="Y948" s="30"/>
      <c r="Z948" s="27" t="s">
        <v>934</v>
      </c>
      <c r="AA948" s="27" t="s">
        <v>935</v>
      </c>
      <c r="AB948" s="27"/>
      <c r="AC948" s="27" t="s">
        <v>936</v>
      </c>
      <c r="AD948" s="27"/>
      <c r="AE948" s="27"/>
      <c r="AF948" s="27" t="s">
        <v>67</v>
      </c>
      <c r="AG948" s="26" t="s">
        <v>937</v>
      </c>
      <c r="AH948" s="26"/>
      <c r="AI948" s="27" t="s">
        <v>70</v>
      </c>
      <c r="AJ948" s="27"/>
      <c r="AK948" s="27"/>
    </row>
    <row r="949" spans="1:37" s="1" customFormat="1" ht="45" customHeight="1" x14ac:dyDescent="0.15">
      <c r="A949" s="37"/>
      <c r="B949" s="27"/>
      <c r="C949" s="20"/>
      <c r="D949" s="27"/>
      <c r="E949" s="27"/>
      <c r="F949" s="27"/>
      <c r="G949" s="27"/>
      <c r="H949" s="27"/>
      <c r="I949" s="20"/>
      <c r="J949" s="27"/>
      <c r="K949" s="34"/>
      <c r="L949" s="30"/>
      <c r="M949" s="30"/>
      <c r="N949" s="30"/>
      <c r="O949" s="30"/>
      <c r="P949" s="30"/>
      <c r="Q949" s="30"/>
      <c r="R949" s="30"/>
      <c r="S949" s="30"/>
      <c r="T949" s="30"/>
      <c r="U949" s="30"/>
      <c r="V949" s="30"/>
      <c r="W949" s="30"/>
      <c r="X949" s="30"/>
      <c r="Y949" s="30"/>
      <c r="Z949" s="27"/>
      <c r="AA949" s="27"/>
      <c r="AB949" s="27"/>
      <c r="AC949" s="27"/>
      <c r="AD949" s="27"/>
      <c r="AE949" s="27"/>
      <c r="AF949" s="27"/>
      <c r="AG949" s="26"/>
      <c r="AH949" s="26"/>
      <c r="AI949" s="27"/>
      <c r="AJ949" s="27"/>
      <c r="AK949" s="27"/>
    </row>
    <row r="950" spans="1:37" s="1" customFormat="1" ht="45" customHeight="1" x14ac:dyDescent="0.15">
      <c r="A950" s="36">
        <v>700048</v>
      </c>
      <c r="B950" s="28" t="s">
        <v>897</v>
      </c>
      <c r="C950" s="18">
        <v>2115</v>
      </c>
      <c r="D950" s="28" t="s">
        <v>898</v>
      </c>
      <c r="E950" s="28" t="s">
        <v>126</v>
      </c>
      <c r="F950" s="28" t="s">
        <v>307</v>
      </c>
      <c r="G950" s="28" t="s">
        <v>61</v>
      </c>
      <c r="H950" s="28" t="s">
        <v>479</v>
      </c>
      <c r="I950" s="18">
        <v>56909</v>
      </c>
      <c r="J950" s="28" t="s">
        <v>938</v>
      </c>
      <c r="K950" s="33"/>
      <c r="L950" s="29"/>
      <c r="M950" s="29"/>
      <c r="N950" s="29"/>
      <c r="O950" s="29"/>
      <c r="P950" s="29">
        <v>85000</v>
      </c>
      <c r="Q950" s="29"/>
      <c r="R950" s="29"/>
      <c r="S950" s="29"/>
      <c r="T950" s="29"/>
      <c r="U950" s="29"/>
      <c r="V950" s="29"/>
      <c r="W950" s="29"/>
      <c r="X950" s="29">
        <v>85000</v>
      </c>
      <c r="Y950" s="29"/>
      <c r="Z950" s="25" t="s">
        <v>939</v>
      </c>
      <c r="AA950" s="28" t="s">
        <v>940</v>
      </c>
      <c r="AB950" s="28"/>
      <c r="AC950" s="28" t="s">
        <v>941</v>
      </c>
      <c r="AD950" s="28"/>
      <c r="AE950" s="28"/>
      <c r="AF950" s="28" t="s">
        <v>67</v>
      </c>
      <c r="AG950" s="25" t="s">
        <v>942</v>
      </c>
      <c r="AH950" s="25"/>
      <c r="AI950" s="28" t="s">
        <v>70</v>
      </c>
      <c r="AJ950" s="28"/>
      <c r="AK950" s="28"/>
    </row>
    <row r="951" spans="1:37" s="1" customFormat="1" ht="45" customHeight="1" x14ac:dyDescent="0.15">
      <c r="A951" s="36"/>
      <c r="B951" s="28"/>
      <c r="C951" s="18"/>
      <c r="D951" s="28"/>
      <c r="E951" s="28"/>
      <c r="F951" s="28"/>
      <c r="G951" s="28"/>
      <c r="H951" s="28"/>
      <c r="I951" s="18"/>
      <c r="J951" s="28"/>
      <c r="K951" s="33"/>
      <c r="L951" s="29"/>
      <c r="M951" s="29"/>
      <c r="N951" s="29"/>
      <c r="O951" s="29"/>
      <c r="P951" s="29"/>
      <c r="Q951" s="29"/>
      <c r="R951" s="29"/>
      <c r="S951" s="29"/>
      <c r="T951" s="29"/>
      <c r="U951" s="29"/>
      <c r="V951" s="29"/>
      <c r="W951" s="29"/>
      <c r="X951" s="29"/>
      <c r="Y951" s="29"/>
      <c r="Z951" s="25"/>
      <c r="AA951" s="28"/>
      <c r="AB951" s="28"/>
      <c r="AC951" s="28"/>
      <c r="AD951" s="28"/>
      <c r="AE951" s="28"/>
      <c r="AF951" s="28"/>
      <c r="AG951" s="25"/>
      <c r="AH951" s="25"/>
      <c r="AI951" s="28"/>
      <c r="AJ951" s="28"/>
      <c r="AK951" s="28"/>
    </row>
    <row r="952" spans="1:37" s="1" customFormat="1" ht="45" customHeight="1" x14ac:dyDescent="0.15">
      <c r="A952" s="36"/>
      <c r="B952" s="28"/>
      <c r="C952" s="18"/>
      <c r="D952" s="28"/>
      <c r="E952" s="28"/>
      <c r="F952" s="28"/>
      <c r="G952" s="28"/>
      <c r="H952" s="28"/>
      <c r="I952" s="18"/>
      <c r="J952" s="28"/>
      <c r="K952" s="33"/>
      <c r="L952" s="29"/>
      <c r="M952" s="29"/>
      <c r="N952" s="29"/>
      <c r="O952" s="29"/>
      <c r="P952" s="29"/>
      <c r="Q952" s="29"/>
      <c r="R952" s="29"/>
      <c r="S952" s="29"/>
      <c r="T952" s="29"/>
      <c r="U952" s="29"/>
      <c r="V952" s="29"/>
      <c r="W952" s="29"/>
      <c r="X952" s="29"/>
      <c r="Y952" s="29"/>
      <c r="Z952" s="25"/>
      <c r="AA952" s="28"/>
      <c r="AB952" s="28"/>
      <c r="AC952" s="28"/>
      <c r="AD952" s="28"/>
      <c r="AE952" s="28"/>
      <c r="AF952" s="28"/>
      <c r="AG952" s="25"/>
      <c r="AH952" s="25"/>
      <c r="AI952" s="28"/>
      <c r="AJ952" s="28"/>
      <c r="AK952" s="28"/>
    </row>
    <row r="953" spans="1:37" s="1" customFormat="1" ht="45" customHeight="1" x14ac:dyDescent="0.15">
      <c r="A953" s="37">
        <v>700048</v>
      </c>
      <c r="B953" s="27" t="s">
        <v>897</v>
      </c>
      <c r="C953" s="20">
        <v>2115</v>
      </c>
      <c r="D953" s="27" t="s">
        <v>898</v>
      </c>
      <c r="E953" s="27" t="s">
        <v>245</v>
      </c>
      <c r="F953" s="27" t="s">
        <v>307</v>
      </c>
      <c r="G953" s="27" t="s">
        <v>239</v>
      </c>
      <c r="H953" s="27" t="s">
        <v>83</v>
      </c>
      <c r="I953" s="20">
        <v>56910</v>
      </c>
      <c r="J953" s="27" t="s">
        <v>944</v>
      </c>
      <c r="K953" s="34">
        <v>1.26</v>
      </c>
      <c r="L953" s="30">
        <v>45976</v>
      </c>
      <c r="M953" s="30">
        <v>904</v>
      </c>
      <c r="N953" s="30">
        <v>2391</v>
      </c>
      <c r="O953" s="30"/>
      <c r="P953" s="30"/>
      <c r="Q953" s="30"/>
      <c r="R953" s="30"/>
      <c r="S953" s="30"/>
      <c r="T953" s="30"/>
      <c r="U953" s="30"/>
      <c r="V953" s="30"/>
      <c r="W953" s="30"/>
      <c r="X953" s="30">
        <v>49271</v>
      </c>
      <c r="Y953" s="30"/>
      <c r="Z953" s="26" t="s">
        <v>945</v>
      </c>
      <c r="AA953" s="27" t="s">
        <v>242</v>
      </c>
      <c r="AB953" s="27"/>
      <c r="AC953" s="27" t="s">
        <v>946</v>
      </c>
      <c r="AD953" s="27"/>
      <c r="AE953" s="27"/>
      <c r="AF953" s="27" t="s">
        <v>67</v>
      </c>
      <c r="AG953" s="26" t="s">
        <v>947</v>
      </c>
      <c r="AH953" s="26"/>
      <c r="AI953" s="27" t="s">
        <v>70</v>
      </c>
      <c r="AJ953" s="27"/>
      <c r="AK953" s="27"/>
    </row>
    <row r="954" spans="1:37" s="1" customFormat="1" ht="45" customHeight="1" x14ac:dyDescent="0.15">
      <c r="A954" s="37"/>
      <c r="B954" s="27"/>
      <c r="C954" s="20"/>
      <c r="D954" s="27"/>
      <c r="E954" s="27"/>
      <c r="F954" s="27"/>
      <c r="G954" s="27"/>
      <c r="H954" s="27"/>
      <c r="I954" s="20"/>
      <c r="J954" s="27"/>
      <c r="K954" s="34"/>
      <c r="L954" s="30"/>
      <c r="M954" s="30"/>
      <c r="N954" s="30"/>
      <c r="O954" s="30"/>
      <c r="P954" s="30"/>
      <c r="Q954" s="30"/>
      <c r="R954" s="30"/>
      <c r="S954" s="30"/>
      <c r="T954" s="30"/>
      <c r="U954" s="30"/>
      <c r="V954" s="30"/>
      <c r="W954" s="30"/>
      <c r="X954" s="30"/>
      <c r="Y954" s="30"/>
      <c r="Z954" s="26"/>
      <c r="AA954" s="27"/>
      <c r="AB954" s="27"/>
      <c r="AC954" s="27"/>
      <c r="AD954" s="27"/>
      <c r="AE954" s="27"/>
      <c r="AF954" s="27"/>
      <c r="AG954" s="26"/>
      <c r="AH954" s="26"/>
      <c r="AI954" s="27"/>
      <c r="AJ954" s="27"/>
      <c r="AK954" s="27"/>
    </row>
    <row r="955" spans="1:37" s="1" customFormat="1" ht="45" customHeight="1" x14ac:dyDescent="0.15">
      <c r="A955" s="36">
        <v>700048</v>
      </c>
      <c r="B955" s="28" t="s">
        <v>897</v>
      </c>
      <c r="C955" s="18">
        <v>2115</v>
      </c>
      <c r="D955" s="28" t="s">
        <v>898</v>
      </c>
      <c r="E955" s="28" t="s">
        <v>449</v>
      </c>
      <c r="F955" s="28" t="s">
        <v>83</v>
      </c>
      <c r="G955" s="28" t="s">
        <v>61</v>
      </c>
      <c r="H955" s="28" t="s">
        <v>83</v>
      </c>
      <c r="I955" s="18">
        <v>56911</v>
      </c>
      <c r="J955" s="28" t="s">
        <v>949</v>
      </c>
      <c r="K955" s="33">
        <v>0.33</v>
      </c>
      <c r="L955" s="29">
        <v>16585</v>
      </c>
      <c r="M955" s="29">
        <v>5043</v>
      </c>
      <c r="N955" s="29">
        <v>2955</v>
      </c>
      <c r="O955" s="29"/>
      <c r="P955" s="29"/>
      <c r="Q955" s="29"/>
      <c r="R955" s="29"/>
      <c r="S955" s="29"/>
      <c r="T955" s="29"/>
      <c r="U955" s="29"/>
      <c r="V955" s="29"/>
      <c r="W955" s="29"/>
      <c r="X955" s="29">
        <v>24583</v>
      </c>
      <c r="Y955" s="29"/>
      <c r="Z955" s="25" t="s">
        <v>950</v>
      </c>
      <c r="AA955" s="28" t="s">
        <v>951</v>
      </c>
      <c r="AB955" s="28"/>
      <c r="AC955" s="25" t="s">
        <v>952</v>
      </c>
      <c r="AD955" s="25"/>
      <c r="AE955" s="28"/>
      <c r="AF955" s="28" t="s">
        <v>67</v>
      </c>
      <c r="AG955" s="25" t="s">
        <v>953</v>
      </c>
      <c r="AH955" s="25"/>
      <c r="AI955" s="28" t="s">
        <v>70</v>
      </c>
      <c r="AJ955" s="28"/>
      <c r="AK955" s="28"/>
    </row>
    <row r="956" spans="1:37" s="1" customFormat="1" ht="45" customHeight="1" x14ac:dyDescent="0.15">
      <c r="A956" s="36"/>
      <c r="B956" s="28"/>
      <c r="C956" s="18"/>
      <c r="D956" s="28"/>
      <c r="E956" s="28"/>
      <c r="F956" s="28"/>
      <c r="G956" s="28"/>
      <c r="H956" s="28"/>
      <c r="I956" s="18"/>
      <c r="J956" s="28"/>
      <c r="K956" s="33"/>
      <c r="L956" s="29"/>
      <c r="M956" s="29"/>
      <c r="N956" s="29"/>
      <c r="O956" s="29"/>
      <c r="P956" s="29"/>
      <c r="Q956" s="29"/>
      <c r="R956" s="29"/>
      <c r="S956" s="29"/>
      <c r="T956" s="29"/>
      <c r="U956" s="29"/>
      <c r="V956" s="29"/>
      <c r="W956" s="29"/>
      <c r="X956" s="29"/>
      <c r="Y956" s="29"/>
      <c r="Z956" s="25"/>
      <c r="AA956" s="28"/>
      <c r="AB956" s="28"/>
      <c r="AC956" s="25"/>
      <c r="AD956" s="25"/>
      <c r="AE956" s="28"/>
      <c r="AF956" s="28"/>
      <c r="AG956" s="25"/>
      <c r="AH956" s="25"/>
      <c r="AI956" s="28"/>
      <c r="AJ956" s="28"/>
      <c r="AK956" s="28"/>
    </row>
    <row r="957" spans="1:37" s="1" customFormat="1" ht="45" customHeight="1" x14ac:dyDescent="0.15">
      <c r="A957" s="36"/>
      <c r="B957" s="28"/>
      <c r="C957" s="18"/>
      <c r="D957" s="28"/>
      <c r="E957" s="28"/>
      <c r="F957" s="28"/>
      <c r="G957" s="28"/>
      <c r="H957" s="28"/>
      <c r="I957" s="18"/>
      <c r="J957" s="28"/>
      <c r="K957" s="33"/>
      <c r="L957" s="29"/>
      <c r="M957" s="29"/>
      <c r="N957" s="29"/>
      <c r="O957" s="29"/>
      <c r="P957" s="29"/>
      <c r="Q957" s="29"/>
      <c r="R957" s="29"/>
      <c r="S957" s="29"/>
      <c r="T957" s="29"/>
      <c r="U957" s="29"/>
      <c r="V957" s="29"/>
      <c r="W957" s="29"/>
      <c r="X957" s="29"/>
      <c r="Y957" s="29"/>
      <c r="Z957" s="25"/>
      <c r="AA957" s="28"/>
      <c r="AB957" s="28"/>
      <c r="AC957" s="25"/>
      <c r="AD957" s="25"/>
      <c r="AE957" s="28"/>
      <c r="AF957" s="28"/>
      <c r="AG957" s="25"/>
      <c r="AH957" s="25"/>
      <c r="AI957" s="28"/>
      <c r="AJ957" s="28"/>
      <c r="AK957" s="28"/>
    </row>
    <row r="958" spans="1:37" s="1" customFormat="1" ht="45" customHeight="1" x14ac:dyDescent="0.15">
      <c r="A958" s="37">
        <v>700048</v>
      </c>
      <c r="B958" s="27" t="s">
        <v>897</v>
      </c>
      <c r="C958" s="20">
        <v>2115</v>
      </c>
      <c r="D958" s="27" t="s">
        <v>898</v>
      </c>
      <c r="E958" s="27" t="s">
        <v>59</v>
      </c>
      <c r="F958" s="27" t="s">
        <v>83</v>
      </c>
      <c r="G958" s="27" t="s">
        <v>61</v>
      </c>
      <c r="H958" s="27" t="s">
        <v>83</v>
      </c>
      <c r="I958" s="20">
        <v>56913</v>
      </c>
      <c r="J958" s="27" t="s">
        <v>955</v>
      </c>
      <c r="K958" s="34">
        <v>0.33</v>
      </c>
      <c r="L958" s="30">
        <v>22378</v>
      </c>
      <c r="M958" s="30">
        <v>5525</v>
      </c>
      <c r="N958" s="30">
        <v>3112</v>
      </c>
      <c r="O958" s="30"/>
      <c r="P958" s="30"/>
      <c r="Q958" s="30"/>
      <c r="R958" s="30"/>
      <c r="S958" s="30"/>
      <c r="T958" s="30"/>
      <c r="U958" s="30"/>
      <c r="V958" s="30"/>
      <c r="W958" s="30"/>
      <c r="X958" s="30">
        <v>31015</v>
      </c>
      <c r="Y958" s="30"/>
      <c r="Z958" s="26" t="s">
        <v>956</v>
      </c>
      <c r="AA958" s="27" t="s">
        <v>957</v>
      </c>
      <c r="AB958" s="27"/>
      <c r="AC958" s="27" t="s">
        <v>958</v>
      </c>
      <c r="AD958" s="27"/>
      <c r="AE958" s="27"/>
      <c r="AF958" s="27" t="s">
        <v>67</v>
      </c>
      <c r="AG958" s="26" t="s">
        <v>959</v>
      </c>
      <c r="AH958" s="26"/>
      <c r="AI958" s="27" t="s">
        <v>70</v>
      </c>
      <c r="AJ958" s="27"/>
      <c r="AK958" s="27"/>
    </row>
    <row r="959" spans="1:37" s="1" customFormat="1" ht="45" customHeight="1" x14ac:dyDescent="0.15">
      <c r="A959" s="37"/>
      <c r="B959" s="27"/>
      <c r="C959" s="20"/>
      <c r="D959" s="27"/>
      <c r="E959" s="27"/>
      <c r="F959" s="27"/>
      <c r="G959" s="27"/>
      <c r="H959" s="27"/>
      <c r="I959" s="20"/>
      <c r="J959" s="27"/>
      <c r="K959" s="34"/>
      <c r="L959" s="30"/>
      <c r="M959" s="30"/>
      <c r="N959" s="30"/>
      <c r="O959" s="30"/>
      <c r="P959" s="30"/>
      <c r="Q959" s="30"/>
      <c r="R959" s="30"/>
      <c r="S959" s="30"/>
      <c r="T959" s="30"/>
      <c r="U959" s="30"/>
      <c r="V959" s="30"/>
      <c r="W959" s="30"/>
      <c r="X959" s="30"/>
      <c r="Y959" s="30"/>
      <c r="Z959" s="26"/>
      <c r="AA959" s="27"/>
      <c r="AB959" s="27"/>
      <c r="AC959" s="27"/>
      <c r="AD959" s="27"/>
      <c r="AE959" s="27"/>
      <c r="AF959" s="27"/>
      <c r="AG959" s="26"/>
      <c r="AH959" s="26"/>
      <c r="AI959" s="27"/>
      <c r="AJ959" s="27"/>
      <c r="AK959" s="27"/>
    </row>
    <row r="960" spans="1:37" s="1" customFormat="1" ht="45" customHeight="1" x14ac:dyDescent="0.15">
      <c r="A960" s="37"/>
      <c r="B960" s="27"/>
      <c r="C960" s="20"/>
      <c r="D960" s="27"/>
      <c r="E960" s="27"/>
      <c r="F960" s="27"/>
      <c r="G960" s="27"/>
      <c r="H960" s="27"/>
      <c r="I960" s="20"/>
      <c r="J960" s="27"/>
      <c r="K960" s="34"/>
      <c r="L960" s="30"/>
      <c r="M960" s="30"/>
      <c r="N960" s="30"/>
      <c r="O960" s="30"/>
      <c r="P960" s="30"/>
      <c r="Q960" s="30"/>
      <c r="R960" s="30"/>
      <c r="S960" s="30"/>
      <c r="T960" s="30"/>
      <c r="U960" s="30"/>
      <c r="V960" s="30"/>
      <c r="W960" s="30"/>
      <c r="X960" s="30"/>
      <c r="Y960" s="30"/>
      <c r="Z960" s="26"/>
      <c r="AA960" s="27"/>
      <c r="AB960" s="27"/>
      <c r="AC960" s="27"/>
      <c r="AD960" s="27"/>
      <c r="AE960" s="27"/>
      <c r="AF960" s="27"/>
      <c r="AG960" s="26"/>
      <c r="AH960" s="26"/>
      <c r="AI960" s="27"/>
      <c r="AJ960" s="27"/>
      <c r="AK960" s="27"/>
    </row>
    <row r="961" spans="1:37" s="1" customFormat="1" ht="45" customHeight="1" x14ac:dyDescent="0.15">
      <c r="A961" s="37"/>
      <c r="B961" s="27"/>
      <c r="C961" s="20"/>
      <c r="D961" s="27"/>
      <c r="E961" s="27"/>
      <c r="F961" s="27"/>
      <c r="G961" s="27"/>
      <c r="H961" s="27"/>
      <c r="I961" s="20"/>
      <c r="J961" s="27"/>
      <c r="K961" s="34"/>
      <c r="L961" s="30"/>
      <c r="M961" s="30"/>
      <c r="N961" s="30"/>
      <c r="O961" s="30"/>
      <c r="P961" s="30"/>
      <c r="Q961" s="30"/>
      <c r="R961" s="30"/>
      <c r="S961" s="30"/>
      <c r="T961" s="30"/>
      <c r="U961" s="30"/>
      <c r="V961" s="30"/>
      <c r="W961" s="30"/>
      <c r="X961" s="30"/>
      <c r="Y961" s="30"/>
      <c r="Z961" s="26"/>
      <c r="AA961" s="27"/>
      <c r="AB961" s="27"/>
      <c r="AC961" s="27"/>
      <c r="AD961" s="27"/>
      <c r="AE961" s="27"/>
      <c r="AF961" s="27"/>
      <c r="AG961" s="26"/>
      <c r="AH961" s="26"/>
      <c r="AI961" s="27"/>
      <c r="AJ961" s="27"/>
      <c r="AK961" s="27"/>
    </row>
    <row r="962" spans="1:37" s="1" customFormat="1" ht="45" customHeight="1" x14ac:dyDescent="0.15">
      <c r="A962" s="37"/>
      <c r="B962" s="27"/>
      <c r="C962" s="20"/>
      <c r="D962" s="27"/>
      <c r="E962" s="27"/>
      <c r="F962" s="27"/>
      <c r="G962" s="27"/>
      <c r="H962" s="27"/>
      <c r="I962" s="20"/>
      <c r="J962" s="27"/>
      <c r="K962" s="34"/>
      <c r="L962" s="30"/>
      <c r="M962" s="30"/>
      <c r="N962" s="30"/>
      <c r="O962" s="30"/>
      <c r="P962" s="30"/>
      <c r="Q962" s="30"/>
      <c r="R962" s="30"/>
      <c r="S962" s="30"/>
      <c r="T962" s="30"/>
      <c r="U962" s="30"/>
      <c r="V962" s="30"/>
      <c r="W962" s="30"/>
      <c r="X962" s="30"/>
      <c r="Y962" s="30"/>
      <c r="Z962" s="26"/>
      <c r="AA962" s="27"/>
      <c r="AB962" s="27"/>
      <c r="AC962" s="27"/>
      <c r="AD962" s="27"/>
      <c r="AE962" s="27"/>
      <c r="AF962" s="27"/>
      <c r="AG962" s="26"/>
      <c r="AH962" s="26"/>
      <c r="AI962" s="27"/>
      <c r="AJ962" s="27"/>
      <c r="AK962" s="27"/>
    </row>
    <row r="963" spans="1:37" s="1" customFormat="1" ht="45" customHeight="1" x14ac:dyDescent="0.15">
      <c r="A963" s="37"/>
      <c r="B963" s="27"/>
      <c r="C963" s="20"/>
      <c r="D963" s="27"/>
      <c r="E963" s="27"/>
      <c r="F963" s="27"/>
      <c r="G963" s="27"/>
      <c r="H963" s="27"/>
      <c r="I963" s="20"/>
      <c r="J963" s="27"/>
      <c r="K963" s="34"/>
      <c r="L963" s="30"/>
      <c r="M963" s="30"/>
      <c r="N963" s="30"/>
      <c r="O963" s="30"/>
      <c r="P963" s="30"/>
      <c r="Q963" s="30"/>
      <c r="R963" s="30"/>
      <c r="S963" s="30"/>
      <c r="T963" s="30"/>
      <c r="U963" s="30"/>
      <c r="V963" s="30"/>
      <c r="W963" s="30"/>
      <c r="X963" s="30"/>
      <c r="Y963" s="30"/>
      <c r="Z963" s="26"/>
      <c r="AA963" s="27"/>
      <c r="AB963" s="27"/>
      <c r="AC963" s="27"/>
      <c r="AD963" s="27"/>
      <c r="AE963" s="27"/>
      <c r="AF963" s="27"/>
      <c r="AG963" s="26"/>
      <c r="AH963" s="26"/>
      <c r="AI963" s="27"/>
      <c r="AJ963" s="27"/>
      <c r="AK963" s="27"/>
    </row>
    <row r="964" spans="1:37" s="1" customFormat="1" ht="45" customHeight="1" x14ac:dyDescent="0.15">
      <c r="A964" s="37"/>
      <c r="B964" s="27"/>
      <c r="C964" s="20"/>
      <c r="D964" s="27"/>
      <c r="E964" s="27"/>
      <c r="F964" s="27"/>
      <c r="G964" s="27"/>
      <c r="H964" s="27"/>
      <c r="I964" s="20"/>
      <c r="J964" s="27"/>
      <c r="K964" s="34"/>
      <c r="L964" s="30"/>
      <c r="M964" s="30"/>
      <c r="N964" s="30"/>
      <c r="O964" s="30"/>
      <c r="P964" s="30"/>
      <c r="Q964" s="30"/>
      <c r="R964" s="30"/>
      <c r="S964" s="30"/>
      <c r="T964" s="30"/>
      <c r="U964" s="30"/>
      <c r="V964" s="30"/>
      <c r="W964" s="30"/>
      <c r="X964" s="30"/>
      <c r="Y964" s="30"/>
      <c r="Z964" s="26"/>
      <c r="AA964" s="27"/>
      <c r="AB964" s="27"/>
      <c r="AC964" s="27"/>
      <c r="AD964" s="27"/>
      <c r="AE964" s="27"/>
      <c r="AF964" s="27"/>
      <c r="AG964" s="26"/>
      <c r="AH964" s="26"/>
      <c r="AI964" s="27"/>
      <c r="AJ964" s="27"/>
      <c r="AK964" s="27"/>
    </row>
    <row r="965" spans="1:37" s="1" customFormat="1" ht="45" customHeight="1" x14ac:dyDescent="0.15">
      <c r="A965" s="18">
        <v>700048</v>
      </c>
      <c r="B965" s="4" t="s">
        <v>897</v>
      </c>
      <c r="C965" s="18">
        <v>2115</v>
      </c>
      <c r="D965" s="4" t="s">
        <v>898</v>
      </c>
      <c r="E965" s="4" t="s">
        <v>83</v>
      </c>
      <c r="F965" s="4" t="s">
        <v>83</v>
      </c>
      <c r="G965" s="4" t="s">
        <v>83</v>
      </c>
      <c r="H965" s="4" t="s">
        <v>83</v>
      </c>
      <c r="I965" s="18">
        <v>57573</v>
      </c>
      <c r="J965" s="4" t="s">
        <v>2199</v>
      </c>
      <c r="K965" s="5"/>
      <c r="L965" s="6">
        <v>11890</v>
      </c>
      <c r="M965" s="6"/>
      <c r="N965" s="6"/>
      <c r="O965" s="6"/>
      <c r="P965" s="6"/>
      <c r="Q965" s="6"/>
      <c r="R965" s="6"/>
      <c r="S965" s="6"/>
      <c r="T965" s="6"/>
      <c r="U965" s="6"/>
      <c r="V965" s="6"/>
      <c r="W965" s="6"/>
      <c r="X965" s="6">
        <v>11890</v>
      </c>
      <c r="Y965" s="6"/>
      <c r="Z965" s="4" t="s">
        <v>2148</v>
      </c>
      <c r="AA965" s="28" t="s">
        <v>2149</v>
      </c>
      <c r="AB965" s="28"/>
      <c r="AC965" s="28" t="s">
        <v>2149</v>
      </c>
      <c r="AD965" s="28"/>
      <c r="AE965" s="4"/>
      <c r="AF965" s="4" t="s">
        <v>94</v>
      </c>
      <c r="AG965" s="4"/>
      <c r="AH965" s="4"/>
      <c r="AI965" s="28" t="s">
        <v>83</v>
      </c>
      <c r="AJ965" s="28"/>
      <c r="AK965" s="28"/>
    </row>
    <row r="966" spans="1:37" s="1" customFormat="1" ht="45" customHeight="1" x14ac:dyDescent="0.15">
      <c r="A966" s="22"/>
      <c r="B966" s="22"/>
      <c r="C966" s="48"/>
      <c r="D966" s="22"/>
      <c r="E966" s="22"/>
      <c r="F966" s="22"/>
      <c r="G966" s="23" t="s">
        <v>3022</v>
      </c>
      <c r="H966" s="22"/>
      <c r="I966" s="48"/>
      <c r="J966" s="22"/>
      <c r="K966" s="10">
        <v>3.17</v>
      </c>
      <c r="L966" s="11">
        <v>277317</v>
      </c>
      <c r="M966" s="11">
        <v>44064</v>
      </c>
      <c r="N966" s="11">
        <v>21006</v>
      </c>
      <c r="O966" s="11"/>
      <c r="P966" s="11">
        <v>85000</v>
      </c>
      <c r="Q966" s="11"/>
      <c r="R966" s="11"/>
      <c r="S966" s="11"/>
      <c r="T966" s="11"/>
      <c r="U966" s="11"/>
      <c r="V966" s="11"/>
      <c r="W966" s="11"/>
      <c r="X966" s="11">
        <v>427387</v>
      </c>
      <c r="Y966" s="11"/>
      <c r="Z966" s="22"/>
      <c r="AA966" s="40"/>
      <c r="AB966" s="40"/>
      <c r="AC966" s="40"/>
      <c r="AD966" s="40"/>
      <c r="AE966" s="22"/>
      <c r="AF966" s="22"/>
      <c r="AG966" s="22"/>
      <c r="AH966" s="22"/>
      <c r="AI966" s="40"/>
      <c r="AJ966" s="40"/>
      <c r="AK966" s="40"/>
    </row>
    <row r="967" spans="1:37" s="1" customFormat="1" ht="45" customHeight="1" x14ac:dyDescent="0.2">
      <c r="A967" s="43" t="s">
        <v>3027</v>
      </c>
      <c r="B967" s="43"/>
      <c r="C967" s="47"/>
      <c r="D967" s="43"/>
      <c r="E967" s="43"/>
      <c r="I967" s="46"/>
    </row>
    <row r="968" spans="1:37" s="1" customFormat="1" ht="45" customHeight="1" x14ac:dyDescent="0.15">
      <c r="C968" s="46"/>
      <c r="I968" s="46"/>
    </row>
    <row r="969" spans="1:37" s="1" customFormat="1" ht="45" customHeight="1" x14ac:dyDescent="0.15">
      <c r="A969" s="16" t="s">
        <v>3001</v>
      </c>
      <c r="B969" s="2" t="s">
        <v>10</v>
      </c>
      <c r="C969" s="16" t="s">
        <v>11</v>
      </c>
      <c r="D969" s="2" t="s">
        <v>12</v>
      </c>
      <c r="E969" s="2" t="s">
        <v>13</v>
      </c>
      <c r="F969" s="2" t="s">
        <v>14</v>
      </c>
      <c r="G969" s="2" t="s">
        <v>15</v>
      </c>
      <c r="H969" s="17" t="s">
        <v>16</v>
      </c>
      <c r="I969" s="16" t="s">
        <v>3002</v>
      </c>
      <c r="J969" s="2" t="s">
        <v>3003</v>
      </c>
      <c r="K969" s="3" t="s">
        <v>3004</v>
      </c>
      <c r="L969" s="3" t="s">
        <v>20</v>
      </c>
      <c r="M969" s="3" t="s">
        <v>21</v>
      </c>
      <c r="N969" s="3" t="s">
        <v>22</v>
      </c>
      <c r="O969" s="3" t="s">
        <v>3005</v>
      </c>
      <c r="P969" s="3" t="s">
        <v>3006</v>
      </c>
      <c r="Q969" s="3" t="s">
        <v>3007</v>
      </c>
      <c r="R969" s="3" t="s">
        <v>3008</v>
      </c>
      <c r="S969" s="3" t="s">
        <v>3009</v>
      </c>
      <c r="T969" s="3" t="s">
        <v>3010</v>
      </c>
      <c r="U969" s="3" t="s">
        <v>3011</v>
      </c>
      <c r="V969" s="3" t="s">
        <v>3012</v>
      </c>
      <c r="W969" s="3" t="s">
        <v>3013</v>
      </c>
      <c r="X969" s="3" t="s">
        <v>3014</v>
      </c>
      <c r="Y969" s="3" t="s">
        <v>3015</v>
      </c>
      <c r="Z969" s="16" t="s">
        <v>3016</v>
      </c>
      <c r="AA969" s="39" t="s">
        <v>3017</v>
      </c>
      <c r="AB969" s="39"/>
      <c r="AC969" s="39" t="s">
        <v>3018</v>
      </c>
      <c r="AD969" s="39"/>
      <c r="AE969" s="16" t="s">
        <v>3019</v>
      </c>
      <c r="AF969" s="16" t="s">
        <v>3020</v>
      </c>
      <c r="AG969" s="16" t="s">
        <v>3021</v>
      </c>
      <c r="AH969" s="16"/>
      <c r="AI969" s="39" t="s">
        <v>2998</v>
      </c>
      <c r="AJ969" s="39"/>
      <c r="AK969" s="39"/>
    </row>
    <row r="970" spans="1:37" s="1" customFormat="1" ht="45" customHeight="1" x14ac:dyDescent="0.15">
      <c r="A970" s="36">
        <v>720000</v>
      </c>
      <c r="B970" s="28" t="s">
        <v>491</v>
      </c>
      <c r="C970" s="18">
        <v>1317</v>
      </c>
      <c r="D970" s="28" t="s">
        <v>492</v>
      </c>
      <c r="E970" s="28" t="s">
        <v>103</v>
      </c>
      <c r="F970" s="28" t="s">
        <v>73</v>
      </c>
      <c r="G970" s="28" t="s">
        <v>61</v>
      </c>
      <c r="H970" s="28" t="s">
        <v>493</v>
      </c>
      <c r="I970" s="18">
        <v>56736</v>
      </c>
      <c r="J970" s="28" t="s">
        <v>494</v>
      </c>
      <c r="K970" s="33"/>
      <c r="L970" s="29"/>
      <c r="M970" s="29"/>
      <c r="N970" s="29"/>
      <c r="O970" s="29">
        <v>2050700</v>
      </c>
      <c r="P970" s="29"/>
      <c r="Q970" s="29"/>
      <c r="R970" s="29"/>
      <c r="S970" s="29"/>
      <c r="T970" s="29"/>
      <c r="U970" s="29"/>
      <c r="V970" s="29"/>
      <c r="W970" s="29"/>
      <c r="X970" s="29">
        <v>2050700</v>
      </c>
      <c r="Y970" s="29"/>
      <c r="Z970" s="25" t="s">
        <v>495</v>
      </c>
      <c r="AA970" s="28" t="s">
        <v>496</v>
      </c>
      <c r="AB970" s="28"/>
      <c r="AC970" s="28" t="s">
        <v>497</v>
      </c>
      <c r="AD970" s="28"/>
      <c r="AE970" s="28"/>
      <c r="AF970" s="28" t="s">
        <v>94</v>
      </c>
      <c r="AG970" s="28" t="s">
        <v>352</v>
      </c>
      <c r="AH970" s="28"/>
      <c r="AI970" s="28" t="s">
        <v>70</v>
      </c>
      <c r="AJ970" s="28"/>
      <c r="AK970" s="28"/>
    </row>
    <row r="971" spans="1:37" s="1" customFormat="1" ht="45" customHeight="1" x14ac:dyDescent="0.15">
      <c r="A971" s="36"/>
      <c r="B971" s="28"/>
      <c r="C971" s="18"/>
      <c r="D971" s="28"/>
      <c r="E971" s="28"/>
      <c r="F971" s="28"/>
      <c r="G971" s="28"/>
      <c r="H971" s="28"/>
      <c r="I971" s="18"/>
      <c r="J971" s="28"/>
      <c r="K971" s="33"/>
      <c r="L971" s="29"/>
      <c r="M971" s="29"/>
      <c r="N971" s="29"/>
      <c r="O971" s="29"/>
      <c r="P971" s="29"/>
      <c r="Q971" s="29"/>
      <c r="R971" s="29"/>
      <c r="S971" s="29"/>
      <c r="T971" s="29"/>
      <c r="U971" s="29"/>
      <c r="V971" s="29"/>
      <c r="W971" s="29"/>
      <c r="X971" s="29"/>
      <c r="Y971" s="29"/>
      <c r="Z971" s="25"/>
      <c r="AA971" s="28"/>
      <c r="AB971" s="28"/>
      <c r="AC971" s="28"/>
      <c r="AD971" s="28"/>
      <c r="AE971" s="28"/>
      <c r="AF971" s="28"/>
      <c r="AG971" s="28"/>
      <c r="AH971" s="28"/>
      <c r="AI971" s="28"/>
      <c r="AJ971" s="28"/>
      <c r="AK971" s="28"/>
    </row>
    <row r="972" spans="1:37" s="1" customFormat="1" ht="45" customHeight="1" x14ac:dyDescent="0.15">
      <c r="A972" s="20">
        <v>720000</v>
      </c>
      <c r="B972" s="7" t="s">
        <v>491</v>
      </c>
      <c r="C972" s="20">
        <v>1317</v>
      </c>
      <c r="D972" s="7" t="s">
        <v>492</v>
      </c>
      <c r="E972" s="7" t="s">
        <v>238</v>
      </c>
      <c r="F972" s="7" t="s">
        <v>83</v>
      </c>
      <c r="G972" s="7" t="s">
        <v>61</v>
      </c>
      <c r="H972" s="7" t="s">
        <v>83</v>
      </c>
      <c r="I972" s="20">
        <v>56824</v>
      </c>
      <c r="J972" s="7" t="s">
        <v>735</v>
      </c>
      <c r="K972" s="8"/>
      <c r="L972" s="9"/>
      <c r="M972" s="9"/>
      <c r="N972" s="9"/>
      <c r="O972" s="9"/>
      <c r="P972" s="9"/>
      <c r="Q972" s="9"/>
      <c r="R972" s="9">
        <v>749186</v>
      </c>
      <c r="S972" s="9"/>
      <c r="T972" s="9"/>
      <c r="U972" s="9"/>
      <c r="V972" s="9"/>
      <c r="W972" s="9"/>
      <c r="X972" s="9">
        <v>749186</v>
      </c>
      <c r="Y972" s="9">
        <v>683747</v>
      </c>
      <c r="Z972" s="7" t="s">
        <v>736</v>
      </c>
      <c r="AA972" s="27" t="s">
        <v>737</v>
      </c>
      <c r="AB972" s="27"/>
      <c r="AC972" s="27" t="s">
        <v>738</v>
      </c>
      <c r="AD972" s="27"/>
      <c r="AE972" s="7"/>
      <c r="AF972" s="7" t="s">
        <v>94</v>
      </c>
      <c r="AG972" s="7" t="s">
        <v>352</v>
      </c>
      <c r="AH972" s="7"/>
      <c r="AI972" s="27" t="s">
        <v>83</v>
      </c>
      <c r="AJ972" s="27"/>
      <c r="AK972" s="27"/>
    </row>
    <row r="973" spans="1:37" s="1" customFormat="1" ht="45" customHeight="1" x14ac:dyDescent="0.15">
      <c r="A973" s="36">
        <v>720000</v>
      </c>
      <c r="B973" s="28" t="s">
        <v>491</v>
      </c>
      <c r="C973" s="18">
        <v>1317</v>
      </c>
      <c r="D973" s="28" t="s">
        <v>492</v>
      </c>
      <c r="E973" s="28" t="s">
        <v>72</v>
      </c>
      <c r="F973" s="28" t="s">
        <v>83</v>
      </c>
      <c r="G973" s="28" t="s">
        <v>61</v>
      </c>
      <c r="H973" s="28" t="s">
        <v>284</v>
      </c>
      <c r="I973" s="18">
        <v>56834</v>
      </c>
      <c r="J973" s="28" t="s">
        <v>754</v>
      </c>
      <c r="K973" s="33"/>
      <c r="L973" s="29"/>
      <c r="M973" s="29"/>
      <c r="N973" s="29"/>
      <c r="O973" s="29"/>
      <c r="P973" s="29"/>
      <c r="Q973" s="29">
        <v>100000</v>
      </c>
      <c r="R973" s="29"/>
      <c r="S973" s="29"/>
      <c r="T973" s="29"/>
      <c r="U973" s="29"/>
      <c r="V973" s="29"/>
      <c r="W973" s="29"/>
      <c r="X973" s="29">
        <v>100000</v>
      </c>
      <c r="Y973" s="29"/>
      <c r="Z973" s="25" t="s">
        <v>755</v>
      </c>
      <c r="AA973" s="28" t="s">
        <v>756</v>
      </c>
      <c r="AB973" s="28"/>
      <c r="AC973" s="25" t="s">
        <v>757</v>
      </c>
      <c r="AD973" s="25"/>
      <c r="AE973" s="28"/>
      <c r="AF973" s="28" t="s">
        <v>94</v>
      </c>
      <c r="AG973" s="28" t="s">
        <v>352</v>
      </c>
      <c r="AH973" s="28"/>
      <c r="AI973" s="28" t="s">
        <v>83</v>
      </c>
      <c r="AJ973" s="28"/>
      <c r="AK973" s="28"/>
    </row>
    <row r="974" spans="1:37" s="1" customFormat="1" ht="45" customHeight="1" x14ac:dyDescent="0.15">
      <c r="A974" s="36"/>
      <c r="B974" s="28"/>
      <c r="C974" s="18"/>
      <c r="D974" s="28"/>
      <c r="E974" s="28"/>
      <c r="F974" s="28"/>
      <c r="G974" s="28"/>
      <c r="H974" s="28"/>
      <c r="I974" s="18"/>
      <c r="J974" s="28"/>
      <c r="K974" s="33"/>
      <c r="L974" s="29"/>
      <c r="M974" s="29"/>
      <c r="N974" s="29"/>
      <c r="O974" s="29"/>
      <c r="P974" s="29"/>
      <c r="Q974" s="29"/>
      <c r="R974" s="29"/>
      <c r="S974" s="29"/>
      <c r="T974" s="29"/>
      <c r="U974" s="29"/>
      <c r="V974" s="29"/>
      <c r="W974" s="29"/>
      <c r="X974" s="29"/>
      <c r="Y974" s="29"/>
      <c r="Z974" s="25"/>
      <c r="AA974" s="28"/>
      <c r="AB974" s="28"/>
      <c r="AC974" s="25"/>
      <c r="AD974" s="25"/>
      <c r="AE974" s="28"/>
      <c r="AF974" s="28"/>
      <c r="AG974" s="28"/>
      <c r="AH974" s="28"/>
      <c r="AI974" s="28"/>
      <c r="AJ974" s="28"/>
      <c r="AK974" s="28"/>
    </row>
    <row r="975" spans="1:37" s="1" customFormat="1" ht="45" customHeight="1" x14ac:dyDescent="0.15">
      <c r="A975" s="37">
        <v>720000</v>
      </c>
      <c r="B975" s="27" t="s">
        <v>491</v>
      </c>
      <c r="C975" s="20">
        <v>1317</v>
      </c>
      <c r="D975" s="27" t="s">
        <v>492</v>
      </c>
      <c r="E975" s="27" t="s">
        <v>449</v>
      </c>
      <c r="F975" s="27" t="s">
        <v>83</v>
      </c>
      <c r="G975" s="27" t="s">
        <v>160</v>
      </c>
      <c r="H975" s="27" t="s">
        <v>83</v>
      </c>
      <c r="I975" s="20">
        <v>56846</v>
      </c>
      <c r="J975" s="27" t="s">
        <v>780</v>
      </c>
      <c r="K975" s="34"/>
      <c r="L975" s="30"/>
      <c r="M975" s="30"/>
      <c r="N975" s="30"/>
      <c r="O975" s="30"/>
      <c r="P975" s="30">
        <v>331038</v>
      </c>
      <c r="Q975" s="30"/>
      <c r="R975" s="30"/>
      <c r="S975" s="30"/>
      <c r="T975" s="30"/>
      <c r="U975" s="30"/>
      <c r="V975" s="30"/>
      <c r="W975" s="30"/>
      <c r="X975" s="30">
        <v>331038</v>
      </c>
      <c r="Y975" s="30"/>
      <c r="Z975" s="26" t="s">
        <v>781</v>
      </c>
      <c r="AA975" s="27" t="s">
        <v>782</v>
      </c>
      <c r="AB975" s="27"/>
      <c r="AC975" s="26" t="s">
        <v>783</v>
      </c>
      <c r="AD975" s="26"/>
      <c r="AE975" s="27"/>
      <c r="AF975" s="27" t="s">
        <v>94</v>
      </c>
      <c r="AG975" s="27" t="s">
        <v>352</v>
      </c>
      <c r="AH975" s="27"/>
      <c r="AI975" s="27" t="s">
        <v>83</v>
      </c>
      <c r="AJ975" s="27"/>
      <c r="AK975" s="27"/>
    </row>
    <row r="976" spans="1:37" s="1" customFormat="1" ht="45" customHeight="1" x14ac:dyDescent="0.15">
      <c r="A976" s="37"/>
      <c r="B976" s="27"/>
      <c r="C976" s="20"/>
      <c r="D976" s="27"/>
      <c r="E976" s="27"/>
      <c r="F976" s="27"/>
      <c r="G976" s="27"/>
      <c r="H976" s="27"/>
      <c r="I976" s="20"/>
      <c r="J976" s="27"/>
      <c r="K976" s="34"/>
      <c r="L976" s="30"/>
      <c r="M976" s="30"/>
      <c r="N976" s="30"/>
      <c r="O976" s="30"/>
      <c r="P976" s="30"/>
      <c r="Q976" s="30"/>
      <c r="R976" s="30"/>
      <c r="S976" s="30"/>
      <c r="T976" s="30"/>
      <c r="U976" s="30"/>
      <c r="V976" s="30"/>
      <c r="W976" s="30"/>
      <c r="X976" s="30"/>
      <c r="Y976" s="30"/>
      <c r="Z976" s="26"/>
      <c r="AA976" s="27"/>
      <c r="AB976" s="27"/>
      <c r="AC976" s="26"/>
      <c r="AD976" s="26"/>
      <c r="AE976" s="27"/>
      <c r="AF976" s="27"/>
      <c r="AG976" s="27"/>
      <c r="AH976" s="27"/>
      <c r="AI976" s="27"/>
      <c r="AJ976" s="27"/>
      <c r="AK976" s="27"/>
    </row>
    <row r="977" spans="1:37" s="1" customFormat="1" ht="45" customHeight="1" x14ac:dyDescent="0.15">
      <c r="A977" s="18">
        <v>720000</v>
      </c>
      <c r="B977" s="4" t="s">
        <v>491</v>
      </c>
      <c r="C977" s="18">
        <v>1317</v>
      </c>
      <c r="D977" s="4" t="s">
        <v>492</v>
      </c>
      <c r="E977" s="4" t="s">
        <v>293</v>
      </c>
      <c r="F977" s="4" t="s">
        <v>83</v>
      </c>
      <c r="G977" s="4" t="s">
        <v>89</v>
      </c>
      <c r="H977" s="4" t="s">
        <v>83</v>
      </c>
      <c r="I977" s="18">
        <v>56855</v>
      </c>
      <c r="J977" s="4" t="s">
        <v>809</v>
      </c>
      <c r="K977" s="5"/>
      <c r="L977" s="6"/>
      <c r="M977" s="6"/>
      <c r="N977" s="6"/>
      <c r="O977" s="6"/>
      <c r="P977" s="6"/>
      <c r="Q977" s="6"/>
      <c r="R977" s="6"/>
      <c r="S977" s="6"/>
      <c r="T977" s="6"/>
      <c r="U977" s="6"/>
      <c r="V977" s="6"/>
      <c r="W977" s="6"/>
      <c r="X977" s="6"/>
      <c r="Y977" s="6">
        <v>9700085</v>
      </c>
      <c r="Z977" s="4" t="s">
        <v>810</v>
      </c>
      <c r="AA977" s="28" t="s">
        <v>811</v>
      </c>
      <c r="AB977" s="28"/>
      <c r="AC977" s="28" t="s">
        <v>810</v>
      </c>
      <c r="AD977" s="28"/>
      <c r="AE977" s="4"/>
      <c r="AF977" s="4" t="s">
        <v>94</v>
      </c>
      <c r="AG977" s="4" t="s">
        <v>352</v>
      </c>
      <c r="AH977" s="4"/>
      <c r="AI977" s="28" t="s">
        <v>83</v>
      </c>
      <c r="AJ977" s="28"/>
      <c r="AK977" s="28"/>
    </row>
    <row r="978" spans="1:37" s="1" customFormat="1" ht="45" customHeight="1" x14ac:dyDescent="0.15">
      <c r="A978" s="20">
        <v>720000</v>
      </c>
      <c r="B978" s="7" t="s">
        <v>491</v>
      </c>
      <c r="C978" s="20">
        <v>1317</v>
      </c>
      <c r="D978" s="7" t="s">
        <v>492</v>
      </c>
      <c r="E978" s="7" t="s">
        <v>278</v>
      </c>
      <c r="F978" s="7" t="s">
        <v>83</v>
      </c>
      <c r="G978" s="7" t="s">
        <v>134</v>
      </c>
      <c r="H978" s="7" t="s">
        <v>83</v>
      </c>
      <c r="I978" s="20">
        <v>56856</v>
      </c>
      <c r="J978" s="7" t="s">
        <v>812</v>
      </c>
      <c r="K978" s="8"/>
      <c r="L978" s="9"/>
      <c r="M978" s="9"/>
      <c r="N978" s="9"/>
      <c r="O978" s="9"/>
      <c r="P978" s="9"/>
      <c r="Q978" s="9"/>
      <c r="R978" s="9"/>
      <c r="S978" s="9"/>
      <c r="T978" s="9"/>
      <c r="U978" s="9"/>
      <c r="V978" s="9"/>
      <c r="W978" s="9"/>
      <c r="X978" s="9"/>
      <c r="Y978" s="13">
        <v>-791988</v>
      </c>
      <c r="Z978" s="7" t="s">
        <v>813</v>
      </c>
      <c r="AA978" s="27" t="s">
        <v>814</v>
      </c>
      <c r="AB978" s="27"/>
      <c r="AC978" s="27" t="s">
        <v>815</v>
      </c>
      <c r="AD978" s="27"/>
      <c r="AE978" s="7"/>
      <c r="AF978" s="7" t="s">
        <v>94</v>
      </c>
      <c r="AG978" s="7" t="s">
        <v>352</v>
      </c>
      <c r="AH978" s="7"/>
      <c r="AI978" s="27" t="s">
        <v>83</v>
      </c>
      <c r="AJ978" s="27"/>
      <c r="AK978" s="27"/>
    </row>
    <row r="979" spans="1:37" s="1" customFormat="1" ht="45" customHeight="1" x14ac:dyDescent="0.15">
      <c r="A979" s="18">
        <v>720000</v>
      </c>
      <c r="B979" s="4" t="s">
        <v>491</v>
      </c>
      <c r="C979" s="18">
        <v>1317</v>
      </c>
      <c r="D979" s="4" t="s">
        <v>492</v>
      </c>
      <c r="E979" s="4" t="s">
        <v>411</v>
      </c>
      <c r="F979" s="4" t="s">
        <v>83</v>
      </c>
      <c r="G979" s="4" t="s">
        <v>134</v>
      </c>
      <c r="H979" s="4" t="s">
        <v>83</v>
      </c>
      <c r="I979" s="18">
        <v>56859</v>
      </c>
      <c r="J979" s="4" t="s">
        <v>825</v>
      </c>
      <c r="K979" s="5"/>
      <c r="L979" s="6"/>
      <c r="M979" s="6"/>
      <c r="N979" s="6"/>
      <c r="O979" s="6"/>
      <c r="P979" s="6"/>
      <c r="Q979" s="6"/>
      <c r="R979" s="6"/>
      <c r="S979" s="6"/>
      <c r="T979" s="6"/>
      <c r="U979" s="6"/>
      <c r="V979" s="6"/>
      <c r="W979" s="6"/>
      <c r="X979" s="6"/>
      <c r="Y979" s="14">
        <v>-330000</v>
      </c>
      <c r="Z979" s="19" t="s">
        <v>826</v>
      </c>
      <c r="AA979" s="28" t="s">
        <v>827</v>
      </c>
      <c r="AB979" s="28"/>
      <c r="AC979" s="25" t="s">
        <v>828</v>
      </c>
      <c r="AD979" s="25"/>
      <c r="AE979" s="4"/>
      <c r="AF979" s="4" t="s">
        <v>94</v>
      </c>
      <c r="AG979" s="4" t="s">
        <v>352</v>
      </c>
      <c r="AH979" s="4"/>
      <c r="AI979" s="28" t="s">
        <v>83</v>
      </c>
      <c r="AJ979" s="28"/>
      <c r="AK979" s="28"/>
    </row>
    <row r="980" spans="1:37" s="1" customFormat="1" ht="45" customHeight="1" x14ac:dyDescent="0.15">
      <c r="A980" s="20">
        <v>720000</v>
      </c>
      <c r="B980" s="7" t="s">
        <v>491</v>
      </c>
      <c r="C980" s="20">
        <v>1317</v>
      </c>
      <c r="D980" s="7" t="s">
        <v>492</v>
      </c>
      <c r="E980" s="7" t="s">
        <v>83</v>
      </c>
      <c r="F980" s="7" t="s">
        <v>83</v>
      </c>
      <c r="G980" s="7" t="s">
        <v>83</v>
      </c>
      <c r="H980" s="7" t="s">
        <v>83</v>
      </c>
      <c r="I980" s="20">
        <v>57574</v>
      </c>
      <c r="J980" s="7" t="s">
        <v>2200</v>
      </c>
      <c r="K980" s="8"/>
      <c r="L980" s="9">
        <v>20787</v>
      </c>
      <c r="M980" s="9"/>
      <c r="N980" s="9"/>
      <c r="O980" s="9"/>
      <c r="P980" s="9"/>
      <c r="Q980" s="9"/>
      <c r="R980" s="9"/>
      <c r="S980" s="9"/>
      <c r="T980" s="9"/>
      <c r="U980" s="9"/>
      <c r="V980" s="9"/>
      <c r="W980" s="9"/>
      <c r="X980" s="9">
        <v>20787</v>
      </c>
      <c r="Y980" s="9"/>
      <c r="Z980" s="7" t="s">
        <v>2148</v>
      </c>
      <c r="AA980" s="27" t="s">
        <v>2149</v>
      </c>
      <c r="AB980" s="27"/>
      <c r="AC980" s="27" t="s">
        <v>2149</v>
      </c>
      <c r="AD980" s="27"/>
      <c r="AE980" s="7"/>
      <c r="AF980" s="7" t="s">
        <v>94</v>
      </c>
      <c r="AG980" s="7"/>
      <c r="AH980" s="7"/>
      <c r="AI980" s="27" t="s">
        <v>83</v>
      </c>
      <c r="AJ980" s="27"/>
      <c r="AK980" s="27"/>
    </row>
    <row r="981" spans="1:37" s="1" customFormat="1" ht="45" customHeight="1" x14ac:dyDescent="0.15">
      <c r="A981" s="18">
        <v>720000</v>
      </c>
      <c r="B981" s="4" t="s">
        <v>491</v>
      </c>
      <c r="C981" s="18">
        <v>1317</v>
      </c>
      <c r="D981" s="4" t="s">
        <v>492</v>
      </c>
      <c r="E981" s="4" t="s">
        <v>103</v>
      </c>
      <c r="F981" s="4" t="s">
        <v>83</v>
      </c>
      <c r="G981" s="4" t="s">
        <v>61</v>
      </c>
      <c r="H981" s="4" t="s">
        <v>83</v>
      </c>
      <c r="I981" s="18">
        <v>57914</v>
      </c>
      <c r="J981" s="4" t="s">
        <v>2737</v>
      </c>
      <c r="K981" s="5"/>
      <c r="L981" s="6"/>
      <c r="M981" s="6"/>
      <c r="N981" s="6"/>
      <c r="O981" s="6"/>
      <c r="P981" s="6"/>
      <c r="Q981" s="6"/>
      <c r="R981" s="6">
        <v>683283</v>
      </c>
      <c r="S981" s="6"/>
      <c r="T981" s="6"/>
      <c r="U981" s="6"/>
      <c r="V981" s="6"/>
      <c r="W981" s="6"/>
      <c r="X981" s="6">
        <v>683283</v>
      </c>
      <c r="Y981" s="6">
        <v>683283</v>
      </c>
      <c r="Z981" s="19" t="s">
        <v>2738</v>
      </c>
      <c r="AA981" s="28" t="s">
        <v>2739</v>
      </c>
      <c r="AB981" s="28"/>
      <c r="AC981" s="28" t="s">
        <v>2740</v>
      </c>
      <c r="AD981" s="28"/>
      <c r="AE981" s="4"/>
      <c r="AF981" s="4" t="s">
        <v>94</v>
      </c>
      <c r="AG981" s="4" t="s">
        <v>352</v>
      </c>
      <c r="AH981" s="4"/>
      <c r="AI981" s="28" t="s">
        <v>83</v>
      </c>
      <c r="AJ981" s="28"/>
      <c r="AK981" s="28"/>
    </row>
    <row r="982" spans="1:37" s="1" customFormat="1" ht="45" customHeight="1" x14ac:dyDescent="0.15">
      <c r="A982" s="22"/>
      <c r="B982" s="22"/>
      <c r="C982" s="48"/>
      <c r="D982" s="22"/>
      <c r="E982" s="22"/>
      <c r="F982" s="22"/>
      <c r="G982" s="23" t="s">
        <v>3022</v>
      </c>
      <c r="H982" s="22"/>
      <c r="I982" s="48"/>
      <c r="J982" s="22"/>
      <c r="K982" s="10"/>
      <c r="L982" s="11">
        <v>20787</v>
      </c>
      <c r="M982" s="11"/>
      <c r="N982" s="11"/>
      <c r="O982" s="11">
        <v>2050700</v>
      </c>
      <c r="P982" s="11">
        <v>331038</v>
      </c>
      <c r="Q982" s="11">
        <v>100000</v>
      </c>
      <c r="R982" s="11">
        <v>1432469</v>
      </c>
      <c r="S982" s="11"/>
      <c r="T982" s="11"/>
      <c r="U982" s="11"/>
      <c r="V982" s="11"/>
      <c r="W982" s="11"/>
      <c r="X982" s="11">
        <v>3934994</v>
      </c>
      <c r="Y982" s="11">
        <v>9945127</v>
      </c>
      <c r="Z982" s="22"/>
      <c r="AA982" s="40"/>
      <c r="AB982" s="40"/>
      <c r="AC982" s="40"/>
      <c r="AD982" s="40"/>
      <c r="AE982" s="22"/>
      <c r="AF982" s="22"/>
      <c r="AG982" s="22"/>
      <c r="AH982" s="22"/>
      <c r="AI982" s="40"/>
      <c r="AJ982" s="40"/>
      <c r="AK982" s="40"/>
    </row>
    <row r="983" spans="1:37" s="1" customFormat="1" ht="45" customHeight="1" x14ac:dyDescent="0.2">
      <c r="A983" s="43" t="s">
        <v>3028</v>
      </c>
      <c r="B983" s="43"/>
      <c r="C983" s="47"/>
      <c r="D983" s="43"/>
      <c r="E983" s="43"/>
      <c r="I983" s="46"/>
    </row>
    <row r="984" spans="1:37" s="1" customFormat="1" ht="45" customHeight="1" x14ac:dyDescent="0.15">
      <c r="C984" s="46"/>
      <c r="I984" s="46"/>
    </row>
    <row r="985" spans="1:37" s="1" customFormat="1" ht="45" customHeight="1" x14ac:dyDescent="0.15">
      <c r="A985" s="16" t="s">
        <v>3001</v>
      </c>
      <c r="B985" s="2" t="s">
        <v>10</v>
      </c>
      <c r="C985" s="16" t="s">
        <v>11</v>
      </c>
      <c r="D985" s="2" t="s">
        <v>12</v>
      </c>
      <c r="E985" s="2" t="s">
        <v>13</v>
      </c>
      <c r="F985" s="2" t="s">
        <v>14</v>
      </c>
      <c r="G985" s="2" t="s">
        <v>15</v>
      </c>
      <c r="H985" s="17" t="s">
        <v>16</v>
      </c>
      <c r="I985" s="16" t="s">
        <v>3002</v>
      </c>
      <c r="J985" s="2" t="s">
        <v>3003</v>
      </c>
      <c r="K985" s="3" t="s">
        <v>3004</v>
      </c>
      <c r="L985" s="3" t="s">
        <v>20</v>
      </c>
      <c r="M985" s="3" t="s">
        <v>21</v>
      </c>
      <c r="N985" s="3" t="s">
        <v>22</v>
      </c>
      <c r="O985" s="3" t="s">
        <v>3005</v>
      </c>
      <c r="P985" s="3" t="s">
        <v>3006</v>
      </c>
      <c r="Q985" s="3" t="s">
        <v>3007</v>
      </c>
      <c r="R985" s="3" t="s">
        <v>3008</v>
      </c>
      <c r="S985" s="3" t="s">
        <v>3009</v>
      </c>
      <c r="T985" s="3" t="s">
        <v>3010</v>
      </c>
      <c r="U985" s="3" t="s">
        <v>3011</v>
      </c>
      <c r="V985" s="3" t="s">
        <v>3012</v>
      </c>
      <c r="W985" s="3" t="s">
        <v>3013</v>
      </c>
      <c r="X985" s="3" t="s">
        <v>3014</v>
      </c>
      <c r="Y985" s="3" t="s">
        <v>3015</v>
      </c>
      <c r="Z985" s="16" t="s">
        <v>3016</v>
      </c>
      <c r="AA985" s="39" t="s">
        <v>3017</v>
      </c>
      <c r="AB985" s="39"/>
      <c r="AC985" s="39" t="s">
        <v>3018</v>
      </c>
      <c r="AD985" s="39"/>
      <c r="AE985" s="16" t="s">
        <v>3019</v>
      </c>
      <c r="AF985" s="16" t="s">
        <v>3020</v>
      </c>
      <c r="AG985" s="16" t="s">
        <v>3021</v>
      </c>
      <c r="AH985" s="16"/>
      <c r="AI985" s="39" t="s">
        <v>2998</v>
      </c>
      <c r="AJ985" s="39"/>
      <c r="AK985" s="39"/>
    </row>
    <row r="986" spans="1:37" s="1" customFormat="1" ht="45" customHeight="1" x14ac:dyDescent="0.15">
      <c r="A986" s="18">
        <v>720009</v>
      </c>
      <c r="B986" s="4" t="s">
        <v>821</v>
      </c>
      <c r="C986" s="18">
        <v>1317</v>
      </c>
      <c r="D986" s="4" t="s">
        <v>492</v>
      </c>
      <c r="E986" s="4" t="s">
        <v>302</v>
      </c>
      <c r="F986" s="4" t="s">
        <v>83</v>
      </c>
      <c r="G986" s="4" t="s">
        <v>134</v>
      </c>
      <c r="H986" s="4" t="s">
        <v>83</v>
      </c>
      <c r="I986" s="18">
        <v>56858</v>
      </c>
      <c r="J986" s="4" t="s">
        <v>822</v>
      </c>
      <c r="K986" s="5"/>
      <c r="L986" s="6"/>
      <c r="M986" s="6"/>
      <c r="N986" s="6"/>
      <c r="O986" s="6"/>
      <c r="P986" s="6"/>
      <c r="Q986" s="6"/>
      <c r="R986" s="6"/>
      <c r="S986" s="6"/>
      <c r="T986" s="6"/>
      <c r="U986" s="6"/>
      <c r="V986" s="6"/>
      <c r="W986" s="6"/>
      <c r="X986" s="6"/>
      <c r="Y986" s="14">
        <v>-8662355</v>
      </c>
      <c r="Z986" s="4" t="s">
        <v>823</v>
      </c>
      <c r="AA986" s="28" t="s">
        <v>824</v>
      </c>
      <c r="AB986" s="28"/>
      <c r="AC986" s="28" t="s">
        <v>823</v>
      </c>
      <c r="AD986" s="28"/>
      <c r="AE986" s="4"/>
      <c r="AF986" s="4" t="s">
        <v>94</v>
      </c>
      <c r="AG986" s="4" t="s">
        <v>352</v>
      </c>
      <c r="AH986" s="4"/>
      <c r="AI986" s="28" t="s">
        <v>83</v>
      </c>
      <c r="AJ986" s="28"/>
      <c r="AK986" s="28"/>
    </row>
    <row r="987" spans="1:37" s="1" customFormat="1" ht="45" customHeight="1" x14ac:dyDescent="0.15">
      <c r="A987" s="20">
        <v>720009</v>
      </c>
      <c r="B987" s="7" t="s">
        <v>821</v>
      </c>
      <c r="C987" s="20">
        <v>1317</v>
      </c>
      <c r="D987" s="7" t="s">
        <v>492</v>
      </c>
      <c r="E987" s="7" t="s">
        <v>411</v>
      </c>
      <c r="F987" s="7" t="s">
        <v>83</v>
      </c>
      <c r="G987" s="7" t="s">
        <v>89</v>
      </c>
      <c r="H987" s="7" t="s">
        <v>83</v>
      </c>
      <c r="I987" s="20">
        <v>56860</v>
      </c>
      <c r="J987" s="7" t="s">
        <v>829</v>
      </c>
      <c r="K987" s="8"/>
      <c r="L987" s="9"/>
      <c r="M987" s="9"/>
      <c r="N987" s="9"/>
      <c r="O987" s="9"/>
      <c r="P987" s="9"/>
      <c r="Q987" s="9"/>
      <c r="R987" s="9"/>
      <c r="S987" s="9"/>
      <c r="T987" s="9"/>
      <c r="U987" s="9"/>
      <c r="V987" s="9"/>
      <c r="W987" s="9"/>
      <c r="X987" s="9"/>
      <c r="Y987" s="9">
        <v>330000</v>
      </c>
      <c r="Z987" s="21" t="s">
        <v>830</v>
      </c>
      <c r="AA987" s="27" t="s">
        <v>827</v>
      </c>
      <c r="AB987" s="27"/>
      <c r="AC987" s="26" t="s">
        <v>831</v>
      </c>
      <c r="AD987" s="26"/>
      <c r="AE987" s="7"/>
      <c r="AF987" s="7" t="s">
        <v>94</v>
      </c>
      <c r="AG987" s="7" t="s">
        <v>352</v>
      </c>
      <c r="AH987" s="7"/>
      <c r="AI987" s="27" t="s">
        <v>83</v>
      </c>
      <c r="AJ987" s="27"/>
      <c r="AK987" s="27"/>
    </row>
    <row r="988" spans="1:37" s="1" customFormat="1" ht="45" customHeight="1" x14ac:dyDescent="0.15">
      <c r="A988" s="18">
        <v>720009</v>
      </c>
      <c r="B988" s="4" t="s">
        <v>821</v>
      </c>
      <c r="C988" s="18">
        <v>1317</v>
      </c>
      <c r="D988" s="4" t="s">
        <v>492</v>
      </c>
      <c r="E988" s="4" t="s">
        <v>278</v>
      </c>
      <c r="F988" s="4" t="s">
        <v>83</v>
      </c>
      <c r="G988" s="4" t="s">
        <v>89</v>
      </c>
      <c r="H988" s="4" t="s">
        <v>83</v>
      </c>
      <c r="I988" s="18">
        <v>56871</v>
      </c>
      <c r="J988" s="4" t="s">
        <v>868</v>
      </c>
      <c r="K988" s="5"/>
      <c r="L988" s="6"/>
      <c r="M988" s="6"/>
      <c r="N988" s="6"/>
      <c r="O988" s="6"/>
      <c r="P988" s="6"/>
      <c r="Q988" s="6"/>
      <c r="R988" s="6"/>
      <c r="S988" s="6"/>
      <c r="T988" s="6"/>
      <c r="U988" s="6"/>
      <c r="V988" s="6"/>
      <c r="W988" s="6"/>
      <c r="X988" s="6"/>
      <c r="Y988" s="6">
        <v>791988</v>
      </c>
      <c r="Z988" s="19" t="s">
        <v>869</v>
      </c>
      <c r="AA988" s="28" t="s">
        <v>814</v>
      </c>
      <c r="AB988" s="28"/>
      <c r="AC988" s="25" t="s">
        <v>870</v>
      </c>
      <c r="AD988" s="25"/>
      <c r="AE988" s="4"/>
      <c r="AF988" s="4" t="s">
        <v>94</v>
      </c>
      <c r="AG988" s="4" t="s">
        <v>83</v>
      </c>
      <c r="AH988" s="4"/>
      <c r="AI988" s="28" t="s">
        <v>83</v>
      </c>
      <c r="AJ988" s="28"/>
      <c r="AK988" s="28"/>
    </row>
    <row r="989" spans="1:37" s="1" customFormat="1" ht="45" customHeight="1" x14ac:dyDescent="0.15">
      <c r="A989" s="20">
        <v>720009</v>
      </c>
      <c r="B989" s="7" t="s">
        <v>821</v>
      </c>
      <c r="C989" s="20">
        <v>1317</v>
      </c>
      <c r="D989" s="7" t="s">
        <v>492</v>
      </c>
      <c r="E989" s="7" t="s">
        <v>329</v>
      </c>
      <c r="F989" s="7" t="s">
        <v>83</v>
      </c>
      <c r="G989" s="7" t="s">
        <v>134</v>
      </c>
      <c r="H989" s="7" t="s">
        <v>83</v>
      </c>
      <c r="I989" s="20">
        <v>56872</v>
      </c>
      <c r="J989" s="7" t="s">
        <v>871</v>
      </c>
      <c r="K989" s="8"/>
      <c r="L989" s="9"/>
      <c r="M989" s="9"/>
      <c r="N989" s="9"/>
      <c r="O989" s="9"/>
      <c r="P989" s="9"/>
      <c r="Q989" s="9"/>
      <c r="R989" s="9"/>
      <c r="S989" s="9"/>
      <c r="T989" s="9"/>
      <c r="U989" s="9"/>
      <c r="V989" s="9"/>
      <c r="W989" s="9"/>
      <c r="X989" s="9"/>
      <c r="Y989" s="13">
        <v>-10086823</v>
      </c>
      <c r="Z989" s="21" t="s">
        <v>872</v>
      </c>
      <c r="AA989" s="27" t="s">
        <v>873</v>
      </c>
      <c r="AB989" s="27"/>
      <c r="AC989" s="27" t="s">
        <v>874</v>
      </c>
      <c r="AD989" s="27"/>
      <c r="AE989" s="7"/>
      <c r="AF989" s="7" t="s">
        <v>94</v>
      </c>
      <c r="AG989" s="7" t="s">
        <v>352</v>
      </c>
      <c r="AH989" s="7"/>
      <c r="AI989" s="27" t="s">
        <v>83</v>
      </c>
      <c r="AJ989" s="27"/>
      <c r="AK989" s="27"/>
    </row>
    <row r="990" spans="1:37" s="1" customFormat="1" ht="45" customHeight="1" x14ac:dyDescent="0.15">
      <c r="A990" s="22"/>
      <c r="B990" s="22"/>
      <c r="C990" s="48"/>
      <c r="D990" s="22"/>
      <c r="E990" s="22"/>
      <c r="F990" s="22"/>
      <c r="G990" s="23" t="s">
        <v>3022</v>
      </c>
      <c r="H990" s="22"/>
      <c r="I990" s="48"/>
      <c r="J990" s="22"/>
      <c r="K990" s="10"/>
      <c r="L990" s="11"/>
      <c r="M990" s="11"/>
      <c r="N990" s="11"/>
      <c r="O990" s="11"/>
      <c r="P990" s="11"/>
      <c r="Q990" s="11"/>
      <c r="R990" s="11"/>
      <c r="S990" s="11"/>
      <c r="T990" s="11"/>
      <c r="U990" s="11"/>
      <c r="V990" s="11"/>
      <c r="W990" s="11"/>
      <c r="X990" s="11"/>
      <c r="Y990" s="24">
        <v>-17627190</v>
      </c>
      <c r="Z990" s="22"/>
      <c r="AA990" s="40"/>
      <c r="AB990" s="40"/>
      <c r="AC990" s="40"/>
      <c r="AD990" s="40"/>
      <c r="AE990" s="22"/>
      <c r="AF990" s="22"/>
      <c r="AG990" s="22"/>
      <c r="AH990" s="22"/>
      <c r="AI990" s="40"/>
      <c r="AJ990" s="40"/>
      <c r="AK990" s="40"/>
    </row>
    <row r="991" spans="1:37" s="1" customFormat="1" ht="45" customHeight="1" x14ac:dyDescent="0.2">
      <c r="A991" s="43" t="s">
        <v>3029</v>
      </c>
      <c r="B991" s="43"/>
      <c r="C991" s="47"/>
      <c r="D991" s="43"/>
      <c r="E991" s="43"/>
      <c r="I991" s="46"/>
    </row>
    <row r="992" spans="1:37" s="1" customFormat="1" ht="45" customHeight="1" x14ac:dyDescent="0.15">
      <c r="C992" s="46"/>
      <c r="I992" s="46"/>
    </row>
    <row r="993" spans="1:39" s="1" customFormat="1" ht="45" customHeight="1" x14ac:dyDescent="0.15">
      <c r="A993" s="16" t="s">
        <v>3001</v>
      </c>
      <c r="B993" s="2" t="s">
        <v>10</v>
      </c>
      <c r="C993" s="16" t="s">
        <v>11</v>
      </c>
      <c r="D993" s="2" t="s">
        <v>12</v>
      </c>
      <c r="E993" s="2" t="s">
        <v>13</v>
      </c>
      <c r="F993" s="2" t="s">
        <v>14</v>
      </c>
      <c r="G993" s="2" t="s">
        <v>15</v>
      </c>
      <c r="H993" s="17" t="s">
        <v>16</v>
      </c>
      <c r="I993" s="16" t="s">
        <v>3002</v>
      </c>
      <c r="J993" s="2" t="s">
        <v>3003</v>
      </c>
      <c r="K993" s="3" t="s">
        <v>3004</v>
      </c>
      <c r="L993" s="3" t="s">
        <v>20</v>
      </c>
      <c r="M993" s="3" t="s">
        <v>21</v>
      </c>
      <c r="N993" s="3" t="s">
        <v>22</v>
      </c>
      <c r="O993" s="3" t="s">
        <v>3005</v>
      </c>
      <c r="P993" s="3" t="s">
        <v>3006</v>
      </c>
      <c r="Q993" s="3" t="s">
        <v>3007</v>
      </c>
      <c r="R993" s="3" t="s">
        <v>3008</v>
      </c>
      <c r="S993" s="3" t="s">
        <v>3009</v>
      </c>
      <c r="T993" s="3" t="s">
        <v>3010</v>
      </c>
      <c r="U993" s="3" t="s">
        <v>3011</v>
      </c>
      <c r="V993" s="3" t="s">
        <v>3012</v>
      </c>
      <c r="W993" s="3" t="s">
        <v>3013</v>
      </c>
      <c r="X993" s="3" t="s">
        <v>3014</v>
      </c>
      <c r="Y993" s="3" t="s">
        <v>3015</v>
      </c>
      <c r="Z993" s="16" t="s">
        <v>3016</v>
      </c>
      <c r="AA993" s="39" t="s">
        <v>3017</v>
      </c>
      <c r="AB993" s="39"/>
      <c r="AC993" s="39" t="s">
        <v>3018</v>
      </c>
      <c r="AD993" s="39"/>
      <c r="AE993" s="16" t="s">
        <v>3019</v>
      </c>
      <c r="AF993" s="16" t="s">
        <v>3020</v>
      </c>
      <c r="AG993" s="16" t="s">
        <v>3021</v>
      </c>
      <c r="AH993" s="16"/>
      <c r="AI993" s="39" t="s">
        <v>2998</v>
      </c>
      <c r="AJ993" s="39"/>
      <c r="AK993" s="39"/>
      <c r="AL993" s="39"/>
    </row>
    <row r="994" spans="1:39" s="1" customFormat="1" ht="45" customHeight="1" x14ac:dyDescent="0.15">
      <c r="A994" s="18">
        <v>720040</v>
      </c>
      <c r="B994" s="4" t="s">
        <v>2084</v>
      </c>
      <c r="C994" s="18">
        <v>1514</v>
      </c>
      <c r="D994" s="4" t="s">
        <v>2085</v>
      </c>
      <c r="E994" s="4" t="s">
        <v>103</v>
      </c>
      <c r="F994" s="4" t="s">
        <v>83</v>
      </c>
      <c r="G994" s="4" t="s">
        <v>61</v>
      </c>
      <c r="H994" s="4" t="s">
        <v>83</v>
      </c>
      <c r="I994" s="18">
        <v>57500</v>
      </c>
      <c r="J994" s="4" t="s">
        <v>2086</v>
      </c>
      <c r="K994" s="5"/>
      <c r="L994" s="6"/>
      <c r="M994" s="6"/>
      <c r="N994" s="6"/>
      <c r="O994" s="6"/>
      <c r="P994" s="6"/>
      <c r="Q994" s="6">
        <v>200000</v>
      </c>
      <c r="R994" s="6"/>
      <c r="S994" s="6"/>
      <c r="T994" s="6"/>
      <c r="U994" s="6"/>
      <c r="V994" s="6"/>
      <c r="W994" s="6"/>
      <c r="X994" s="6">
        <v>200000</v>
      </c>
      <c r="Y994" s="6"/>
      <c r="Z994" s="4" t="s">
        <v>2087</v>
      </c>
      <c r="AA994" s="28" t="s">
        <v>2088</v>
      </c>
      <c r="AB994" s="28"/>
      <c r="AC994" s="25" t="s">
        <v>2089</v>
      </c>
      <c r="AD994" s="25"/>
      <c r="AE994" s="4"/>
      <c r="AF994" s="4" t="s">
        <v>67</v>
      </c>
      <c r="AG994" s="19" t="s">
        <v>2090</v>
      </c>
      <c r="AH994" s="19"/>
      <c r="AI994" s="28" t="s">
        <v>83</v>
      </c>
      <c r="AJ994" s="28"/>
      <c r="AK994" s="28"/>
      <c r="AL994" s="28"/>
    </row>
    <row r="995" spans="1:39" s="1" customFormat="1" ht="45" customHeight="1" x14ac:dyDescent="0.15">
      <c r="A995" s="20">
        <v>720040</v>
      </c>
      <c r="B995" s="7" t="s">
        <v>2084</v>
      </c>
      <c r="C995" s="20">
        <v>1514</v>
      </c>
      <c r="D995" s="7" t="s">
        <v>2085</v>
      </c>
      <c r="E995" s="7" t="s">
        <v>83</v>
      </c>
      <c r="F995" s="7" t="s">
        <v>83</v>
      </c>
      <c r="G995" s="7" t="s">
        <v>134</v>
      </c>
      <c r="H995" s="7" t="s">
        <v>83</v>
      </c>
      <c r="I995" s="20">
        <v>57784</v>
      </c>
      <c r="J995" s="7" t="s">
        <v>2578</v>
      </c>
      <c r="K995" s="8"/>
      <c r="L995" s="9"/>
      <c r="M995" s="9"/>
      <c r="N995" s="9"/>
      <c r="O995" s="9"/>
      <c r="P995" s="9"/>
      <c r="Q995" s="9"/>
      <c r="R995" s="9"/>
      <c r="S995" s="9"/>
      <c r="T995" s="9"/>
      <c r="U995" s="9"/>
      <c r="V995" s="9"/>
      <c r="W995" s="9"/>
      <c r="X995" s="9"/>
      <c r="Y995" s="13">
        <v>-38256</v>
      </c>
      <c r="Z995" s="7" t="s">
        <v>2579</v>
      </c>
      <c r="AA995" s="27" t="s">
        <v>1993</v>
      </c>
      <c r="AB995" s="27"/>
      <c r="AC995" s="27" t="s">
        <v>1689</v>
      </c>
      <c r="AD995" s="27"/>
      <c r="AE995" s="7"/>
      <c r="AF995" s="7" t="s">
        <v>94</v>
      </c>
      <c r="AG995" s="7"/>
      <c r="AH995" s="7"/>
      <c r="AI995" s="27" t="s">
        <v>83</v>
      </c>
      <c r="AJ995" s="27"/>
      <c r="AK995" s="27"/>
      <c r="AL995" s="27"/>
    </row>
    <row r="996" spans="1:39" s="1" customFormat="1" ht="45" customHeight="1" x14ac:dyDescent="0.15">
      <c r="A996" s="22"/>
      <c r="B996" s="22"/>
      <c r="C996" s="48"/>
      <c r="D996" s="22"/>
      <c r="E996" s="22"/>
      <c r="F996" s="22"/>
      <c r="G996" s="23" t="s">
        <v>3022</v>
      </c>
      <c r="H996" s="22"/>
      <c r="I996" s="48"/>
      <c r="J996" s="22"/>
      <c r="K996" s="10"/>
      <c r="L996" s="11"/>
      <c r="M996" s="11"/>
      <c r="N996" s="11"/>
      <c r="O996" s="11"/>
      <c r="P996" s="11"/>
      <c r="Q996" s="11">
        <v>200000</v>
      </c>
      <c r="R996" s="11"/>
      <c r="S996" s="11"/>
      <c r="T996" s="11"/>
      <c r="U996" s="11"/>
      <c r="V996" s="11"/>
      <c r="W996" s="11"/>
      <c r="X996" s="11">
        <v>200000</v>
      </c>
      <c r="Y996" s="24">
        <v>-38256</v>
      </c>
      <c r="Z996" s="22"/>
      <c r="AA996" s="40"/>
      <c r="AB996" s="40"/>
      <c r="AC996" s="40"/>
      <c r="AD996" s="40"/>
      <c r="AE996" s="22"/>
      <c r="AF996" s="22"/>
      <c r="AG996" s="22"/>
      <c r="AH996" s="22"/>
      <c r="AI996" s="40"/>
      <c r="AJ996" s="40"/>
      <c r="AK996" s="40"/>
      <c r="AL996" s="40"/>
    </row>
    <row r="997" spans="1:39" s="1" customFormat="1" ht="45" customHeight="1" x14ac:dyDescent="0.2">
      <c r="A997" s="43" t="s">
        <v>3030</v>
      </c>
      <c r="B997" s="43"/>
      <c r="C997" s="47"/>
      <c r="D997" s="43"/>
      <c r="E997" s="43"/>
      <c r="I997" s="46"/>
    </row>
    <row r="998" spans="1:39" s="1" customFormat="1" ht="45" customHeight="1" x14ac:dyDescent="0.15">
      <c r="C998" s="46"/>
      <c r="I998" s="46"/>
    </row>
    <row r="999" spans="1:39" s="1" customFormat="1" ht="45" customHeight="1" x14ac:dyDescent="0.15">
      <c r="A999" s="16" t="s">
        <v>3001</v>
      </c>
      <c r="B999" s="2" t="s">
        <v>10</v>
      </c>
      <c r="C999" s="16" t="s">
        <v>11</v>
      </c>
      <c r="D999" s="2" t="s">
        <v>12</v>
      </c>
      <c r="E999" s="2" t="s">
        <v>13</v>
      </c>
      <c r="F999" s="2" t="s">
        <v>14</v>
      </c>
      <c r="G999" s="2" t="s">
        <v>15</v>
      </c>
      <c r="H999" s="17" t="s">
        <v>16</v>
      </c>
      <c r="I999" s="16" t="s">
        <v>3002</v>
      </c>
      <c r="J999" s="2" t="s">
        <v>3003</v>
      </c>
      <c r="K999" s="3" t="s">
        <v>3004</v>
      </c>
      <c r="L999" s="3" t="s">
        <v>20</v>
      </c>
      <c r="M999" s="3" t="s">
        <v>21</v>
      </c>
      <c r="N999" s="3" t="s">
        <v>22</v>
      </c>
      <c r="O999" s="3" t="s">
        <v>3005</v>
      </c>
      <c r="P999" s="3" t="s">
        <v>3006</v>
      </c>
      <c r="Q999" s="3" t="s">
        <v>3007</v>
      </c>
      <c r="R999" s="3" t="s">
        <v>3008</v>
      </c>
      <c r="S999" s="3" t="s">
        <v>3009</v>
      </c>
      <c r="T999" s="3" t="s">
        <v>3010</v>
      </c>
      <c r="U999" s="3" t="s">
        <v>3011</v>
      </c>
      <c r="V999" s="3" t="s">
        <v>3012</v>
      </c>
      <c r="W999" s="3" t="s">
        <v>3013</v>
      </c>
      <c r="X999" s="3" t="s">
        <v>3014</v>
      </c>
      <c r="Y999" s="3" t="s">
        <v>3015</v>
      </c>
      <c r="Z999" s="16" t="s">
        <v>3016</v>
      </c>
      <c r="AA999" s="39" t="s">
        <v>3017</v>
      </c>
      <c r="AB999" s="39"/>
      <c r="AC999" s="39" t="s">
        <v>3018</v>
      </c>
      <c r="AD999" s="39"/>
      <c r="AE999" s="16" t="s">
        <v>3019</v>
      </c>
      <c r="AF999" s="16" t="s">
        <v>3020</v>
      </c>
      <c r="AG999" s="39" t="s">
        <v>3021</v>
      </c>
      <c r="AH999" s="39"/>
      <c r="AI999" s="39"/>
      <c r="AJ999" s="39"/>
      <c r="AK999" s="39" t="s">
        <v>2998</v>
      </c>
      <c r="AL999" s="39"/>
      <c r="AM999" s="39"/>
    </row>
    <row r="1000" spans="1:39" s="1" customFormat="1" ht="45" customHeight="1" x14ac:dyDescent="0.15">
      <c r="A1000" s="36">
        <v>720041</v>
      </c>
      <c r="B1000" s="28" t="s">
        <v>2261</v>
      </c>
      <c r="C1000" s="18">
        <v>1319</v>
      </c>
      <c r="D1000" s="28" t="s">
        <v>2262</v>
      </c>
      <c r="E1000" s="28" t="s">
        <v>238</v>
      </c>
      <c r="F1000" s="28" t="s">
        <v>60</v>
      </c>
      <c r="G1000" s="28" t="s">
        <v>61</v>
      </c>
      <c r="H1000" s="28" t="s">
        <v>83</v>
      </c>
      <c r="I1000" s="18">
        <v>57616</v>
      </c>
      <c r="J1000" s="28" t="s">
        <v>2263</v>
      </c>
      <c r="K1000" s="33">
        <v>0.5</v>
      </c>
      <c r="L1000" s="29">
        <v>31340</v>
      </c>
      <c r="M1000" s="29">
        <v>8057</v>
      </c>
      <c r="N1000" s="29">
        <v>4645</v>
      </c>
      <c r="O1000" s="29"/>
      <c r="P1000" s="29"/>
      <c r="Q1000" s="29"/>
      <c r="R1000" s="29"/>
      <c r="S1000" s="29"/>
      <c r="T1000" s="29"/>
      <c r="U1000" s="29"/>
      <c r="V1000" s="29"/>
      <c r="W1000" s="29"/>
      <c r="X1000" s="29">
        <v>44042</v>
      </c>
      <c r="Y1000" s="29"/>
      <c r="Z1000" s="25" t="s">
        <v>2264</v>
      </c>
      <c r="AA1000" s="28" t="s">
        <v>2265</v>
      </c>
      <c r="AB1000" s="28"/>
      <c r="AC1000" s="25" t="s">
        <v>2266</v>
      </c>
      <c r="AD1000" s="25"/>
      <c r="AE1000" s="28"/>
      <c r="AF1000" s="28" t="s">
        <v>67</v>
      </c>
      <c r="AG1000" s="28"/>
      <c r="AH1000" s="28"/>
      <c r="AI1000" s="28"/>
      <c r="AJ1000" s="28"/>
      <c r="AK1000" s="28" t="s">
        <v>70</v>
      </c>
      <c r="AL1000" s="28"/>
      <c r="AM1000" s="28"/>
    </row>
    <row r="1001" spans="1:39" s="1" customFormat="1" ht="45" customHeight="1" x14ac:dyDescent="0.15">
      <c r="A1001" s="36"/>
      <c r="B1001" s="28"/>
      <c r="C1001" s="18"/>
      <c r="D1001" s="28"/>
      <c r="E1001" s="28"/>
      <c r="F1001" s="28"/>
      <c r="G1001" s="28"/>
      <c r="H1001" s="28"/>
      <c r="I1001" s="18"/>
      <c r="J1001" s="28"/>
      <c r="K1001" s="33"/>
      <c r="L1001" s="29"/>
      <c r="M1001" s="29"/>
      <c r="N1001" s="29"/>
      <c r="O1001" s="29"/>
      <c r="P1001" s="29"/>
      <c r="Q1001" s="29"/>
      <c r="R1001" s="29"/>
      <c r="S1001" s="29"/>
      <c r="T1001" s="29"/>
      <c r="U1001" s="29"/>
      <c r="V1001" s="29"/>
      <c r="W1001" s="29"/>
      <c r="X1001" s="29"/>
      <c r="Y1001" s="29"/>
      <c r="Z1001" s="25"/>
      <c r="AA1001" s="28"/>
      <c r="AB1001" s="28"/>
      <c r="AC1001" s="25"/>
      <c r="AD1001" s="25"/>
      <c r="AE1001" s="28"/>
      <c r="AF1001" s="28"/>
      <c r="AG1001" s="28"/>
      <c r="AH1001" s="28"/>
      <c r="AI1001" s="28"/>
      <c r="AJ1001" s="28"/>
      <c r="AK1001" s="28"/>
      <c r="AL1001" s="28"/>
      <c r="AM1001" s="28"/>
    </row>
    <row r="1002" spans="1:39" s="1" customFormat="1" ht="45" customHeight="1" x14ac:dyDescent="0.15">
      <c r="A1002" s="36"/>
      <c r="B1002" s="28"/>
      <c r="C1002" s="18"/>
      <c r="D1002" s="28"/>
      <c r="E1002" s="28"/>
      <c r="F1002" s="28"/>
      <c r="G1002" s="28"/>
      <c r="H1002" s="28"/>
      <c r="I1002" s="18"/>
      <c r="J1002" s="28"/>
      <c r="K1002" s="33"/>
      <c r="L1002" s="29"/>
      <c r="M1002" s="29"/>
      <c r="N1002" s="29"/>
      <c r="O1002" s="29"/>
      <c r="P1002" s="29"/>
      <c r="Q1002" s="29"/>
      <c r="R1002" s="29"/>
      <c r="S1002" s="29"/>
      <c r="T1002" s="29"/>
      <c r="U1002" s="29"/>
      <c r="V1002" s="29"/>
      <c r="W1002" s="29"/>
      <c r="X1002" s="29"/>
      <c r="Y1002" s="29"/>
      <c r="Z1002" s="25"/>
      <c r="AA1002" s="28"/>
      <c r="AB1002" s="28"/>
      <c r="AC1002" s="25"/>
      <c r="AD1002" s="25"/>
      <c r="AE1002" s="28"/>
      <c r="AF1002" s="28"/>
      <c r="AG1002" s="28"/>
      <c r="AH1002" s="28"/>
      <c r="AI1002" s="28"/>
      <c r="AJ1002" s="28"/>
      <c r="AK1002" s="28"/>
      <c r="AL1002" s="28"/>
      <c r="AM1002" s="28"/>
    </row>
    <row r="1003" spans="1:39" s="1" customFormat="1" ht="45" customHeight="1" x14ac:dyDescent="0.15">
      <c r="A1003" s="37">
        <v>720041</v>
      </c>
      <c r="B1003" s="27" t="s">
        <v>2261</v>
      </c>
      <c r="C1003" s="20">
        <v>1319</v>
      </c>
      <c r="D1003" s="27" t="s">
        <v>2262</v>
      </c>
      <c r="E1003" s="27" t="s">
        <v>103</v>
      </c>
      <c r="F1003" s="27" t="s">
        <v>60</v>
      </c>
      <c r="G1003" s="27" t="s">
        <v>61</v>
      </c>
      <c r="H1003" s="27" t="s">
        <v>83</v>
      </c>
      <c r="I1003" s="20">
        <v>57632</v>
      </c>
      <c r="J1003" s="27" t="s">
        <v>2294</v>
      </c>
      <c r="K1003" s="34">
        <v>1</v>
      </c>
      <c r="L1003" s="30">
        <v>58888</v>
      </c>
      <c r="M1003" s="30">
        <v>16414</v>
      </c>
      <c r="N1003" s="30">
        <v>9190</v>
      </c>
      <c r="O1003" s="30"/>
      <c r="P1003" s="30"/>
      <c r="Q1003" s="30"/>
      <c r="R1003" s="30"/>
      <c r="S1003" s="30"/>
      <c r="T1003" s="30"/>
      <c r="U1003" s="30"/>
      <c r="V1003" s="30"/>
      <c r="W1003" s="30"/>
      <c r="X1003" s="30">
        <v>84492</v>
      </c>
      <c r="Y1003" s="30">
        <v>15575</v>
      </c>
      <c r="Z1003" s="26" t="s">
        <v>2295</v>
      </c>
      <c r="AA1003" s="27" t="s">
        <v>2296</v>
      </c>
      <c r="AB1003" s="27"/>
      <c r="AC1003" s="27" t="s">
        <v>2297</v>
      </c>
      <c r="AD1003" s="27"/>
      <c r="AE1003" s="27"/>
      <c r="AF1003" s="27" t="s">
        <v>67</v>
      </c>
      <c r="AG1003" s="26" t="s">
        <v>2298</v>
      </c>
      <c r="AH1003" s="26"/>
      <c r="AI1003" s="26"/>
      <c r="AJ1003" s="26"/>
      <c r="AK1003" s="27" t="s">
        <v>70</v>
      </c>
      <c r="AL1003" s="27"/>
      <c r="AM1003" s="27"/>
    </row>
    <row r="1004" spans="1:39" s="1" customFormat="1" ht="45" customHeight="1" x14ac:dyDescent="0.15">
      <c r="A1004" s="37"/>
      <c r="B1004" s="27"/>
      <c r="C1004" s="20"/>
      <c r="D1004" s="27"/>
      <c r="E1004" s="27"/>
      <c r="F1004" s="27"/>
      <c r="G1004" s="27"/>
      <c r="H1004" s="27"/>
      <c r="I1004" s="20"/>
      <c r="J1004" s="27"/>
      <c r="K1004" s="34"/>
      <c r="L1004" s="30"/>
      <c r="M1004" s="30"/>
      <c r="N1004" s="30"/>
      <c r="O1004" s="30"/>
      <c r="P1004" s="30"/>
      <c r="Q1004" s="30"/>
      <c r="R1004" s="30"/>
      <c r="S1004" s="30"/>
      <c r="T1004" s="30"/>
      <c r="U1004" s="30"/>
      <c r="V1004" s="30"/>
      <c r="W1004" s="30"/>
      <c r="X1004" s="30"/>
      <c r="Y1004" s="30"/>
      <c r="Z1004" s="26"/>
      <c r="AA1004" s="27"/>
      <c r="AB1004" s="27"/>
      <c r="AC1004" s="27"/>
      <c r="AD1004" s="27"/>
      <c r="AE1004" s="27"/>
      <c r="AF1004" s="27"/>
      <c r="AG1004" s="26"/>
      <c r="AH1004" s="26"/>
      <c r="AI1004" s="26"/>
      <c r="AJ1004" s="26"/>
      <c r="AK1004" s="27"/>
      <c r="AL1004" s="27"/>
      <c r="AM1004" s="27"/>
    </row>
    <row r="1005" spans="1:39" s="1" customFormat="1" ht="45" customHeight="1" x14ac:dyDescent="0.15">
      <c r="A1005" s="37"/>
      <c r="B1005" s="27"/>
      <c r="C1005" s="20"/>
      <c r="D1005" s="27"/>
      <c r="E1005" s="27"/>
      <c r="F1005" s="27"/>
      <c r="G1005" s="27"/>
      <c r="H1005" s="27"/>
      <c r="I1005" s="20"/>
      <c r="J1005" s="27"/>
      <c r="K1005" s="34"/>
      <c r="L1005" s="30"/>
      <c r="M1005" s="30"/>
      <c r="N1005" s="30"/>
      <c r="O1005" s="30"/>
      <c r="P1005" s="30"/>
      <c r="Q1005" s="30"/>
      <c r="R1005" s="30"/>
      <c r="S1005" s="30"/>
      <c r="T1005" s="30"/>
      <c r="U1005" s="30"/>
      <c r="V1005" s="30"/>
      <c r="W1005" s="30"/>
      <c r="X1005" s="30"/>
      <c r="Y1005" s="30"/>
      <c r="Z1005" s="26"/>
      <c r="AA1005" s="27"/>
      <c r="AB1005" s="27"/>
      <c r="AC1005" s="27"/>
      <c r="AD1005" s="27"/>
      <c r="AE1005" s="27"/>
      <c r="AF1005" s="27"/>
      <c r="AG1005" s="26"/>
      <c r="AH1005" s="26"/>
      <c r="AI1005" s="26"/>
      <c r="AJ1005" s="26"/>
      <c r="AK1005" s="27"/>
      <c r="AL1005" s="27"/>
      <c r="AM1005" s="27"/>
    </row>
    <row r="1006" spans="1:39" s="1" customFormat="1" ht="45" customHeight="1" x14ac:dyDescent="0.15">
      <c r="A1006" s="37"/>
      <c r="B1006" s="27"/>
      <c r="C1006" s="20"/>
      <c r="D1006" s="27"/>
      <c r="E1006" s="27"/>
      <c r="F1006" s="27"/>
      <c r="G1006" s="27"/>
      <c r="H1006" s="27"/>
      <c r="I1006" s="20"/>
      <c r="J1006" s="27"/>
      <c r="K1006" s="34"/>
      <c r="L1006" s="30"/>
      <c r="M1006" s="30"/>
      <c r="N1006" s="30"/>
      <c r="O1006" s="30"/>
      <c r="P1006" s="30"/>
      <c r="Q1006" s="30"/>
      <c r="R1006" s="30"/>
      <c r="S1006" s="30"/>
      <c r="T1006" s="30"/>
      <c r="U1006" s="30"/>
      <c r="V1006" s="30"/>
      <c r="W1006" s="30"/>
      <c r="X1006" s="30"/>
      <c r="Y1006" s="30"/>
      <c r="Z1006" s="26"/>
      <c r="AA1006" s="27"/>
      <c r="AB1006" s="27"/>
      <c r="AC1006" s="27"/>
      <c r="AD1006" s="27"/>
      <c r="AE1006" s="27"/>
      <c r="AF1006" s="27"/>
      <c r="AG1006" s="26"/>
      <c r="AH1006" s="26"/>
      <c r="AI1006" s="26"/>
      <c r="AJ1006" s="26"/>
      <c r="AK1006" s="27"/>
      <c r="AL1006" s="27"/>
      <c r="AM1006" s="27"/>
    </row>
    <row r="1007" spans="1:39" s="1" customFormat="1" ht="45" customHeight="1" x14ac:dyDescent="0.15">
      <c r="A1007" s="37"/>
      <c r="B1007" s="27"/>
      <c r="C1007" s="20"/>
      <c r="D1007" s="27"/>
      <c r="E1007" s="27"/>
      <c r="F1007" s="27"/>
      <c r="G1007" s="27"/>
      <c r="H1007" s="27"/>
      <c r="I1007" s="20"/>
      <c r="J1007" s="27"/>
      <c r="K1007" s="34"/>
      <c r="L1007" s="30"/>
      <c r="M1007" s="30"/>
      <c r="N1007" s="30"/>
      <c r="O1007" s="30"/>
      <c r="P1007" s="30"/>
      <c r="Q1007" s="30"/>
      <c r="R1007" s="30"/>
      <c r="S1007" s="30"/>
      <c r="T1007" s="30"/>
      <c r="U1007" s="30"/>
      <c r="V1007" s="30"/>
      <c r="W1007" s="30"/>
      <c r="X1007" s="30"/>
      <c r="Y1007" s="30"/>
      <c r="Z1007" s="26"/>
      <c r="AA1007" s="27"/>
      <c r="AB1007" s="27"/>
      <c r="AC1007" s="27"/>
      <c r="AD1007" s="27"/>
      <c r="AE1007" s="27"/>
      <c r="AF1007" s="27"/>
      <c r="AG1007" s="26"/>
      <c r="AH1007" s="26"/>
      <c r="AI1007" s="26"/>
      <c r="AJ1007" s="26"/>
      <c r="AK1007" s="27"/>
      <c r="AL1007" s="27"/>
      <c r="AM1007" s="27"/>
    </row>
    <row r="1008" spans="1:39" s="1" customFormat="1" ht="45" customHeight="1" x14ac:dyDescent="0.15">
      <c r="A1008" s="18">
        <v>720041</v>
      </c>
      <c r="B1008" s="4" t="s">
        <v>2261</v>
      </c>
      <c r="C1008" s="18">
        <v>1319</v>
      </c>
      <c r="D1008" s="4" t="s">
        <v>2262</v>
      </c>
      <c r="E1008" s="4" t="s">
        <v>103</v>
      </c>
      <c r="F1008" s="4" t="s">
        <v>83</v>
      </c>
      <c r="G1008" s="4" t="s">
        <v>83</v>
      </c>
      <c r="H1008" s="4" t="s">
        <v>83</v>
      </c>
      <c r="I1008" s="18">
        <v>57879</v>
      </c>
      <c r="J1008" s="4" t="s">
        <v>2665</v>
      </c>
      <c r="K1008" s="5"/>
      <c r="L1008" s="6"/>
      <c r="M1008" s="6"/>
      <c r="N1008" s="6"/>
      <c r="O1008" s="6"/>
      <c r="P1008" s="6">
        <v>252977</v>
      </c>
      <c r="Q1008" s="6"/>
      <c r="R1008" s="6"/>
      <c r="S1008" s="6"/>
      <c r="T1008" s="6"/>
      <c r="U1008" s="6"/>
      <c r="V1008" s="6"/>
      <c r="W1008" s="6"/>
      <c r="X1008" s="6">
        <v>252977</v>
      </c>
      <c r="Y1008" s="6">
        <v>290923</v>
      </c>
      <c r="Z1008" s="4" t="s">
        <v>2666</v>
      </c>
      <c r="AA1008" s="28" t="s">
        <v>2667</v>
      </c>
      <c r="AB1008" s="28"/>
      <c r="AC1008" s="28" t="s">
        <v>2668</v>
      </c>
      <c r="AD1008" s="28"/>
      <c r="AE1008" s="4"/>
      <c r="AF1008" s="4" t="s">
        <v>67</v>
      </c>
      <c r="AG1008" s="25" t="s">
        <v>2669</v>
      </c>
      <c r="AH1008" s="25"/>
      <c r="AI1008" s="25"/>
      <c r="AJ1008" s="25"/>
      <c r="AK1008" s="28" t="s">
        <v>179</v>
      </c>
      <c r="AL1008" s="28"/>
      <c r="AM1008" s="28"/>
    </row>
    <row r="1009" spans="1:40" s="1" customFormat="1" ht="45" customHeight="1" x14ac:dyDescent="0.15">
      <c r="A1009" s="20">
        <v>720041</v>
      </c>
      <c r="B1009" s="7" t="s">
        <v>2261</v>
      </c>
      <c r="C1009" s="20">
        <v>1319</v>
      </c>
      <c r="D1009" s="7" t="s">
        <v>2262</v>
      </c>
      <c r="E1009" s="7" t="s">
        <v>238</v>
      </c>
      <c r="F1009" s="7" t="s">
        <v>83</v>
      </c>
      <c r="G1009" s="7" t="s">
        <v>83</v>
      </c>
      <c r="H1009" s="7" t="s">
        <v>83</v>
      </c>
      <c r="I1009" s="20">
        <v>57903</v>
      </c>
      <c r="J1009" s="7" t="s">
        <v>2725</v>
      </c>
      <c r="K1009" s="8"/>
      <c r="L1009" s="9"/>
      <c r="M1009" s="9"/>
      <c r="N1009" s="9"/>
      <c r="O1009" s="9">
        <v>21919</v>
      </c>
      <c r="P1009" s="9"/>
      <c r="Q1009" s="9"/>
      <c r="R1009" s="9"/>
      <c r="S1009" s="9"/>
      <c r="T1009" s="9"/>
      <c r="U1009" s="9"/>
      <c r="V1009" s="9"/>
      <c r="W1009" s="9"/>
      <c r="X1009" s="9">
        <v>21919</v>
      </c>
      <c r="Y1009" s="9"/>
      <c r="Z1009" s="7" t="s">
        <v>2726</v>
      </c>
      <c r="AA1009" s="27" t="s">
        <v>2727</v>
      </c>
      <c r="AB1009" s="27"/>
      <c r="AC1009" s="27" t="s">
        <v>2728</v>
      </c>
      <c r="AD1009" s="27"/>
      <c r="AE1009" s="7"/>
      <c r="AF1009" s="7" t="s">
        <v>67</v>
      </c>
      <c r="AG1009" s="26" t="s">
        <v>2669</v>
      </c>
      <c r="AH1009" s="26"/>
      <c r="AI1009" s="26"/>
      <c r="AJ1009" s="26"/>
      <c r="AK1009" s="27" t="s">
        <v>179</v>
      </c>
      <c r="AL1009" s="27"/>
      <c r="AM1009" s="27"/>
    </row>
    <row r="1010" spans="1:40" s="1" customFormat="1" ht="45" customHeight="1" x14ac:dyDescent="0.15">
      <c r="A1010" s="22"/>
      <c r="B1010" s="22"/>
      <c r="C1010" s="48"/>
      <c r="D1010" s="22"/>
      <c r="E1010" s="22"/>
      <c r="F1010" s="22"/>
      <c r="G1010" s="23" t="s">
        <v>3022</v>
      </c>
      <c r="H1010" s="22"/>
      <c r="I1010" s="48"/>
      <c r="J1010" s="22"/>
      <c r="K1010" s="10">
        <v>1.5</v>
      </c>
      <c r="L1010" s="11">
        <v>90228</v>
      </c>
      <c r="M1010" s="11">
        <v>24471</v>
      </c>
      <c r="N1010" s="11">
        <v>13835</v>
      </c>
      <c r="O1010" s="11">
        <v>21919</v>
      </c>
      <c r="P1010" s="11">
        <v>252977</v>
      </c>
      <c r="Q1010" s="11"/>
      <c r="R1010" s="11"/>
      <c r="S1010" s="11"/>
      <c r="T1010" s="11"/>
      <c r="U1010" s="11"/>
      <c r="V1010" s="11"/>
      <c r="W1010" s="11"/>
      <c r="X1010" s="11">
        <v>403430</v>
      </c>
      <c r="Y1010" s="11">
        <v>306498</v>
      </c>
      <c r="Z1010" s="22"/>
      <c r="AA1010" s="40"/>
      <c r="AB1010" s="40"/>
      <c r="AC1010" s="40"/>
      <c r="AD1010" s="40"/>
      <c r="AE1010" s="22"/>
      <c r="AF1010" s="22"/>
      <c r="AG1010" s="40"/>
      <c r="AH1010" s="40"/>
      <c r="AI1010" s="40"/>
      <c r="AJ1010" s="40"/>
      <c r="AK1010" s="40"/>
      <c r="AL1010" s="40"/>
      <c r="AM1010" s="40"/>
    </row>
    <row r="1011" spans="1:40" s="1" customFormat="1" ht="45" customHeight="1" x14ac:dyDescent="0.2">
      <c r="A1011" s="43" t="s">
        <v>3031</v>
      </c>
      <c r="B1011" s="43"/>
      <c r="C1011" s="47"/>
      <c r="D1011" s="43"/>
      <c r="E1011" s="43"/>
      <c r="I1011" s="46"/>
    </row>
    <row r="1012" spans="1:40" s="1" customFormat="1" ht="45" customHeight="1" x14ac:dyDescent="0.15">
      <c r="C1012" s="46"/>
      <c r="I1012" s="46"/>
    </row>
    <row r="1013" spans="1:40" s="1" customFormat="1" ht="45" customHeight="1" x14ac:dyDescent="0.15">
      <c r="A1013" s="16" t="s">
        <v>3001</v>
      </c>
      <c r="B1013" s="2" t="s">
        <v>10</v>
      </c>
      <c r="C1013" s="16" t="s">
        <v>11</v>
      </c>
      <c r="D1013" s="2" t="s">
        <v>12</v>
      </c>
      <c r="E1013" s="2" t="s">
        <v>13</v>
      </c>
      <c r="F1013" s="2" t="s">
        <v>14</v>
      </c>
      <c r="G1013" s="2" t="s">
        <v>15</v>
      </c>
      <c r="H1013" s="17" t="s">
        <v>16</v>
      </c>
      <c r="I1013" s="16" t="s">
        <v>3002</v>
      </c>
      <c r="J1013" s="2" t="s">
        <v>3003</v>
      </c>
      <c r="K1013" s="3" t="s">
        <v>3004</v>
      </c>
      <c r="L1013" s="3" t="s">
        <v>20</v>
      </c>
      <c r="M1013" s="3" t="s">
        <v>21</v>
      </c>
      <c r="N1013" s="3" t="s">
        <v>22</v>
      </c>
      <c r="O1013" s="3" t="s">
        <v>3005</v>
      </c>
      <c r="P1013" s="3" t="s">
        <v>3006</v>
      </c>
      <c r="Q1013" s="3" t="s">
        <v>3007</v>
      </c>
      <c r="R1013" s="3" t="s">
        <v>3008</v>
      </c>
      <c r="S1013" s="3" t="s">
        <v>3009</v>
      </c>
      <c r="T1013" s="3" t="s">
        <v>3010</v>
      </c>
      <c r="U1013" s="3" t="s">
        <v>3011</v>
      </c>
      <c r="V1013" s="3" t="s">
        <v>3012</v>
      </c>
      <c r="W1013" s="3" t="s">
        <v>3013</v>
      </c>
      <c r="X1013" s="3" t="s">
        <v>3014</v>
      </c>
      <c r="Y1013" s="3" t="s">
        <v>3015</v>
      </c>
      <c r="Z1013" s="16" t="s">
        <v>3016</v>
      </c>
      <c r="AA1013" s="39" t="s">
        <v>3017</v>
      </c>
      <c r="AB1013" s="39"/>
      <c r="AC1013" s="39" t="s">
        <v>3018</v>
      </c>
      <c r="AD1013" s="39"/>
      <c r="AE1013" s="16" t="s">
        <v>3019</v>
      </c>
      <c r="AF1013" s="16" t="s">
        <v>3020</v>
      </c>
      <c r="AG1013" s="39" t="s">
        <v>3021</v>
      </c>
      <c r="AH1013" s="39"/>
      <c r="AI1013" s="39"/>
      <c r="AJ1013" s="39"/>
      <c r="AK1013" s="39"/>
      <c r="AL1013" s="39" t="s">
        <v>2998</v>
      </c>
      <c r="AM1013" s="39"/>
      <c r="AN1013" s="39"/>
    </row>
    <row r="1014" spans="1:40" s="1" customFormat="1" ht="45" customHeight="1" x14ac:dyDescent="0.15">
      <c r="A1014" s="18">
        <v>720048</v>
      </c>
      <c r="B1014" s="4" t="s">
        <v>115</v>
      </c>
      <c r="C1014" s="18">
        <v>1515</v>
      </c>
      <c r="D1014" s="4" t="s">
        <v>116</v>
      </c>
      <c r="E1014" s="4" t="s">
        <v>103</v>
      </c>
      <c r="F1014" s="4" t="s">
        <v>60</v>
      </c>
      <c r="G1014" s="4" t="s">
        <v>61</v>
      </c>
      <c r="H1014" s="4" t="s">
        <v>83</v>
      </c>
      <c r="I1014" s="18">
        <v>57165</v>
      </c>
      <c r="J1014" s="4" t="s">
        <v>1398</v>
      </c>
      <c r="K1014" s="5">
        <v>1</v>
      </c>
      <c r="L1014" s="6">
        <v>49778</v>
      </c>
      <c r="M1014" s="6">
        <v>14307</v>
      </c>
      <c r="N1014" s="6">
        <v>8944</v>
      </c>
      <c r="O1014" s="6"/>
      <c r="P1014" s="6">
        <v>500</v>
      </c>
      <c r="Q1014" s="6"/>
      <c r="R1014" s="6"/>
      <c r="S1014" s="6"/>
      <c r="T1014" s="6"/>
      <c r="U1014" s="6"/>
      <c r="V1014" s="6"/>
      <c r="W1014" s="6"/>
      <c r="X1014" s="6">
        <v>73529</v>
      </c>
      <c r="Y1014" s="6"/>
      <c r="Z1014" s="4" t="s">
        <v>1399</v>
      </c>
      <c r="AA1014" s="28" t="s">
        <v>1400</v>
      </c>
      <c r="AB1014" s="28"/>
      <c r="AC1014" s="25" t="s">
        <v>1401</v>
      </c>
      <c r="AD1014" s="25"/>
      <c r="AE1014" s="4"/>
      <c r="AF1014" s="4" t="s">
        <v>67</v>
      </c>
      <c r="AG1014" s="28" t="s">
        <v>1402</v>
      </c>
      <c r="AH1014" s="28"/>
      <c r="AI1014" s="28"/>
      <c r="AJ1014" s="28"/>
      <c r="AK1014" s="28"/>
      <c r="AL1014" s="28" t="s">
        <v>70</v>
      </c>
      <c r="AM1014" s="28"/>
      <c r="AN1014" s="28"/>
    </row>
    <row r="1015" spans="1:40" s="1" customFormat="1" ht="45" customHeight="1" x14ac:dyDescent="0.15">
      <c r="A1015" s="20">
        <v>720048</v>
      </c>
      <c r="B1015" s="7" t="s">
        <v>115</v>
      </c>
      <c r="C1015" s="20">
        <v>1515</v>
      </c>
      <c r="D1015" s="7" t="s">
        <v>116</v>
      </c>
      <c r="E1015" s="7" t="s">
        <v>238</v>
      </c>
      <c r="F1015" s="7" t="s">
        <v>83</v>
      </c>
      <c r="G1015" s="7" t="s">
        <v>61</v>
      </c>
      <c r="H1015" s="7" t="s">
        <v>83</v>
      </c>
      <c r="I1015" s="20">
        <v>57203</v>
      </c>
      <c r="J1015" s="7" t="s">
        <v>1426</v>
      </c>
      <c r="K1015" s="8">
        <v>3</v>
      </c>
      <c r="L1015" s="9">
        <v>241266</v>
      </c>
      <c r="M1015" s="9">
        <v>56097</v>
      </c>
      <c r="N1015" s="9">
        <v>29313</v>
      </c>
      <c r="O1015" s="9"/>
      <c r="P1015" s="9">
        <v>1500</v>
      </c>
      <c r="Q1015" s="9"/>
      <c r="R1015" s="9"/>
      <c r="S1015" s="9"/>
      <c r="T1015" s="9"/>
      <c r="U1015" s="9"/>
      <c r="V1015" s="9"/>
      <c r="W1015" s="9"/>
      <c r="X1015" s="9">
        <v>328176</v>
      </c>
      <c r="Y1015" s="9"/>
      <c r="Z1015" s="7" t="s">
        <v>1427</v>
      </c>
      <c r="AA1015" s="27" t="s">
        <v>1400</v>
      </c>
      <c r="AB1015" s="27"/>
      <c r="AC1015" s="26" t="s">
        <v>1428</v>
      </c>
      <c r="AD1015" s="26"/>
      <c r="AE1015" s="7"/>
      <c r="AF1015" s="7" t="s">
        <v>67</v>
      </c>
      <c r="AG1015" s="27" t="s">
        <v>1429</v>
      </c>
      <c r="AH1015" s="27"/>
      <c r="AI1015" s="27"/>
      <c r="AJ1015" s="27"/>
      <c r="AK1015" s="27"/>
      <c r="AL1015" s="27" t="s">
        <v>70</v>
      </c>
      <c r="AM1015" s="27"/>
      <c r="AN1015" s="27"/>
    </row>
    <row r="1016" spans="1:40" s="1" customFormat="1" ht="45" customHeight="1" x14ac:dyDescent="0.15">
      <c r="A1016" s="18">
        <v>720048</v>
      </c>
      <c r="B1016" s="4" t="s">
        <v>115</v>
      </c>
      <c r="C1016" s="18">
        <v>1515</v>
      </c>
      <c r="D1016" s="4" t="s">
        <v>116</v>
      </c>
      <c r="E1016" s="4" t="s">
        <v>72</v>
      </c>
      <c r="F1016" s="4" t="s">
        <v>83</v>
      </c>
      <c r="G1016" s="4" t="s">
        <v>61</v>
      </c>
      <c r="H1016" s="4" t="s">
        <v>83</v>
      </c>
      <c r="I1016" s="18">
        <v>57211</v>
      </c>
      <c r="J1016" s="4" t="s">
        <v>1430</v>
      </c>
      <c r="K1016" s="5">
        <v>1</v>
      </c>
      <c r="L1016" s="6">
        <v>124847</v>
      </c>
      <c r="M1016" s="6">
        <v>25062</v>
      </c>
      <c r="N1016" s="6">
        <v>10970</v>
      </c>
      <c r="O1016" s="6"/>
      <c r="P1016" s="6">
        <v>500</v>
      </c>
      <c r="Q1016" s="6"/>
      <c r="R1016" s="6"/>
      <c r="S1016" s="6"/>
      <c r="T1016" s="6"/>
      <c r="U1016" s="6"/>
      <c r="V1016" s="6"/>
      <c r="W1016" s="6"/>
      <c r="X1016" s="6">
        <v>161379</v>
      </c>
      <c r="Y1016" s="6"/>
      <c r="Z1016" s="4" t="s">
        <v>1431</v>
      </c>
      <c r="AA1016" s="28" t="s">
        <v>1400</v>
      </c>
      <c r="AB1016" s="28"/>
      <c r="AC1016" s="25" t="s">
        <v>1432</v>
      </c>
      <c r="AD1016" s="25"/>
      <c r="AE1016" s="4"/>
      <c r="AF1016" s="4" t="s">
        <v>67</v>
      </c>
      <c r="AG1016" s="28" t="s">
        <v>1433</v>
      </c>
      <c r="AH1016" s="28"/>
      <c r="AI1016" s="28"/>
      <c r="AJ1016" s="28"/>
      <c r="AK1016" s="28"/>
      <c r="AL1016" s="28" t="s">
        <v>277</v>
      </c>
      <c r="AM1016" s="28"/>
      <c r="AN1016" s="28"/>
    </row>
    <row r="1017" spans="1:40" s="1" customFormat="1" ht="45" customHeight="1" x14ac:dyDescent="0.15">
      <c r="A1017" s="37">
        <v>720048</v>
      </c>
      <c r="B1017" s="27" t="s">
        <v>115</v>
      </c>
      <c r="C1017" s="20">
        <v>1515</v>
      </c>
      <c r="D1017" s="27" t="s">
        <v>116</v>
      </c>
      <c r="E1017" s="27" t="s">
        <v>126</v>
      </c>
      <c r="F1017" s="27" t="s">
        <v>83</v>
      </c>
      <c r="G1017" s="27" t="s">
        <v>61</v>
      </c>
      <c r="H1017" s="27" t="s">
        <v>83</v>
      </c>
      <c r="I1017" s="20">
        <v>57219</v>
      </c>
      <c r="J1017" s="27" t="s">
        <v>1444</v>
      </c>
      <c r="K1017" s="34">
        <v>1</v>
      </c>
      <c r="L1017" s="30">
        <v>124847</v>
      </c>
      <c r="M1017" s="30">
        <v>25062</v>
      </c>
      <c r="N1017" s="30">
        <v>10970</v>
      </c>
      <c r="O1017" s="30"/>
      <c r="P1017" s="30">
        <v>500</v>
      </c>
      <c r="Q1017" s="30"/>
      <c r="R1017" s="30"/>
      <c r="S1017" s="30"/>
      <c r="T1017" s="30"/>
      <c r="U1017" s="30"/>
      <c r="V1017" s="30"/>
      <c r="W1017" s="30"/>
      <c r="X1017" s="30">
        <v>161379</v>
      </c>
      <c r="Y1017" s="30"/>
      <c r="Z1017" s="27" t="s">
        <v>1445</v>
      </c>
      <c r="AA1017" s="27" t="s">
        <v>1400</v>
      </c>
      <c r="AB1017" s="27"/>
      <c r="AC1017" s="26" t="s">
        <v>1446</v>
      </c>
      <c r="AD1017" s="26"/>
      <c r="AE1017" s="27"/>
      <c r="AF1017" s="27" t="s">
        <v>67</v>
      </c>
      <c r="AG1017" s="26" t="s">
        <v>1447</v>
      </c>
      <c r="AH1017" s="26"/>
      <c r="AI1017" s="26"/>
      <c r="AJ1017" s="26"/>
      <c r="AK1017" s="26"/>
      <c r="AL1017" s="27" t="s">
        <v>70</v>
      </c>
      <c r="AM1017" s="27"/>
      <c r="AN1017" s="27"/>
    </row>
    <row r="1018" spans="1:40" s="1" customFormat="1" ht="45" customHeight="1" x14ac:dyDescent="0.15">
      <c r="A1018" s="37"/>
      <c r="B1018" s="27"/>
      <c r="C1018" s="20"/>
      <c r="D1018" s="27"/>
      <c r="E1018" s="27"/>
      <c r="F1018" s="27"/>
      <c r="G1018" s="27"/>
      <c r="H1018" s="27"/>
      <c r="I1018" s="20"/>
      <c r="J1018" s="27"/>
      <c r="K1018" s="34"/>
      <c r="L1018" s="30"/>
      <c r="M1018" s="30"/>
      <c r="N1018" s="30"/>
      <c r="O1018" s="30"/>
      <c r="P1018" s="30"/>
      <c r="Q1018" s="30"/>
      <c r="R1018" s="30"/>
      <c r="S1018" s="30"/>
      <c r="T1018" s="30"/>
      <c r="U1018" s="30"/>
      <c r="V1018" s="30"/>
      <c r="W1018" s="30"/>
      <c r="X1018" s="30"/>
      <c r="Y1018" s="30"/>
      <c r="Z1018" s="27"/>
      <c r="AA1018" s="27"/>
      <c r="AB1018" s="27"/>
      <c r="AC1018" s="26"/>
      <c r="AD1018" s="26"/>
      <c r="AE1018" s="27"/>
      <c r="AF1018" s="27"/>
      <c r="AG1018" s="26"/>
      <c r="AH1018" s="26"/>
      <c r="AI1018" s="26"/>
      <c r="AJ1018" s="26"/>
      <c r="AK1018" s="26"/>
      <c r="AL1018" s="27"/>
      <c r="AM1018" s="27"/>
      <c r="AN1018" s="27"/>
    </row>
    <row r="1019" spans="1:40" s="1" customFormat="1" ht="45" customHeight="1" x14ac:dyDescent="0.15">
      <c r="A1019" s="36">
        <v>720048</v>
      </c>
      <c r="B1019" s="28" t="s">
        <v>115</v>
      </c>
      <c r="C1019" s="18">
        <v>1515</v>
      </c>
      <c r="D1019" s="28" t="s">
        <v>116</v>
      </c>
      <c r="E1019" s="28" t="s">
        <v>59</v>
      </c>
      <c r="F1019" s="28" t="s">
        <v>127</v>
      </c>
      <c r="G1019" s="28" t="s">
        <v>61</v>
      </c>
      <c r="H1019" s="28" t="s">
        <v>83</v>
      </c>
      <c r="I1019" s="18">
        <v>57243</v>
      </c>
      <c r="J1019" s="28" t="s">
        <v>1466</v>
      </c>
      <c r="K1019" s="33">
        <v>1</v>
      </c>
      <c r="L1019" s="29">
        <v>82066</v>
      </c>
      <c r="M1019" s="29">
        <v>18940</v>
      </c>
      <c r="N1019" s="29">
        <v>9816</v>
      </c>
      <c r="O1019" s="29"/>
      <c r="P1019" s="29">
        <v>500</v>
      </c>
      <c r="Q1019" s="29">
        <v>2500</v>
      </c>
      <c r="R1019" s="29"/>
      <c r="S1019" s="29"/>
      <c r="T1019" s="29"/>
      <c r="U1019" s="29"/>
      <c r="V1019" s="29"/>
      <c r="W1019" s="29"/>
      <c r="X1019" s="29">
        <v>113822</v>
      </c>
      <c r="Y1019" s="29">
        <v>79000</v>
      </c>
      <c r="Z1019" s="28" t="s">
        <v>1467</v>
      </c>
      <c r="AA1019" s="28" t="s">
        <v>1468</v>
      </c>
      <c r="AB1019" s="28"/>
      <c r="AC1019" s="25" t="s">
        <v>1469</v>
      </c>
      <c r="AD1019" s="25"/>
      <c r="AE1019" s="28"/>
      <c r="AF1019" s="28" t="s">
        <v>67</v>
      </c>
      <c r="AG1019" s="28" t="s">
        <v>1470</v>
      </c>
      <c r="AH1019" s="28"/>
      <c r="AI1019" s="28"/>
      <c r="AJ1019" s="28"/>
      <c r="AK1019" s="28"/>
      <c r="AL1019" s="28" t="s">
        <v>179</v>
      </c>
      <c r="AM1019" s="28"/>
      <c r="AN1019" s="28"/>
    </row>
    <row r="1020" spans="1:40" s="1" customFormat="1" ht="45" customHeight="1" x14ac:dyDescent="0.15">
      <c r="A1020" s="36"/>
      <c r="B1020" s="28"/>
      <c r="C1020" s="18"/>
      <c r="D1020" s="28"/>
      <c r="E1020" s="28"/>
      <c r="F1020" s="28"/>
      <c r="G1020" s="28"/>
      <c r="H1020" s="28"/>
      <c r="I1020" s="18"/>
      <c r="J1020" s="28"/>
      <c r="K1020" s="33"/>
      <c r="L1020" s="29"/>
      <c r="M1020" s="29"/>
      <c r="N1020" s="29"/>
      <c r="O1020" s="29"/>
      <c r="P1020" s="29"/>
      <c r="Q1020" s="29"/>
      <c r="R1020" s="29"/>
      <c r="S1020" s="29"/>
      <c r="T1020" s="29"/>
      <c r="U1020" s="29"/>
      <c r="V1020" s="29"/>
      <c r="W1020" s="29"/>
      <c r="X1020" s="29"/>
      <c r="Y1020" s="29"/>
      <c r="Z1020" s="28"/>
      <c r="AA1020" s="28"/>
      <c r="AB1020" s="28"/>
      <c r="AC1020" s="25"/>
      <c r="AD1020" s="25"/>
      <c r="AE1020" s="28"/>
      <c r="AF1020" s="28"/>
      <c r="AG1020" s="28"/>
      <c r="AH1020" s="28"/>
      <c r="AI1020" s="28"/>
      <c r="AJ1020" s="28"/>
      <c r="AK1020" s="28"/>
      <c r="AL1020" s="28"/>
      <c r="AM1020" s="28"/>
      <c r="AN1020" s="28"/>
    </row>
    <row r="1021" spans="1:40" s="1" customFormat="1" ht="45" customHeight="1" x14ac:dyDescent="0.15">
      <c r="A1021" s="37">
        <v>720048</v>
      </c>
      <c r="B1021" s="27" t="s">
        <v>115</v>
      </c>
      <c r="C1021" s="20">
        <v>1515</v>
      </c>
      <c r="D1021" s="27" t="s">
        <v>116</v>
      </c>
      <c r="E1021" s="27" t="s">
        <v>465</v>
      </c>
      <c r="F1021" s="27" t="s">
        <v>83</v>
      </c>
      <c r="G1021" s="27" t="s">
        <v>160</v>
      </c>
      <c r="H1021" s="27" t="s">
        <v>83</v>
      </c>
      <c r="I1021" s="20">
        <v>57301</v>
      </c>
      <c r="J1021" s="27" t="s">
        <v>1644</v>
      </c>
      <c r="K1021" s="34"/>
      <c r="L1021" s="30"/>
      <c r="M1021" s="30"/>
      <c r="N1021" s="30"/>
      <c r="O1021" s="30"/>
      <c r="P1021" s="30"/>
      <c r="Q1021" s="30">
        <v>4746</v>
      </c>
      <c r="R1021" s="30"/>
      <c r="S1021" s="30"/>
      <c r="T1021" s="30"/>
      <c r="U1021" s="30"/>
      <c r="V1021" s="30"/>
      <c r="W1021" s="30"/>
      <c r="X1021" s="30">
        <v>4746</v>
      </c>
      <c r="Y1021" s="30"/>
      <c r="Z1021" s="26" t="s">
        <v>1645</v>
      </c>
      <c r="AA1021" s="27" t="s">
        <v>1646</v>
      </c>
      <c r="AB1021" s="27"/>
      <c r="AC1021" s="26" t="s">
        <v>1647</v>
      </c>
      <c r="AD1021" s="26"/>
      <c r="AE1021" s="27"/>
      <c r="AF1021" s="27" t="s">
        <v>94</v>
      </c>
      <c r="AG1021" s="27" t="s">
        <v>1648</v>
      </c>
      <c r="AH1021" s="27"/>
      <c r="AI1021" s="27"/>
      <c r="AJ1021" s="27"/>
      <c r="AK1021" s="27"/>
      <c r="AL1021" s="27" t="s">
        <v>70</v>
      </c>
      <c r="AM1021" s="27"/>
      <c r="AN1021" s="27"/>
    </row>
    <row r="1022" spans="1:40" s="1" customFormat="1" ht="45" customHeight="1" x14ac:dyDescent="0.15">
      <c r="A1022" s="37"/>
      <c r="B1022" s="27"/>
      <c r="C1022" s="20"/>
      <c r="D1022" s="27"/>
      <c r="E1022" s="27"/>
      <c r="F1022" s="27"/>
      <c r="G1022" s="27"/>
      <c r="H1022" s="27"/>
      <c r="I1022" s="20"/>
      <c r="J1022" s="27"/>
      <c r="K1022" s="34"/>
      <c r="L1022" s="30"/>
      <c r="M1022" s="30"/>
      <c r="N1022" s="30"/>
      <c r="O1022" s="30"/>
      <c r="P1022" s="30"/>
      <c r="Q1022" s="30"/>
      <c r="R1022" s="30"/>
      <c r="S1022" s="30"/>
      <c r="T1022" s="30"/>
      <c r="U1022" s="30"/>
      <c r="V1022" s="30"/>
      <c r="W1022" s="30"/>
      <c r="X1022" s="30"/>
      <c r="Y1022" s="30"/>
      <c r="Z1022" s="26"/>
      <c r="AA1022" s="27"/>
      <c r="AB1022" s="27"/>
      <c r="AC1022" s="26"/>
      <c r="AD1022" s="26"/>
      <c r="AE1022" s="27"/>
      <c r="AF1022" s="27"/>
      <c r="AG1022" s="27"/>
      <c r="AH1022" s="27"/>
      <c r="AI1022" s="27"/>
      <c r="AJ1022" s="27"/>
      <c r="AK1022" s="27"/>
      <c r="AL1022" s="27"/>
      <c r="AM1022" s="27"/>
      <c r="AN1022" s="27"/>
    </row>
    <row r="1023" spans="1:40" s="1" customFormat="1" ht="45" customHeight="1" x14ac:dyDescent="0.15">
      <c r="A1023" s="36">
        <v>720048</v>
      </c>
      <c r="B1023" s="28" t="s">
        <v>115</v>
      </c>
      <c r="C1023" s="18">
        <v>1515</v>
      </c>
      <c r="D1023" s="28" t="s">
        <v>116</v>
      </c>
      <c r="E1023" s="28" t="s">
        <v>335</v>
      </c>
      <c r="F1023" s="28" t="s">
        <v>83</v>
      </c>
      <c r="G1023" s="28" t="s">
        <v>61</v>
      </c>
      <c r="H1023" s="28" t="s">
        <v>284</v>
      </c>
      <c r="I1023" s="18">
        <v>57303</v>
      </c>
      <c r="J1023" s="28" t="s">
        <v>1653</v>
      </c>
      <c r="K1023" s="33"/>
      <c r="L1023" s="29"/>
      <c r="M1023" s="29"/>
      <c r="N1023" s="29"/>
      <c r="O1023" s="29"/>
      <c r="P1023" s="29"/>
      <c r="Q1023" s="29">
        <v>61588</v>
      </c>
      <c r="R1023" s="29"/>
      <c r="S1023" s="29"/>
      <c r="T1023" s="29"/>
      <c r="U1023" s="29"/>
      <c r="V1023" s="29"/>
      <c r="W1023" s="29"/>
      <c r="X1023" s="29">
        <v>61588</v>
      </c>
      <c r="Y1023" s="29"/>
      <c r="Z1023" s="25" t="s">
        <v>1654</v>
      </c>
      <c r="AA1023" s="28" t="s">
        <v>1655</v>
      </c>
      <c r="AB1023" s="28"/>
      <c r="AC1023" s="25" t="s">
        <v>1656</v>
      </c>
      <c r="AD1023" s="25"/>
      <c r="AE1023" s="28"/>
      <c r="AF1023" s="28" t="s">
        <v>67</v>
      </c>
      <c r="AG1023" s="25" t="s">
        <v>1657</v>
      </c>
      <c r="AH1023" s="25"/>
      <c r="AI1023" s="25"/>
      <c r="AJ1023" s="25"/>
      <c r="AK1023" s="25"/>
      <c r="AL1023" s="28" t="s">
        <v>277</v>
      </c>
      <c r="AM1023" s="28"/>
      <c r="AN1023" s="28"/>
    </row>
    <row r="1024" spans="1:40" s="1" customFormat="1" ht="45" customHeight="1" x14ac:dyDescent="0.15">
      <c r="A1024" s="36"/>
      <c r="B1024" s="28"/>
      <c r="C1024" s="18"/>
      <c r="D1024" s="28"/>
      <c r="E1024" s="28"/>
      <c r="F1024" s="28"/>
      <c r="G1024" s="28"/>
      <c r="H1024" s="28"/>
      <c r="I1024" s="18"/>
      <c r="J1024" s="28"/>
      <c r="K1024" s="33"/>
      <c r="L1024" s="29"/>
      <c r="M1024" s="29"/>
      <c r="N1024" s="29"/>
      <c r="O1024" s="29"/>
      <c r="P1024" s="29"/>
      <c r="Q1024" s="29"/>
      <c r="R1024" s="29"/>
      <c r="S1024" s="29"/>
      <c r="T1024" s="29"/>
      <c r="U1024" s="29"/>
      <c r="V1024" s="29"/>
      <c r="W1024" s="29"/>
      <c r="X1024" s="29"/>
      <c r="Y1024" s="29"/>
      <c r="Z1024" s="25"/>
      <c r="AA1024" s="28"/>
      <c r="AB1024" s="28"/>
      <c r="AC1024" s="25"/>
      <c r="AD1024" s="25"/>
      <c r="AE1024" s="28"/>
      <c r="AF1024" s="28"/>
      <c r="AG1024" s="25"/>
      <c r="AH1024" s="25"/>
      <c r="AI1024" s="25"/>
      <c r="AJ1024" s="25"/>
      <c r="AK1024" s="25"/>
      <c r="AL1024" s="28"/>
      <c r="AM1024" s="28"/>
      <c r="AN1024" s="28"/>
    </row>
    <row r="1025" spans="1:40" s="1" customFormat="1" ht="45" customHeight="1" x14ac:dyDescent="0.15">
      <c r="A1025" s="20">
        <v>720048</v>
      </c>
      <c r="B1025" s="7" t="s">
        <v>115</v>
      </c>
      <c r="C1025" s="20">
        <v>1515</v>
      </c>
      <c r="D1025" s="7" t="s">
        <v>116</v>
      </c>
      <c r="E1025" s="7" t="s">
        <v>293</v>
      </c>
      <c r="F1025" s="7" t="s">
        <v>83</v>
      </c>
      <c r="G1025" s="7" t="s">
        <v>160</v>
      </c>
      <c r="H1025" s="7" t="s">
        <v>83</v>
      </c>
      <c r="I1025" s="20">
        <v>57313</v>
      </c>
      <c r="J1025" s="7" t="s">
        <v>1680</v>
      </c>
      <c r="K1025" s="8"/>
      <c r="L1025" s="9"/>
      <c r="M1025" s="9"/>
      <c r="N1025" s="9"/>
      <c r="O1025" s="9"/>
      <c r="P1025" s="9">
        <v>1989</v>
      </c>
      <c r="Q1025" s="9"/>
      <c r="R1025" s="9"/>
      <c r="S1025" s="9"/>
      <c r="T1025" s="9"/>
      <c r="U1025" s="9"/>
      <c r="V1025" s="9"/>
      <c r="W1025" s="9"/>
      <c r="X1025" s="9">
        <v>1989</v>
      </c>
      <c r="Y1025" s="9"/>
      <c r="Z1025" s="7" t="s">
        <v>1681</v>
      </c>
      <c r="AA1025" s="27" t="s">
        <v>1646</v>
      </c>
      <c r="AB1025" s="27"/>
      <c r="AC1025" s="27" t="s">
        <v>1681</v>
      </c>
      <c r="AD1025" s="27"/>
      <c r="AE1025" s="7"/>
      <c r="AF1025" s="7" t="s">
        <v>94</v>
      </c>
      <c r="AG1025" s="27" t="s">
        <v>1682</v>
      </c>
      <c r="AH1025" s="27"/>
      <c r="AI1025" s="27"/>
      <c r="AJ1025" s="27"/>
      <c r="AK1025" s="27"/>
      <c r="AL1025" s="27" t="s">
        <v>133</v>
      </c>
      <c r="AM1025" s="27"/>
      <c r="AN1025" s="27"/>
    </row>
    <row r="1026" spans="1:40" s="1" customFormat="1" ht="45" customHeight="1" x14ac:dyDescent="0.15">
      <c r="A1026" s="36">
        <v>720048</v>
      </c>
      <c r="B1026" s="28" t="s">
        <v>115</v>
      </c>
      <c r="C1026" s="18">
        <v>1515</v>
      </c>
      <c r="D1026" s="28" t="s">
        <v>116</v>
      </c>
      <c r="E1026" s="28" t="s">
        <v>302</v>
      </c>
      <c r="F1026" s="28" t="s">
        <v>83</v>
      </c>
      <c r="G1026" s="28" t="s">
        <v>61</v>
      </c>
      <c r="H1026" s="28" t="s">
        <v>284</v>
      </c>
      <c r="I1026" s="18">
        <v>57314</v>
      </c>
      <c r="J1026" s="28" t="s">
        <v>1683</v>
      </c>
      <c r="K1026" s="33"/>
      <c r="L1026" s="29"/>
      <c r="M1026" s="29"/>
      <c r="N1026" s="29"/>
      <c r="O1026" s="29"/>
      <c r="P1026" s="29"/>
      <c r="Q1026" s="29">
        <v>25000</v>
      </c>
      <c r="R1026" s="29"/>
      <c r="S1026" s="29"/>
      <c r="T1026" s="29"/>
      <c r="U1026" s="29"/>
      <c r="V1026" s="29"/>
      <c r="W1026" s="29"/>
      <c r="X1026" s="29">
        <v>25000</v>
      </c>
      <c r="Y1026" s="29"/>
      <c r="Z1026" s="25" t="s">
        <v>1684</v>
      </c>
      <c r="AA1026" s="28" t="s">
        <v>1655</v>
      </c>
      <c r="AB1026" s="28"/>
      <c r="AC1026" s="25" t="s">
        <v>1685</v>
      </c>
      <c r="AD1026" s="25"/>
      <c r="AE1026" s="28"/>
      <c r="AF1026" s="28" t="s">
        <v>67</v>
      </c>
      <c r="AG1026" s="25" t="s">
        <v>1686</v>
      </c>
      <c r="AH1026" s="25"/>
      <c r="AI1026" s="25"/>
      <c r="AJ1026" s="25"/>
      <c r="AK1026" s="25"/>
      <c r="AL1026" s="28" t="s">
        <v>70</v>
      </c>
      <c r="AM1026" s="28"/>
      <c r="AN1026" s="28"/>
    </row>
    <row r="1027" spans="1:40" s="1" customFormat="1" ht="45" customHeight="1" x14ac:dyDescent="0.15">
      <c r="A1027" s="36"/>
      <c r="B1027" s="28"/>
      <c r="C1027" s="18"/>
      <c r="D1027" s="28"/>
      <c r="E1027" s="28"/>
      <c r="F1027" s="28"/>
      <c r="G1027" s="28"/>
      <c r="H1027" s="28"/>
      <c r="I1027" s="18"/>
      <c r="J1027" s="28"/>
      <c r="K1027" s="33"/>
      <c r="L1027" s="29"/>
      <c r="M1027" s="29"/>
      <c r="N1027" s="29"/>
      <c r="O1027" s="29"/>
      <c r="P1027" s="29"/>
      <c r="Q1027" s="29"/>
      <c r="R1027" s="29"/>
      <c r="S1027" s="29"/>
      <c r="T1027" s="29"/>
      <c r="U1027" s="29"/>
      <c r="V1027" s="29"/>
      <c r="W1027" s="29"/>
      <c r="X1027" s="29"/>
      <c r="Y1027" s="29"/>
      <c r="Z1027" s="25"/>
      <c r="AA1027" s="28"/>
      <c r="AB1027" s="28"/>
      <c r="AC1027" s="25"/>
      <c r="AD1027" s="25"/>
      <c r="AE1027" s="28"/>
      <c r="AF1027" s="28"/>
      <c r="AG1027" s="25"/>
      <c r="AH1027" s="25"/>
      <c r="AI1027" s="25"/>
      <c r="AJ1027" s="25"/>
      <c r="AK1027" s="25"/>
      <c r="AL1027" s="28"/>
      <c r="AM1027" s="28"/>
      <c r="AN1027" s="28"/>
    </row>
    <row r="1028" spans="1:40" s="1" customFormat="1" ht="45" customHeight="1" x14ac:dyDescent="0.15">
      <c r="A1028" s="20">
        <v>720048</v>
      </c>
      <c r="B1028" s="7" t="s">
        <v>115</v>
      </c>
      <c r="C1028" s="20">
        <v>1515</v>
      </c>
      <c r="D1028" s="7" t="s">
        <v>116</v>
      </c>
      <c r="E1028" s="7" t="s">
        <v>83</v>
      </c>
      <c r="F1028" s="7" t="s">
        <v>83</v>
      </c>
      <c r="G1028" s="7" t="s">
        <v>83</v>
      </c>
      <c r="H1028" s="7" t="s">
        <v>83</v>
      </c>
      <c r="I1028" s="20">
        <v>57575</v>
      </c>
      <c r="J1028" s="7" t="s">
        <v>2201</v>
      </c>
      <c r="K1028" s="8"/>
      <c r="L1028" s="13">
        <v>-11973</v>
      </c>
      <c r="M1028" s="9"/>
      <c r="N1028" s="9"/>
      <c r="O1028" s="9"/>
      <c r="P1028" s="9"/>
      <c r="Q1028" s="9"/>
      <c r="R1028" s="9"/>
      <c r="S1028" s="9"/>
      <c r="T1028" s="9"/>
      <c r="U1028" s="9"/>
      <c r="V1028" s="9"/>
      <c r="W1028" s="9"/>
      <c r="X1028" s="13">
        <v>-11973</v>
      </c>
      <c r="Y1028" s="9"/>
      <c r="Z1028" s="7" t="s">
        <v>2148</v>
      </c>
      <c r="AA1028" s="27" t="s">
        <v>2149</v>
      </c>
      <c r="AB1028" s="27"/>
      <c r="AC1028" s="27" t="s">
        <v>2149</v>
      </c>
      <c r="AD1028" s="27"/>
      <c r="AE1028" s="7"/>
      <c r="AF1028" s="7" t="s">
        <v>94</v>
      </c>
      <c r="AG1028" s="27"/>
      <c r="AH1028" s="27"/>
      <c r="AI1028" s="27"/>
      <c r="AJ1028" s="27"/>
      <c r="AK1028" s="27"/>
      <c r="AL1028" s="27" t="s">
        <v>83</v>
      </c>
      <c r="AM1028" s="27"/>
      <c r="AN1028" s="27"/>
    </row>
    <row r="1029" spans="1:40" s="1" customFormat="1" ht="45" customHeight="1" x14ac:dyDescent="0.15">
      <c r="A1029" s="18">
        <v>720048</v>
      </c>
      <c r="B1029" s="4" t="s">
        <v>115</v>
      </c>
      <c r="C1029" s="18">
        <v>1515</v>
      </c>
      <c r="D1029" s="4" t="s">
        <v>116</v>
      </c>
      <c r="E1029" s="4"/>
      <c r="F1029" s="4"/>
      <c r="G1029" s="4"/>
      <c r="H1029" s="4"/>
      <c r="I1029" s="18">
        <v>57805</v>
      </c>
      <c r="J1029" s="4" t="s">
        <v>2604</v>
      </c>
      <c r="K1029" s="5"/>
      <c r="L1029" s="6"/>
      <c r="M1029" s="6"/>
      <c r="N1029" s="6"/>
      <c r="O1029" s="6"/>
      <c r="P1029" s="6"/>
      <c r="Q1029" s="6"/>
      <c r="R1029" s="6"/>
      <c r="S1029" s="6"/>
      <c r="T1029" s="6"/>
      <c r="U1029" s="6"/>
      <c r="V1029" s="6"/>
      <c r="W1029" s="6"/>
      <c r="X1029" s="6"/>
      <c r="Y1029" s="6">
        <v>1652656</v>
      </c>
      <c r="Z1029" s="4"/>
      <c r="AA1029" s="28" t="s">
        <v>2605</v>
      </c>
      <c r="AB1029" s="28"/>
      <c r="AC1029" s="28" t="s">
        <v>2606</v>
      </c>
      <c r="AD1029" s="28"/>
      <c r="AE1029" s="4"/>
      <c r="AF1029" s="4"/>
      <c r="AG1029" s="28"/>
      <c r="AH1029" s="28"/>
      <c r="AI1029" s="28"/>
      <c r="AJ1029" s="28"/>
      <c r="AK1029" s="28"/>
      <c r="AL1029" s="28"/>
      <c r="AM1029" s="28"/>
      <c r="AN1029" s="28"/>
    </row>
    <row r="1030" spans="1:40" s="1" customFormat="1" ht="45" customHeight="1" x14ac:dyDescent="0.15">
      <c r="A1030" s="20">
        <v>720048</v>
      </c>
      <c r="B1030" s="7" t="s">
        <v>115</v>
      </c>
      <c r="C1030" s="20">
        <v>1515</v>
      </c>
      <c r="D1030" s="7" t="s">
        <v>116</v>
      </c>
      <c r="E1030" s="7"/>
      <c r="F1030" s="7"/>
      <c r="G1030" s="7"/>
      <c r="H1030" s="7"/>
      <c r="I1030" s="20">
        <v>58001</v>
      </c>
      <c r="J1030" s="7" t="s">
        <v>117</v>
      </c>
      <c r="K1030" s="8"/>
      <c r="L1030" s="9"/>
      <c r="M1030" s="9"/>
      <c r="N1030" s="9"/>
      <c r="O1030" s="9"/>
      <c r="P1030" s="9"/>
      <c r="Q1030" s="9"/>
      <c r="R1030" s="9"/>
      <c r="S1030" s="9"/>
      <c r="T1030" s="9"/>
      <c r="U1030" s="9"/>
      <c r="V1030" s="9"/>
      <c r="W1030" s="9"/>
      <c r="X1030" s="9"/>
      <c r="Y1030" s="13">
        <v>-983212</v>
      </c>
      <c r="Z1030" s="7" t="s">
        <v>118</v>
      </c>
      <c r="AA1030" s="27" t="s">
        <v>119</v>
      </c>
      <c r="AB1030" s="27"/>
      <c r="AC1030" s="27" t="s">
        <v>119</v>
      </c>
      <c r="AD1030" s="27"/>
      <c r="AE1030" s="7"/>
      <c r="AF1030" s="7"/>
      <c r="AG1030" s="27"/>
      <c r="AH1030" s="27"/>
      <c r="AI1030" s="27"/>
      <c r="AJ1030" s="27"/>
      <c r="AK1030" s="27"/>
      <c r="AL1030" s="27"/>
      <c r="AM1030" s="27"/>
      <c r="AN1030" s="27"/>
    </row>
    <row r="1031" spans="1:40" s="1" customFormat="1" ht="45" customHeight="1" x14ac:dyDescent="0.15">
      <c r="A1031" s="22"/>
      <c r="B1031" s="22"/>
      <c r="C1031" s="48"/>
      <c r="D1031" s="22"/>
      <c r="E1031" s="22"/>
      <c r="F1031" s="22"/>
      <c r="G1031" s="23" t="s">
        <v>3022</v>
      </c>
      <c r="H1031" s="22"/>
      <c r="I1031" s="48"/>
      <c r="J1031" s="22"/>
      <c r="K1031" s="10">
        <v>7</v>
      </c>
      <c r="L1031" s="11">
        <v>610831</v>
      </c>
      <c r="M1031" s="11">
        <v>139468</v>
      </c>
      <c r="N1031" s="11">
        <v>70013</v>
      </c>
      <c r="O1031" s="11"/>
      <c r="P1031" s="11">
        <v>5489</v>
      </c>
      <c r="Q1031" s="11">
        <v>93834</v>
      </c>
      <c r="R1031" s="11"/>
      <c r="S1031" s="11"/>
      <c r="T1031" s="11"/>
      <c r="U1031" s="11"/>
      <c r="V1031" s="11"/>
      <c r="W1031" s="11"/>
      <c r="X1031" s="11">
        <v>919635</v>
      </c>
      <c r="Y1031" s="11">
        <v>748444</v>
      </c>
      <c r="Z1031" s="22"/>
      <c r="AA1031" s="40"/>
      <c r="AB1031" s="40"/>
      <c r="AC1031" s="40"/>
      <c r="AD1031" s="40"/>
      <c r="AE1031" s="22"/>
      <c r="AF1031" s="22"/>
      <c r="AG1031" s="40"/>
      <c r="AH1031" s="40"/>
      <c r="AI1031" s="40"/>
      <c r="AJ1031" s="40"/>
      <c r="AK1031" s="40"/>
      <c r="AL1031" s="40"/>
      <c r="AM1031" s="40"/>
      <c r="AN1031" s="40"/>
    </row>
    <row r="1032" spans="1:40" s="1" customFormat="1" ht="45" customHeight="1" x14ac:dyDescent="0.2">
      <c r="A1032" s="43" t="s">
        <v>3032</v>
      </c>
      <c r="B1032" s="43"/>
      <c r="C1032" s="47"/>
      <c r="D1032" s="43"/>
      <c r="E1032" s="43"/>
      <c r="I1032" s="46"/>
    </row>
    <row r="1033" spans="1:40" s="1" customFormat="1" ht="45" customHeight="1" x14ac:dyDescent="0.15">
      <c r="C1033" s="46"/>
      <c r="I1033" s="46"/>
    </row>
    <row r="1034" spans="1:40" s="1" customFormat="1" ht="45" customHeight="1" x14ac:dyDescent="0.15">
      <c r="A1034" s="16" t="s">
        <v>3001</v>
      </c>
      <c r="B1034" s="2" t="s">
        <v>10</v>
      </c>
      <c r="C1034" s="16" t="s">
        <v>11</v>
      </c>
      <c r="D1034" s="2" t="s">
        <v>12</v>
      </c>
      <c r="E1034" s="2" t="s">
        <v>13</v>
      </c>
      <c r="F1034" s="2" t="s">
        <v>14</v>
      </c>
      <c r="G1034" s="2" t="s">
        <v>15</v>
      </c>
      <c r="H1034" s="17" t="s">
        <v>16</v>
      </c>
      <c r="I1034" s="16" t="s">
        <v>3002</v>
      </c>
      <c r="J1034" s="2" t="s">
        <v>3003</v>
      </c>
      <c r="K1034" s="3" t="s">
        <v>3004</v>
      </c>
      <c r="L1034" s="3" t="s">
        <v>20</v>
      </c>
      <c r="M1034" s="3" t="s">
        <v>21</v>
      </c>
      <c r="N1034" s="3" t="s">
        <v>22</v>
      </c>
      <c r="O1034" s="3" t="s">
        <v>3005</v>
      </c>
      <c r="P1034" s="3" t="s">
        <v>3006</v>
      </c>
      <c r="Q1034" s="3" t="s">
        <v>3007</v>
      </c>
      <c r="R1034" s="3" t="s">
        <v>3008</v>
      </c>
      <c r="S1034" s="3" t="s">
        <v>3009</v>
      </c>
      <c r="T1034" s="3" t="s">
        <v>3010</v>
      </c>
      <c r="U1034" s="3" t="s">
        <v>3011</v>
      </c>
      <c r="V1034" s="3" t="s">
        <v>3012</v>
      </c>
      <c r="W1034" s="3" t="s">
        <v>3013</v>
      </c>
      <c r="X1034" s="3" t="s">
        <v>3014</v>
      </c>
      <c r="Y1034" s="3" t="s">
        <v>3015</v>
      </c>
      <c r="Z1034" s="16" t="s">
        <v>3016</v>
      </c>
      <c r="AA1034" s="39" t="s">
        <v>3017</v>
      </c>
      <c r="AB1034" s="39"/>
      <c r="AC1034" s="39" t="s">
        <v>3018</v>
      </c>
      <c r="AD1034" s="39"/>
      <c r="AE1034" s="16" t="s">
        <v>3019</v>
      </c>
      <c r="AF1034" s="16" t="s">
        <v>3020</v>
      </c>
      <c r="AG1034" s="16" t="s">
        <v>3021</v>
      </c>
      <c r="AH1034" s="16"/>
      <c r="AI1034" s="39" t="s">
        <v>2998</v>
      </c>
      <c r="AJ1034" s="39"/>
      <c r="AK1034" s="39"/>
    </row>
    <row r="1035" spans="1:40" s="1" customFormat="1" ht="45" customHeight="1" x14ac:dyDescent="0.15">
      <c r="A1035" s="18">
        <v>720057</v>
      </c>
      <c r="B1035" s="4" t="s">
        <v>149</v>
      </c>
      <c r="C1035" s="18">
        <v>2112</v>
      </c>
      <c r="D1035" s="4" t="s">
        <v>150</v>
      </c>
      <c r="E1035" s="4" t="s">
        <v>126</v>
      </c>
      <c r="F1035" s="4" t="s">
        <v>83</v>
      </c>
      <c r="G1035" s="4" t="s">
        <v>61</v>
      </c>
      <c r="H1035" s="4" t="s">
        <v>284</v>
      </c>
      <c r="I1035" s="18">
        <v>56612</v>
      </c>
      <c r="J1035" s="4" t="s">
        <v>285</v>
      </c>
      <c r="K1035" s="5"/>
      <c r="L1035" s="6"/>
      <c r="M1035" s="6"/>
      <c r="N1035" s="6"/>
      <c r="O1035" s="6"/>
      <c r="P1035" s="6"/>
      <c r="Q1035" s="6">
        <v>16544</v>
      </c>
      <c r="R1035" s="6"/>
      <c r="S1035" s="6"/>
      <c r="T1035" s="6"/>
      <c r="U1035" s="6"/>
      <c r="V1035" s="6"/>
      <c r="W1035" s="6"/>
      <c r="X1035" s="6">
        <v>16544</v>
      </c>
      <c r="Y1035" s="6"/>
      <c r="Z1035" s="19" t="s">
        <v>286</v>
      </c>
      <c r="AA1035" s="28" t="s">
        <v>287</v>
      </c>
      <c r="AB1035" s="28"/>
      <c r="AC1035" s="28" t="s">
        <v>288</v>
      </c>
      <c r="AD1035" s="28"/>
      <c r="AE1035" s="4"/>
      <c r="AF1035" s="4" t="s">
        <v>94</v>
      </c>
      <c r="AG1035" s="4" t="s">
        <v>69</v>
      </c>
      <c r="AH1035" s="4"/>
      <c r="AI1035" s="28" t="s">
        <v>133</v>
      </c>
      <c r="AJ1035" s="28"/>
      <c r="AK1035" s="28"/>
    </row>
    <row r="1036" spans="1:40" s="1" customFormat="1" ht="45" customHeight="1" x14ac:dyDescent="0.15">
      <c r="A1036" s="37">
        <v>720057</v>
      </c>
      <c r="B1036" s="27" t="s">
        <v>149</v>
      </c>
      <c r="C1036" s="20">
        <v>2112</v>
      </c>
      <c r="D1036" s="27" t="s">
        <v>150</v>
      </c>
      <c r="E1036" s="27" t="s">
        <v>59</v>
      </c>
      <c r="F1036" s="27" t="s">
        <v>83</v>
      </c>
      <c r="G1036" s="27" t="s">
        <v>61</v>
      </c>
      <c r="H1036" s="27" t="s">
        <v>284</v>
      </c>
      <c r="I1036" s="20">
        <v>56614</v>
      </c>
      <c r="J1036" s="27" t="s">
        <v>289</v>
      </c>
      <c r="K1036" s="34"/>
      <c r="L1036" s="30"/>
      <c r="M1036" s="30"/>
      <c r="N1036" s="30"/>
      <c r="O1036" s="30"/>
      <c r="P1036" s="30"/>
      <c r="Q1036" s="30">
        <v>40000</v>
      </c>
      <c r="R1036" s="30"/>
      <c r="S1036" s="30"/>
      <c r="T1036" s="30"/>
      <c r="U1036" s="30"/>
      <c r="V1036" s="30"/>
      <c r="W1036" s="30"/>
      <c r="X1036" s="30">
        <v>40000</v>
      </c>
      <c r="Y1036" s="30"/>
      <c r="Z1036" s="26" t="s">
        <v>290</v>
      </c>
      <c r="AA1036" s="27" t="s">
        <v>291</v>
      </c>
      <c r="AB1036" s="27"/>
      <c r="AC1036" s="27" t="s">
        <v>292</v>
      </c>
      <c r="AD1036" s="27"/>
      <c r="AE1036" s="27"/>
      <c r="AF1036" s="27" t="s">
        <v>94</v>
      </c>
      <c r="AG1036" s="27" t="s">
        <v>69</v>
      </c>
      <c r="AH1036" s="27"/>
      <c r="AI1036" s="27" t="s">
        <v>83</v>
      </c>
      <c r="AJ1036" s="27"/>
      <c r="AK1036" s="27"/>
    </row>
    <row r="1037" spans="1:40" s="1" customFormat="1" ht="45" customHeight="1" x14ac:dyDescent="0.15">
      <c r="A1037" s="37"/>
      <c r="B1037" s="27"/>
      <c r="C1037" s="20"/>
      <c r="D1037" s="27"/>
      <c r="E1037" s="27"/>
      <c r="F1037" s="27"/>
      <c r="G1037" s="27"/>
      <c r="H1037" s="27"/>
      <c r="I1037" s="20"/>
      <c r="J1037" s="27"/>
      <c r="K1037" s="34"/>
      <c r="L1037" s="30"/>
      <c r="M1037" s="30"/>
      <c r="N1037" s="30"/>
      <c r="O1037" s="30"/>
      <c r="P1037" s="30"/>
      <c r="Q1037" s="30"/>
      <c r="R1037" s="30"/>
      <c r="S1037" s="30"/>
      <c r="T1037" s="30"/>
      <c r="U1037" s="30"/>
      <c r="V1037" s="30"/>
      <c r="W1037" s="30"/>
      <c r="X1037" s="30"/>
      <c r="Y1037" s="30"/>
      <c r="Z1037" s="26"/>
      <c r="AA1037" s="27"/>
      <c r="AB1037" s="27"/>
      <c r="AC1037" s="27"/>
      <c r="AD1037" s="27"/>
      <c r="AE1037" s="27"/>
      <c r="AF1037" s="27"/>
      <c r="AG1037" s="27"/>
      <c r="AH1037" s="27"/>
      <c r="AI1037" s="27"/>
      <c r="AJ1037" s="27"/>
      <c r="AK1037" s="27"/>
    </row>
    <row r="1038" spans="1:40" s="1" customFormat="1" ht="45" customHeight="1" x14ac:dyDescent="0.15">
      <c r="A1038" s="18">
        <v>720057</v>
      </c>
      <c r="B1038" s="4" t="s">
        <v>149</v>
      </c>
      <c r="C1038" s="18">
        <v>2112</v>
      </c>
      <c r="D1038" s="4" t="s">
        <v>150</v>
      </c>
      <c r="E1038" s="4" t="s">
        <v>293</v>
      </c>
      <c r="F1038" s="4" t="s">
        <v>83</v>
      </c>
      <c r="G1038" s="4" t="s">
        <v>89</v>
      </c>
      <c r="H1038" s="4" t="s">
        <v>83</v>
      </c>
      <c r="I1038" s="18">
        <v>56617</v>
      </c>
      <c r="J1038" s="4" t="s">
        <v>294</v>
      </c>
      <c r="K1038" s="5"/>
      <c r="L1038" s="6"/>
      <c r="M1038" s="6"/>
      <c r="N1038" s="6"/>
      <c r="O1038" s="6"/>
      <c r="P1038" s="6"/>
      <c r="Q1038" s="6"/>
      <c r="R1038" s="6"/>
      <c r="S1038" s="6"/>
      <c r="T1038" s="6"/>
      <c r="U1038" s="6"/>
      <c r="V1038" s="6"/>
      <c r="W1038" s="6"/>
      <c r="X1038" s="6"/>
      <c r="Y1038" s="6">
        <v>1148423</v>
      </c>
      <c r="Z1038" s="19" t="s">
        <v>295</v>
      </c>
      <c r="AA1038" s="28" t="s">
        <v>296</v>
      </c>
      <c r="AB1038" s="28"/>
      <c r="AC1038" s="28" t="s">
        <v>297</v>
      </c>
      <c r="AD1038" s="28"/>
      <c r="AE1038" s="4"/>
      <c r="AF1038" s="4" t="s">
        <v>94</v>
      </c>
      <c r="AG1038" s="4" t="s">
        <v>69</v>
      </c>
      <c r="AH1038" s="4"/>
      <c r="AI1038" s="28" t="s">
        <v>70</v>
      </c>
      <c r="AJ1038" s="28"/>
      <c r="AK1038" s="28"/>
    </row>
    <row r="1039" spans="1:40" s="1" customFormat="1" ht="45" customHeight="1" x14ac:dyDescent="0.15">
      <c r="A1039" s="20">
        <v>720057</v>
      </c>
      <c r="B1039" s="7" t="s">
        <v>149</v>
      </c>
      <c r="C1039" s="20">
        <v>2112</v>
      </c>
      <c r="D1039" s="7" t="s">
        <v>150</v>
      </c>
      <c r="E1039" s="7" t="s">
        <v>278</v>
      </c>
      <c r="F1039" s="7" t="s">
        <v>83</v>
      </c>
      <c r="G1039" s="7" t="s">
        <v>83</v>
      </c>
      <c r="H1039" s="7" t="s">
        <v>83</v>
      </c>
      <c r="I1039" s="20">
        <v>56618</v>
      </c>
      <c r="J1039" s="7" t="s">
        <v>298</v>
      </c>
      <c r="K1039" s="15">
        <v>-0.5</v>
      </c>
      <c r="L1039" s="13">
        <v>-18762</v>
      </c>
      <c r="M1039" s="13">
        <v>-9795</v>
      </c>
      <c r="N1039" s="13">
        <v>-8107</v>
      </c>
      <c r="O1039" s="9"/>
      <c r="P1039" s="9"/>
      <c r="Q1039" s="9"/>
      <c r="R1039" s="9"/>
      <c r="S1039" s="9"/>
      <c r="T1039" s="9"/>
      <c r="U1039" s="9"/>
      <c r="V1039" s="9"/>
      <c r="W1039" s="9"/>
      <c r="X1039" s="13">
        <v>-36664</v>
      </c>
      <c r="Y1039" s="9"/>
      <c r="Z1039" s="7" t="s">
        <v>299</v>
      </c>
      <c r="AA1039" s="27" t="s">
        <v>300</v>
      </c>
      <c r="AB1039" s="27"/>
      <c r="AC1039" s="27" t="s">
        <v>301</v>
      </c>
      <c r="AD1039" s="27"/>
      <c r="AE1039" s="7"/>
      <c r="AF1039" s="7" t="s">
        <v>94</v>
      </c>
      <c r="AG1039" s="7" t="s">
        <v>69</v>
      </c>
      <c r="AH1039" s="7"/>
      <c r="AI1039" s="27" t="s">
        <v>83</v>
      </c>
      <c r="AJ1039" s="27"/>
      <c r="AK1039" s="27"/>
    </row>
    <row r="1040" spans="1:40" s="1" customFormat="1" ht="45" customHeight="1" x14ac:dyDescent="0.15">
      <c r="A1040" s="18">
        <v>720057</v>
      </c>
      <c r="B1040" s="4" t="s">
        <v>149</v>
      </c>
      <c r="C1040" s="18">
        <v>2112</v>
      </c>
      <c r="D1040" s="4" t="s">
        <v>150</v>
      </c>
      <c r="E1040" s="4" t="s">
        <v>302</v>
      </c>
      <c r="F1040" s="4" t="s">
        <v>83</v>
      </c>
      <c r="G1040" s="4" t="s">
        <v>89</v>
      </c>
      <c r="H1040" s="4" t="s">
        <v>83</v>
      </c>
      <c r="I1040" s="18">
        <v>56619</v>
      </c>
      <c r="J1040" s="4" t="s">
        <v>303</v>
      </c>
      <c r="K1040" s="5"/>
      <c r="L1040" s="6"/>
      <c r="M1040" s="6"/>
      <c r="N1040" s="6"/>
      <c r="O1040" s="6"/>
      <c r="P1040" s="6"/>
      <c r="Q1040" s="6"/>
      <c r="R1040" s="6"/>
      <c r="S1040" s="6"/>
      <c r="T1040" s="6"/>
      <c r="U1040" s="6"/>
      <c r="V1040" s="6"/>
      <c r="W1040" s="6"/>
      <c r="X1040" s="6"/>
      <c r="Y1040" s="6">
        <v>2348840</v>
      </c>
      <c r="Z1040" s="4" t="s">
        <v>304</v>
      </c>
      <c r="AA1040" s="28" t="s">
        <v>305</v>
      </c>
      <c r="AB1040" s="28"/>
      <c r="AC1040" s="28" t="s">
        <v>306</v>
      </c>
      <c r="AD1040" s="28"/>
      <c r="AE1040" s="4"/>
      <c r="AF1040" s="4" t="s">
        <v>94</v>
      </c>
      <c r="AG1040" s="4" t="s">
        <v>69</v>
      </c>
      <c r="AH1040" s="4"/>
      <c r="AI1040" s="28" t="s">
        <v>83</v>
      </c>
      <c r="AJ1040" s="28"/>
      <c r="AK1040" s="28"/>
    </row>
    <row r="1041" spans="1:37" s="1" customFormat="1" ht="45" customHeight="1" x14ac:dyDescent="0.15">
      <c r="A1041" s="20">
        <v>720057</v>
      </c>
      <c r="B1041" s="7" t="s">
        <v>149</v>
      </c>
      <c r="C1041" s="20">
        <v>2118</v>
      </c>
      <c r="D1041" s="7" t="s">
        <v>1532</v>
      </c>
      <c r="E1041" s="7" t="s">
        <v>72</v>
      </c>
      <c r="F1041" s="7" t="s">
        <v>83</v>
      </c>
      <c r="G1041" s="7" t="s">
        <v>61</v>
      </c>
      <c r="H1041" s="7" t="s">
        <v>83</v>
      </c>
      <c r="I1041" s="20">
        <v>57261</v>
      </c>
      <c r="J1041" s="7" t="s">
        <v>1533</v>
      </c>
      <c r="K1041" s="8"/>
      <c r="L1041" s="9"/>
      <c r="M1041" s="9"/>
      <c r="N1041" s="9"/>
      <c r="O1041" s="9"/>
      <c r="P1041" s="9"/>
      <c r="Q1041" s="9">
        <v>1056</v>
      </c>
      <c r="R1041" s="9"/>
      <c r="S1041" s="9"/>
      <c r="T1041" s="9"/>
      <c r="U1041" s="9"/>
      <c r="V1041" s="9"/>
      <c r="W1041" s="9"/>
      <c r="X1041" s="9">
        <v>1056</v>
      </c>
      <c r="Y1041" s="9"/>
      <c r="Z1041" s="7" t="s">
        <v>1534</v>
      </c>
      <c r="AA1041" s="27" t="s">
        <v>287</v>
      </c>
      <c r="AB1041" s="27"/>
      <c r="AC1041" s="27" t="s">
        <v>1535</v>
      </c>
      <c r="AD1041" s="27"/>
      <c r="AE1041" s="7"/>
      <c r="AF1041" s="7" t="s">
        <v>94</v>
      </c>
      <c r="AG1041" s="7" t="s">
        <v>83</v>
      </c>
      <c r="AH1041" s="7"/>
      <c r="AI1041" s="27" t="s">
        <v>83</v>
      </c>
      <c r="AJ1041" s="27"/>
      <c r="AK1041" s="27"/>
    </row>
    <row r="1042" spans="1:37" s="1" customFormat="1" ht="45" customHeight="1" x14ac:dyDescent="0.15">
      <c r="A1042" s="18">
        <v>720057</v>
      </c>
      <c r="B1042" s="4" t="s">
        <v>149</v>
      </c>
      <c r="C1042" s="18">
        <v>2118</v>
      </c>
      <c r="D1042" s="4" t="s">
        <v>1532</v>
      </c>
      <c r="E1042" s="4" t="s">
        <v>238</v>
      </c>
      <c r="F1042" s="4" t="s">
        <v>83</v>
      </c>
      <c r="G1042" s="4" t="s">
        <v>61</v>
      </c>
      <c r="H1042" s="4" t="s">
        <v>83</v>
      </c>
      <c r="I1042" s="18">
        <v>57266</v>
      </c>
      <c r="J1042" s="4" t="s">
        <v>1542</v>
      </c>
      <c r="K1042" s="5"/>
      <c r="L1042" s="6"/>
      <c r="M1042" s="6"/>
      <c r="N1042" s="6"/>
      <c r="O1042" s="6"/>
      <c r="P1042" s="6"/>
      <c r="Q1042" s="6">
        <v>1120</v>
      </c>
      <c r="R1042" s="6"/>
      <c r="S1042" s="6"/>
      <c r="T1042" s="6"/>
      <c r="U1042" s="6"/>
      <c r="V1042" s="6"/>
      <c r="W1042" s="6"/>
      <c r="X1042" s="6">
        <v>1120</v>
      </c>
      <c r="Y1042" s="6"/>
      <c r="Z1042" s="4" t="s">
        <v>1543</v>
      </c>
      <c r="AA1042" s="28" t="s">
        <v>1544</v>
      </c>
      <c r="AB1042" s="28"/>
      <c r="AC1042" s="28" t="s">
        <v>1545</v>
      </c>
      <c r="AD1042" s="28"/>
      <c r="AE1042" s="4"/>
      <c r="AF1042" s="4" t="s">
        <v>94</v>
      </c>
      <c r="AG1042" s="4" t="s">
        <v>83</v>
      </c>
      <c r="AH1042" s="4"/>
      <c r="AI1042" s="28" t="s">
        <v>83</v>
      </c>
      <c r="AJ1042" s="28"/>
      <c r="AK1042" s="28"/>
    </row>
    <row r="1043" spans="1:37" s="1" customFormat="1" ht="45" customHeight="1" x14ac:dyDescent="0.15">
      <c r="A1043" s="20">
        <v>720057</v>
      </c>
      <c r="B1043" s="7" t="s">
        <v>149</v>
      </c>
      <c r="C1043" s="20">
        <v>2112</v>
      </c>
      <c r="D1043" s="7" t="s">
        <v>150</v>
      </c>
      <c r="E1043" s="7" t="s">
        <v>465</v>
      </c>
      <c r="F1043" s="7" t="s">
        <v>83</v>
      </c>
      <c r="G1043" s="7" t="s">
        <v>61</v>
      </c>
      <c r="H1043" s="7" t="s">
        <v>83</v>
      </c>
      <c r="I1043" s="20">
        <v>57275</v>
      </c>
      <c r="J1043" s="7" t="s">
        <v>1575</v>
      </c>
      <c r="K1043" s="8">
        <v>7.4</v>
      </c>
      <c r="L1043" s="9">
        <v>270558</v>
      </c>
      <c r="M1043" s="9">
        <v>4956</v>
      </c>
      <c r="N1043" s="9">
        <v>17363</v>
      </c>
      <c r="O1043" s="9"/>
      <c r="P1043" s="9"/>
      <c r="Q1043" s="9"/>
      <c r="R1043" s="9"/>
      <c r="S1043" s="9"/>
      <c r="T1043" s="9"/>
      <c r="U1043" s="9"/>
      <c r="V1043" s="9"/>
      <c r="W1043" s="9"/>
      <c r="X1043" s="9">
        <v>292877</v>
      </c>
      <c r="Y1043" s="9"/>
      <c r="Z1043" s="21" t="s">
        <v>1576</v>
      </c>
      <c r="AA1043" s="27" t="s">
        <v>242</v>
      </c>
      <c r="AB1043" s="27"/>
      <c r="AC1043" s="27" t="s">
        <v>1577</v>
      </c>
      <c r="AD1043" s="27"/>
      <c r="AE1043" s="7"/>
      <c r="AF1043" s="7" t="s">
        <v>94</v>
      </c>
      <c r="AG1043" s="7" t="s">
        <v>69</v>
      </c>
      <c r="AH1043" s="7"/>
      <c r="AI1043" s="27" t="s">
        <v>83</v>
      </c>
      <c r="AJ1043" s="27"/>
      <c r="AK1043" s="27"/>
    </row>
    <row r="1044" spans="1:37" s="1" customFormat="1" ht="45" customHeight="1" x14ac:dyDescent="0.15">
      <c r="A1044" s="18">
        <v>720057</v>
      </c>
      <c r="B1044" s="4" t="s">
        <v>149</v>
      </c>
      <c r="C1044" s="18">
        <v>2112</v>
      </c>
      <c r="D1044" s="4" t="s">
        <v>150</v>
      </c>
      <c r="E1044" s="4" t="s">
        <v>411</v>
      </c>
      <c r="F1044" s="4" t="s">
        <v>83</v>
      </c>
      <c r="G1044" s="4" t="s">
        <v>83</v>
      </c>
      <c r="H1044" s="4" t="s">
        <v>83</v>
      </c>
      <c r="I1044" s="18">
        <v>57448</v>
      </c>
      <c r="J1044" s="4" t="s">
        <v>1966</v>
      </c>
      <c r="K1044" s="5"/>
      <c r="L1044" s="6"/>
      <c r="M1044" s="6"/>
      <c r="N1044" s="6"/>
      <c r="O1044" s="6"/>
      <c r="P1044" s="6"/>
      <c r="Q1044" s="6">
        <v>900</v>
      </c>
      <c r="R1044" s="6"/>
      <c r="S1044" s="6"/>
      <c r="T1044" s="6"/>
      <c r="U1044" s="6"/>
      <c r="V1044" s="6"/>
      <c r="W1044" s="6"/>
      <c r="X1044" s="6">
        <v>900</v>
      </c>
      <c r="Y1044" s="6"/>
      <c r="Z1044" s="4" t="s">
        <v>1967</v>
      </c>
      <c r="AA1044" s="28" t="s">
        <v>1544</v>
      </c>
      <c r="AB1044" s="28"/>
      <c r="AC1044" s="25" t="s">
        <v>1968</v>
      </c>
      <c r="AD1044" s="25"/>
      <c r="AE1044" s="4"/>
      <c r="AF1044" s="4" t="s">
        <v>94</v>
      </c>
      <c r="AG1044" s="4" t="s">
        <v>69</v>
      </c>
      <c r="AH1044" s="4"/>
      <c r="AI1044" s="28" t="s">
        <v>83</v>
      </c>
      <c r="AJ1044" s="28"/>
      <c r="AK1044" s="28"/>
    </row>
    <row r="1045" spans="1:37" s="1" customFormat="1" ht="45" customHeight="1" x14ac:dyDescent="0.15">
      <c r="A1045" s="20">
        <v>720057</v>
      </c>
      <c r="B1045" s="7" t="s">
        <v>149</v>
      </c>
      <c r="C1045" s="20">
        <v>2118</v>
      </c>
      <c r="D1045" s="7" t="s">
        <v>1532</v>
      </c>
      <c r="E1045" s="7" t="s">
        <v>83</v>
      </c>
      <c r="F1045" s="7" t="s">
        <v>83</v>
      </c>
      <c r="G1045" s="7" t="s">
        <v>83</v>
      </c>
      <c r="H1045" s="7" t="s">
        <v>83</v>
      </c>
      <c r="I1045" s="20">
        <v>57576</v>
      </c>
      <c r="J1045" s="7" t="s">
        <v>2202</v>
      </c>
      <c r="K1045" s="8"/>
      <c r="L1045" s="9">
        <v>96881</v>
      </c>
      <c r="M1045" s="9"/>
      <c r="N1045" s="9"/>
      <c r="O1045" s="9"/>
      <c r="P1045" s="9"/>
      <c r="Q1045" s="9"/>
      <c r="R1045" s="9"/>
      <c r="S1045" s="9"/>
      <c r="T1045" s="9"/>
      <c r="U1045" s="9"/>
      <c r="V1045" s="9"/>
      <c r="W1045" s="9"/>
      <c r="X1045" s="9">
        <v>96881</v>
      </c>
      <c r="Y1045" s="9"/>
      <c r="Z1045" s="7" t="s">
        <v>2148</v>
      </c>
      <c r="AA1045" s="27" t="s">
        <v>2149</v>
      </c>
      <c r="AB1045" s="27"/>
      <c r="AC1045" s="27" t="s">
        <v>2149</v>
      </c>
      <c r="AD1045" s="27"/>
      <c r="AE1045" s="7"/>
      <c r="AF1045" s="7" t="s">
        <v>94</v>
      </c>
      <c r="AG1045" s="7"/>
      <c r="AH1045" s="7"/>
      <c r="AI1045" s="27" t="s">
        <v>83</v>
      </c>
      <c r="AJ1045" s="27"/>
      <c r="AK1045" s="27"/>
    </row>
    <row r="1046" spans="1:37" s="1" customFormat="1" ht="45" customHeight="1" x14ac:dyDescent="0.15">
      <c r="A1046" s="36">
        <v>720057</v>
      </c>
      <c r="B1046" s="28" t="s">
        <v>149</v>
      </c>
      <c r="C1046" s="18">
        <v>2112</v>
      </c>
      <c r="D1046" s="28" t="s">
        <v>150</v>
      </c>
      <c r="E1046" s="28" t="s">
        <v>329</v>
      </c>
      <c r="F1046" s="28" t="s">
        <v>83</v>
      </c>
      <c r="G1046" s="28" t="s">
        <v>478</v>
      </c>
      <c r="H1046" s="28" t="s">
        <v>83</v>
      </c>
      <c r="I1046" s="18">
        <v>57638</v>
      </c>
      <c r="J1046" s="28" t="s">
        <v>2311</v>
      </c>
      <c r="K1046" s="33"/>
      <c r="L1046" s="29"/>
      <c r="M1046" s="29"/>
      <c r="N1046" s="29"/>
      <c r="O1046" s="29"/>
      <c r="P1046" s="29"/>
      <c r="Q1046" s="31">
        <v>-250000</v>
      </c>
      <c r="R1046" s="29"/>
      <c r="S1046" s="29"/>
      <c r="T1046" s="29"/>
      <c r="U1046" s="29"/>
      <c r="V1046" s="29"/>
      <c r="W1046" s="29"/>
      <c r="X1046" s="31">
        <v>-250000</v>
      </c>
      <c r="Y1046" s="29"/>
      <c r="Z1046" s="25" t="s">
        <v>2312</v>
      </c>
      <c r="AA1046" s="28" t="s">
        <v>2313</v>
      </c>
      <c r="AB1046" s="28"/>
      <c r="AC1046" s="28" t="s">
        <v>2314</v>
      </c>
      <c r="AD1046" s="28"/>
      <c r="AE1046" s="28"/>
      <c r="AF1046" s="28" t="s">
        <v>94</v>
      </c>
      <c r="AG1046" s="28" t="s">
        <v>69</v>
      </c>
      <c r="AH1046" s="28"/>
      <c r="AI1046" s="28" t="s">
        <v>83</v>
      </c>
      <c r="AJ1046" s="28"/>
      <c r="AK1046" s="28"/>
    </row>
    <row r="1047" spans="1:37" s="1" customFormat="1" ht="45" customHeight="1" x14ac:dyDescent="0.15">
      <c r="A1047" s="36"/>
      <c r="B1047" s="28"/>
      <c r="C1047" s="18"/>
      <c r="D1047" s="28"/>
      <c r="E1047" s="28"/>
      <c r="F1047" s="28"/>
      <c r="G1047" s="28"/>
      <c r="H1047" s="28"/>
      <c r="I1047" s="18"/>
      <c r="J1047" s="28"/>
      <c r="K1047" s="33"/>
      <c r="L1047" s="29"/>
      <c r="M1047" s="29"/>
      <c r="N1047" s="29"/>
      <c r="O1047" s="29"/>
      <c r="P1047" s="29"/>
      <c r="Q1047" s="31"/>
      <c r="R1047" s="29"/>
      <c r="S1047" s="29"/>
      <c r="T1047" s="29"/>
      <c r="U1047" s="29"/>
      <c r="V1047" s="29"/>
      <c r="W1047" s="29"/>
      <c r="X1047" s="31"/>
      <c r="Y1047" s="29"/>
      <c r="Z1047" s="25"/>
      <c r="AA1047" s="28"/>
      <c r="AB1047" s="28"/>
      <c r="AC1047" s="28"/>
      <c r="AD1047" s="28"/>
      <c r="AE1047" s="28"/>
      <c r="AF1047" s="28"/>
      <c r="AG1047" s="28"/>
      <c r="AH1047" s="28"/>
      <c r="AI1047" s="28"/>
      <c r="AJ1047" s="28"/>
      <c r="AK1047" s="28"/>
    </row>
    <row r="1048" spans="1:37" s="1" customFormat="1" ht="45" customHeight="1" x14ac:dyDescent="0.15">
      <c r="A1048" s="37">
        <v>720057</v>
      </c>
      <c r="B1048" s="27" t="s">
        <v>149</v>
      </c>
      <c r="C1048" s="20">
        <v>2112</v>
      </c>
      <c r="D1048" s="27" t="s">
        <v>150</v>
      </c>
      <c r="E1048" s="27" t="s">
        <v>103</v>
      </c>
      <c r="F1048" s="27" t="s">
        <v>83</v>
      </c>
      <c r="G1048" s="27" t="s">
        <v>61</v>
      </c>
      <c r="H1048" s="27" t="s">
        <v>83</v>
      </c>
      <c r="I1048" s="20">
        <v>58021</v>
      </c>
      <c r="J1048" s="27" t="s">
        <v>151</v>
      </c>
      <c r="K1048" s="34">
        <v>1</v>
      </c>
      <c r="L1048" s="30">
        <v>94663</v>
      </c>
      <c r="M1048" s="30">
        <v>26428</v>
      </c>
      <c r="N1048" s="30">
        <v>11352</v>
      </c>
      <c r="O1048" s="30">
        <v>4636</v>
      </c>
      <c r="P1048" s="30"/>
      <c r="Q1048" s="30"/>
      <c r="R1048" s="30"/>
      <c r="S1048" s="30"/>
      <c r="T1048" s="30"/>
      <c r="U1048" s="30"/>
      <c r="V1048" s="30"/>
      <c r="W1048" s="30"/>
      <c r="X1048" s="30">
        <v>137079</v>
      </c>
      <c r="Y1048" s="30"/>
      <c r="Z1048" s="26" t="s">
        <v>152</v>
      </c>
      <c r="AA1048" s="27" t="s">
        <v>153</v>
      </c>
      <c r="AB1048" s="27"/>
      <c r="AC1048" s="26" t="s">
        <v>154</v>
      </c>
      <c r="AD1048" s="26"/>
      <c r="AE1048" s="27"/>
      <c r="AF1048" s="27" t="s">
        <v>94</v>
      </c>
      <c r="AG1048" s="27" t="s">
        <v>69</v>
      </c>
      <c r="AH1048" s="27"/>
      <c r="AI1048" s="27" t="s">
        <v>83</v>
      </c>
      <c r="AJ1048" s="27"/>
      <c r="AK1048" s="27"/>
    </row>
    <row r="1049" spans="1:37" s="1" customFormat="1" ht="45" customHeight="1" x14ac:dyDescent="0.15">
      <c r="A1049" s="37"/>
      <c r="B1049" s="27"/>
      <c r="C1049" s="20"/>
      <c r="D1049" s="27"/>
      <c r="E1049" s="27"/>
      <c r="F1049" s="27"/>
      <c r="G1049" s="27"/>
      <c r="H1049" s="27"/>
      <c r="I1049" s="20"/>
      <c r="J1049" s="27"/>
      <c r="K1049" s="34"/>
      <c r="L1049" s="30"/>
      <c r="M1049" s="30"/>
      <c r="N1049" s="30"/>
      <c r="O1049" s="30"/>
      <c r="P1049" s="30"/>
      <c r="Q1049" s="30"/>
      <c r="R1049" s="30"/>
      <c r="S1049" s="30"/>
      <c r="T1049" s="30"/>
      <c r="U1049" s="30"/>
      <c r="V1049" s="30"/>
      <c r="W1049" s="30"/>
      <c r="X1049" s="30"/>
      <c r="Y1049" s="30"/>
      <c r="Z1049" s="26"/>
      <c r="AA1049" s="27"/>
      <c r="AB1049" s="27"/>
      <c r="AC1049" s="26"/>
      <c r="AD1049" s="26"/>
      <c r="AE1049" s="27"/>
      <c r="AF1049" s="27"/>
      <c r="AG1049" s="27"/>
      <c r="AH1049" s="27"/>
      <c r="AI1049" s="27"/>
      <c r="AJ1049" s="27"/>
      <c r="AK1049" s="27"/>
    </row>
    <row r="1050" spans="1:37" s="1" customFormat="1" ht="45" customHeight="1" x14ac:dyDescent="0.15">
      <c r="A1050" s="37"/>
      <c r="B1050" s="27"/>
      <c r="C1050" s="20"/>
      <c r="D1050" s="27"/>
      <c r="E1050" s="27"/>
      <c r="F1050" s="27"/>
      <c r="G1050" s="27"/>
      <c r="H1050" s="27"/>
      <c r="I1050" s="20"/>
      <c r="J1050" s="27"/>
      <c r="K1050" s="34"/>
      <c r="L1050" s="30"/>
      <c r="M1050" s="30"/>
      <c r="N1050" s="30"/>
      <c r="O1050" s="30"/>
      <c r="P1050" s="30"/>
      <c r="Q1050" s="30"/>
      <c r="R1050" s="30"/>
      <c r="S1050" s="30"/>
      <c r="T1050" s="30"/>
      <c r="U1050" s="30"/>
      <c r="V1050" s="30"/>
      <c r="W1050" s="30"/>
      <c r="X1050" s="30"/>
      <c r="Y1050" s="30"/>
      <c r="Z1050" s="26"/>
      <c r="AA1050" s="27"/>
      <c r="AB1050" s="27"/>
      <c r="AC1050" s="26"/>
      <c r="AD1050" s="26"/>
      <c r="AE1050" s="27"/>
      <c r="AF1050" s="27"/>
      <c r="AG1050" s="27"/>
      <c r="AH1050" s="27"/>
      <c r="AI1050" s="27"/>
      <c r="AJ1050" s="27"/>
      <c r="AK1050" s="27"/>
    </row>
    <row r="1051" spans="1:37" s="1" customFormat="1" ht="45" customHeight="1" x14ac:dyDescent="0.15">
      <c r="A1051" s="37"/>
      <c r="B1051" s="27"/>
      <c r="C1051" s="20"/>
      <c r="D1051" s="27"/>
      <c r="E1051" s="27"/>
      <c r="F1051" s="27"/>
      <c r="G1051" s="27"/>
      <c r="H1051" s="27"/>
      <c r="I1051" s="20"/>
      <c r="J1051" s="27"/>
      <c r="K1051" s="34"/>
      <c r="L1051" s="30"/>
      <c r="M1051" s="30"/>
      <c r="N1051" s="30"/>
      <c r="O1051" s="30"/>
      <c r="P1051" s="30"/>
      <c r="Q1051" s="30"/>
      <c r="R1051" s="30"/>
      <c r="S1051" s="30"/>
      <c r="T1051" s="30"/>
      <c r="U1051" s="30"/>
      <c r="V1051" s="30"/>
      <c r="W1051" s="30"/>
      <c r="X1051" s="30"/>
      <c r="Y1051" s="30"/>
      <c r="Z1051" s="26"/>
      <c r="AA1051" s="27"/>
      <c r="AB1051" s="27"/>
      <c r="AC1051" s="26"/>
      <c r="AD1051" s="26"/>
      <c r="AE1051" s="27"/>
      <c r="AF1051" s="27"/>
      <c r="AG1051" s="27"/>
      <c r="AH1051" s="27"/>
      <c r="AI1051" s="27"/>
      <c r="AJ1051" s="27"/>
      <c r="AK1051" s="27"/>
    </row>
    <row r="1052" spans="1:37" s="1" customFormat="1" ht="45" customHeight="1" x14ac:dyDescent="0.15">
      <c r="A1052" s="22" t="s">
        <v>3033</v>
      </c>
      <c r="B1052" s="22" t="s">
        <v>3033</v>
      </c>
      <c r="C1052" s="48" t="s">
        <v>3033</v>
      </c>
      <c r="D1052" s="22"/>
      <c r="E1052" s="22"/>
      <c r="F1052" s="22"/>
      <c r="G1052" s="23" t="s">
        <v>3022</v>
      </c>
      <c r="H1052" s="22"/>
      <c r="I1052" s="48"/>
      <c r="J1052" s="22"/>
      <c r="K1052" s="10">
        <v>7.9</v>
      </c>
      <c r="L1052" s="11">
        <v>443340</v>
      </c>
      <c r="M1052" s="11">
        <v>21589</v>
      </c>
      <c r="N1052" s="11">
        <v>20608</v>
      </c>
      <c r="O1052" s="11">
        <v>4636</v>
      </c>
      <c r="P1052" s="11"/>
      <c r="Q1052" s="24">
        <v>-190380</v>
      </c>
      <c r="R1052" s="11"/>
      <c r="S1052" s="11"/>
      <c r="T1052" s="11"/>
      <c r="U1052" s="11"/>
      <c r="V1052" s="11"/>
      <c r="W1052" s="11"/>
      <c r="X1052" s="11">
        <v>299793</v>
      </c>
      <c r="Y1052" s="11">
        <v>3497263</v>
      </c>
      <c r="Z1052" s="22"/>
      <c r="AA1052" s="40"/>
      <c r="AB1052" s="40"/>
      <c r="AC1052" s="40"/>
      <c r="AD1052" s="40"/>
      <c r="AE1052" s="22"/>
      <c r="AF1052" s="22"/>
      <c r="AG1052" s="22"/>
      <c r="AH1052" s="22"/>
      <c r="AI1052" s="40" t="s">
        <v>3033</v>
      </c>
      <c r="AJ1052" s="40" t="s">
        <v>3033</v>
      </c>
      <c r="AK1052" s="40" t="s">
        <v>3033</v>
      </c>
    </row>
    <row r="1053" spans="1:37" s="1" customFormat="1" ht="45" customHeight="1" x14ac:dyDescent="0.15">
      <c r="C1053" s="46"/>
      <c r="I1053" s="46"/>
    </row>
    <row r="1054" spans="1:37" s="1" customFormat="1" ht="45" customHeight="1" x14ac:dyDescent="0.15">
      <c r="A1054" s="41" t="s">
        <v>3034</v>
      </c>
      <c r="B1054" s="41"/>
      <c r="C1054" s="49"/>
      <c r="D1054" s="41"/>
      <c r="E1054" s="41"/>
      <c r="F1054" s="41"/>
      <c r="G1054" s="41"/>
      <c r="H1054" s="41"/>
      <c r="I1054" s="49"/>
      <c r="J1054" s="41"/>
      <c r="K1054" s="41"/>
      <c r="L1054" s="41"/>
      <c r="M1054" s="41"/>
      <c r="N1054" s="41"/>
      <c r="O1054" s="41"/>
      <c r="P1054" s="41"/>
      <c r="Q1054" s="41"/>
      <c r="R1054" s="41"/>
      <c r="S1054" s="41"/>
      <c r="T1054" s="41"/>
      <c r="U1054" s="41"/>
      <c r="V1054" s="41"/>
      <c r="W1054" s="41"/>
      <c r="X1054" s="41"/>
      <c r="Y1054" s="41"/>
      <c r="Z1054" s="41"/>
      <c r="AA1054" s="41"/>
      <c r="AB1054" s="41" t="s">
        <v>3035</v>
      </c>
      <c r="AC1054" s="41"/>
    </row>
    <row r="1055" spans="1:37" s="1" customFormat="1" ht="45" customHeight="1" x14ac:dyDescent="0.15">
      <c r="A1055" s="41" t="s">
        <v>3036</v>
      </c>
      <c r="B1055" s="41"/>
      <c r="C1055" s="49"/>
      <c r="D1055" s="41"/>
      <c r="E1055" s="41"/>
      <c r="F1055" s="41"/>
      <c r="G1055" s="41"/>
      <c r="H1055" s="41"/>
      <c r="I1055" s="49"/>
      <c r="J1055" s="41"/>
      <c r="K1055" s="41"/>
      <c r="L1055" s="41"/>
      <c r="M1055" s="41"/>
      <c r="N1055" s="41"/>
      <c r="O1055" s="41"/>
      <c r="P1055" s="41"/>
      <c r="Q1055" s="41"/>
      <c r="R1055" s="41"/>
      <c r="S1055" s="41"/>
      <c r="T1055" s="41"/>
      <c r="U1055" s="41"/>
      <c r="V1055" s="41"/>
      <c r="W1055" s="41"/>
      <c r="X1055" s="41"/>
      <c r="Y1055" s="41"/>
      <c r="Z1055" s="41"/>
      <c r="AA1055" s="41"/>
      <c r="AB1055" s="42"/>
      <c r="AC1055" s="42"/>
    </row>
    <row r="1056" spans="1:37" s="1" customFormat="1" ht="45" customHeight="1" x14ac:dyDescent="0.15">
      <c r="C1056" s="46"/>
      <c r="I1056" s="46"/>
    </row>
  </sheetData>
  <autoFilter ref="I1:I1056" xr:uid="{00000000-0001-0000-0200-000000000000}"/>
  <pageMargins left="0.7" right="0.7" top="0.75" bottom="0.75" header="0.3" footer="0.3"/>
  <pageSetup paperSize="4" orientation="landscape"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E6718-0AD2-4827-9900-34D704BAABE0}">
  <dimension ref="A1:AT970"/>
  <sheetViews>
    <sheetView zoomScale="98" zoomScaleNormal="98" workbookViewId="0">
      <pane ySplit="2" topLeftCell="A209" activePane="bottomLeft" state="frozen"/>
      <selection pane="bottomLeft" activeCell="AH979" sqref="AH979"/>
    </sheetView>
  </sheetViews>
  <sheetFormatPr baseColWidth="10" defaultColWidth="8.6640625" defaultRowHeight="14.5" customHeight="1" x14ac:dyDescent="0.2"/>
  <cols>
    <col min="1" max="1" width="19.5" style="164" customWidth="1"/>
    <col min="2" max="2" width="12.5" style="164" customWidth="1"/>
    <col min="3" max="3" width="25" style="164" customWidth="1"/>
    <col min="4" max="4" width="9.6640625" style="164" customWidth="1"/>
    <col min="5" max="5" width="29.5" style="164" customWidth="1"/>
    <col min="6" max="6" width="14.5" style="164" customWidth="1"/>
    <col min="7" max="7" width="16.1640625" style="164" customWidth="1"/>
    <col min="8" max="8" width="10.1640625" style="164" customWidth="1"/>
    <col min="9" max="9" width="15.1640625" style="164" customWidth="1"/>
    <col min="10" max="10" width="20.6640625" style="164" customWidth="1"/>
    <col min="11" max="11" width="18.5" style="164" customWidth="1"/>
    <col min="12" max="12" width="10.5" style="164" bestFit="1" customWidth="1"/>
    <col min="13" max="13" width="24.5" style="164" customWidth="1"/>
    <col min="14" max="14" width="21.6640625" style="164" bestFit="1" customWidth="1"/>
    <col min="15" max="15" width="20.83203125" style="164" bestFit="1" customWidth="1"/>
    <col min="16" max="16" width="14.1640625" style="164" bestFit="1" customWidth="1"/>
    <col min="17" max="17" width="17" style="164" bestFit="1" customWidth="1"/>
    <col min="18" max="18" width="10.83203125" style="164" bestFit="1" customWidth="1"/>
    <col min="19" max="19" width="11.83203125" style="164" customWidth="1"/>
    <col min="20" max="20" width="13.5" style="164" customWidth="1"/>
    <col min="21" max="21" width="11.6640625" style="164" customWidth="1"/>
    <col min="22" max="22" width="8.6640625" style="164" bestFit="1" customWidth="1"/>
    <col min="23" max="23" width="16" style="164" customWidth="1"/>
    <col min="24" max="24" width="13.5" style="164" customWidth="1"/>
    <col min="25" max="25" width="13.1640625" style="164" customWidth="1"/>
    <col min="26" max="26" width="8.6640625" style="164"/>
    <col min="27" max="27" width="21.5" style="168" bestFit="1" customWidth="1"/>
    <col min="28" max="28" width="17.33203125" style="167" bestFit="1" customWidth="1"/>
    <col min="29" max="29" width="26.1640625" style="166" customWidth="1"/>
    <col min="30" max="30" width="22.33203125" style="166" customWidth="1"/>
    <col min="31" max="31" width="21.1640625" style="164" customWidth="1"/>
    <col min="32" max="32" width="12" style="164" bestFit="1" customWidth="1"/>
    <col min="33" max="33" width="12.5" style="164" bestFit="1" customWidth="1"/>
    <col min="34" max="34" width="31.83203125" style="164" customWidth="1"/>
    <col min="35" max="35" width="28.1640625" style="164" bestFit="1" customWidth="1"/>
    <col min="36" max="36" width="19.5" style="164" bestFit="1" customWidth="1"/>
    <col min="37" max="37" width="12.83203125" style="164" bestFit="1" customWidth="1"/>
    <col min="38" max="38" width="9.6640625" style="164" bestFit="1" customWidth="1"/>
    <col min="39" max="39" width="16.5" style="164" customWidth="1"/>
    <col min="40" max="40" width="13.33203125" style="164" bestFit="1" customWidth="1"/>
    <col min="41" max="41" width="36" style="164" customWidth="1"/>
    <col min="42" max="42" width="27.33203125" style="164" bestFit="1" customWidth="1"/>
    <col min="43" max="43" width="15.33203125" style="164" bestFit="1" customWidth="1"/>
    <col min="44" max="44" width="11" style="164" bestFit="1" customWidth="1"/>
    <col min="45" max="45" width="77.6640625" style="165" customWidth="1"/>
    <col min="46" max="46" width="11" style="164" bestFit="1" customWidth="1"/>
    <col min="47" max="16384" width="8.6640625" style="164"/>
  </cols>
  <sheetData>
    <row r="1" spans="1:46" ht="14.5" customHeight="1" x14ac:dyDescent="0.2">
      <c r="AB1" s="171" t="s">
        <v>3037</v>
      </c>
    </row>
    <row r="2" spans="1:46" s="166" customFormat="1" ht="30" customHeight="1" x14ac:dyDescent="0.2">
      <c r="A2" s="166" t="s">
        <v>3038</v>
      </c>
      <c r="B2" s="265" t="s">
        <v>3039</v>
      </c>
      <c r="C2" s="265" t="s">
        <v>3040</v>
      </c>
      <c r="D2" s="166" t="s">
        <v>3001</v>
      </c>
      <c r="E2" s="166" t="s">
        <v>10</v>
      </c>
      <c r="F2" s="166" t="s">
        <v>11</v>
      </c>
      <c r="G2" s="166" t="s">
        <v>12</v>
      </c>
      <c r="H2" s="166" t="s">
        <v>13</v>
      </c>
      <c r="I2" s="166" t="s">
        <v>14</v>
      </c>
      <c r="J2" s="166" t="s">
        <v>15</v>
      </c>
      <c r="K2" s="166" t="s">
        <v>16</v>
      </c>
      <c r="L2" s="265" t="s">
        <v>3002</v>
      </c>
      <c r="M2" s="166" t="s">
        <v>3003</v>
      </c>
      <c r="N2" s="166" t="s">
        <v>3004</v>
      </c>
      <c r="O2" s="166" t="s">
        <v>20</v>
      </c>
      <c r="P2" s="166" t="s">
        <v>21</v>
      </c>
      <c r="Q2" s="166" t="s">
        <v>22</v>
      </c>
      <c r="R2" s="166" t="s">
        <v>3005</v>
      </c>
      <c r="S2" s="166" t="s">
        <v>3006</v>
      </c>
      <c r="T2" s="166" t="s">
        <v>3007</v>
      </c>
      <c r="U2" s="166" t="s">
        <v>3008</v>
      </c>
      <c r="V2" s="166" t="s">
        <v>3009</v>
      </c>
      <c r="W2" s="166" t="s">
        <v>3010</v>
      </c>
      <c r="X2" s="166" t="s">
        <v>3011</v>
      </c>
      <c r="Y2" s="166" t="s">
        <v>3012</v>
      </c>
      <c r="Z2" s="166" t="s">
        <v>3013</v>
      </c>
      <c r="AA2" s="269" t="s">
        <v>3014</v>
      </c>
      <c r="AB2" s="270" t="s">
        <v>3015</v>
      </c>
      <c r="AC2" s="166" t="s">
        <v>3016</v>
      </c>
      <c r="AD2" s="166" t="s">
        <v>3017</v>
      </c>
      <c r="AE2" s="166" t="s">
        <v>3018</v>
      </c>
      <c r="AF2" s="166" t="s">
        <v>3019</v>
      </c>
      <c r="AG2" s="166" t="s">
        <v>3041</v>
      </c>
      <c r="AH2" s="166" t="s">
        <v>3021</v>
      </c>
      <c r="AI2" s="166" t="s">
        <v>3042</v>
      </c>
      <c r="AJ2" s="166" t="s">
        <v>3043</v>
      </c>
      <c r="AK2" s="166" t="s">
        <v>3044</v>
      </c>
      <c r="AL2" s="177" t="s">
        <v>3045</v>
      </c>
      <c r="AM2" s="176" t="s">
        <v>41</v>
      </c>
      <c r="AN2" s="176" t="s">
        <v>42</v>
      </c>
      <c r="AO2" s="176" t="s">
        <v>43</v>
      </c>
      <c r="AP2" s="176" t="s">
        <v>44</v>
      </c>
      <c r="AQ2" s="176" t="s">
        <v>45</v>
      </c>
      <c r="AR2" s="176" t="s">
        <v>46</v>
      </c>
      <c r="AS2" s="175" t="s">
        <v>3046</v>
      </c>
      <c r="AT2" s="174" t="s">
        <v>3047</v>
      </c>
    </row>
    <row r="3" spans="1:46" ht="15" hidden="1" x14ac:dyDescent="0.2">
      <c r="A3" s="164" t="s">
        <v>3048</v>
      </c>
      <c r="B3" s="164">
        <v>1915</v>
      </c>
      <c r="C3" s="164" t="s">
        <v>237</v>
      </c>
      <c r="D3" s="164">
        <v>100000</v>
      </c>
      <c r="E3" s="164" t="s">
        <v>57</v>
      </c>
      <c r="F3" s="164">
        <v>1915</v>
      </c>
      <c r="G3" s="164" t="s">
        <v>237</v>
      </c>
      <c r="H3" s="164" t="s">
        <v>238</v>
      </c>
      <c r="I3" s="164" t="s">
        <v>60</v>
      </c>
      <c r="J3" s="164" t="s">
        <v>239</v>
      </c>
      <c r="K3" s="164" t="s">
        <v>83</v>
      </c>
      <c r="L3" s="164">
        <v>55253</v>
      </c>
      <c r="M3" s="164" t="s">
        <v>240</v>
      </c>
      <c r="N3" s="164">
        <v>2.33</v>
      </c>
      <c r="O3" s="164">
        <v>183548</v>
      </c>
      <c r="P3" s="164">
        <v>4211</v>
      </c>
      <c r="Q3" s="164">
        <v>7518</v>
      </c>
      <c r="AA3" s="168">
        <v>195277</v>
      </c>
      <c r="AB3" s="167">
        <v>194858</v>
      </c>
      <c r="AC3" s="164" t="s">
        <v>241</v>
      </c>
      <c r="AD3" s="164" t="s">
        <v>242</v>
      </c>
      <c r="AE3" s="164" t="s">
        <v>243</v>
      </c>
      <c r="AG3" s="164" t="s">
        <v>67</v>
      </c>
      <c r="AH3" s="164" t="s">
        <v>244</v>
      </c>
      <c r="AI3" s="164" t="s">
        <v>83</v>
      </c>
      <c r="AJ3" s="164" t="s">
        <v>269</v>
      </c>
      <c r="AK3" s="164">
        <v>55253</v>
      </c>
      <c r="AL3" s="170">
        <v>0</v>
      </c>
      <c r="AM3" s="169">
        <f t="shared" ref="AM3:AM9" si="0">AA3*AL3</f>
        <v>0</v>
      </c>
      <c r="AN3" s="169">
        <f t="shared" ref="AN3:AN9" si="1">AB3*AL3</f>
        <v>0</v>
      </c>
      <c r="AO3" s="164">
        <v>0</v>
      </c>
      <c r="AP3" s="164">
        <v>0</v>
      </c>
      <c r="AQ3" s="164">
        <v>0</v>
      </c>
      <c r="AR3" s="164">
        <v>0</v>
      </c>
      <c r="AS3" s="164"/>
    </row>
    <row r="4" spans="1:46" ht="15" hidden="1" x14ac:dyDescent="0.2">
      <c r="A4" s="164" t="s">
        <v>3049</v>
      </c>
      <c r="B4" s="164">
        <v>1620</v>
      </c>
      <c r="C4" s="164" t="s">
        <v>3050</v>
      </c>
      <c r="D4" s="164">
        <v>200001</v>
      </c>
      <c r="E4" s="164" t="s">
        <v>3051</v>
      </c>
      <c r="F4" s="164">
        <v>1620</v>
      </c>
      <c r="G4" s="164" t="s">
        <v>1913</v>
      </c>
      <c r="H4" s="164" t="s">
        <v>103</v>
      </c>
      <c r="I4" s="164" t="s">
        <v>60</v>
      </c>
      <c r="J4" s="164" t="s">
        <v>61</v>
      </c>
      <c r="K4" s="164" t="s">
        <v>62</v>
      </c>
      <c r="L4" s="164">
        <v>55450</v>
      </c>
      <c r="M4" s="164" t="s">
        <v>3052</v>
      </c>
      <c r="N4" s="164">
        <v>-19</v>
      </c>
      <c r="O4" s="164">
        <v>-1955418</v>
      </c>
      <c r="P4" s="164">
        <v>-815253</v>
      </c>
      <c r="Q4" s="164">
        <v>-317787</v>
      </c>
      <c r="R4" s="164">
        <v>-5100</v>
      </c>
      <c r="S4" s="164">
        <v>-855170</v>
      </c>
      <c r="T4" s="164">
        <v>-56170</v>
      </c>
      <c r="U4" s="164">
        <v>-1190</v>
      </c>
      <c r="V4" s="164">
        <v>-1000</v>
      </c>
      <c r="AA4" s="168">
        <v>-4007088</v>
      </c>
      <c r="AB4" s="167">
        <v>-3495477</v>
      </c>
      <c r="AC4" s="164" t="s">
        <v>3053</v>
      </c>
      <c r="AD4" s="164" t="s">
        <v>3054</v>
      </c>
      <c r="AE4" s="164" t="s">
        <v>3055</v>
      </c>
      <c r="AG4" s="164" t="s">
        <v>67</v>
      </c>
      <c r="AH4" s="164" t="s">
        <v>3056</v>
      </c>
      <c r="AI4" s="164" t="s">
        <v>133</v>
      </c>
      <c r="AJ4" s="164" t="s">
        <v>177</v>
      </c>
      <c r="AK4" s="164">
        <v>55450</v>
      </c>
      <c r="AL4" s="170">
        <v>0</v>
      </c>
      <c r="AM4" s="169">
        <f t="shared" si="0"/>
        <v>0</v>
      </c>
      <c r="AN4" s="169">
        <f t="shared" si="1"/>
        <v>0</v>
      </c>
      <c r="AO4" s="164" t="s">
        <v>69</v>
      </c>
      <c r="AP4" s="164" t="s">
        <v>69</v>
      </c>
      <c r="AQ4" s="164" t="s">
        <v>69</v>
      </c>
      <c r="AR4" s="164">
        <v>0</v>
      </c>
      <c r="AS4" s="164"/>
    </row>
    <row r="5" spans="1:46" ht="15" hidden="1" x14ac:dyDescent="0.2">
      <c r="A5" s="164" t="s">
        <v>3057</v>
      </c>
      <c r="B5" s="164">
        <v>1216</v>
      </c>
      <c r="C5" s="164" t="s">
        <v>1277</v>
      </c>
      <c r="D5" s="164">
        <v>100000</v>
      </c>
      <c r="E5" s="164" t="s">
        <v>57</v>
      </c>
      <c r="F5" s="164">
        <v>1216</v>
      </c>
      <c r="G5" s="164" t="s">
        <v>1277</v>
      </c>
      <c r="H5" s="164" t="s">
        <v>103</v>
      </c>
      <c r="I5" s="164" t="s">
        <v>60</v>
      </c>
      <c r="J5" s="164" t="s">
        <v>104</v>
      </c>
      <c r="K5" s="164" t="s">
        <v>83</v>
      </c>
      <c r="L5" s="164">
        <v>55800</v>
      </c>
      <c r="M5" s="164" t="s">
        <v>3058</v>
      </c>
      <c r="N5" s="164">
        <v>1</v>
      </c>
      <c r="O5" s="164">
        <v>118317</v>
      </c>
      <c r="P5" s="164">
        <v>21062</v>
      </c>
      <c r="Q5" s="164">
        <v>10795</v>
      </c>
      <c r="AA5" s="168">
        <v>150174</v>
      </c>
      <c r="AC5" s="164" t="s">
        <v>3059</v>
      </c>
      <c r="AD5" s="164" t="s">
        <v>3060</v>
      </c>
      <c r="AE5" s="164" t="s">
        <v>3061</v>
      </c>
      <c r="AG5" s="164" t="s">
        <v>67</v>
      </c>
      <c r="AH5" s="164" t="s">
        <v>3062</v>
      </c>
      <c r="AI5" s="164" t="s">
        <v>133</v>
      </c>
      <c r="AJ5" s="164" t="s">
        <v>177</v>
      </c>
      <c r="AK5" s="164" t="e">
        <v>#N/A</v>
      </c>
      <c r="AL5" s="170">
        <v>0</v>
      </c>
      <c r="AM5" s="169">
        <f t="shared" si="0"/>
        <v>0</v>
      </c>
      <c r="AN5" s="169">
        <f t="shared" si="1"/>
        <v>0</v>
      </c>
      <c r="AO5" s="164" t="s">
        <v>69</v>
      </c>
      <c r="AP5" s="164" t="s">
        <v>69</v>
      </c>
      <c r="AQ5" s="164" t="s">
        <v>69</v>
      </c>
      <c r="AR5" s="164">
        <v>0</v>
      </c>
      <c r="AS5" s="164"/>
    </row>
    <row r="6" spans="1:46" ht="15" hidden="1" x14ac:dyDescent="0.2">
      <c r="A6" s="164" t="s">
        <v>3063</v>
      </c>
      <c r="B6" s="164">
        <v>9912</v>
      </c>
      <c r="C6" s="164" t="s">
        <v>102</v>
      </c>
      <c r="D6" s="164">
        <v>100000</v>
      </c>
      <c r="E6" s="164" t="s">
        <v>57</v>
      </c>
      <c r="F6" s="164">
        <v>9912</v>
      </c>
      <c r="G6" s="164" t="s">
        <v>102</v>
      </c>
      <c r="H6" s="164" t="s">
        <v>245</v>
      </c>
      <c r="I6" s="164" t="s">
        <v>83</v>
      </c>
      <c r="J6" s="164" t="s">
        <v>160</v>
      </c>
      <c r="K6" s="164" t="s">
        <v>83</v>
      </c>
      <c r="L6" s="164">
        <v>55853</v>
      </c>
      <c r="M6" s="164" t="s">
        <v>246</v>
      </c>
      <c r="S6" s="164">
        <v>90000</v>
      </c>
      <c r="AA6" s="164">
        <v>90000</v>
      </c>
      <c r="AB6" s="164"/>
      <c r="AC6" s="164" t="s">
        <v>247</v>
      </c>
      <c r="AD6" s="164" t="s">
        <v>248</v>
      </c>
      <c r="AE6" s="164" t="s">
        <v>249</v>
      </c>
      <c r="AG6" s="164" t="s">
        <v>94</v>
      </c>
      <c r="AH6" s="164" t="s">
        <v>69</v>
      </c>
      <c r="AI6" s="164" t="s">
        <v>83</v>
      </c>
      <c r="AJ6" s="164" t="s">
        <v>269</v>
      </c>
      <c r="AK6" s="164">
        <v>55853</v>
      </c>
      <c r="AL6" s="170">
        <v>0</v>
      </c>
      <c r="AM6" s="169">
        <f t="shared" si="0"/>
        <v>0</v>
      </c>
      <c r="AN6" s="169">
        <f t="shared" si="1"/>
        <v>0</v>
      </c>
      <c r="AO6" s="164" t="s">
        <v>69</v>
      </c>
      <c r="AP6" s="164" t="s">
        <v>69</v>
      </c>
      <c r="AQ6" s="164" t="s">
        <v>69</v>
      </c>
      <c r="AR6" s="164">
        <v>0</v>
      </c>
      <c r="AS6" s="164"/>
    </row>
    <row r="7" spans="1:46" ht="15" hidden="1" x14ac:dyDescent="0.2">
      <c r="A7" s="164" t="s">
        <v>232</v>
      </c>
      <c r="B7" s="164">
        <v>1912</v>
      </c>
      <c r="C7" s="164" t="s">
        <v>471</v>
      </c>
      <c r="D7" s="164">
        <v>100000</v>
      </c>
      <c r="E7" s="164" t="s">
        <v>57</v>
      </c>
      <c r="F7" s="164">
        <v>1912</v>
      </c>
      <c r="G7" s="164" t="s">
        <v>471</v>
      </c>
      <c r="H7" s="164" t="s">
        <v>103</v>
      </c>
      <c r="I7" s="164" t="s">
        <v>83</v>
      </c>
      <c r="J7" s="164" t="s">
        <v>61</v>
      </c>
      <c r="K7" s="164" t="s">
        <v>83</v>
      </c>
      <c r="L7" s="164">
        <v>55854</v>
      </c>
      <c r="M7" s="164" t="s">
        <v>3064</v>
      </c>
      <c r="N7" s="164">
        <v>37</v>
      </c>
      <c r="O7" s="164">
        <v>-992662</v>
      </c>
      <c r="P7" s="164">
        <v>1312939</v>
      </c>
      <c r="Q7" s="164">
        <v>864520</v>
      </c>
      <c r="AA7" s="168">
        <v>1184797</v>
      </c>
      <c r="AC7" s="164" t="s">
        <v>3065</v>
      </c>
      <c r="AD7" s="164" t="s">
        <v>3066</v>
      </c>
      <c r="AE7" s="164" t="s">
        <v>3067</v>
      </c>
      <c r="AG7" s="164" t="s">
        <v>67</v>
      </c>
      <c r="AH7" s="164" t="s">
        <v>3068</v>
      </c>
      <c r="AI7" s="164" t="s">
        <v>83</v>
      </c>
      <c r="AJ7" s="164" t="s">
        <v>177</v>
      </c>
      <c r="AK7" s="164" t="e">
        <v>#N/A</v>
      </c>
      <c r="AL7" s="170">
        <v>0</v>
      </c>
      <c r="AM7" s="169">
        <f t="shared" si="0"/>
        <v>0</v>
      </c>
      <c r="AN7" s="169">
        <f t="shared" si="1"/>
        <v>0</v>
      </c>
      <c r="AO7" s="164" t="s">
        <v>69</v>
      </c>
      <c r="AP7" s="164" t="s">
        <v>69</v>
      </c>
      <c r="AQ7" s="164" t="s">
        <v>69</v>
      </c>
      <c r="AR7" s="164">
        <v>0</v>
      </c>
      <c r="AS7" s="164"/>
    </row>
    <row r="8" spans="1:46" ht="15" hidden="1" x14ac:dyDescent="0.2">
      <c r="A8" s="164" t="s">
        <v>3048</v>
      </c>
      <c r="B8" s="164">
        <v>1915</v>
      </c>
      <c r="C8" s="164" t="s">
        <v>237</v>
      </c>
      <c r="D8" s="164">
        <v>100000</v>
      </c>
      <c r="E8" s="164" t="s">
        <v>57</v>
      </c>
      <c r="F8" s="164">
        <v>1915</v>
      </c>
      <c r="G8" s="164" t="s">
        <v>237</v>
      </c>
      <c r="H8" s="164" t="s">
        <v>72</v>
      </c>
      <c r="I8" s="164" t="s">
        <v>60</v>
      </c>
      <c r="J8" s="164" t="s">
        <v>61</v>
      </c>
      <c r="K8" s="164" t="s">
        <v>83</v>
      </c>
      <c r="L8" s="164">
        <v>55860</v>
      </c>
      <c r="M8" s="164" t="s">
        <v>251</v>
      </c>
      <c r="S8" s="164">
        <v>11897</v>
      </c>
      <c r="AA8" s="164">
        <v>11897</v>
      </c>
      <c r="AB8" s="164"/>
      <c r="AC8" s="164" t="s">
        <v>252</v>
      </c>
      <c r="AD8" s="164" t="s">
        <v>253</v>
      </c>
      <c r="AE8" s="164" t="s">
        <v>254</v>
      </c>
      <c r="AG8" s="164" t="s">
        <v>94</v>
      </c>
      <c r="AH8" s="164" t="s">
        <v>255</v>
      </c>
      <c r="AI8" s="164" t="s">
        <v>83</v>
      </c>
      <c r="AJ8" s="164" t="s">
        <v>269</v>
      </c>
      <c r="AK8" s="164">
        <v>55860</v>
      </c>
      <c r="AL8" s="170">
        <v>0</v>
      </c>
      <c r="AM8" s="169">
        <f t="shared" si="0"/>
        <v>0</v>
      </c>
      <c r="AN8" s="169">
        <f t="shared" si="1"/>
        <v>0</v>
      </c>
      <c r="AO8" s="164" t="s">
        <v>69</v>
      </c>
      <c r="AP8" s="164" t="s">
        <v>69</v>
      </c>
      <c r="AQ8" s="164" t="s">
        <v>69</v>
      </c>
      <c r="AR8" s="164">
        <v>0</v>
      </c>
      <c r="AS8" s="164"/>
    </row>
    <row r="9" spans="1:46" ht="15" hidden="1" x14ac:dyDescent="0.2">
      <c r="A9" s="164" t="s">
        <v>3048</v>
      </c>
      <c r="B9" s="164">
        <v>1915</v>
      </c>
      <c r="C9" s="164" t="s">
        <v>237</v>
      </c>
      <c r="D9" s="164">
        <v>100000</v>
      </c>
      <c r="E9" s="164" t="s">
        <v>57</v>
      </c>
      <c r="F9" s="164">
        <v>1915</v>
      </c>
      <c r="G9" s="164" t="s">
        <v>237</v>
      </c>
      <c r="H9" s="164" t="s">
        <v>103</v>
      </c>
      <c r="I9" s="164" t="s">
        <v>60</v>
      </c>
      <c r="J9" s="164" t="s">
        <v>61</v>
      </c>
      <c r="K9" s="164" t="s">
        <v>83</v>
      </c>
      <c r="L9" s="164">
        <v>55960</v>
      </c>
      <c r="M9" s="164" t="s">
        <v>256</v>
      </c>
      <c r="S9" s="164">
        <v>15000</v>
      </c>
      <c r="AA9" s="164">
        <v>15000</v>
      </c>
      <c r="AB9" s="164"/>
      <c r="AC9" s="164" t="s">
        <v>257</v>
      </c>
      <c r="AD9" s="164" t="s">
        <v>258</v>
      </c>
      <c r="AE9" s="164" t="s">
        <v>259</v>
      </c>
      <c r="AG9" s="164" t="s">
        <v>67</v>
      </c>
      <c r="AH9" s="164" t="s">
        <v>260</v>
      </c>
      <c r="AI9" s="164" t="s">
        <v>83</v>
      </c>
      <c r="AJ9" s="164" t="s">
        <v>269</v>
      </c>
      <c r="AK9" s="164">
        <v>55960</v>
      </c>
      <c r="AL9" s="170">
        <v>0</v>
      </c>
      <c r="AM9" s="169">
        <f t="shared" si="0"/>
        <v>0</v>
      </c>
      <c r="AN9" s="169">
        <f t="shared" si="1"/>
        <v>0</v>
      </c>
      <c r="AO9" s="164" t="s">
        <v>69</v>
      </c>
      <c r="AP9" s="164" t="s">
        <v>69</v>
      </c>
      <c r="AQ9" s="164" t="s">
        <v>69</v>
      </c>
      <c r="AR9" s="164">
        <v>0</v>
      </c>
      <c r="AS9" s="164"/>
    </row>
    <row r="10" spans="1:46" ht="15" hidden="1" x14ac:dyDescent="0.2">
      <c r="A10" s="164" t="s">
        <v>3063</v>
      </c>
      <c r="B10" s="164">
        <v>1314</v>
      </c>
      <c r="C10" s="164" t="s">
        <v>261</v>
      </c>
      <c r="D10" s="164">
        <v>100000</v>
      </c>
      <c r="E10" s="164" t="s">
        <v>57</v>
      </c>
      <c r="F10" s="164">
        <v>1314</v>
      </c>
      <c r="G10" s="164" t="s">
        <v>261</v>
      </c>
      <c r="H10" s="164" t="s">
        <v>238</v>
      </c>
      <c r="I10" s="164" t="s">
        <v>60</v>
      </c>
      <c r="J10" s="164" t="s">
        <v>262</v>
      </c>
      <c r="K10" s="164" t="s">
        <v>263</v>
      </c>
      <c r="L10" s="164">
        <v>56368</v>
      </c>
      <c r="M10" s="164" t="s">
        <v>264</v>
      </c>
      <c r="T10" s="164">
        <v>40000</v>
      </c>
      <c r="AA10" s="164">
        <v>40000</v>
      </c>
      <c r="AB10" s="164"/>
      <c r="AC10" s="164" t="s">
        <v>265</v>
      </c>
      <c r="AD10" s="164" t="s">
        <v>266</v>
      </c>
      <c r="AE10" s="164" t="s">
        <v>267</v>
      </c>
      <c r="AG10" s="164" t="s">
        <v>67</v>
      </c>
      <c r="AH10" s="164" t="s">
        <v>268</v>
      </c>
      <c r="AI10" s="164" t="s">
        <v>179</v>
      </c>
      <c r="AJ10" s="164" t="s">
        <v>269</v>
      </c>
      <c r="AK10" s="164">
        <v>56368</v>
      </c>
      <c r="AL10" s="170">
        <v>1</v>
      </c>
      <c r="AM10" s="169">
        <f t="shared" ref="AM10:AM73" si="2">AA10*AL10</f>
        <v>40000</v>
      </c>
      <c r="AN10" s="169">
        <f t="shared" ref="AN10:AN73" si="3">AB10*AL10</f>
        <v>0</v>
      </c>
      <c r="AO10" s="164" t="s">
        <v>79</v>
      </c>
      <c r="AP10" s="164">
        <v>3.3</v>
      </c>
      <c r="AQ10" s="164" t="s">
        <v>81</v>
      </c>
      <c r="AR10" s="164">
        <v>0</v>
      </c>
      <c r="AS10" s="164"/>
    </row>
    <row r="11" spans="1:46" ht="15" hidden="1" x14ac:dyDescent="0.2">
      <c r="A11" s="164" t="s">
        <v>3049</v>
      </c>
      <c r="B11" s="164">
        <v>2112</v>
      </c>
      <c r="C11" s="164" t="s">
        <v>150</v>
      </c>
      <c r="D11" s="164">
        <v>720057</v>
      </c>
      <c r="E11" s="164" t="s">
        <v>149</v>
      </c>
      <c r="F11" s="164">
        <v>2112</v>
      </c>
      <c r="G11" s="164" t="s">
        <v>150</v>
      </c>
      <c r="H11" s="164" t="s">
        <v>103</v>
      </c>
      <c r="I11" s="164" t="s">
        <v>83</v>
      </c>
      <c r="J11" s="164" t="s">
        <v>61</v>
      </c>
      <c r="K11" s="164" t="s">
        <v>83</v>
      </c>
      <c r="L11" s="164">
        <v>56523</v>
      </c>
      <c r="M11" s="164" t="s">
        <v>3069</v>
      </c>
      <c r="N11" s="164">
        <v>1</v>
      </c>
      <c r="O11" s="164">
        <v>138969</v>
      </c>
      <c r="P11" s="164">
        <v>23408</v>
      </c>
      <c r="Q11" s="164">
        <v>11352</v>
      </c>
      <c r="R11" s="164">
        <v>4636</v>
      </c>
      <c r="AA11" s="168">
        <v>178365</v>
      </c>
      <c r="AC11" s="164" t="s">
        <v>3070</v>
      </c>
      <c r="AD11" s="164" t="s">
        <v>3071</v>
      </c>
      <c r="AE11" s="164" t="s">
        <v>3072</v>
      </c>
      <c r="AG11" s="164" t="s">
        <v>94</v>
      </c>
      <c r="AH11" s="164" t="s">
        <v>69</v>
      </c>
      <c r="AI11" s="164" t="s">
        <v>83</v>
      </c>
      <c r="AJ11" s="164" t="s">
        <v>177</v>
      </c>
      <c r="AK11" s="164">
        <v>56523</v>
      </c>
      <c r="AL11" s="170">
        <v>1</v>
      </c>
      <c r="AM11" s="169">
        <f t="shared" si="2"/>
        <v>178365</v>
      </c>
      <c r="AN11" s="169">
        <f t="shared" si="3"/>
        <v>0</v>
      </c>
      <c r="AO11" s="164" t="s">
        <v>382</v>
      </c>
      <c r="AP11" s="164" t="s">
        <v>382</v>
      </c>
      <c r="AQ11" s="164" t="s">
        <v>156</v>
      </c>
      <c r="AR11" s="164">
        <v>0</v>
      </c>
      <c r="AS11" s="164"/>
    </row>
    <row r="12" spans="1:46" ht="15" hidden="1" x14ac:dyDescent="0.2">
      <c r="A12" s="164" t="s">
        <v>3049</v>
      </c>
      <c r="B12" s="164">
        <v>2112</v>
      </c>
      <c r="C12" s="164" t="s">
        <v>150</v>
      </c>
      <c r="D12" s="164">
        <v>720057</v>
      </c>
      <c r="E12" s="164" t="s">
        <v>149</v>
      </c>
      <c r="F12" s="164">
        <v>2112</v>
      </c>
      <c r="G12" s="164" t="s">
        <v>150</v>
      </c>
      <c r="H12" s="164" t="s">
        <v>238</v>
      </c>
      <c r="I12" s="164" t="s">
        <v>83</v>
      </c>
      <c r="J12" s="164" t="s">
        <v>61</v>
      </c>
      <c r="K12" s="164" t="s">
        <v>284</v>
      </c>
      <c r="L12" s="164">
        <v>56528</v>
      </c>
      <c r="M12" s="164" t="s">
        <v>3073</v>
      </c>
      <c r="T12" s="164">
        <v>280000</v>
      </c>
      <c r="AA12" s="168">
        <v>280000</v>
      </c>
      <c r="AC12" s="164" t="s">
        <v>3074</v>
      </c>
      <c r="AD12" s="164" t="s">
        <v>3075</v>
      </c>
      <c r="AE12" s="164" t="s">
        <v>3076</v>
      </c>
      <c r="AG12" s="164" t="s">
        <v>67</v>
      </c>
      <c r="AH12" s="164" t="s">
        <v>3077</v>
      </c>
      <c r="AI12" s="164" t="s">
        <v>83</v>
      </c>
      <c r="AJ12" s="164" t="s">
        <v>177</v>
      </c>
      <c r="AK12" s="164">
        <v>56528</v>
      </c>
      <c r="AL12" s="170">
        <v>0.1</v>
      </c>
      <c r="AM12" s="169">
        <f t="shared" si="2"/>
        <v>28000</v>
      </c>
      <c r="AN12" s="169">
        <f t="shared" si="3"/>
        <v>0</v>
      </c>
      <c r="AO12" s="164" t="s">
        <v>79</v>
      </c>
      <c r="AP12" s="164" t="s">
        <v>1414</v>
      </c>
      <c r="AQ12" s="164" t="s">
        <v>156</v>
      </c>
      <c r="AR12" s="164">
        <v>0</v>
      </c>
      <c r="AS12" s="164"/>
    </row>
    <row r="13" spans="1:46" ht="15" hidden="1" x14ac:dyDescent="0.2">
      <c r="A13" s="164" t="s">
        <v>3049</v>
      </c>
      <c r="B13" s="164">
        <v>2112</v>
      </c>
      <c r="C13" s="164" t="s">
        <v>150</v>
      </c>
      <c r="D13" s="164">
        <v>720057</v>
      </c>
      <c r="E13" s="164" t="s">
        <v>149</v>
      </c>
      <c r="F13" s="164">
        <v>2112</v>
      </c>
      <c r="G13" s="164" t="s">
        <v>150</v>
      </c>
      <c r="H13" s="164" t="s">
        <v>72</v>
      </c>
      <c r="I13" s="164" t="s">
        <v>83</v>
      </c>
      <c r="J13" s="164" t="s">
        <v>61</v>
      </c>
      <c r="K13" s="164" t="s">
        <v>284</v>
      </c>
      <c r="L13" s="164">
        <v>56589</v>
      </c>
      <c r="M13" s="164" t="s">
        <v>3078</v>
      </c>
      <c r="T13" s="164">
        <v>160000</v>
      </c>
      <c r="AA13" s="168">
        <v>160000</v>
      </c>
      <c r="AC13" s="164" t="s">
        <v>3079</v>
      </c>
      <c r="AD13" s="164" t="s">
        <v>3080</v>
      </c>
      <c r="AE13" s="164" t="s">
        <v>3081</v>
      </c>
      <c r="AG13" s="164" t="s">
        <v>94</v>
      </c>
      <c r="AH13" s="164" t="s">
        <v>69</v>
      </c>
      <c r="AI13" s="164" t="s">
        <v>83</v>
      </c>
      <c r="AJ13" s="164" t="s">
        <v>177</v>
      </c>
      <c r="AK13" s="164">
        <v>56589</v>
      </c>
      <c r="AL13" s="170">
        <v>0</v>
      </c>
      <c r="AM13" s="169">
        <f t="shared" si="2"/>
        <v>0</v>
      </c>
      <c r="AN13" s="169">
        <f t="shared" si="3"/>
        <v>0</v>
      </c>
      <c r="AO13" s="164" t="s">
        <v>69</v>
      </c>
      <c r="AP13" s="164" t="s">
        <v>69</v>
      </c>
      <c r="AQ13" s="164" t="s">
        <v>69</v>
      </c>
      <c r="AR13" s="164">
        <v>0</v>
      </c>
      <c r="AS13" s="164"/>
    </row>
    <row r="14" spans="1:46" ht="15" hidden="1" x14ac:dyDescent="0.2">
      <c r="A14" s="164" t="s">
        <v>3049</v>
      </c>
      <c r="B14" s="164">
        <v>1619</v>
      </c>
      <c r="C14" s="164" t="s">
        <v>3082</v>
      </c>
      <c r="D14" s="164">
        <v>100000</v>
      </c>
      <c r="E14" s="164" t="s">
        <v>57</v>
      </c>
      <c r="F14" s="164">
        <v>1619</v>
      </c>
      <c r="G14" s="164" t="s">
        <v>270</v>
      </c>
      <c r="H14" s="164" t="s">
        <v>238</v>
      </c>
      <c r="I14" s="164" t="s">
        <v>60</v>
      </c>
      <c r="J14" s="164" t="s">
        <v>104</v>
      </c>
      <c r="K14" s="164" t="s">
        <v>271</v>
      </c>
      <c r="L14" s="164">
        <v>56606</v>
      </c>
      <c r="M14" s="164" t="s">
        <v>272</v>
      </c>
      <c r="N14" s="164">
        <v>1</v>
      </c>
      <c r="O14" s="164">
        <v>171355</v>
      </c>
      <c r="P14" s="164">
        <v>32406</v>
      </c>
      <c r="Q14" s="164">
        <v>12225</v>
      </c>
      <c r="AA14" s="164">
        <v>215986</v>
      </c>
      <c r="AB14" s="164"/>
      <c r="AC14" s="164" t="s">
        <v>273</v>
      </c>
      <c r="AD14" s="164" t="s">
        <v>274</v>
      </c>
      <c r="AE14" s="164" t="s">
        <v>275</v>
      </c>
      <c r="AG14" s="164" t="s">
        <v>67</v>
      </c>
      <c r="AH14" s="164" t="s">
        <v>276</v>
      </c>
      <c r="AI14" s="164" t="s">
        <v>277</v>
      </c>
      <c r="AJ14" s="164" t="s">
        <v>269</v>
      </c>
      <c r="AK14" s="164">
        <v>56606</v>
      </c>
      <c r="AL14" s="170">
        <v>0</v>
      </c>
      <c r="AM14" s="169">
        <f t="shared" si="2"/>
        <v>0</v>
      </c>
      <c r="AN14" s="169">
        <f t="shared" si="3"/>
        <v>0</v>
      </c>
      <c r="AO14" s="164" t="s">
        <v>69</v>
      </c>
      <c r="AP14" s="164" t="s">
        <v>69</v>
      </c>
      <c r="AQ14" s="164" t="s">
        <v>69</v>
      </c>
      <c r="AR14" s="164">
        <v>0</v>
      </c>
      <c r="AS14" s="164"/>
    </row>
    <row r="15" spans="1:46" ht="15" hidden="1" x14ac:dyDescent="0.2">
      <c r="A15" s="164" t="s">
        <v>3049</v>
      </c>
      <c r="B15" s="164">
        <v>1619</v>
      </c>
      <c r="C15" s="164" t="s">
        <v>3082</v>
      </c>
      <c r="D15" s="164">
        <v>100000</v>
      </c>
      <c r="E15" s="164" t="s">
        <v>57</v>
      </c>
      <c r="F15" s="164">
        <v>1619</v>
      </c>
      <c r="G15" s="164" t="s">
        <v>270</v>
      </c>
      <c r="H15" s="164" t="s">
        <v>72</v>
      </c>
      <c r="I15" s="164" t="s">
        <v>60</v>
      </c>
      <c r="J15" s="164" t="s">
        <v>104</v>
      </c>
      <c r="K15" s="164" t="s">
        <v>271</v>
      </c>
      <c r="L15" s="164">
        <v>56607</v>
      </c>
      <c r="M15" s="164" t="s">
        <v>3083</v>
      </c>
      <c r="S15" s="164">
        <v>200000</v>
      </c>
      <c r="AA15" s="168">
        <v>200000</v>
      </c>
      <c r="AC15" s="164" t="s">
        <v>3084</v>
      </c>
      <c r="AD15" s="164" t="s">
        <v>3085</v>
      </c>
      <c r="AE15" s="164" t="s">
        <v>3086</v>
      </c>
      <c r="AG15" s="164" t="s">
        <v>67</v>
      </c>
      <c r="AH15" s="164" t="s">
        <v>3087</v>
      </c>
      <c r="AI15" s="164" t="s">
        <v>277</v>
      </c>
      <c r="AJ15" s="164" t="s">
        <v>177</v>
      </c>
      <c r="AK15" s="164" t="e">
        <v>#N/A</v>
      </c>
      <c r="AL15" s="170">
        <v>0</v>
      </c>
      <c r="AM15" s="169">
        <f t="shared" si="2"/>
        <v>0</v>
      </c>
      <c r="AN15" s="169">
        <f t="shared" si="3"/>
        <v>0</v>
      </c>
      <c r="AO15" s="164" t="s">
        <v>69</v>
      </c>
      <c r="AP15" s="164" t="s">
        <v>69</v>
      </c>
      <c r="AQ15" s="164" t="s">
        <v>69</v>
      </c>
      <c r="AR15" s="164">
        <v>0</v>
      </c>
      <c r="AS15" s="164"/>
    </row>
    <row r="16" spans="1:46" ht="15" hidden="1" x14ac:dyDescent="0.2">
      <c r="A16" s="164" t="s">
        <v>3049</v>
      </c>
      <c r="B16" s="164">
        <v>1619</v>
      </c>
      <c r="C16" s="164" t="s">
        <v>3082</v>
      </c>
      <c r="D16" s="164">
        <v>100000</v>
      </c>
      <c r="E16" s="164" t="s">
        <v>57</v>
      </c>
      <c r="F16" s="164">
        <v>1619</v>
      </c>
      <c r="G16" s="164" t="s">
        <v>270</v>
      </c>
      <c r="H16" s="164" t="s">
        <v>302</v>
      </c>
      <c r="I16" s="164" t="s">
        <v>622</v>
      </c>
      <c r="J16" s="164" t="s">
        <v>61</v>
      </c>
      <c r="K16" s="164" t="s">
        <v>271</v>
      </c>
      <c r="L16" s="164">
        <v>56608</v>
      </c>
      <c r="M16" s="164" t="s">
        <v>3088</v>
      </c>
      <c r="S16" s="164">
        <v>60000</v>
      </c>
      <c r="AA16" s="168">
        <v>60000</v>
      </c>
      <c r="AC16" s="164" t="s">
        <v>3089</v>
      </c>
      <c r="AD16" s="164" t="s">
        <v>3090</v>
      </c>
      <c r="AE16" s="164" t="s">
        <v>3091</v>
      </c>
      <c r="AG16" s="164" t="s">
        <v>67</v>
      </c>
      <c r="AH16" s="164" t="s">
        <v>3092</v>
      </c>
      <c r="AI16" s="164" t="s">
        <v>179</v>
      </c>
      <c r="AJ16" s="164" t="s">
        <v>177</v>
      </c>
      <c r="AK16" s="164" t="e">
        <v>#N/A</v>
      </c>
      <c r="AL16" s="170">
        <v>0</v>
      </c>
      <c r="AM16" s="169">
        <f t="shared" si="2"/>
        <v>0</v>
      </c>
      <c r="AN16" s="169">
        <f t="shared" si="3"/>
        <v>0</v>
      </c>
      <c r="AO16" s="164" t="s">
        <v>69</v>
      </c>
      <c r="AP16" s="164" t="s">
        <v>69</v>
      </c>
      <c r="AQ16" s="164" t="s">
        <v>69</v>
      </c>
      <c r="AR16" s="164">
        <v>0</v>
      </c>
      <c r="AS16" s="164"/>
    </row>
    <row r="17" spans="1:45" ht="15" hidden="1" x14ac:dyDescent="0.2">
      <c r="A17" s="164" t="s">
        <v>3049</v>
      </c>
      <c r="B17" s="164">
        <v>1619</v>
      </c>
      <c r="C17" s="164" t="s">
        <v>3082</v>
      </c>
      <c r="D17" s="164">
        <v>100000</v>
      </c>
      <c r="E17" s="164" t="s">
        <v>57</v>
      </c>
      <c r="F17" s="164">
        <v>1619</v>
      </c>
      <c r="G17" s="164" t="s">
        <v>270</v>
      </c>
      <c r="H17" s="164" t="s">
        <v>103</v>
      </c>
      <c r="I17" s="164" t="s">
        <v>60</v>
      </c>
      <c r="J17" s="164" t="s">
        <v>61</v>
      </c>
      <c r="K17" s="164" t="s">
        <v>62</v>
      </c>
      <c r="L17" s="164">
        <v>56609</v>
      </c>
      <c r="M17" s="164" t="s">
        <v>3093</v>
      </c>
      <c r="N17" s="164">
        <v>19</v>
      </c>
      <c r="O17" s="164">
        <v>1821343</v>
      </c>
      <c r="P17" s="164">
        <v>342799</v>
      </c>
      <c r="Q17" s="164">
        <v>192663</v>
      </c>
      <c r="R17" s="164">
        <v>5100</v>
      </c>
      <c r="S17" s="164">
        <v>570036</v>
      </c>
      <c r="T17" s="164">
        <v>56170</v>
      </c>
      <c r="U17" s="164">
        <v>1190</v>
      </c>
      <c r="V17" s="164">
        <v>1000</v>
      </c>
      <c r="AA17" s="168">
        <v>2990301</v>
      </c>
      <c r="AB17" s="167">
        <v>3210393</v>
      </c>
      <c r="AC17" s="164" t="s">
        <v>3094</v>
      </c>
      <c r="AD17" s="164" t="s">
        <v>3054</v>
      </c>
      <c r="AE17" s="164" t="s">
        <v>3095</v>
      </c>
      <c r="AG17" s="164" t="s">
        <v>67</v>
      </c>
      <c r="AH17" s="164" t="s">
        <v>3096</v>
      </c>
      <c r="AI17" s="164" t="s">
        <v>133</v>
      </c>
      <c r="AJ17" s="164" t="s">
        <v>177</v>
      </c>
      <c r="AK17" s="164" t="e">
        <v>#N/A</v>
      </c>
      <c r="AL17" s="170">
        <v>0</v>
      </c>
      <c r="AM17" s="169">
        <f t="shared" si="2"/>
        <v>0</v>
      </c>
      <c r="AN17" s="169">
        <f t="shared" si="3"/>
        <v>0</v>
      </c>
      <c r="AO17" s="164" t="s">
        <v>69</v>
      </c>
      <c r="AP17" s="164" t="s">
        <v>69</v>
      </c>
      <c r="AQ17" s="164" t="s">
        <v>69</v>
      </c>
      <c r="AR17" s="164">
        <v>0</v>
      </c>
      <c r="AS17" s="164"/>
    </row>
    <row r="18" spans="1:45" ht="15" hidden="1" x14ac:dyDescent="0.2">
      <c r="A18" s="164" t="s">
        <v>3049</v>
      </c>
      <c r="B18" s="164">
        <v>1619</v>
      </c>
      <c r="C18" s="164" t="s">
        <v>3082</v>
      </c>
      <c r="D18" s="164">
        <v>100000</v>
      </c>
      <c r="E18" s="164" t="s">
        <v>57</v>
      </c>
      <c r="F18" s="164">
        <v>1619</v>
      </c>
      <c r="G18" s="164" t="s">
        <v>270</v>
      </c>
      <c r="H18" s="164" t="s">
        <v>278</v>
      </c>
      <c r="I18" s="164" t="s">
        <v>60</v>
      </c>
      <c r="J18" s="164" t="s">
        <v>279</v>
      </c>
      <c r="K18" s="164" t="s">
        <v>62</v>
      </c>
      <c r="L18" s="164">
        <v>56610</v>
      </c>
      <c r="M18" s="164" t="s">
        <v>280</v>
      </c>
      <c r="N18" s="164">
        <v>0.34</v>
      </c>
      <c r="O18" s="164">
        <v>31349</v>
      </c>
      <c r="P18" s="164">
        <v>460</v>
      </c>
      <c r="Q18" s="164">
        <v>2336</v>
      </c>
      <c r="AA18" s="168">
        <v>34145</v>
      </c>
      <c r="AC18" s="164" t="s">
        <v>281</v>
      </c>
      <c r="AD18" s="164" t="s">
        <v>3097</v>
      </c>
      <c r="AE18" s="164" t="s">
        <v>282</v>
      </c>
      <c r="AG18" s="164" t="s">
        <v>94</v>
      </c>
      <c r="AH18" s="164" t="s">
        <v>283</v>
      </c>
      <c r="AI18" s="164" t="s">
        <v>70</v>
      </c>
      <c r="AJ18" s="164" t="s">
        <v>269</v>
      </c>
      <c r="AK18" s="164">
        <v>56610</v>
      </c>
      <c r="AL18" s="170">
        <v>0</v>
      </c>
      <c r="AM18" s="169">
        <f t="shared" si="2"/>
        <v>0</v>
      </c>
      <c r="AN18" s="169">
        <f t="shared" si="3"/>
        <v>0</v>
      </c>
      <c r="AO18" s="164">
        <v>0</v>
      </c>
      <c r="AP18" s="164">
        <v>0</v>
      </c>
      <c r="AQ18" s="164">
        <v>0</v>
      </c>
      <c r="AR18" s="164">
        <v>0</v>
      </c>
      <c r="AS18" s="164"/>
    </row>
    <row r="19" spans="1:45" ht="15" hidden="1" x14ac:dyDescent="0.2">
      <c r="A19" s="164" t="s">
        <v>3049</v>
      </c>
      <c r="B19" s="164">
        <v>2112</v>
      </c>
      <c r="C19" s="164" t="s">
        <v>150</v>
      </c>
      <c r="D19" s="164">
        <v>720057</v>
      </c>
      <c r="E19" s="164" t="s">
        <v>149</v>
      </c>
      <c r="F19" s="164">
        <v>2112</v>
      </c>
      <c r="G19" s="164" t="s">
        <v>150</v>
      </c>
      <c r="H19" s="164" t="s">
        <v>126</v>
      </c>
      <c r="I19" s="164" t="s">
        <v>83</v>
      </c>
      <c r="J19" s="164" t="s">
        <v>61</v>
      </c>
      <c r="K19" s="164" t="s">
        <v>284</v>
      </c>
      <c r="L19" s="164">
        <v>56612</v>
      </c>
      <c r="M19" s="164" t="s">
        <v>285</v>
      </c>
      <c r="T19" s="164">
        <v>16544</v>
      </c>
      <c r="AA19" s="164">
        <v>16544</v>
      </c>
      <c r="AB19" s="164"/>
      <c r="AC19" s="164" t="s">
        <v>286</v>
      </c>
      <c r="AD19" s="164" t="s">
        <v>287</v>
      </c>
      <c r="AE19" s="164" t="s">
        <v>288</v>
      </c>
      <c r="AG19" s="164" t="s">
        <v>94</v>
      </c>
      <c r="AH19" s="164" t="s">
        <v>69</v>
      </c>
      <c r="AI19" s="164" t="s">
        <v>133</v>
      </c>
      <c r="AJ19" s="164" t="s">
        <v>269</v>
      </c>
      <c r="AK19" s="164">
        <v>56612</v>
      </c>
      <c r="AL19" s="170">
        <v>0</v>
      </c>
      <c r="AM19" s="169">
        <f t="shared" si="2"/>
        <v>0</v>
      </c>
      <c r="AN19" s="169">
        <f t="shared" si="3"/>
        <v>0</v>
      </c>
      <c r="AO19" s="164" t="s">
        <v>69</v>
      </c>
      <c r="AP19" s="164" t="s">
        <v>69</v>
      </c>
      <c r="AQ19" s="164" t="s">
        <v>69</v>
      </c>
      <c r="AR19" s="164">
        <v>0</v>
      </c>
      <c r="AS19" s="164"/>
    </row>
    <row r="20" spans="1:45" ht="15" hidden="1" x14ac:dyDescent="0.2">
      <c r="A20" s="164" t="s">
        <v>3049</v>
      </c>
      <c r="B20" s="164">
        <v>2112</v>
      </c>
      <c r="C20" s="164" t="s">
        <v>150</v>
      </c>
      <c r="D20" s="164">
        <v>720057</v>
      </c>
      <c r="E20" s="164" t="s">
        <v>149</v>
      </c>
      <c r="F20" s="164">
        <v>2112</v>
      </c>
      <c r="G20" s="164" t="s">
        <v>150</v>
      </c>
      <c r="H20" s="164" t="s">
        <v>449</v>
      </c>
      <c r="I20" s="164" t="s">
        <v>83</v>
      </c>
      <c r="J20" s="164" t="s">
        <v>61</v>
      </c>
      <c r="K20" s="164" t="s">
        <v>62</v>
      </c>
      <c r="L20" s="164">
        <v>56613</v>
      </c>
      <c r="M20" s="164" t="s">
        <v>3098</v>
      </c>
      <c r="X20" s="164">
        <v>800000</v>
      </c>
      <c r="AA20" s="168">
        <v>800000</v>
      </c>
      <c r="AC20" s="164" t="s">
        <v>3099</v>
      </c>
      <c r="AD20" s="164" t="s">
        <v>3100</v>
      </c>
      <c r="AE20" s="164" t="s">
        <v>3101</v>
      </c>
      <c r="AG20" s="164" t="s">
        <v>67</v>
      </c>
      <c r="AH20" s="164" t="s">
        <v>3102</v>
      </c>
      <c r="AI20" s="164" t="s">
        <v>70</v>
      </c>
      <c r="AJ20" s="164" t="s">
        <v>177</v>
      </c>
      <c r="AK20" s="164">
        <v>56613</v>
      </c>
      <c r="AL20" s="170">
        <v>0</v>
      </c>
      <c r="AM20" s="169">
        <f t="shared" si="2"/>
        <v>0</v>
      </c>
      <c r="AN20" s="169">
        <f t="shared" si="3"/>
        <v>0</v>
      </c>
      <c r="AO20" s="164" t="s">
        <v>69</v>
      </c>
      <c r="AP20" s="164" t="s">
        <v>69</v>
      </c>
      <c r="AQ20" s="164" t="s">
        <v>69</v>
      </c>
      <c r="AR20" s="164">
        <v>0</v>
      </c>
      <c r="AS20" s="164"/>
    </row>
    <row r="21" spans="1:45" ht="15" hidden="1" x14ac:dyDescent="0.2">
      <c r="A21" s="164" t="s">
        <v>3049</v>
      </c>
      <c r="B21" s="164">
        <v>2112</v>
      </c>
      <c r="C21" s="164" t="s">
        <v>150</v>
      </c>
      <c r="D21" s="164">
        <v>720057</v>
      </c>
      <c r="E21" s="164" t="s">
        <v>149</v>
      </c>
      <c r="F21" s="164">
        <v>2112</v>
      </c>
      <c r="G21" s="164" t="s">
        <v>150</v>
      </c>
      <c r="H21" s="164" t="s">
        <v>59</v>
      </c>
      <c r="I21" s="164" t="s">
        <v>83</v>
      </c>
      <c r="J21" s="164" t="s">
        <v>61</v>
      </c>
      <c r="K21" s="164" t="s">
        <v>284</v>
      </c>
      <c r="L21" s="164">
        <v>56614</v>
      </c>
      <c r="M21" s="164" t="s">
        <v>289</v>
      </c>
      <c r="T21" s="164">
        <v>40000</v>
      </c>
      <c r="AA21" s="164">
        <v>40000</v>
      </c>
      <c r="AB21" s="164"/>
      <c r="AC21" s="164" t="s">
        <v>290</v>
      </c>
      <c r="AD21" s="164" t="s">
        <v>291</v>
      </c>
      <c r="AE21" s="164" t="s">
        <v>292</v>
      </c>
      <c r="AG21" s="164" t="s">
        <v>94</v>
      </c>
      <c r="AH21" s="164" t="s">
        <v>69</v>
      </c>
      <c r="AI21" s="164" t="s">
        <v>83</v>
      </c>
      <c r="AJ21" s="164" t="s">
        <v>269</v>
      </c>
      <c r="AK21" s="164">
        <v>56614</v>
      </c>
      <c r="AL21" s="170">
        <v>0</v>
      </c>
      <c r="AM21" s="169">
        <f t="shared" si="2"/>
        <v>0</v>
      </c>
      <c r="AN21" s="169">
        <f t="shared" si="3"/>
        <v>0</v>
      </c>
      <c r="AO21" s="164" t="s">
        <v>69</v>
      </c>
      <c r="AP21" s="164" t="s">
        <v>69</v>
      </c>
      <c r="AQ21" s="164" t="s">
        <v>69</v>
      </c>
      <c r="AR21" s="164">
        <v>0</v>
      </c>
      <c r="AS21" s="164"/>
    </row>
    <row r="22" spans="1:45" ht="15" hidden="1" x14ac:dyDescent="0.2">
      <c r="A22" s="164" t="s">
        <v>3049</v>
      </c>
      <c r="B22" s="164">
        <v>2112</v>
      </c>
      <c r="C22" s="164" t="s">
        <v>150</v>
      </c>
      <c r="D22" s="164">
        <v>720057</v>
      </c>
      <c r="E22" s="164" t="s">
        <v>149</v>
      </c>
      <c r="F22" s="164">
        <v>2112</v>
      </c>
      <c r="G22" s="164" t="s">
        <v>150</v>
      </c>
      <c r="H22" s="164" t="s">
        <v>245</v>
      </c>
      <c r="I22" s="164" t="s">
        <v>83</v>
      </c>
      <c r="J22" s="164" t="s">
        <v>61</v>
      </c>
      <c r="K22" s="164" t="s">
        <v>284</v>
      </c>
      <c r="L22" s="164">
        <v>56615</v>
      </c>
      <c r="M22" s="164" t="s">
        <v>3103</v>
      </c>
      <c r="T22" s="164">
        <v>300000</v>
      </c>
      <c r="AA22" s="168">
        <v>300000</v>
      </c>
      <c r="AC22" s="164" t="s">
        <v>3104</v>
      </c>
      <c r="AD22" s="164" t="s">
        <v>3105</v>
      </c>
      <c r="AE22" s="164" t="s">
        <v>3106</v>
      </c>
      <c r="AG22" s="164" t="s">
        <v>94</v>
      </c>
      <c r="AH22" s="164" t="s">
        <v>69</v>
      </c>
      <c r="AI22" s="164" t="s">
        <v>83</v>
      </c>
      <c r="AJ22" s="164" t="s">
        <v>177</v>
      </c>
      <c r="AK22" s="164">
        <v>56615</v>
      </c>
      <c r="AL22" s="170">
        <v>0</v>
      </c>
      <c r="AM22" s="169">
        <f t="shared" si="2"/>
        <v>0</v>
      </c>
      <c r="AN22" s="169">
        <f t="shared" si="3"/>
        <v>0</v>
      </c>
      <c r="AO22" s="164" t="s">
        <v>69</v>
      </c>
      <c r="AP22" s="164" t="s">
        <v>69</v>
      </c>
      <c r="AQ22" s="164" t="s">
        <v>69</v>
      </c>
      <c r="AR22" s="164">
        <v>0</v>
      </c>
      <c r="AS22" s="164"/>
    </row>
    <row r="23" spans="1:45" ht="15" hidden="1" x14ac:dyDescent="0.2">
      <c r="A23" s="164" t="s">
        <v>3049</v>
      </c>
      <c r="B23" s="164">
        <v>2112</v>
      </c>
      <c r="C23" s="164" t="s">
        <v>150</v>
      </c>
      <c r="D23" s="164">
        <v>720057</v>
      </c>
      <c r="E23" s="164" t="s">
        <v>149</v>
      </c>
      <c r="F23" s="164">
        <v>2112</v>
      </c>
      <c r="G23" s="164" t="s">
        <v>150</v>
      </c>
      <c r="H23" s="164" t="s">
        <v>335</v>
      </c>
      <c r="I23" s="164" t="s">
        <v>83</v>
      </c>
      <c r="J23" s="164" t="s">
        <v>61</v>
      </c>
      <c r="K23" s="164" t="s">
        <v>62</v>
      </c>
      <c r="L23" s="164">
        <v>56616</v>
      </c>
      <c r="M23" s="164" t="s">
        <v>3107</v>
      </c>
      <c r="S23" s="164">
        <v>200000</v>
      </c>
      <c r="AA23" s="168">
        <v>200000</v>
      </c>
      <c r="AC23" s="164" t="s">
        <v>3108</v>
      </c>
      <c r="AD23" s="164" t="s">
        <v>3109</v>
      </c>
      <c r="AE23" s="164" t="s">
        <v>3110</v>
      </c>
      <c r="AG23" s="164" t="s">
        <v>67</v>
      </c>
      <c r="AH23" s="164" t="s">
        <v>3111</v>
      </c>
      <c r="AI23" s="164" t="s">
        <v>70</v>
      </c>
      <c r="AJ23" s="164" t="s">
        <v>177</v>
      </c>
      <c r="AK23" s="164">
        <v>56616</v>
      </c>
      <c r="AL23" s="170">
        <v>0</v>
      </c>
      <c r="AM23" s="169">
        <f t="shared" si="2"/>
        <v>0</v>
      </c>
      <c r="AN23" s="169">
        <f t="shared" si="3"/>
        <v>0</v>
      </c>
      <c r="AO23" s="164" t="s">
        <v>69</v>
      </c>
      <c r="AP23" s="164" t="s">
        <v>69</v>
      </c>
      <c r="AQ23" s="164" t="s">
        <v>69</v>
      </c>
      <c r="AR23" s="164">
        <v>0</v>
      </c>
      <c r="AS23" s="164"/>
    </row>
    <row r="24" spans="1:45" ht="15" hidden="1" x14ac:dyDescent="0.2">
      <c r="A24" s="164" t="s">
        <v>3049</v>
      </c>
      <c r="B24" s="164">
        <v>2112</v>
      </c>
      <c r="C24" s="164" t="s">
        <v>150</v>
      </c>
      <c r="D24" s="164">
        <v>720057</v>
      </c>
      <c r="E24" s="164" t="s">
        <v>149</v>
      </c>
      <c r="F24" s="164">
        <v>2112</v>
      </c>
      <c r="G24" s="164" t="s">
        <v>150</v>
      </c>
      <c r="H24" s="164" t="s">
        <v>293</v>
      </c>
      <c r="I24" s="164" t="s">
        <v>83</v>
      </c>
      <c r="J24" s="164" t="s">
        <v>89</v>
      </c>
      <c r="K24" s="164" t="s">
        <v>83</v>
      </c>
      <c r="L24" s="164">
        <v>56617</v>
      </c>
      <c r="M24" s="164" t="s">
        <v>294</v>
      </c>
      <c r="AB24" s="167">
        <v>1148423</v>
      </c>
      <c r="AC24" s="164" t="s">
        <v>295</v>
      </c>
      <c r="AD24" s="164" t="s">
        <v>296</v>
      </c>
      <c r="AE24" s="164" t="s">
        <v>297</v>
      </c>
      <c r="AG24" s="164" t="s">
        <v>94</v>
      </c>
      <c r="AH24" s="164" t="s">
        <v>69</v>
      </c>
      <c r="AI24" s="164" t="s">
        <v>70</v>
      </c>
      <c r="AJ24" s="164" t="s">
        <v>269</v>
      </c>
      <c r="AK24" s="164">
        <v>56617</v>
      </c>
      <c r="AL24" s="170">
        <v>0</v>
      </c>
      <c r="AM24" s="169">
        <f t="shared" si="2"/>
        <v>0</v>
      </c>
      <c r="AN24" s="169">
        <f t="shared" si="3"/>
        <v>0</v>
      </c>
      <c r="AO24" s="164">
        <v>0</v>
      </c>
      <c r="AP24" s="164">
        <v>0</v>
      </c>
      <c r="AQ24" s="164">
        <v>0</v>
      </c>
      <c r="AR24" s="164">
        <v>0</v>
      </c>
      <c r="AS24" s="164"/>
    </row>
    <row r="25" spans="1:45" ht="15" hidden="1" x14ac:dyDescent="0.2">
      <c r="A25" s="164" t="s">
        <v>3049</v>
      </c>
      <c r="B25" s="164">
        <v>2112</v>
      </c>
      <c r="C25" s="164" t="s">
        <v>150</v>
      </c>
      <c r="D25" s="164">
        <v>720057</v>
      </c>
      <c r="E25" s="164" t="s">
        <v>149</v>
      </c>
      <c r="F25" s="164">
        <v>2112</v>
      </c>
      <c r="G25" s="164" t="s">
        <v>150</v>
      </c>
      <c r="H25" s="164" t="s">
        <v>278</v>
      </c>
      <c r="I25" s="164" t="s">
        <v>83</v>
      </c>
      <c r="J25" s="164" t="s">
        <v>83</v>
      </c>
      <c r="K25" s="164" t="s">
        <v>83</v>
      </c>
      <c r="L25" s="164">
        <v>56618</v>
      </c>
      <c r="M25" s="164" t="s">
        <v>298</v>
      </c>
      <c r="N25" s="164">
        <v>-0.5</v>
      </c>
      <c r="O25" s="164">
        <v>-18304</v>
      </c>
      <c r="P25" s="164">
        <v>-9817</v>
      </c>
      <c r="Q25" s="164">
        <v>-8094</v>
      </c>
      <c r="AA25" s="164">
        <v>-36215</v>
      </c>
      <c r="AB25" s="164"/>
      <c r="AC25" s="164" t="s">
        <v>299</v>
      </c>
      <c r="AD25" s="164" t="s">
        <v>300</v>
      </c>
      <c r="AE25" s="164" t="s">
        <v>301</v>
      </c>
      <c r="AG25" s="164" t="s">
        <v>94</v>
      </c>
      <c r="AH25" s="164" t="s">
        <v>69</v>
      </c>
      <c r="AI25" s="164" t="s">
        <v>83</v>
      </c>
      <c r="AJ25" s="164" t="s">
        <v>269</v>
      </c>
      <c r="AK25" s="164">
        <v>56618</v>
      </c>
      <c r="AL25" s="170">
        <v>0</v>
      </c>
      <c r="AM25" s="169">
        <f t="shared" si="2"/>
        <v>0</v>
      </c>
      <c r="AN25" s="169">
        <f t="shared" si="3"/>
        <v>0</v>
      </c>
      <c r="AO25" s="164">
        <v>0</v>
      </c>
      <c r="AP25" s="164">
        <v>0</v>
      </c>
      <c r="AQ25" s="164">
        <v>0</v>
      </c>
      <c r="AR25" s="164">
        <v>0</v>
      </c>
      <c r="AS25" s="164"/>
    </row>
    <row r="26" spans="1:45" ht="15" hidden="1" x14ac:dyDescent="0.2">
      <c r="A26" s="164" t="s">
        <v>3049</v>
      </c>
      <c r="B26" s="164">
        <v>2112</v>
      </c>
      <c r="C26" s="164" t="s">
        <v>150</v>
      </c>
      <c r="D26" s="164">
        <v>720057</v>
      </c>
      <c r="E26" s="164" t="s">
        <v>149</v>
      </c>
      <c r="F26" s="164">
        <v>2112</v>
      </c>
      <c r="G26" s="164" t="s">
        <v>150</v>
      </c>
      <c r="H26" s="164" t="s">
        <v>302</v>
      </c>
      <c r="I26" s="164" t="s">
        <v>83</v>
      </c>
      <c r="J26" s="164" t="s">
        <v>89</v>
      </c>
      <c r="K26" s="164" t="s">
        <v>83</v>
      </c>
      <c r="L26" s="164">
        <v>56619</v>
      </c>
      <c r="M26" s="164" t="s">
        <v>303</v>
      </c>
      <c r="AB26" s="167">
        <v>2348840</v>
      </c>
      <c r="AC26" s="164" t="s">
        <v>304</v>
      </c>
      <c r="AD26" s="164" t="s">
        <v>305</v>
      </c>
      <c r="AE26" s="164" t="s">
        <v>306</v>
      </c>
      <c r="AG26" s="164" t="s">
        <v>94</v>
      </c>
      <c r="AH26" s="164" t="s">
        <v>69</v>
      </c>
      <c r="AI26" s="164" t="s">
        <v>83</v>
      </c>
      <c r="AJ26" s="164" t="s">
        <v>269</v>
      </c>
      <c r="AK26" s="164">
        <v>56619</v>
      </c>
      <c r="AL26" s="170">
        <v>0</v>
      </c>
      <c r="AM26" s="169">
        <f t="shared" si="2"/>
        <v>0</v>
      </c>
      <c r="AN26" s="169">
        <f t="shared" si="3"/>
        <v>0</v>
      </c>
      <c r="AO26" s="164">
        <v>0</v>
      </c>
      <c r="AP26" s="164">
        <v>0</v>
      </c>
      <c r="AQ26" s="164">
        <v>0</v>
      </c>
      <c r="AR26" s="164">
        <v>0</v>
      </c>
      <c r="AS26" s="164"/>
    </row>
    <row r="27" spans="1:45" ht="15" hidden="1" x14ac:dyDescent="0.2">
      <c r="A27" s="164" t="s">
        <v>3049</v>
      </c>
      <c r="B27" s="164">
        <v>2115</v>
      </c>
      <c r="C27" s="164" t="s">
        <v>898</v>
      </c>
      <c r="D27" s="164">
        <v>100000</v>
      </c>
      <c r="E27" s="164" t="s">
        <v>57</v>
      </c>
      <c r="F27" s="164">
        <v>2115</v>
      </c>
      <c r="G27" s="164" t="s">
        <v>898</v>
      </c>
      <c r="H27" s="164" t="s">
        <v>103</v>
      </c>
      <c r="I27" s="164" t="s">
        <v>307</v>
      </c>
      <c r="J27" s="164" t="s">
        <v>128</v>
      </c>
      <c r="K27" s="164" t="s">
        <v>62</v>
      </c>
      <c r="L27" s="164">
        <v>56620</v>
      </c>
      <c r="M27" s="164" t="s">
        <v>3112</v>
      </c>
      <c r="S27" s="164">
        <v>3000000</v>
      </c>
      <c r="AA27" s="168">
        <v>3000000</v>
      </c>
      <c r="AC27" s="164" t="s">
        <v>3113</v>
      </c>
      <c r="AD27" s="164" t="s">
        <v>962</v>
      </c>
      <c r="AE27" s="164" t="s">
        <v>963</v>
      </c>
      <c r="AG27" s="164" t="s">
        <v>67</v>
      </c>
      <c r="AH27" s="164" t="s">
        <v>964</v>
      </c>
      <c r="AI27" s="164" t="s">
        <v>70</v>
      </c>
      <c r="AJ27" s="164" t="s">
        <v>177</v>
      </c>
      <c r="AK27" s="164" t="e">
        <v>#N/A</v>
      </c>
      <c r="AL27" s="170">
        <v>1</v>
      </c>
      <c r="AM27" s="169">
        <f t="shared" si="2"/>
        <v>3000000</v>
      </c>
      <c r="AN27" s="169">
        <f t="shared" si="3"/>
        <v>0</v>
      </c>
      <c r="AO27" s="164" t="s">
        <v>634</v>
      </c>
      <c r="AP27" s="164" t="s">
        <v>635</v>
      </c>
      <c r="AQ27" s="164" t="s">
        <v>81</v>
      </c>
      <c r="AR27" s="164">
        <v>0</v>
      </c>
      <c r="AS27" s="164"/>
    </row>
    <row r="28" spans="1:45" ht="15" hidden="1" x14ac:dyDescent="0.2">
      <c r="A28" s="164" t="s">
        <v>3114</v>
      </c>
      <c r="B28" s="164">
        <v>2116</v>
      </c>
      <c r="C28" s="164" t="s">
        <v>3115</v>
      </c>
      <c r="D28" s="164">
        <v>100000</v>
      </c>
      <c r="E28" s="164" t="s">
        <v>57</v>
      </c>
      <c r="F28" s="164">
        <v>211611</v>
      </c>
      <c r="G28" s="164" t="s">
        <v>71</v>
      </c>
      <c r="H28" s="164" t="s">
        <v>83</v>
      </c>
      <c r="I28" s="164" t="s">
        <v>307</v>
      </c>
      <c r="J28" s="164" t="s">
        <v>134</v>
      </c>
      <c r="K28" s="164" t="s">
        <v>83</v>
      </c>
      <c r="L28" s="164">
        <v>56674</v>
      </c>
      <c r="M28" s="164" t="s">
        <v>308</v>
      </c>
      <c r="AB28" s="167">
        <v>-79000</v>
      </c>
      <c r="AC28" s="164" t="s">
        <v>309</v>
      </c>
      <c r="AD28" s="164" t="s">
        <v>310</v>
      </c>
      <c r="AE28" s="164" t="s">
        <v>311</v>
      </c>
      <c r="AG28" s="164" t="s">
        <v>94</v>
      </c>
      <c r="AH28" s="164" t="s">
        <v>312</v>
      </c>
      <c r="AI28" s="164" t="s">
        <v>83</v>
      </c>
      <c r="AJ28" s="164" t="s">
        <v>269</v>
      </c>
      <c r="AK28" s="164">
        <v>56674</v>
      </c>
      <c r="AL28" s="170">
        <v>0</v>
      </c>
      <c r="AM28" s="169">
        <f t="shared" si="2"/>
        <v>0</v>
      </c>
      <c r="AN28" s="169">
        <f t="shared" si="3"/>
        <v>0</v>
      </c>
      <c r="AO28" s="164">
        <v>0</v>
      </c>
      <c r="AP28" s="164">
        <v>0</v>
      </c>
      <c r="AQ28" s="164">
        <v>0</v>
      </c>
      <c r="AR28" s="164">
        <v>0</v>
      </c>
      <c r="AS28" s="164"/>
    </row>
    <row r="29" spans="1:45" ht="15" hidden="1" x14ac:dyDescent="0.2">
      <c r="A29" s="164" t="s">
        <v>3114</v>
      </c>
      <c r="B29" s="164">
        <v>2116</v>
      </c>
      <c r="C29" s="164" t="s">
        <v>3115</v>
      </c>
      <c r="D29" s="164">
        <v>100000</v>
      </c>
      <c r="E29" s="164" t="s">
        <v>57</v>
      </c>
      <c r="F29" s="164">
        <v>211611</v>
      </c>
      <c r="G29" s="164" t="s">
        <v>71</v>
      </c>
      <c r="H29" s="164" t="s">
        <v>83</v>
      </c>
      <c r="I29" s="164" t="s">
        <v>83</v>
      </c>
      <c r="J29" s="164" t="s">
        <v>134</v>
      </c>
      <c r="K29" s="164" t="s">
        <v>83</v>
      </c>
      <c r="L29" s="164">
        <v>56675</v>
      </c>
      <c r="M29" s="164" t="s">
        <v>313</v>
      </c>
      <c r="AB29" s="167">
        <v>-62000</v>
      </c>
      <c r="AC29" s="164" t="s">
        <v>314</v>
      </c>
      <c r="AD29" s="164" t="s">
        <v>315</v>
      </c>
      <c r="AE29" s="164" t="s">
        <v>316</v>
      </c>
      <c r="AG29" s="164" t="s">
        <v>94</v>
      </c>
      <c r="AH29" s="164" t="s">
        <v>317</v>
      </c>
      <c r="AI29" s="164" t="s">
        <v>70</v>
      </c>
      <c r="AJ29" s="164" t="s">
        <v>269</v>
      </c>
      <c r="AK29" s="164">
        <v>56675</v>
      </c>
      <c r="AL29" s="170">
        <v>0</v>
      </c>
      <c r="AM29" s="169">
        <f t="shared" si="2"/>
        <v>0</v>
      </c>
      <c r="AN29" s="169">
        <f t="shared" si="3"/>
        <v>0</v>
      </c>
      <c r="AO29" s="164">
        <v>0</v>
      </c>
      <c r="AP29" s="164">
        <v>0</v>
      </c>
      <c r="AQ29" s="164">
        <v>0</v>
      </c>
      <c r="AR29" s="164">
        <v>0</v>
      </c>
      <c r="AS29" s="164"/>
    </row>
    <row r="30" spans="1:45" ht="15" hidden="1" x14ac:dyDescent="0.2">
      <c r="A30" s="164" t="s">
        <v>3114</v>
      </c>
      <c r="B30" s="164">
        <v>2116</v>
      </c>
      <c r="C30" s="164" t="s">
        <v>3115</v>
      </c>
      <c r="D30" s="164">
        <v>100000</v>
      </c>
      <c r="E30" s="164" t="s">
        <v>57</v>
      </c>
      <c r="F30" s="164">
        <v>211611</v>
      </c>
      <c r="G30" s="164" t="s">
        <v>71</v>
      </c>
      <c r="H30" s="164" t="s">
        <v>238</v>
      </c>
      <c r="I30" s="164" t="s">
        <v>73</v>
      </c>
      <c r="J30" s="164" t="s">
        <v>61</v>
      </c>
      <c r="K30" s="164" t="s">
        <v>493</v>
      </c>
      <c r="L30" s="164">
        <v>56676</v>
      </c>
      <c r="M30" s="164" t="s">
        <v>3116</v>
      </c>
      <c r="N30" s="164">
        <v>3</v>
      </c>
      <c r="O30" s="164">
        <v>266590</v>
      </c>
      <c r="P30" s="164">
        <v>52905</v>
      </c>
      <c r="Q30" s="164">
        <v>29998</v>
      </c>
      <c r="T30" s="164">
        <v>5400</v>
      </c>
      <c r="AA30" s="168">
        <v>354893</v>
      </c>
      <c r="AC30" s="164" t="s">
        <v>3117</v>
      </c>
      <c r="AD30" s="164" t="s">
        <v>3118</v>
      </c>
      <c r="AE30" s="164" t="s">
        <v>3119</v>
      </c>
      <c r="AG30" s="164" t="s">
        <v>94</v>
      </c>
      <c r="AH30" s="164" t="s">
        <v>3120</v>
      </c>
      <c r="AI30" s="164" t="s">
        <v>70</v>
      </c>
      <c r="AJ30" s="164" t="s">
        <v>177</v>
      </c>
      <c r="AK30" s="164" t="e">
        <v>#N/A</v>
      </c>
      <c r="AL30" s="170">
        <v>1</v>
      </c>
      <c r="AM30" s="169">
        <f t="shared" si="2"/>
        <v>354893</v>
      </c>
      <c r="AN30" s="169">
        <f t="shared" si="3"/>
        <v>0</v>
      </c>
      <c r="AO30" s="164" t="s">
        <v>79</v>
      </c>
      <c r="AP30" s="164" t="s">
        <v>1014</v>
      </c>
      <c r="AQ30" s="164" t="s">
        <v>156</v>
      </c>
      <c r="AR30" s="164">
        <v>0</v>
      </c>
      <c r="AS30" s="164"/>
    </row>
    <row r="31" spans="1:45" ht="15" hidden="1" x14ac:dyDescent="0.2">
      <c r="A31" s="164" t="s">
        <v>232</v>
      </c>
      <c r="B31" s="164">
        <v>1914</v>
      </c>
      <c r="C31" s="164" t="s">
        <v>318</v>
      </c>
      <c r="D31" s="164">
        <v>100000</v>
      </c>
      <c r="E31" s="164" t="s">
        <v>57</v>
      </c>
      <c r="F31" s="164">
        <v>1914</v>
      </c>
      <c r="G31" s="164" t="s">
        <v>318</v>
      </c>
      <c r="H31" s="164" t="s">
        <v>245</v>
      </c>
      <c r="I31" s="164" t="s">
        <v>60</v>
      </c>
      <c r="J31" s="164" t="s">
        <v>61</v>
      </c>
      <c r="K31" s="164" t="s">
        <v>83</v>
      </c>
      <c r="L31" s="164">
        <v>56678</v>
      </c>
      <c r="M31" s="164" t="s">
        <v>319</v>
      </c>
      <c r="S31" s="164">
        <v>975000</v>
      </c>
      <c r="AA31" s="164">
        <v>975000</v>
      </c>
      <c r="AB31" s="164"/>
      <c r="AC31" s="164" t="s">
        <v>320</v>
      </c>
      <c r="AD31" s="164" t="s">
        <v>321</v>
      </c>
      <c r="AE31" s="164" t="s">
        <v>322</v>
      </c>
      <c r="AG31" s="164" t="s">
        <v>67</v>
      </c>
      <c r="AH31" s="164" t="s">
        <v>323</v>
      </c>
      <c r="AI31" s="164" t="s">
        <v>70</v>
      </c>
      <c r="AJ31" s="164" t="s">
        <v>269</v>
      </c>
      <c r="AK31" s="164">
        <v>56678</v>
      </c>
      <c r="AL31" s="170">
        <v>0</v>
      </c>
      <c r="AM31" s="169">
        <f t="shared" si="2"/>
        <v>0</v>
      </c>
      <c r="AN31" s="169">
        <f t="shared" si="3"/>
        <v>0</v>
      </c>
      <c r="AO31" s="164" t="s">
        <v>69</v>
      </c>
      <c r="AP31" s="164" t="s">
        <v>69</v>
      </c>
      <c r="AQ31" s="164" t="s">
        <v>69</v>
      </c>
      <c r="AR31" s="164">
        <v>0</v>
      </c>
      <c r="AS31" s="164"/>
    </row>
    <row r="32" spans="1:45" ht="15" hidden="1" x14ac:dyDescent="0.2">
      <c r="A32" s="164" t="s">
        <v>232</v>
      </c>
      <c r="B32" s="164">
        <v>1914</v>
      </c>
      <c r="C32" s="164" t="s">
        <v>318</v>
      </c>
      <c r="D32" s="164">
        <v>100000</v>
      </c>
      <c r="E32" s="164" t="s">
        <v>57</v>
      </c>
      <c r="F32" s="164">
        <v>1914</v>
      </c>
      <c r="G32" s="164" t="s">
        <v>318</v>
      </c>
      <c r="H32" s="164" t="s">
        <v>293</v>
      </c>
      <c r="I32" s="164" t="s">
        <v>60</v>
      </c>
      <c r="J32" s="164" t="s">
        <v>61</v>
      </c>
      <c r="K32" s="164" t="s">
        <v>83</v>
      </c>
      <c r="L32" s="164">
        <v>56679</v>
      </c>
      <c r="M32" s="164" t="s">
        <v>324</v>
      </c>
      <c r="S32" s="164">
        <v>22440</v>
      </c>
      <c r="U32" s="164">
        <v>335940</v>
      </c>
      <c r="AA32" s="164">
        <v>358380</v>
      </c>
      <c r="AB32" s="164"/>
      <c r="AC32" s="164" t="s">
        <v>325</v>
      </c>
      <c r="AD32" s="164" t="s">
        <v>326</v>
      </c>
      <c r="AE32" s="164" t="s">
        <v>327</v>
      </c>
      <c r="AG32" s="164" t="s">
        <v>67</v>
      </c>
      <c r="AH32" s="164" t="s">
        <v>328</v>
      </c>
      <c r="AI32" s="164" t="s">
        <v>70</v>
      </c>
      <c r="AJ32" s="164" t="s">
        <v>269</v>
      </c>
      <c r="AK32" s="164">
        <v>56679</v>
      </c>
      <c r="AL32" s="170">
        <v>0</v>
      </c>
      <c r="AM32" s="169">
        <f t="shared" si="2"/>
        <v>0</v>
      </c>
      <c r="AN32" s="169">
        <f t="shared" si="3"/>
        <v>0</v>
      </c>
      <c r="AO32" s="164" t="s">
        <v>69</v>
      </c>
      <c r="AP32" s="164" t="s">
        <v>69</v>
      </c>
      <c r="AQ32" s="164" t="s">
        <v>69</v>
      </c>
      <c r="AR32" s="164">
        <v>0</v>
      </c>
      <c r="AS32" s="164"/>
    </row>
    <row r="33" spans="1:45" ht="15" hidden="1" x14ac:dyDescent="0.2">
      <c r="A33" s="164" t="s">
        <v>232</v>
      </c>
      <c r="B33" s="164">
        <v>1914</v>
      </c>
      <c r="C33" s="164" t="s">
        <v>318</v>
      </c>
      <c r="D33" s="164">
        <v>100000</v>
      </c>
      <c r="E33" s="164" t="s">
        <v>57</v>
      </c>
      <c r="F33" s="164">
        <v>1914</v>
      </c>
      <c r="G33" s="164" t="s">
        <v>318</v>
      </c>
      <c r="H33" s="164" t="s">
        <v>329</v>
      </c>
      <c r="I33" s="164" t="s">
        <v>60</v>
      </c>
      <c r="J33" s="164" t="s">
        <v>160</v>
      </c>
      <c r="K33" s="164" t="s">
        <v>83</v>
      </c>
      <c r="L33" s="164">
        <v>56680</v>
      </c>
      <c r="M33" s="164" t="s">
        <v>330</v>
      </c>
      <c r="S33" s="164">
        <v>172920</v>
      </c>
      <c r="AA33" s="164">
        <v>172920</v>
      </c>
      <c r="AB33" s="164"/>
      <c r="AC33" s="164" t="s">
        <v>331</v>
      </c>
      <c r="AD33" s="164" t="s">
        <v>332</v>
      </c>
      <c r="AE33" s="164" t="s">
        <v>333</v>
      </c>
      <c r="AG33" s="164" t="s">
        <v>67</v>
      </c>
      <c r="AH33" s="164" t="s">
        <v>334</v>
      </c>
      <c r="AI33" s="164" t="s">
        <v>277</v>
      </c>
      <c r="AJ33" s="164" t="s">
        <v>269</v>
      </c>
      <c r="AK33" s="164">
        <v>56680</v>
      </c>
      <c r="AL33" s="170">
        <v>0</v>
      </c>
      <c r="AM33" s="169">
        <f t="shared" si="2"/>
        <v>0</v>
      </c>
      <c r="AN33" s="169">
        <f t="shared" si="3"/>
        <v>0</v>
      </c>
      <c r="AO33" s="164" t="s">
        <v>69</v>
      </c>
      <c r="AP33" s="164" t="s">
        <v>69</v>
      </c>
      <c r="AQ33" s="164" t="s">
        <v>69</v>
      </c>
      <c r="AR33" s="164">
        <v>0</v>
      </c>
      <c r="AS33" s="164"/>
    </row>
    <row r="34" spans="1:45" ht="15" hidden="1" x14ac:dyDescent="0.2">
      <c r="A34" s="164" t="s">
        <v>3048</v>
      </c>
      <c r="B34" s="164">
        <v>1714</v>
      </c>
      <c r="C34" s="164" t="s">
        <v>3121</v>
      </c>
      <c r="D34" s="164">
        <v>100000</v>
      </c>
      <c r="E34" s="164" t="s">
        <v>57</v>
      </c>
      <c r="F34" s="164">
        <v>171411</v>
      </c>
      <c r="G34" s="164" t="s">
        <v>1256</v>
      </c>
      <c r="H34" s="164" t="s">
        <v>126</v>
      </c>
      <c r="I34" s="164" t="s">
        <v>83</v>
      </c>
      <c r="J34" s="164" t="s">
        <v>61</v>
      </c>
      <c r="K34" s="164" t="s">
        <v>83</v>
      </c>
      <c r="L34" s="164">
        <v>56683</v>
      </c>
      <c r="M34" s="164" t="s">
        <v>3122</v>
      </c>
      <c r="N34" s="164">
        <v>2</v>
      </c>
      <c r="O34" s="164">
        <v>268372</v>
      </c>
      <c r="P34" s="164">
        <v>46621</v>
      </c>
      <c r="Q34" s="164">
        <v>22446</v>
      </c>
      <c r="R34" s="164">
        <v>2600</v>
      </c>
      <c r="T34" s="164">
        <v>2600</v>
      </c>
      <c r="U34" s="164">
        <v>3000</v>
      </c>
      <c r="AA34" s="168">
        <v>345639</v>
      </c>
      <c r="AC34" s="164" t="s">
        <v>3123</v>
      </c>
      <c r="AD34" s="164" t="s">
        <v>3124</v>
      </c>
      <c r="AE34" s="164" t="s">
        <v>3125</v>
      </c>
      <c r="AG34" s="164" t="s">
        <v>67</v>
      </c>
      <c r="AH34" s="164" t="s">
        <v>3126</v>
      </c>
      <c r="AI34" s="164" t="s">
        <v>70</v>
      </c>
      <c r="AJ34" s="164" t="s">
        <v>177</v>
      </c>
      <c r="AK34" s="164" t="e">
        <v>#N/A</v>
      </c>
      <c r="AL34" s="170">
        <v>0.5</v>
      </c>
      <c r="AM34" s="169">
        <f t="shared" si="2"/>
        <v>172819.5</v>
      </c>
      <c r="AN34" s="169">
        <f t="shared" si="3"/>
        <v>0</v>
      </c>
      <c r="AO34" s="164" t="s">
        <v>79</v>
      </c>
      <c r="AP34" s="164" t="s">
        <v>3127</v>
      </c>
      <c r="AQ34" s="164" t="s">
        <v>81</v>
      </c>
      <c r="AR34" s="164">
        <v>0</v>
      </c>
      <c r="AS34" s="164"/>
    </row>
    <row r="35" spans="1:45" ht="15" hidden="1" x14ac:dyDescent="0.2">
      <c r="A35" s="164" t="s">
        <v>3049</v>
      </c>
      <c r="B35" s="164">
        <v>1619</v>
      </c>
      <c r="C35" s="164" t="s">
        <v>3082</v>
      </c>
      <c r="D35" s="164">
        <v>100000</v>
      </c>
      <c r="E35" s="164" t="s">
        <v>57</v>
      </c>
      <c r="F35" s="164">
        <v>1619</v>
      </c>
      <c r="G35" s="164" t="s">
        <v>270</v>
      </c>
      <c r="H35" s="164" t="s">
        <v>449</v>
      </c>
      <c r="I35" s="164" t="s">
        <v>622</v>
      </c>
      <c r="J35" s="164" t="s">
        <v>61</v>
      </c>
      <c r="K35" s="164" t="s">
        <v>271</v>
      </c>
      <c r="L35" s="164">
        <v>56684</v>
      </c>
      <c r="M35" s="164" t="s">
        <v>3128</v>
      </c>
      <c r="N35" s="164">
        <v>1</v>
      </c>
      <c r="O35" s="164">
        <v>58533</v>
      </c>
      <c r="P35" s="164">
        <v>13727</v>
      </c>
      <c r="Q35" s="164">
        <v>9180</v>
      </c>
      <c r="AA35" s="168">
        <v>81440</v>
      </c>
      <c r="AC35" s="164" t="s">
        <v>3129</v>
      </c>
      <c r="AD35" s="164" t="s">
        <v>3130</v>
      </c>
      <c r="AE35" s="164" t="s">
        <v>3131</v>
      </c>
      <c r="AG35" s="164" t="s">
        <v>67</v>
      </c>
      <c r="AH35" s="164" t="s">
        <v>3132</v>
      </c>
      <c r="AI35" s="164" t="s">
        <v>70</v>
      </c>
      <c r="AJ35" s="164" t="s">
        <v>177</v>
      </c>
      <c r="AK35" s="164" t="e">
        <v>#N/A</v>
      </c>
      <c r="AL35" s="170">
        <v>0</v>
      </c>
      <c r="AM35" s="169">
        <f t="shared" si="2"/>
        <v>0</v>
      </c>
      <c r="AN35" s="169">
        <f t="shared" si="3"/>
        <v>0</v>
      </c>
      <c r="AO35" s="164" t="s">
        <v>69</v>
      </c>
      <c r="AP35" s="164" t="s">
        <v>69</v>
      </c>
      <c r="AQ35" s="164" t="s">
        <v>69</v>
      </c>
      <c r="AR35" s="164">
        <v>0</v>
      </c>
      <c r="AS35" s="164"/>
    </row>
    <row r="36" spans="1:45" ht="15" hidden="1" x14ac:dyDescent="0.2">
      <c r="A36" s="164" t="s">
        <v>3049</v>
      </c>
      <c r="B36" s="164">
        <v>1619</v>
      </c>
      <c r="C36" s="164" t="s">
        <v>3082</v>
      </c>
      <c r="D36" s="164">
        <v>100000</v>
      </c>
      <c r="E36" s="164" t="s">
        <v>57</v>
      </c>
      <c r="F36" s="164">
        <v>1619</v>
      </c>
      <c r="G36" s="164" t="s">
        <v>270</v>
      </c>
      <c r="H36" s="164" t="s">
        <v>59</v>
      </c>
      <c r="I36" s="164" t="s">
        <v>622</v>
      </c>
      <c r="J36" s="164" t="s">
        <v>104</v>
      </c>
      <c r="K36" s="164" t="s">
        <v>271</v>
      </c>
      <c r="L36" s="164">
        <v>56685</v>
      </c>
      <c r="M36" s="164" t="s">
        <v>3133</v>
      </c>
      <c r="N36" s="164">
        <v>2</v>
      </c>
      <c r="O36" s="164">
        <v>226850</v>
      </c>
      <c r="P36" s="164">
        <v>40487</v>
      </c>
      <c r="Q36" s="164">
        <v>21324</v>
      </c>
      <c r="AA36" s="168">
        <v>288661</v>
      </c>
      <c r="AC36" s="164" t="s">
        <v>3134</v>
      </c>
      <c r="AD36" s="164" t="s">
        <v>3135</v>
      </c>
      <c r="AE36" s="164" t="s">
        <v>3136</v>
      </c>
      <c r="AG36" s="164" t="s">
        <v>67</v>
      </c>
      <c r="AH36" s="164" t="s">
        <v>3137</v>
      </c>
      <c r="AI36" s="164" t="s">
        <v>133</v>
      </c>
      <c r="AJ36" s="164" t="s">
        <v>177</v>
      </c>
      <c r="AK36" s="164" t="e">
        <v>#N/A</v>
      </c>
      <c r="AL36" s="170">
        <v>0</v>
      </c>
      <c r="AM36" s="169">
        <f t="shared" si="2"/>
        <v>0</v>
      </c>
      <c r="AN36" s="169">
        <f t="shared" si="3"/>
        <v>0</v>
      </c>
      <c r="AO36" s="164" t="s">
        <v>69</v>
      </c>
      <c r="AP36" s="164" t="s">
        <v>69</v>
      </c>
      <c r="AQ36" s="164" t="s">
        <v>69</v>
      </c>
      <c r="AR36" s="164">
        <v>0</v>
      </c>
      <c r="AS36" s="164"/>
    </row>
    <row r="37" spans="1:45" ht="15" hidden="1" x14ac:dyDescent="0.2">
      <c r="A37" s="164" t="s">
        <v>3049</v>
      </c>
      <c r="B37" s="164">
        <v>1619</v>
      </c>
      <c r="C37" s="164" t="s">
        <v>3082</v>
      </c>
      <c r="D37" s="164">
        <v>100000</v>
      </c>
      <c r="E37" s="164" t="s">
        <v>57</v>
      </c>
      <c r="F37" s="164">
        <v>1619</v>
      </c>
      <c r="G37" s="164" t="s">
        <v>270</v>
      </c>
      <c r="H37" s="164" t="s">
        <v>293</v>
      </c>
      <c r="I37" s="164" t="s">
        <v>60</v>
      </c>
      <c r="J37" s="164" t="s">
        <v>61</v>
      </c>
      <c r="K37" s="164" t="s">
        <v>271</v>
      </c>
      <c r="L37" s="164">
        <v>56686</v>
      </c>
      <c r="M37" s="164" t="s">
        <v>3138</v>
      </c>
      <c r="N37" s="164">
        <v>1</v>
      </c>
      <c r="O37" s="164">
        <v>92308</v>
      </c>
      <c r="P37" s="164">
        <v>17628</v>
      </c>
      <c r="Q37" s="164">
        <v>10092</v>
      </c>
      <c r="AA37" s="168">
        <v>120028</v>
      </c>
      <c r="AC37" s="164" t="s">
        <v>3139</v>
      </c>
      <c r="AD37" s="164" t="s">
        <v>3140</v>
      </c>
      <c r="AE37" s="164" t="s">
        <v>3141</v>
      </c>
      <c r="AG37" s="164" t="s">
        <v>67</v>
      </c>
      <c r="AH37" s="164" t="s">
        <v>3142</v>
      </c>
      <c r="AI37" s="164" t="s">
        <v>179</v>
      </c>
      <c r="AJ37" s="164" t="s">
        <v>177</v>
      </c>
      <c r="AK37" s="164" t="e">
        <v>#N/A</v>
      </c>
      <c r="AL37" s="170">
        <v>0</v>
      </c>
      <c r="AM37" s="169">
        <f t="shared" si="2"/>
        <v>0</v>
      </c>
      <c r="AN37" s="169">
        <f t="shared" si="3"/>
        <v>0</v>
      </c>
      <c r="AO37" s="164" t="s">
        <v>69</v>
      </c>
      <c r="AP37" s="164" t="s">
        <v>69</v>
      </c>
      <c r="AQ37" s="164" t="s">
        <v>69</v>
      </c>
      <c r="AR37" s="164">
        <v>0</v>
      </c>
      <c r="AS37" s="164"/>
    </row>
    <row r="38" spans="1:45" ht="15" hidden="1" x14ac:dyDescent="0.2">
      <c r="A38" s="164" t="s">
        <v>3049</v>
      </c>
      <c r="B38" s="164">
        <v>1619</v>
      </c>
      <c r="C38" s="164" t="s">
        <v>3082</v>
      </c>
      <c r="D38" s="164">
        <v>100000</v>
      </c>
      <c r="E38" s="164" t="s">
        <v>57</v>
      </c>
      <c r="F38" s="164">
        <v>1619</v>
      </c>
      <c r="G38" s="164" t="s">
        <v>270</v>
      </c>
      <c r="H38" s="164" t="s">
        <v>245</v>
      </c>
      <c r="I38" s="164" t="s">
        <v>60</v>
      </c>
      <c r="J38" s="164" t="s">
        <v>61</v>
      </c>
      <c r="K38" s="164" t="s">
        <v>271</v>
      </c>
      <c r="L38" s="164">
        <v>56688</v>
      </c>
      <c r="M38" s="164" t="s">
        <v>3143</v>
      </c>
      <c r="S38" s="164">
        <v>50000</v>
      </c>
      <c r="AA38" s="168">
        <v>50000</v>
      </c>
      <c r="AC38" s="164" t="s">
        <v>3144</v>
      </c>
      <c r="AD38" s="164" t="s">
        <v>3145</v>
      </c>
      <c r="AE38" s="164" t="s">
        <v>3146</v>
      </c>
      <c r="AG38" s="164" t="s">
        <v>67</v>
      </c>
      <c r="AH38" s="164" t="s">
        <v>3147</v>
      </c>
      <c r="AI38" s="164" t="s">
        <v>70</v>
      </c>
      <c r="AJ38" s="164" t="s">
        <v>177</v>
      </c>
      <c r="AK38" s="164" t="e">
        <v>#N/A</v>
      </c>
      <c r="AL38" s="170">
        <v>0</v>
      </c>
      <c r="AM38" s="169">
        <f t="shared" si="2"/>
        <v>0</v>
      </c>
      <c r="AN38" s="169">
        <f t="shared" si="3"/>
        <v>0</v>
      </c>
      <c r="AO38" s="164" t="s">
        <v>69</v>
      </c>
      <c r="AP38" s="164" t="s">
        <v>69</v>
      </c>
      <c r="AQ38" s="164" t="s">
        <v>69</v>
      </c>
      <c r="AR38" s="164">
        <v>0</v>
      </c>
      <c r="AS38" s="164"/>
    </row>
    <row r="39" spans="1:45" ht="224" hidden="1" x14ac:dyDescent="0.2">
      <c r="A39" s="164" t="s">
        <v>3049</v>
      </c>
      <c r="B39" s="164">
        <v>1619</v>
      </c>
      <c r="C39" s="164" t="s">
        <v>3082</v>
      </c>
      <c r="D39" s="164">
        <v>100000</v>
      </c>
      <c r="E39" s="164" t="s">
        <v>57</v>
      </c>
      <c r="F39" s="164">
        <v>1619</v>
      </c>
      <c r="G39" s="164" t="s">
        <v>270</v>
      </c>
      <c r="H39" s="164" t="s">
        <v>335</v>
      </c>
      <c r="I39" s="164" t="s">
        <v>622</v>
      </c>
      <c r="J39" s="164" t="s">
        <v>61</v>
      </c>
      <c r="K39" s="164" t="s">
        <v>271</v>
      </c>
      <c r="L39" s="164">
        <v>56689</v>
      </c>
      <c r="M39" s="164" t="s">
        <v>3148</v>
      </c>
      <c r="N39" s="164">
        <v>1</v>
      </c>
      <c r="O39" s="164">
        <v>76386</v>
      </c>
      <c r="P39" s="164">
        <v>15656</v>
      </c>
      <c r="Q39" s="164">
        <v>9663</v>
      </c>
      <c r="AA39" s="168">
        <v>101705</v>
      </c>
      <c r="AB39" s="167">
        <v>101705</v>
      </c>
      <c r="AC39" s="166" t="s">
        <v>3149</v>
      </c>
      <c r="AD39" s="166" t="s">
        <v>3150</v>
      </c>
      <c r="AE39" s="164" t="s">
        <v>3149</v>
      </c>
      <c r="AG39" s="164" t="s">
        <v>67</v>
      </c>
      <c r="AH39" s="164" t="s">
        <v>3151</v>
      </c>
      <c r="AI39" s="164" t="s">
        <v>70</v>
      </c>
      <c r="AJ39" s="164" t="s">
        <v>177</v>
      </c>
      <c r="AK39" s="164" t="e">
        <v>#N/A</v>
      </c>
      <c r="AL39" s="170">
        <v>1</v>
      </c>
      <c r="AM39" s="169">
        <f t="shared" si="2"/>
        <v>101705</v>
      </c>
      <c r="AN39" s="169">
        <f t="shared" si="3"/>
        <v>101705</v>
      </c>
      <c r="AO39" s="172" t="s">
        <v>79</v>
      </c>
      <c r="AP39" s="164" t="s">
        <v>69</v>
      </c>
      <c r="AQ39" s="164" t="s">
        <v>3152</v>
      </c>
      <c r="AR39" s="164">
        <v>0</v>
      </c>
      <c r="AS39" s="165" t="s">
        <v>3153</v>
      </c>
    </row>
    <row r="40" spans="1:45" ht="15" hidden="1" x14ac:dyDescent="0.2">
      <c r="A40" s="164" t="s">
        <v>3049</v>
      </c>
      <c r="B40" s="164">
        <v>1619</v>
      </c>
      <c r="C40" s="164" t="s">
        <v>3082</v>
      </c>
      <c r="D40" s="164">
        <v>100000</v>
      </c>
      <c r="E40" s="164" t="s">
        <v>57</v>
      </c>
      <c r="F40" s="164">
        <v>1619</v>
      </c>
      <c r="G40" s="164" t="s">
        <v>270</v>
      </c>
      <c r="H40" s="164" t="s">
        <v>465</v>
      </c>
      <c r="I40" s="164" t="s">
        <v>307</v>
      </c>
      <c r="J40" s="164" t="s">
        <v>61</v>
      </c>
      <c r="K40" s="164" t="s">
        <v>263</v>
      </c>
      <c r="L40" s="164">
        <v>56690</v>
      </c>
      <c r="M40" s="164" t="s">
        <v>3154</v>
      </c>
      <c r="N40" s="164">
        <v>2</v>
      </c>
      <c r="O40" s="164">
        <v>164379</v>
      </c>
      <c r="P40" s="164">
        <v>32838</v>
      </c>
      <c r="Q40" s="164">
        <v>19639</v>
      </c>
      <c r="AA40" s="168">
        <v>216856</v>
      </c>
      <c r="AC40" s="164" t="s">
        <v>3155</v>
      </c>
      <c r="AD40" s="164" t="s">
        <v>3156</v>
      </c>
      <c r="AE40" s="164" t="s">
        <v>3157</v>
      </c>
      <c r="AG40" s="164" t="s">
        <v>67</v>
      </c>
      <c r="AH40" s="164" t="s">
        <v>3158</v>
      </c>
      <c r="AI40" s="164" t="s">
        <v>179</v>
      </c>
      <c r="AJ40" s="164" t="s">
        <v>177</v>
      </c>
      <c r="AK40" s="164" t="e">
        <v>#N/A</v>
      </c>
      <c r="AL40" s="170">
        <v>1</v>
      </c>
      <c r="AM40" s="169">
        <f t="shared" si="2"/>
        <v>216856</v>
      </c>
      <c r="AN40" s="169">
        <f t="shared" si="3"/>
        <v>0</v>
      </c>
      <c r="AO40" s="164" t="s">
        <v>895</v>
      </c>
      <c r="AP40" s="164" t="s">
        <v>3159</v>
      </c>
      <c r="AQ40" s="164" t="s">
        <v>81</v>
      </c>
      <c r="AR40" s="164">
        <v>0</v>
      </c>
      <c r="AS40" s="164"/>
    </row>
    <row r="41" spans="1:45" ht="15" hidden="1" x14ac:dyDescent="0.2">
      <c r="A41" s="164" t="s">
        <v>3049</v>
      </c>
      <c r="B41" s="164">
        <v>1619</v>
      </c>
      <c r="C41" s="164" t="s">
        <v>3082</v>
      </c>
      <c r="D41" s="164">
        <v>100000</v>
      </c>
      <c r="E41" s="164" t="s">
        <v>57</v>
      </c>
      <c r="F41" s="164">
        <v>1619</v>
      </c>
      <c r="G41" s="164" t="s">
        <v>270</v>
      </c>
      <c r="H41" s="164" t="s">
        <v>126</v>
      </c>
      <c r="I41" s="164" t="s">
        <v>60</v>
      </c>
      <c r="J41" s="164" t="s">
        <v>104</v>
      </c>
      <c r="K41" s="164" t="s">
        <v>62</v>
      </c>
      <c r="L41" s="164">
        <v>56691</v>
      </c>
      <c r="M41" s="164" t="s">
        <v>3160</v>
      </c>
      <c r="N41" s="164">
        <v>3</v>
      </c>
      <c r="O41" s="164">
        <v>258317</v>
      </c>
      <c r="P41" s="164">
        <v>50762</v>
      </c>
      <c r="Q41" s="164">
        <v>29775</v>
      </c>
      <c r="AA41" s="168">
        <v>338854</v>
      </c>
      <c r="AC41" s="164" t="s">
        <v>3161</v>
      </c>
      <c r="AD41" s="164" t="s">
        <v>3162</v>
      </c>
      <c r="AE41" s="164" t="s">
        <v>3163</v>
      </c>
      <c r="AG41" s="164" t="s">
        <v>67</v>
      </c>
      <c r="AH41" s="164" t="s">
        <v>3164</v>
      </c>
      <c r="AI41" s="164" t="s">
        <v>277</v>
      </c>
      <c r="AJ41" s="164" t="s">
        <v>177</v>
      </c>
      <c r="AK41" s="164" t="e">
        <v>#N/A</v>
      </c>
      <c r="AL41" s="170">
        <v>0</v>
      </c>
      <c r="AM41" s="169">
        <f t="shared" si="2"/>
        <v>0</v>
      </c>
      <c r="AN41" s="169">
        <f t="shared" si="3"/>
        <v>0</v>
      </c>
      <c r="AO41" s="164" t="s">
        <v>69</v>
      </c>
      <c r="AP41" s="164" t="s">
        <v>69</v>
      </c>
      <c r="AQ41" s="164" t="s">
        <v>69</v>
      </c>
      <c r="AR41" s="164">
        <v>0</v>
      </c>
      <c r="AS41" s="164"/>
    </row>
    <row r="42" spans="1:45" ht="15" hidden="1" x14ac:dyDescent="0.2">
      <c r="A42" s="164" t="s">
        <v>232</v>
      </c>
      <c r="B42" s="164">
        <v>1914</v>
      </c>
      <c r="C42" s="164" t="s">
        <v>318</v>
      </c>
      <c r="D42" s="164">
        <v>100000</v>
      </c>
      <c r="E42" s="164" t="s">
        <v>57</v>
      </c>
      <c r="F42" s="164">
        <v>1914</v>
      </c>
      <c r="G42" s="164" t="s">
        <v>318</v>
      </c>
      <c r="H42" s="164" t="s">
        <v>335</v>
      </c>
      <c r="I42" s="164" t="s">
        <v>60</v>
      </c>
      <c r="J42" s="164" t="s">
        <v>61</v>
      </c>
      <c r="K42" s="164" t="s">
        <v>83</v>
      </c>
      <c r="L42" s="164">
        <v>56692</v>
      </c>
      <c r="M42" s="164" t="s">
        <v>336</v>
      </c>
      <c r="R42" s="164">
        <v>4000000</v>
      </c>
      <c r="AA42" s="164">
        <v>4000000</v>
      </c>
      <c r="AB42" s="164"/>
      <c r="AC42" s="164" t="s">
        <v>337</v>
      </c>
      <c r="AD42" s="164" t="s">
        <v>338</v>
      </c>
      <c r="AE42" s="164" t="s">
        <v>339</v>
      </c>
      <c r="AG42" s="164" t="s">
        <v>67</v>
      </c>
      <c r="AH42" s="164" t="s">
        <v>340</v>
      </c>
      <c r="AI42" s="164" t="s">
        <v>133</v>
      </c>
      <c r="AJ42" s="164" t="s">
        <v>269</v>
      </c>
      <c r="AK42" s="164">
        <v>56692</v>
      </c>
      <c r="AL42" s="170">
        <v>0</v>
      </c>
      <c r="AM42" s="169">
        <f t="shared" si="2"/>
        <v>0</v>
      </c>
      <c r="AN42" s="169">
        <f t="shared" si="3"/>
        <v>0</v>
      </c>
      <c r="AO42" s="164" t="s">
        <v>69</v>
      </c>
      <c r="AP42" s="164" t="s">
        <v>69</v>
      </c>
      <c r="AQ42" s="164" t="s">
        <v>69</v>
      </c>
      <c r="AR42" s="164">
        <v>0</v>
      </c>
      <c r="AS42" s="164"/>
    </row>
    <row r="43" spans="1:45" ht="15" hidden="1" x14ac:dyDescent="0.2">
      <c r="A43" s="164" t="s">
        <v>3114</v>
      </c>
      <c r="B43" s="164">
        <v>2116</v>
      </c>
      <c r="C43" s="164" t="s">
        <v>3115</v>
      </c>
      <c r="D43" s="164">
        <v>100000</v>
      </c>
      <c r="E43" s="164" t="s">
        <v>57</v>
      </c>
      <c r="F43" s="164">
        <v>211611</v>
      </c>
      <c r="G43" s="164" t="s">
        <v>71</v>
      </c>
      <c r="H43" s="164" t="s">
        <v>72</v>
      </c>
      <c r="I43" s="164" t="s">
        <v>73</v>
      </c>
      <c r="J43" s="164" t="s">
        <v>61</v>
      </c>
      <c r="K43" s="164" t="s">
        <v>62</v>
      </c>
      <c r="L43" s="164">
        <v>56693</v>
      </c>
      <c r="M43" s="164" t="s">
        <v>3165</v>
      </c>
      <c r="N43" s="164">
        <v>9</v>
      </c>
      <c r="O43" s="164">
        <v>598218</v>
      </c>
      <c r="P43" s="164">
        <v>152523</v>
      </c>
      <c r="Q43" s="164">
        <v>84549</v>
      </c>
      <c r="R43" s="164">
        <v>225000</v>
      </c>
      <c r="S43" s="164">
        <v>2196000</v>
      </c>
      <c r="T43" s="164">
        <v>13750</v>
      </c>
      <c r="U43" s="164">
        <v>312</v>
      </c>
      <c r="AA43" s="168">
        <v>3270352</v>
      </c>
      <c r="AC43" s="164" t="s">
        <v>3166</v>
      </c>
      <c r="AD43" s="164" t="s">
        <v>3167</v>
      </c>
      <c r="AE43" s="164" t="s">
        <v>3168</v>
      </c>
      <c r="AG43" s="164" t="s">
        <v>94</v>
      </c>
      <c r="AH43" s="164" t="s">
        <v>3169</v>
      </c>
      <c r="AI43" s="164" t="s">
        <v>70</v>
      </c>
      <c r="AJ43" s="164" t="s">
        <v>177</v>
      </c>
      <c r="AK43" s="164" t="e">
        <v>#N/A</v>
      </c>
      <c r="AL43" s="170">
        <v>1</v>
      </c>
      <c r="AM43" s="169">
        <f t="shared" si="2"/>
        <v>3270352</v>
      </c>
      <c r="AN43" s="169">
        <f t="shared" si="3"/>
        <v>0</v>
      </c>
      <c r="AO43" s="164" t="s">
        <v>79</v>
      </c>
      <c r="AP43" s="164" t="s">
        <v>1014</v>
      </c>
      <c r="AQ43" s="164" t="s">
        <v>81</v>
      </c>
      <c r="AR43" s="164">
        <v>0</v>
      </c>
      <c r="AS43" s="164"/>
    </row>
    <row r="44" spans="1:45" ht="15" hidden="1" x14ac:dyDescent="0.2">
      <c r="A44" s="164" t="s">
        <v>232</v>
      </c>
      <c r="B44" s="164">
        <v>1914</v>
      </c>
      <c r="C44" s="164" t="s">
        <v>318</v>
      </c>
      <c r="D44" s="164">
        <v>100000</v>
      </c>
      <c r="E44" s="164" t="s">
        <v>57</v>
      </c>
      <c r="F44" s="164">
        <v>1914</v>
      </c>
      <c r="G44" s="164" t="s">
        <v>318</v>
      </c>
      <c r="H44" s="164" t="s">
        <v>341</v>
      </c>
      <c r="I44" s="164" t="s">
        <v>60</v>
      </c>
      <c r="J44" s="164" t="s">
        <v>160</v>
      </c>
      <c r="K44" s="164" t="s">
        <v>83</v>
      </c>
      <c r="L44" s="164">
        <v>56694</v>
      </c>
      <c r="M44" s="164" t="s">
        <v>342</v>
      </c>
      <c r="S44" s="164">
        <v>132000</v>
      </c>
      <c r="AA44" s="164">
        <v>132000</v>
      </c>
      <c r="AB44" s="164"/>
      <c r="AC44" s="164" t="s">
        <v>343</v>
      </c>
      <c r="AD44" s="164" t="s">
        <v>344</v>
      </c>
      <c r="AE44" s="164" t="s">
        <v>345</v>
      </c>
      <c r="AG44" s="164" t="s">
        <v>67</v>
      </c>
      <c r="AH44" s="164" t="s">
        <v>346</v>
      </c>
      <c r="AI44" s="164" t="s">
        <v>179</v>
      </c>
      <c r="AJ44" s="164" t="s">
        <v>269</v>
      </c>
      <c r="AK44" s="164">
        <v>56694</v>
      </c>
      <c r="AL44" s="170">
        <v>0</v>
      </c>
      <c r="AM44" s="169">
        <f t="shared" si="2"/>
        <v>0</v>
      </c>
      <c r="AN44" s="169">
        <f t="shared" si="3"/>
        <v>0</v>
      </c>
      <c r="AO44" s="164" t="s">
        <v>69</v>
      </c>
      <c r="AP44" s="164" t="s">
        <v>69</v>
      </c>
      <c r="AQ44" s="164" t="s">
        <v>69</v>
      </c>
      <c r="AR44" s="164">
        <v>0</v>
      </c>
      <c r="AS44" s="164"/>
    </row>
    <row r="45" spans="1:45" ht="15" hidden="1" x14ac:dyDescent="0.2">
      <c r="A45" s="164" t="s">
        <v>232</v>
      </c>
      <c r="B45" s="164">
        <v>1914</v>
      </c>
      <c r="C45" s="164" t="s">
        <v>318</v>
      </c>
      <c r="D45" s="164">
        <v>100000</v>
      </c>
      <c r="E45" s="164" t="s">
        <v>57</v>
      </c>
      <c r="F45" s="164">
        <v>1914</v>
      </c>
      <c r="G45" s="164" t="s">
        <v>318</v>
      </c>
      <c r="H45" s="164" t="s">
        <v>3170</v>
      </c>
      <c r="I45" s="164" t="s">
        <v>60</v>
      </c>
      <c r="J45" s="164" t="s">
        <v>61</v>
      </c>
      <c r="K45" s="164" t="s">
        <v>83</v>
      </c>
      <c r="L45" s="164">
        <v>56695</v>
      </c>
      <c r="M45" s="164" t="s">
        <v>3171</v>
      </c>
      <c r="V45" s="164">
        <v>400000</v>
      </c>
      <c r="AA45" s="168">
        <v>400000</v>
      </c>
      <c r="AC45" s="164" t="s">
        <v>3172</v>
      </c>
      <c r="AD45" s="164" t="s">
        <v>3173</v>
      </c>
      <c r="AE45" s="164" t="s">
        <v>3174</v>
      </c>
      <c r="AG45" s="164" t="s">
        <v>67</v>
      </c>
      <c r="AH45" s="164" t="s">
        <v>3175</v>
      </c>
      <c r="AI45" s="164" t="s">
        <v>179</v>
      </c>
      <c r="AJ45" s="164" t="s">
        <v>177</v>
      </c>
      <c r="AK45" s="164" t="e">
        <v>#N/A</v>
      </c>
      <c r="AL45" s="170">
        <v>0</v>
      </c>
      <c r="AM45" s="169">
        <f t="shared" si="2"/>
        <v>0</v>
      </c>
      <c r="AN45" s="169">
        <f t="shared" si="3"/>
        <v>0</v>
      </c>
      <c r="AO45" s="164" t="s">
        <v>69</v>
      </c>
      <c r="AP45" s="164" t="s">
        <v>69</v>
      </c>
      <c r="AQ45" s="164" t="s">
        <v>69</v>
      </c>
      <c r="AR45" s="164">
        <v>0</v>
      </c>
      <c r="AS45" s="164"/>
    </row>
    <row r="46" spans="1:45" ht="15" hidden="1" x14ac:dyDescent="0.2">
      <c r="A46" s="164" t="s">
        <v>3063</v>
      </c>
      <c r="B46" s="164">
        <v>1517</v>
      </c>
      <c r="C46" s="164" t="s">
        <v>347</v>
      </c>
      <c r="D46" s="164">
        <v>100000</v>
      </c>
      <c r="E46" s="164" t="s">
        <v>57</v>
      </c>
      <c r="F46" s="164">
        <v>1517</v>
      </c>
      <c r="G46" s="164" t="s">
        <v>347</v>
      </c>
      <c r="H46" s="164" t="s">
        <v>103</v>
      </c>
      <c r="I46" s="164" t="s">
        <v>83</v>
      </c>
      <c r="J46" s="164" t="s">
        <v>142</v>
      </c>
      <c r="K46" s="164" t="s">
        <v>83</v>
      </c>
      <c r="L46" s="164">
        <v>56696</v>
      </c>
      <c r="M46" s="164" t="s">
        <v>348</v>
      </c>
      <c r="S46" s="164">
        <v>-10000</v>
      </c>
      <c r="AA46" s="164">
        <v>-10000</v>
      </c>
      <c r="AB46" s="164">
        <v>-50000</v>
      </c>
      <c r="AC46" s="164" t="s">
        <v>349</v>
      </c>
      <c r="AD46" s="164" t="s">
        <v>350</v>
      </c>
      <c r="AE46" s="164" t="s">
        <v>351</v>
      </c>
      <c r="AG46" s="164" t="s">
        <v>94</v>
      </c>
      <c r="AH46" s="164" t="s">
        <v>352</v>
      </c>
      <c r="AI46" s="164" t="s">
        <v>133</v>
      </c>
      <c r="AJ46" s="164" t="s">
        <v>269</v>
      </c>
      <c r="AK46" s="164">
        <v>56696</v>
      </c>
      <c r="AL46" s="170">
        <v>0</v>
      </c>
      <c r="AM46" s="169">
        <f t="shared" si="2"/>
        <v>0</v>
      </c>
      <c r="AN46" s="169">
        <f t="shared" si="3"/>
        <v>0</v>
      </c>
      <c r="AO46" s="164" t="s">
        <v>69</v>
      </c>
      <c r="AP46" s="164" t="s">
        <v>69</v>
      </c>
      <c r="AQ46" s="164" t="s">
        <v>69</v>
      </c>
      <c r="AR46" s="164">
        <v>0</v>
      </c>
      <c r="AS46" s="164"/>
    </row>
    <row r="47" spans="1:45" ht="15" hidden="1" x14ac:dyDescent="0.2">
      <c r="A47" s="164" t="s">
        <v>232</v>
      </c>
      <c r="B47" s="164">
        <v>1914</v>
      </c>
      <c r="C47" s="164" t="s">
        <v>318</v>
      </c>
      <c r="D47" s="164">
        <v>100000</v>
      </c>
      <c r="E47" s="164" t="s">
        <v>57</v>
      </c>
      <c r="F47" s="164">
        <v>1914</v>
      </c>
      <c r="G47" s="164" t="s">
        <v>318</v>
      </c>
      <c r="H47" s="164" t="s">
        <v>353</v>
      </c>
      <c r="I47" s="164" t="s">
        <v>60</v>
      </c>
      <c r="J47" s="164" t="s">
        <v>239</v>
      </c>
      <c r="K47" s="164" t="s">
        <v>83</v>
      </c>
      <c r="L47" s="164">
        <v>56697</v>
      </c>
      <c r="M47" s="164" t="s">
        <v>354</v>
      </c>
      <c r="N47" s="164">
        <v>50.14</v>
      </c>
      <c r="O47" s="164">
        <v>2713016</v>
      </c>
      <c r="P47" s="164">
        <v>134634</v>
      </c>
      <c r="Q47" s="164">
        <v>180815</v>
      </c>
      <c r="AA47" s="168">
        <v>3028465</v>
      </c>
      <c r="AC47" s="164" t="s">
        <v>355</v>
      </c>
      <c r="AD47" s="164" t="s">
        <v>242</v>
      </c>
      <c r="AE47" s="164" t="s">
        <v>356</v>
      </c>
      <c r="AG47" s="164" t="s">
        <v>94</v>
      </c>
      <c r="AH47" s="164" t="s">
        <v>357</v>
      </c>
      <c r="AI47" s="164" t="s">
        <v>70</v>
      </c>
      <c r="AJ47" s="164" t="s">
        <v>269</v>
      </c>
      <c r="AK47" s="164">
        <v>56697</v>
      </c>
      <c r="AL47" s="170">
        <v>0</v>
      </c>
      <c r="AM47" s="169">
        <f t="shared" si="2"/>
        <v>0</v>
      </c>
      <c r="AN47" s="169">
        <f t="shared" si="3"/>
        <v>0</v>
      </c>
      <c r="AO47" s="164">
        <v>0</v>
      </c>
      <c r="AP47" s="164">
        <v>0</v>
      </c>
      <c r="AQ47" s="164">
        <v>0</v>
      </c>
      <c r="AR47" s="164">
        <v>0</v>
      </c>
      <c r="AS47" s="164"/>
    </row>
    <row r="48" spans="1:45" ht="15" hidden="1" x14ac:dyDescent="0.2">
      <c r="A48" s="164" t="s">
        <v>232</v>
      </c>
      <c r="B48" s="164">
        <v>1914</v>
      </c>
      <c r="C48" s="164" t="s">
        <v>318</v>
      </c>
      <c r="D48" s="164">
        <v>100000</v>
      </c>
      <c r="E48" s="164" t="s">
        <v>57</v>
      </c>
      <c r="F48" s="164">
        <v>1914</v>
      </c>
      <c r="G48" s="164" t="s">
        <v>318</v>
      </c>
      <c r="H48" s="164" t="s">
        <v>645</v>
      </c>
      <c r="I48" s="164" t="s">
        <v>60</v>
      </c>
      <c r="J48" s="164" t="s">
        <v>61</v>
      </c>
      <c r="K48" s="164" t="s">
        <v>83</v>
      </c>
      <c r="L48" s="164">
        <v>56698</v>
      </c>
      <c r="M48" s="164" t="s">
        <v>3176</v>
      </c>
      <c r="O48" s="164">
        <v>200000</v>
      </c>
      <c r="AA48" s="168">
        <v>200000</v>
      </c>
      <c r="AC48" s="164" t="s">
        <v>3177</v>
      </c>
      <c r="AD48" s="164" t="s">
        <v>3178</v>
      </c>
      <c r="AE48" s="164" t="s">
        <v>3179</v>
      </c>
      <c r="AG48" s="164" t="s">
        <v>94</v>
      </c>
      <c r="AH48" s="164" t="s">
        <v>3180</v>
      </c>
      <c r="AI48" s="164" t="s">
        <v>70</v>
      </c>
      <c r="AJ48" s="164" t="s">
        <v>177</v>
      </c>
      <c r="AK48" s="164" t="e">
        <v>#N/A</v>
      </c>
      <c r="AL48" s="170">
        <v>0</v>
      </c>
      <c r="AM48" s="169">
        <f t="shared" si="2"/>
        <v>0</v>
      </c>
      <c r="AN48" s="169">
        <f t="shared" si="3"/>
        <v>0</v>
      </c>
      <c r="AO48" s="164" t="s">
        <v>69</v>
      </c>
      <c r="AP48" s="164" t="s">
        <v>69</v>
      </c>
      <c r="AQ48" s="164" t="s">
        <v>69</v>
      </c>
      <c r="AR48" s="164">
        <v>0</v>
      </c>
      <c r="AS48" s="164"/>
    </row>
    <row r="49" spans="1:45" ht="15" hidden="1" x14ac:dyDescent="0.2">
      <c r="A49" s="164" t="s">
        <v>232</v>
      </c>
      <c r="B49" s="164">
        <v>1914</v>
      </c>
      <c r="C49" s="164" t="s">
        <v>318</v>
      </c>
      <c r="D49" s="164">
        <v>100000</v>
      </c>
      <c r="E49" s="164" t="s">
        <v>57</v>
      </c>
      <c r="F49" s="164">
        <v>1914</v>
      </c>
      <c r="G49" s="164" t="s">
        <v>318</v>
      </c>
      <c r="H49" s="164" t="s">
        <v>599</v>
      </c>
      <c r="I49" s="164" t="s">
        <v>60</v>
      </c>
      <c r="J49" s="164" t="s">
        <v>61</v>
      </c>
      <c r="K49" s="164" t="s">
        <v>83</v>
      </c>
      <c r="L49" s="164">
        <v>56699</v>
      </c>
      <c r="M49" s="164" t="s">
        <v>3181</v>
      </c>
      <c r="O49" s="164">
        <v>-6000000</v>
      </c>
      <c r="AA49" s="168">
        <v>-6000000</v>
      </c>
      <c r="AC49" s="164" t="s">
        <v>3182</v>
      </c>
      <c r="AD49" s="164" t="s">
        <v>3183</v>
      </c>
      <c r="AE49" s="164" t="s">
        <v>3184</v>
      </c>
      <c r="AG49" s="164" t="s">
        <v>94</v>
      </c>
      <c r="AH49" s="164" t="s">
        <v>3185</v>
      </c>
      <c r="AI49" s="164" t="s">
        <v>70</v>
      </c>
      <c r="AJ49" s="164" t="s">
        <v>177</v>
      </c>
      <c r="AK49" s="164" t="e">
        <v>#N/A</v>
      </c>
      <c r="AL49" s="170">
        <v>0</v>
      </c>
      <c r="AM49" s="169">
        <f t="shared" si="2"/>
        <v>0</v>
      </c>
      <c r="AN49" s="169">
        <f t="shared" si="3"/>
        <v>0</v>
      </c>
      <c r="AO49" s="164" t="s">
        <v>69</v>
      </c>
      <c r="AP49" s="164" t="s">
        <v>69</v>
      </c>
      <c r="AQ49" s="164" t="s">
        <v>69</v>
      </c>
      <c r="AR49" s="164">
        <v>0</v>
      </c>
      <c r="AS49" s="164"/>
    </row>
    <row r="50" spans="1:45" ht="15" hidden="1" x14ac:dyDescent="0.2">
      <c r="A50" s="164" t="s">
        <v>232</v>
      </c>
      <c r="B50" s="164">
        <v>1914</v>
      </c>
      <c r="C50" s="164" t="s">
        <v>318</v>
      </c>
      <c r="D50" s="164">
        <v>100000</v>
      </c>
      <c r="E50" s="164" t="s">
        <v>57</v>
      </c>
      <c r="F50" s="164">
        <v>1914</v>
      </c>
      <c r="G50" s="164" t="s">
        <v>318</v>
      </c>
      <c r="H50" s="164" t="s">
        <v>358</v>
      </c>
      <c r="I50" s="164" t="s">
        <v>60</v>
      </c>
      <c r="J50" s="164" t="s">
        <v>61</v>
      </c>
      <c r="K50" s="164" t="s">
        <v>83</v>
      </c>
      <c r="L50" s="164">
        <v>56700</v>
      </c>
      <c r="M50" s="164" t="s">
        <v>359</v>
      </c>
      <c r="O50" s="164">
        <v>6000000</v>
      </c>
      <c r="Q50" s="164">
        <v>87000</v>
      </c>
      <c r="AA50" s="164">
        <v>6087000</v>
      </c>
      <c r="AB50" s="164"/>
      <c r="AC50" s="164" t="s">
        <v>360</v>
      </c>
      <c r="AD50" s="164" t="s">
        <v>361</v>
      </c>
      <c r="AE50" s="164" t="s">
        <v>362</v>
      </c>
      <c r="AG50" s="164" t="s">
        <v>94</v>
      </c>
      <c r="AH50" s="164" t="s">
        <v>363</v>
      </c>
      <c r="AI50" s="164" t="s">
        <v>70</v>
      </c>
      <c r="AJ50" s="164" t="s">
        <v>269</v>
      </c>
      <c r="AK50" s="164">
        <v>56700</v>
      </c>
      <c r="AL50" s="170">
        <v>0</v>
      </c>
      <c r="AM50" s="169">
        <f t="shared" si="2"/>
        <v>0</v>
      </c>
      <c r="AN50" s="169">
        <f t="shared" si="3"/>
        <v>0</v>
      </c>
      <c r="AO50" s="164" t="s">
        <v>69</v>
      </c>
      <c r="AP50" s="164" t="s">
        <v>69</v>
      </c>
      <c r="AQ50" s="164" t="s">
        <v>69</v>
      </c>
      <c r="AR50" s="164">
        <v>0</v>
      </c>
      <c r="AS50" s="164"/>
    </row>
    <row r="51" spans="1:45" ht="15" hidden="1" x14ac:dyDescent="0.2">
      <c r="A51" s="164" t="s">
        <v>3049</v>
      </c>
      <c r="B51" s="164">
        <v>1619</v>
      </c>
      <c r="C51" s="164" t="s">
        <v>3082</v>
      </c>
      <c r="D51" s="164">
        <v>200728</v>
      </c>
      <c r="E51" s="164" t="s">
        <v>364</v>
      </c>
      <c r="F51" s="164">
        <v>1619</v>
      </c>
      <c r="G51" s="164" t="s">
        <v>270</v>
      </c>
      <c r="H51" s="164" t="s">
        <v>238</v>
      </c>
      <c r="I51" s="164" t="s">
        <v>60</v>
      </c>
      <c r="J51" s="164" t="s">
        <v>89</v>
      </c>
      <c r="K51" s="164" t="s">
        <v>271</v>
      </c>
      <c r="L51" s="164">
        <v>56701</v>
      </c>
      <c r="M51" s="164" t="s">
        <v>365</v>
      </c>
      <c r="AB51" s="167">
        <v>516174</v>
      </c>
      <c r="AC51" s="164" t="s">
        <v>366</v>
      </c>
      <c r="AD51" s="164" t="s">
        <v>3186</v>
      </c>
      <c r="AE51" s="164" t="s">
        <v>368</v>
      </c>
      <c r="AG51" s="164" t="s">
        <v>67</v>
      </c>
      <c r="AH51" s="164" t="s">
        <v>369</v>
      </c>
      <c r="AI51" s="164" t="s">
        <v>179</v>
      </c>
      <c r="AJ51" s="164" t="s">
        <v>269</v>
      </c>
      <c r="AK51" s="164">
        <v>56701</v>
      </c>
      <c r="AL51" s="170">
        <v>0</v>
      </c>
      <c r="AM51" s="169">
        <f t="shared" si="2"/>
        <v>0</v>
      </c>
      <c r="AN51" s="169">
        <f t="shared" si="3"/>
        <v>0</v>
      </c>
      <c r="AO51" s="164">
        <v>0</v>
      </c>
      <c r="AP51" s="164">
        <v>0</v>
      </c>
      <c r="AQ51" s="164">
        <v>0</v>
      </c>
      <c r="AR51" s="164">
        <v>0</v>
      </c>
      <c r="AS51" s="164"/>
    </row>
    <row r="52" spans="1:45" ht="15" hidden="1" x14ac:dyDescent="0.2">
      <c r="A52" s="164" t="s">
        <v>3049</v>
      </c>
      <c r="B52" s="164">
        <v>1619</v>
      </c>
      <c r="C52" s="164" t="s">
        <v>3082</v>
      </c>
      <c r="D52" s="164">
        <v>200728</v>
      </c>
      <c r="E52" s="164" t="s">
        <v>364</v>
      </c>
      <c r="F52" s="164">
        <v>1619</v>
      </c>
      <c r="G52" s="164" t="s">
        <v>270</v>
      </c>
      <c r="H52" s="164" t="s">
        <v>72</v>
      </c>
      <c r="I52" s="164" t="s">
        <v>60</v>
      </c>
      <c r="J52" s="164" t="s">
        <v>61</v>
      </c>
      <c r="K52" s="164" t="s">
        <v>271</v>
      </c>
      <c r="L52" s="164">
        <v>56702</v>
      </c>
      <c r="M52" s="164" t="s">
        <v>370</v>
      </c>
      <c r="S52" s="164">
        <v>456000</v>
      </c>
      <c r="AA52" s="164">
        <v>456000</v>
      </c>
      <c r="AB52" s="164"/>
      <c r="AC52" s="164" t="s">
        <v>371</v>
      </c>
      <c r="AD52" s="164" t="s">
        <v>3187</v>
      </c>
      <c r="AE52" s="164" t="s">
        <v>373</v>
      </c>
      <c r="AG52" s="164" t="s">
        <v>67</v>
      </c>
      <c r="AH52" s="164" t="s">
        <v>374</v>
      </c>
      <c r="AI52" s="164" t="s">
        <v>179</v>
      </c>
      <c r="AJ52" s="164" t="s">
        <v>269</v>
      </c>
      <c r="AK52" s="164">
        <v>56702</v>
      </c>
      <c r="AL52" s="170">
        <v>0</v>
      </c>
      <c r="AM52" s="169">
        <f t="shared" si="2"/>
        <v>0</v>
      </c>
      <c r="AN52" s="169">
        <f t="shared" si="3"/>
        <v>0</v>
      </c>
      <c r="AO52" s="164" t="s">
        <v>69</v>
      </c>
      <c r="AP52" s="164" t="s">
        <v>69</v>
      </c>
      <c r="AQ52" s="164" t="s">
        <v>69</v>
      </c>
      <c r="AR52" s="164">
        <v>0</v>
      </c>
      <c r="AS52" s="164"/>
    </row>
    <row r="53" spans="1:45" ht="15" hidden="1" x14ac:dyDescent="0.2">
      <c r="A53" s="164" t="s">
        <v>3049</v>
      </c>
      <c r="B53" s="164">
        <v>1619</v>
      </c>
      <c r="C53" s="164" t="s">
        <v>3082</v>
      </c>
      <c r="D53" s="164">
        <v>200728</v>
      </c>
      <c r="E53" s="164" t="s">
        <v>364</v>
      </c>
      <c r="F53" s="164">
        <v>1619</v>
      </c>
      <c r="G53" s="164" t="s">
        <v>270</v>
      </c>
      <c r="H53" s="164" t="s">
        <v>103</v>
      </c>
      <c r="I53" s="164" t="s">
        <v>60</v>
      </c>
      <c r="J53" s="164" t="s">
        <v>61</v>
      </c>
      <c r="K53" s="164" t="s">
        <v>271</v>
      </c>
      <c r="L53" s="164">
        <v>56703</v>
      </c>
      <c r="M53" s="164" t="s">
        <v>370</v>
      </c>
      <c r="S53" s="164">
        <v>750000</v>
      </c>
      <c r="AA53" s="164">
        <v>750000</v>
      </c>
      <c r="AB53" s="164"/>
      <c r="AC53" s="164" t="s">
        <v>375</v>
      </c>
      <c r="AD53" s="164" t="s">
        <v>3188</v>
      </c>
      <c r="AE53" s="164" t="s">
        <v>376</v>
      </c>
      <c r="AG53" s="164" t="s">
        <v>67</v>
      </c>
      <c r="AH53" s="164" t="s">
        <v>374</v>
      </c>
      <c r="AI53" s="164" t="s">
        <v>179</v>
      </c>
      <c r="AJ53" s="164" t="s">
        <v>269</v>
      </c>
      <c r="AK53" s="164">
        <v>56703</v>
      </c>
      <c r="AL53" s="170">
        <v>0</v>
      </c>
      <c r="AM53" s="169">
        <f t="shared" si="2"/>
        <v>0</v>
      </c>
      <c r="AN53" s="169">
        <f t="shared" si="3"/>
        <v>0</v>
      </c>
      <c r="AO53" s="164" t="s">
        <v>69</v>
      </c>
      <c r="AP53" s="164" t="s">
        <v>69</v>
      </c>
      <c r="AQ53" s="164" t="s">
        <v>69</v>
      </c>
      <c r="AR53" s="164">
        <v>0</v>
      </c>
      <c r="AS53" s="164"/>
    </row>
    <row r="54" spans="1:45" ht="15" hidden="1" x14ac:dyDescent="0.2">
      <c r="A54" s="164" t="s">
        <v>3063</v>
      </c>
      <c r="B54" s="164">
        <v>1517</v>
      </c>
      <c r="C54" s="164" t="s">
        <v>347</v>
      </c>
      <c r="D54" s="164">
        <v>100000</v>
      </c>
      <c r="E54" s="164" t="s">
        <v>57</v>
      </c>
      <c r="F54" s="164">
        <v>1517</v>
      </c>
      <c r="G54" s="164" t="s">
        <v>347</v>
      </c>
      <c r="H54" s="164" t="s">
        <v>72</v>
      </c>
      <c r="I54" s="164" t="s">
        <v>83</v>
      </c>
      <c r="J54" s="164" t="s">
        <v>61</v>
      </c>
      <c r="K54" s="164" t="s">
        <v>83</v>
      </c>
      <c r="L54" s="164">
        <v>56704</v>
      </c>
      <c r="M54" s="164" t="s">
        <v>377</v>
      </c>
      <c r="N54" s="164">
        <v>1</v>
      </c>
      <c r="O54" s="164">
        <v>136113</v>
      </c>
      <c r="P54" s="164">
        <v>26603</v>
      </c>
      <c r="Q54" s="164">
        <v>11275</v>
      </c>
      <c r="AA54" s="164">
        <v>173991</v>
      </c>
      <c r="AB54" s="164"/>
      <c r="AC54" s="164" t="s">
        <v>378</v>
      </c>
      <c r="AD54" s="164" t="s">
        <v>379</v>
      </c>
      <c r="AE54" s="164" t="s">
        <v>380</v>
      </c>
      <c r="AG54" s="164" t="s">
        <v>94</v>
      </c>
      <c r="AH54" s="164" t="s">
        <v>381</v>
      </c>
      <c r="AI54" s="164" t="s">
        <v>133</v>
      </c>
      <c r="AJ54" s="164" t="s">
        <v>269</v>
      </c>
      <c r="AK54" s="164">
        <v>56704</v>
      </c>
      <c r="AL54" s="170">
        <v>0.5</v>
      </c>
      <c r="AM54" s="169">
        <f t="shared" si="2"/>
        <v>86995.5</v>
      </c>
      <c r="AN54" s="169">
        <f t="shared" si="3"/>
        <v>0</v>
      </c>
      <c r="AO54" s="164" t="s">
        <v>382</v>
      </c>
      <c r="AP54" s="164" t="s">
        <v>382</v>
      </c>
      <c r="AQ54" s="164" t="s">
        <v>156</v>
      </c>
      <c r="AR54" s="164">
        <v>0</v>
      </c>
      <c r="AS54" s="164"/>
    </row>
    <row r="55" spans="1:45" ht="15" hidden="1" x14ac:dyDescent="0.2">
      <c r="A55" s="164" t="s">
        <v>3063</v>
      </c>
      <c r="B55" s="164">
        <v>1517</v>
      </c>
      <c r="C55" s="164" t="s">
        <v>347</v>
      </c>
      <c r="D55" s="164">
        <v>100000</v>
      </c>
      <c r="E55" s="164" t="s">
        <v>57</v>
      </c>
      <c r="F55" s="164">
        <v>1517</v>
      </c>
      <c r="G55" s="164" t="s">
        <v>347</v>
      </c>
      <c r="H55" s="164" t="s">
        <v>238</v>
      </c>
      <c r="I55" s="164" t="s">
        <v>83</v>
      </c>
      <c r="J55" s="164" t="s">
        <v>61</v>
      </c>
      <c r="K55" s="164" t="s">
        <v>83</v>
      </c>
      <c r="L55" s="164">
        <v>56705</v>
      </c>
      <c r="M55" s="164" t="s">
        <v>383</v>
      </c>
      <c r="N55" s="164">
        <v>2</v>
      </c>
      <c r="O55" s="164">
        <v>148138</v>
      </c>
      <c r="P55" s="164">
        <v>35226</v>
      </c>
      <c r="Q55" s="164">
        <v>19200</v>
      </c>
      <c r="AA55" s="164">
        <v>202564</v>
      </c>
      <c r="AB55" s="164"/>
      <c r="AC55" s="164" t="s">
        <v>384</v>
      </c>
      <c r="AD55" s="164" t="s">
        <v>385</v>
      </c>
      <c r="AE55" s="164" t="s">
        <v>386</v>
      </c>
      <c r="AG55" s="164" t="s">
        <v>94</v>
      </c>
      <c r="AH55" s="164" t="s">
        <v>352</v>
      </c>
      <c r="AI55" s="164" t="s">
        <v>133</v>
      </c>
      <c r="AJ55" s="164" t="s">
        <v>269</v>
      </c>
      <c r="AK55" s="164">
        <v>56705</v>
      </c>
      <c r="AL55" s="170">
        <v>0.1</v>
      </c>
      <c r="AM55" s="169">
        <f t="shared" si="2"/>
        <v>20256.400000000001</v>
      </c>
      <c r="AN55" s="169">
        <f t="shared" si="3"/>
        <v>0</v>
      </c>
      <c r="AO55" s="164" t="s">
        <v>382</v>
      </c>
      <c r="AP55" s="164" t="s">
        <v>382</v>
      </c>
      <c r="AQ55" s="164" t="s">
        <v>156</v>
      </c>
      <c r="AR55" s="164">
        <v>0</v>
      </c>
      <c r="AS55" s="164"/>
    </row>
    <row r="56" spans="1:45" ht="15" hidden="1" x14ac:dyDescent="0.2">
      <c r="A56" s="164" t="s">
        <v>3063</v>
      </c>
      <c r="B56" s="164">
        <v>1517</v>
      </c>
      <c r="C56" s="164" t="s">
        <v>347</v>
      </c>
      <c r="D56" s="164">
        <v>100000</v>
      </c>
      <c r="E56" s="164" t="s">
        <v>57</v>
      </c>
      <c r="F56" s="164">
        <v>1517</v>
      </c>
      <c r="G56" s="164" t="s">
        <v>347</v>
      </c>
      <c r="H56" s="164" t="s">
        <v>103</v>
      </c>
      <c r="I56" s="164" t="s">
        <v>83</v>
      </c>
      <c r="J56" s="164" t="s">
        <v>61</v>
      </c>
      <c r="K56" s="164" t="s">
        <v>83</v>
      </c>
      <c r="L56" s="164">
        <v>56706</v>
      </c>
      <c r="M56" s="164" t="s">
        <v>387</v>
      </c>
      <c r="N56" s="164">
        <v>4</v>
      </c>
      <c r="O56" s="164">
        <v>401966</v>
      </c>
      <c r="P56" s="164">
        <v>86171</v>
      </c>
      <c r="Q56" s="164">
        <v>41254</v>
      </c>
      <c r="AA56" s="164">
        <v>529391</v>
      </c>
      <c r="AB56" s="164"/>
      <c r="AC56" s="164" t="s">
        <v>388</v>
      </c>
      <c r="AD56" s="164" t="s">
        <v>389</v>
      </c>
      <c r="AE56" s="164" t="s">
        <v>390</v>
      </c>
      <c r="AG56" s="164" t="s">
        <v>94</v>
      </c>
      <c r="AH56" s="164" t="s">
        <v>391</v>
      </c>
      <c r="AI56" s="164" t="s">
        <v>133</v>
      </c>
      <c r="AJ56" s="164" t="s">
        <v>269</v>
      </c>
      <c r="AK56" s="164">
        <v>56706</v>
      </c>
      <c r="AL56" s="170">
        <v>0.5</v>
      </c>
      <c r="AM56" s="169">
        <f t="shared" si="2"/>
        <v>264695.5</v>
      </c>
      <c r="AN56" s="169">
        <f t="shared" si="3"/>
        <v>0</v>
      </c>
      <c r="AO56" s="164" t="s">
        <v>382</v>
      </c>
      <c r="AP56" s="164" t="s">
        <v>382</v>
      </c>
      <c r="AQ56" s="164" t="s">
        <v>156</v>
      </c>
      <c r="AR56" s="164">
        <v>0</v>
      </c>
      <c r="AS56" s="164"/>
    </row>
    <row r="57" spans="1:45" ht="15" hidden="1" x14ac:dyDescent="0.2">
      <c r="A57" s="164" t="s">
        <v>3114</v>
      </c>
      <c r="B57" s="164">
        <v>2000</v>
      </c>
      <c r="C57" s="164" t="s">
        <v>393</v>
      </c>
      <c r="D57" s="164">
        <v>700011</v>
      </c>
      <c r="E57" s="164" t="s">
        <v>392</v>
      </c>
      <c r="F57" s="164">
        <v>2000</v>
      </c>
      <c r="G57" s="164" t="s">
        <v>393</v>
      </c>
      <c r="H57" s="164" t="s">
        <v>103</v>
      </c>
      <c r="I57" s="164" t="s">
        <v>73</v>
      </c>
      <c r="J57" s="164" t="s">
        <v>128</v>
      </c>
      <c r="K57" s="164" t="s">
        <v>62</v>
      </c>
      <c r="L57" s="164">
        <v>56707</v>
      </c>
      <c r="M57" s="164" t="s">
        <v>394</v>
      </c>
      <c r="N57" s="164">
        <v>16</v>
      </c>
      <c r="O57" s="164">
        <v>1439280</v>
      </c>
      <c r="P57" s="164">
        <v>335547</v>
      </c>
      <c r="Q57" s="164">
        <v>160464</v>
      </c>
      <c r="S57" s="164">
        <v>7027488</v>
      </c>
      <c r="AA57" s="164">
        <v>8962779</v>
      </c>
      <c r="AB57" s="164"/>
      <c r="AC57" s="164" t="s">
        <v>395</v>
      </c>
      <c r="AD57" s="164" t="s">
        <v>396</v>
      </c>
      <c r="AE57" s="164" t="s">
        <v>397</v>
      </c>
      <c r="AG57" s="164" t="s">
        <v>94</v>
      </c>
      <c r="AH57" s="164" t="s">
        <v>69</v>
      </c>
      <c r="AI57" s="164" t="s">
        <v>70</v>
      </c>
      <c r="AJ57" s="164" t="s">
        <v>269</v>
      </c>
      <c r="AK57" s="164">
        <v>56707</v>
      </c>
      <c r="AL57" s="170">
        <v>0</v>
      </c>
      <c r="AM57" s="169">
        <f t="shared" si="2"/>
        <v>0</v>
      </c>
      <c r="AN57" s="169">
        <f t="shared" si="3"/>
        <v>0</v>
      </c>
      <c r="AO57" s="164" t="s">
        <v>69</v>
      </c>
      <c r="AP57" s="164" t="s">
        <v>69</v>
      </c>
      <c r="AQ57" s="164" t="s">
        <v>69</v>
      </c>
      <c r="AR57" s="164">
        <v>0</v>
      </c>
      <c r="AS57" s="164"/>
    </row>
    <row r="58" spans="1:45" ht="15" hidden="1" x14ac:dyDescent="0.2">
      <c r="A58" s="164" t="s">
        <v>3063</v>
      </c>
      <c r="B58" s="164">
        <v>1316</v>
      </c>
      <c r="C58" s="164" t="s">
        <v>222</v>
      </c>
      <c r="D58" s="164">
        <v>100000</v>
      </c>
      <c r="E58" s="164" t="s">
        <v>57</v>
      </c>
      <c r="F58" s="164">
        <v>1316</v>
      </c>
      <c r="G58" s="164" t="s">
        <v>222</v>
      </c>
      <c r="H58" s="164" t="s">
        <v>72</v>
      </c>
      <c r="I58" s="164" t="s">
        <v>83</v>
      </c>
      <c r="J58" s="164" t="s">
        <v>61</v>
      </c>
      <c r="K58" s="164" t="s">
        <v>83</v>
      </c>
      <c r="L58" s="164">
        <v>56708</v>
      </c>
      <c r="M58" s="164" t="s">
        <v>3189</v>
      </c>
      <c r="N58" s="164">
        <v>1</v>
      </c>
      <c r="O58" s="164">
        <v>87409</v>
      </c>
      <c r="P58" s="164">
        <v>17923</v>
      </c>
      <c r="Q58" s="164">
        <v>9960</v>
      </c>
      <c r="AA58" s="168">
        <v>115292</v>
      </c>
      <c r="AC58" s="164" t="s">
        <v>3190</v>
      </c>
      <c r="AD58" s="164" t="s">
        <v>3191</v>
      </c>
      <c r="AE58" s="164" t="s">
        <v>3192</v>
      </c>
      <c r="AG58" s="164" t="s">
        <v>67</v>
      </c>
      <c r="AH58" s="164" t="s">
        <v>3193</v>
      </c>
      <c r="AI58" s="164" t="s">
        <v>70</v>
      </c>
      <c r="AJ58" s="164" t="s">
        <v>177</v>
      </c>
      <c r="AK58" s="164" t="e">
        <v>#N/A</v>
      </c>
      <c r="AL58" s="170">
        <v>0</v>
      </c>
      <c r="AM58" s="169">
        <f t="shared" si="2"/>
        <v>0</v>
      </c>
      <c r="AN58" s="169">
        <f t="shared" si="3"/>
        <v>0</v>
      </c>
      <c r="AO58" s="164" t="s">
        <v>69</v>
      </c>
      <c r="AP58" s="164" t="s">
        <v>69</v>
      </c>
      <c r="AQ58" s="164" t="s">
        <v>69</v>
      </c>
      <c r="AR58" s="164">
        <v>0</v>
      </c>
      <c r="AS58" s="164"/>
    </row>
    <row r="59" spans="1:45" ht="15" hidden="1" x14ac:dyDescent="0.2">
      <c r="A59" s="164" t="s">
        <v>232</v>
      </c>
      <c r="B59" s="164">
        <v>1913</v>
      </c>
      <c r="C59" s="164" t="s">
        <v>399</v>
      </c>
      <c r="D59" s="164">
        <v>200227</v>
      </c>
      <c r="E59" s="164" t="s">
        <v>398</v>
      </c>
      <c r="F59" s="164">
        <v>1913</v>
      </c>
      <c r="G59" s="164" t="s">
        <v>399</v>
      </c>
      <c r="H59" s="164" t="s">
        <v>103</v>
      </c>
      <c r="I59" s="164" t="s">
        <v>83</v>
      </c>
      <c r="J59" s="164" t="s">
        <v>61</v>
      </c>
      <c r="K59" s="164" t="s">
        <v>83</v>
      </c>
      <c r="L59" s="164">
        <v>56709</v>
      </c>
      <c r="M59" s="164" t="s">
        <v>400</v>
      </c>
      <c r="N59" s="164">
        <v>1</v>
      </c>
      <c r="O59" s="164">
        <v>119654</v>
      </c>
      <c r="P59" s="164">
        <v>41791</v>
      </c>
      <c r="Q59" s="164">
        <v>23981</v>
      </c>
      <c r="X59" s="164">
        <v>75000</v>
      </c>
      <c r="AA59" s="164">
        <v>260426</v>
      </c>
      <c r="AB59" s="164"/>
      <c r="AC59" s="164" t="s">
        <v>405</v>
      </c>
      <c r="AD59" s="164" t="s">
        <v>402</v>
      </c>
      <c r="AE59" s="164" t="s">
        <v>403</v>
      </c>
      <c r="AG59" s="164" t="s">
        <v>67</v>
      </c>
      <c r="AH59" s="164" t="s">
        <v>404</v>
      </c>
      <c r="AI59" s="164" t="s">
        <v>83</v>
      </c>
      <c r="AJ59" s="164" t="s">
        <v>269</v>
      </c>
      <c r="AK59" s="164">
        <v>56709</v>
      </c>
      <c r="AL59" s="170">
        <v>0</v>
      </c>
      <c r="AM59" s="169">
        <f t="shared" si="2"/>
        <v>0</v>
      </c>
      <c r="AN59" s="169">
        <f t="shared" si="3"/>
        <v>0</v>
      </c>
      <c r="AO59" s="164" t="s">
        <v>69</v>
      </c>
      <c r="AP59" s="164" t="s">
        <v>69</v>
      </c>
      <c r="AQ59" s="164" t="s">
        <v>69</v>
      </c>
      <c r="AR59" s="164">
        <v>0</v>
      </c>
      <c r="AS59" s="164"/>
    </row>
    <row r="60" spans="1:45" ht="15" hidden="1" x14ac:dyDescent="0.2">
      <c r="A60" s="164" t="s">
        <v>232</v>
      </c>
      <c r="B60" s="164">
        <v>1913</v>
      </c>
      <c r="C60" s="164" t="s">
        <v>399</v>
      </c>
      <c r="D60" s="164">
        <v>200227</v>
      </c>
      <c r="E60" s="164" t="s">
        <v>398</v>
      </c>
      <c r="F60" s="164">
        <v>1913</v>
      </c>
      <c r="G60" s="164" t="s">
        <v>399</v>
      </c>
      <c r="H60" s="164" t="s">
        <v>238</v>
      </c>
      <c r="I60" s="164" t="s">
        <v>83</v>
      </c>
      <c r="J60" s="164" t="s">
        <v>61</v>
      </c>
      <c r="K60" s="164" t="s">
        <v>83</v>
      </c>
      <c r="L60" s="164">
        <v>56710</v>
      </c>
      <c r="M60" s="164" t="s">
        <v>406</v>
      </c>
      <c r="N60" s="164">
        <v>1</v>
      </c>
      <c r="O60" s="164">
        <v>124000</v>
      </c>
      <c r="P60" s="164">
        <v>25344</v>
      </c>
      <c r="Q60" s="164">
        <v>10948</v>
      </c>
      <c r="AA60" s="164">
        <v>160292</v>
      </c>
      <c r="AB60" s="164"/>
      <c r="AC60" s="164" t="s">
        <v>407</v>
      </c>
      <c r="AD60" s="164" t="s">
        <v>408</v>
      </c>
      <c r="AE60" s="164" t="s">
        <v>409</v>
      </c>
      <c r="AG60" s="164" t="s">
        <v>67</v>
      </c>
      <c r="AH60" s="164" t="s">
        <v>410</v>
      </c>
      <c r="AI60" s="164" t="s">
        <v>83</v>
      </c>
      <c r="AJ60" s="164" t="s">
        <v>269</v>
      </c>
      <c r="AK60" s="164">
        <v>56710</v>
      </c>
      <c r="AL60" s="170">
        <v>0</v>
      </c>
      <c r="AM60" s="169">
        <f t="shared" si="2"/>
        <v>0</v>
      </c>
      <c r="AN60" s="169">
        <f t="shared" si="3"/>
        <v>0</v>
      </c>
      <c r="AO60" s="164" t="s">
        <v>69</v>
      </c>
      <c r="AP60" s="164" t="s">
        <v>69</v>
      </c>
      <c r="AQ60" s="164" t="s">
        <v>69</v>
      </c>
      <c r="AR60" s="164">
        <v>0</v>
      </c>
      <c r="AS60" s="164"/>
    </row>
    <row r="61" spans="1:45" ht="15" hidden="1" x14ac:dyDescent="0.2">
      <c r="A61" s="164" t="s">
        <v>232</v>
      </c>
      <c r="B61" s="164">
        <v>1914</v>
      </c>
      <c r="C61" s="164" t="s">
        <v>318</v>
      </c>
      <c r="D61" s="164">
        <v>100000</v>
      </c>
      <c r="E61" s="164" t="s">
        <v>57</v>
      </c>
      <c r="F61" s="164">
        <v>1914</v>
      </c>
      <c r="G61" s="164" t="s">
        <v>318</v>
      </c>
      <c r="H61" s="164" t="s">
        <v>411</v>
      </c>
      <c r="I61" s="164" t="s">
        <v>60</v>
      </c>
      <c r="J61" s="164" t="s">
        <v>160</v>
      </c>
      <c r="K61" s="164" t="s">
        <v>83</v>
      </c>
      <c r="L61" s="164">
        <v>56711</v>
      </c>
      <c r="M61" s="164" t="s">
        <v>412</v>
      </c>
      <c r="S61" s="164">
        <v>191400</v>
      </c>
      <c r="AA61" s="164">
        <v>191400</v>
      </c>
      <c r="AB61" s="164"/>
      <c r="AC61" s="164" t="s">
        <v>413</v>
      </c>
      <c r="AD61" s="164" t="s">
        <v>414</v>
      </c>
      <c r="AE61" s="164" t="s">
        <v>415</v>
      </c>
      <c r="AG61" s="164" t="s">
        <v>67</v>
      </c>
      <c r="AH61" s="164" t="s">
        <v>416</v>
      </c>
      <c r="AI61" s="164" t="s">
        <v>70</v>
      </c>
      <c r="AJ61" s="164" t="s">
        <v>269</v>
      </c>
      <c r="AK61" s="164">
        <v>56711</v>
      </c>
      <c r="AL61" s="170">
        <v>0</v>
      </c>
      <c r="AM61" s="169">
        <f t="shared" si="2"/>
        <v>0</v>
      </c>
      <c r="AN61" s="169">
        <f t="shared" si="3"/>
        <v>0</v>
      </c>
      <c r="AO61" s="164" t="s">
        <v>69</v>
      </c>
      <c r="AP61" s="164" t="s">
        <v>69</v>
      </c>
      <c r="AQ61" s="164" t="s">
        <v>69</v>
      </c>
      <c r="AR61" s="164">
        <v>0</v>
      </c>
      <c r="AS61" s="164"/>
    </row>
    <row r="62" spans="1:45" ht="15" hidden="1" x14ac:dyDescent="0.2">
      <c r="A62" s="164" t="s">
        <v>232</v>
      </c>
      <c r="B62" s="164">
        <v>1914</v>
      </c>
      <c r="C62" s="164" t="s">
        <v>318</v>
      </c>
      <c r="D62" s="164">
        <v>100000</v>
      </c>
      <c r="E62" s="164" t="s">
        <v>57</v>
      </c>
      <c r="F62" s="164">
        <v>1914</v>
      </c>
      <c r="G62" s="164" t="s">
        <v>318</v>
      </c>
      <c r="H62" s="164" t="s">
        <v>278</v>
      </c>
      <c r="I62" s="164" t="s">
        <v>60</v>
      </c>
      <c r="J62" s="164" t="s">
        <v>160</v>
      </c>
      <c r="K62" s="164" t="s">
        <v>83</v>
      </c>
      <c r="L62" s="164">
        <v>56712</v>
      </c>
      <c r="M62" s="164" t="s">
        <v>417</v>
      </c>
      <c r="R62" s="164">
        <v>408540</v>
      </c>
      <c r="AA62" s="164">
        <v>408540</v>
      </c>
      <c r="AB62" s="164"/>
      <c r="AC62" s="164" t="s">
        <v>418</v>
      </c>
      <c r="AD62" s="164" t="s">
        <v>419</v>
      </c>
      <c r="AE62" s="164" t="s">
        <v>420</v>
      </c>
      <c r="AG62" s="164" t="s">
        <v>94</v>
      </c>
      <c r="AH62" s="164" t="s">
        <v>421</v>
      </c>
      <c r="AI62" s="164" t="s">
        <v>70</v>
      </c>
      <c r="AJ62" s="164" t="s">
        <v>269</v>
      </c>
      <c r="AK62" s="164">
        <v>56712</v>
      </c>
      <c r="AL62" s="170">
        <v>0</v>
      </c>
      <c r="AM62" s="169">
        <f t="shared" si="2"/>
        <v>0</v>
      </c>
      <c r="AN62" s="169">
        <f t="shared" si="3"/>
        <v>0</v>
      </c>
      <c r="AO62" s="164" t="s">
        <v>69</v>
      </c>
      <c r="AP62" s="164" t="s">
        <v>69</v>
      </c>
      <c r="AQ62" s="164" t="s">
        <v>69</v>
      </c>
      <c r="AR62" s="164">
        <v>0</v>
      </c>
      <c r="AS62" s="164"/>
    </row>
    <row r="63" spans="1:45" ht="15" hidden="1" x14ac:dyDescent="0.2">
      <c r="A63" s="164" t="s">
        <v>232</v>
      </c>
      <c r="B63" s="164">
        <v>1914</v>
      </c>
      <c r="C63" s="164" t="s">
        <v>318</v>
      </c>
      <c r="D63" s="164">
        <v>100000</v>
      </c>
      <c r="E63" s="164" t="s">
        <v>57</v>
      </c>
      <c r="F63" s="164">
        <v>1914</v>
      </c>
      <c r="G63" s="164" t="s">
        <v>318</v>
      </c>
      <c r="H63" s="164" t="s">
        <v>422</v>
      </c>
      <c r="I63" s="164" t="s">
        <v>60</v>
      </c>
      <c r="J63" s="164" t="s">
        <v>160</v>
      </c>
      <c r="K63" s="164" t="s">
        <v>83</v>
      </c>
      <c r="L63" s="164">
        <v>56713</v>
      </c>
      <c r="M63" s="164" t="s">
        <v>423</v>
      </c>
      <c r="R63" s="164">
        <v>271920</v>
      </c>
      <c r="AA63" s="164">
        <v>271920</v>
      </c>
      <c r="AB63" s="164"/>
      <c r="AC63" s="164" t="s">
        <v>424</v>
      </c>
      <c r="AD63" s="164" t="s">
        <v>425</v>
      </c>
      <c r="AE63" s="164" t="s">
        <v>426</v>
      </c>
      <c r="AG63" s="164" t="s">
        <v>94</v>
      </c>
      <c r="AH63" s="164" t="s">
        <v>427</v>
      </c>
      <c r="AI63" s="164" t="s">
        <v>277</v>
      </c>
      <c r="AJ63" s="164" t="s">
        <v>269</v>
      </c>
      <c r="AK63" s="164">
        <v>56713</v>
      </c>
      <c r="AL63" s="170">
        <v>0</v>
      </c>
      <c r="AM63" s="169">
        <f t="shared" si="2"/>
        <v>0</v>
      </c>
      <c r="AN63" s="169">
        <f t="shared" si="3"/>
        <v>0</v>
      </c>
      <c r="AO63" s="164" t="s">
        <v>69</v>
      </c>
      <c r="AP63" s="164" t="s">
        <v>69</v>
      </c>
      <c r="AQ63" s="164" t="s">
        <v>69</v>
      </c>
      <c r="AR63" s="164">
        <v>0</v>
      </c>
      <c r="AS63" s="164"/>
    </row>
    <row r="64" spans="1:45" ht="15" hidden="1" x14ac:dyDescent="0.2">
      <c r="A64" s="164" t="s">
        <v>232</v>
      </c>
      <c r="B64" s="164">
        <v>1914</v>
      </c>
      <c r="C64" s="164" t="s">
        <v>318</v>
      </c>
      <c r="D64" s="164">
        <v>100000</v>
      </c>
      <c r="E64" s="164" t="s">
        <v>57</v>
      </c>
      <c r="F64" s="164">
        <v>1914</v>
      </c>
      <c r="G64" s="164" t="s">
        <v>318</v>
      </c>
      <c r="H64" s="164" t="s">
        <v>589</v>
      </c>
      <c r="I64" s="164" t="s">
        <v>60</v>
      </c>
      <c r="J64" s="164" t="s">
        <v>160</v>
      </c>
      <c r="K64" s="164" t="s">
        <v>83</v>
      </c>
      <c r="L64" s="164">
        <v>56714</v>
      </c>
      <c r="M64" s="164" t="s">
        <v>3194</v>
      </c>
      <c r="S64" s="164">
        <v>432000</v>
      </c>
      <c r="AA64" s="168">
        <v>432000</v>
      </c>
      <c r="AC64" s="164" t="s">
        <v>3195</v>
      </c>
      <c r="AD64" s="164" t="s">
        <v>3196</v>
      </c>
      <c r="AE64" s="164" t="s">
        <v>3197</v>
      </c>
      <c r="AG64" s="164" t="s">
        <v>67</v>
      </c>
      <c r="AH64" s="164" t="s">
        <v>3198</v>
      </c>
      <c r="AI64" s="164" t="s">
        <v>277</v>
      </c>
      <c r="AJ64" s="164" t="s">
        <v>177</v>
      </c>
      <c r="AK64" s="164" t="e">
        <v>#N/A</v>
      </c>
      <c r="AL64" s="170">
        <v>0</v>
      </c>
      <c r="AM64" s="169">
        <f t="shared" si="2"/>
        <v>0</v>
      </c>
      <c r="AN64" s="169">
        <f t="shared" si="3"/>
        <v>0</v>
      </c>
      <c r="AO64" s="164" t="s">
        <v>69</v>
      </c>
      <c r="AP64" s="164" t="s">
        <v>69</v>
      </c>
      <c r="AQ64" s="164" t="s">
        <v>69</v>
      </c>
      <c r="AR64" s="164">
        <v>0</v>
      </c>
      <c r="AS64" s="164"/>
    </row>
    <row r="65" spans="1:45" ht="15" hidden="1" x14ac:dyDescent="0.2">
      <c r="A65" s="164" t="s">
        <v>232</v>
      </c>
      <c r="B65" s="164">
        <v>1914</v>
      </c>
      <c r="C65" s="164" t="s">
        <v>318</v>
      </c>
      <c r="D65" s="164">
        <v>100000</v>
      </c>
      <c r="E65" s="164" t="s">
        <v>57</v>
      </c>
      <c r="F65" s="164">
        <v>1914</v>
      </c>
      <c r="G65" s="164" t="s">
        <v>318</v>
      </c>
      <c r="H65" s="164" t="s">
        <v>465</v>
      </c>
      <c r="I65" s="164" t="s">
        <v>60</v>
      </c>
      <c r="J65" s="164" t="s">
        <v>61</v>
      </c>
      <c r="K65" s="164" t="s">
        <v>83</v>
      </c>
      <c r="L65" s="164">
        <v>56715</v>
      </c>
      <c r="M65" s="164" t="s">
        <v>3199</v>
      </c>
      <c r="X65" s="164">
        <v>1892500</v>
      </c>
      <c r="AA65" s="168">
        <v>1892500</v>
      </c>
      <c r="AC65" s="164" t="s">
        <v>3200</v>
      </c>
      <c r="AD65" s="164" t="s">
        <v>3201</v>
      </c>
      <c r="AE65" s="164" t="s">
        <v>3202</v>
      </c>
      <c r="AG65" s="164" t="s">
        <v>94</v>
      </c>
      <c r="AH65" s="164" t="s">
        <v>3203</v>
      </c>
      <c r="AI65" s="164" t="s">
        <v>133</v>
      </c>
      <c r="AJ65" s="164" t="s">
        <v>177</v>
      </c>
      <c r="AK65" s="164" t="e">
        <v>#N/A</v>
      </c>
      <c r="AL65" s="170">
        <v>0</v>
      </c>
      <c r="AM65" s="169">
        <f t="shared" si="2"/>
        <v>0</v>
      </c>
      <c r="AN65" s="169">
        <f t="shared" si="3"/>
        <v>0</v>
      </c>
      <c r="AO65" s="164" t="s">
        <v>69</v>
      </c>
      <c r="AP65" s="164" t="s">
        <v>69</v>
      </c>
      <c r="AQ65" s="164" t="s">
        <v>69</v>
      </c>
      <c r="AR65" s="164">
        <v>0</v>
      </c>
      <c r="AS65" s="164"/>
    </row>
    <row r="66" spans="1:45" ht="15" hidden="1" x14ac:dyDescent="0.2">
      <c r="A66" s="164" t="s">
        <v>232</v>
      </c>
      <c r="B66" s="164">
        <v>1914</v>
      </c>
      <c r="C66" s="164" t="s">
        <v>318</v>
      </c>
      <c r="D66" s="164">
        <v>100000</v>
      </c>
      <c r="E66" s="164" t="s">
        <v>57</v>
      </c>
      <c r="F66" s="164">
        <v>1914</v>
      </c>
      <c r="G66" s="164" t="s">
        <v>318</v>
      </c>
      <c r="H66" s="164" t="s">
        <v>302</v>
      </c>
      <c r="I66" s="164" t="s">
        <v>60</v>
      </c>
      <c r="J66" s="164" t="s">
        <v>61</v>
      </c>
      <c r="K66" s="164" t="s">
        <v>83</v>
      </c>
      <c r="L66" s="164">
        <v>56716</v>
      </c>
      <c r="M66" s="164" t="s">
        <v>3204</v>
      </c>
      <c r="S66" s="164">
        <v>225000</v>
      </c>
      <c r="AA66" s="168">
        <v>225000</v>
      </c>
      <c r="AC66" s="164" t="s">
        <v>2747</v>
      </c>
      <c r="AD66" s="164" t="s">
        <v>3205</v>
      </c>
      <c r="AE66" s="164" t="s">
        <v>3206</v>
      </c>
      <c r="AG66" s="164" t="s">
        <v>67</v>
      </c>
      <c r="AH66" s="164" t="s">
        <v>3207</v>
      </c>
      <c r="AI66" s="164" t="s">
        <v>179</v>
      </c>
      <c r="AJ66" s="164" t="s">
        <v>177</v>
      </c>
      <c r="AK66" s="164" t="e">
        <v>#N/A</v>
      </c>
      <c r="AL66" s="170">
        <v>0</v>
      </c>
      <c r="AM66" s="169">
        <f t="shared" si="2"/>
        <v>0</v>
      </c>
      <c r="AN66" s="169">
        <f t="shared" si="3"/>
        <v>0</v>
      </c>
      <c r="AO66" s="164" t="s">
        <v>69</v>
      </c>
      <c r="AP66" s="164" t="s">
        <v>69</v>
      </c>
      <c r="AQ66" s="164" t="s">
        <v>69</v>
      </c>
      <c r="AR66" s="164">
        <v>0</v>
      </c>
      <c r="AS66" s="164"/>
    </row>
    <row r="67" spans="1:45" ht="15" hidden="1" x14ac:dyDescent="0.2">
      <c r="A67" s="164" t="s">
        <v>3057</v>
      </c>
      <c r="B67" s="164">
        <v>1211</v>
      </c>
      <c r="C67" s="164" t="s">
        <v>428</v>
      </c>
      <c r="D67" s="164">
        <v>100000</v>
      </c>
      <c r="E67" s="164" t="s">
        <v>57</v>
      </c>
      <c r="F67" s="164">
        <v>1211</v>
      </c>
      <c r="G67" s="164" t="s">
        <v>428</v>
      </c>
      <c r="H67" s="164" t="s">
        <v>278</v>
      </c>
      <c r="I67" s="164" t="s">
        <v>83</v>
      </c>
      <c r="J67" s="164" t="s">
        <v>239</v>
      </c>
      <c r="K67" s="164" t="s">
        <v>83</v>
      </c>
      <c r="L67" s="164">
        <v>56717</v>
      </c>
      <c r="M67" s="164" t="s">
        <v>429</v>
      </c>
      <c r="N67" s="164">
        <v>5.48</v>
      </c>
      <c r="O67" s="164">
        <v>389072</v>
      </c>
      <c r="P67" s="164">
        <v>8377</v>
      </c>
      <c r="Q67" s="164">
        <v>22355</v>
      </c>
      <c r="AA67" s="168">
        <v>419804</v>
      </c>
      <c r="AC67" s="164" t="s">
        <v>430</v>
      </c>
      <c r="AD67" s="164" t="s">
        <v>242</v>
      </c>
      <c r="AE67" s="164" t="s">
        <v>431</v>
      </c>
      <c r="AG67" s="164" t="s">
        <v>94</v>
      </c>
      <c r="AH67" s="164" t="s">
        <v>69</v>
      </c>
      <c r="AI67" s="164" t="s">
        <v>83</v>
      </c>
      <c r="AJ67" s="164" t="s">
        <v>269</v>
      </c>
      <c r="AK67" s="164">
        <v>56717</v>
      </c>
      <c r="AL67" s="170">
        <v>0</v>
      </c>
      <c r="AM67" s="169">
        <f t="shared" si="2"/>
        <v>0</v>
      </c>
      <c r="AN67" s="169">
        <f t="shared" si="3"/>
        <v>0</v>
      </c>
      <c r="AO67" s="164">
        <v>0</v>
      </c>
      <c r="AP67" s="164">
        <v>0</v>
      </c>
      <c r="AQ67" s="164">
        <v>0</v>
      </c>
      <c r="AR67" s="164">
        <v>0</v>
      </c>
      <c r="AS67" s="164"/>
    </row>
    <row r="68" spans="1:45" ht="15" hidden="1" x14ac:dyDescent="0.2">
      <c r="A68" s="164" t="s">
        <v>3049</v>
      </c>
      <c r="B68" s="164">
        <v>1621</v>
      </c>
      <c r="C68" s="164" t="s">
        <v>432</v>
      </c>
      <c r="D68" s="164">
        <v>100000</v>
      </c>
      <c r="E68" s="164" t="s">
        <v>57</v>
      </c>
      <c r="F68" s="164">
        <v>1621</v>
      </c>
      <c r="G68" s="164" t="s">
        <v>432</v>
      </c>
      <c r="H68" s="164" t="s">
        <v>72</v>
      </c>
      <c r="I68" s="164" t="s">
        <v>307</v>
      </c>
      <c r="J68" s="164" t="s">
        <v>104</v>
      </c>
      <c r="K68" s="164" t="s">
        <v>62</v>
      </c>
      <c r="L68" s="164">
        <v>56718</v>
      </c>
      <c r="M68" s="164" t="s">
        <v>433</v>
      </c>
      <c r="S68" s="164">
        <v>150000</v>
      </c>
      <c r="AA68" s="164">
        <v>150000</v>
      </c>
      <c r="AB68" s="164"/>
      <c r="AC68" s="164" t="s">
        <v>434</v>
      </c>
      <c r="AD68" s="164" t="s">
        <v>435</v>
      </c>
      <c r="AE68" s="164" t="s">
        <v>436</v>
      </c>
      <c r="AG68" s="164" t="s">
        <v>94</v>
      </c>
      <c r="AH68" s="164" t="s">
        <v>437</v>
      </c>
      <c r="AI68" s="164" t="s">
        <v>133</v>
      </c>
      <c r="AJ68" s="164" t="s">
        <v>269</v>
      </c>
      <c r="AK68" s="164">
        <v>56718</v>
      </c>
      <c r="AL68" s="170">
        <v>1</v>
      </c>
      <c r="AM68" s="169">
        <f t="shared" si="2"/>
        <v>150000</v>
      </c>
      <c r="AN68" s="169">
        <f t="shared" si="3"/>
        <v>0</v>
      </c>
      <c r="AO68" s="164" t="s">
        <v>438</v>
      </c>
      <c r="AP68" s="164">
        <v>0</v>
      </c>
      <c r="AQ68" s="164" t="s">
        <v>156</v>
      </c>
      <c r="AR68" s="164">
        <v>0</v>
      </c>
      <c r="AS68" s="164"/>
    </row>
    <row r="69" spans="1:45" ht="15" hidden="1" x14ac:dyDescent="0.2">
      <c r="A69" s="164" t="s">
        <v>3049</v>
      </c>
      <c r="B69" s="164">
        <v>1621</v>
      </c>
      <c r="C69" s="164" t="s">
        <v>432</v>
      </c>
      <c r="D69" s="164">
        <v>100000</v>
      </c>
      <c r="E69" s="164" t="s">
        <v>57</v>
      </c>
      <c r="F69" s="164">
        <v>1621</v>
      </c>
      <c r="G69" s="164" t="s">
        <v>432</v>
      </c>
      <c r="H69" s="164" t="s">
        <v>59</v>
      </c>
      <c r="I69" s="164" t="s">
        <v>307</v>
      </c>
      <c r="J69" s="164" t="s">
        <v>262</v>
      </c>
      <c r="K69" s="164" t="s">
        <v>263</v>
      </c>
      <c r="L69" s="164">
        <v>56719</v>
      </c>
      <c r="M69" s="164" t="s">
        <v>3208</v>
      </c>
      <c r="S69" s="164">
        <v>100000</v>
      </c>
      <c r="AA69" s="168">
        <v>100000</v>
      </c>
      <c r="AC69" s="164" t="s">
        <v>3209</v>
      </c>
      <c r="AD69" s="164" t="s">
        <v>3210</v>
      </c>
      <c r="AE69" s="164" t="s">
        <v>3211</v>
      </c>
      <c r="AG69" s="164" t="s">
        <v>67</v>
      </c>
      <c r="AH69" s="164" t="s">
        <v>3212</v>
      </c>
      <c r="AI69" s="164" t="s">
        <v>70</v>
      </c>
      <c r="AJ69" s="164" t="s">
        <v>177</v>
      </c>
      <c r="AK69" s="164" t="e">
        <v>#N/A</v>
      </c>
      <c r="AL69" s="170">
        <v>1</v>
      </c>
      <c r="AM69" s="169">
        <f t="shared" si="2"/>
        <v>100000</v>
      </c>
      <c r="AN69" s="169">
        <f t="shared" si="3"/>
        <v>0</v>
      </c>
      <c r="AO69" s="164" t="s">
        <v>438</v>
      </c>
      <c r="AP69" s="164" t="s">
        <v>3213</v>
      </c>
      <c r="AQ69" s="164" t="s">
        <v>81</v>
      </c>
      <c r="AR69" s="164">
        <v>0</v>
      </c>
      <c r="AS69" s="164"/>
    </row>
    <row r="70" spans="1:45" ht="15" hidden="1" x14ac:dyDescent="0.2">
      <c r="A70" s="164" t="s">
        <v>3049</v>
      </c>
      <c r="B70" s="164">
        <v>1621</v>
      </c>
      <c r="C70" s="164" t="s">
        <v>432</v>
      </c>
      <c r="D70" s="164">
        <v>100000</v>
      </c>
      <c r="E70" s="164" t="s">
        <v>57</v>
      </c>
      <c r="F70" s="164">
        <v>1621</v>
      </c>
      <c r="G70" s="164" t="s">
        <v>432</v>
      </c>
      <c r="H70" s="164" t="s">
        <v>238</v>
      </c>
      <c r="I70" s="164" t="s">
        <v>307</v>
      </c>
      <c r="J70" s="164" t="s">
        <v>262</v>
      </c>
      <c r="K70" s="164" t="s">
        <v>263</v>
      </c>
      <c r="L70" s="164">
        <v>56720</v>
      </c>
      <c r="M70" s="164" t="s">
        <v>3214</v>
      </c>
      <c r="S70" s="164">
        <v>200000</v>
      </c>
      <c r="AA70" s="168">
        <v>200000</v>
      </c>
      <c r="AC70" s="164" t="s">
        <v>3215</v>
      </c>
      <c r="AD70" s="164" t="s">
        <v>3216</v>
      </c>
      <c r="AE70" s="164" t="s">
        <v>3217</v>
      </c>
      <c r="AG70" s="164" t="s">
        <v>67</v>
      </c>
      <c r="AH70" s="164" t="s">
        <v>3218</v>
      </c>
      <c r="AI70" s="164" t="s">
        <v>179</v>
      </c>
      <c r="AJ70" s="164" t="s">
        <v>177</v>
      </c>
      <c r="AK70" s="164" t="e">
        <v>#N/A</v>
      </c>
      <c r="AL70" s="170">
        <v>1</v>
      </c>
      <c r="AM70" s="169">
        <f t="shared" si="2"/>
        <v>200000</v>
      </c>
      <c r="AN70" s="169">
        <f t="shared" si="3"/>
        <v>0</v>
      </c>
      <c r="AO70" s="164" t="s">
        <v>634</v>
      </c>
      <c r="AP70" s="164" t="s">
        <v>3219</v>
      </c>
      <c r="AQ70" s="164" t="s">
        <v>81</v>
      </c>
      <c r="AR70" s="164">
        <v>0</v>
      </c>
      <c r="AS70" s="164"/>
    </row>
    <row r="71" spans="1:45" ht="15" hidden="1" x14ac:dyDescent="0.2">
      <c r="A71" s="164" t="s">
        <v>232</v>
      </c>
      <c r="B71" s="164">
        <v>1913</v>
      </c>
      <c r="C71" s="164" t="s">
        <v>399</v>
      </c>
      <c r="D71" s="164">
        <v>200227</v>
      </c>
      <c r="E71" s="164" t="s">
        <v>398</v>
      </c>
      <c r="F71" s="164">
        <v>1913</v>
      </c>
      <c r="G71" s="164" t="s">
        <v>399</v>
      </c>
      <c r="H71" s="164" t="s">
        <v>72</v>
      </c>
      <c r="I71" s="164" t="s">
        <v>83</v>
      </c>
      <c r="J71" s="164" t="s">
        <v>104</v>
      </c>
      <c r="K71" s="164" t="s">
        <v>83</v>
      </c>
      <c r="L71" s="164">
        <v>56721</v>
      </c>
      <c r="M71" s="164" t="s">
        <v>439</v>
      </c>
      <c r="S71" s="164">
        <v>100000</v>
      </c>
      <c r="AA71" s="164">
        <v>100000</v>
      </c>
      <c r="AB71" s="164"/>
      <c r="AC71" s="164" t="s">
        <v>440</v>
      </c>
      <c r="AD71" s="164" t="s">
        <v>441</v>
      </c>
      <c r="AE71" s="164" t="s">
        <v>442</v>
      </c>
      <c r="AG71" s="164" t="s">
        <v>67</v>
      </c>
      <c r="AH71" s="164" t="s">
        <v>443</v>
      </c>
      <c r="AI71" s="164" t="s">
        <v>83</v>
      </c>
      <c r="AJ71" s="164" t="s">
        <v>269</v>
      </c>
      <c r="AK71" s="164">
        <v>56721</v>
      </c>
      <c r="AL71" s="170">
        <v>0</v>
      </c>
      <c r="AM71" s="169">
        <f t="shared" si="2"/>
        <v>0</v>
      </c>
      <c r="AN71" s="169">
        <f t="shared" si="3"/>
        <v>0</v>
      </c>
      <c r="AO71" s="164" t="s">
        <v>69</v>
      </c>
      <c r="AP71" s="164" t="s">
        <v>69</v>
      </c>
      <c r="AQ71" s="164" t="s">
        <v>69</v>
      </c>
      <c r="AR71" s="164">
        <v>0</v>
      </c>
      <c r="AS71" s="164"/>
    </row>
    <row r="72" spans="1:45" ht="15" hidden="1" x14ac:dyDescent="0.2">
      <c r="A72" s="164" t="s">
        <v>232</v>
      </c>
      <c r="B72" s="164">
        <v>1913</v>
      </c>
      <c r="C72" s="164" t="s">
        <v>399</v>
      </c>
      <c r="D72" s="164">
        <v>200227</v>
      </c>
      <c r="E72" s="164" t="s">
        <v>398</v>
      </c>
      <c r="F72" s="164">
        <v>1913</v>
      </c>
      <c r="G72" s="164" t="s">
        <v>399</v>
      </c>
      <c r="H72" s="164" t="s">
        <v>126</v>
      </c>
      <c r="I72" s="164" t="s">
        <v>83</v>
      </c>
      <c r="J72" s="164" t="s">
        <v>61</v>
      </c>
      <c r="K72" s="164" t="s">
        <v>83</v>
      </c>
      <c r="L72" s="164">
        <v>56722</v>
      </c>
      <c r="M72" s="164" t="s">
        <v>444</v>
      </c>
      <c r="S72" s="164">
        <v>55000</v>
      </c>
      <c r="AA72" s="164">
        <v>55000</v>
      </c>
      <c r="AB72" s="164"/>
      <c r="AC72" s="164" t="s">
        <v>445</v>
      </c>
      <c r="AD72" s="164" t="s">
        <v>446</v>
      </c>
      <c r="AE72" s="164" t="s">
        <v>447</v>
      </c>
      <c r="AG72" s="164" t="s">
        <v>94</v>
      </c>
      <c r="AH72" s="164" t="s">
        <v>448</v>
      </c>
      <c r="AI72" s="164" t="s">
        <v>83</v>
      </c>
      <c r="AJ72" s="164" t="s">
        <v>269</v>
      </c>
      <c r="AK72" s="164">
        <v>56722</v>
      </c>
      <c r="AL72" s="170">
        <v>0</v>
      </c>
      <c r="AM72" s="169">
        <f t="shared" si="2"/>
        <v>0</v>
      </c>
      <c r="AN72" s="169">
        <f t="shared" si="3"/>
        <v>0</v>
      </c>
      <c r="AO72" s="164" t="s">
        <v>69</v>
      </c>
      <c r="AP72" s="164" t="s">
        <v>69</v>
      </c>
      <c r="AQ72" s="164" t="s">
        <v>69</v>
      </c>
      <c r="AR72" s="164">
        <v>0</v>
      </c>
      <c r="AS72" s="164"/>
    </row>
    <row r="73" spans="1:45" ht="15" hidden="1" x14ac:dyDescent="0.2">
      <c r="A73" s="164" t="s">
        <v>232</v>
      </c>
      <c r="B73" s="164">
        <v>1913</v>
      </c>
      <c r="C73" s="164" t="s">
        <v>399</v>
      </c>
      <c r="D73" s="164">
        <v>200227</v>
      </c>
      <c r="E73" s="164" t="s">
        <v>398</v>
      </c>
      <c r="F73" s="164">
        <v>1913</v>
      </c>
      <c r="G73" s="164" t="s">
        <v>399</v>
      </c>
      <c r="H73" s="164" t="s">
        <v>449</v>
      </c>
      <c r="I73" s="164" t="s">
        <v>83</v>
      </c>
      <c r="J73" s="164" t="s">
        <v>160</v>
      </c>
      <c r="K73" s="164" t="s">
        <v>83</v>
      </c>
      <c r="L73" s="164">
        <v>56723</v>
      </c>
      <c r="M73" s="164" t="s">
        <v>450</v>
      </c>
      <c r="S73" s="164">
        <v>46000</v>
      </c>
      <c r="AA73" s="164">
        <v>46000</v>
      </c>
      <c r="AB73" s="164">
        <v>46000</v>
      </c>
      <c r="AC73" s="164" t="s">
        <v>451</v>
      </c>
      <c r="AD73" s="164" t="s">
        <v>452</v>
      </c>
      <c r="AE73" s="164" t="s">
        <v>453</v>
      </c>
      <c r="AG73" s="164" t="s">
        <v>94</v>
      </c>
      <c r="AH73" s="164" t="s">
        <v>454</v>
      </c>
      <c r="AI73" s="164" t="s">
        <v>83</v>
      </c>
      <c r="AJ73" s="164" t="s">
        <v>269</v>
      </c>
      <c r="AK73" s="164">
        <v>56723</v>
      </c>
      <c r="AL73" s="170">
        <v>0</v>
      </c>
      <c r="AM73" s="169">
        <f t="shared" si="2"/>
        <v>0</v>
      </c>
      <c r="AN73" s="169">
        <f t="shared" si="3"/>
        <v>0</v>
      </c>
      <c r="AO73" s="164" t="s">
        <v>69</v>
      </c>
      <c r="AP73" s="164" t="s">
        <v>69</v>
      </c>
      <c r="AQ73" s="164" t="s">
        <v>69</v>
      </c>
      <c r="AR73" s="164">
        <v>0</v>
      </c>
      <c r="AS73" s="164"/>
    </row>
    <row r="74" spans="1:45" ht="15" hidden="1" x14ac:dyDescent="0.2">
      <c r="A74" s="164" t="s">
        <v>232</v>
      </c>
      <c r="B74" s="164">
        <v>1913</v>
      </c>
      <c r="C74" s="164" t="s">
        <v>399</v>
      </c>
      <c r="D74" s="164">
        <v>200227</v>
      </c>
      <c r="E74" s="164" t="s">
        <v>398</v>
      </c>
      <c r="F74" s="164">
        <v>1913</v>
      </c>
      <c r="G74" s="164" t="s">
        <v>399</v>
      </c>
      <c r="H74" s="164" t="s">
        <v>59</v>
      </c>
      <c r="I74" s="164" t="s">
        <v>83</v>
      </c>
      <c r="J74" s="164" t="s">
        <v>89</v>
      </c>
      <c r="K74" s="164" t="s">
        <v>83</v>
      </c>
      <c r="L74" s="164">
        <v>56725</v>
      </c>
      <c r="M74" s="164" t="s">
        <v>455</v>
      </c>
      <c r="AB74" s="167">
        <v>960000</v>
      </c>
      <c r="AC74" s="164" t="s">
        <v>456</v>
      </c>
      <c r="AD74" s="164" t="s">
        <v>457</v>
      </c>
      <c r="AE74" s="164" t="s">
        <v>458</v>
      </c>
      <c r="AG74" s="164" t="s">
        <v>94</v>
      </c>
      <c r="AH74" s="164" t="s">
        <v>459</v>
      </c>
      <c r="AI74" s="164" t="s">
        <v>83</v>
      </c>
      <c r="AJ74" s="164" t="s">
        <v>269</v>
      </c>
      <c r="AK74" s="164">
        <v>56725</v>
      </c>
      <c r="AL74" s="170">
        <v>0</v>
      </c>
      <c r="AM74" s="169">
        <f t="shared" ref="AM74:AM137" si="4">AA74*AL74</f>
        <v>0</v>
      </c>
      <c r="AN74" s="169">
        <f t="shared" ref="AN74:AN137" si="5">AB74*AL74</f>
        <v>0</v>
      </c>
      <c r="AO74" s="164">
        <v>0</v>
      </c>
      <c r="AP74" s="164">
        <v>0</v>
      </c>
      <c r="AQ74" s="164">
        <v>0</v>
      </c>
      <c r="AR74" s="164">
        <v>0</v>
      </c>
      <c r="AS74" s="164"/>
    </row>
    <row r="75" spans="1:45" ht="15" hidden="1" x14ac:dyDescent="0.2">
      <c r="A75" s="164" t="s">
        <v>232</v>
      </c>
      <c r="B75" s="164">
        <v>1913</v>
      </c>
      <c r="C75" s="164" t="s">
        <v>399</v>
      </c>
      <c r="D75" s="164">
        <v>200227</v>
      </c>
      <c r="E75" s="164" t="s">
        <v>398</v>
      </c>
      <c r="F75" s="164">
        <v>1913</v>
      </c>
      <c r="G75" s="164" t="s">
        <v>399</v>
      </c>
      <c r="H75" s="164" t="s">
        <v>245</v>
      </c>
      <c r="I75" s="164" t="s">
        <v>83</v>
      </c>
      <c r="J75" s="164" t="s">
        <v>89</v>
      </c>
      <c r="K75" s="164" t="s">
        <v>83</v>
      </c>
      <c r="L75" s="164">
        <v>56726</v>
      </c>
      <c r="M75" s="164" t="s">
        <v>460</v>
      </c>
      <c r="AB75" s="167">
        <v>1500000</v>
      </c>
      <c r="AC75" s="164" t="s">
        <v>461</v>
      </c>
      <c r="AD75" s="164" t="s">
        <v>462</v>
      </c>
      <c r="AE75" s="164" t="s">
        <v>463</v>
      </c>
      <c r="AG75" s="164" t="s">
        <v>94</v>
      </c>
      <c r="AH75" s="164" t="s">
        <v>464</v>
      </c>
      <c r="AI75" s="164" t="s">
        <v>83</v>
      </c>
      <c r="AJ75" s="164" t="s">
        <v>269</v>
      </c>
      <c r="AK75" s="164">
        <v>56726</v>
      </c>
      <c r="AL75" s="170">
        <v>0</v>
      </c>
      <c r="AM75" s="169">
        <f t="shared" si="4"/>
        <v>0</v>
      </c>
      <c r="AN75" s="169">
        <f t="shared" si="5"/>
        <v>0</v>
      </c>
      <c r="AO75" s="164">
        <v>0</v>
      </c>
      <c r="AP75" s="164">
        <v>0</v>
      </c>
      <c r="AQ75" s="164">
        <v>0</v>
      </c>
      <c r="AR75" s="164">
        <v>0</v>
      </c>
      <c r="AS75" s="164"/>
    </row>
    <row r="76" spans="1:45" ht="15" hidden="1" x14ac:dyDescent="0.2">
      <c r="A76" s="164" t="s">
        <v>232</v>
      </c>
      <c r="B76" s="164">
        <v>1913</v>
      </c>
      <c r="C76" s="164" t="s">
        <v>399</v>
      </c>
      <c r="D76" s="164">
        <v>200227</v>
      </c>
      <c r="E76" s="164" t="s">
        <v>398</v>
      </c>
      <c r="F76" s="164">
        <v>1913</v>
      </c>
      <c r="G76" s="164" t="s">
        <v>399</v>
      </c>
      <c r="H76" s="164" t="s">
        <v>465</v>
      </c>
      <c r="I76" s="164" t="s">
        <v>83</v>
      </c>
      <c r="J76" s="164" t="s">
        <v>160</v>
      </c>
      <c r="K76" s="164" t="s">
        <v>83</v>
      </c>
      <c r="L76" s="164">
        <v>56728</v>
      </c>
      <c r="M76" s="164" t="s">
        <v>466</v>
      </c>
      <c r="S76" s="164">
        <v>376461</v>
      </c>
      <c r="AA76" s="164">
        <v>376461</v>
      </c>
      <c r="AB76" s="164"/>
      <c r="AC76" s="164" t="s">
        <v>467</v>
      </c>
      <c r="AD76" s="164" t="s">
        <v>3220</v>
      </c>
      <c r="AE76" s="164" t="s">
        <v>469</v>
      </c>
      <c r="AG76" s="164" t="s">
        <v>94</v>
      </c>
      <c r="AH76" s="164" t="s">
        <v>470</v>
      </c>
      <c r="AI76" s="164" t="s">
        <v>83</v>
      </c>
      <c r="AJ76" s="164" t="s">
        <v>269</v>
      </c>
      <c r="AK76" s="164">
        <v>56728</v>
      </c>
      <c r="AL76" s="170">
        <v>0</v>
      </c>
      <c r="AM76" s="169">
        <f t="shared" si="4"/>
        <v>0</v>
      </c>
      <c r="AN76" s="169">
        <f t="shared" si="5"/>
        <v>0</v>
      </c>
      <c r="AO76" s="164" t="s">
        <v>69</v>
      </c>
      <c r="AP76" s="164" t="s">
        <v>69</v>
      </c>
      <c r="AQ76" s="164" t="s">
        <v>69</v>
      </c>
      <c r="AR76" s="164">
        <v>0</v>
      </c>
      <c r="AS76" s="164"/>
    </row>
    <row r="77" spans="1:45" ht="15" hidden="1" x14ac:dyDescent="0.2">
      <c r="A77" s="164" t="s">
        <v>232</v>
      </c>
      <c r="B77" s="164">
        <v>1912</v>
      </c>
      <c r="C77" s="164" t="s">
        <v>471</v>
      </c>
      <c r="D77" s="164">
        <v>100000</v>
      </c>
      <c r="E77" s="164" t="s">
        <v>57</v>
      </c>
      <c r="F77" s="164">
        <v>1912</v>
      </c>
      <c r="G77" s="164" t="s">
        <v>471</v>
      </c>
      <c r="H77" s="164" t="s">
        <v>238</v>
      </c>
      <c r="I77" s="164" t="s">
        <v>83</v>
      </c>
      <c r="J77" s="164" t="s">
        <v>61</v>
      </c>
      <c r="K77" s="164" t="s">
        <v>83</v>
      </c>
      <c r="L77" s="164">
        <v>56729</v>
      </c>
      <c r="M77" s="164" t="s">
        <v>472</v>
      </c>
      <c r="N77" s="164">
        <v>1</v>
      </c>
      <c r="O77" s="164">
        <v>42346</v>
      </c>
      <c r="P77" s="164">
        <v>14994</v>
      </c>
      <c r="Q77" s="164">
        <v>8743</v>
      </c>
      <c r="AA77" s="164">
        <v>66083</v>
      </c>
      <c r="AB77" s="164"/>
      <c r="AC77" s="164" t="s">
        <v>473</v>
      </c>
      <c r="AD77" s="164" t="s">
        <v>474</v>
      </c>
      <c r="AE77" s="164" t="s">
        <v>475</v>
      </c>
      <c r="AG77" s="164" t="s">
        <v>67</v>
      </c>
      <c r="AH77" s="164" t="s">
        <v>476</v>
      </c>
      <c r="AI77" s="164" t="s">
        <v>70</v>
      </c>
      <c r="AJ77" s="164" t="s">
        <v>269</v>
      </c>
      <c r="AK77" s="164">
        <v>56729</v>
      </c>
      <c r="AL77" s="170">
        <v>0</v>
      </c>
      <c r="AM77" s="169">
        <f t="shared" si="4"/>
        <v>0</v>
      </c>
      <c r="AN77" s="169">
        <f t="shared" si="5"/>
        <v>0</v>
      </c>
      <c r="AO77" s="164" t="s">
        <v>69</v>
      </c>
      <c r="AP77" s="164" t="s">
        <v>69</v>
      </c>
      <c r="AQ77" s="164" t="s">
        <v>69</v>
      </c>
      <c r="AR77" s="164">
        <v>0</v>
      </c>
      <c r="AS77" s="164"/>
    </row>
    <row r="78" spans="1:45" ht="15" hidden="1" x14ac:dyDescent="0.2">
      <c r="A78" s="164" t="s">
        <v>232</v>
      </c>
      <c r="B78" s="164">
        <v>1912</v>
      </c>
      <c r="C78" s="164" t="s">
        <v>471</v>
      </c>
      <c r="D78" s="164">
        <v>100000</v>
      </c>
      <c r="E78" s="164" t="s">
        <v>57</v>
      </c>
      <c r="F78" s="164">
        <v>1912</v>
      </c>
      <c r="G78" s="164" t="s">
        <v>471</v>
      </c>
      <c r="H78" s="164" t="s">
        <v>72</v>
      </c>
      <c r="I78" s="164" t="s">
        <v>83</v>
      </c>
      <c r="J78" s="164" t="s">
        <v>61</v>
      </c>
      <c r="K78" s="164" t="s">
        <v>83</v>
      </c>
      <c r="L78" s="164">
        <v>56730</v>
      </c>
      <c r="M78" s="164" t="s">
        <v>3221</v>
      </c>
      <c r="N78" s="164">
        <v>1</v>
      </c>
      <c r="O78" s="164">
        <v>119654</v>
      </c>
      <c r="P78" s="164">
        <v>42705</v>
      </c>
      <c r="Q78" s="164">
        <v>23981</v>
      </c>
      <c r="S78" s="164">
        <v>11773</v>
      </c>
      <c r="X78" s="164">
        <v>75000</v>
      </c>
      <c r="AA78" s="168">
        <v>273113</v>
      </c>
      <c r="AB78" s="167">
        <v>70000</v>
      </c>
      <c r="AC78" s="164" t="s">
        <v>3222</v>
      </c>
      <c r="AD78" s="164" t="s">
        <v>2574</v>
      </c>
      <c r="AE78" s="164" t="s">
        <v>2575</v>
      </c>
      <c r="AG78" s="164" t="s">
        <v>67</v>
      </c>
      <c r="AH78" s="164" t="s">
        <v>2576</v>
      </c>
      <c r="AI78" s="164" t="s">
        <v>83</v>
      </c>
      <c r="AJ78" s="164" t="s">
        <v>177</v>
      </c>
      <c r="AK78" s="164" t="e">
        <v>#N/A</v>
      </c>
      <c r="AL78" s="170">
        <v>0</v>
      </c>
      <c r="AM78" s="169">
        <f t="shared" si="4"/>
        <v>0</v>
      </c>
      <c r="AN78" s="169">
        <f t="shared" si="5"/>
        <v>0</v>
      </c>
      <c r="AO78" s="164" t="s">
        <v>69</v>
      </c>
      <c r="AP78" s="164" t="s">
        <v>69</v>
      </c>
      <c r="AQ78" s="164" t="s">
        <v>69</v>
      </c>
      <c r="AR78" s="164">
        <v>0</v>
      </c>
      <c r="AS78" s="164"/>
    </row>
    <row r="79" spans="1:45" ht="15" hidden="1" x14ac:dyDescent="0.2">
      <c r="A79" s="164" t="s">
        <v>232</v>
      </c>
      <c r="B79" s="164">
        <v>1914</v>
      </c>
      <c r="C79" s="164" t="s">
        <v>318</v>
      </c>
      <c r="D79" s="164">
        <v>100000</v>
      </c>
      <c r="E79" s="164" t="s">
        <v>57</v>
      </c>
      <c r="F79" s="164">
        <v>1914</v>
      </c>
      <c r="G79" s="164" t="s">
        <v>318</v>
      </c>
      <c r="H79" s="164" t="s">
        <v>477</v>
      </c>
      <c r="I79" s="164" t="s">
        <v>60</v>
      </c>
      <c r="J79" s="164" t="s">
        <v>478</v>
      </c>
      <c r="K79" s="164" t="s">
        <v>479</v>
      </c>
      <c r="L79" s="164">
        <v>56731</v>
      </c>
      <c r="M79" s="164" t="s">
        <v>480</v>
      </c>
      <c r="O79" s="164">
        <v>-2600000</v>
      </c>
      <c r="Q79" s="164">
        <v>-37700</v>
      </c>
      <c r="AA79" s="164">
        <v>-2637700</v>
      </c>
      <c r="AB79" s="164"/>
      <c r="AC79" s="164" t="s">
        <v>481</v>
      </c>
      <c r="AD79" s="164" t="s">
        <v>482</v>
      </c>
      <c r="AE79" s="164" t="s">
        <v>483</v>
      </c>
      <c r="AG79" s="164" t="s">
        <v>94</v>
      </c>
      <c r="AH79" s="164" t="s">
        <v>484</v>
      </c>
      <c r="AI79" s="164" t="s">
        <v>70</v>
      </c>
      <c r="AJ79" s="164" t="s">
        <v>269</v>
      </c>
      <c r="AK79" s="164">
        <v>56731</v>
      </c>
      <c r="AL79" s="170">
        <v>0</v>
      </c>
      <c r="AM79" s="169">
        <f t="shared" si="4"/>
        <v>0</v>
      </c>
      <c r="AN79" s="169">
        <f t="shared" si="5"/>
        <v>0</v>
      </c>
      <c r="AO79" s="164" t="s">
        <v>69</v>
      </c>
      <c r="AP79" s="164" t="s">
        <v>69</v>
      </c>
      <c r="AQ79" s="164" t="s">
        <v>69</v>
      </c>
      <c r="AR79" s="164">
        <v>0</v>
      </c>
      <c r="AS79" s="164"/>
    </row>
    <row r="80" spans="1:45" ht="15" hidden="1" x14ac:dyDescent="0.2">
      <c r="A80" s="164" t="s">
        <v>232</v>
      </c>
      <c r="B80" s="164">
        <v>1914</v>
      </c>
      <c r="C80" s="164" t="s">
        <v>318</v>
      </c>
      <c r="D80" s="164">
        <v>100000</v>
      </c>
      <c r="E80" s="164" t="s">
        <v>57</v>
      </c>
      <c r="F80" s="164">
        <v>1914</v>
      </c>
      <c r="G80" s="164" t="s">
        <v>318</v>
      </c>
      <c r="H80" s="164" t="s">
        <v>485</v>
      </c>
      <c r="I80" s="164" t="s">
        <v>60</v>
      </c>
      <c r="J80" s="164" t="s">
        <v>61</v>
      </c>
      <c r="K80" s="164" t="s">
        <v>83</v>
      </c>
      <c r="L80" s="164">
        <v>56732</v>
      </c>
      <c r="M80" s="164" t="s">
        <v>486</v>
      </c>
      <c r="O80" s="164">
        <v>2600000</v>
      </c>
      <c r="Q80" s="164">
        <v>37700</v>
      </c>
      <c r="AA80" s="164">
        <v>2637700</v>
      </c>
      <c r="AB80" s="164"/>
      <c r="AC80" s="164" t="s">
        <v>487</v>
      </c>
      <c r="AD80" s="164" t="s">
        <v>488</v>
      </c>
      <c r="AE80" s="164" t="s">
        <v>489</v>
      </c>
      <c r="AG80" s="164" t="s">
        <v>67</v>
      </c>
      <c r="AH80" s="164" t="s">
        <v>490</v>
      </c>
      <c r="AI80" s="164" t="s">
        <v>70</v>
      </c>
      <c r="AJ80" s="164" t="s">
        <v>269</v>
      </c>
      <c r="AK80" s="164">
        <v>56732</v>
      </c>
      <c r="AL80" s="170">
        <v>0</v>
      </c>
      <c r="AM80" s="169">
        <f t="shared" si="4"/>
        <v>0</v>
      </c>
      <c r="AN80" s="169">
        <f t="shared" si="5"/>
        <v>0</v>
      </c>
      <c r="AO80" s="164" t="s">
        <v>69</v>
      </c>
      <c r="AP80" s="164" t="s">
        <v>69</v>
      </c>
      <c r="AQ80" s="164" t="s">
        <v>69</v>
      </c>
      <c r="AR80" s="164">
        <v>0</v>
      </c>
      <c r="AS80" s="164"/>
    </row>
    <row r="81" spans="1:45" ht="15" hidden="1" x14ac:dyDescent="0.2">
      <c r="A81" s="164" t="s">
        <v>3114</v>
      </c>
      <c r="B81" s="164">
        <v>1317</v>
      </c>
      <c r="C81" s="164" t="s">
        <v>492</v>
      </c>
      <c r="D81" s="164">
        <v>720000</v>
      </c>
      <c r="E81" s="164" t="s">
        <v>491</v>
      </c>
      <c r="F81" s="164">
        <v>1317</v>
      </c>
      <c r="G81" s="164" t="s">
        <v>492</v>
      </c>
      <c r="H81" s="164" t="s">
        <v>103</v>
      </c>
      <c r="I81" s="164" t="s">
        <v>73</v>
      </c>
      <c r="J81" s="164" t="s">
        <v>61</v>
      </c>
      <c r="K81" s="164" t="s">
        <v>493</v>
      </c>
      <c r="L81" s="164">
        <v>56736</v>
      </c>
      <c r="M81" s="164" t="s">
        <v>494</v>
      </c>
      <c r="R81" s="164">
        <v>2050700</v>
      </c>
      <c r="AA81" s="164">
        <v>2050700</v>
      </c>
      <c r="AB81" s="165"/>
      <c r="AC81" s="164" t="s">
        <v>495</v>
      </c>
      <c r="AD81" s="164" t="s">
        <v>496</v>
      </c>
      <c r="AE81" s="164" t="s">
        <v>497</v>
      </c>
      <c r="AG81" s="164" t="s">
        <v>94</v>
      </c>
      <c r="AH81" s="164" t="s">
        <v>352</v>
      </c>
      <c r="AI81" s="164" t="s">
        <v>70</v>
      </c>
      <c r="AJ81" s="164" t="s">
        <v>269</v>
      </c>
      <c r="AK81" s="164">
        <v>56736</v>
      </c>
      <c r="AL81" s="170">
        <v>0</v>
      </c>
      <c r="AM81" s="169">
        <f t="shared" si="4"/>
        <v>0</v>
      </c>
      <c r="AN81" s="169">
        <f t="shared" si="5"/>
        <v>0</v>
      </c>
      <c r="AO81" s="164" t="s">
        <v>69</v>
      </c>
      <c r="AP81" s="164" t="s">
        <v>69</v>
      </c>
      <c r="AQ81" s="164" t="s">
        <v>69</v>
      </c>
      <c r="AR81" s="164">
        <v>0</v>
      </c>
      <c r="AS81" s="164"/>
    </row>
    <row r="82" spans="1:45" ht="15" hidden="1" x14ac:dyDescent="0.2">
      <c r="A82" s="164" t="s">
        <v>232</v>
      </c>
      <c r="B82" s="164">
        <v>1914</v>
      </c>
      <c r="C82" s="164" t="s">
        <v>318</v>
      </c>
      <c r="D82" s="164">
        <v>100000</v>
      </c>
      <c r="E82" s="164" t="s">
        <v>57</v>
      </c>
      <c r="F82" s="164">
        <v>1914</v>
      </c>
      <c r="G82" s="164" t="s">
        <v>318</v>
      </c>
      <c r="H82" s="164" t="s">
        <v>103</v>
      </c>
      <c r="I82" s="164" t="s">
        <v>60</v>
      </c>
      <c r="J82" s="164" t="s">
        <v>61</v>
      </c>
      <c r="K82" s="164" t="s">
        <v>83</v>
      </c>
      <c r="L82" s="164">
        <v>56737</v>
      </c>
      <c r="M82" s="164" t="s">
        <v>498</v>
      </c>
      <c r="N82" s="164">
        <v>12</v>
      </c>
      <c r="O82" s="164">
        <v>899998</v>
      </c>
      <c r="P82" s="164">
        <v>421327</v>
      </c>
      <c r="Q82" s="164">
        <v>130904</v>
      </c>
      <c r="T82" s="164">
        <v>8000</v>
      </c>
      <c r="AA82" s="164">
        <v>1460229</v>
      </c>
      <c r="AB82" s="164"/>
      <c r="AC82" s="164" t="s">
        <v>499</v>
      </c>
      <c r="AD82" s="164" t="s">
        <v>500</v>
      </c>
      <c r="AE82" s="164" t="s">
        <v>501</v>
      </c>
      <c r="AG82" s="164" t="s">
        <v>67</v>
      </c>
      <c r="AH82" s="164" t="s">
        <v>502</v>
      </c>
      <c r="AI82" s="164" t="s">
        <v>70</v>
      </c>
      <c r="AJ82" s="164" t="s">
        <v>269</v>
      </c>
      <c r="AK82" s="164">
        <v>56737</v>
      </c>
      <c r="AL82" s="170">
        <v>0</v>
      </c>
      <c r="AM82" s="169">
        <f t="shared" si="4"/>
        <v>0</v>
      </c>
      <c r="AN82" s="169">
        <f t="shared" si="5"/>
        <v>0</v>
      </c>
      <c r="AO82" s="164" t="s">
        <v>69</v>
      </c>
      <c r="AP82" s="164" t="s">
        <v>69</v>
      </c>
      <c r="AQ82" s="164" t="s">
        <v>69</v>
      </c>
      <c r="AR82" s="164">
        <v>0</v>
      </c>
      <c r="AS82" s="164"/>
    </row>
    <row r="83" spans="1:45" ht="15" hidden="1" x14ac:dyDescent="0.2">
      <c r="A83" s="164" t="s">
        <v>3049</v>
      </c>
      <c r="B83" s="164">
        <v>1611</v>
      </c>
      <c r="C83" s="164" t="s">
        <v>504</v>
      </c>
      <c r="D83" s="164">
        <v>700036</v>
      </c>
      <c r="E83" s="164" t="s">
        <v>503</v>
      </c>
      <c r="F83" s="164">
        <v>1611</v>
      </c>
      <c r="G83" s="164" t="s">
        <v>504</v>
      </c>
      <c r="H83" s="164" t="s">
        <v>103</v>
      </c>
      <c r="I83" s="164" t="s">
        <v>60</v>
      </c>
      <c r="J83" s="164" t="s">
        <v>61</v>
      </c>
      <c r="K83" s="164" t="s">
        <v>284</v>
      </c>
      <c r="L83" s="164">
        <v>56738</v>
      </c>
      <c r="M83" s="164" t="s">
        <v>505</v>
      </c>
      <c r="T83" s="164">
        <v>280000</v>
      </c>
      <c r="AA83" s="164">
        <v>280000</v>
      </c>
      <c r="AB83" s="164"/>
      <c r="AC83" s="164" t="s">
        <v>506</v>
      </c>
      <c r="AD83" s="164" t="s">
        <v>3223</v>
      </c>
      <c r="AE83" s="164" t="s">
        <v>508</v>
      </c>
      <c r="AG83" s="164" t="s">
        <v>67</v>
      </c>
      <c r="AH83" s="164" t="s">
        <v>509</v>
      </c>
      <c r="AI83" s="164" t="s">
        <v>70</v>
      </c>
      <c r="AJ83" s="164" t="s">
        <v>269</v>
      </c>
      <c r="AK83" s="164">
        <v>56738</v>
      </c>
      <c r="AL83" s="170">
        <v>0</v>
      </c>
      <c r="AM83" s="169">
        <f t="shared" si="4"/>
        <v>0</v>
      </c>
      <c r="AN83" s="169">
        <f t="shared" si="5"/>
        <v>0</v>
      </c>
      <c r="AO83" s="164" t="s">
        <v>69</v>
      </c>
      <c r="AP83" s="164" t="s">
        <v>69</v>
      </c>
      <c r="AQ83" s="164" t="s">
        <v>69</v>
      </c>
      <c r="AR83" s="164">
        <v>0</v>
      </c>
      <c r="AS83" s="164"/>
    </row>
    <row r="84" spans="1:45" ht="15" hidden="1" x14ac:dyDescent="0.2">
      <c r="A84" s="164" t="s">
        <v>3114</v>
      </c>
      <c r="B84" s="164">
        <v>2113</v>
      </c>
      <c r="C84" s="164" t="s">
        <v>159</v>
      </c>
      <c r="D84" s="164">
        <v>100000</v>
      </c>
      <c r="E84" s="164" t="s">
        <v>57</v>
      </c>
      <c r="F84" s="164">
        <v>2113</v>
      </c>
      <c r="G84" s="164" t="s">
        <v>159</v>
      </c>
      <c r="H84" s="164" t="s">
        <v>335</v>
      </c>
      <c r="I84" s="164" t="s">
        <v>60</v>
      </c>
      <c r="J84" s="164" t="s">
        <v>61</v>
      </c>
      <c r="K84" s="164" t="s">
        <v>62</v>
      </c>
      <c r="L84" s="164">
        <v>56739</v>
      </c>
      <c r="M84" s="164" t="s">
        <v>3224</v>
      </c>
      <c r="X84" s="164">
        <v>218000</v>
      </c>
      <c r="AA84" s="168">
        <v>218000</v>
      </c>
      <c r="AC84" s="164" t="s">
        <v>3225</v>
      </c>
      <c r="AD84" s="164" t="s">
        <v>3226</v>
      </c>
      <c r="AE84" s="164" t="s">
        <v>3227</v>
      </c>
      <c r="AG84" s="164" t="s">
        <v>94</v>
      </c>
      <c r="AH84" s="164" t="s">
        <v>69</v>
      </c>
      <c r="AI84" s="164" t="s">
        <v>70</v>
      </c>
      <c r="AJ84" s="164" t="s">
        <v>177</v>
      </c>
      <c r="AK84" s="164" t="e">
        <v>#N/A</v>
      </c>
      <c r="AL84" s="170">
        <v>0.1</v>
      </c>
      <c r="AM84" s="169">
        <f t="shared" si="4"/>
        <v>21800</v>
      </c>
      <c r="AN84" s="169">
        <f t="shared" si="5"/>
        <v>0</v>
      </c>
      <c r="AO84" s="164" t="s">
        <v>634</v>
      </c>
      <c r="AP84" s="164" t="s">
        <v>635</v>
      </c>
      <c r="AQ84" s="164" t="s">
        <v>81</v>
      </c>
      <c r="AR84" s="164">
        <v>0</v>
      </c>
      <c r="AS84" s="164"/>
    </row>
    <row r="85" spans="1:45" ht="15" hidden="1" x14ac:dyDescent="0.2">
      <c r="A85" s="164" t="s">
        <v>232</v>
      </c>
      <c r="B85" s="164">
        <v>1912</v>
      </c>
      <c r="C85" s="164" t="s">
        <v>471</v>
      </c>
      <c r="D85" s="164">
        <v>100000</v>
      </c>
      <c r="E85" s="164" t="s">
        <v>57</v>
      </c>
      <c r="F85" s="164">
        <v>1912</v>
      </c>
      <c r="G85" s="164" t="s">
        <v>471</v>
      </c>
      <c r="H85" s="164" t="s">
        <v>126</v>
      </c>
      <c r="I85" s="164" t="s">
        <v>83</v>
      </c>
      <c r="J85" s="164" t="s">
        <v>61</v>
      </c>
      <c r="K85" s="164" t="s">
        <v>83</v>
      </c>
      <c r="L85" s="164">
        <v>56741</v>
      </c>
      <c r="M85" s="164" t="s">
        <v>3228</v>
      </c>
      <c r="N85" s="164">
        <v>1</v>
      </c>
      <c r="O85" s="164">
        <v>42346</v>
      </c>
      <c r="P85" s="164">
        <v>13240</v>
      </c>
      <c r="Q85" s="164">
        <v>8743</v>
      </c>
      <c r="AA85" s="168">
        <v>64329</v>
      </c>
      <c r="AC85" s="164" t="s">
        <v>3229</v>
      </c>
      <c r="AD85" s="164" t="s">
        <v>3230</v>
      </c>
      <c r="AE85" s="164" t="s">
        <v>3231</v>
      </c>
      <c r="AG85" s="164" t="s">
        <v>67</v>
      </c>
      <c r="AH85" s="164" t="s">
        <v>3232</v>
      </c>
      <c r="AI85" s="164" t="s">
        <v>83</v>
      </c>
      <c r="AJ85" s="164" t="s">
        <v>177</v>
      </c>
      <c r="AK85" s="164" t="e">
        <v>#N/A</v>
      </c>
      <c r="AL85" s="170">
        <v>0</v>
      </c>
      <c r="AM85" s="169">
        <f t="shared" si="4"/>
        <v>0</v>
      </c>
      <c r="AN85" s="169">
        <f t="shared" si="5"/>
        <v>0</v>
      </c>
      <c r="AO85" s="164" t="s">
        <v>69</v>
      </c>
      <c r="AP85" s="164" t="s">
        <v>69</v>
      </c>
      <c r="AQ85" s="164" t="s">
        <v>69</v>
      </c>
      <c r="AR85" s="164">
        <v>0</v>
      </c>
      <c r="AS85" s="164"/>
    </row>
    <row r="86" spans="1:45" ht="15" hidden="1" x14ac:dyDescent="0.2">
      <c r="A86" s="164" t="s">
        <v>3233</v>
      </c>
      <c r="B86" s="164">
        <v>1415</v>
      </c>
      <c r="C86" s="164" t="s">
        <v>666</v>
      </c>
      <c r="D86" s="164">
        <v>100000</v>
      </c>
      <c r="E86" s="164" t="s">
        <v>57</v>
      </c>
      <c r="F86" s="164">
        <v>1415</v>
      </c>
      <c r="G86" s="164" t="s">
        <v>666</v>
      </c>
      <c r="H86" s="164" t="s">
        <v>238</v>
      </c>
      <c r="I86" s="164" t="s">
        <v>60</v>
      </c>
      <c r="J86" s="164" t="s">
        <v>61</v>
      </c>
      <c r="K86" s="164" t="s">
        <v>83</v>
      </c>
      <c r="L86" s="164">
        <v>56742</v>
      </c>
      <c r="M86" s="164" t="s">
        <v>3234</v>
      </c>
      <c r="S86" s="164">
        <v>200000</v>
      </c>
      <c r="AA86" s="168">
        <v>200000</v>
      </c>
      <c r="AC86" s="164" t="s">
        <v>3235</v>
      </c>
      <c r="AD86" s="164" t="s">
        <v>3236</v>
      </c>
      <c r="AE86" s="164" t="s">
        <v>3237</v>
      </c>
      <c r="AG86" s="164" t="s">
        <v>67</v>
      </c>
      <c r="AH86" s="164" t="s">
        <v>3238</v>
      </c>
      <c r="AI86" s="164" t="s">
        <v>179</v>
      </c>
      <c r="AJ86" s="164" t="s">
        <v>177</v>
      </c>
      <c r="AK86" s="164" t="e">
        <v>#N/A</v>
      </c>
      <c r="AL86" s="170">
        <v>0</v>
      </c>
      <c r="AM86" s="169">
        <f t="shared" si="4"/>
        <v>0</v>
      </c>
      <c r="AN86" s="169">
        <f t="shared" si="5"/>
        <v>0</v>
      </c>
      <c r="AO86" s="164" t="s">
        <v>69</v>
      </c>
      <c r="AP86" s="164" t="s">
        <v>69</v>
      </c>
      <c r="AQ86" s="164" t="s">
        <v>69</v>
      </c>
      <c r="AR86" s="164">
        <v>0</v>
      </c>
      <c r="AS86" s="164"/>
    </row>
    <row r="87" spans="1:45" ht="15" hidden="1" x14ac:dyDescent="0.2">
      <c r="A87" s="164" t="s">
        <v>232</v>
      </c>
      <c r="B87" s="164">
        <v>1912</v>
      </c>
      <c r="C87" s="164" t="s">
        <v>471</v>
      </c>
      <c r="D87" s="164">
        <v>100000</v>
      </c>
      <c r="E87" s="164" t="s">
        <v>57</v>
      </c>
      <c r="F87" s="164">
        <v>1912</v>
      </c>
      <c r="G87" s="164" t="s">
        <v>471</v>
      </c>
      <c r="H87" s="164" t="s">
        <v>449</v>
      </c>
      <c r="I87" s="164" t="s">
        <v>83</v>
      </c>
      <c r="J87" s="164" t="s">
        <v>61</v>
      </c>
      <c r="K87" s="164" t="s">
        <v>83</v>
      </c>
      <c r="L87" s="164">
        <v>56743</v>
      </c>
      <c r="M87" s="164" t="s">
        <v>510</v>
      </c>
      <c r="N87" s="164">
        <v>1</v>
      </c>
      <c r="O87" s="164">
        <v>95488</v>
      </c>
      <c r="P87" s="164">
        <v>100862</v>
      </c>
      <c r="Q87" s="164">
        <v>22453</v>
      </c>
      <c r="AA87" s="164">
        <v>218803</v>
      </c>
      <c r="AB87" s="164"/>
      <c r="AC87" s="164" t="s">
        <v>511</v>
      </c>
      <c r="AD87" s="164" t="s">
        <v>512</v>
      </c>
      <c r="AE87" s="164" t="s">
        <v>513</v>
      </c>
      <c r="AG87" s="164" t="s">
        <v>67</v>
      </c>
      <c r="AH87" s="164" t="s">
        <v>514</v>
      </c>
      <c r="AI87" s="164" t="s">
        <v>83</v>
      </c>
      <c r="AJ87" s="164" t="s">
        <v>269</v>
      </c>
      <c r="AK87" s="164">
        <v>56743</v>
      </c>
      <c r="AL87" s="170">
        <v>0</v>
      </c>
      <c r="AM87" s="169">
        <f t="shared" si="4"/>
        <v>0</v>
      </c>
      <c r="AN87" s="169">
        <f t="shared" si="5"/>
        <v>0</v>
      </c>
      <c r="AO87" s="164" t="s">
        <v>69</v>
      </c>
      <c r="AP87" s="164" t="s">
        <v>69</v>
      </c>
      <c r="AQ87" s="164" t="s">
        <v>69</v>
      </c>
      <c r="AR87" s="164">
        <v>0</v>
      </c>
      <c r="AS87" s="164"/>
    </row>
    <row r="88" spans="1:45" ht="15" hidden="1" x14ac:dyDescent="0.2">
      <c r="A88" s="164" t="s">
        <v>232</v>
      </c>
      <c r="B88" s="164">
        <v>1912</v>
      </c>
      <c r="C88" s="164" t="s">
        <v>471</v>
      </c>
      <c r="D88" s="164">
        <v>100000</v>
      </c>
      <c r="E88" s="164" t="s">
        <v>57</v>
      </c>
      <c r="F88" s="164">
        <v>1912</v>
      </c>
      <c r="G88" s="164" t="s">
        <v>471</v>
      </c>
      <c r="H88" s="164" t="s">
        <v>59</v>
      </c>
      <c r="I88" s="164" t="s">
        <v>83</v>
      </c>
      <c r="J88" s="164" t="s">
        <v>61</v>
      </c>
      <c r="K88" s="164" t="s">
        <v>83</v>
      </c>
      <c r="L88" s="164">
        <v>56744</v>
      </c>
      <c r="M88" s="164" t="s">
        <v>515</v>
      </c>
      <c r="N88" s="164">
        <v>2</v>
      </c>
      <c r="O88" s="164">
        <v>150826</v>
      </c>
      <c r="P88" s="164">
        <v>170430</v>
      </c>
      <c r="Q88" s="164">
        <v>19272</v>
      </c>
      <c r="AA88" s="164">
        <v>340528</v>
      </c>
      <c r="AB88" s="164"/>
      <c r="AC88" s="164" t="s">
        <v>516</v>
      </c>
      <c r="AD88" s="164" t="s">
        <v>517</v>
      </c>
      <c r="AE88" s="164" t="s">
        <v>518</v>
      </c>
      <c r="AG88" s="164" t="s">
        <v>67</v>
      </c>
      <c r="AH88" s="164" t="s">
        <v>519</v>
      </c>
      <c r="AI88" s="164" t="s">
        <v>83</v>
      </c>
      <c r="AJ88" s="164" t="s">
        <v>269</v>
      </c>
      <c r="AK88" s="164">
        <v>56744</v>
      </c>
      <c r="AL88" s="170">
        <v>0</v>
      </c>
      <c r="AM88" s="169">
        <f t="shared" si="4"/>
        <v>0</v>
      </c>
      <c r="AN88" s="169">
        <f t="shared" si="5"/>
        <v>0</v>
      </c>
      <c r="AO88" s="164" t="s">
        <v>69</v>
      </c>
      <c r="AP88" s="164" t="s">
        <v>69</v>
      </c>
      <c r="AQ88" s="164" t="s">
        <v>69</v>
      </c>
      <c r="AR88" s="164">
        <v>0</v>
      </c>
      <c r="AS88" s="164"/>
    </row>
    <row r="89" spans="1:45" ht="15" hidden="1" x14ac:dyDescent="0.2">
      <c r="A89" s="164" t="s">
        <v>232</v>
      </c>
      <c r="B89" s="164">
        <v>1912</v>
      </c>
      <c r="C89" s="164" t="s">
        <v>471</v>
      </c>
      <c r="D89" s="164">
        <v>100000</v>
      </c>
      <c r="E89" s="164" t="s">
        <v>57</v>
      </c>
      <c r="F89" s="164">
        <v>1912</v>
      </c>
      <c r="G89" s="164" t="s">
        <v>471</v>
      </c>
      <c r="H89" s="164" t="s">
        <v>245</v>
      </c>
      <c r="I89" s="164" t="s">
        <v>83</v>
      </c>
      <c r="J89" s="164" t="s">
        <v>61</v>
      </c>
      <c r="K89" s="164" t="s">
        <v>83</v>
      </c>
      <c r="L89" s="164">
        <v>56745</v>
      </c>
      <c r="M89" s="164" t="s">
        <v>520</v>
      </c>
      <c r="R89" s="164">
        <v>70000</v>
      </c>
      <c r="S89" s="164">
        <v>117500</v>
      </c>
      <c r="X89" s="164">
        <v>12500</v>
      </c>
      <c r="AA89" s="164">
        <v>200000</v>
      </c>
      <c r="AB89" s="164"/>
      <c r="AC89" s="164" t="s">
        <v>521</v>
      </c>
      <c r="AD89" s="164" t="s">
        <v>522</v>
      </c>
      <c r="AE89" s="164" t="s">
        <v>523</v>
      </c>
      <c r="AG89" s="164" t="s">
        <v>94</v>
      </c>
      <c r="AH89" s="164" t="s">
        <v>524</v>
      </c>
      <c r="AI89" s="164" t="s">
        <v>83</v>
      </c>
      <c r="AJ89" s="164" t="s">
        <v>269</v>
      </c>
      <c r="AK89" s="164">
        <v>56745</v>
      </c>
      <c r="AL89" s="170">
        <v>0</v>
      </c>
      <c r="AM89" s="169">
        <f t="shared" si="4"/>
        <v>0</v>
      </c>
      <c r="AN89" s="169">
        <f t="shared" si="5"/>
        <v>0</v>
      </c>
      <c r="AO89" s="164" t="s">
        <v>69</v>
      </c>
      <c r="AP89" s="164" t="s">
        <v>69</v>
      </c>
      <c r="AQ89" s="164" t="s">
        <v>69</v>
      </c>
      <c r="AR89" s="164">
        <v>0</v>
      </c>
      <c r="AS89" s="164"/>
    </row>
    <row r="90" spans="1:45" ht="15" hidden="1" x14ac:dyDescent="0.2">
      <c r="A90" s="164" t="s">
        <v>232</v>
      </c>
      <c r="B90" s="164">
        <v>1912</v>
      </c>
      <c r="C90" s="164" t="s">
        <v>471</v>
      </c>
      <c r="D90" s="164">
        <v>100000</v>
      </c>
      <c r="E90" s="164" t="s">
        <v>57</v>
      </c>
      <c r="F90" s="164">
        <v>1912</v>
      </c>
      <c r="G90" s="164" t="s">
        <v>471</v>
      </c>
      <c r="H90" s="164" t="s">
        <v>335</v>
      </c>
      <c r="I90" s="164" t="s">
        <v>83</v>
      </c>
      <c r="J90" s="164" t="s">
        <v>61</v>
      </c>
      <c r="K90" s="164" t="s">
        <v>83</v>
      </c>
      <c r="L90" s="164">
        <v>56746</v>
      </c>
      <c r="M90" s="164" t="s">
        <v>3239</v>
      </c>
      <c r="N90" s="164">
        <v>1</v>
      </c>
      <c r="O90" s="164">
        <v>77711</v>
      </c>
      <c r="P90" s="164">
        <v>15898</v>
      </c>
      <c r="Q90" s="164">
        <v>9698</v>
      </c>
      <c r="AA90" s="168">
        <v>103307</v>
      </c>
      <c r="AC90" s="164" t="s">
        <v>3240</v>
      </c>
      <c r="AD90" s="164" t="s">
        <v>3241</v>
      </c>
      <c r="AE90" s="164" t="s">
        <v>3242</v>
      </c>
      <c r="AG90" s="164" t="s">
        <v>67</v>
      </c>
      <c r="AH90" s="164" t="s">
        <v>3243</v>
      </c>
      <c r="AI90" s="164" t="s">
        <v>83</v>
      </c>
      <c r="AJ90" s="164" t="s">
        <v>177</v>
      </c>
      <c r="AK90" s="164" t="e">
        <v>#N/A</v>
      </c>
      <c r="AL90" s="170">
        <v>0</v>
      </c>
      <c r="AM90" s="169">
        <f t="shared" si="4"/>
        <v>0</v>
      </c>
      <c r="AN90" s="169">
        <f t="shared" si="5"/>
        <v>0</v>
      </c>
      <c r="AO90" s="164" t="s">
        <v>69</v>
      </c>
      <c r="AP90" s="164" t="s">
        <v>69</v>
      </c>
      <c r="AQ90" s="164" t="s">
        <v>69</v>
      </c>
      <c r="AR90" s="164">
        <v>0</v>
      </c>
      <c r="AS90" s="164"/>
    </row>
    <row r="91" spans="1:45" ht="15" hidden="1" x14ac:dyDescent="0.2">
      <c r="A91" s="164" t="s">
        <v>232</v>
      </c>
      <c r="B91" s="164">
        <v>1912</v>
      </c>
      <c r="C91" s="164" t="s">
        <v>471</v>
      </c>
      <c r="D91" s="164">
        <v>100000</v>
      </c>
      <c r="E91" s="164" t="s">
        <v>57</v>
      </c>
      <c r="F91" s="164">
        <v>1912</v>
      </c>
      <c r="G91" s="164" t="s">
        <v>471</v>
      </c>
      <c r="H91" s="164" t="s">
        <v>465</v>
      </c>
      <c r="I91" s="164" t="s">
        <v>83</v>
      </c>
      <c r="J91" s="164" t="s">
        <v>61</v>
      </c>
      <c r="K91" s="164" t="s">
        <v>83</v>
      </c>
      <c r="L91" s="164">
        <v>56747</v>
      </c>
      <c r="M91" s="164" t="s">
        <v>525</v>
      </c>
      <c r="N91" s="164">
        <v>4</v>
      </c>
      <c r="O91" s="164">
        <v>413862</v>
      </c>
      <c r="P91" s="164">
        <v>146754</v>
      </c>
      <c r="Q91" s="164">
        <v>94176</v>
      </c>
      <c r="AA91" s="164">
        <v>654792</v>
      </c>
      <c r="AB91" s="164"/>
      <c r="AC91" s="164" t="s">
        <v>526</v>
      </c>
      <c r="AD91" s="164" t="s">
        <v>527</v>
      </c>
      <c r="AE91" s="164" t="s">
        <v>528</v>
      </c>
      <c r="AG91" s="164" t="s">
        <v>67</v>
      </c>
      <c r="AH91" s="164" t="s">
        <v>529</v>
      </c>
      <c r="AI91" s="164" t="s">
        <v>83</v>
      </c>
      <c r="AJ91" s="164" t="s">
        <v>269</v>
      </c>
      <c r="AK91" s="164">
        <v>56747</v>
      </c>
      <c r="AL91" s="170">
        <v>0</v>
      </c>
      <c r="AM91" s="169">
        <f t="shared" si="4"/>
        <v>0</v>
      </c>
      <c r="AN91" s="169">
        <f t="shared" si="5"/>
        <v>0</v>
      </c>
      <c r="AO91" s="164" t="s">
        <v>69</v>
      </c>
      <c r="AP91" s="164" t="s">
        <v>69</v>
      </c>
      <c r="AQ91" s="164" t="s">
        <v>69</v>
      </c>
      <c r="AR91" s="164">
        <v>0</v>
      </c>
      <c r="AS91" s="164"/>
    </row>
    <row r="92" spans="1:45" ht="15" hidden="1" x14ac:dyDescent="0.2">
      <c r="A92" s="164" t="s">
        <v>232</v>
      </c>
      <c r="B92" s="164">
        <v>1912</v>
      </c>
      <c r="C92" s="164" t="s">
        <v>471</v>
      </c>
      <c r="D92" s="164">
        <v>100000</v>
      </c>
      <c r="E92" s="164" t="s">
        <v>57</v>
      </c>
      <c r="F92" s="164">
        <v>1912</v>
      </c>
      <c r="G92" s="164" t="s">
        <v>471</v>
      </c>
      <c r="H92" s="164" t="s">
        <v>293</v>
      </c>
      <c r="I92" s="164" t="s">
        <v>83</v>
      </c>
      <c r="J92" s="164" t="s">
        <v>279</v>
      </c>
      <c r="K92" s="164" t="s">
        <v>83</v>
      </c>
      <c r="L92" s="164">
        <v>56748</v>
      </c>
      <c r="M92" s="164" t="s">
        <v>530</v>
      </c>
      <c r="N92" s="164">
        <v>2.88</v>
      </c>
      <c r="O92" s="164">
        <v>260860</v>
      </c>
      <c r="P92" s="164">
        <v>10492</v>
      </c>
      <c r="Q92" s="164">
        <v>11552</v>
      </c>
      <c r="S92" s="164">
        <v>13000</v>
      </c>
      <c r="AA92" s="168">
        <v>295904</v>
      </c>
      <c r="AC92" s="164" t="s">
        <v>531</v>
      </c>
      <c r="AD92" s="164" t="s">
        <v>242</v>
      </c>
      <c r="AE92" s="164" t="s">
        <v>532</v>
      </c>
      <c r="AG92" s="164" t="s">
        <v>67</v>
      </c>
      <c r="AH92" s="164" t="s">
        <v>533</v>
      </c>
      <c r="AI92" s="164" t="s">
        <v>83</v>
      </c>
      <c r="AJ92" s="164" t="s">
        <v>269</v>
      </c>
      <c r="AK92" s="164">
        <v>56748</v>
      </c>
      <c r="AL92" s="170">
        <v>0</v>
      </c>
      <c r="AM92" s="169">
        <f t="shared" si="4"/>
        <v>0</v>
      </c>
      <c r="AN92" s="169">
        <f t="shared" si="5"/>
        <v>0</v>
      </c>
      <c r="AO92" s="164">
        <v>0</v>
      </c>
      <c r="AP92" s="164">
        <v>0</v>
      </c>
      <c r="AQ92" s="164">
        <v>0</v>
      </c>
      <c r="AR92" s="164">
        <v>0</v>
      </c>
      <c r="AS92" s="164"/>
    </row>
    <row r="93" spans="1:45" ht="15" hidden="1" x14ac:dyDescent="0.2">
      <c r="A93" s="164" t="s">
        <v>232</v>
      </c>
      <c r="B93" s="164">
        <v>1912</v>
      </c>
      <c r="C93" s="164" t="s">
        <v>471</v>
      </c>
      <c r="D93" s="164">
        <v>100000</v>
      </c>
      <c r="E93" s="164" t="s">
        <v>57</v>
      </c>
      <c r="F93" s="164">
        <v>1912</v>
      </c>
      <c r="G93" s="164" t="s">
        <v>471</v>
      </c>
      <c r="H93" s="164" t="s">
        <v>302</v>
      </c>
      <c r="I93" s="164" t="s">
        <v>83</v>
      </c>
      <c r="J93" s="164" t="s">
        <v>61</v>
      </c>
      <c r="K93" s="164" t="s">
        <v>83</v>
      </c>
      <c r="L93" s="164">
        <v>56749</v>
      </c>
      <c r="M93" s="164" t="s">
        <v>534</v>
      </c>
      <c r="R93" s="164">
        <v>108004</v>
      </c>
      <c r="AA93" s="164">
        <v>108004</v>
      </c>
      <c r="AB93" s="164"/>
      <c r="AC93" s="164" t="s">
        <v>535</v>
      </c>
      <c r="AD93" s="164" t="s">
        <v>536</v>
      </c>
      <c r="AE93" s="164" t="s">
        <v>537</v>
      </c>
      <c r="AG93" s="164" t="s">
        <v>94</v>
      </c>
      <c r="AH93" s="164" t="s">
        <v>538</v>
      </c>
      <c r="AI93" s="164" t="s">
        <v>83</v>
      </c>
      <c r="AJ93" s="164" t="s">
        <v>269</v>
      </c>
      <c r="AK93" s="164">
        <v>56749</v>
      </c>
      <c r="AL93" s="170">
        <v>0</v>
      </c>
      <c r="AM93" s="169">
        <f t="shared" si="4"/>
        <v>0</v>
      </c>
      <c r="AN93" s="169">
        <f t="shared" si="5"/>
        <v>0</v>
      </c>
      <c r="AO93" s="164" t="s">
        <v>69</v>
      </c>
      <c r="AP93" s="164" t="s">
        <v>69</v>
      </c>
      <c r="AQ93" s="164" t="s">
        <v>69</v>
      </c>
      <c r="AR93" s="164">
        <v>0</v>
      </c>
      <c r="AS93" s="164"/>
    </row>
    <row r="94" spans="1:45" ht="15" hidden="1" x14ac:dyDescent="0.2">
      <c r="A94" s="164" t="s">
        <v>232</v>
      </c>
      <c r="B94" s="164">
        <v>1912</v>
      </c>
      <c r="C94" s="164" t="s">
        <v>471</v>
      </c>
      <c r="D94" s="164">
        <v>100000</v>
      </c>
      <c r="E94" s="164" t="s">
        <v>57</v>
      </c>
      <c r="F94" s="164">
        <v>1912</v>
      </c>
      <c r="G94" s="164" t="s">
        <v>471</v>
      </c>
      <c r="H94" s="164" t="s">
        <v>278</v>
      </c>
      <c r="I94" s="164" t="s">
        <v>83</v>
      </c>
      <c r="J94" s="164" t="s">
        <v>61</v>
      </c>
      <c r="K94" s="164" t="s">
        <v>83</v>
      </c>
      <c r="L94" s="164">
        <v>56750</v>
      </c>
      <c r="M94" s="164" t="s">
        <v>3244</v>
      </c>
      <c r="S94" s="164">
        <v>150000</v>
      </c>
      <c r="AA94" s="168">
        <v>150000</v>
      </c>
      <c r="AC94" s="164" t="s">
        <v>3245</v>
      </c>
      <c r="AD94" s="164" t="s">
        <v>3246</v>
      </c>
      <c r="AE94" s="164" t="s">
        <v>3247</v>
      </c>
      <c r="AG94" s="164" t="s">
        <v>94</v>
      </c>
      <c r="AH94" s="164" t="s">
        <v>3248</v>
      </c>
      <c r="AI94" s="164" t="s">
        <v>83</v>
      </c>
      <c r="AJ94" s="164" t="s">
        <v>177</v>
      </c>
      <c r="AK94" s="164" t="e">
        <v>#N/A</v>
      </c>
      <c r="AL94" s="170">
        <v>0</v>
      </c>
      <c r="AM94" s="169">
        <f t="shared" si="4"/>
        <v>0</v>
      </c>
      <c r="AN94" s="169">
        <f t="shared" si="5"/>
        <v>0</v>
      </c>
      <c r="AO94" s="164" t="s">
        <v>69</v>
      </c>
      <c r="AP94" s="164" t="s">
        <v>69</v>
      </c>
      <c r="AQ94" s="164" t="s">
        <v>69</v>
      </c>
      <c r="AR94" s="164">
        <v>0</v>
      </c>
      <c r="AS94" s="164"/>
    </row>
    <row r="95" spans="1:45" ht="15" hidden="1" x14ac:dyDescent="0.2">
      <c r="A95" s="164" t="s">
        <v>3049</v>
      </c>
      <c r="B95" s="164">
        <v>1621</v>
      </c>
      <c r="C95" s="164" t="s">
        <v>432</v>
      </c>
      <c r="D95" s="164">
        <v>100000</v>
      </c>
      <c r="E95" s="164" t="s">
        <v>57</v>
      </c>
      <c r="F95" s="164">
        <v>1621</v>
      </c>
      <c r="G95" s="164" t="s">
        <v>432</v>
      </c>
      <c r="H95" s="164" t="s">
        <v>245</v>
      </c>
      <c r="I95" s="164" t="s">
        <v>83</v>
      </c>
      <c r="J95" s="164" t="s">
        <v>134</v>
      </c>
      <c r="K95" s="164" t="s">
        <v>83</v>
      </c>
      <c r="L95" s="164">
        <v>56751</v>
      </c>
      <c r="M95" s="164" t="s">
        <v>539</v>
      </c>
      <c r="AB95" s="167">
        <v>-353201</v>
      </c>
      <c r="AC95" s="164" t="s">
        <v>540</v>
      </c>
      <c r="AD95" s="164" t="s">
        <v>541</v>
      </c>
      <c r="AE95" s="164" t="s">
        <v>542</v>
      </c>
      <c r="AG95" s="164" t="s">
        <v>94</v>
      </c>
      <c r="AH95" s="164" t="s">
        <v>543</v>
      </c>
      <c r="AI95" s="164" t="s">
        <v>133</v>
      </c>
      <c r="AJ95" s="164" t="s">
        <v>269</v>
      </c>
      <c r="AK95" s="164">
        <v>56751</v>
      </c>
      <c r="AL95" s="170">
        <v>0</v>
      </c>
      <c r="AM95" s="169">
        <f t="shared" si="4"/>
        <v>0</v>
      </c>
      <c r="AN95" s="169">
        <f t="shared" si="5"/>
        <v>0</v>
      </c>
      <c r="AO95" s="164">
        <v>0</v>
      </c>
      <c r="AP95" s="164">
        <v>0</v>
      </c>
      <c r="AQ95" s="164">
        <v>0</v>
      </c>
      <c r="AR95" s="164">
        <v>0</v>
      </c>
      <c r="AS95" s="164"/>
    </row>
    <row r="96" spans="1:45" ht="15" hidden="1" x14ac:dyDescent="0.2">
      <c r="A96" s="164" t="s">
        <v>3114</v>
      </c>
      <c r="B96" s="164">
        <v>1613</v>
      </c>
      <c r="C96" s="164" t="s">
        <v>546</v>
      </c>
      <c r="D96" s="164">
        <v>100000</v>
      </c>
      <c r="E96" s="164" t="s">
        <v>57</v>
      </c>
      <c r="F96" s="164">
        <v>1613</v>
      </c>
      <c r="G96" s="164" t="s">
        <v>546</v>
      </c>
      <c r="H96" s="164" t="s">
        <v>103</v>
      </c>
      <c r="I96" s="164" t="s">
        <v>83</v>
      </c>
      <c r="J96" s="164" t="s">
        <v>89</v>
      </c>
      <c r="K96" s="164" t="s">
        <v>83</v>
      </c>
      <c r="L96" s="164">
        <v>56752</v>
      </c>
      <c r="M96" s="164" t="s">
        <v>547</v>
      </c>
      <c r="AB96" s="167">
        <v>8756191</v>
      </c>
      <c r="AC96" s="164" t="s">
        <v>548</v>
      </c>
      <c r="AD96" s="164" t="s">
        <v>549</v>
      </c>
      <c r="AE96" s="164" t="s">
        <v>550</v>
      </c>
      <c r="AG96" s="164" t="s">
        <v>94</v>
      </c>
      <c r="AH96" s="164" t="s">
        <v>551</v>
      </c>
      <c r="AI96" s="164" t="s">
        <v>83</v>
      </c>
      <c r="AJ96" s="164" t="s">
        <v>269</v>
      </c>
      <c r="AK96" s="164">
        <v>56752</v>
      </c>
      <c r="AL96" s="170">
        <v>0</v>
      </c>
      <c r="AM96" s="169">
        <f t="shared" si="4"/>
        <v>0</v>
      </c>
      <c r="AN96" s="169">
        <f t="shared" si="5"/>
        <v>0</v>
      </c>
      <c r="AO96" s="164">
        <v>0</v>
      </c>
      <c r="AP96" s="164">
        <v>0</v>
      </c>
      <c r="AQ96" s="164">
        <v>0</v>
      </c>
      <c r="AR96" s="164">
        <v>0</v>
      </c>
      <c r="AS96" s="164"/>
    </row>
    <row r="97" spans="1:45" ht="15" hidden="1" x14ac:dyDescent="0.2">
      <c r="A97" s="164" t="s">
        <v>3114</v>
      </c>
      <c r="B97" s="164">
        <v>1613</v>
      </c>
      <c r="C97" s="164" t="s">
        <v>546</v>
      </c>
      <c r="D97" s="164">
        <v>100000</v>
      </c>
      <c r="E97" s="164" t="s">
        <v>57</v>
      </c>
      <c r="F97" s="164">
        <v>1613</v>
      </c>
      <c r="G97" s="164" t="s">
        <v>546</v>
      </c>
      <c r="H97" s="164" t="s">
        <v>238</v>
      </c>
      <c r="I97" s="164" t="s">
        <v>83</v>
      </c>
      <c r="J97" s="164" t="s">
        <v>89</v>
      </c>
      <c r="K97" s="164" t="s">
        <v>83</v>
      </c>
      <c r="L97" s="164">
        <v>56753</v>
      </c>
      <c r="M97" s="164" t="s">
        <v>552</v>
      </c>
      <c r="AB97" s="167">
        <v>1807635</v>
      </c>
      <c r="AC97" s="164" t="s">
        <v>553</v>
      </c>
      <c r="AD97" s="164" t="s">
        <v>554</v>
      </c>
      <c r="AE97" s="164" t="s">
        <v>555</v>
      </c>
      <c r="AG97" s="164" t="s">
        <v>94</v>
      </c>
      <c r="AH97" s="164" t="s">
        <v>551</v>
      </c>
      <c r="AI97" s="164" t="s">
        <v>83</v>
      </c>
      <c r="AJ97" s="164" t="s">
        <v>269</v>
      </c>
      <c r="AK97" s="164">
        <v>56753</v>
      </c>
      <c r="AL97" s="170">
        <v>0</v>
      </c>
      <c r="AM97" s="169">
        <f t="shared" si="4"/>
        <v>0</v>
      </c>
      <c r="AN97" s="169">
        <f t="shared" si="5"/>
        <v>0</v>
      </c>
      <c r="AO97" s="164">
        <v>0</v>
      </c>
      <c r="AP97" s="164">
        <v>0</v>
      </c>
      <c r="AQ97" s="164">
        <v>0</v>
      </c>
      <c r="AR97" s="164">
        <v>0</v>
      </c>
      <c r="AS97" s="164"/>
    </row>
    <row r="98" spans="1:45" ht="15" hidden="1" x14ac:dyDescent="0.2">
      <c r="A98" s="164" t="s">
        <v>3114</v>
      </c>
      <c r="B98" s="164">
        <v>1613</v>
      </c>
      <c r="C98" s="164" t="s">
        <v>546</v>
      </c>
      <c r="D98" s="164">
        <v>100000</v>
      </c>
      <c r="E98" s="164" t="s">
        <v>57</v>
      </c>
      <c r="F98" s="164">
        <v>1613</v>
      </c>
      <c r="G98" s="164" t="s">
        <v>546</v>
      </c>
      <c r="H98" s="164" t="s">
        <v>59</v>
      </c>
      <c r="I98" s="164" t="s">
        <v>83</v>
      </c>
      <c r="J98" s="164" t="s">
        <v>89</v>
      </c>
      <c r="K98" s="164" t="s">
        <v>83</v>
      </c>
      <c r="L98" s="164">
        <v>56754</v>
      </c>
      <c r="M98" s="164" t="s">
        <v>556</v>
      </c>
      <c r="AB98" s="167">
        <v>117084</v>
      </c>
      <c r="AC98" s="164" t="s">
        <v>557</v>
      </c>
      <c r="AD98" s="164" t="s">
        <v>558</v>
      </c>
      <c r="AE98" s="164" t="s">
        <v>559</v>
      </c>
      <c r="AG98" s="164" t="s">
        <v>94</v>
      </c>
      <c r="AH98" s="164" t="s">
        <v>551</v>
      </c>
      <c r="AI98" s="164" t="s">
        <v>83</v>
      </c>
      <c r="AJ98" s="164" t="s">
        <v>269</v>
      </c>
      <c r="AK98" s="164">
        <v>56754</v>
      </c>
      <c r="AL98" s="170">
        <v>0</v>
      </c>
      <c r="AM98" s="169">
        <f t="shared" si="4"/>
        <v>0</v>
      </c>
      <c r="AN98" s="169">
        <f t="shared" si="5"/>
        <v>0</v>
      </c>
      <c r="AO98" s="164">
        <v>0</v>
      </c>
      <c r="AP98" s="164">
        <v>0</v>
      </c>
      <c r="AQ98" s="164">
        <v>0</v>
      </c>
      <c r="AR98" s="164">
        <v>0</v>
      </c>
      <c r="AS98" s="164"/>
    </row>
    <row r="99" spans="1:45" ht="15" hidden="1" x14ac:dyDescent="0.2">
      <c r="A99" s="164" t="s">
        <v>3114</v>
      </c>
      <c r="B99" s="164">
        <v>1613</v>
      </c>
      <c r="C99" s="164" t="s">
        <v>546</v>
      </c>
      <c r="D99" s="164">
        <v>100000</v>
      </c>
      <c r="E99" s="164" t="s">
        <v>57</v>
      </c>
      <c r="F99" s="164">
        <v>1613</v>
      </c>
      <c r="G99" s="164" t="s">
        <v>546</v>
      </c>
      <c r="H99" s="164" t="s">
        <v>126</v>
      </c>
      <c r="I99" s="164" t="s">
        <v>83</v>
      </c>
      <c r="J99" s="164" t="s">
        <v>89</v>
      </c>
      <c r="K99" s="164" t="s">
        <v>83</v>
      </c>
      <c r="L99" s="164">
        <v>56755</v>
      </c>
      <c r="M99" s="164" t="s">
        <v>560</v>
      </c>
      <c r="AB99" s="167">
        <v>512430</v>
      </c>
      <c r="AC99" s="164" t="s">
        <v>561</v>
      </c>
      <c r="AD99" s="164" t="s">
        <v>562</v>
      </c>
      <c r="AE99" s="164" t="s">
        <v>563</v>
      </c>
      <c r="AG99" s="164" t="s">
        <v>94</v>
      </c>
      <c r="AH99" s="164" t="s">
        <v>551</v>
      </c>
      <c r="AI99" s="164" t="s">
        <v>83</v>
      </c>
      <c r="AJ99" s="164" t="s">
        <v>269</v>
      </c>
      <c r="AK99" s="164">
        <v>56755</v>
      </c>
      <c r="AL99" s="170">
        <v>0</v>
      </c>
      <c r="AM99" s="169">
        <f t="shared" si="4"/>
        <v>0</v>
      </c>
      <c r="AN99" s="169">
        <f t="shared" si="5"/>
        <v>0</v>
      </c>
      <c r="AO99" s="164">
        <v>0</v>
      </c>
      <c r="AP99" s="164">
        <v>0</v>
      </c>
      <c r="AQ99" s="164">
        <v>0</v>
      </c>
      <c r="AR99" s="164">
        <v>0</v>
      </c>
      <c r="AS99" s="164"/>
    </row>
    <row r="100" spans="1:45" ht="15" hidden="1" x14ac:dyDescent="0.2">
      <c r="A100" s="164" t="s">
        <v>3114</v>
      </c>
      <c r="B100" s="164">
        <v>1613</v>
      </c>
      <c r="C100" s="164" t="s">
        <v>546</v>
      </c>
      <c r="D100" s="164">
        <v>100000</v>
      </c>
      <c r="E100" s="164" t="s">
        <v>57</v>
      </c>
      <c r="F100" s="164">
        <v>1613</v>
      </c>
      <c r="G100" s="164" t="s">
        <v>546</v>
      </c>
      <c r="H100" s="164" t="s">
        <v>465</v>
      </c>
      <c r="I100" s="164" t="s">
        <v>83</v>
      </c>
      <c r="J100" s="164" t="s">
        <v>89</v>
      </c>
      <c r="K100" s="164" t="s">
        <v>83</v>
      </c>
      <c r="L100" s="164">
        <v>56756</v>
      </c>
      <c r="M100" s="164" t="s">
        <v>564</v>
      </c>
      <c r="AB100" s="167">
        <v>60153</v>
      </c>
      <c r="AC100" s="164" t="s">
        <v>565</v>
      </c>
      <c r="AD100" s="164" t="s">
        <v>566</v>
      </c>
      <c r="AE100" s="164" t="s">
        <v>567</v>
      </c>
      <c r="AG100" s="164" t="s">
        <v>94</v>
      </c>
      <c r="AH100" s="164" t="s">
        <v>551</v>
      </c>
      <c r="AI100" s="164" t="s">
        <v>83</v>
      </c>
      <c r="AJ100" s="164" t="s">
        <v>269</v>
      </c>
      <c r="AK100" s="164">
        <v>56756</v>
      </c>
      <c r="AL100" s="170">
        <v>0</v>
      </c>
      <c r="AM100" s="169">
        <f t="shared" si="4"/>
        <v>0</v>
      </c>
      <c r="AN100" s="169">
        <f t="shared" si="5"/>
        <v>0</v>
      </c>
      <c r="AO100" s="164">
        <v>0</v>
      </c>
      <c r="AP100" s="164">
        <v>0</v>
      </c>
      <c r="AQ100" s="164">
        <v>0</v>
      </c>
      <c r="AR100" s="164">
        <v>0</v>
      </c>
      <c r="AS100" s="164"/>
    </row>
    <row r="101" spans="1:45" ht="15" hidden="1" x14ac:dyDescent="0.2">
      <c r="A101" s="164" t="s">
        <v>3114</v>
      </c>
      <c r="B101" s="164">
        <v>1613</v>
      </c>
      <c r="C101" s="164" t="s">
        <v>546</v>
      </c>
      <c r="D101" s="164">
        <v>100000</v>
      </c>
      <c r="E101" s="164" t="s">
        <v>57</v>
      </c>
      <c r="F101" s="164">
        <v>1613</v>
      </c>
      <c r="G101" s="164" t="s">
        <v>546</v>
      </c>
      <c r="H101" s="164" t="s">
        <v>449</v>
      </c>
      <c r="I101" s="164" t="s">
        <v>83</v>
      </c>
      <c r="J101" s="164" t="s">
        <v>89</v>
      </c>
      <c r="K101" s="164" t="s">
        <v>83</v>
      </c>
      <c r="L101" s="164">
        <v>56757</v>
      </c>
      <c r="M101" s="164" t="s">
        <v>568</v>
      </c>
      <c r="AB101" s="167">
        <v>155220</v>
      </c>
      <c r="AC101" s="164" t="s">
        <v>569</v>
      </c>
      <c r="AD101" s="164" t="s">
        <v>570</v>
      </c>
      <c r="AE101" s="164" t="s">
        <v>571</v>
      </c>
      <c r="AG101" s="164" t="s">
        <v>94</v>
      </c>
      <c r="AH101" s="164" t="s">
        <v>551</v>
      </c>
      <c r="AI101" s="164" t="s">
        <v>83</v>
      </c>
      <c r="AJ101" s="164" t="s">
        <v>269</v>
      </c>
      <c r="AK101" s="164">
        <v>56757</v>
      </c>
      <c r="AL101" s="170">
        <v>0</v>
      </c>
      <c r="AM101" s="169">
        <f t="shared" si="4"/>
        <v>0</v>
      </c>
      <c r="AN101" s="169">
        <f t="shared" si="5"/>
        <v>0</v>
      </c>
      <c r="AO101" s="164">
        <v>0</v>
      </c>
      <c r="AP101" s="164">
        <v>0</v>
      </c>
      <c r="AQ101" s="164">
        <v>0</v>
      </c>
      <c r="AR101" s="164">
        <v>0</v>
      </c>
      <c r="AS101" s="164"/>
    </row>
    <row r="102" spans="1:45" ht="15" hidden="1" x14ac:dyDescent="0.2">
      <c r="A102" s="164" t="s">
        <v>3114</v>
      </c>
      <c r="B102" s="164">
        <v>1613</v>
      </c>
      <c r="C102" s="164" t="s">
        <v>546</v>
      </c>
      <c r="D102" s="164">
        <v>100000</v>
      </c>
      <c r="E102" s="164" t="s">
        <v>57</v>
      </c>
      <c r="F102" s="164">
        <v>1613</v>
      </c>
      <c r="G102" s="164" t="s">
        <v>546</v>
      </c>
      <c r="H102" s="164" t="s">
        <v>335</v>
      </c>
      <c r="I102" s="164" t="s">
        <v>83</v>
      </c>
      <c r="J102" s="164" t="s">
        <v>89</v>
      </c>
      <c r="K102" s="164" t="s">
        <v>83</v>
      </c>
      <c r="L102" s="164">
        <v>56758</v>
      </c>
      <c r="M102" s="164" t="s">
        <v>572</v>
      </c>
      <c r="AB102" s="167">
        <v>86954</v>
      </c>
      <c r="AC102" s="164" t="s">
        <v>573</v>
      </c>
      <c r="AD102" s="164" t="s">
        <v>574</v>
      </c>
      <c r="AE102" s="164" t="s">
        <v>575</v>
      </c>
      <c r="AG102" s="164" t="s">
        <v>94</v>
      </c>
      <c r="AH102" s="164" t="s">
        <v>551</v>
      </c>
      <c r="AI102" s="164" t="s">
        <v>83</v>
      </c>
      <c r="AJ102" s="164" t="s">
        <v>269</v>
      </c>
      <c r="AK102" s="164">
        <v>56758</v>
      </c>
      <c r="AL102" s="170">
        <v>0</v>
      </c>
      <c r="AM102" s="169">
        <f t="shared" si="4"/>
        <v>0</v>
      </c>
      <c r="AN102" s="169">
        <f t="shared" si="5"/>
        <v>0</v>
      </c>
      <c r="AO102" s="164">
        <v>0</v>
      </c>
      <c r="AP102" s="164">
        <v>0</v>
      </c>
      <c r="AQ102" s="164">
        <v>0</v>
      </c>
      <c r="AR102" s="164">
        <v>0</v>
      </c>
      <c r="AS102" s="164"/>
    </row>
    <row r="103" spans="1:45" ht="15" hidden="1" x14ac:dyDescent="0.2">
      <c r="A103" s="164" t="s">
        <v>3114</v>
      </c>
      <c r="B103" s="164">
        <v>1613</v>
      </c>
      <c r="C103" s="164" t="s">
        <v>546</v>
      </c>
      <c r="D103" s="164">
        <v>100000</v>
      </c>
      <c r="E103" s="164" t="s">
        <v>57</v>
      </c>
      <c r="F103" s="164">
        <v>1613</v>
      </c>
      <c r="G103" s="164" t="s">
        <v>546</v>
      </c>
      <c r="H103" s="164" t="s">
        <v>72</v>
      </c>
      <c r="I103" s="164" t="s">
        <v>83</v>
      </c>
      <c r="J103" s="164" t="s">
        <v>89</v>
      </c>
      <c r="K103" s="164" t="s">
        <v>83</v>
      </c>
      <c r="L103" s="164">
        <v>56759</v>
      </c>
      <c r="M103" s="164" t="s">
        <v>576</v>
      </c>
      <c r="AB103" s="167">
        <v>875643</v>
      </c>
      <c r="AC103" s="164" t="s">
        <v>577</v>
      </c>
      <c r="AD103" s="164" t="s">
        <v>578</v>
      </c>
      <c r="AE103" s="164" t="s">
        <v>579</v>
      </c>
      <c r="AG103" s="164" t="s">
        <v>94</v>
      </c>
      <c r="AH103" s="164" t="s">
        <v>551</v>
      </c>
      <c r="AI103" s="164" t="s">
        <v>83</v>
      </c>
      <c r="AJ103" s="164" t="s">
        <v>269</v>
      </c>
      <c r="AK103" s="164">
        <v>56759</v>
      </c>
      <c r="AL103" s="170">
        <v>0</v>
      </c>
      <c r="AM103" s="169">
        <f t="shared" si="4"/>
        <v>0</v>
      </c>
      <c r="AN103" s="169">
        <f t="shared" si="5"/>
        <v>0</v>
      </c>
      <c r="AO103" s="164">
        <v>0</v>
      </c>
      <c r="AP103" s="164">
        <v>0</v>
      </c>
      <c r="AQ103" s="164">
        <v>0</v>
      </c>
      <c r="AR103" s="164">
        <v>0</v>
      </c>
      <c r="AS103" s="164"/>
    </row>
    <row r="104" spans="1:45" ht="15" hidden="1" x14ac:dyDescent="0.2">
      <c r="A104" s="164" t="s">
        <v>3049</v>
      </c>
      <c r="B104" s="164">
        <v>1621</v>
      </c>
      <c r="C104" s="164" t="s">
        <v>432</v>
      </c>
      <c r="D104" s="164">
        <v>100000</v>
      </c>
      <c r="E104" s="164" t="s">
        <v>57</v>
      </c>
      <c r="F104" s="164">
        <v>1621</v>
      </c>
      <c r="G104" s="164" t="s">
        <v>432</v>
      </c>
      <c r="H104" s="164" t="s">
        <v>449</v>
      </c>
      <c r="I104" s="164" t="s">
        <v>73</v>
      </c>
      <c r="J104" s="164" t="s">
        <v>262</v>
      </c>
      <c r="K104" s="164" t="s">
        <v>493</v>
      </c>
      <c r="L104" s="164">
        <v>56760</v>
      </c>
      <c r="M104" s="164" t="s">
        <v>3249</v>
      </c>
      <c r="S104" s="164">
        <v>150000</v>
      </c>
      <c r="AA104" s="168">
        <v>150000</v>
      </c>
      <c r="AC104" s="164" t="s">
        <v>3250</v>
      </c>
      <c r="AD104" s="164" t="s">
        <v>3251</v>
      </c>
      <c r="AE104" s="164" t="s">
        <v>3252</v>
      </c>
      <c r="AG104" s="164" t="s">
        <v>67</v>
      </c>
      <c r="AH104" s="164" t="s">
        <v>3253</v>
      </c>
      <c r="AI104" s="164" t="s">
        <v>70</v>
      </c>
      <c r="AJ104" s="164" t="s">
        <v>177</v>
      </c>
      <c r="AK104" s="164" t="e">
        <v>#N/A</v>
      </c>
      <c r="AL104" s="170">
        <v>1</v>
      </c>
      <c r="AM104" s="169">
        <f t="shared" si="4"/>
        <v>150000</v>
      </c>
      <c r="AN104" s="169">
        <f t="shared" si="5"/>
        <v>0</v>
      </c>
      <c r="AO104" s="164" t="s">
        <v>79</v>
      </c>
      <c r="AP104" s="164" t="s">
        <v>3254</v>
      </c>
      <c r="AQ104" s="164" t="s">
        <v>81</v>
      </c>
      <c r="AR104" s="164">
        <v>0</v>
      </c>
      <c r="AS104" s="164"/>
    </row>
    <row r="105" spans="1:45" ht="15" hidden="1" x14ac:dyDescent="0.2">
      <c r="A105" s="164" t="s">
        <v>232</v>
      </c>
      <c r="B105" s="164">
        <v>1912</v>
      </c>
      <c r="C105" s="164" t="s">
        <v>471</v>
      </c>
      <c r="D105" s="164">
        <v>100000</v>
      </c>
      <c r="E105" s="164" t="s">
        <v>57</v>
      </c>
      <c r="F105" s="164">
        <v>1912</v>
      </c>
      <c r="G105" s="164" t="s">
        <v>471</v>
      </c>
      <c r="H105" s="164" t="s">
        <v>411</v>
      </c>
      <c r="I105" s="164" t="s">
        <v>83</v>
      </c>
      <c r="J105" s="164" t="s">
        <v>61</v>
      </c>
      <c r="K105" s="164" t="s">
        <v>83</v>
      </c>
      <c r="L105" s="164">
        <v>56761</v>
      </c>
      <c r="M105" s="164" t="s">
        <v>3255</v>
      </c>
      <c r="X105" s="164">
        <v>410000</v>
      </c>
      <c r="AA105" s="168">
        <v>410000</v>
      </c>
      <c r="AC105" s="164" t="s">
        <v>3256</v>
      </c>
      <c r="AD105" s="164" t="s">
        <v>3257</v>
      </c>
      <c r="AE105" s="164" t="s">
        <v>3258</v>
      </c>
      <c r="AG105" s="164" t="s">
        <v>94</v>
      </c>
      <c r="AH105" s="164" t="s">
        <v>3259</v>
      </c>
      <c r="AI105" s="164" t="s">
        <v>83</v>
      </c>
      <c r="AJ105" s="164" t="s">
        <v>177</v>
      </c>
      <c r="AK105" s="164" t="e">
        <v>#N/A</v>
      </c>
      <c r="AL105" s="170">
        <v>0</v>
      </c>
      <c r="AM105" s="169">
        <f t="shared" si="4"/>
        <v>0</v>
      </c>
      <c r="AN105" s="169">
        <f t="shared" si="5"/>
        <v>0</v>
      </c>
      <c r="AO105" s="164" t="s">
        <v>69</v>
      </c>
      <c r="AP105" s="164" t="s">
        <v>69</v>
      </c>
      <c r="AQ105" s="164" t="s">
        <v>69</v>
      </c>
      <c r="AR105" s="164">
        <v>0</v>
      </c>
      <c r="AS105" s="164"/>
    </row>
    <row r="106" spans="1:45" ht="15" hidden="1" x14ac:dyDescent="0.2">
      <c r="A106" s="164" t="s">
        <v>232</v>
      </c>
      <c r="B106" s="164">
        <v>1912</v>
      </c>
      <c r="C106" s="164" t="s">
        <v>471</v>
      </c>
      <c r="D106" s="164">
        <v>100000</v>
      </c>
      <c r="E106" s="164" t="s">
        <v>57</v>
      </c>
      <c r="F106" s="164">
        <v>1912</v>
      </c>
      <c r="G106" s="164" t="s">
        <v>471</v>
      </c>
      <c r="H106" s="164" t="s">
        <v>422</v>
      </c>
      <c r="I106" s="164" t="s">
        <v>83</v>
      </c>
      <c r="J106" s="164" t="s">
        <v>128</v>
      </c>
      <c r="K106" s="164" t="s">
        <v>83</v>
      </c>
      <c r="L106" s="164">
        <v>56762</v>
      </c>
      <c r="M106" s="164" t="s">
        <v>580</v>
      </c>
      <c r="N106" s="164">
        <v>1</v>
      </c>
      <c r="O106" s="164">
        <v>129584</v>
      </c>
      <c r="P106" s="164">
        <v>39811</v>
      </c>
      <c r="Q106" s="164">
        <v>24249</v>
      </c>
      <c r="T106" s="164">
        <v>3800</v>
      </c>
      <c r="X106" s="164">
        <v>75000</v>
      </c>
      <c r="AA106" s="164">
        <v>272444</v>
      </c>
      <c r="AB106" s="164">
        <v>274114</v>
      </c>
      <c r="AC106" s="164" t="s">
        <v>581</v>
      </c>
      <c r="AD106" s="164" t="s">
        <v>582</v>
      </c>
      <c r="AE106" s="164" t="s">
        <v>583</v>
      </c>
      <c r="AG106" s="164" t="s">
        <v>67</v>
      </c>
      <c r="AH106" s="164" t="s">
        <v>584</v>
      </c>
      <c r="AI106" s="164" t="s">
        <v>83</v>
      </c>
      <c r="AJ106" s="164" t="s">
        <v>269</v>
      </c>
      <c r="AK106" s="164">
        <v>56762</v>
      </c>
      <c r="AL106" s="170">
        <v>0</v>
      </c>
      <c r="AM106" s="169">
        <f t="shared" si="4"/>
        <v>0</v>
      </c>
      <c r="AN106" s="169">
        <f t="shared" si="5"/>
        <v>0</v>
      </c>
      <c r="AO106" s="164" t="s">
        <v>69</v>
      </c>
      <c r="AP106" s="164" t="s">
        <v>69</v>
      </c>
      <c r="AQ106" s="164" t="s">
        <v>69</v>
      </c>
      <c r="AR106" s="164">
        <v>0</v>
      </c>
      <c r="AS106" s="164"/>
    </row>
    <row r="107" spans="1:45" ht="15" hidden="1" x14ac:dyDescent="0.2">
      <c r="A107" s="164" t="s">
        <v>232</v>
      </c>
      <c r="B107" s="164">
        <v>1912</v>
      </c>
      <c r="C107" s="164" t="s">
        <v>471</v>
      </c>
      <c r="D107" s="164">
        <v>100000</v>
      </c>
      <c r="E107" s="164" t="s">
        <v>57</v>
      </c>
      <c r="F107" s="164">
        <v>1912</v>
      </c>
      <c r="G107" s="164" t="s">
        <v>471</v>
      </c>
      <c r="H107" s="164" t="s">
        <v>329</v>
      </c>
      <c r="I107" s="164" t="s">
        <v>83</v>
      </c>
      <c r="J107" s="164" t="s">
        <v>128</v>
      </c>
      <c r="K107" s="164" t="s">
        <v>83</v>
      </c>
      <c r="L107" s="164">
        <v>56763</v>
      </c>
      <c r="M107" s="164" t="s">
        <v>585</v>
      </c>
      <c r="N107" s="164">
        <v>4</v>
      </c>
      <c r="O107" s="164">
        <v>446508</v>
      </c>
      <c r="P107" s="164">
        <v>150560</v>
      </c>
      <c r="Q107" s="164">
        <v>95056</v>
      </c>
      <c r="T107" s="164">
        <v>15200</v>
      </c>
      <c r="X107" s="164">
        <v>300000</v>
      </c>
      <c r="AA107" s="164">
        <v>1007324</v>
      </c>
      <c r="AB107" s="164">
        <v>1010816</v>
      </c>
      <c r="AC107" s="164" t="s">
        <v>586</v>
      </c>
      <c r="AD107" s="164" t="s">
        <v>582</v>
      </c>
      <c r="AE107" s="164" t="s">
        <v>587</v>
      </c>
      <c r="AG107" s="164" t="s">
        <v>67</v>
      </c>
      <c r="AH107" s="164" t="s">
        <v>588</v>
      </c>
      <c r="AI107" s="164" t="s">
        <v>83</v>
      </c>
      <c r="AJ107" s="164" t="s">
        <v>269</v>
      </c>
      <c r="AK107" s="164">
        <v>56763</v>
      </c>
      <c r="AL107" s="170">
        <v>0</v>
      </c>
      <c r="AM107" s="169">
        <f t="shared" si="4"/>
        <v>0</v>
      </c>
      <c r="AN107" s="169">
        <f t="shared" si="5"/>
        <v>0</v>
      </c>
      <c r="AO107" s="164" t="s">
        <v>69</v>
      </c>
      <c r="AP107" s="164" t="s">
        <v>69</v>
      </c>
      <c r="AQ107" s="164" t="s">
        <v>69</v>
      </c>
      <c r="AR107" s="164">
        <v>0</v>
      </c>
      <c r="AS107" s="164"/>
    </row>
    <row r="108" spans="1:45" ht="15" hidden="1" x14ac:dyDescent="0.2">
      <c r="A108" s="164" t="s">
        <v>232</v>
      </c>
      <c r="B108" s="164">
        <v>1912</v>
      </c>
      <c r="C108" s="164" t="s">
        <v>471</v>
      </c>
      <c r="D108" s="164">
        <v>100000</v>
      </c>
      <c r="E108" s="164" t="s">
        <v>57</v>
      </c>
      <c r="F108" s="164">
        <v>1912</v>
      </c>
      <c r="G108" s="164" t="s">
        <v>471</v>
      </c>
      <c r="H108" s="164" t="s">
        <v>589</v>
      </c>
      <c r="I108" s="164" t="s">
        <v>83</v>
      </c>
      <c r="J108" s="164" t="s">
        <v>128</v>
      </c>
      <c r="K108" s="164" t="s">
        <v>83</v>
      </c>
      <c r="L108" s="164">
        <v>56764</v>
      </c>
      <c r="M108" s="164" t="s">
        <v>590</v>
      </c>
      <c r="N108" s="164">
        <v>1</v>
      </c>
      <c r="O108" s="164">
        <v>129584</v>
      </c>
      <c r="P108" s="164">
        <v>39811</v>
      </c>
      <c r="Q108" s="164">
        <v>24249</v>
      </c>
      <c r="T108" s="164">
        <v>3800</v>
      </c>
      <c r="X108" s="164">
        <v>75000</v>
      </c>
      <c r="AA108" s="164">
        <v>272444</v>
      </c>
      <c r="AB108" s="164">
        <v>274114</v>
      </c>
      <c r="AC108" s="164" t="s">
        <v>591</v>
      </c>
      <c r="AD108" s="164" t="s">
        <v>592</v>
      </c>
      <c r="AE108" s="164" t="s">
        <v>593</v>
      </c>
      <c r="AG108" s="164" t="s">
        <v>67</v>
      </c>
      <c r="AH108" s="164" t="s">
        <v>594</v>
      </c>
      <c r="AI108" s="164" t="s">
        <v>83</v>
      </c>
      <c r="AJ108" s="164" t="s">
        <v>269</v>
      </c>
      <c r="AK108" s="164">
        <v>56764</v>
      </c>
      <c r="AL108" s="170">
        <v>0</v>
      </c>
      <c r="AM108" s="169">
        <f t="shared" si="4"/>
        <v>0</v>
      </c>
      <c r="AN108" s="169">
        <f t="shared" si="5"/>
        <v>0</v>
      </c>
      <c r="AO108" s="164" t="s">
        <v>69</v>
      </c>
      <c r="AP108" s="164" t="s">
        <v>69</v>
      </c>
      <c r="AQ108" s="164" t="s">
        <v>69</v>
      </c>
      <c r="AR108" s="164">
        <v>0</v>
      </c>
      <c r="AS108" s="164"/>
    </row>
    <row r="109" spans="1:45" ht="15" hidden="1" x14ac:dyDescent="0.2">
      <c r="A109" s="164" t="s">
        <v>232</v>
      </c>
      <c r="B109" s="164">
        <v>1912</v>
      </c>
      <c r="C109" s="164" t="s">
        <v>471</v>
      </c>
      <c r="D109" s="164">
        <v>100000</v>
      </c>
      <c r="E109" s="164" t="s">
        <v>57</v>
      </c>
      <c r="F109" s="164">
        <v>1912</v>
      </c>
      <c r="G109" s="164" t="s">
        <v>471</v>
      </c>
      <c r="H109" s="164" t="s">
        <v>358</v>
      </c>
      <c r="I109" s="164" t="s">
        <v>83</v>
      </c>
      <c r="J109" s="164" t="s">
        <v>128</v>
      </c>
      <c r="K109" s="164" t="s">
        <v>83</v>
      </c>
      <c r="L109" s="164">
        <v>56765</v>
      </c>
      <c r="M109" s="164" t="s">
        <v>595</v>
      </c>
      <c r="N109" s="164">
        <v>4</v>
      </c>
      <c r="O109" s="164">
        <v>446508</v>
      </c>
      <c r="P109" s="164">
        <v>150560</v>
      </c>
      <c r="Q109" s="164">
        <v>95056</v>
      </c>
      <c r="T109" s="164">
        <v>15200</v>
      </c>
      <c r="X109" s="164">
        <v>300000</v>
      </c>
      <c r="AA109" s="164">
        <v>1007324</v>
      </c>
      <c r="AB109" s="164">
        <v>1010816</v>
      </c>
      <c r="AC109" s="164" t="s">
        <v>596</v>
      </c>
      <c r="AD109" s="164" t="s">
        <v>592</v>
      </c>
      <c r="AE109" s="164" t="s">
        <v>597</v>
      </c>
      <c r="AG109" s="164" t="s">
        <v>67</v>
      </c>
      <c r="AH109" s="164" t="s">
        <v>598</v>
      </c>
      <c r="AI109" s="164" t="s">
        <v>83</v>
      </c>
      <c r="AJ109" s="164" t="s">
        <v>269</v>
      </c>
      <c r="AK109" s="164">
        <v>56765</v>
      </c>
      <c r="AL109" s="170">
        <v>0</v>
      </c>
      <c r="AM109" s="169">
        <f t="shared" si="4"/>
        <v>0</v>
      </c>
      <c r="AN109" s="169">
        <f t="shared" si="5"/>
        <v>0</v>
      </c>
      <c r="AO109" s="164" t="s">
        <v>69</v>
      </c>
      <c r="AP109" s="164" t="s">
        <v>69</v>
      </c>
      <c r="AQ109" s="164" t="s">
        <v>69</v>
      </c>
      <c r="AR109" s="164">
        <v>0</v>
      </c>
      <c r="AS109" s="164"/>
    </row>
    <row r="110" spans="1:45" ht="15" hidden="1" x14ac:dyDescent="0.2">
      <c r="A110" s="164" t="s">
        <v>232</v>
      </c>
      <c r="B110" s="164">
        <v>1914</v>
      </c>
      <c r="C110" s="164" t="s">
        <v>318</v>
      </c>
      <c r="D110" s="164">
        <v>100000</v>
      </c>
      <c r="E110" s="164" t="s">
        <v>57</v>
      </c>
      <c r="F110" s="164">
        <v>1914</v>
      </c>
      <c r="G110" s="164" t="s">
        <v>318</v>
      </c>
      <c r="H110" s="164" t="s">
        <v>1452</v>
      </c>
      <c r="I110" s="164" t="s">
        <v>83</v>
      </c>
      <c r="J110" s="164" t="s">
        <v>104</v>
      </c>
      <c r="K110" s="164" t="s">
        <v>83</v>
      </c>
      <c r="L110" s="164">
        <v>56766</v>
      </c>
      <c r="M110" s="164" t="s">
        <v>3260</v>
      </c>
      <c r="O110" s="164">
        <v>2600000</v>
      </c>
      <c r="AA110" s="168">
        <v>2600000</v>
      </c>
      <c r="AC110" s="164" t="s">
        <v>3261</v>
      </c>
      <c r="AD110" s="164" t="s">
        <v>3262</v>
      </c>
      <c r="AE110" s="164" t="s">
        <v>3263</v>
      </c>
      <c r="AG110" s="164" t="s">
        <v>94</v>
      </c>
      <c r="AH110" s="164" t="s">
        <v>3264</v>
      </c>
      <c r="AI110" s="164" t="s">
        <v>83</v>
      </c>
      <c r="AJ110" s="164" t="s">
        <v>177</v>
      </c>
      <c r="AK110" s="164" t="e">
        <v>#N/A</v>
      </c>
      <c r="AL110" s="170">
        <v>0</v>
      </c>
      <c r="AM110" s="169">
        <f t="shared" si="4"/>
        <v>0</v>
      </c>
      <c r="AN110" s="169">
        <f t="shared" si="5"/>
        <v>0</v>
      </c>
      <c r="AO110" s="164" t="s">
        <v>69</v>
      </c>
      <c r="AP110" s="164" t="s">
        <v>69</v>
      </c>
      <c r="AQ110" s="164" t="s">
        <v>69</v>
      </c>
      <c r="AR110" s="164">
        <v>0</v>
      </c>
      <c r="AS110" s="164"/>
    </row>
    <row r="111" spans="1:45" ht="15" hidden="1" x14ac:dyDescent="0.2">
      <c r="A111" s="164" t="s">
        <v>232</v>
      </c>
      <c r="B111" s="164">
        <v>1912</v>
      </c>
      <c r="C111" s="164" t="s">
        <v>471</v>
      </c>
      <c r="D111" s="164">
        <v>100000</v>
      </c>
      <c r="E111" s="164" t="s">
        <v>57</v>
      </c>
      <c r="F111" s="164">
        <v>1912</v>
      </c>
      <c r="G111" s="164" t="s">
        <v>471</v>
      </c>
      <c r="H111" s="164" t="s">
        <v>599</v>
      </c>
      <c r="I111" s="164" t="s">
        <v>83</v>
      </c>
      <c r="J111" s="164" t="s">
        <v>128</v>
      </c>
      <c r="K111" s="164" t="s">
        <v>83</v>
      </c>
      <c r="L111" s="164">
        <v>56767</v>
      </c>
      <c r="M111" s="164" t="s">
        <v>600</v>
      </c>
      <c r="N111" s="164">
        <v>1</v>
      </c>
      <c r="O111" s="164">
        <v>46251</v>
      </c>
      <c r="P111" s="164">
        <v>14453</v>
      </c>
      <c r="Q111" s="164">
        <v>8849</v>
      </c>
      <c r="AA111" s="164">
        <v>69553</v>
      </c>
      <c r="AB111" s="164">
        <v>67847</v>
      </c>
      <c r="AC111" s="164" t="s">
        <v>601</v>
      </c>
      <c r="AD111" s="164" t="s">
        <v>602</v>
      </c>
      <c r="AE111" s="164" t="s">
        <v>603</v>
      </c>
      <c r="AG111" s="164" t="s">
        <v>67</v>
      </c>
      <c r="AH111" s="164" t="s">
        <v>604</v>
      </c>
      <c r="AI111" s="164" t="s">
        <v>83</v>
      </c>
      <c r="AJ111" s="164" t="s">
        <v>269</v>
      </c>
      <c r="AK111" s="164">
        <v>56767</v>
      </c>
      <c r="AL111" s="170">
        <v>0</v>
      </c>
      <c r="AM111" s="169">
        <f t="shared" si="4"/>
        <v>0</v>
      </c>
      <c r="AN111" s="169">
        <f t="shared" si="5"/>
        <v>0</v>
      </c>
      <c r="AO111" s="164" t="s">
        <v>69</v>
      </c>
      <c r="AP111" s="164" t="s">
        <v>69</v>
      </c>
      <c r="AQ111" s="164" t="s">
        <v>69</v>
      </c>
      <c r="AR111" s="164">
        <v>0</v>
      </c>
      <c r="AS111" s="164"/>
    </row>
    <row r="112" spans="1:45" ht="15" hidden="1" x14ac:dyDescent="0.2">
      <c r="A112" s="164" t="s">
        <v>232</v>
      </c>
      <c r="B112" s="164">
        <v>1912</v>
      </c>
      <c r="C112" s="164" t="s">
        <v>471</v>
      </c>
      <c r="D112" s="164">
        <v>100000</v>
      </c>
      <c r="E112" s="164" t="s">
        <v>57</v>
      </c>
      <c r="F112" s="164">
        <v>1912</v>
      </c>
      <c r="G112" s="164" t="s">
        <v>471</v>
      </c>
      <c r="H112" s="164" t="s">
        <v>485</v>
      </c>
      <c r="I112" s="164" t="s">
        <v>60</v>
      </c>
      <c r="J112" s="164" t="s">
        <v>61</v>
      </c>
      <c r="K112" s="164" t="s">
        <v>83</v>
      </c>
      <c r="L112" s="164">
        <v>56768</v>
      </c>
      <c r="M112" s="164" t="s">
        <v>3265</v>
      </c>
      <c r="S112" s="164">
        <v>31350</v>
      </c>
      <c r="AA112" s="168">
        <v>31350</v>
      </c>
      <c r="AC112" s="164" t="s">
        <v>3266</v>
      </c>
      <c r="AD112" s="164" t="s">
        <v>3267</v>
      </c>
      <c r="AE112" s="164" t="s">
        <v>3268</v>
      </c>
      <c r="AG112" s="164" t="s">
        <v>67</v>
      </c>
      <c r="AH112" s="164" t="s">
        <v>3269</v>
      </c>
      <c r="AI112" s="164" t="s">
        <v>179</v>
      </c>
      <c r="AJ112" s="164" t="s">
        <v>177</v>
      </c>
      <c r="AK112" s="164" t="e">
        <v>#N/A</v>
      </c>
      <c r="AL112" s="170">
        <v>0</v>
      </c>
      <c r="AM112" s="169">
        <f t="shared" si="4"/>
        <v>0</v>
      </c>
      <c r="AN112" s="169">
        <f t="shared" si="5"/>
        <v>0</v>
      </c>
      <c r="AO112" s="164" t="s">
        <v>69</v>
      </c>
      <c r="AP112" s="164" t="s">
        <v>69</v>
      </c>
      <c r="AQ112" s="164" t="s">
        <v>69</v>
      </c>
      <c r="AR112" s="164">
        <v>0</v>
      </c>
      <c r="AS112" s="164"/>
    </row>
    <row r="113" spans="1:45" ht="15" hidden="1" x14ac:dyDescent="0.2">
      <c r="A113" s="164" t="s">
        <v>232</v>
      </c>
      <c r="B113" s="164">
        <v>1912</v>
      </c>
      <c r="C113" s="164" t="s">
        <v>471</v>
      </c>
      <c r="D113" s="164">
        <v>100000</v>
      </c>
      <c r="E113" s="164" t="s">
        <v>57</v>
      </c>
      <c r="F113" s="164">
        <v>1912</v>
      </c>
      <c r="G113" s="164" t="s">
        <v>471</v>
      </c>
      <c r="H113" s="164" t="s">
        <v>477</v>
      </c>
      <c r="I113" s="164" t="s">
        <v>83</v>
      </c>
      <c r="J113" s="164" t="s">
        <v>61</v>
      </c>
      <c r="K113" s="164" t="s">
        <v>83</v>
      </c>
      <c r="L113" s="164">
        <v>56769</v>
      </c>
      <c r="M113" s="164" t="s">
        <v>605</v>
      </c>
      <c r="O113" s="164">
        <v>8981556</v>
      </c>
      <c r="AA113" s="164">
        <v>8981556</v>
      </c>
      <c r="AB113" s="164"/>
      <c r="AC113" s="164" t="s">
        <v>606</v>
      </c>
      <c r="AD113" s="164" t="s">
        <v>607</v>
      </c>
      <c r="AE113" s="164" t="s">
        <v>608</v>
      </c>
      <c r="AG113" s="164" t="s">
        <v>94</v>
      </c>
      <c r="AH113" s="164" t="s">
        <v>69</v>
      </c>
      <c r="AI113" s="164" t="s">
        <v>83</v>
      </c>
      <c r="AJ113" s="164" t="s">
        <v>269</v>
      </c>
      <c r="AK113" s="164">
        <v>56769</v>
      </c>
      <c r="AL113" s="170">
        <v>0</v>
      </c>
      <c r="AM113" s="169">
        <f t="shared" si="4"/>
        <v>0</v>
      </c>
      <c r="AN113" s="169">
        <f t="shared" si="5"/>
        <v>0</v>
      </c>
      <c r="AO113" s="164" t="s">
        <v>69</v>
      </c>
      <c r="AP113" s="164" t="s">
        <v>69</v>
      </c>
      <c r="AQ113" s="164" t="s">
        <v>69</v>
      </c>
      <c r="AR113" s="164">
        <v>0</v>
      </c>
      <c r="AS113" s="164"/>
    </row>
    <row r="114" spans="1:45" ht="15" hidden="1" x14ac:dyDescent="0.2">
      <c r="A114" s="164" t="s">
        <v>232</v>
      </c>
      <c r="B114" s="164">
        <v>1912</v>
      </c>
      <c r="C114" s="164" t="s">
        <v>471</v>
      </c>
      <c r="D114" s="164">
        <v>100000</v>
      </c>
      <c r="E114" s="164" t="s">
        <v>57</v>
      </c>
      <c r="F114" s="164">
        <v>1912</v>
      </c>
      <c r="G114" s="164" t="s">
        <v>471</v>
      </c>
      <c r="H114" s="164" t="s">
        <v>341</v>
      </c>
      <c r="I114" s="164" t="s">
        <v>83</v>
      </c>
      <c r="J114" s="164" t="s">
        <v>89</v>
      </c>
      <c r="K114" s="164" t="s">
        <v>83</v>
      </c>
      <c r="L114" s="164">
        <v>56770</v>
      </c>
      <c r="M114" s="164" t="s">
        <v>609</v>
      </c>
      <c r="AB114" s="167">
        <v>1729331</v>
      </c>
      <c r="AC114" s="164" t="s">
        <v>610</v>
      </c>
      <c r="AD114" s="164" t="s">
        <v>611</v>
      </c>
      <c r="AE114" s="164" t="s">
        <v>612</v>
      </c>
      <c r="AG114" s="164" t="s">
        <v>94</v>
      </c>
      <c r="AH114" s="164" t="s">
        <v>69</v>
      </c>
      <c r="AI114" s="164" t="s">
        <v>83</v>
      </c>
      <c r="AJ114" s="164" t="s">
        <v>269</v>
      </c>
      <c r="AK114" s="164">
        <v>56770</v>
      </c>
      <c r="AL114" s="170">
        <v>0</v>
      </c>
      <c r="AM114" s="169">
        <f t="shared" si="4"/>
        <v>0</v>
      </c>
      <c r="AN114" s="169">
        <f t="shared" si="5"/>
        <v>0</v>
      </c>
      <c r="AO114" s="164">
        <v>0</v>
      </c>
      <c r="AP114" s="164">
        <v>0</v>
      </c>
      <c r="AQ114" s="164">
        <v>0</v>
      </c>
      <c r="AR114" s="164">
        <v>0</v>
      </c>
      <c r="AS114" s="164"/>
    </row>
    <row r="115" spans="1:45" ht="15" hidden="1" x14ac:dyDescent="0.2">
      <c r="A115" s="164" t="s">
        <v>3114</v>
      </c>
      <c r="B115" s="164">
        <v>1613</v>
      </c>
      <c r="C115" s="164" t="s">
        <v>546</v>
      </c>
      <c r="D115" s="164">
        <v>100000</v>
      </c>
      <c r="E115" s="164" t="s">
        <v>57</v>
      </c>
      <c r="F115" s="164">
        <v>1613</v>
      </c>
      <c r="G115" s="164" t="s">
        <v>546</v>
      </c>
      <c r="H115" s="164" t="s">
        <v>245</v>
      </c>
      <c r="I115" s="164" t="s">
        <v>83</v>
      </c>
      <c r="J115" s="164" t="s">
        <v>89</v>
      </c>
      <c r="K115" s="164" t="s">
        <v>83</v>
      </c>
      <c r="L115" s="164">
        <v>56771</v>
      </c>
      <c r="M115" s="164" t="s">
        <v>613</v>
      </c>
      <c r="AB115" s="167">
        <v>88536</v>
      </c>
      <c r="AC115" s="164" t="s">
        <v>614</v>
      </c>
      <c r="AD115" s="164" t="s">
        <v>615</v>
      </c>
      <c r="AE115" s="164" t="s">
        <v>616</v>
      </c>
      <c r="AG115" s="164" t="s">
        <v>94</v>
      </c>
      <c r="AH115" s="164" t="s">
        <v>551</v>
      </c>
      <c r="AI115" s="164" t="s">
        <v>83</v>
      </c>
      <c r="AJ115" s="164" t="s">
        <v>269</v>
      </c>
      <c r="AK115" s="164">
        <v>56771</v>
      </c>
      <c r="AL115" s="170">
        <v>0</v>
      </c>
      <c r="AM115" s="169">
        <f t="shared" si="4"/>
        <v>0</v>
      </c>
      <c r="AN115" s="169">
        <f t="shared" si="5"/>
        <v>0</v>
      </c>
      <c r="AO115" s="164">
        <v>0</v>
      </c>
      <c r="AP115" s="164">
        <v>0</v>
      </c>
      <c r="AQ115" s="164">
        <v>0</v>
      </c>
      <c r="AR115" s="164">
        <v>0</v>
      </c>
      <c r="AS115" s="164"/>
    </row>
    <row r="116" spans="1:45" ht="15" hidden="1" x14ac:dyDescent="0.2">
      <c r="A116" s="164" t="s">
        <v>3114</v>
      </c>
      <c r="B116" s="164">
        <v>1613</v>
      </c>
      <c r="C116" s="164" t="s">
        <v>546</v>
      </c>
      <c r="D116" s="164">
        <v>100000</v>
      </c>
      <c r="E116" s="164" t="s">
        <v>57</v>
      </c>
      <c r="F116" s="164">
        <v>1613</v>
      </c>
      <c r="G116" s="164" t="s">
        <v>546</v>
      </c>
      <c r="H116" s="164" t="s">
        <v>103</v>
      </c>
      <c r="I116" s="164" t="s">
        <v>83</v>
      </c>
      <c r="J116" s="164" t="s">
        <v>160</v>
      </c>
      <c r="K116" s="164" t="s">
        <v>284</v>
      </c>
      <c r="L116" s="164">
        <v>56772</v>
      </c>
      <c r="M116" s="164" t="s">
        <v>3270</v>
      </c>
      <c r="T116" s="164">
        <v>375000</v>
      </c>
      <c r="AA116" s="168">
        <v>375000</v>
      </c>
      <c r="AC116" s="164" t="s">
        <v>3271</v>
      </c>
      <c r="AD116" s="164" t="s">
        <v>3272</v>
      </c>
      <c r="AE116" s="164" t="s">
        <v>3273</v>
      </c>
      <c r="AG116" s="164" t="s">
        <v>94</v>
      </c>
      <c r="AI116" s="164" t="s">
        <v>133</v>
      </c>
      <c r="AJ116" s="164" t="s">
        <v>177</v>
      </c>
      <c r="AK116" s="164" t="e">
        <v>#N/A</v>
      </c>
      <c r="AL116" s="170">
        <v>0</v>
      </c>
      <c r="AM116" s="169">
        <f t="shared" si="4"/>
        <v>0</v>
      </c>
      <c r="AN116" s="169">
        <f t="shared" si="5"/>
        <v>0</v>
      </c>
      <c r="AO116" s="164" t="s">
        <v>69</v>
      </c>
      <c r="AP116" s="164" t="s">
        <v>69</v>
      </c>
      <c r="AQ116" s="164" t="s">
        <v>69</v>
      </c>
      <c r="AR116" s="164">
        <v>0</v>
      </c>
      <c r="AS116" s="164"/>
    </row>
    <row r="117" spans="1:45" ht="15" hidden="1" x14ac:dyDescent="0.2">
      <c r="A117" s="164" t="s">
        <v>3114</v>
      </c>
      <c r="B117" s="164">
        <v>1613</v>
      </c>
      <c r="C117" s="164" t="s">
        <v>546</v>
      </c>
      <c r="D117" s="164">
        <v>100000</v>
      </c>
      <c r="E117" s="164" t="s">
        <v>57</v>
      </c>
      <c r="F117" s="164">
        <v>1613</v>
      </c>
      <c r="G117" s="164" t="s">
        <v>546</v>
      </c>
      <c r="H117" s="164" t="s">
        <v>103</v>
      </c>
      <c r="I117" s="164" t="s">
        <v>127</v>
      </c>
      <c r="J117" s="164" t="s">
        <v>160</v>
      </c>
      <c r="K117" s="164" t="s">
        <v>62</v>
      </c>
      <c r="L117" s="164">
        <v>56773</v>
      </c>
      <c r="M117" s="164" t="s">
        <v>617</v>
      </c>
      <c r="S117" s="164">
        <v>250000</v>
      </c>
      <c r="AA117" s="164">
        <v>250000</v>
      </c>
      <c r="AB117" s="164"/>
      <c r="AC117" s="164" t="s">
        <v>618</v>
      </c>
      <c r="AD117" s="164" t="s">
        <v>619</v>
      </c>
      <c r="AE117" s="164" t="s">
        <v>620</v>
      </c>
      <c r="AG117" s="164" t="s">
        <v>67</v>
      </c>
      <c r="AH117" s="164" t="s">
        <v>621</v>
      </c>
      <c r="AI117" s="164" t="s">
        <v>70</v>
      </c>
      <c r="AJ117" s="164" t="s">
        <v>269</v>
      </c>
      <c r="AK117" s="164">
        <v>56773</v>
      </c>
      <c r="AL117" s="170">
        <v>0</v>
      </c>
      <c r="AM117" s="169">
        <f t="shared" si="4"/>
        <v>0</v>
      </c>
      <c r="AN117" s="169">
        <f t="shared" si="5"/>
        <v>0</v>
      </c>
      <c r="AO117" s="164" t="s">
        <v>69</v>
      </c>
      <c r="AP117" s="164" t="s">
        <v>69</v>
      </c>
      <c r="AQ117" s="164" t="s">
        <v>69</v>
      </c>
      <c r="AR117" s="164">
        <v>0</v>
      </c>
      <c r="AS117" s="164"/>
    </row>
    <row r="118" spans="1:45" ht="15" hidden="1" x14ac:dyDescent="0.2">
      <c r="A118" s="164" t="s">
        <v>3114</v>
      </c>
      <c r="B118" s="164">
        <v>1613</v>
      </c>
      <c r="C118" s="164" t="s">
        <v>546</v>
      </c>
      <c r="D118" s="164">
        <v>100000</v>
      </c>
      <c r="E118" s="164" t="s">
        <v>57</v>
      </c>
      <c r="F118" s="164">
        <v>1613</v>
      </c>
      <c r="G118" s="164" t="s">
        <v>546</v>
      </c>
      <c r="H118" s="164" t="s">
        <v>103</v>
      </c>
      <c r="I118" s="164" t="s">
        <v>622</v>
      </c>
      <c r="J118" s="164" t="s">
        <v>160</v>
      </c>
      <c r="K118" s="164" t="s">
        <v>271</v>
      </c>
      <c r="L118" s="164">
        <v>56774</v>
      </c>
      <c r="M118" s="164" t="s">
        <v>623</v>
      </c>
      <c r="S118" s="164">
        <v>200000</v>
      </c>
      <c r="AA118" s="164">
        <v>200000</v>
      </c>
      <c r="AB118" s="164"/>
      <c r="AC118" s="164" t="s">
        <v>624</v>
      </c>
      <c r="AD118" s="164" t="s">
        <v>625</v>
      </c>
      <c r="AE118" s="164" t="s">
        <v>626</v>
      </c>
      <c r="AG118" s="164" t="s">
        <v>67</v>
      </c>
      <c r="AH118" s="164" t="s">
        <v>627</v>
      </c>
      <c r="AI118" s="164" t="s">
        <v>179</v>
      </c>
      <c r="AJ118" s="164" t="s">
        <v>269</v>
      </c>
      <c r="AK118" s="164">
        <v>56774</v>
      </c>
      <c r="AL118" s="170">
        <v>0</v>
      </c>
      <c r="AM118" s="169">
        <f t="shared" si="4"/>
        <v>0</v>
      </c>
      <c r="AN118" s="169">
        <f t="shared" si="5"/>
        <v>0</v>
      </c>
      <c r="AO118" s="164" t="s">
        <v>69</v>
      </c>
      <c r="AP118" s="164" t="s">
        <v>69</v>
      </c>
      <c r="AQ118" s="164" t="s">
        <v>69</v>
      </c>
      <c r="AR118" s="164">
        <v>0</v>
      </c>
      <c r="AS118" s="164"/>
    </row>
    <row r="119" spans="1:45" ht="15" hidden="1" x14ac:dyDescent="0.2">
      <c r="A119" s="164" t="s">
        <v>3114</v>
      </c>
      <c r="B119" s="164">
        <v>1613</v>
      </c>
      <c r="C119" s="164" t="s">
        <v>546</v>
      </c>
      <c r="D119" s="164">
        <v>100000</v>
      </c>
      <c r="E119" s="164" t="s">
        <v>57</v>
      </c>
      <c r="F119" s="164">
        <v>1613</v>
      </c>
      <c r="G119" s="164" t="s">
        <v>546</v>
      </c>
      <c r="H119" s="164" t="s">
        <v>238</v>
      </c>
      <c r="I119" s="164" t="s">
        <v>83</v>
      </c>
      <c r="J119" s="164" t="s">
        <v>61</v>
      </c>
      <c r="K119" s="164" t="s">
        <v>83</v>
      </c>
      <c r="L119" s="164">
        <v>56775</v>
      </c>
      <c r="M119" s="164" t="s">
        <v>3274</v>
      </c>
      <c r="N119" s="164">
        <v>1</v>
      </c>
      <c r="O119" s="164">
        <v>70795</v>
      </c>
      <c r="P119" s="164">
        <v>15035</v>
      </c>
      <c r="Q119" s="164">
        <v>9511</v>
      </c>
      <c r="AA119" s="168">
        <v>95341</v>
      </c>
      <c r="AC119" s="164" t="s">
        <v>3275</v>
      </c>
      <c r="AD119" s="164" t="s">
        <v>3276</v>
      </c>
      <c r="AE119" s="164" t="s">
        <v>3277</v>
      </c>
      <c r="AG119" s="164" t="s">
        <v>67</v>
      </c>
      <c r="AH119" s="164" t="s">
        <v>1053</v>
      </c>
      <c r="AI119" s="164" t="s">
        <v>83</v>
      </c>
      <c r="AJ119" s="164" t="s">
        <v>177</v>
      </c>
      <c r="AK119" s="164" t="e">
        <v>#N/A</v>
      </c>
      <c r="AL119" s="170">
        <v>0</v>
      </c>
      <c r="AM119" s="169">
        <f t="shared" si="4"/>
        <v>0</v>
      </c>
      <c r="AN119" s="169">
        <f t="shared" si="5"/>
        <v>0</v>
      </c>
      <c r="AO119" s="164" t="s">
        <v>69</v>
      </c>
      <c r="AP119" s="164" t="s">
        <v>69</v>
      </c>
      <c r="AQ119" s="164" t="s">
        <v>69</v>
      </c>
      <c r="AR119" s="164">
        <v>0</v>
      </c>
      <c r="AS119" s="164"/>
    </row>
    <row r="120" spans="1:45" ht="15" hidden="1" x14ac:dyDescent="0.2">
      <c r="A120" s="164" t="s">
        <v>3114</v>
      </c>
      <c r="B120" s="164">
        <v>1613</v>
      </c>
      <c r="C120" s="164" t="s">
        <v>546</v>
      </c>
      <c r="D120" s="164">
        <v>100000</v>
      </c>
      <c r="E120" s="164" t="s">
        <v>57</v>
      </c>
      <c r="F120" s="164">
        <v>1613</v>
      </c>
      <c r="G120" s="164" t="s">
        <v>546</v>
      </c>
      <c r="H120" s="164" t="s">
        <v>103</v>
      </c>
      <c r="I120" s="164" t="s">
        <v>83</v>
      </c>
      <c r="J120" s="164" t="s">
        <v>61</v>
      </c>
      <c r="K120" s="164" t="s">
        <v>83</v>
      </c>
      <c r="L120" s="164">
        <v>56776</v>
      </c>
      <c r="M120" s="164" t="s">
        <v>3278</v>
      </c>
      <c r="N120" s="164">
        <v>1</v>
      </c>
      <c r="O120" s="164">
        <v>54716</v>
      </c>
      <c r="P120" s="164">
        <v>14084</v>
      </c>
      <c r="Q120" s="164">
        <v>9077</v>
      </c>
      <c r="AA120" s="168">
        <v>77877</v>
      </c>
      <c r="AC120" s="164" t="s">
        <v>3279</v>
      </c>
      <c r="AD120" s="164" t="s">
        <v>3280</v>
      </c>
      <c r="AE120" s="164" t="s">
        <v>3281</v>
      </c>
      <c r="AG120" s="164" t="s">
        <v>67</v>
      </c>
      <c r="AH120" s="164" t="s">
        <v>1053</v>
      </c>
      <c r="AI120" s="164" t="s">
        <v>83</v>
      </c>
      <c r="AJ120" s="164" t="s">
        <v>177</v>
      </c>
      <c r="AK120" s="164" t="e">
        <v>#N/A</v>
      </c>
      <c r="AL120" s="170">
        <v>0</v>
      </c>
      <c r="AM120" s="169">
        <f t="shared" si="4"/>
        <v>0</v>
      </c>
      <c r="AN120" s="169">
        <f t="shared" si="5"/>
        <v>0</v>
      </c>
      <c r="AO120" s="164" t="s">
        <v>69</v>
      </c>
      <c r="AP120" s="164" t="s">
        <v>69</v>
      </c>
      <c r="AQ120" s="164" t="s">
        <v>69</v>
      </c>
      <c r="AR120" s="164">
        <v>0</v>
      </c>
      <c r="AS120" s="164"/>
    </row>
    <row r="121" spans="1:45" ht="15" hidden="1" x14ac:dyDescent="0.2">
      <c r="A121" s="164" t="s">
        <v>3049</v>
      </c>
      <c r="B121" s="164">
        <v>1621</v>
      </c>
      <c r="C121" s="164" t="s">
        <v>432</v>
      </c>
      <c r="D121" s="164">
        <v>100000</v>
      </c>
      <c r="E121" s="164" t="s">
        <v>57</v>
      </c>
      <c r="F121" s="164">
        <v>1621</v>
      </c>
      <c r="G121" s="164" t="s">
        <v>432</v>
      </c>
      <c r="H121" s="164" t="s">
        <v>126</v>
      </c>
      <c r="I121" s="164" t="s">
        <v>73</v>
      </c>
      <c r="J121" s="164" t="s">
        <v>128</v>
      </c>
      <c r="K121" s="164" t="s">
        <v>493</v>
      </c>
      <c r="L121" s="164">
        <v>56778</v>
      </c>
      <c r="M121" s="164" t="s">
        <v>3282</v>
      </c>
      <c r="N121" s="164">
        <v>1</v>
      </c>
      <c r="O121" s="164">
        <v>103228</v>
      </c>
      <c r="P121" s="164">
        <v>19084</v>
      </c>
      <c r="Q121" s="164">
        <v>10387</v>
      </c>
      <c r="AA121" s="168">
        <v>132699</v>
      </c>
      <c r="AC121" s="164" t="s">
        <v>3283</v>
      </c>
      <c r="AD121" s="164" t="s">
        <v>3284</v>
      </c>
      <c r="AE121" s="164" t="s">
        <v>3285</v>
      </c>
      <c r="AG121" s="164" t="s">
        <v>67</v>
      </c>
      <c r="AH121" s="164" t="s">
        <v>2585</v>
      </c>
      <c r="AI121" s="164" t="s">
        <v>179</v>
      </c>
      <c r="AJ121" s="164" t="s">
        <v>177</v>
      </c>
      <c r="AK121" s="164" t="e">
        <v>#N/A</v>
      </c>
      <c r="AL121" s="170">
        <v>1</v>
      </c>
      <c r="AM121" s="169">
        <f t="shared" si="4"/>
        <v>132699</v>
      </c>
      <c r="AN121" s="169">
        <f t="shared" si="5"/>
        <v>0</v>
      </c>
      <c r="AO121" s="164" t="s">
        <v>79</v>
      </c>
      <c r="AP121" s="164" t="s">
        <v>3254</v>
      </c>
      <c r="AQ121" s="164" t="s">
        <v>81</v>
      </c>
      <c r="AR121" s="164">
        <v>0</v>
      </c>
      <c r="AS121" s="164"/>
    </row>
    <row r="122" spans="1:45" ht="15" hidden="1" x14ac:dyDescent="0.2">
      <c r="A122" s="164" t="s">
        <v>3049</v>
      </c>
      <c r="B122" s="164">
        <v>1621</v>
      </c>
      <c r="C122" s="164" t="s">
        <v>432</v>
      </c>
      <c r="D122" s="164">
        <v>200224</v>
      </c>
      <c r="E122" s="164" t="s">
        <v>628</v>
      </c>
      <c r="F122" s="164">
        <v>1621</v>
      </c>
      <c r="G122" s="164" t="s">
        <v>432</v>
      </c>
      <c r="H122" s="164" t="s">
        <v>238</v>
      </c>
      <c r="I122" s="164" t="s">
        <v>307</v>
      </c>
      <c r="J122" s="164" t="s">
        <v>262</v>
      </c>
      <c r="K122" s="164" t="s">
        <v>263</v>
      </c>
      <c r="L122" s="164">
        <v>56779</v>
      </c>
      <c r="M122" s="164" t="s">
        <v>629</v>
      </c>
      <c r="S122" s="164">
        <v>390000</v>
      </c>
      <c r="AA122" s="164">
        <v>390000</v>
      </c>
      <c r="AB122" s="164"/>
      <c r="AC122" s="164" t="s">
        <v>630</v>
      </c>
      <c r="AD122" s="164" t="s">
        <v>631</v>
      </c>
      <c r="AE122" s="164" t="s">
        <v>632</v>
      </c>
      <c r="AG122" s="164" t="s">
        <v>67</v>
      </c>
      <c r="AH122" s="164" t="s">
        <v>633</v>
      </c>
      <c r="AI122" s="164" t="s">
        <v>133</v>
      </c>
      <c r="AJ122" s="164" t="s">
        <v>269</v>
      </c>
      <c r="AK122" s="164">
        <v>56779</v>
      </c>
      <c r="AL122" s="170">
        <v>1</v>
      </c>
      <c r="AM122" s="169">
        <f t="shared" si="4"/>
        <v>390000</v>
      </c>
      <c r="AN122" s="169">
        <f t="shared" si="5"/>
        <v>0</v>
      </c>
      <c r="AO122" s="164" t="s">
        <v>634</v>
      </c>
      <c r="AP122" s="164" t="s">
        <v>635</v>
      </c>
      <c r="AQ122" s="164" t="s">
        <v>156</v>
      </c>
      <c r="AR122" s="164">
        <v>0</v>
      </c>
      <c r="AS122" s="164"/>
    </row>
    <row r="123" spans="1:45" ht="15" hidden="1" x14ac:dyDescent="0.2">
      <c r="A123" s="164" t="s">
        <v>3049</v>
      </c>
      <c r="B123" s="164">
        <v>1621</v>
      </c>
      <c r="C123" s="164" t="s">
        <v>432</v>
      </c>
      <c r="D123" s="164">
        <v>200224</v>
      </c>
      <c r="E123" s="164" t="s">
        <v>628</v>
      </c>
      <c r="F123" s="164">
        <v>1621</v>
      </c>
      <c r="G123" s="164" t="s">
        <v>432</v>
      </c>
      <c r="H123" s="164" t="s">
        <v>72</v>
      </c>
      <c r="I123" s="164" t="s">
        <v>307</v>
      </c>
      <c r="J123" s="164" t="s">
        <v>142</v>
      </c>
      <c r="K123" s="164" t="s">
        <v>263</v>
      </c>
      <c r="L123" s="164">
        <v>56780</v>
      </c>
      <c r="M123" s="164" t="s">
        <v>636</v>
      </c>
      <c r="S123" s="164">
        <v>-40000</v>
      </c>
      <c r="AA123" s="164">
        <v>-40000</v>
      </c>
      <c r="AB123" s="164"/>
      <c r="AC123" s="164" t="s">
        <v>637</v>
      </c>
      <c r="AD123" s="164" t="s">
        <v>638</v>
      </c>
      <c r="AE123" s="164" t="s">
        <v>639</v>
      </c>
      <c r="AG123" s="164" t="s">
        <v>94</v>
      </c>
      <c r="AH123" s="164" t="s">
        <v>640</v>
      </c>
      <c r="AI123" s="164" t="s">
        <v>277</v>
      </c>
      <c r="AJ123" s="164" t="s">
        <v>269</v>
      </c>
      <c r="AK123" s="164">
        <v>56780</v>
      </c>
      <c r="AL123" s="170">
        <v>1</v>
      </c>
      <c r="AM123" s="169">
        <f t="shared" si="4"/>
        <v>-40000</v>
      </c>
      <c r="AN123" s="169">
        <f t="shared" si="5"/>
        <v>0</v>
      </c>
      <c r="AO123" s="164" t="s">
        <v>438</v>
      </c>
      <c r="AP123" s="164" t="s">
        <v>641</v>
      </c>
      <c r="AQ123" s="164" t="s">
        <v>81</v>
      </c>
      <c r="AR123" s="164">
        <v>0</v>
      </c>
      <c r="AS123" s="164"/>
    </row>
    <row r="124" spans="1:45" ht="15" hidden="1" x14ac:dyDescent="0.2">
      <c r="A124" s="164" t="s">
        <v>232</v>
      </c>
      <c r="B124" s="164">
        <v>1912</v>
      </c>
      <c r="C124" s="164" t="s">
        <v>471</v>
      </c>
      <c r="D124" s="164">
        <v>100000</v>
      </c>
      <c r="E124" s="164" t="s">
        <v>57</v>
      </c>
      <c r="F124" s="164">
        <v>1912</v>
      </c>
      <c r="G124" s="164" t="s">
        <v>471</v>
      </c>
      <c r="H124" s="164" t="s">
        <v>3170</v>
      </c>
      <c r="I124" s="164" t="s">
        <v>83</v>
      </c>
      <c r="J124" s="164" t="s">
        <v>61</v>
      </c>
      <c r="K124" s="164" t="s">
        <v>83</v>
      </c>
      <c r="L124" s="164">
        <v>56784</v>
      </c>
      <c r="M124" s="164" t="s">
        <v>3286</v>
      </c>
      <c r="S124" s="164">
        <v>604750</v>
      </c>
      <c r="U124" s="164">
        <v>176000</v>
      </c>
      <c r="V124" s="164">
        <v>1848530</v>
      </c>
      <c r="Z124" s="164">
        <v>1473000</v>
      </c>
      <c r="AA124" s="168">
        <v>4102280</v>
      </c>
      <c r="AB124" s="167">
        <v>2000000</v>
      </c>
      <c r="AC124" s="164" t="s">
        <v>3287</v>
      </c>
      <c r="AD124" s="164" t="s">
        <v>3288</v>
      </c>
      <c r="AE124" s="164" t="s">
        <v>3289</v>
      </c>
      <c r="AG124" s="164" t="s">
        <v>94</v>
      </c>
      <c r="AH124" s="164" t="s">
        <v>69</v>
      </c>
      <c r="AI124" s="164" t="s">
        <v>83</v>
      </c>
      <c r="AJ124" s="164" t="s">
        <v>177</v>
      </c>
      <c r="AK124" s="164" t="e">
        <v>#N/A</v>
      </c>
      <c r="AL124" s="170">
        <v>0</v>
      </c>
      <c r="AM124" s="169">
        <f t="shared" si="4"/>
        <v>0</v>
      </c>
      <c r="AN124" s="169">
        <f t="shared" si="5"/>
        <v>0</v>
      </c>
      <c r="AO124" s="164" t="s">
        <v>69</v>
      </c>
      <c r="AP124" s="164" t="s">
        <v>69</v>
      </c>
      <c r="AQ124" s="164" t="s">
        <v>69</v>
      </c>
      <c r="AR124" s="164">
        <v>0</v>
      </c>
      <c r="AS124" s="164"/>
    </row>
    <row r="125" spans="1:45" ht="15" hidden="1" x14ac:dyDescent="0.2">
      <c r="A125" s="164" t="s">
        <v>232</v>
      </c>
      <c r="B125" s="164">
        <v>1912</v>
      </c>
      <c r="C125" s="164" t="s">
        <v>471</v>
      </c>
      <c r="D125" s="164">
        <v>100000</v>
      </c>
      <c r="E125" s="164" t="s">
        <v>57</v>
      </c>
      <c r="F125" s="164">
        <v>1912</v>
      </c>
      <c r="G125" s="164" t="s">
        <v>471</v>
      </c>
      <c r="H125" s="164" t="s">
        <v>642</v>
      </c>
      <c r="I125" s="164" t="s">
        <v>83</v>
      </c>
      <c r="J125" s="164" t="s">
        <v>239</v>
      </c>
      <c r="K125" s="164" t="s">
        <v>83</v>
      </c>
      <c r="L125" s="164">
        <v>56785</v>
      </c>
      <c r="M125" s="164" t="s">
        <v>643</v>
      </c>
      <c r="N125" s="164">
        <v>56</v>
      </c>
      <c r="O125" s="164">
        <v>3077977</v>
      </c>
      <c r="P125" s="164">
        <v>197687</v>
      </c>
      <c r="Q125" s="164">
        <v>229305</v>
      </c>
      <c r="AA125" s="168">
        <v>3504969</v>
      </c>
      <c r="AC125" s="164" t="s">
        <v>644</v>
      </c>
      <c r="AD125" s="164" t="s">
        <v>242</v>
      </c>
      <c r="AE125" s="164" t="s">
        <v>431</v>
      </c>
      <c r="AG125" s="164" t="s">
        <v>94</v>
      </c>
      <c r="AH125" s="164" t="s">
        <v>69</v>
      </c>
      <c r="AI125" s="164" t="s">
        <v>83</v>
      </c>
      <c r="AJ125" s="164" t="s">
        <v>269</v>
      </c>
      <c r="AK125" s="164">
        <v>56785</v>
      </c>
      <c r="AL125" s="170">
        <v>0</v>
      </c>
      <c r="AM125" s="169">
        <f t="shared" si="4"/>
        <v>0</v>
      </c>
      <c r="AN125" s="169">
        <f t="shared" si="5"/>
        <v>0</v>
      </c>
      <c r="AO125" s="164">
        <v>0</v>
      </c>
      <c r="AP125" s="164">
        <v>0</v>
      </c>
      <c r="AQ125" s="164">
        <v>0</v>
      </c>
      <c r="AR125" s="164">
        <v>0</v>
      </c>
      <c r="AS125" s="164"/>
    </row>
    <row r="126" spans="1:45" ht="15" hidden="1" x14ac:dyDescent="0.2">
      <c r="A126" s="164" t="s">
        <v>232</v>
      </c>
      <c r="B126" s="164">
        <v>1912</v>
      </c>
      <c r="C126" s="164" t="s">
        <v>471</v>
      </c>
      <c r="D126" s="164">
        <v>100000</v>
      </c>
      <c r="E126" s="164" t="s">
        <v>57</v>
      </c>
      <c r="F126" s="164">
        <v>1912</v>
      </c>
      <c r="G126" s="164" t="s">
        <v>471</v>
      </c>
      <c r="H126" s="164" t="s">
        <v>645</v>
      </c>
      <c r="I126" s="164" t="s">
        <v>83</v>
      </c>
      <c r="J126" s="164" t="s">
        <v>61</v>
      </c>
      <c r="K126" s="164" t="s">
        <v>83</v>
      </c>
      <c r="L126" s="164">
        <v>56786</v>
      </c>
      <c r="M126" s="164" t="s">
        <v>646</v>
      </c>
      <c r="S126" s="164">
        <v>368268</v>
      </c>
      <c r="AA126" s="164">
        <v>368268</v>
      </c>
      <c r="AB126" s="164"/>
      <c r="AC126" s="164" t="s">
        <v>647</v>
      </c>
      <c r="AD126" s="164" t="s">
        <v>648</v>
      </c>
      <c r="AE126" s="164" t="s">
        <v>649</v>
      </c>
      <c r="AG126" s="164" t="s">
        <v>94</v>
      </c>
      <c r="AH126" s="164" t="s">
        <v>69</v>
      </c>
      <c r="AI126" s="164" t="s">
        <v>83</v>
      </c>
      <c r="AJ126" s="164" t="s">
        <v>269</v>
      </c>
      <c r="AK126" s="164">
        <v>56786</v>
      </c>
      <c r="AL126" s="170">
        <v>0</v>
      </c>
      <c r="AM126" s="169">
        <f t="shared" si="4"/>
        <v>0</v>
      </c>
      <c r="AN126" s="169">
        <f t="shared" si="5"/>
        <v>0</v>
      </c>
      <c r="AO126" s="164" t="s">
        <v>69</v>
      </c>
      <c r="AP126" s="164" t="s">
        <v>69</v>
      </c>
      <c r="AQ126" s="164" t="s">
        <v>69</v>
      </c>
      <c r="AR126" s="164">
        <v>0</v>
      </c>
      <c r="AS126" s="164"/>
    </row>
    <row r="127" spans="1:45" ht="15" hidden="1" x14ac:dyDescent="0.2">
      <c r="A127" s="164" t="s">
        <v>232</v>
      </c>
      <c r="B127" s="164">
        <v>1914</v>
      </c>
      <c r="C127" s="164" t="s">
        <v>318</v>
      </c>
      <c r="D127" s="164">
        <v>100000</v>
      </c>
      <c r="E127" s="164" t="s">
        <v>57</v>
      </c>
      <c r="F127" s="164">
        <v>1914</v>
      </c>
      <c r="G127" s="164" t="s">
        <v>318</v>
      </c>
      <c r="H127" s="164" t="s">
        <v>72</v>
      </c>
      <c r="I127" s="164" t="s">
        <v>60</v>
      </c>
      <c r="J127" s="164" t="s">
        <v>61</v>
      </c>
      <c r="K127" s="164" t="s">
        <v>83</v>
      </c>
      <c r="L127" s="164">
        <v>56787</v>
      </c>
      <c r="M127" s="164" t="s">
        <v>650</v>
      </c>
      <c r="N127" s="164">
        <v>10</v>
      </c>
      <c r="O127" s="164">
        <v>473580</v>
      </c>
      <c r="P127" s="164">
        <v>154640</v>
      </c>
      <c r="Q127" s="164">
        <v>88790</v>
      </c>
      <c r="R127" s="164">
        <v>21384</v>
      </c>
      <c r="AA127" s="164">
        <v>738394</v>
      </c>
      <c r="AB127" s="164"/>
      <c r="AC127" s="164" t="s">
        <v>651</v>
      </c>
      <c r="AD127" s="164" t="s">
        <v>652</v>
      </c>
      <c r="AE127" s="164" t="s">
        <v>653</v>
      </c>
      <c r="AG127" s="164" t="s">
        <v>67</v>
      </c>
      <c r="AH127" s="164" t="s">
        <v>654</v>
      </c>
      <c r="AI127" s="164" t="s">
        <v>70</v>
      </c>
      <c r="AJ127" s="164" t="s">
        <v>269</v>
      </c>
      <c r="AK127" s="164">
        <v>56787</v>
      </c>
      <c r="AL127" s="170">
        <v>0</v>
      </c>
      <c r="AM127" s="169">
        <f t="shared" si="4"/>
        <v>0</v>
      </c>
      <c r="AN127" s="169">
        <f t="shared" si="5"/>
        <v>0</v>
      </c>
      <c r="AO127" s="164" t="s">
        <v>69</v>
      </c>
      <c r="AP127" s="164" t="s">
        <v>69</v>
      </c>
      <c r="AQ127" s="164" t="s">
        <v>69</v>
      </c>
      <c r="AR127" s="164">
        <v>0</v>
      </c>
      <c r="AS127" s="164"/>
    </row>
    <row r="128" spans="1:45" ht="15" hidden="1" x14ac:dyDescent="0.2">
      <c r="A128" s="164" t="s">
        <v>232</v>
      </c>
      <c r="B128" s="164">
        <v>1914</v>
      </c>
      <c r="C128" s="164" t="s">
        <v>318</v>
      </c>
      <c r="D128" s="164">
        <v>100000</v>
      </c>
      <c r="E128" s="164" t="s">
        <v>57</v>
      </c>
      <c r="F128" s="164">
        <v>1914</v>
      </c>
      <c r="G128" s="164" t="s">
        <v>318</v>
      </c>
      <c r="H128" s="164" t="s">
        <v>238</v>
      </c>
      <c r="I128" s="164" t="s">
        <v>60</v>
      </c>
      <c r="J128" s="164" t="s">
        <v>61</v>
      </c>
      <c r="K128" s="164" t="s">
        <v>83</v>
      </c>
      <c r="L128" s="164">
        <v>56788</v>
      </c>
      <c r="M128" s="164" t="s">
        <v>3290</v>
      </c>
      <c r="N128" s="164">
        <v>15</v>
      </c>
      <c r="O128" s="164">
        <v>1027240</v>
      </c>
      <c r="P128" s="164">
        <v>236214</v>
      </c>
      <c r="Q128" s="164">
        <v>141741</v>
      </c>
      <c r="AA128" s="168">
        <v>1405195</v>
      </c>
      <c r="AC128" s="164" t="s">
        <v>3291</v>
      </c>
      <c r="AD128" s="164" t="s">
        <v>3292</v>
      </c>
      <c r="AE128" s="164" t="s">
        <v>3293</v>
      </c>
      <c r="AG128" s="164" t="s">
        <v>67</v>
      </c>
      <c r="AH128" s="164" t="s">
        <v>3294</v>
      </c>
      <c r="AI128" s="164" t="s">
        <v>133</v>
      </c>
      <c r="AJ128" s="164" t="s">
        <v>177</v>
      </c>
      <c r="AK128" s="164" t="e">
        <v>#N/A</v>
      </c>
      <c r="AL128" s="170">
        <v>0</v>
      </c>
      <c r="AM128" s="169">
        <f t="shared" si="4"/>
        <v>0</v>
      </c>
      <c r="AN128" s="169">
        <f t="shared" si="5"/>
        <v>0</v>
      </c>
      <c r="AO128" s="164" t="s">
        <v>69</v>
      </c>
      <c r="AP128" s="164" t="s">
        <v>69</v>
      </c>
      <c r="AQ128" s="164" t="s">
        <v>69</v>
      </c>
      <c r="AR128" s="164">
        <v>0</v>
      </c>
      <c r="AS128" s="164"/>
    </row>
    <row r="129" spans="1:45" ht="15" hidden="1" x14ac:dyDescent="0.2">
      <c r="A129" s="164" t="s">
        <v>3233</v>
      </c>
      <c r="B129" s="164">
        <v>1415</v>
      </c>
      <c r="C129" s="164" t="s">
        <v>666</v>
      </c>
      <c r="D129" s="164">
        <v>100000</v>
      </c>
      <c r="E129" s="164" t="s">
        <v>57</v>
      </c>
      <c r="F129" s="164">
        <v>1415</v>
      </c>
      <c r="G129" s="164" t="s">
        <v>666</v>
      </c>
      <c r="H129" s="164" t="s">
        <v>72</v>
      </c>
      <c r="I129" s="164" t="s">
        <v>60</v>
      </c>
      <c r="J129" s="164" t="s">
        <v>61</v>
      </c>
      <c r="K129" s="164" t="s">
        <v>83</v>
      </c>
      <c r="L129" s="164">
        <v>56789</v>
      </c>
      <c r="M129" s="164" t="s">
        <v>3295</v>
      </c>
      <c r="N129" s="164">
        <v>4</v>
      </c>
      <c r="O129" s="164">
        <v>283180</v>
      </c>
      <c r="P129" s="164">
        <v>61216</v>
      </c>
      <c r="Q129" s="164">
        <v>38044</v>
      </c>
      <c r="AA129" s="168">
        <v>382440</v>
      </c>
      <c r="AC129" s="164" t="s">
        <v>3296</v>
      </c>
      <c r="AD129" s="164" t="s">
        <v>3297</v>
      </c>
      <c r="AE129" s="164" t="s">
        <v>3298</v>
      </c>
      <c r="AG129" s="164" t="s">
        <v>67</v>
      </c>
      <c r="AH129" s="164" t="s">
        <v>3299</v>
      </c>
      <c r="AI129" s="164" t="s">
        <v>179</v>
      </c>
      <c r="AJ129" s="164" t="s">
        <v>177</v>
      </c>
      <c r="AK129" s="164" t="e">
        <v>#N/A</v>
      </c>
      <c r="AL129" s="170">
        <v>0</v>
      </c>
      <c r="AM129" s="169">
        <f t="shared" si="4"/>
        <v>0</v>
      </c>
      <c r="AN129" s="169">
        <f t="shared" si="5"/>
        <v>0</v>
      </c>
      <c r="AO129" s="164" t="s">
        <v>69</v>
      </c>
      <c r="AP129" s="164" t="s">
        <v>69</v>
      </c>
      <c r="AQ129" s="164" t="s">
        <v>69</v>
      </c>
      <c r="AR129" s="164">
        <v>0</v>
      </c>
      <c r="AS129" s="164"/>
    </row>
    <row r="130" spans="1:45" ht="15" hidden="1" x14ac:dyDescent="0.2">
      <c r="A130" s="164" t="s">
        <v>3049</v>
      </c>
      <c r="B130" s="164">
        <v>1621</v>
      </c>
      <c r="C130" s="164" t="s">
        <v>432</v>
      </c>
      <c r="D130" s="164">
        <v>100000</v>
      </c>
      <c r="E130" s="164" t="s">
        <v>57</v>
      </c>
      <c r="F130" s="164">
        <v>1621</v>
      </c>
      <c r="G130" s="164" t="s">
        <v>432</v>
      </c>
      <c r="H130" s="164" t="s">
        <v>103</v>
      </c>
      <c r="I130" s="164" t="s">
        <v>307</v>
      </c>
      <c r="J130" s="164" t="s">
        <v>262</v>
      </c>
      <c r="K130" s="164" t="s">
        <v>263</v>
      </c>
      <c r="L130" s="164">
        <v>56791</v>
      </c>
      <c r="M130" s="164" t="s">
        <v>3300</v>
      </c>
      <c r="N130" s="164">
        <v>2</v>
      </c>
      <c r="O130" s="164">
        <v>223881</v>
      </c>
      <c r="P130" s="164">
        <v>40121</v>
      </c>
      <c r="Q130" s="164">
        <v>21245</v>
      </c>
      <c r="AA130" s="168">
        <v>285247</v>
      </c>
      <c r="AC130" s="164" t="s">
        <v>3301</v>
      </c>
      <c r="AD130" s="164" t="s">
        <v>3302</v>
      </c>
      <c r="AE130" s="164" t="s">
        <v>3303</v>
      </c>
      <c r="AG130" s="164" t="s">
        <v>67</v>
      </c>
      <c r="AH130" s="164" t="s">
        <v>3304</v>
      </c>
      <c r="AI130" s="164" t="s">
        <v>277</v>
      </c>
      <c r="AJ130" s="164" t="s">
        <v>177</v>
      </c>
      <c r="AK130" s="164" t="e">
        <v>#N/A</v>
      </c>
      <c r="AL130" s="170">
        <v>1</v>
      </c>
      <c r="AM130" s="169">
        <f t="shared" si="4"/>
        <v>285247</v>
      </c>
      <c r="AN130" s="169">
        <f t="shared" si="5"/>
        <v>0</v>
      </c>
      <c r="AO130" s="164" t="s">
        <v>767</v>
      </c>
      <c r="AP130" s="164" t="s">
        <v>3305</v>
      </c>
      <c r="AQ130" s="164" t="s">
        <v>81</v>
      </c>
      <c r="AR130" s="164">
        <v>0</v>
      </c>
      <c r="AS130" s="164"/>
    </row>
    <row r="131" spans="1:45" ht="15" hidden="1" x14ac:dyDescent="0.2">
      <c r="A131" s="164" t="s">
        <v>3049</v>
      </c>
      <c r="B131" s="164">
        <v>1621</v>
      </c>
      <c r="C131" s="164" t="s">
        <v>432</v>
      </c>
      <c r="D131" s="164">
        <v>200224</v>
      </c>
      <c r="E131" s="164" t="s">
        <v>628</v>
      </c>
      <c r="F131" s="164">
        <v>1621</v>
      </c>
      <c r="G131" s="164" t="s">
        <v>432</v>
      </c>
      <c r="H131" s="164" t="s">
        <v>103</v>
      </c>
      <c r="I131" s="164" t="s">
        <v>307</v>
      </c>
      <c r="J131" s="164" t="s">
        <v>262</v>
      </c>
      <c r="K131" s="164" t="s">
        <v>263</v>
      </c>
      <c r="L131" s="164">
        <v>56793</v>
      </c>
      <c r="M131" s="164" t="s">
        <v>655</v>
      </c>
      <c r="N131" s="164">
        <v>1</v>
      </c>
      <c r="O131" s="164">
        <v>136949</v>
      </c>
      <c r="P131" s="164">
        <v>27043</v>
      </c>
      <c r="Q131" s="164">
        <v>11297</v>
      </c>
      <c r="AA131" s="164">
        <v>175289</v>
      </c>
      <c r="AB131" s="164"/>
      <c r="AC131" s="164" t="s">
        <v>656</v>
      </c>
      <c r="AD131" s="164" t="s">
        <v>657</v>
      </c>
      <c r="AE131" s="164" t="s">
        <v>656</v>
      </c>
      <c r="AG131" s="164" t="s">
        <v>67</v>
      </c>
      <c r="AH131" s="164" t="s">
        <v>658</v>
      </c>
      <c r="AI131" s="164" t="s">
        <v>277</v>
      </c>
      <c r="AJ131" s="164" t="s">
        <v>269</v>
      </c>
      <c r="AK131" s="164">
        <v>56793</v>
      </c>
      <c r="AL131" s="170">
        <v>1</v>
      </c>
      <c r="AM131" s="169">
        <f t="shared" si="4"/>
        <v>175289</v>
      </c>
      <c r="AN131" s="169">
        <f t="shared" si="5"/>
        <v>0</v>
      </c>
      <c r="AO131" s="164" t="s">
        <v>634</v>
      </c>
      <c r="AP131" s="164">
        <v>1.3</v>
      </c>
      <c r="AQ131" s="164" t="s">
        <v>81</v>
      </c>
      <c r="AR131" s="164">
        <v>0</v>
      </c>
      <c r="AS131" s="164"/>
    </row>
    <row r="132" spans="1:45" ht="15" hidden="1" x14ac:dyDescent="0.2">
      <c r="A132" s="164" t="s">
        <v>3049</v>
      </c>
      <c r="B132" s="164">
        <v>1621</v>
      </c>
      <c r="C132" s="164" t="s">
        <v>432</v>
      </c>
      <c r="D132" s="164">
        <v>200224</v>
      </c>
      <c r="E132" s="164" t="s">
        <v>628</v>
      </c>
      <c r="F132" s="164">
        <v>1621</v>
      </c>
      <c r="G132" s="164" t="s">
        <v>432</v>
      </c>
      <c r="H132" s="164" t="s">
        <v>126</v>
      </c>
      <c r="I132" s="164" t="s">
        <v>307</v>
      </c>
      <c r="J132" s="164" t="s">
        <v>239</v>
      </c>
      <c r="K132" s="164" t="s">
        <v>263</v>
      </c>
      <c r="L132" s="164">
        <v>56794</v>
      </c>
      <c r="M132" s="164" t="s">
        <v>659</v>
      </c>
      <c r="N132" s="164">
        <v>1.85</v>
      </c>
      <c r="O132" s="164">
        <v>62722</v>
      </c>
      <c r="P132" s="164">
        <v>1266</v>
      </c>
      <c r="Q132" s="164">
        <v>3262</v>
      </c>
      <c r="AA132" s="168">
        <v>67250</v>
      </c>
      <c r="AB132" s="167">
        <v>67192</v>
      </c>
      <c r="AC132" s="164" t="s">
        <v>660</v>
      </c>
      <c r="AD132" s="164" t="s">
        <v>1529</v>
      </c>
      <c r="AE132" s="164" t="s">
        <v>660</v>
      </c>
      <c r="AG132" s="164" t="s">
        <v>94</v>
      </c>
      <c r="AH132" s="164" t="s">
        <v>661</v>
      </c>
      <c r="AI132" s="164" t="s">
        <v>70</v>
      </c>
      <c r="AJ132" s="164" t="s">
        <v>269</v>
      </c>
      <c r="AK132" s="164">
        <v>56794</v>
      </c>
      <c r="AL132" s="170">
        <v>0</v>
      </c>
      <c r="AM132" s="169">
        <f t="shared" si="4"/>
        <v>0</v>
      </c>
      <c r="AN132" s="169">
        <f t="shared" si="5"/>
        <v>0</v>
      </c>
      <c r="AO132" s="164">
        <v>0</v>
      </c>
      <c r="AP132" s="164">
        <v>0</v>
      </c>
      <c r="AQ132" s="164">
        <v>0</v>
      </c>
      <c r="AR132" s="164">
        <v>0</v>
      </c>
      <c r="AS132" s="164"/>
    </row>
    <row r="133" spans="1:45" ht="15" hidden="1" x14ac:dyDescent="0.2">
      <c r="A133" s="164" t="s">
        <v>3049</v>
      </c>
      <c r="B133" s="164">
        <v>1621</v>
      </c>
      <c r="C133" s="164" t="s">
        <v>432</v>
      </c>
      <c r="D133" s="164">
        <v>100000</v>
      </c>
      <c r="E133" s="164" t="s">
        <v>57</v>
      </c>
      <c r="F133" s="164">
        <v>1621</v>
      </c>
      <c r="G133" s="164" t="s">
        <v>432</v>
      </c>
      <c r="H133" s="164" t="s">
        <v>335</v>
      </c>
      <c r="I133" s="164" t="s">
        <v>307</v>
      </c>
      <c r="J133" s="164" t="s">
        <v>239</v>
      </c>
      <c r="K133" s="164" t="s">
        <v>263</v>
      </c>
      <c r="L133" s="164">
        <v>56795</v>
      </c>
      <c r="M133" s="164" t="s">
        <v>663</v>
      </c>
      <c r="N133" s="164">
        <v>3.09</v>
      </c>
      <c r="O133" s="164">
        <v>104762</v>
      </c>
      <c r="P133" s="164">
        <v>2114</v>
      </c>
      <c r="Q133" s="164">
        <v>5448</v>
      </c>
      <c r="AA133" s="168">
        <v>112324</v>
      </c>
      <c r="AB133" s="167">
        <v>112228</v>
      </c>
      <c r="AC133" s="164" t="s">
        <v>664</v>
      </c>
      <c r="AD133" s="164" t="s">
        <v>242</v>
      </c>
      <c r="AE133" s="164" t="s">
        <v>664</v>
      </c>
      <c r="AG133" s="164" t="s">
        <v>67</v>
      </c>
      <c r="AH133" s="164" t="s">
        <v>665</v>
      </c>
      <c r="AI133" s="164" t="s">
        <v>70</v>
      </c>
      <c r="AJ133" s="164" t="s">
        <v>269</v>
      </c>
      <c r="AK133" s="164">
        <v>56795</v>
      </c>
      <c r="AL133" s="170">
        <v>0</v>
      </c>
      <c r="AM133" s="169">
        <f t="shared" si="4"/>
        <v>0</v>
      </c>
      <c r="AN133" s="169">
        <f t="shared" si="5"/>
        <v>0</v>
      </c>
      <c r="AO133" s="164">
        <v>0</v>
      </c>
      <c r="AP133" s="164">
        <v>0</v>
      </c>
      <c r="AQ133" s="164">
        <v>0</v>
      </c>
      <c r="AR133" s="164">
        <v>0</v>
      </c>
      <c r="AS133" s="164"/>
    </row>
    <row r="134" spans="1:45" ht="15" hidden="1" x14ac:dyDescent="0.2">
      <c r="A134" s="164" t="s">
        <v>3114</v>
      </c>
      <c r="B134" s="164">
        <v>2116</v>
      </c>
      <c r="C134" s="164" t="s">
        <v>3115</v>
      </c>
      <c r="D134" s="164">
        <v>100000</v>
      </c>
      <c r="E134" s="164" t="s">
        <v>57</v>
      </c>
      <c r="F134" s="164">
        <v>211611</v>
      </c>
      <c r="G134" s="164" t="s">
        <v>71</v>
      </c>
      <c r="H134" s="164" t="s">
        <v>422</v>
      </c>
      <c r="I134" s="164" t="s">
        <v>60</v>
      </c>
      <c r="J134" s="164" t="s">
        <v>61</v>
      </c>
      <c r="K134" s="164" t="s">
        <v>493</v>
      </c>
      <c r="L134" s="164">
        <v>56796</v>
      </c>
      <c r="M134" s="164" t="s">
        <v>3306</v>
      </c>
      <c r="N134" s="164">
        <v>2</v>
      </c>
      <c r="O134" s="164">
        <v>80836</v>
      </c>
      <c r="P134" s="164">
        <v>27804</v>
      </c>
      <c r="Q134" s="164">
        <v>17382</v>
      </c>
      <c r="R134" s="164">
        <v>100000</v>
      </c>
      <c r="S134" s="164">
        <v>331200</v>
      </c>
      <c r="AA134" s="168">
        <v>557222</v>
      </c>
      <c r="AC134" s="164" t="s">
        <v>3307</v>
      </c>
      <c r="AD134" s="164" t="s">
        <v>3308</v>
      </c>
      <c r="AE134" s="164" t="s">
        <v>3309</v>
      </c>
      <c r="AG134" s="164" t="s">
        <v>94</v>
      </c>
      <c r="AH134" s="164" t="s">
        <v>3310</v>
      </c>
      <c r="AI134" s="164" t="s">
        <v>70</v>
      </c>
      <c r="AJ134" s="164" t="s">
        <v>177</v>
      </c>
      <c r="AK134" s="164" t="e">
        <v>#N/A</v>
      </c>
      <c r="AL134" s="170">
        <v>1</v>
      </c>
      <c r="AM134" s="169">
        <f t="shared" si="4"/>
        <v>557222</v>
      </c>
      <c r="AN134" s="169">
        <f t="shared" si="5"/>
        <v>0</v>
      </c>
      <c r="AO134" s="164" t="s">
        <v>79</v>
      </c>
      <c r="AP134" s="164" t="s">
        <v>1014</v>
      </c>
      <c r="AQ134" s="164" t="s">
        <v>81</v>
      </c>
      <c r="AR134" s="164">
        <v>0</v>
      </c>
      <c r="AS134" s="164"/>
    </row>
    <row r="135" spans="1:45" ht="15" hidden="1" x14ac:dyDescent="0.2">
      <c r="A135" s="164" t="s">
        <v>3233</v>
      </c>
      <c r="B135" s="164">
        <v>1415</v>
      </c>
      <c r="C135" s="164" t="s">
        <v>666</v>
      </c>
      <c r="D135" s="164">
        <v>100000</v>
      </c>
      <c r="E135" s="164" t="s">
        <v>57</v>
      </c>
      <c r="F135" s="164">
        <v>1415</v>
      </c>
      <c r="G135" s="164" t="s">
        <v>666</v>
      </c>
      <c r="H135" s="164" t="s">
        <v>59</v>
      </c>
      <c r="I135" s="164" t="s">
        <v>83</v>
      </c>
      <c r="J135" s="164" t="s">
        <v>61</v>
      </c>
      <c r="K135" s="164" t="s">
        <v>83</v>
      </c>
      <c r="L135" s="164">
        <v>56797</v>
      </c>
      <c r="M135" s="164" t="s">
        <v>3311</v>
      </c>
      <c r="S135" s="164">
        <v>8000</v>
      </c>
      <c r="AA135" s="168">
        <v>8000</v>
      </c>
      <c r="AC135" s="164" t="s">
        <v>3312</v>
      </c>
      <c r="AD135" s="164" t="s">
        <v>3313</v>
      </c>
      <c r="AE135" s="164" t="s">
        <v>3314</v>
      </c>
      <c r="AG135" s="164" t="s">
        <v>67</v>
      </c>
      <c r="AH135" s="164" t="s">
        <v>3315</v>
      </c>
      <c r="AI135" s="164" t="s">
        <v>179</v>
      </c>
      <c r="AJ135" s="164" t="s">
        <v>177</v>
      </c>
      <c r="AK135" s="164" t="e">
        <v>#N/A</v>
      </c>
      <c r="AL135" s="170">
        <v>0</v>
      </c>
      <c r="AM135" s="169">
        <f t="shared" si="4"/>
        <v>0</v>
      </c>
      <c r="AN135" s="169">
        <f t="shared" si="5"/>
        <v>0</v>
      </c>
      <c r="AO135" s="164" t="s">
        <v>69</v>
      </c>
      <c r="AP135" s="164" t="s">
        <v>69</v>
      </c>
      <c r="AQ135" s="164" t="s">
        <v>69</v>
      </c>
      <c r="AR135" s="164">
        <v>0</v>
      </c>
      <c r="AS135" s="164"/>
    </row>
    <row r="136" spans="1:45" ht="15" hidden="1" x14ac:dyDescent="0.2">
      <c r="A136" s="164" t="s">
        <v>3233</v>
      </c>
      <c r="B136" s="164">
        <v>1415</v>
      </c>
      <c r="C136" s="164" t="s">
        <v>666</v>
      </c>
      <c r="D136" s="164">
        <v>100000</v>
      </c>
      <c r="E136" s="164" t="s">
        <v>57</v>
      </c>
      <c r="F136" s="164">
        <v>1415</v>
      </c>
      <c r="G136" s="164" t="s">
        <v>666</v>
      </c>
      <c r="H136" s="164" t="s">
        <v>245</v>
      </c>
      <c r="I136" s="164" t="s">
        <v>83</v>
      </c>
      <c r="J136" s="164" t="s">
        <v>61</v>
      </c>
      <c r="K136" s="164" t="s">
        <v>83</v>
      </c>
      <c r="L136" s="164">
        <v>56798</v>
      </c>
      <c r="M136" s="164" t="s">
        <v>667</v>
      </c>
      <c r="U136" s="164">
        <v>10000</v>
      </c>
      <c r="AA136" s="164">
        <v>10000</v>
      </c>
      <c r="AB136" s="164"/>
      <c r="AC136" s="164" t="s">
        <v>668</v>
      </c>
      <c r="AD136" s="164" t="s">
        <v>669</v>
      </c>
      <c r="AE136" s="164" t="s">
        <v>670</v>
      </c>
      <c r="AG136" s="164" t="s">
        <v>67</v>
      </c>
      <c r="AH136" s="164" t="s">
        <v>671</v>
      </c>
      <c r="AI136" s="164" t="s">
        <v>70</v>
      </c>
      <c r="AJ136" s="164" t="s">
        <v>269</v>
      </c>
      <c r="AK136" s="164">
        <v>56798</v>
      </c>
      <c r="AL136" s="170">
        <v>0</v>
      </c>
      <c r="AM136" s="169">
        <f t="shared" si="4"/>
        <v>0</v>
      </c>
      <c r="AN136" s="169">
        <f t="shared" si="5"/>
        <v>0</v>
      </c>
      <c r="AO136" s="164" t="s">
        <v>69</v>
      </c>
      <c r="AP136" s="164" t="s">
        <v>69</v>
      </c>
      <c r="AQ136" s="164" t="s">
        <v>69</v>
      </c>
      <c r="AR136" s="164">
        <v>0</v>
      </c>
      <c r="AS136" s="164"/>
    </row>
    <row r="137" spans="1:45" ht="15" hidden="1" x14ac:dyDescent="0.2">
      <c r="A137" s="164" t="s">
        <v>3114</v>
      </c>
      <c r="B137" s="164">
        <v>2116</v>
      </c>
      <c r="C137" s="164" t="s">
        <v>3115</v>
      </c>
      <c r="D137" s="164">
        <v>100000</v>
      </c>
      <c r="E137" s="164" t="s">
        <v>57</v>
      </c>
      <c r="F137" s="164">
        <v>211611</v>
      </c>
      <c r="G137" s="164" t="s">
        <v>71</v>
      </c>
      <c r="H137" s="164" t="s">
        <v>126</v>
      </c>
      <c r="I137" s="164" t="s">
        <v>73</v>
      </c>
      <c r="J137" s="164" t="s">
        <v>61</v>
      </c>
      <c r="K137" s="164" t="s">
        <v>62</v>
      </c>
      <c r="L137" s="164">
        <v>56799</v>
      </c>
      <c r="M137" s="164" t="s">
        <v>3316</v>
      </c>
      <c r="N137" s="164">
        <v>15</v>
      </c>
      <c r="O137" s="164">
        <v>725201</v>
      </c>
      <c r="P137" s="164">
        <v>222396</v>
      </c>
      <c r="Q137" s="164">
        <v>133585</v>
      </c>
      <c r="R137" s="164">
        <v>20000</v>
      </c>
      <c r="S137" s="164">
        <v>2861550</v>
      </c>
      <c r="T137" s="164">
        <v>4550</v>
      </c>
      <c r="U137" s="164">
        <v>624</v>
      </c>
      <c r="AA137" s="168">
        <v>3967906</v>
      </c>
      <c r="AB137" s="167">
        <v>540591</v>
      </c>
      <c r="AC137" s="164" t="s">
        <v>3317</v>
      </c>
      <c r="AD137" s="164" t="s">
        <v>3318</v>
      </c>
      <c r="AE137" s="164" t="s">
        <v>3319</v>
      </c>
      <c r="AG137" s="164" t="s">
        <v>94</v>
      </c>
      <c r="AH137" s="164" t="s">
        <v>3320</v>
      </c>
      <c r="AI137" s="164" t="s">
        <v>70</v>
      </c>
      <c r="AJ137" s="164" t="s">
        <v>177</v>
      </c>
      <c r="AK137" s="164" t="e">
        <v>#N/A</v>
      </c>
      <c r="AL137" s="170">
        <v>1</v>
      </c>
      <c r="AM137" s="169">
        <f t="shared" si="4"/>
        <v>3967906</v>
      </c>
      <c r="AN137" s="169">
        <f t="shared" si="5"/>
        <v>540591</v>
      </c>
      <c r="AO137" s="164" t="s">
        <v>79</v>
      </c>
      <c r="AP137" s="164" t="s">
        <v>1014</v>
      </c>
      <c r="AQ137" s="164" t="s">
        <v>81</v>
      </c>
      <c r="AR137" s="164">
        <v>0</v>
      </c>
      <c r="AS137" s="164"/>
    </row>
    <row r="138" spans="1:45" ht="15" hidden="1" x14ac:dyDescent="0.2">
      <c r="A138" s="164" t="s">
        <v>3114</v>
      </c>
      <c r="B138" s="164">
        <v>2116</v>
      </c>
      <c r="C138" s="164" t="s">
        <v>3115</v>
      </c>
      <c r="D138" s="164">
        <v>100000</v>
      </c>
      <c r="E138" s="164" t="s">
        <v>57</v>
      </c>
      <c r="F138" s="164">
        <v>211613</v>
      </c>
      <c r="G138" s="164" t="s">
        <v>686</v>
      </c>
      <c r="H138" s="164" t="s">
        <v>449</v>
      </c>
      <c r="I138" s="164" t="s">
        <v>83</v>
      </c>
      <c r="J138" s="164" t="s">
        <v>61</v>
      </c>
      <c r="K138" s="164" t="s">
        <v>62</v>
      </c>
      <c r="L138" s="164">
        <v>56800</v>
      </c>
      <c r="M138" s="164" t="s">
        <v>3321</v>
      </c>
      <c r="N138" s="164">
        <v>2</v>
      </c>
      <c r="O138" s="164">
        <v>155407</v>
      </c>
      <c r="P138" s="164">
        <v>32244</v>
      </c>
      <c r="Q138" s="164">
        <v>19396</v>
      </c>
      <c r="T138" s="164">
        <v>6420</v>
      </c>
      <c r="AA138" s="168">
        <v>213467</v>
      </c>
      <c r="AC138" s="164" t="s">
        <v>3322</v>
      </c>
      <c r="AD138" s="164" t="s">
        <v>3323</v>
      </c>
      <c r="AE138" s="164" t="s">
        <v>3324</v>
      </c>
      <c r="AG138" s="164" t="s">
        <v>67</v>
      </c>
      <c r="AH138" s="164" t="s">
        <v>3325</v>
      </c>
      <c r="AI138" s="164" t="s">
        <v>83</v>
      </c>
      <c r="AJ138" s="164" t="s">
        <v>177</v>
      </c>
      <c r="AK138" s="164" t="e">
        <v>#N/A</v>
      </c>
      <c r="AL138" s="170">
        <v>1</v>
      </c>
      <c r="AM138" s="169">
        <f t="shared" ref="AM138:AM201" si="6">AA138*AL138</f>
        <v>213467</v>
      </c>
      <c r="AN138" s="169">
        <f t="shared" ref="AN138:AN201" si="7">AB138*AL138</f>
        <v>0</v>
      </c>
      <c r="AO138" s="164" t="s">
        <v>79</v>
      </c>
      <c r="AP138" s="164" t="s">
        <v>3326</v>
      </c>
      <c r="AQ138" s="164" t="s">
        <v>156</v>
      </c>
      <c r="AR138" s="164">
        <v>0</v>
      </c>
      <c r="AS138" s="164"/>
    </row>
    <row r="139" spans="1:45" ht="15" hidden="1" x14ac:dyDescent="0.2">
      <c r="A139" s="164" t="s">
        <v>3233</v>
      </c>
      <c r="B139" s="164">
        <v>1415</v>
      </c>
      <c r="C139" s="164" t="s">
        <v>666</v>
      </c>
      <c r="D139" s="164">
        <v>100000</v>
      </c>
      <c r="E139" s="164" t="s">
        <v>57</v>
      </c>
      <c r="F139" s="164">
        <v>1415</v>
      </c>
      <c r="G139" s="164" t="s">
        <v>666</v>
      </c>
      <c r="H139" s="164" t="s">
        <v>449</v>
      </c>
      <c r="I139" s="164" t="s">
        <v>60</v>
      </c>
      <c r="J139" s="164" t="s">
        <v>160</v>
      </c>
      <c r="K139" s="164" t="s">
        <v>284</v>
      </c>
      <c r="L139" s="164">
        <v>56801</v>
      </c>
      <c r="M139" s="164" t="s">
        <v>672</v>
      </c>
      <c r="T139" s="164">
        <v>65340</v>
      </c>
      <c r="AA139" s="164">
        <v>65340</v>
      </c>
      <c r="AB139" s="164"/>
      <c r="AC139" s="164" t="s">
        <v>673</v>
      </c>
      <c r="AD139" s="164" t="s">
        <v>674</v>
      </c>
      <c r="AE139" s="164" t="s">
        <v>675</v>
      </c>
      <c r="AG139" s="164" t="s">
        <v>94</v>
      </c>
      <c r="AH139" s="164" t="s">
        <v>69</v>
      </c>
      <c r="AI139" s="164" t="s">
        <v>70</v>
      </c>
      <c r="AJ139" s="164" t="s">
        <v>269</v>
      </c>
      <c r="AK139" s="164">
        <v>56801</v>
      </c>
      <c r="AL139" s="170">
        <v>0</v>
      </c>
      <c r="AM139" s="169">
        <f t="shared" si="6"/>
        <v>0</v>
      </c>
      <c r="AN139" s="169">
        <f t="shared" si="7"/>
        <v>0</v>
      </c>
      <c r="AO139" s="164" t="s">
        <v>69</v>
      </c>
      <c r="AP139" s="164" t="s">
        <v>69</v>
      </c>
      <c r="AQ139" s="164" t="s">
        <v>69</v>
      </c>
      <c r="AR139" s="164">
        <v>0</v>
      </c>
      <c r="AS139" s="164"/>
    </row>
    <row r="140" spans="1:45" ht="15" hidden="1" x14ac:dyDescent="0.2">
      <c r="A140" s="164" t="s">
        <v>232</v>
      </c>
      <c r="B140" s="164">
        <v>1914</v>
      </c>
      <c r="C140" s="164" t="s">
        <v>318</v>
      </c>
      <c r="D140" s="164">
        <v>100000</v>
      </c>
      <c r="E140" s="164" t="s">
        <v>57</v>
      </c>
      <c r="F140" s="164">
        <v>1914</v>
      </c>
      <c r="G140" s="164" t="s">
        <v>318</v>
      </c>
      <c r="H140" s="164" t="s">
        <v>59</v>
      </c>
      <c r="I140" s="164" t="s">
        <v>60</v>
      </c>
      <c r="J140" s="164" t="s">
        <v>104</v>
      </c>
      <c r="K140" s="164" t="s">
        <v>83</v>
      </c>
      <c r="L140" s="164">
        <v>56802</v>
      </c>
      <c r="M140" s="164" t="s">
        <v>676</v>
      </c>
      <c r="O140" s="164">
        <v>2422335</v>
      </c>
      <c r="Q140" s="164">
        <v>35125</v>
      </c>
      <c r="AA140" s="164">
        <v>2457460</v>
      </c>
      <c r="AB140" s="164">
        <v>328909</v>
      </c>
      <c r="AC140" s="164" t="s">
        <v>677</v>
      </c>
      <c r="AD140" s="164" t="s">
        <v>678</v>
      </c>
      <c r="AE140" s="164" t="s">
        <v>679</v>
      </c>
      <c r="AG140" s="164" t="s">
        <v>67</v>
      </c>
      <c r="AH140" s="164" t="s">
        <v>680</v>
      </c>
      <c r="AI140" s="164" t="s">
        <v>83</v>
      </c>
      <c r="AJ140" s="164" t="s">
        <v>269</v>
      </c>
      <c r="AK140" s="164">
        <v>56802</v>
      </c>
      <c r="AL140" s="170">
        <v>0</v>
      </c>
      <c r="AM140" s="169">
        <f t="shared" si="6"/>
        <v>0</v>
      </c>
      <c r="AN140" s="169">
        <f t="shared" si="7"/>
        <v>0</v>
      </c>
      <c r="AO140" s="164" t="s">
        <v>69</v>
      </c>
      <c r="AP140" s="164" t="s">
        <v>69</v>
      </c>
      <c r="AQ140" s="164" t="s">
        <v>69</v>
      </c>
      <c r="AR140" s="164">
        <v>0</v>
      </c>
      <c r="AS140" s="164"/>
    </row>
    <row r="141" spans="1:45" ht="15" hidden="1" x14ac:dyDescent="0.2">
      <c r="A141" s="164" t="s">
        <v>3114</v>
      </c>
      <c r="B141" s="164">
        <v>2113</v>
      </c>
      <c r="C141" s="164" t="s">
        <v>159</v>
      </c>
      <c r="D141" s="164">
        <v>100000</v>
      </c>
      <c r="E141" s="164" t="s">
        <v>57</v>
      </c>
      <c r="F141" s="164">
        <v>2113</v>
      </c>
      <c r="G141" s="164" t="s">
        <v>159</v>
      </c>
      <c r="H141" s="164" t="s">
        <v>103</v>
      </c>
      <c r="I141" s="164" t="s">
        <v>60</v>
      </c>
      <c r="J141" s="164" t="s">
        <v>61</v>
      </c>
      <c r="K141" s="164" t="s">
        <v>62</v>
      </c>
      <c r="L141" s="164">
        <v>56803</v>
      </c>
      <c r="M141" s="164" t="s">
        <v>681</v>
      </c>
      <c r="R141" s="164">
        <v>750000</v>
      </c>
      <c r="S141" s="164">
        <v>250000</v>
      </c>
      <c r="AA141" s="164">
        <v>1000000</v>
      </c>
      <c r="AB141" s="164"/>
      <c r="AC141" s="164" t="s">
        <v>682</v>
      </c>
      <c r="AD141" s="164" t="s">
        <v>683</v>
      </c>
      <c r="AE141" s="164" t="s">
        <v>684</v>
      </c>
      <c r="AG141" s="164" t="s">
        <v>67</v>
      </c>
      <c r="AH141" s="164" t="s">
        <v>685</v>
      </c>
      <c r="AI141" s="164" t="s">
        <v>70</v>
      </c>
      <c r="AJ141" s="164" t="s">
        <v>269</v>
      </c>
      <c r="AK141" s="164">
        <v>56803</v>
      </c>
      <c r="AL141" s="170">
        <v>0.5</v>
      </c>
      <c r="AM141" s="169">
        <f t="shared" si="6"/>
        <v>500000</v>
      </c>
      <c r="AN141" s="169">
        <f t="shared" si="7"/>
        <v>0</v>
      </c>
      <c r="AO141" s="164" t="s">
        <v>634</v>
      </c>
      <c r="AP141" s="164" t="s">
        <v>635</v>
      </c>
      <c r="AQ141" s="164" t="s">
        <v>81</v>
      </c>
      <c r="AR141" s="164">
        <v>0</v>
      </c>
      <c r="AS141" s="164"/>
    </row>
    <row r="142" spans="1:45" ht="15" hidden="1" x14ac:dyDescent="0.2">
      <c r="A142" s="164" t="s">
        <v>3114</v>
      </c>
      <c r="B142" s="164">
        <v>2116</v>
      </c>
      <c r="C142" s="164" t="s">
        <v>3115</v>
      </c>
      <c r="D142" s="164">
        <v>100000</v>
      </c>
      <c r="E142" s="164" t="s">
        <v>57</v>
      </c>
      <c r="F142" s="164">
        <v>211613</v>
      </c>
      <c r="G142" s="164" t="s">
        <v>686</v>
      </c>
      <c r="H142" s="164" t="s">
        <v>83</v>
      </c>
      <c r="I142" s="164" t="s">
        <v>60</v>
      </c>
      <c r="J142" s="164" t="s">
        <v>239</v>
      </c>
      <c r="K142" s="164" t="s">
        <v>62</v>
      </c>
      <c r="L142" s="164">
        <v>56804</v>
      </c>
      <c r="M142" s="164" t="s">
        <v>687</v>
      </c>
      <c r="N142" s="164">
        <v>3.25</v>
      </c>
      <c r="O142" s="164">
        <v>141232</v>
      </c>
      <c r="P142" s="164">
        <v>2220</v>
      </c>
      <c r="Q142" s="164">
        <v>9760</v>
      </c>
      <c r="AA142" s="168">
        <v>153212</v>
      </c>
      <c r="AC142" s="164" t="s">
        <v>688</v>
      </c>
      <c r="AD142" s="164" t="s">
        <v>242</v>
      </c>
      <c r="AE142" s="164" t="s">
        <v>689</v>
      </c>
      <c r="AG142" s="164" t="s">
        <v>94</v>
      </c>
      <c r="AH142" s="164" t="s">
        <v>690</v>
      </c>
      <c r="AI142" s="164" t="s">
        <v>70</v>
      </c>
      <c r="AJ142" s="164" t="s">
        <v>269</v>
      </c>
      <c r="AK142" s="164">
        <v>56804</v>
      </c>
      <c r="AL142" s="170">
        <v>0</v>
      </c>
      <c r="AM142" s="169">
        <f t="shared" si="6"/>
        <v>0</v>
      </c>
      <c r="AN142" s="169">
        <f t="shared" si="7"/>
        <v>0</v>
      </c>
      <c r="AO142" s="164">
        <v>0</v>
      </c>
      <c r="AP142" s="164">
        <v>0</v>
      </c>
      <c r="AQ142" s="164">
        <v>0</v>
      </c>
      <c r="AR142" s="164">
        <v>0</v>
      </c>
      <c r="AS142" s="164"/>
    </row>
    <row r="143" spans="1:45" ht="15" hidden="1" x14ac:dyDescent="0.2">
      <c r="A143" s="164" t="s">
        <v>3049</v>
      </c>
      <c r="B143" s="164">
        <v>1621</v>
      </c>
      <c r="C143" s="164" t="s">
        <v>432</v>
      </c>
      <c r="D143" s="164">
        <v>100018</v>
      </c>
      <c r="E143" s="164" t="s">
        <v>691</v>
      </c>
      <c r="F143" s="164">
        <v>1621</v>
      </c>
      <c r="G143" s="164" t="s">
        <v>432</v>
      </c>
      <c r="H143" s="164" t="s">
        <v>238</v>
      </c>
      <c r="I143" s="164" t="s">
        <v>307</v>
      </c>
      <c r="J143" s="164" t="s">
        <v>262</v>
      </c>
      <c r="K143" s="164" t="s">
        <v>263</v>
      </c>
      <c r="L143" s="164">
        <v>56805</v>
      </c>
      <c r="M143" s="164" t="s">
        <v>692</v>
      </c>
      <c r="S143" s="164">
        <v>1000000</v>
      </c>
      <c r="AA143" s="164">
        <v>1000000</v>
      </c>
      <c r="AB143" s="164"/>
      <c r="AC143" s="164" t="s">
        <v>693</v>
      </c>
      <c r="AD143" s="164" t="s">
        <v>694</v>
      </c>
      <c r="AE143" s="164" t="s">
        <v>695</v>
      </c>
      <c r="AG143" s="164" t="s">
        <v>94</v>
      </c>
      <c r="AH143" s="164" t="s">
        <v>696</v>
      </c>
      <c r="AI143" s="164" t="s">
        <v>70</v>
      </c>
      <c r="AJ143" s="164" t="s">
        <v>269</v>
      </c>
      <c r="AK143" s="164">
        <v>56805</v>
      </c>
      <c r="AL143" s="170">
        <v>1</v>
      </c>
      <c r="AM143" s="169">
        <f t="shared" si="6"/>
        <v>1000000</v>
      </c>
      <c r="AN143" s="169">
        <f t="shared" si="7"/>
        <v>0</v>
      </c>
      <c r="AO143" s="164" t="s">
        <v>438</v>
      </c>
      <c r="AP143" s="164" t="s">
        <v>641</v>
      </c>
      <c r="AQ143" s="164" t="s">
        <v>81</v>
      </c>
      <c r="AR143" s="164">
        <v>0</v>
      </c>
      <c r="AS143" s="164"/>
    </row>
    <row r="144" spans="1:45" ht="15" hidden="1" x14ac:dyDescent="0.2">
      <c r="A144" s="164" t="s">
        <v>232</v>
      </c>
      <c r="B144" s="164">
        <v>1914</v>
      </c>
      <c r="C144" s="164" t="s">
        <v>318</v>
      </c>
      <c r="D144" s="164">
        <v>100000</v>
      </c>
      <c r="E144" s="164" t="s">
        <v>57</v>
      </c>
      <c r="F144" s="164">
        <v>1914</v>
      </c>
      <c r="G144" s="164" t="s">
        <v>318</v>
      </c>
      <c r="H144" s="164" t="s">
        <v>697</v>
      </c>
      <c r="I144" s="164" t="s">
        <v>60</v>
      </c>
      <c r="J144" s="164" t="s">
        <v>134</v>
      </c>
      <c r="K144" s="164" t="s">
        <v>83</v>
      </c>
      <c r="L144" s="164">
        <v>56806</v>
      </c>
      <c r="M144" s="164" t="s">
        <v>698</v>
      </c>
      <c r="AB144" s="167">
        <v>-428366</v>
      </c>
      <c r="AC144" s="164" t="s">
        <v>699</v>
      </c>
      <c r="AD144" s="164" t="s">
        <v>700</v>
      </c>
      <c r="AE144" s="164" t="s">
        <v>701</v>
      </c>
      <c r="AG144" s="164" t="s">
        <v>94</v>
      </c>
      <c r="AH144" s="164" t="s">
        <v>702</v>
      </c>
      <c r="AI144" s="164" t="s">
        <v>83</v>
      </c>
      <c r="AJ144" s="164" t="s">
        <v>269</v>
      </c>
      <c r="AK144" s="164">
        <v>56806</v>
      </c>
      <c r="AL144" s="170">
        <v>0</v>
      </c>
      <c r="AM144" s="169">
        <f t="shared" si="6"/>
        <v>0</v>
      </c>
      <c r="AN144" s="169">
        <f t="shared" si="7"/>
        <v>0</v>
      </c>
      <c r="AO144" s="164">
        <v>0</v>
      </c>
      <c r="AP144" s="164">
        <v>0</v>
      </c>
      <c r="AQ144" s="164">
        <v>0</v>
      </c>
      <c r="AR144" s="164">
        <v>0</v>
      </c>
      <c r="AS144" s="164"/>
    </row>
    <row r="145" spans="1:45" ht="15" hidden="1" x14ac:dyDescent="0.2">
      <c r="A145" s="164" t="s">
        <v>232</v>
      </c>
      <c r="B145" s="164">
        <v>1914</v>
      </c>
      <c r="C145" s="164" t="s">
        <v>318</v>
      </c>
      <c r="D145" s="164">
        <v>100000</v>
      </c>
      <c r="E145" s="164" t="s">
        <v>57</v>
      </c>
      <c r="F145" s="164">
        <v>1914</v>
      </c>
      <c r="G145" s="164" t="s">
        <v>318</v>
      </c>
      <c r="H145" s="164" t="s">
        <v>703</v>
      </c>
      <c r="I145" s="164" t="s">
        <v>60</v>
      </c>
      <c r="J145" s="164" t="s">
        <v>704</v>
      </c>
      <c r="K145" s="164" t="s">
        <v>83</v>
      </c>
      <c r="L145" s="164">
        <v>56807</v>
      </c>
      <c r="M145" s="164" t="s">
        <v>705</v>
      </c>
      <c r="AA145" s="164"/>
      <c r="AB145" s="164">
        <v>417190</v>
      </c>
      <c r="AC145" s="164" t="s">
        <v>706</v>
      </c>
      <c r="AD145" s="164" t="s">
        <v>707</v>
      </c>
      <c r="AE145" s="164" t="s">
        <v>708</v>
      </c>
      <c r="AG145" s="164" t="s">
        <v>67</v>
      </c>
      <c r="AH145" s="164" t="s">
        <v>709</v>
      </c>
      <c r="AI145" s="164" t="s">
        <v>70</v>
      </c>
      <c r="AJ145" s="164" t="s">
        <v>269</v>
      </c>
      <c r="AK145" s="164">
        <v>56807</v>
      </c>
      <c r="AL145" s="170">
        <v>0</v>
      </c>
      <c r="AM145" s="169">
        <f t="shared" si="6"/>
        <v>0</v>
      </c>
      <c r="AN145" s="169">
        <f t="shared" si="7"/>
        <v>0</v>
      </c>
      <c r="AO145" s="164" t="s">
        <v>69</v>
      </c>
      <c r="AP145" s="164" t="s">
        <v>69</v>
      </c>
      <c r="AQ145" s="164" t="s">
        <v>69</v>
      </c>
      <c r="AR145" s="164">
        <v>0</v>
      </c>
      <c r="AS145" s="164"/>
    </row>
    <row r="146" spans="1:45" ht="15" hidden="1" x14ac:dyDescent="0.2">
      <c r="A146" s="164" t="s">
        <v>232</v>
      </c>
      <c r="B146" s="164">
        <v>1914</v>
      </c>
      <c r="C146" s="164" t="s">
        <v>318</v>
      </c>
      <c r="D146" s="164">
        <v>100000</v>
      </c>
      <c r="E146" s="164" t="s">
        <v>57</v>
      </c>
      <c r="F146" s="164">
        <v>1914</v>
      </c>
      <c r="G146" s="164" t="s">
        <v>318</v>
      </c>
      <c r="H146" s="164" t="s">
        <v>3327</v>
      </c>
      <c r="I146" s="164" t="s">
        <v>60</v>
      </c>
      <c r="J146" s="164" t="s">
        <v>61</v>
      </c>
      <c r="K146" s="164" t="s">
        <v>284</v>
      </c>
      <c r="L146" s="164">
        <v>56809</v>
      </c>
      <c r="M146" s="164" t="s">
        <v>3328</v>
      </c>
      <c r="T146" s="164">
        <v>650895</v>
      </c>
      <c r="AA146" s="168">
        <v>650895</v>
      </c>
      <c r="AC146" s="164" t="s">
        <v>3329</v>
      </c>
      <c r="AD146" s="164" t="s">
        <v>3330</v>
      </c>
      <c r="AE146" s="164" t="s">
        <v>3331</v>
      </c>
      <c r="AG146" s="164" t="s">
        <v>67</v>
      </c>
      <c r="AH146" s="164" t="s">
        <v>3332</v>
      </c>
      <c r="AI146" s="164" t="s">
        <v>70</v>
      </c>
      <c r="AJ146" s="164" t="s">
        <v>177</v>
      </c>
      <c r="AK146" s="164" t="e">
        <v>#N/A</v>
      </c>
      <c r="AL146" s="170">
        <v>0</v>
      </c>
      <c r="AM146" s="169">
        <f t="shared" si="6"/>
        <v>0</v>
      </c>
      <c r="AN146" s="169">
        <f t="shared" si="7"/>
        <v>0</v>
      </c>
      <c r="AO146" s="164" t="s">
        <v>69</v>
      </c>
      <c r="AP146" s="164" t="s">
        <v>69</v>
      </c>
      <c r="AQ146" s="164" t="s">
        <v>69</v>
      </c>
      <c r="AR146" s="164">
        <v>0</v>
      </c>
      <c r="AS146" s="164"/>
    </row>
    <row r="147" spans="1:45" ht="15" hidden="1" x14ac:dyDescent="0.2">
      <c r="A147" s="164" t="s">
        <v>3114</v>
      </c>
      <c r="B147" s="164">
        <v>2116</v>
      </c>
      <c r="C147" s="164" t="s">
        <v>3115</v>
      </c>
      <c r="D147" s="164">
        <v>100000</v>
      </c>
      <c r="E147" s="164" t="s">
        <v>57</v>
      </c>
      <c r="F147" s="164">
        <v>211613</v>
      </c>
      <c r="G147" s="164" t="s">
        <v>686</v>
      </c>
      <c r="H147" s="164" t="s">
        <v>485</v>
      </c>
      <c r="I147" s="164" t="s">
        <v>60</v>
      </c>
      <c r="J147" s="164" t="s">
        <v>61</v>
      </c>
      <c r="K147" s="164" t="s">
        <v>263</v>
      </c>
      <c r="L147" s="164">
        <v>56811</v>
      </c>
      <c r="M147" s="164" t="s">
        <v>3333</v>
      </c>
      <c r="N147" s="164">
        <v>3</v>
      </c>
      <c r="O147" s="164">
        <v>252701</v>
      </c>
      <c r="P147" s="164">
        <v>50412</v>
      </c>
      <c r="Q147" s="164">
        <v>29623</v>
      </c>
      <c r="S147" s="164">
        <v>11288</v>
      </c>
      <c r="T147" s="164">
        <v>9630</v>
      </c>
      <c r="AA147" s="168">
        <v>353654</v>
      </c>
      <c r="AB147" s="167">
        <v>248807</v>
      </c>
      <c r="AC147" s="164" t="s">
        <v>3334</v>
      </c>
      <c r="AD147" s="164" t="s">
        <v>3335</v>
      </c>
      <c r="AE147" s="164" t="s">
        <v>3336</v>
      </c>
      <c r="AG147" s="164" t="s">
        <v>67</v>
      </c>
      <c r="AH147" s="164" t="s">
        <v>3337</v>
      </c>
      <c r="AI147" s="164" t="s">
        <v>70</v>
      </c>
      <c r="AJ147" s="164" t="s">
        <v>177</v>
      </c>
      <c r="AK147" s="164" t="e">
        <v>#N/A</v>
      </c>
      <c r="AL147" s="170">
        <v>1</v>
      </c>
      <c r="AM147" s="169">
        <f t="shared" si="6"/>
        <v>353654</v>
      </c>
      <c r="AN147" s="169">
        <f t="shared" si="7"/>
        <v>248807</v>
      </c>
      <c r="AO147" s="164" t="s">
        <v>79</v>
      </c>
      <c r="AP147" s="164" t="s">
        <v>3326</v>
      </c>
      <c r="AQ147" s="164" t="s">
        <v>81</v>
      </c>
      <c r="AR147" s="164">
        <v>0</v>
      </c>
      <c r="AS147" s="164"/>
    </row>
    <row r="148" spans="1:45" ht="15" hidden="1" x14ac:dyDescent="0.2">
      <c r="A148" s="164" t="s">
        <v>3114</v>
      </c>
      <c r="B148" s="164">
        <v>2116</v>
      </c>
      <c r="C148" s="164" t="s">
        <v>3115</v>
      </c>
      <c r="D148" s="164">
        <v>100000</v>
      </c>
      <c r="E148" s="164" t="s">
        <v>57</v>
      </c>
      <c r="F148" s="164">
        <v>211613</v>
      </c>
      <c r="G148" s="164" t="s">
        <v>686</v>
      </c>
      <c r="H148" s="164" t="s">
        <v>411</v>
      </c>
      <c r="I148" s="164" t="s">
        <v>83</v>
      </c>
      <c r="J148" s="164" t="s">
        <v>128</v>
      </c>
      <c r="K148" s="164" t="s">
        <v>83</v>
      </c>
      <c r="L148" s="164">
        <v>56813</v>
      </c>
      <c r="M148" s="164" t="s">
        <v>3338</v>
      </c>
      <c r="N148" s="164">
        <v>1</v>
      </c>
      <c r="O148" s="164">
        <v>117780</v>
      </c>
      <c r="P148" s="164">
        <v>20994</v>
      </c>
      <c r="Q148" s="164">
        <v>10780</v>
      </c>
      <c r="T148" s="164">
        <v>2235</v>
      </c>
      <c r="AA148" s="168">
        <v>151789</v>
      </c>
      <c r="AC148" s="164" t="s">
        <v>3339</v>
      </c>
      <c r="AD148" s="164" t="s">
        <v>3340</v>
      </c>
      <c r="AE148" s="164" t="s">
        <v>3341</v>
      </c>
      <c r="AG148" s="164" t="s">
        <v>67</v>
      </c>
      <c r="AH148" s="164" t="s">
        <v>3342</v>
      </c>
      <c r="AI148" s="164" t="s">
        <v>83</v>
      </c>
      <c r="AJ148" s="164" t="s">
        <v>177</v>
      </c>
      <c r="AK148" s="164" t="e">
        <v>#N/A</v>
      </c>
      <c r="AL148" s="170">
        <v>1</v>
      </c>
      <c r="AM148" s="169">
        <f t="shared" si="6"/>
        <v>151789</v>
      </c>
      <c r="AN148" s="169">
        <f t="shared" si="7"/>
        <v>0</v>
      </c>
      <c r="AO148" s="164" t="s">
        <v>79</v>
      </c>
      <c r="AP148" s="164">
        <v>0</v>
      </c>
      <c r="AQ148" s="164" t="s">
        <v>156</v>
      </c>
      <c r="AR148" s="164">
        <v>0</v>
      </c>
      <c r="AS148" s="164"/>
    </row>
    <row r="149" spans="1:45" ht="15" hidden="1" x14ac:dyDescent="0.2">
      <c r="A149" s="164" t="s">
        <v>3063</v>
      </c>
      <c r="B149" s="164">
        <v>1516</v>
      </c>
      <c r="C149" s="164" t="s">
        <v>710</v>
      </c>
      <c r="D149" s="164">
        <v>100000</v>
      </c>
      <c r="E149" s="164" t="s">
        <v>57</v>
      </c>
      <c r="F149" s="164">
        <v>1516</v>
      </c>
      <c r="G149" s="164" t="s">
        <v>710</v>
      </c>
      <c r="H149" s="164" t="s">
        <v>103</v>
      </c>
      <c r="I149" s="164" t="s">
        <v>83</v>
      </c>
      <c r="J149" s="164" t="s">
        <v>134</v>
      </c>
      <c r="K149" s="164" t="s">
        <v>83</v>
      </c>
      <c r="L149" s="164">
        <v>56814</v>
      </c>
      <c r="M149" s="164" t="s">
        <v>711</v>
      </c>
      <c r="AB149" s="167">
        <v>-4447200</v>
      </c>
      <c r="AC149" s="164" t="s">
        <v>712</v>
      </c>
      <c r="AD149" s="164" t="s">
        <v>3343</v>
      </c>
      <c r="AE149" s="164" t="s">
        <v>714</v>
      </c>
      <c r="AG149" s="164" t="s">
        <v>94</v>
      </c>
      <c r="AH149" s="164" t="s">
        <v>715</v>
      </c>
      <c r="AI149" s="164" t="s">
        <v>83</v>
      </c>
      <c r="AJ149" s="164" t="s">
        <v>269</v>
      </c>
      <c r="AK149" s="164">
        <v>56814</v>
      </c>
      <c r="AL149" s="170">
        <v>0</v>
      </c>
      <c r="AM149" s="169">
        <f t="shared" si="6"/>
        <v>0</v>
      </c>
      <c r="AN149" s="169">
        <f t="shared" si="7"/>
        <v>0</v>
      </c>
      <c r="AO149" s="164">
        <v>0</v>
      </c>
      <c r="AP149" s="164">
        <v>0</v>
      </c>
      <c r="AQ149" s="164">
        <v>0</v>
      </c>
      <c r="AR149" s="164">
        <v>0</v>
      </c>
      <c r="AS149" s="164"/>
    </row>
    <row r="150" spans="1:45" ht="15" hidden="1" x14ac:dyDescent="0.2">
      <c r="A150" s="164" t="s">
        <v>3063</v>
      </c>
      <c r="B150" s="164">
        <v>1516</v>
      </c>
      <c r="C150" s="164" t="s">
        <v>710</v>
      </c>
      <c r="D150" s="164">
        <v>100000</v>
      </c>
      <c r="E150" s="164" t="s">
        <v>57</v>
      </c>
      <c r="F150" s="164">
        <v>1516</v>
      </c>
      <c r="G150" s="164" t="s">
        <v>710</v>
      </c>
      <c r="H150" s="164" t="s">
        <v>238</v>
      </c>
      <c r="I150" s="164" t="s">
        <v>83</v>
      </c>
      <c r="J150" s="164" t="s">
        <v>89</v>
      </c>
      <c r="K150" s="164" t="s">
        <v>83</v>
      </c>
      <c r="L150" s="164">
        <v>56815</v>
      </c>
      <c r="M150" s="164" t="s">
        <v>716</v>
      </c>
      <c r="AB150" s="167">
        <v>560064</v>
      </c>
      <c r="AC150" s="164" t="s">
        <v>717</v>
      </c>
      <c r="AD150" s="164" t="s">
        <v>3344</v>
      </c>
      <c r="AE150" s="164" t="s">
        <v>719</v>
      </c>
      <c r="AG150" s="164" t="s">
        <v>94</v>
      </c>
      <c r="AH150" s="164" t="s">
        <v>720</v>
      </c>
      <c r="AI150" s="164" t="s">
        <v>83</v>
      </c>
      <c r="AJ150" s="164" t="s">
        <v>269</v>
      </c>
      <c r="AK150" s="164">
        <v>56815</v>
      </c>
      <c r="AL150" s="170">
        <v>0</v>
      </c>
      <c r="AM150" s="169">
        <f t="shared" si="6"/>
        <v>0</v>
      </c>
      <c r="AN150" s="169">
        <f t="shared" si="7"/>
        <v>0</v>
      </c>
      <c r="AO150" s="164">
        <v>0</v>
      </c>
      <c r="AP150" s="164">
        <v>0</v>
      </c>
      <c r="AQ150" s="164">
        <v>0</v>
      </c>
      <c r="AR150" s="164">
        <v>0</v>
      </c>
      <c r="AS150" s="164"/>
    </row>
    <row r="151" spans="1:45" ht="15" hidden="1" x14ac:dyDescent="0.2">
      <c r="A151" s="164" t="s">
        <v>232</v>
      </c>
      <c r="B151" s="164">
        <v>1914</v>
      </c>
      <c r="C151" s="164" t="s">
        <v>318</v>
      </c>
      <c r="D151" s="164">
        <v>100000</v>
      </c>
      <c r="E151" s="164" t="s">
        <v>57</v>
      </c>
      <c r="F151" s="164">
        <v>1914</v>
      </c>
      <c r="G151" s="164" t="s">
        <v>318</v>
      </c>
      <c r="H151" s="164" t="s">
        <v>126</v>
      </c>
      <c r="I151" s="164" t="s">
        <v>60</v>
      </c>
      <c r="J151" s="164" t="s">
        <v>61</v>
      </c>
      <c r="K151" s="164" t="s">
        <v>83</v>
      </c>
      <c r="L151" s="164">
        <v>56817</v>
      </c>
      <c r="M151" s="164" t="s">
        <v>3345</v>
      </c>
      <c r="N151" s="164">
        <v>1</v>
      </c>
      <c r="O151" s="164">
        <v>117204</v>
      </c>
      <c r="P151" s="164">
        <v>20712</v>
      </c>
      <c r="Q151" s="164">
        <v>10764</v>
      </c>
      <c r="AA151" s="168">
        <v>148680</v>
      </c>
      <c r="AC151" s="164" t="s">
        <v>3346</v>
      </c>
      <c r="AD151" s="164" t="s">
        <v>3347</v>
      </c>
      <c r="AE151" s="164" t="s">
        <v>3348</v>
      </c>
      <c r="AG151" s="164" t="s">
        <v>67</v>
      </c>
      <c r="AH151" s="164" t="s">
        <v>3349</v>
      </c>
      <c r="AI151" s="164" t="s">
        <v>133</v>
      </c>
      <c r="AJ151" s="164" t="s">
        <v>177</v>
      </c>
      <c r="AK151" s="164" t="e">
        <v>#N/A</v>
      </c>
      <c r="AL151" s="170">
        <v>0</v>
      </c>
      <c r="AM151" s="169">
        <f t="shared" si="6"/>
        <v>0</v>
      </c>
      <c r="AN151" s="169">
        <f t="shared" si="7"/>
        <v>0</v>
      </c>
      <c r="AO151" s="164" t="s">
        <v>69</v>
      </c>
      <c r="AP151" s="164" t="s">
        <v>69</v>
      </c>
      <c r="AQ151" s="164" t="s">
        <v>69</v>
      </c>
      <c r="AR151" s="164">
        <v>0</v>
      </c>
      <c r="AS151" s="164"/>
    </row>
    <row r="152" spans="1:45" ht="15" hidden="1" x14ac:dyDescent="0.2">
      <c r="A152" s="164" t="s">
        <v>3233</v>
      </c>
      <c r="B152" s="164">
        <v>1415</v>
      </c>
      <c r="C152" s="164" t="s">
        <v>666</v>
      </c>
      <c r="D152" s="164">
        <v>100000</v>
      </c>
      <c r="E152" s="164" t="s">
        <v>57</v>
      </c>
      <c r="F152" s="164">
        <v>1415</v>
      </c>
      <c r="G152" s="164" t="s">
        <v>666</v>
      </c>
      <c r="H152" s="164" t="s">
        <v>335</v>
      </c>
      <c r="I152" s="164" t="s">
        <v>60</v>
      </c>
      <c r="J152" s="164" t="s">
        <v>89</v>
      </c>
      <c r="K152" s="164" t="s">
        <v>83</v>
      </c>
      <c r="L152" s="164">
        <v>56818</v>
      </c>
      <c r="M152" s="164" t="s">
        <v>721</v>
      </c>
      <c r="AB152" s="167">
        <v>100000</v>
      </c>
      <c r="AC152" s="164" t="s">
        <v>722</v>
      </c>
      <c r="AD152" s="164" t="s">
        <v>723</v>
      </c>
      <c r="AE152" s="164" t="s">
        <v>724</v>
      </c>
      <c r="AG152" s="164" t="s">
        <v>94</v>
      </c>
      <c r="AH152" s="164" t="s">
        <v>69</v>
      </c>
      <c r="AI152" s="164" t="s">
        <v>70</v>
      </c>
      <c r="AJ152" s="164" t="s">
        <v>269</v>
      </c>
      <c r="AK152" s="164">
        <v>56818</v>
      </c>
      <c r="AL152" s="170">
        <v>0</v>
      </c>
      <c r="AM152" s="169">
        <f t="shared" si="6"/>
        <v>0</v>
      </c>
      <c r="AN152" s="169">
        <f t="shared" si="7"/>
        <v>0</v>
      </c>
      <c r="AO152" s="164">
        <v>0</v>
      </c>
      <c r="AP152" s="164">
        <v>0</v>
      </c>
      <c r="AQ152" s="164">
        <v>0</v>
      </c>
      <c r="AR152" s="164">
        <v>0</v>
      </c>
      <c r="AS152" s="164"/>
    </row>
    <row r="153" spans="1:45" ht="15" hidden="1" x14ac:dyDescent="0.2">
      <c r="A153" s="164" t="s">
        <v>3049</v>
      </c>
      <c r="B153" s="164">
        <v>1611</v>
      </c>
      <c r="C153" s="164" t="s">
        <v>504</v>
      </c>
      <c r="D153" s="164">
        <v>700036</v>
      </c>
      <c r="E153" s="164" t="s">
        <v>503</v>
      </c>
      <c r="F153" s="164">
        <v>1611</v>
      </c>
      <c r="G153" s="164" t="s">
        <v>504</v>
      </c>
      <c r="H153" s="164" t="s">
        <v>72</v>
      </c>
      <c r="I153" s="164" t="s">
        <v>60</v>
      </c>
      <c r="J153" s="164" t="s">
        <v>61</v>
      </c>
      <c r="K153" s="164" t="s">
        <v>284</v>
      </c>
      <c r="L153" s="164">
        <v>56821</v>
      </c>
      <c r="M153" s="164" t="s">
        <v>725</v>
      </c>
      <c r="T153" s="164">
        <v>300000</v>
      </c>
      <c r="AA153" s="164">
        <v>300000</v>
      </c>
      <c r="AB153" s="164"/>
      <c r="AC153" s="164" t="s">
        <v>726</v>
      </c>
      <c r="AD153" s="164" t="s">
        <v>3350</v>
      </c>
      <c r="AE153" s="164" t="s">
        <v>728</v>
      </c>
      <c r="AG153" s="164" t="s">
        <v>67</v>
      </c>
      <c r="AH153" s="164" t="s">
        <v>729</v>
      </c>
      <c r="AI153" s="164" t="s">
        <v>70</v>
      </c>
      <c r="AJ153" s="164" t="s">
        <v>269</v>
      </c>
      <c r="AK153" s="164">
        <v>56821</v>
      </c>
      <c r="AL153" s="170">
        <v>0</v>
      </c>
      <c r="AM153" s="169">
        <f t="shared" si="6"/>
        <v>0</v>
      </c>
      <c r="AN153" s="169">
        <f t="shared" si="7"/>
        <v>0</v>
      </c>
      <c r="AO153" s="164" t="s">
        <v>69</v>
      </c>
      <c r="AP153" s="164" t="s">
        <v>69</v>
      </c>
      <c r="AQ153" s="164" t="s">
        <v>69</v>
      </c>
      <c r="AR153" s="164">
        <v>0</v>
      </c>
      <c r="AS153" s="164"/>
    </row>
    <row r="154" spans="1:45" ht="15" hidden="1" x14ac:dyDescent="0.2">
      <c r="A154" s="164" t="s">
        <v>3049</v>
      </c>
      <c r="B154" s="164">
        <v>1611</v>
      </c>
      <c r="C154" s="164" t="s">
        <v>504</v>
      </c>
      <c r="D154" s="164">
        <v>700036</v>
      </c>
      <c r="E154" s="164" t="s">
        <v>503</v>
      </c>
      <c r="F154" s="164">
        <v>1611</v>
      </c>
      <c r="G154" s="164" t="s">
        <v>504</v>
      </c>
      <c r="H154" s="164" t="s">
        <v>126</v>
      </c>
      <c r="I154" s="164" t="s">
        <v>60</v>
      </c>
      <c r="J154" s="164" t="s">
        <v>61</v>
      </c>
      <c r="K154" s="164" t="s">
        <v>284</v>
      </c>
      <c r="L154" s="164">
        <v>56822</v>
      </c>
      <c r="M154" s="164" t="s">
        <v>730</v>
      </c>
      <c r="T154" s="164">
        <v>40000</v>
      </c>
      <c r="AA154" s="164">
        <v>40000</v>
      </c>
      <c r="AB154" s="164"/>
      <c r="AC154" s="164" t="s">
        <v>731</v>
      </c>
      <c r="AD154" s="164" t="s">
        <v>732</v>
      </c>
      <c r="AE154" s="164" t="s">
        <v>733</v>
      </c>
      <c r="AG154" s="164" t="s">
        <v>67</v>
      </c>
      <c r="AH154" s="164" t="s">
        <v>734</v>
      </c>
      <c r="AI154" s="164" t="s">
        <v>70</v>
      </c>
      <c r="AJ154" s="164" t="s">
        <v>269</v>
      </c>
      <c r="AK154" s="164">
        <v>56822</v>
      </c>
      <c r="AL154" s="170">
        <v>0</v>
      </c>
      <c r="AM154" s="169">
        <f t="shared" si="6"/>
        <v>0</v>
      </c>
      <c r="AN154" s="169">
        <f t="shared" si="7"/>
        <v>0</v>
      </c>
      <c r="AO154" s="164" t="s">
        <v>69</v>
      </c>
      <c r="AP154" s="164" t="s">
        <v>69</v>
      </c>
      <c r="AQ154" s="164" t="s">
        <v>69</v>
      </c>
      <c r="AR154" s="164">
        <v>0</v>
      </c>
      <c r="AS154" s="164"/>
    </row>
    <row r="155" spans="1:45" ht="15" hidden="1" x14ac:dyDescent="0.2">
      <c r="A155" s="164" t="s">
        <v>3114</v>
      </c>
      <c r="B155" s="164">
        <v>2113</v>
      </c>
      <c r="C155" s="164" t="s">
        <v>159</v>
      </c>
      <c r="D155" s="164">
        <v>100000</v>
      </c>
      <c r="E155" s="164" t="s">
        <v>57</v>
      </c>
      <c r="F155" s="164">
        <v>2113</v>
      </c>
      <c r="G155" s="164" t="s">
        <v>159</v>
      </c>
      <c r="H155" s="164" t="s">
        <v>302</v>
      </c>
      <c r="I155" s="164" t="s">
        <v>83</v>
      </c>
      <c r="J155" s="164" t="s">
        <v>61</v>
      </c>
      <c r="K155" s="164" t="s">
        <v>62</v>
      </c>
      <c r="L155" s="164">
        <v>56823</v>
      </c>
      <c r="M155" s="164" t="s">
        <v>3351</v>
      </c>
      <c r="R155" s="164">
        <v>150000</v>
      </c>
      <c r="AA155" s="168">
        <v>150000</v>
      </c>
      <c r="AC155" s="164" t="s">
        <v>3352</v>
      </c>
      <c r="AD155" s="164" t="s">
        <v>3353</v>
      </c>
      <c r="AE155" s="164" t="s">
        <v>3354</v>
      </c>
      <c r="AG155" s="164" t="s">
        <v>67</v>
      </c>
      <c r="AH155" s="164" t="s">
        <v>3355</v>
      </c>
      <c r="AI155" s="164" t="s">
        <v>70</v>
      </c>
      <c r="AJ155" s="164" t="s">
        <v>177</v>
      </c>
      <c r="AK155" s="164" t="e">
        <v>#N/A</v>
      </c>
      <c r="AL155" s="170">
        <v>0</v>
      </c>
      <c r="AM155" s="169">
        <f t="shared" si="6"/>
        <v>0</v>
      </c>
      <c r="AN155" s="169">
        <f t="shared" si="7"/>
        <v>0</v>
      </c>
      <c r="AO155" s="164" t="s">
        <v>69</v>
      </c>
      <c r="AP155" s="164" t="s">
        <v>69</v>
      </c>
      <c r="AQ155" s="164" t="s">
        <v>69</v>
      </c>
      <c r="AR155" s="164">
        <v>0</v>
      </c>
      <c r="AS155" s="164"/>
    </row>
    <row r="156" spans="1:45" ht="15" hidden="1" x14ac:dyDescent="0.2">
      <c r="A156" s="164" t="s">
        <v>3114</v>
      </c>
      <c r="B156" s="164">
        <v>1317</v>
      </c>
      <c r="C156" s="164" t="s">
        <v>492</v>
      </c>
      <c r="D156" s="164">
        <v>720000</v>
      </c>
      <c r="E156" s="164" t="s">
        <v>491</v>
      </c>
      <c r="F156" s="164">
        <v>1317</v>
      </c>
      <c r="G156" s="164" t="s">
        <v>492</v>
      </c>
      <c r="H156" s="164" t="s">
        <v>238</v>
      </c>
      <c r="I156" s="164" t="s">
        <v>83</v>
      </c>
      <c r="J156" s="164" t="s">
        <v>61</v>
      </c>
      <c r="K156" s="164" t="s">
        <v>83</v>
      </c>
      <c r="L156" s="164">
        <v>56824</v>
      </c>
      <c r="M156" s="164" t="s">
        <v>735</v>
      </c>
      <c r="U156" s="164">
        <v>749186</v>
      </c>
      <c r="AA156" s="164">
        <v>749186</v>
      </c>
      <c r="AB156" s="165"/>
      <c r="AC156" s="164" t="s">
        <v>736</v>
      </c>
      <c r="AD156" s="164" t="s">
        <v>737</v>
      </c>
      <c r="AE156" s="164" t="s">
        <v>738</v>
      </c>
      <c r="AG156" s="164" t="s">
        <v>94</v>
      </c>
      <c r="AH156" s="164" t="s">
        <v>352</v>
      </c>
      <c r="AI156" s="164" t="s">
        <v>83</v>
      </c>
      <c r="AJ156" s="164" t="s">
        <v>269</v>
      </c>
      <c r="AK156" s="164">
        <v>56824</v>
      </c>
      <c r="AL156" s="170">
        <v>0</v>
      </c>
      <c r="AM156" s="169">
        <f t="shared" si="6"/>
        <v>0</v>
      </c>
      <c r="AN156" s="169">
        <f t="shared" si="7"/>
        <v>0</v>
      </c>
      <c r="AO156" s="164" t="s">
        <v>69</v>
      </c>
      <c r="AP156" s="164" t="s">
        <v>69</v>
      </c>
      <c r="AQ156" s="164" t="s">
        <v>69</v>
      </c>
      <c r="AR156" s="164">
        <v>0</v>
      </c>
      <c r="AS156" s="164"/>
    </row>
    <row r="157" spans="1:45" ht="15" hidden="1" x14ac:dyDescent="0.2">
      <c r="A157" s="164" t="s">
        <v>232</v>
      </c>
      <c r="B157" s="164">
        <v>1914</v>
      </c>
      <c r="C157" s="164" t="s">
        <v>318</v>
      </c>
      <c r="D157" s="164">
        <v>100000</v>
      </c>
      <c r="E157" s="164" t="s">
        <v>57</v>
      </c>
      <c r="F157" s="164">
        <v>1914</v>
      </c>
      <c r="G157" s="164" t="s">
        <v>318</v>
      </c>
      <c r="H157" s="164" t="s">
        <v>3356</v>
      </c>
      <c r="I157" s="164" t="s">
        <v>60</v>
      </c>
      <c r="J157" s="164" t="s">
        <v>61</v>
      </c>
      <c r="K157" s="164" t="s">
        <v>83</v>
      </c>
      <c r="L157" s="164">
        <v>56826</v>
      </c>
      <c r="M157" s="164" t="s">
        <v>3357</v>
      </c>
      <c r="N157" s="164">
        <v>1</v>
      </c>
      <c r="O157" s="164">
        <v>47784</v>
      </c>
      <c r="P157" s="164">
        <v>14880</v>
      </c>
      <c r="Q157" s="164">
        <v>8890</v>
      </c>
      <c r="AA157" s="168">
        <v>71554</v>
      </c>
      <c r="AC157" s="164" t="s">
        <v>3358</v>
      </c>
      <c r="AD157" s="164" t="s">
        <v>3359</v>
      </c>
      <c r="AE157" s="164" t="s">
        <v>3360</v>
      </c>
      <c r="AG157" s="164" t="s">
        <v>67</v>
      </c>
      <c r="AH157" s="164" t="s">
        <v>3361</v>
      </c>
      <c r="AI157" s="164" t="s">
        <v>70</v>
      </c>
      <c r="AJ157" s="164" t="s">
        <v>177</v>
      </c>
      <c r="AK157" s="164" t="e">
        <v>#N/A</v>
      </c>
      <c r="AL157" s="170">
        <v>0</v>
      </c>
      <c r="AM157" s="169">
        <f t="shared" si="6"/>
        <v>0</v>
      </c>
      <c r="AN157" s="169">
        <f t="shared" si="7"/>
        <v>0</v>
      </c>
      <c r="AO157" s="164" t="s">
        <v>69</v>
      </c>
      <c r="AP157" s="164" t="s">
        <v>69</v>
      </c>
      <c r="AQ157" s="164" t="s">
        <v>69</v>
      </c>
      <c r="AR157" s="164">
        <v>0</v>
      </c>
      <c r="AS157" s="164"/>
    </row>
    <row r="158" spans="1:45" ht="15" hidden="1" x14ac:dyDescent="0.2">
      <c r="A158" s="164" t="s">
        <v>3114</v>
      </c>
      <c r="B158" s="164">
        <v>2113</v>
      </c>
      <c r="C158" s="164" t="s">
        <v>159</v>
      </c>
      <c r="D158" s="164">
        <v>100000</v>
      </c>
      <c r="E158" s="164" t="s">
        <v>57</v>
      </c>
      <c r="F158" s="164">
        <v>2113</v>
      </c>
      <c r="G158" s="164" t="s">
        <v>159</v>
      </c>
      <c r="H158" s="164" t="s">
        <v>278</v>
      </c>
      <c r="I158" s="164" t="s">
        <v>83</v>
      </c>
      <c r="J158" s="164" t="s">
        <v>160</v>
      </c>
      <c r="K158" s="164" t="s">
        <v>83</v>
      </c>
      <c r="L158" s="164">
        <v>56827</v>
      </c>
      <c r="M158" s="164" t="s">
        <v>3362</v>
      </c>
      <c r="S158" s="164">
        <v>250000</v>
      </c>
      <c r="X158" s="164">
        <v>25000</v>
      </c>
      <c r="AA158" s="168">
        <v>275000</v>
      </c>
      <c r="AC158" s="164" t="s">
        <v>3363</v>
      </c>
      <c r="AD158" s="164" t="s">
        <v>3364</v>
      </c>
      <c r="AE158" s="164" t="s">
        <v>3365</v>
      </c>
      <c r="AG158" s="164" t="s">
        <v>67</v>
      </c>
      <c r="AH158" s="164" t="s">
        <v>3366</v>
      </c>
      <c r="AI158" s="164" t="s">
        <v>70</v>
      </c>
      <c r="AJ158" s="164" t="s">
        <v>177</v>
      </c>
      <c r="AK158" s="164" t="e">
        <v>#N/A</v>
      </c>
      <c r="AL158" s="170">
        <v>0</v>
      </c>
      <c r="AM158" s="169">
        <f t="shared" si="6"/>
        <v>0</v>
      </c>
      <c r="AN158" s="169">
        <f t="shared" si="7"/>
        <v>0</v>
      </c>
      <c r="AO158" s="164" t="s">
        <v>69</v>
      </c>
      <c r="AP158" s="164" t="s">
        <v>69</v>
      </c>
      <c r="AQ158" s="164" t="s">
        <v>69</v>
      </c>
      <c r="AR158" s="164">
        <v>0</v>
      </c>
      <c r="AS158" s="164"/>
    </row>
    <row r="159" spans="1:45" ht="15" hidden="1" x14ac:dyDescent="0.2">
      <c r="A159" s="164" t="s">
        <v>3049</v>
      </c>
      <c r="B159" s="164">
        <v>1611</v>
      </c>
      <c r="C159" s="164" t="s">
        <v>504</v>
      </c>
      <c r="D159" s="164">
        <v>700036</v>
      </c>
      <c r="E159" s="164" t="s">
        <v>503</v>
      </c>
      <c r="F159" s="164">
        <v>1611</v>
      </c>
      <c r="G159" s="164" t="s">
        <v>504</v>
      </c>
      <c r="H159" s="164" t="s">
        <v>59</v>
      </c>
      <c r="I159" s="164" t="s">
        <v>60</v>
      </c>
      <c r="J159" s="164" t="s">
        <v>61</v>
      </c>
      <c r="K159" s="164" t="s">
        <v>284</v>
      </c>
      <c r="L159" s="164">
        <v>56828</v>
      </c>
      <c r="M159" s="164" t="s">
        <v>739</v>
      </c>
      <c r="T159" s="164">
        <v>410000</v>
      </c>
      <c r="AA159" s="164">
        <v>410000</v>
      </c>
      <c r="AB159" s="164"/>
      <c r="AC159" s="164" t="s">
        <v>740</v>
      </c>
      <c r="AD159" s="164" t="s">
        <v>741</v>
      </c>
      <c r="AE159" s="164" t="s">
        <v>742</v>
      </c>
      <c r="AG159" s="164" t="s">
        <v>67</v>
      </c>
      <c r="AH159" s="164" t="s">
        <v>743</v>
      </c>
      <c r="AI159" s="164" t="s">
        <v>70</v>
      </c>
      <c r="AJ159" s="164" t="s">
        <v>269</v>
      </c>
      <c r="AK159" s="164">
        <v>56828</v>
      </c>
      <c r="AL159" s="170">
        <v>0</v>
      </c>
      <c r="AM159" s="169">
        <f t="shared" si="6"/>
        <v>0</v>
      </c>
      <c r="AN159" s="169">
        <f t="shared" si="7"/>
        <v>0</v>
      </c>
      <c r="AO159" s="164" t="s">
        <v>69</v>
      </c>
      <c r="AP159" s="164" t="s">
        <v>69</v>
      </c>
      <c r="AQ159" s="164" t="s">
        <v>69</v>
      </c>
      <c r="AR159" s="164">
        <v>0</v>
      </c>
      <c r="AS159" s="164"/>
    </row>
    <row r="160" spans="1:45" ht="15" hidden="1" x14ac:dyDescent="0.2">
      <c r="A160" s="164" t="s">
        <v>3049</v>
      </c>
      <c r="B160" s="164">
        <v>1611</v>
      </c>
      <c r="C160" s="164" t="s">
        <v>504</v>
      </c>
      <c r="D160" s="164">
        <v>700036</v>
      </c>
      <c r="E160" s="164" t="s">
        <v>503</v>
      </c>
      <c r="F160" s="164">
        <v>1611</v>
      </c>
      <c r="G160" s="164" t="s">
        <v>504</v>
      </c>
      <c r="H160" s="164" t="s">
        <v>245</v>
      </c>
      <c r="I160" s="164" t="s">
        <v>60</v>
      </c>
      <c r="J160" s="164" t="s">
        <v>61</v>
      </c>
      <c r="K160" s="164" t="s">
        <v>284</v>
      </c>
      <c r="L160" s="164">
        <v>56829</v>
      </c>
      <c r="M160" s="164" t="s">
        <v>744</v>
      </c>
      <c r="T160" s="164">
        <v>2000000</v>
      </c>
      <c r="AA160" s="164">
        <v>2000000</v>
      </c>
      <c r="AB160" s="164"/>
      <c r="AC160" s="164" t="s">
        <v>745</v>
      </c>
      <c r="AD160" s="164" t="s">
        <v>746</v>
      </c>
      <c r="AE160" s="164" t="s">
        <v>747</v>
      </c>
      <c r="AG160" s="164" t="s">
        <v>67</v>
      </c>
      <c r="AH160" s="164" t="s">
        <v>748</v>
      </c>
      <c r="AI160" s="164" t="s">
        <v>70</v>
      </c>
      <c r="AJ160" s="164" t="s">
        <v>269</v>
      </c>
      <c r="AK160" s="164">
        <v>56829</v>
      </c>
      <c r="AL160" s="170">
        <v>0</v>
      </c>
      <c r="AM160" s="169">
        <f t="shared" si="6"/>
        <v>0</v>
      </c>
      <c r="AN160" s="169">
        <f t="shared" si="7"/>
        <v>0</v>
      </c>
      <c r="AO160" s="164" t="s">
        <v>69</v>
      </c>
      <c r="AP160" s="164" t="s">
        <v>69</v>
      </c>
      <c r="AQ160" s="164" t="s">
        <v>69</v>
      </c>
      <c r="AR160" s="164">
        <v>0</v>
      </c>
      <c r="AS160" s="164"/>
    </row>
    <row r="161" spans="1:45" ht="15" hidden="1" x14ac:dyDescent="0.2">
      <c r="A161" s="164" t="s">
        <v>3049</v>
      </c>
      <c r="B161" s="164">
        <v>1611</v>
      </c>
      <c r="C161" s="164" t="s">
        <v>504</v>
      </c>
      <c r="D161" s="164">
        <v>700036</v>
      </c>
      <c r="E161" s="164" t="s">
        <v>503</v>
      </c>
      <c r="F161" s="164">
        <v>1611</v>
      </c>
      <c r="G161" s="164" t="s">
        <v>504</v>
      </c>
      <c r="H161" s="164" t="s">
        <v>335</v>
      </c>
      <c r="I161" s="164" t="s">
        <v>60</v>
      </c>
      <c r="J161" s="164" t="s">
        <v>61</v>
      </c>
      <c r="K161" s="164" t="s">
        <v>284</v>
      </c>
      <c r="L161" s="164">
        <v>56830</v>
      </c>
      <c r="M161" s="164" t="s">
        <v>749</v>
      </c>
      <c r="T161" s="164">
        <v>300000</v>
      </c>
      <c r="AA161" s="164">
        <v>300000</v>
      </c>
      <c r="AB161" s="164"/>
      <c r="AC161" s="164" t="s">
        <v>750</v>
      </c>
      <c r="AD161" s="164" t="s">
        <v>3367</v>
      </c>
      <c r="AE161" s="164" t="s">
        <v>752</v>
      </c>
      <c r="AG161" s="164" t="s">
        <v>67</v>
      </c>
      <c r="AH161" s="164" t="s">
        <v>753</v>
      </c>
      <c r="AI161" s="164" t="s">
        <v>70</v>
      </c>
      <c r="AJ161" s="164" t="s">
        <v>269</v>
      </c>
      <c r="AK161" s="164">
        <v>56830</v>
      </c>
      <c r="AL161" s="170">
        <v>0</v>
      </c>
      <c r="AM161" s="169">
        <f t="shared" si="6"/>
        <v>0</v>
      </c>
      <c r="AN161" s="169">
        <f t="shared" si="7"/>
        <v>0</v>
      </c>
      <c r="AO161" s="164" t="s">
        <v>69</v>
      </c>
      <c r="AP161" s="164" t="s">
        <v>69</v>
      </c>
      <c r="AQ161" s="164" t="s">
        <v>69</v>
      </c>
      <c r="AR161" s="164">
        <v>0</v>
      </c>
      <c r="AS161" s="164"/>
    </row>
    <row r="162" spans="1:45" ht="15" hidden="1" x14ac:dyDescent="0.2">
      <c r="A162" s="164" t="s">
        <v>3114</v>
      </c>
      <c r="B162" s="164">
        <v>2113</v>
      </c>
      <c r="C162" s="164" t="s">
        <v>159</v>
      </c>
      <c r="D162" s="164">
        <v>100000</v>
      </c>
      <c r="E162" s="164" t="s">
        <v>57</v>
      </c>
      <c r="F162" s="164">
        <v>2113</v>
      </c>
      <c r="G162" s="164" t="s">
        <v>159</v>
      </c>
      <c r="H162" s="164" t="s">
        <v>465</v>
      </c>
      <c r="I162" s="164" t="s">
        <v>83</v>
      </c>
      <c r="J162" s="164" t="s">
        <v>61</v>
      </c>
      <c r="K162" s="164" t="s">
        <v>62</v>
      </c>
      <c r="L162" s="164">
        <v>56831</v>
      </c>
      <c r="M162" s="164" t="s">
        <v>3368</v>
      </c>
      <c r="S162" s="164">
        <v>750000</v>
      </c>
      <c r="AA162" s="168">
        <v>750000</v>
      </c>
      <c r="AC162" s="164" t="s">
        <v>3369</v>
      </c>
      <c r="AD162" s="164" t="s">
        <v>3370</v>
      </c>
      <c r="AE162" s="164" t="s">
        <v>3371</v>
      </c>
      <c r="AG162" s="164" t="s">
        <v>94</v>
      </c>
      <c r="AH162" s="164" t="s">
        <v>69</v>
      </c>
      <c r="AI162" s="164" t="s">
        <v>70</v>
      </c>
      <c r="AJ162" s="164" t="s">
        <v>177</v>
      </c>
      <c r="AK162" s="164" t="e">
        <v>#N/A</v>
      </c>
      <c r="AL162" s="170">
        <v>0</v>
      </c>
      <c r="AM162" s="169">
        <f t="shared" si="6"/>
        <v>0</v>
      </c>
      <c r="AN162" s="169">
        <f t="shared" si="7"/>
        <v>0</v>
      </c>
      <c r="AO162" s="164" t="s">
        <v>69</v>
      </c>
      <c r="AP162" s="164" t="s">
        <v>69</v>
      </c>
      <c r="AQ162" s="164" t="s">
        <v>69</v>
      </c>
      <c r="AR162" s="164">
        <v>0</v>
      </c>
      <c r="AS162" s="164"/>
    </row>
    <row r="163" spans="1:45" ht="15" hidden="1" x14ac:dyDescent="0.2">
      <c r="A163" s="164" t="s">
        <v>3114</v>
      </c>
      <c r="B163" s="164">
        <v>2113</v>
      </c>
      <c r="C163" s="164" t="s">
        <v>159</v>
      </c>
      <c r="D163" s="164">
        <v>100000</v>
      </c>
      <c r="E163" s="164" t="s">
        <v>57</v>
      </c>
      <c r="F163" s="164">
        <v>2113</v>
      </c>
      <c r="G163" s="164" t="s">
        <v>159</v>
      </c>
      <c r="H163" s="164" t="s">
        <v>411</v>
      </c>
      <c r="I163" s="164" t="s">
        <v>83</v>
      </c>
      <c r="J163" s="164" t="s">
        <v>61</v>
      </c>
      <c r="K163" s="164" t="s">
        <v>284</v>
      </c>
      <c r="L163" s="164">
        <v>56832</v>
      </c>
      <c r="M163" s="164" t="s">
        <v>3372</v>
      </c>
      <c r="T163" s="164">
        <v>150000</v>
      </c>
      <c r="AA163" s="168">
        <v>150000</v>
      </c>
      <c r="AC163" s="164" t="s">
        <v>3373</v>
      </c>
      <c r="AD163" s="164" t="s">
        <v>3374</v>
      </c>
      <c r="AE163" s="164" t="s">
        <v>3375</v>
      </c>
      <c r="AG163" s="164" t="s">
        <v>94</v>
      </c>
      <c r="AH163" s="164" t="s">
        <v>69</v>
      </c>
      <c r="AI163" s="164" t="s">
        <v>83</v>
      </c>
      <c r="AJ163" s="164" t="s">
        <v>177</v>
      </c>
      <c r="AK163" s="164" t="e">
        <v>#N/A</v>
      </c>
      <c r="AL163" s="170">
        <v>0</v>
      </c>
      <c r="AM163" s="169">
        <f t="shared" si="6"/>
        <v>0</v>
      </c>
      <c r="AN163" s="169">
        <f t="shared" si="7"/>
        <v>0</v>
      </c>
      <c r="AO163" s="164" t="s">
        <v>69</v>
      </c>
      <c r="AP163" s="164" t="s">
        <v>69</v>
      </c>
      <c r="AQ163" s="164" t="s">
        <v>69</v>
      </c>
      <c r="AR163" s="164">
        <v>0</v>
      </c>
      <c r="AS163" s="164"/>
    </row>
    <row r="164" spans="1:45" ht="15" hidden="1" x14ac:dyDescent="0.2">
      <c r="A164" s="164" t="s">
        <v>232</v>
      </c>
      <c r="B164" s="164">
        <v>1914</v>
      </c>
      <c r="C164" s="164" t="s">
        <v>318</v>
      </c>
      <c r="D164" s="164">
        <v>100000</v>
      </c>
      <c r="E164" s="164" t="s">
        <v>57</v>
      </c>
      <c r="F164" s="164">
        <v>1914</v>
      </c>
      <c r="G164" s="164" t="s">
        <v>318</v>
      </c>
      <c r="H164" s="164" t="s">
        <v>3376</v>
      </c>
      <c r="I164" s="164" t="s">
        <v>60</v>
      </c>
      <c r="J164" s="164" t="s">
        <v>61</v>
      </c>
      <c r="K164" s="164" t="s">
        <v>83</v>
      </c>
      <c r="L164" s="164">
        <v>56833</v>
      </c>
      <c r="M164" s="164" t="s">
        <v>3377</v>
      </c>
      <c r="O164" s="164">
        <v>23732</v>
      </c>
      <c r="P164" s="164">
        <v>-1436</v>
      </c>
      <c r="Q164" s="164">
        <v>644</v>
      </c>
      <c r="AA164" s="168">
        <v>22940</v>
      </c>
      <c r="AC164" s="164" t="s">
        <v>3378</v>
      </c>
      <c r="AD164" s="164" t="s">
        <v>3379</v>
      </c>
      <c r="AE164" s="164" t="s">
        <v>3380</v>
      </c>
      <c r="AG164" s="164" t="s">
        <v>67</v>
      </c>
      <c r="AH164" s="164" t="s">
        <v>3381</v>
      </c>
      <c r="AI164" s="164" t="s">
        <v>70</v>
      </c>
      <c r="AJ164" s="164" t="s">
        <v>177</v>
      </c>
      <c r="AK164" s="164" t="e">
        <v>#N/A</v>
      </c>
      <c r="AL164" s="170">
        <v>0</v>
      </c>
      <c r="AM164" s="169">
        <f t="shared" si="6"/>
        <v>0</v>
      </c>
      <c r="AN164" s="169">
        <f t="shared" si="7"/>
        <v>0</v>
      </c>
      <c r="AO164" s="164" t="s">
        <v>69</v>
      </c>
      <c r="AP164" s="164" t="s">
        <v>69</v>
      </c>
      <c r="AQ164" s="164" t="s">
        <v>69</v>
      </c>
      <c r="AR164" s="164">
        <v>0</v>
      </c>
      <c r="AS164" s="164"/>
    </row>
    <row r="165" spans="1:45" ht="15" hidden="1" x14ac:dyDescent="0.2">
      <c r="A165" s="164" t="s">
        <v>3114</v>
      </c>
      <c r="B165" s="164">
        <v>1317</v>
      </c>
      <c r="C165" s="164" t="s">
        <v>492</v>
      </c>
      <c r="D165" s="164">
        <v>720000</v>
      </c>
      <c r="E165" s="164" t="s">
        <v>491</v>
      </c>
      <c r="F165" s="164">
        <v>1317</v>
      </c>
      <c r="G165" s="164" t="s">
        <v>492</v>
      </c>
      <c r="H165" s="164" t="s">
        <v>72</v>
      </c>
      <c r="I165" s="164" t="s">
        <v>83</v>
      </c>
      <c r="J165" s="164" t="s">
        <v>61</v>
      </c>
      <c r="K165" s="164" t="s">
        <v>284</v>
      </c>
      <c r="L165" s="164">
        <v>56834</v>
      </c>
      <c r="M165" s="164" t="s">
        <v>754</v>
      </c>
      <c r="T165" s="164">
        <v>100000</v>
      </c>
      <c r="AA165" s="164">
        <v>100000</v>
      </c>
      <c r="AB165" s="165"/>
      <c r="AC165" s="164" t="s">
        <v>755</v>
      </c>
      <c r="AD165" s="164" t="s">
        <v>756</v>
      </c>
      <c r="AE165" s="164" t="s">
        <v>757</v>
      </c>
      <c r="AG165" s="164" t="s">
        <v>94</v>
      </c>
      <c r="AH165" s="164" t="s">
        <v>352</v>
      </c>
      <c r="AI165" s="164" t="s">
        <v>83</v>
      </c>
      <c r="AJ165" s="164" t="s">
        <v>269</v>
      </c>
      <c r="AK165" s="164">
        <v>56834</v>
      </c>
      <c r="AL165" s="170">
        <v>1</v>
      </c>
      <c r="AM165" s="169">
        <f t="shared" si="6"/>
        <v>100000</v>
      </c>
      <c r="AN165" s="169">
        <f t="shared" si="7"/>
        <v>0</v>
      </c>
      <c r="AO165" s="164" t="s">
        <v>438</v>
      </c>
      <c r="AP165" s="164">
        <v>2.2000000000000002</v>
      </c>
      <c r="AQ165" s="164" t="s">
        <v>156</v>
      </c>
      <c r="AR165" s="164">
        <v>0</v>
      </c>
      <c r="AS165" s="164"/>
    </row>
    <row r="166" spans="1:45" ht="15" hidden="1" x14ac:dyDescent="0.2">
      <c r="A166" s="164" t="s">
        <v>3114</v>
      </c>
      <c r="B166" s="164">
        <v>1317</v>
      </c>
      <c r="C166" s="164" t="s">
        <v>492</v>
      </c>
      <c r="D166" s="164">
        <v>720000</v>
      </c>
      <c r="E166" s="164" t="s">
        <v>491</v>
      </c>
      <c r="F166" s="164">
        <v>1317</v>
      </c>
      <c r="G166" s="164" t="s">
        <v>492</v>
      </c>
      <c r="H166" s="164" t="s">
        <v>126</v>
      </c>
      <c r="I166" s="164" t="s">
        <v>73</v>
      </c>
      <c r="J166" s="164" t="s">
        <v>61</v>
      </c>
      <c r="K166" s="164" t="s">
        <v>493</v>
      </c>
      <c r="L166" s="164">
        <v>56835</v>
      </c>
      <c r="M166" s="164" t="s">
        <v>3382</v>
      </c>
      <c r="N166" s="164">
        <v>1</v>
      </c>
      <c r="O166" s="164">
        <v>87409</v>
      </c>
      <c r="P166" s="164">
        <v>17923</v>
      </c>
      <c r="Q166" s="164">
        <v>9960</v>
      </c>
      <c r="AA166" s="168">
        <v>115292</v>
      </c>
      <c r="AC166" s="164" t="s">
        <v>3383</v>
      </c>
      <c r="AD166" s="164" t="s">
        <v>3384</v>
      </c>
      <c r="AE166" s="164" t="s">
        <v>3385</v>
      </c>
      <c r="AG166" s="164" t="s">
        <v>94</v>
      </c>
      <c r="AH166" s="164" t="s">
        <v>352</v>
      </c>
      <c r="AI166" s="164" t="s">
        <v>70</v>
      </c>
      <c r="AJ166" s="164" t="s">
        <v>177</v>
      </c>
      <c r="AK166" s="164">
        <v>56835</v>
      </c>
      <c r="AL166" s="170">
        <v>0</v>
      </c>
      <c r="AM166" s="169">
        <f t="shared" si="6"/>
        <v>0</v>
      </c>
      <c r="AN166" s="169">
        <f t="shared" si="7"/>
        <v>0</v>
      </c>
      <c r="AO166" s="164" t="s">
        <v>69</v>
      </c>
      <c r="AP166" s="164" t="s">
        <v>69</v>
      </c>
      <c r="AQ166" s="164" t="s">
        <v>69</v>
      </c>
      <c r="AR166" s="164">
        <v>0</v>
      </c>
      <c r="AS166" s="164"/>
    </row>
    <row r="167" spans="1:45" ht="15" hidden="1" x14ac:dyDescent="0.2">
      <c r="A167" s="164" t="s">
        <v>3114</v>
      </c>
      <c r="B167" s="164">
        <v>2113</v>
      </c>
      <c r="C167" s="164" t="s">
        <v>159</v>
      </c>
      <c r="D167" s="164">
        <v>100000</v>
      </c>
      <c r="E167" s="164" t="s">
        <v>57</v>
      </c>
      <c r="F167" s="164">
        <v>2113</v>
      </c>
      <c r="G167" s="164" t="s">
        <v>159</v>
      </c>
      <c r="H167" s="164" t="s">
        <v>422</v>
      </c>
      <c r="I167" s="164" t="s">
        <v>83</v>
      </c>
      <c r="J167" s="164" t="s">
        <v>61</v>
      </c>
      <c r="K167" s="164" t="s">
        <v>62</v>
      </c>
      <c r="L167" s="164">
        <v>56836</v>
      </c>
      <c r="M167" s="164" t="s">
        <v>3386</v>
      </c>
      <c r="S167" s="164">
        <v>330000</v>
      </c>
      <c r="AA167" s="168">
        <v>330000</v>
      </c>
      <c r="AC167" s="164" t="s">
        <v>3387</v>
      </c>
      <c r="AD167" s="164" t="s">
        <v>3388</v>
      </c>
      <c r="AE167" s="164" t="s">
        <v>3389</v>
      </c>
      <c r="AG167" s="164" t="s">
        <v>67</v>
      </c>
      <c r="AH167" s="164" t="s">
        <v>3390</v>
      </c>
      <c r="AI167" s="164" t="s">
        <v>83</v>
      </c>
      <c r="AJ167" s="164" t="s">
        <v>177</v>
      </c>
      <c r="AK167" s="164" t="e">
        <v>#N/A</v>
      </c>
      <c r="AL167" s="170">
        <v>1</v>
      </c>
      <c r="AM167" s="169">
        <f t="shared" si="6"/>
        <v>330000</v>
      </c>
      <c r="AN167" s="169">
        <f t="shared" si="7"/>
        <v>0</v>
      </c>
      <c r="AO167" s="164" t="s">
        <v>634</v>
      </c>
      <c r="AP167" s="164" t="s">
        <v>635</v>
      </c>
      <c r="AQ167" s="164" t="s">
        <v>81</v>
      </c>
      <c r="AR167" s="164">
        <v>0</v>
      </c>
      <c r="AS167" s="164"/>
    </row>
    <row r="168" spans="1:45" ht="15" hidden="1" x14ac:dyDescent="0.2">
      <c r="A168" s="164" t="s">
        <v>3114</v>
      </c>
      <c r="B168" s="164">
        <v>2113</v>
      </c>
      <c r="C168" s="164" t="s">
        <v>159</v>
      </c>
      <c r="D168" s="164">
        <v>100000</v>
      </c>
      <c r="E168" s="164" t="s">
        <v>57</v>
      </c>
      <c r="F168" s="164">
        <v>2113</v>
      </c>
      <c r="G168" s="164" t="s">
        <v>159</v>
      </c>
      <c r="H168" s="164" t="s">
        <v>329</v>
      </c>
      <c r="I168" s="164" t="s">
        <v>83</v>
      </c>
      <c r="J168" s="164" t="s">
        <v>61</v>
      </c>
      <c r="K168" s="164" t="s">
        <v>62</v>
      </c>
      <c r="L168" s="164">
        <v>56837</v>
      </c>
      <c r="M168" s="164" t="s">
        <v>3391</v>
      </c>
      <c r="S168" s="164">
        <v>2200000</v>
      </c>
      <c r="AA168" s="168">
        <v>2200000</v>
      </c>
      <c r="AC168" s="164" t="s">
        <v>3392</v>
      </c>
      <c r="AD168" s="164" t="s">
        <v>3393</v>
      </c>
      <c r="AE168" s="164" t="s">
        <v>3394</v>
      </c>
      <c r="AG168" s="164" t="s">
        <v>67</v>
      </c>
      <c r="AH168" s="164" t="s">
        <v>3390</v>
      </c>
      <c r="AI168" s="164" t="s">
        <v>83</v>
      </c>
      <c r="AJ168" s="164" t="s">
        <v>177</v>
      </c>
      <c r="AK168" s="164" t="e">
        <v>#N/A</v>
      </c>
      <c r="AL168" s="170">
        <v>1</v>
      </c>
      <c r="AM168" s="169">
        <f t="shared" si="6"/>
        <v>2200000</v>
      </c>
      <c r="AN168" s="169">
        <f t="shared" si="7"/>
        <v>0</v>
      </c>
      <c r="AO168" s="164" t="s">
        <v>634</v>
      </c>
      <c r="AP168" s="164" t="s">
        <v>635</v>
      </c>
      <c r="AQ168" s="164" t="s">
        <v>81</v>
      </c>
      <c r="AR168" s="164">
        <v>0</v>
      </c>
      <c r="AS168" s="164"/>
    </row>
    <row r="169" spans="1:45" ht="15" hidden="1" x14ac:dyDescent="0.2">
      <c r="A169" s="164" t="s">
        <v>3114</v>
      </c>
      <c r="B169" s="164">
        <v>2113</v>
      </c>
      <c r="C169" s="164" t="s">
        <v>159</v>
      </c>
      <c r="D169" s="164">
        <v>100000</v>
      </c>
      <c r="E169" s="164" t="s">
        <v>57</v>
      </c>
      <c r="F169" s="164">
        <v>2113</v>
      </c>
      <c r="G169" s="164" t="s">
        <v>159</v>
      </c>
      <c r="H169" s="164" t="s">
        <v>599</v>
      </c>
      <c r="I169" s="164" t="s">
        <v>83</v>
      </c>
      <c r="J169" s="164" t="s">
        <v>134</v>
      </c>
      <c r="K169" s="164" t="s">
        <v>83</v>
      </c>
      <c r="L169" s="164">
        <v>56838</v>
      </c>
      <c r="M169" s="164" t="s">
        <v>758</v>
      </c>
      <c r="AB169" s="167">
        <v>-1000000</v>
      </c>
      <c r="AC169" s="164" t="s">
        <v>759</v>
      </c>
      <c r="AD169" s="164" t="s">
        <v>760</v>
      </c>
      <c r="AE169" s="164" t="s">
        <v>761</v>
      </c>
      <c r="AG169" s="164" t="s">
        <v>94</v>
      </c>
      <c r="AH169" s="164" t="s">
        <v>69</v>
      </c>
      <c r="AI169" s="164" t="s">
        <v>83</v>
      </c>
      <c r="AJ169" s="164" t="s">
        <v>269</v>
      </c>
      <c r="AK169" s="164">
        <v>56838</v>
      </c>
      <c r="AL169" s="170">
        <v>0</v>
      </c>
      <c r="AM169" s="169">
        <f t="shared" si="6"/>
        <v>0</v>
      </c>
      <c r="AN169" s="169">
        <f t="shared" si="7"/>
        <v>0</v>
      </c>
      <c r="AO169" s="164">
        <v>0</v>
      </c>
      <c r="AP169" s="164">
        <v>0</v>
      </c>
      <c r="AQ169" s="164">
        <v>0</v>
      </c>
      <c r="AR169" s="164">
        <v>0</v>
      </c>
      <c r="AS169" s="164"/>
    </row>
    <row r="170" spans="1:45" ht="15" hidden="1" x14ac:dyDescent="0.2">
      <c r="A170" s="164" t="s">
        <v>3114</v>
      </c>
      <c r="B170" s="164">
        <v>2113</v>
      </c>
      <c r="C170" s="164" t="s">
        <v>159</v>
      </c>
      <c r="D170" s="164">
        <v>100000</v>
      </c>
      <c r="E170" s="164" t="s">
        <v>57</v>
      </c>
      <c r="F170" s="164">
        <v>2113</v>
      </c>
      <c r="G170" s="164" t="s">
        <v>159</v>
      </c>
      <c r="H170" s="164" t="s">
        <v>238</v>
      </c>
      <c r="I170" s="164" t="s">
        <v>83</v>
      </c>
      <c r="J170" s="164" t="s">
        <v>61</v>
      </c>
      <c r="K170" s="164" t="s">
        <v>83</v>
      </c>
      <c r="L170" s="164">
        <v>56839</v>
      </c>
      <c r="M170" s="164" t="s">
        <v>762</v>
      </c>
      <c r="N170" s="164">
        <v>1</v>
      </c>
      <c r="O170" s="164">
        <v>199285</v>
      </c>
      <c r="P170" s="164">
        <v>35699</v>
      </c>
      <c r="Q170" s="164">
        <v>12981</v>
      </c>
      <c r="AA170" s="164">
        <v>247965</v>
      </c>
      <c r="AB170" s="164"/>
      <c r="AC170" s="164" t="s">
        <v>763</v>
      </c>
      <c r="AD170" s="164" t="s">
        <v>764</v>
      </c>
      <c r="AE170" s="164" t="s">
        <v>765</v>
      </c>
      <c r="AG170" s="164" t="s">
        <v>67</v>
      </c>
      <c r="AH170" s="164" t="s">
        <v>766</v>
      </c>
      <c r="AI170" s="164" t="s">
        <v>70</v>
      </c>
      <c r="AJ170" s="164" t="s">
        <v>269</v>
      </c>
      <c r="AK170" s="164">
        <v>56839</v>
      </c>
      <c r="AL170" s="170">
        <v>0.5</v>
      </c>
      <c r="AM170" s="169">
        <f t="shared" si="6"/>
        <v>123982.5</v>
      </c>
      <c r="AN170" s="169">
        <f t="shared" si="7"/>
        <v>0</v>
      </c>
      <c r="AO170" s="164" t="s">
        <v>767</v>
      </c>
      <c r="AP170" s="164" t="s">
        <v>768</v>
      </c>
      <c r="AQ170" s="164" t="s">
        <v>81</v>
      </c>
      <c r="AR170" s="164">
        <v>0</v>
      </c>
      <c r="AS170" s="164"/>
    </row>
    <row r="171" spans="1:45" ht="15" hidden="1" x14ac:dyDescent="0.2">
      <c r="A171" s="164" t="s">
        <v>232</v>
      </c>
      <c r="B171" s="164">
        <v>1914</v>
      </c>
      <c r="C171" s="164" t="s">
        <v>318</v>
      </c>
      <c r="D171" s="164">
        <v>100000</v>
      </c>
      <c r="E171" s="164" t="s">
        <v>57</v>
      </c>
      <c r="F171" s="164">
        <v>1914</v>
      </c>
      <c r="G171" s="164" t="s">
        <v>318</v>
      </c>
      <c r="H171" s="164" t="s">
        <v>769</v>
      </c>
      <c r="I171" s="164" t="s">
        <v>60</v>
      </c>
      <c r="J171" s="164" t="s">
        <v>134</v>
      </c>
      <c r="K171" s="164" t="s">
        <v>83</v>
      </c>
      <c r="L171" s="164">
        <v>56840</v>
      </c>
      <c r="M171" s="164" t="s">
        <v>770</v>
      </c>
      <c r="AB171" s="167">
        <v>-1430189</v>
      </c>
      <c r="AC171" s="164" t="s">
        <v>771</v>
      </c>
      <c r="AD171" s="164" t="s">
        <v>772</v>
      </c>
      <c r="AE171" s="164" t="s">
        <v>773</v>
      </c>
      <c r="AG171" s="164" t="s">
        <v>94</v>
      </c>
      <c r="AH171" s="164" t="s">
        <v>774</v>
      </c>
      <c r="AI171" s="164" t="s">
        <v>83</v>
      </c>
      <c r="AJ171" s="164" t="s">
        <v>269</v>
      </c>
      <c r="AK171" s="164">
        <v>56840</v>
      </c>
      <c r="AL171" s="170">
        <v>0</v>
      </c>
      <c r="AM171" s="169">
        <f t="shared" si="6"/>
        <v>0</v>
      </c>
      <c r="AN171" s="169">
        <f t="shared" si="7"/>
        <v>0</v>
      </c>
      <c r="AO171" s="164">
        <v>0</v>
      </c>
      <c r="AP171" s="164">
        <v>0</v>
      </c>
      <c r="AQ171" s="164">
        <v>0</v>
      </c>
      <c r="AR171" s="164">
        <v>0</v>
      </c>
      <c r="AS171" s="164"/>
    </row>
    <row r="172" spans="1:45" ht="15" hidden="1" x14ac:dyDescent="0.2">
      <c r="A172" s="164" t="s">
        <v>3049</v>
      </c>
      <c r="B172" s="164">
        <v>1611</v>
      </c>
      <c r="C172" s="164" t="s">
        <v>504</v>
      </c>
      <c r="D172" s="164">
        <v>700036</v>
      </c>
      <c r="E172" s="164" t="s">
        <v>503</v>
      </c>
      <c r="F172" s="164">
        <v>1611</v>
      </c>
      <c r="G172" s="164" t="s">
        <v>504</v>
      </c>
      <c r="H172" s="164" t="s">
        <v>238</v>
      </c>
      <c r="I172" s="164" t="s">
        <v>60</v>
      </c>
      <c r="J172" s="164" t="s">
        <v>61</v>
      </c>
      <c r="K172" s="164" t="s">
        <v>271</v>
      </c>
      <c r="L172" s="164">
        <v>56842</v>
      </c>
      <c r="M172" s="164" t="s">
        <v>3395</v>
      </c>
      <c r="N172" s="164">
        <v>3</v>
      </c>
      <c r="O172" s="164">
        <v>228885</v>
      </c>
      <c r="P172" s="164">
        <v>50511</v>
      </c>
      <c r="Q172" s="164">
        <v>28980</v>
      </c>
      <c r="R172" s="164">
        <v>2400</v>
      </c>
      <c r="S172" s="164">
        <v>1200</v>
      </c>
      <c r="T172" s="164">
        <v>26500</v>
      </c>
      <c r="U172" s="164">
        <v>3000</v>
      </c>
      <c r="AA172" s="168">
        <v>341476</v>
      </c>
      <c r="AC172" s="164" t="s">
        <v>3396</v>
      </c>
      <c r="AD172" s="164" t="s">
        <v>3397</v>
      </c>
      <c r="AE172" s="164" t="s">
        <v>3398</v>
      </c>
      <c r="AG172" s="164" t="s">
        <v>67</v>
      </c>
      <c r="AH172" s="164" t="s">
        <v>3399</v>
      </c>
      <c r="AI172" s="164" t="s">
        <v>70</v>
      </c>
      <c r="AJ172" s="164" t="s">
        <v>177</v>
      </c>
      <c r="AK172" s="164">
        <v>56842</v>
      </c>
      <c r="AL172" s="170">
        <v>0</v>
      </c>
      <c r="AM172" s="169">
        <f t="shared" si="6"/>
        <v>0</v>
      </c>
      <c r="AN172" s="169">
        <f t="shared" si="7"/>
        <v>0</v>
      </c>
      <c r="AO172" s="164" t="s">
        <v>69</v>
      </c>
      <c r="AP172" s="164" t="s">
        <v>69</v>
      </c>
      <c r="AQ172" s="164" t="s">
        <v>69</v>
      </c>
      <c r="AR172" s="164">
        <v>0</v>
      </c>
      <c r="AS172" s="164"/>
    </row>
    <row r="173" spans="1:45" ht="15" hidden="1" x14ac:dyDescent="0.2">
      <c r="A173" s="164" t="s">
        <v>3114</v>
      </c>
      <c r="B173" s="164">
        <v>1614</v>
      </c>
      <c r="C173" s="164" t="s">
        <v>125</v>
      </c>
      <c r="D173" s="164">
        <v>200300</v>
      </c>
      <c r="E173" s="164" t="s">
        <v>124</v>
      </c>
      <c r="F173" s="164">
        <v>1614</v>
      </c>
      <c r="G173" s="164" t="s">
        <v>125</v>
      </c>
      <c r="H173" s="164" t="s">
        <v>103</v>
      </c>
      <c r="I173" s="164" t="s">
        <v>83</v>
      </c>
      <c r="J173" s="164" t="s">
        <v>89</v>
      </c>
      <c r="K173" s="164" t="s">
        <v>83</v>
      </c>
      <c r="L173" s="164">
        <v>56844</v>
      </c>
      <c r="M173" s="164" t="s">
        <v>775</v>
      </c>
      <c r="AB173" s="167">
        <v>600000</v>
      </c>
      <c r="AC173" s="164" t="s">
        <v>776</v>
      </c>
      <c r="AD173" s="164" t="s">
        <v>777</v>
      </c>
      <c r="AE173" s="164" t="s">
        <v>778</v>
      </c>
      <c r="AG173" s="164" t="s">
        <v>94</v>
      </c>
      <c r="AH173" s="164" t="s">
        <v>779</v>
      </c>
      <c r="AI173" s="164" t="s">
        <v>83</v>
      </c>
      <c r="AJ173" s="164" t="s">
        <v>269</v>
      </c>
      <c r="AK173" s="164">
        <v>56844</v>
      </c>
      <c r="AL173" s="170">
        <v>0</v>
      </c>
      <c r="AM173" s="169">
        <f t="shared" si="6"/>
        <v>0</v>
      </c>
      <c r="AN173" s="169">
        <f t="shared" si="7"/>
        <v>0</v>
      </c>
      <c r="AO173" s="164">
        <v>0</v>
      </c>
      <c r="AP173" s="164">
        <v>0</v>
      </c>
      <c r="AQ173" s="164">
        <v>0</v>
      </c>
      <c r="AR173" s="164">
        <v>0</v>
      </c>
      <c r="AS173" s="164"/>
    </row>
    <row r="174" spans="1:45" ht="15" hidden="1" x14ac:dyDescent="0.2">
      <c r="A174" s="164" t="s">
        <v>3049</v>
      </c>
      <c r="B174" s="164">
        <v>1611</v>
      </c>
      <c r="C174" s="164" t="s">
        <v>504</v>
      </c>
      <c r="D174" s="164">
        <v>700036</v>
      </c>
      <c r="E174" s="164" t="s">
        <v>503</v>
      </c>
      <c r="F174" s="164">
        <v>1611</v>
      </c>
      <c r="G174" s="164" t="s">
        <v>504</v>
      </c>
      <c r="H174" s="164" t="s">
        <v>103</v>
      </c>
      <c r="I174" s="164" t="s">
        <v>60</v>
      </c>
      <c r="J174" s="164" t="s">
        <v>61</v>
      </c>
      <c r="K174" s="164" t="s">
        <v>271</v>
      </c>
      <c r="L174" s="164">
        <v>56845</v>
      </c>
      <c r="M174" s="164" t="s">
        <v>3400</v>
      </c>
      <c r="N174" s="164">
        <v>76</v>
      </c>
      <c r="O174" s="164">
        <v>7606982</v>
      </c>
      <c r="P174" s="164">
        <v>1677543</v>
      </c>
      <c r="Q174" s="164">
        <v>782988</v>
      </c>
      <c r="R174" s="164">
        <v>43200</v>
      </c>
      <c r="S174" s="164">
        <v>21600</v>
      </c>
      <c r="T174" s="164">
        <v>690000</v>
      </c>
      <c r="U174" s="164">
        <v>19950</v>
      </c>
      <c r="AA174" s="168">
        <v>10842263</v>
      </c>
      <c r="AC174" s="164" t="s">
        <v>3401</v>
      </c>
      <c r="AD174" s="164" t="s">
        <v>3402</v>
      </c>
      <c r="AE174" s="164" t="s">
        <v>3403</v>
      </c>
      <c r="AG174" s="164" t="s">
        <v>67</v>
      </c>
      <c r="AH174" s="164" t="s">
        <v>3404</v>
      </c>
      <c r="AI174" s="164" t="s">
        <v>70</v>
      </c>
      <c r="AJ174" s="164" t="s">
        <v>177</v>
      </c>
      <c r="AK174" s="164">
        <v>56845</v>
      </c>
      <c r="AL174" s="170">
        <v>0</v>
      </c>
      <c r="AM174" s="169">
        <f t="shared" si="6"/>
        <v>0</v>
      </c>
      <c r="AN174" s="169">
        <f t="shared" si="7"/>
        <v>0</v>
      </c>
      <c r="AO174" s="164" t="s">
        <v>69</v>
      </c>
      <c r="AP174" s="164" t="s">
        <v>69</v>
      </c>
      <c r="AQ174" s="164" t="s">
        <v>69</v>
      </c>
      <c r="AR174" s="164">
        <v>0</v>
      </c>
      <c r="AS174" s="164"/>
    </row>
    <row r="175" spans="1:45" ht="15" hidden="1" x14ac:dyDescent="0.2">
      <c r="A175" s="164" t="s">
        <v>3114</v>
      </c>
      <c r="B175" s="164">
        <v>1317</v>
      </c>
      <c r="C175" s="164" t="s">
        <v>492</v>
      </c>
      <c r="D175" s="164">
        <v>720000</v>
      </c>
      <c r="E175" s="164" t="s">
        <v>491</v>
      </c>
      <c r="F175" s="164">
        <v>1317</v>
      </c>
      <c r="G175" s="164" t="s">
        <v>492</v>
      </c>
      <c r="H175" s="164" t="s">
        <v>449</v>
      </c>
      <c r="I175" s="164" t="s">
        <v>83</v>
      </c>
      <c r="J175" s="164" t="s">
        <v>160</v>
      </c>
      <c r="K175" s="164" t="s">
        <v>83</v>
      </c>
      <c r="L175" s="164">
        <v>56846</v>
      </c>
      <c r="M175" s="164" t="s">
        <v>780</v>
      </c>
      <c r="S175" s="164">
        <v>331038</v>
      </c>
      <c r="AA175" s="164">
        <v>331038</v>
      </c>
      <c r="AB175" s="165"/>
      <c r="AC175" s="164" t="s">
        <v>781</v>
      </c>
      <c r="AD175" s="164" t="s">
        <v>782</v>
      </c>
      <c r="AE175" s="164" t="s">
        <v>783</v>
      </c>
      <c r="AG175" s="164" t="s">
        <v>94</v>
      </c>
      <c r="AH175" s="164" t="s">
        <v>352</v>
      </c>
      <c r="AI175" s="164" t="s">
        <v>83</v>
      </c>
      <c r="AJ175" s="164" t="s">
        <v>269</v>
      </c>
      <c r="AK175" s="164">
        <v>56846</v>
      </c>
      <c r="AL175" s="170">
        <v>0</v>
      </c>
      <c r="AM175" s="169">
        <f t="shared" si="6"/>
        <v>0</v>
      </c>
      <c r="AN175" s="169">
        <f t="shared" si="7"/>
        <v>0</v>
      </c>
      <c r="AO175" s="164" t="s">
        <v>69</v>
      </c>
      <c r="AP175" s="164" t="s">
        <v>69</v>
      </c>
      <c r="AQ175" s="164" t="s">
        <v>69</v>
      </c>
      <c r="AR175" s="164">
        <v>0</v>
      </c>
      <c r="AS175" s="164"/>
    </row>
    <row r="176" spans="1:45" ht="15" hidden="1" x14ac:dyDescent="0.2">
      <c r="A176" s="164" t="s">
        <v>3049</v>
      </c>
      <c r="B176" s="164">
        <v>1611</v>
      </c>
      <c r="C176" s="164" t="s">
        <v>504</v>
      </c>
      <c r="D176" s="164">
        <v>700036</v>
      </c>
      <c r="E176" s="164" t="s">
        <v>503</v>
      </c>
      <c r="F176" s="164">
        <v>1611</v>
      </c>
      <c r="G176" s="164" t="s">
        <v>504</v>
      </c>
      <c r="H176" s="164" t="s">
        <v>238</v>
      </c>
      <c r="I176" s="164" t="s">
        <v>60</v>
      </c>
      <c r="J176" s="164" t="s">
        <v>61</v>
      </c>
      <c r="K176" s="164" t="s">
        <v>83</v>
      </c>
      <c r="L176" s="164">
        <v>56847</v>
      </c>
      <c r="M176" s="164" t="s">
        <v>784</v>
      </c>
      <c r="S176" s="164">
        <v>75000</v>
      </c>
      <c r="AA176" s="164">
        <v>75000</v>
      </c>
      <c r="AB176" s="164"/>
      <c r="AC176" s="164" t="s">
        <v>785</v>
      </c>
      <c r="AD176" s="164" t="s">
        <v>3405</v>
      </c>
      <c r="AE176" s="164" t="s">
        <v>787</v>
      </c>
      <c r="AG176" s="164" t="s">
        <v>67</v>
      </c>
      <c r="AH176" s="164" t="s">
        <v>788</v>
      </c>
      <c r="AI176" s="164" t="s">
        <v>70</v>
      </c>
      <c r="AJ176" s="164" t="s">
        <v>269</v>
      </c>
      <c r="AK176" s="164">
        <v>56847</v>
      </c>
      <c r="AL176" s="170">
        <v>0</v>
      </c>
      <c r="AM176" s="169">
        <f t="shared" si="6"/>
        <v>0</v>
      </c>
      <c r="AN176" s="169">
        <f t="shared" si="7"/>
        <v>0</v>
      </c>
      <c r="AO176" s="164" t="s">
        <v>69</v>
      </c>
      <c r="AP176" s="164" t="s">
        <v>69</v>
      </c>
      <c r="AQ176" s="164" t="s">
        <v>69</v>
      </c>
      <c r="AR176" s="164">
        <v>0</v>
      </c>
      <c r="AS176" s="164"/>
    </row>
    <row r="177" spans="1:45" ht="15" hidden="1" x14ac:dyDescent="0.2">
      <c r="A177" s="164" t="s">
        <v>3114</v>
      </c>
      <c r="B177" s="164">
        <v>1614</v>
      </c>
      <c r="C177" s="164" t="s">
        <v>125</v>
      </c>
      <c r="D177" s="164">
        <v>200300</v>
      </c>
      <c r="E177" s="164" t="s">
        <v>124</v>
      </c>
      <c r="F177" s="164">
        <v>1614</v>
      </c>
      <c r="G177" s="164" t="s">
        <v>125</v>
      </c>
      <c r="H177" s="164" t="s">
        <v>238</v>
      </c>
      <c r="I177" s="164" t="s">
        <v>83</v>
      </c>
      <c r="J177" s="164" t="s">
        <v>89</v>
      </c>
      <c r="K177" s="164" t="s">
        <v>83</v>
      </c>
      <c r="L177" s="164">
        <v>56848</v>
      </c>
      <c r="M177" s="164" t="s">
        <v>789</v>
      </c>
      <c r="AB177" s="167">
        <v>30086</v>
      </c>
      <c r="AC177" s="164" t="s">
        <v>790</v>
      </c>
      <c r="AD177" s="164" t="s">
        <v>3406</v>
      </c>
      <c r="AE177" s="164" t="s">
        <v>792</v>
      </c>
      <c r="AG177" s="164" t="s">
        <v>94</v>
      </c>
      <c r="AH177" s="164" t="s">
        <v>793</v>
      </c>
      <c r="AI177" s="164" t="s">
        <v>83</v>
      </c>
      <c r="AJ177" s="164" t="s">
        <v>269</v>
      </c>
      <c r="AK177" s="164">
        <v>56848</v>
      </c>
      <c r="AL177" s="170">
        <v>0</v>
      </c>
      <c r="AM177" s="169">
        <f t="shared" si="6"/>
        <v>0</v>
      </c>
      <c r="AN177" s="169">
        <f t="shared" si="7"/>
        <v>0</v>
      </c>
      <c r="AO177" s="164">
        <v>0</v>
      </c>
      <c r="AP177" s="164">
        <v>0</v>
      </c>
      <c r="AQ177" s="164">
        <v>0</v>
      </c>
      <c r="AR177" s="164">
        <v>0</v>
      </c>
      <c r="AS177" s="164"/>
    </row>
    <row r="178" spans="1:45" ht="15" hidden="1" x14ac:dyDescent="0.2">
      <c r="A178" s="164" t="s">
        <v>3114</v>
      </c>
      <c r="B178" s="164">
        <v>1614</v>
      </c>
      <c r="C178" s="164" t="s">
        <v>125</v>
      </c>
      <c r="D178" s="164">
        <v>200300</v>
      </c>
      <c r="E178" s="164" t="s">
        <v>124</v>
      </c>
      <c r="F178" s="164">
        <v>1614</v>
      </c>
      <c r="G178" s="164" t="s">
        <v>125</v>
      </c>
      <c r="H178" s="164" t="s">
        <v>72</v>
      </c>
      <c r="I178" s="164" t="s">
        <v>83</v>
      </c>
      <c r="J178" s="164" t="s">
        <v>89</v>
      </c>
      <c r="K178" s="164" t="s">
        <v>83</v>
      </c>
      <c r="L178" s="164">
        <v>56849</v>
      </c>
      <c r="M178" s="164" t="s">
        <v>794</v>
      </c>
      <c r="AB178" s="167">
        <v>99269</v>
      </c>
      <c r="AC178" s="164" t="s">
        <v>795</v>
      </c>
      <c r="AD178" s="164" t="s">
        <v>3407</v>
      </c>
      <c r="AE178" s="164" t="s">
        <v>797</v>
      </c>
      <c r="AG178" s="164" t="s">
        <v>94</v>
      </c>
      <c r="AH178" s="164" t="s">
        <v>795</v>
      </c>
      <c r="AI178" s="164" t="s">
        <v>83</v>
      </c>
      <c r="AJ178" s="164" t="s">
        <v>269</v>
      </c>
      <c r="AK178" s="164">
        <v>56849</v>
      </c>
      <c r="AL178" s="170">
        <v>0</v>
      </c>
      <c r="AM178" s="169">
        <f t="shared" si="6"/>
        <v>0</v>
      </c>
      <c r="AN178" s="169">
        <f t="shared" si="7"/>
        <v>0</v>
      </c>
      <c r="AO178" s="164">
        <v>0</v>
      </c>
      <c r="AP178" s="164">
        <v>0</v>
      </c>
      <c r="AQ178" s="164">
        <v>0</v>
      </c>
      <c r="AR178" s="164">
        <v>0</v>
      </c>
      <c r="AS178" s="164"/>
    </row>
    <row r="179" spans="1:45" ht="15" hidden="1" x14ac:dyDescent="0.2">
      <c r="A179" s="164" t="s">
        <v>3114</v>
      </c>
      <c r="B179" s="164">
        <v>2116</v>
      </c>
      <c r="C179" s="164" t="s">
        <v>3115</v>
      </c>
      <c r="D179" s="164">
        <v>100000</v>
      </c>
      <c r="E179" s="164" t="s">
        <v>57</v>
      </c>
      <c r="F179" s="164">
        <v>211611</v>
      </c>
      <c r="G179" s="164" t="s">
        <v>71</v>
      </c>
      <c r="H179" s="164" t="s">
        <v>293</v>
      </c>
      <c r="I179" s="164" t="s">
        <v>73</v>
      </c>
      <c r="J179" s="164" t="s">
        <v>61</v>
      </c>
      <c r="K179" s="164" t="s">
        <v>62</v>
      </c>
      <c r="L179" s="164">
        <v>56850</v>
      </c>
      <c r="M179" s="164" t="s">
        <v>3408</v>
      </c>
      <c r="N179" s="164">
        <v>4</v>
      </c>
      <c r="O179" s="164">
        <v>315289</v>
      </c>
      <c r="P179" s="164">
        <v>64558</v>
      </c>
      <c r="Q179" s="164">
        <v>38912</v>
      </c>
      <c r="S179" s="164">
        <v>197800</v>
      </c>
      <c r="T179" s="164">
        <v>12840</v>
      </c>
      <c r="AA179" s="168">
        <v>629399</v>
      </c>
      <c r="AB179" s="167">
        <v>418759</v>
      </c>
      <c r="AC179" s="164" t="s">
        <v>3409</v>
      </c>
      <c r="AD179" s="164" t="s">
        <v>3410</v>
      </c>
      <c r="AE179" s="164" t="s">
        <v>3411</v>
      </c>
      <c r="AG179" s="164" t="s">
        <v>94</v>
      </c>
      <c r="AH179" s="164" t="s">
        <v>3412</v>
      </c>
      <c r="AI179" s="164" t="s">
        <v>70</v>
      </c>
      <c r="AJ179" s="164" t="s">
        <v>177</v>
      </c>
      <c r="AK179" s="164" t="e">
        <v>#N/A</v>
      </c>
      <c r="AL179" s="170">
        <v>1</v>
      </c>
      <c r="AM179" s="169">
        <f t="shared" si="6"/>
        <v>629399</v>
      </c>
      <c r="AN179" s="169">
        <f t="shared" si="7"/>
        <v>418759</v>
      </c>
      <c r="AO179" s="164" t="s">
        <v>79</v>
      </c>
      <c r="AP179" s="164" t="s">
        <v>1014</v>
      </c>
      <c r="AQ179" s="164" t="s">
        <v>81</v>
      </c>
      <c r="AR179" s="164">
        <v>0</v>
      </c>
      <c r="AS179" s="164"/>
    </row>
    <row r="180" spans="1:45" ht="15" hidden="1" x14ac:dyDescent="0.2">
      <c r="A180" s="164" t="s">
        <v>3114</v>
      </c>
      <c r="B180" s="164">
        <v>2111</v>
      </c>
      <c r="C180" s="164" t="s">
        <v>799</v>
      </c>
      <c r="D180" s="164">
        <v>700033</v>
      </c>
      <c r="E180" s="164" t="s">
        <v>798</v>
      </c>
      <c r="F180" s="164">
        <v>2111</v>
      </c>
      <c r="G180" s="164" t="s">
        <v>799</v>
      </c>
      <c r="H180" s="164" t="s">
        <v>238</v>
      </c>
      <c r="I180" s="164" t="s">
        <v>127</v>
      </c>
      <c r="J180" s="164" t="s">
        <v>61</v>
      </c>
      <c r="K180" s="164" t="s">
        <v>62</v>
      </c>
      <c r="L180" s="164">
        <v>56851</v>
      </c>
      <c r="M180" s="164" t="s">
        <v>800</v>
      </c>
      <c r="S180" s="164">
        <v>500000</v>
      </c>
      <c r="AA180" s="164">
        <v>500000</v>
      </c>
      <c r="AB180" s="164"/>
      <c r="AC180" s="164" t="s">
        <v>801</v>
      </c>
      <c r="AD180" s="164" t="s">
        <v>3413</v>
      </c>
      <c r="AE180" s="164" t="s">
        <v>803</v>
      </c>
      <c r="AG180" s="164" t="s">
        <v>94</v>
      </c>
      <c r="AH180" s="164" t="s">
        <v>69</v>
      </c>
      <c r="AI180" s="164" t="s">
        <v>179</v>
      </c>
      <c r="AJ180" s="164" t="s">
        <v>269</v>
      </c>
      <c r="AK180" s="164">
        <v>56851</v>
      </c>
      <c r="AL180" s="170">
        <v>0.1</v>
      </c>
      <c r="AM180" s="169">
        <f t="shared" si="6"/>
        <v>50000</v>
      </c>
      <c r="AN180" s="169">
        <f t="shared" si="7"/>
        <v>0</v>
      </c>
      <c r="AO180" s="164" t="s">
        <v>634</v>
      </c>
      <c r="AP180" s="164" t="s">
        <v>635</v>
      </c>
      <c r="AQ180" s="164" t="s">
        <v>156</v>
      </c>
      <c r="AR180" s="164">
        <v>0</v>
      </c>
      <c r="AS180" s="164"/>
    </row>
    <row r="181" spans="1:45" ht="15" hidden="1" x14ac:dyDescent="0.2">
      <c r="A181" s="164" t="s">
        <v>3114</v>
      </c>
      <c r="B181" s="164">
        <v>1317</v>
      </c>
      <c r="C181" s="164" t="s">
        <v>492</v>
      </c>
      <c r="D181" s="164">
        <v>720000</v>
      </c>
      <c r="E181" s="164" t="s">
        <v>491</v>
      </c>
      <c r="F181" s="164">
        <v>1317</v>
      </c>
      <c r="G181" s="164" t="s">
        <v>492</v>
      </c>
      <c r="H181" s="164" t="s">
        <v>59</v>
      </c>
      <c r="I181" s="164" t="s">
        <v>83</v>
      </c>
      <c r="J181" s="164" t="s">
        <v>61</v>
      </c>
      <c r="K181" s="164" t="s">
        <v>83</v>
      </c>
      <c r="L181" s="164">
        <v>56852</v>
      </c>
      <c r="M181" s="164" t="s">
        <v>3414</v>
      </c>
      <c r="X181" s="164">
        <v>310000</v>
      </c>
      <c r="AA181" s="168">
        <v>310000</v>
      </c>
      <c r="AC181" s="164" t="s">
        <v>3415</v>
      </c>
      <c r="AD181" s="164" t="s">
        <v>3416</v>
      </c>
      <c r="AE181" s="164" t="s">
        <v>3417</v>
      </c>
      <c r="AG181" s="164" t="s">
        <v>94</v>
      </c>
      <c r="AH181" s="164" t="s">
        <v>352</v>
      </c>
      <c r="AI181" s="164" t="s">
        <v>83</v>
      </c>
      <c r="AJ181" s="164" t="s">
        <v>177</v>
      </c>
      <c r="AK181" s="164">
        <v>56852</v>
      </c>
      <c r="AL181" s="170">
        <v>0</v>
      </c>
      <c r="AM181" s="169">
        <f t="shared" si="6"/>
        <v>0</v>
      </c>
      <c r="AN181" s="169">
        <f t="shared" si="7"/>
        <v>0</v>
      </c>
      <c r="AO181" s="164" t="s">
        <v>69</v>
      </c>
      <c r="AP181" s="164" t="s">
        <v>69</v>
      </c>
      <c r="AQ181" s="164" t="s">
        <v>69</v>
      </c>
      <c r="AR181" s="164">
        <v>0</v>
      </c>
      <c r="AS181" s="164"/>
    </row>
    <row r="182" spans="1:45" ht="15" hidden="1" x14ac:dyDescent="0.2">
      <c r="A182" s="164" t="s">
        <v>3114</v>
      </c>
      <c r="B182" s="164">
        <v>1317</v>
      </c>
      <c r="C182" s="164" t="s">
        <v>492</v>
      </c>
      <c r="D182" s="164">
        <v>720000</v>
      </c>
      <c r="E182" s="164" t="s">
        <v>491</v>
      </c>
      <c r="F182" s="164">
        <v>1317</v>
      </c>
      <c r="G182" s="164" t="s">
        <v>492</v>
      </c>
      <c r="H182" s="164" t="s">
        <v>465</v>
      </c>
      <c r="I182" s="164" t="s">
        <v>83</v>
      </c>
      <c r="J182" s="164" t="s">
        <v>61</v>
      </c>
      <c r="K182" s="164" t="s">
        <v>83</v>
      </c>
      <c r="L182" s="164">
        <v>56853</v>
      </c>
      <c r="M182" s="164" t="s">
        <v>3418</v>
      </c>
      <c r="X182" s="164">
        <v>50000</v>
      </c>
      <c r="AA182" s="168">
        <v>50000</v>
      </c>
      <c r="AC182" s="164" t="s">
        <v>3419</v>
      </c>
      <c r="AD182" s="164" t="s">
        <v>3420</v>
      </c>
      <c r="AE182" s="164" t="s">
        <v>3421</v>
      </c>
      <c r="AG182" s="164" t="s">
        <v>94</v>
      </c>
      <c r="AH182" s="164" t="s">
        <v>352</v>
      </c>
      <c r="AI182" s="164" t="s">
        <v>83</v>
      </c>
      <c r="AJ182" s="164" t="s">
        <v>177</v>
      </c>
      <c r="AK182" s="164">
        <v>56853</v>
      </c>
      <c r="AL182" s="170">
        <v>0</v>
      </c>
      <c r="AM182" s="169">
        <f t="shared" si="6"/>
        <v>0</v>
      </c>
      <c r="AN182" s="169">
        <f t="shared" si="7"/>
        <v>0</v>
      </c>
      <c r="AO182" s="164" t="s">
        <v>69</v>
      </c>
      <c r="AP182" s="164" t="s">
        <v>69</v>
      </c>
      <c r="AQ182" s="164" t="s">
        <v>69</v>
      </c>
      <c r="AR182" s="164">
        <v>0</v>
      </c>
      <c r="AS182" s="164"/>
    </row>
    <row r="183" spans="1:45" ht="15" hidden="1" x14ac:dyDescent="0.2">
      <c r="A183" s="164" t="s">
        <v>3114</v>
      </c>
      <c r="B183" s="164">
        <v>2116</v>
      </c>
      <c r="C183" s="164" t="s">
        <v>3115</v>
      </c>
      <c r="D183" s="164">
        <v>100000</v>
      </c>
      <c r="E183" s="164" t="s">
        <v>57</v>
      </c>
      <c r="F183" s="164">
        <v>211611</v>
      </c>
      <c r="G183" s="164" t="s">
        <v>71</v>
      </c>
      <c r="H183" s="164" t="s">
        <v>83</v>
      </c>
      <c r="I183" s="164" t="s">
        <v>73</v>
      </c>
      <c r="J183" s="164" t="s">
        <v>239</v>
      </c>
      <c r="K183" s="164" t="s">
        <v>493</v>
      </c>
      <c r="L183" s="164">
        <v>56854</v>
      </c>
      <c r="M183" s="164" t="s">
        <v>805</v>
      </c>
      <c r="N183" s="164">
        <v>3.92</v>
      </c>
      <c r="O183" s="164">
        <v>160338</v>
      </c>
      <c r="P183" s="164">
        <v>7770</v>
      </c>
      <c r="Q183" s="164">
        <v>11182</v>
      </c>
      <c r="AA183" s="168">
        <v>179290</v>
      </c>
      <c r="AC183" s="164" t="s">
        <v>806</v>
      </c>
      <c r="AD183" s="164" t="s">
        <v>242</v>
      </c>
      <c r="AE183" s="164" t="s">
        <v>807</v>
      </c>
      <c r="AG183" s="164" t="s">
        <v>94</v>
      </c>
      <c r="AH183" s="164" t="s">
        <v>808</v>
      </c>
      <c r="AI183" s="164" t="s">
        <v>83</v>
      </c>
      <c r="AJ183" s="164" t="s">
        <v>269</v>
      </c>
      <c r="AK183" s="164">
        <v>56854</v>
      </c>
      <c r="AL183" s="170">
        <v>0</v>
      </c>
      <c r="AM183" s="169">
        <f t="shared" si="6"/>
        <v>0</v>
      </c>
      <c r="AN183" s="169">
        <f t="shared" si="7"/>
        <v>0</v>
      </c>
      <c r="AO183" s="164">
        <v>0</v>
      </c>
      <c r="AP183" s="164">
        <v>0</v>
      </c>
      <c r="AQ183" s="164">
        <v>0</v>
      </c>
      <c r="AR183" s="164">
        <v>0</v>
      </c>
      <c r="AS183" s="164"/>
    </row>
    <row r="184" spans="1:45" ht="15" hidden="1" x14ac:dyDescent="0.2">
      <c r="A184" s="164" t="s">
        <v>3114</v>
      </c>
      <c r="B184" s="164">
        <v>1317</v>
      </c>
      <c r="C184" s="164" t="s">
        <v>492</v>
      </c>
      <c r="D184" s="164">
        <v>720000</v>
      </c>
      <c r="E184" s="164" t="s">
        <v>491</v>
      </c>
      <c r="F184" s="164">
        <v>1317</v>
      </c>
      <c r="G184" s="164" t="s">
        <v>492</v>
      </c>
      <c r="H184" s="164" t="s">
        <v>293</v>
      </c>
      <c r="I184" s="164" t="s">
        <v>83</v>
      </c>
      <c r="J184" s="164" t="s">
        <v>89</v>
      </c>
      <c r="K184" s="164" t="s">
        <v>83</v>
      </c>
      <c r="L184" s="164">
        <v>56855</v>
      </c>
      <c r="M184" s="164" t="s">
        <v>809</v>
      </c>
      <c r="AB184" s="167">
        <v>9700085</v>
      </c>
      <c r="AC184" s="164" t="s">
        <v>810</v>
      </c>
      <c r="AD184" s="164" t="s">
        <v>811</v>
      </c>
      <c r="AE184" s="164" t="s">
        <v>810</v>
      </c>
      <c r="AG184" s="164" t="s">
        <v>94</v>
      </c>
      <c r="AH184" s="164" t="s">
        <v>352</v>
      </c>
      <c r="AI184" s="164" t="s">
        <v>83</v>
      </c>
      <c r="AJ184" s="164" t="s">
        <v>269</v>
      </c>
      <c r="AK184" s="164">
        <v>56855</v>
      </c>
      <c r="AL184" s="170">
        <v>0</v>
      </c>
      <c r="AM184" s="169">
        <f t="shared" si="6"/>
        <v>0</v>
      </c>
      <c r="AN184" s="169">
        <f t="shared" si="7"/>
        <v>0</v>
      </c>
      <c r="AO184" s="164">
        <v>0</v>
      </c>
      <c r="AP184" s="164">
        <v>0</v>
      </c>
      <c r="AQ184" s="164">
        <v>0</v>
      </c>
      <c r="AR184" s="164">
        <v>0</v>
      </c>
      <c r="AS184" s="164"/>
    </row>
    <row r="185" spans="1:45" ht="15" hidden="1" x14ac:dyDescent="0.2">
      <c r="A185" s="164" t="s">
        <v>3114</v>
      </c>
      <c r="B185" s="164">
        <v>1317</v>
      </c>
      <c r="C185" s="164" t="s">
        <v>492</v>
      </c>
      <c r="D185" s="164">
        <v>720000</v>
      </c>
      <c r="E185" s="164" t="s">
        <v>491</v>
      </c>
      <c r="F185" s="164">
        <v>1317</v>
      </c>
      <c r="G185" s="164" t="s">
        <v>492</v>
      </c>
      <c r="H185" s="164" t="s">
        <v>278</v>
      </c>
      <c r="I185" s="164" t="s">
        <v>83</v>
      </c>
      <c r="J185" s="164" t="s">
        <v>134</v>
      </c>
      <c r="K185" s="164" t="s">
        <v>83</v>
      </c>
      <c r="L185" s="164">
        <v>56856</v>
      </c>
      <c r="M185" s="164" t="s">
        <v>812</v>
      </c>
      <c r="AB185" s="167">
        <v>-791988</v>
      </c>
      <c r="AC185" s="164" t="s">
        <v>813</v>
      </c>
      <c r="AD185" s="164" t="s">
        <v>814</v>
      </c>
      <c r="AE185" s="164" t="s">
        <v>815</v>
      </c>
      <c r="AG185" s="164" t="s">
        <v>94</v>
      </c>
      <c r="AH185" s="164" t="s">
        <v>352</v>
      </c>
      <c r="AI185" s="164" t="s">
        <v>83</v>
      </c>
      <c r="AJ185" s="164" t="s">
        <v>269</v>
      </c>
      <c r="AK185" s="164">
        <v>56856</v>
      </c>
      <c r="AL185" s="170">
        <v>0</v>
      </c>
      <c r="AM185" s="169">
        <f t="shared" si="6"/>
        <v>0</v>
      </c>
      <c r="AN185" s="169">
        <f t="shared" si="7"/>
        <v>0</v>
      </c>
      <c r="AO185" s="164">
        <v>0</v>
      </c>
      <c r="AP185" s="164">
        <v>0</v>
      </c>
      <c r="AQ185" s="164">
        <v>0</v>
      </c>
      <c r="AR185" s="164">
        <v>0</v>
      </c>
      <c r="AS185" s="164"/>
    </row>
    <row r="186" spans="1:45" ht="15" hidden="1" x14ac:dyDescent="0.2">
      <c r="A186" s="164" t="s">
        <v>3063</v>
      </c>
      <c r="B186" s="164">
        <v>1316</v>
      </c>
      <c r="C186" s="164" t="s">
        <v>222</v>
      </c>
      <c r="D186" s="164">
        <v>100000</v>
      </c>
      <c r="E186" s="164" t="s">
        <v>57</v>
      </c>
      <c r="F186" s="164">
        <v>1316</v>
      </c>
      <c r="G186" s="164" t="s">
        <v>222</v>
      </c>
      <c r="H186" s="164" t="s">
        <v>238</v>
      </c>
      <c r="I186" s="164" t="s">
        <v>127</v>
      </c>
      <c r="J186" s="164" t="s">
        <v>61</v>
      </c>
      <c r="K186" s="164" t="s">
        <v>271</v>
      </c>
      <c r="L186" s="164">
        <v>56857</v>
      </c>
      <c r="M186" s="164" t="s">
        <v>816</v>
      </c>
      <c r="N186" s="164">
        <v>1</v>
      </c>
      <c r="O186" s="164">
        <v>147212</v>
      </c>
      <c r="P186" s="164">
        <v>28776</v>
      </c>
      <c r="Q186" s="164">
        <v>11575</v>
      </c>
      <c r="AA186" s="164">
        <v>187563</v>
      </c>
      <c r="AB186" s="164"/>
      <c r="AC186" s="164" t="s">
        <v>817</v>
      </c>
      <c r="AD186" s="164" t="s">
        <v>818</v>
      </c>
      <c r="AE186" s="164" t="s">
        <v>819</v>
      </c>
      <c r="AG186" s="164" t="s">
        <v>67</v>
      </c>
      <c r="AH186" s="164" t="s">
        <v>820</v>
      </c>
      <c r="AI186" s="164" t="s">
        <v>70</v>
      </c>
      <c r="AJ186" s="164" t="s">
        <v>269</v>
      </c>
      <c r="AK186" s="164">
        <v>56857</v>
      </c>
      <c r="AL186" s="170">
        <v>0</v>
      </c>
      <c r="AM186" s="169">
        <f t="shared" si="6"/>
        <v>0</v>
      </c>
      <c r="AN186" s="169">
        <f t="shared" si="7"/>
        <v>0</v>
      </c>
      <c r="AO186" s="164" t="s">
        <v>69</v>
      </c>
      <c r="AP186" s="164" t="s">
        <v>69</v>
      </c>
      <c r="AQ186" s="164" t="s">
        <v>69</v>
      </c>
      <c r="AR186" s="164">
        <v>0</v>
      </c>
      <c r="AS186" s="164"/>
    </row>
    <row r="187" spans="1:45" ht="15" hidden="1" x14ac:dyDescent="0.2">
      <c r="A187" s="164" t="s">
        <v>3114</v>
      </c>
      <c r="B187" s="164">
        <v>1317</v>
      </c>
      <c r="C187" s="164" t="s">
        <v>492</v>
      </c>
      <c r="D187" s="164">
        <v>720009</v>
      </c>
      <c r="E187" s="164" t="s">
        <v>821</v>
      </c>
      <c r="F187" s="164">
        <v>1317</v>
      </c>
      <c r="G187" s="164" t="s">
        <v>492</v>
      </c>
      <c r="H187" s="164" t="s">
        <v>302</v>
      </c>
      <c r="I187" s="164" t="s">
        <v>83</v>
      </c>
      <c r="J187" s="164" t="s">
        <v>134</v>
      </c>
      <c r="K187" s="164" t="s">
        <v>83</v>
      </c>
      <c r="L187" s="164">
        <v>56858</v>
      </c>
      <c r="M187" s="164" t="s">
        <v>822</v>
      </c>
      <c r="AB187" s="167">
        <v>-8662355</v>
      </c>
      <c r="AC187" s="164" t="s">
        <v>823</v>
      </c>
      <c r="AD187" s="164" t="s">
        <v>824</v>
      </c>
      <c r="AE187" s="164" t="s">
        <v>823</v>
      </c>
      <c r="AG187" s="164" t="s">
        <v>94</v>
      </c>
      <c r="AH187" s="164" t="s">
        <v>352</v>
      </c>
      <c r="AI187" s="164" t="s">
        <v>83</v>
      </c>
      <c r="AJ187" s="164" t="s">
        <v>269</v>
      </c>
      <c r="AK187" s="164">
        <v>56858</v>
      </c>
      <c r="AL187" s="170">
        <v>0</v>
      </c>
      <c r="AM187" s="169">
        <f t="shared" si="6"/>
        <v>0</v>
      </c>
      <c r="AN187" s="169">
        <f t="shared" si="7"/>
        <v>0</v>
      </c>
      <c r="AO187" s="164">
        <v>0</v>
      </c>
      <c r="AP187" s="164">
        <v>0</v>
      </c>
      <c r="AQ187" s="164">
        <v>0</v>
      </c>
      <c r="AR187" s="164">
        <v>0</v>
      </c>
      <c r="AS187" s="164"/>
    </row>
    <row r="188" spans="1:45" ht="15" hidden="1" x14ac:dyDescent="0.2">
      <c r="A188" s="164" t="s">
        <v>3114</v>
      </c>
      <c r="B188" s="164">
        <v>1317</v>
      </c>
      <c r="C188" s="164" t="s">
        <v>492</v>
      </c>
      <c r="D188" s="164">
        <v>720000</v>
      </c>
      <c r="E188" s="164" t="s">
        <v>491</v>
      </c>
      <c r="F188" s="164">
        <v>1317</v>
      </c>
      <c r="G188" s="164" t="s">
        <v>492</v>
      </c>
      <c r="H188" s="164" t="s">
        <v>411</v>
      </c>
      <c r="I188" s="164" t="s">
        <v>83</v>
      </c>
      <c r="J188" s="164" t="s">
        <v>134</v>
      </c>
      <c r="K188" s="164" t="s">
        <v>83</v>
      </c>
      <c r="L188" s="164">
        <v>56859</v>
      </c>
      <c r="M188" s="164" t="s">
        <v>825</v>
      </c>
      <c r="AB188" s="167">
        <v>-330000</v>
      </c>
      <c r="AC188" s="164" t="s">
        <v>826</v>
      </c>
      <c r="AD188" s="164" t="s">
        <v>827</v>
      </c>
      <c r="AE188" s="164" t="s">
        <v>828</v>
      </c>
      <c r="AG188" s="164" t="s">
        <v>94</v>
      </c>
      <c r="AH188" s="164" t="s">
        <v>352</v>
      </c>
      <c r="AI188" s="164" t="s">
        <v>83</v>
      </c>
      <c r="AJ188" s="164" t="s">
        <v>269</v>
      </c>
      <c r="AK188" s="164">
        <v>56859</v>
      </c>
      <c r="AL188" s="170">
        <v>0</v>
      </c>
      <c r="AM188" s="169">
        <f t="shared" si="6"/>
        <v>0</v>
      </c>
      <c r="AN188" s="169">
        <f t="shared" si="7"/>
        <v>0</v>
      </c>
      <c r="AO188" s="164">
        <v>0</v>
      </c>
      <c r="AP188" s="164">
        <v>0</v>
      </c>
      <c r="AQ188" s="164">
        <v>0</v>
      </c>
      <c r="AR188" s="164">
        <v>0</v>
      </c>
      <c r="AS188" s="164"/>
    </row>
    <row r="189" spans="1:45" ht="15" hidden="1" x14ac:dyDescent="0.2">
      <c r="A189" s="164" t="s">
        <v>3114</v>
      </c>
      <c r="B189" s="164">
        <v>1317</v>
      </c>
      <c r="C189" s="164" t="s">
        <v>492</v>
      </c>
      <c r="D189" s="164">
        <v>720009</v>
      </c>
      <c r="E189" s="164" t="s">
        <v>821</v>
      </c>
      <c r="F189" s="164">
        <v>1317</v>
      </c>
      <c r="G189" s="164" t="s">
        <v>492</v>
      </c>
      <c r="H189" s="164" t="s">
        <v>411</v>
      </c>
      <c r="I189" s="164" t="s">
        <v>83</v>
      </c>
      <c r="J189" s="164" t="s">
        <v>89</v>
      </c>
      <c r="K189" s="164" t="s">
        <v>83</v>
      </c>
      <c r="L189" s="164">
        <v>56860</v>
      </c>
      <c r="M189" s="164" t="s">
        <v>829</v>
      </c>
      <c r="AB189" s="167">
        <v>330000</v>
      </c>
      <c r="AC189" s="164" t="s">
        <v>830</v>
      </c>
      <c r="AD189" s="164" t="s">
        <v>827</v>
      </c>
      <c r="AE189" s="164" t="s">
        <v>831</v>
      </c>
      <c r="AG189" s="164" t="s">
        <v>94</v>
      </c>
      <c r="AH189" s="164" t="s">
        <v>352</v>
      </c>
      <c r="AI189" s="164" t="s">
        <v>83</v>
      </c>
      <c r="AJ189" s="164" t="s">
        <v>269</v>
      </c>
      <c r="AK189" s="164">
        <v>56860</v>
      </c>
      <c r="AL189" s="170">
        <v>0</v>
      </c>
      <c r="AM189" s="169">
        <f t="shared" si="6"/>
        <v>0</v>
      </c>
      <c r="AN189" s="169">
        <f t="shared" si="7"/>
        <v>0</v>
      </c>
      <c r="AO189" s="164">
        <v>0</v>
      </c>
      <c r="AP189" s="164">
        <v>0</v>
      </c>
      <c r="AQ189" s="164">
        <v>0</v>
      </c>
      <c r="AR189" s="164">
        <v>0</v>
      </c>
      <c r="AS189" s="164"/>
    </row>
    <row r="190" spans="1:45" ht="15" hidden="1" x14ac:dyDescent="0.2">
      <c r="A190" s="164" t="s">
        <v>232</v>
      </c>
      <c r="B190" s="164">
        <v>1914</v>
      </c>
      <c r="C190" s="164" t="s">
        <v>318</v>
      </c>
      <c r="D190" s="164">
        <v>100000</v>
      </c>
      <c r="E190" s="164" t="s">
        <v>57</v>
      </c>
      <c r="F190" s="164">
        <v>1914</v>
      </c>
      <c r="G190" s="164" t="s">
        <v>318</v>
      </c>
      <c r="H190" s="164" t="s">
        <v>832</v>
      </c>
      <c r="I190" s="164" t="s">
        <v>60</v>
      </c>
      <c r="J190" s="164" t="s">
        <v>134</v>
      </c>
      <c r="K190" s="164" t="s">
        <v>83</v>
      </c>
      <c r="L190" s="164">
        <v>56861</v>
      </c>
      <c r="M190" s="164" t="s">
        <v>833</v>
      </c>
      <c r="AB190" s="167">
        <v>-48500</v>
      </c>
      <c r="AC190" s="164" t="s">
        <v>834</v>
      </c>
      <c r="AD190" s="164" t="s">
        <v>835</v>
      </c>
      <c r="AE190" s="164" t="s">
        <v>836</v>
      </c>
      <c r="AG190" s="164" t="s">
        <v>94</v>
      </c>
      <c r="AH190" s="164" t="s">
        <v>837</v>
      </c>
      <c r="AI190" s="164" t="s">
        <v>83</v>
      </c>
      <c r="AJ190" s="164" t="s">
        <v>269</v>
      </c>
      <c r="AK190" s="164">
        <v>56861</v>
      </c>
      <c r="AL190" s="170">
        <v>0</v>
      </c>
      <c r="AM190" s="169">
        <f t="shared" si="6"/>
        <v>0</v>
      </c>
      <c r="AN190" s="169">
        <f t="shared" si="7"/>
        <v>0</v>
      </c>
      <c r="AO190" s="164">
        <v>0</v>
      </c>
      <c r="AP190" s="164">
        <v>0</v>
      </c>
      <c r="AQ190" s="164">
        <v>0</v>
      </c>
      <c r="AR190" s="164">
        <v>0</v>
      </c>
      <c r="AS190" s="164"/>
    </row>
    <row r="191" spans="1:45" ht="15" hidden="1" x14ac:dyDescent="0.2">
      <c r="A191" s="164" t="s">
        <v>232</v>
      </c>
      <c r="B191" s="164">
        <v>1913</v>
      </c>
      <c r="C191" s="164" t="s">
        <v>399</v>
      </c>
      <c r="D191" s="164">
        <v>200227</v>
      </c>
      <c r="E191" s="164" t="s">
        <v>398</v>
      </c>
      <c r="F191" s="164">
        <v>1913</v>
      </c>
      <c r="G191" s="164" t="s">
        <v>399</v>
      </c>
      <c r="H191" s="164" t="s">
        <v>335</v>
      </c>
      <c r="I191" s="164" t="s">
        <v>83</v>
      </c>
      <c r="J191" s="164" t="s">
        <v>89</v>
      </c>
      <c r="K191" s="164" t="s">
        <v>83</v>
      </c>
      <c r="L191" s="164">
        <v>56863</v>
      </c>
      <c r="M191" s="164" t="s">
        <v>838</v>
      </c>
      <c r="AB191" s="167">
        <v>1284412</v>
      </c>
      <c r="AC191" s="164" t="s">
        <v>839</v>
      </c>
      <c r="AD191" s="164" t="s">
        <v>3422</v>
      </c>
      <c r="AE191" s="164" t="s">
        <v>841</v>
      </c>
      <c r="AG191" s="164" t="s">
        <v>94</v>
      </c>
      <c r="AH191" s="164" t="s">
        <v>842</v>
      </c>
      <c r="AI191" s="164" t="s">
        <v>83</v>
      </c>
      <c r="AJ191" s="164" t="s">
        <v>269</v>
      </c>
      <c r="AK191" s="164">
        <v>56863</v>
      </c>
      <c r="AL191" s="170">
        <v>0</v>
      </c>
      <c r="AM191" s="169">
        <f t="shared" si="6"/>
        <v>0</v>
      </c>
      <c r="AN191" s="169">
        <f t="shared" si="7"/>
        <v>0</v>
      </c>
      <c r="AO191" s="164">
        <v>0</v>
      </c>
      <c r="AP191" s="164">
        <v>0</v>
      </c>
      <c r="AQ191" s="164">
        <v>0</v>
      </c>
      <c r="AR191" s="164">
        <v>0</v>
      </c>
      <c r="AS191" s="164"/>
    </row>
    <row r="192" spans="1:45" ht="15" hidden="1" x14ac:dyDescent="0.2">
      <c r="A192" s="164" t="s">
        <v>232</v>
      </c>
      <c r="B192" s="164">
        <v>1914</v>
      </c>
      <c r="C192" s="164" t="s">
        <v>318</v>
      </c>
      <c r="D192" s="164">
        <v>100000</v>
      </c>
      <c r="E192" s="164" t="s">
        <v>57</v>
      </c>
      <c r="F192" s="164">
        <v>1914</v>
      </c>
      <c r="G192" s="164" t="s">
        <v>318</v>
      </c>
      <c r="H192" s="164" t="s">
        <v>843</v>
      </c>
      <c r="I192" s="164" t="s">
        <v>60</v>
      </c>
      <c r="J192" s="164" t="s">
        <v>134</v>
      </c>
      <c r="K192" s="164" t="s">
        <v>83</v>
      </c>
      <c r="L192" s="164">
        <v>56864</v>
      </c>
      <c r="M192" s="164" t="s">
        <v>844</v>
      </c>
      <c r="AB192" s="167">
        <v>-891460</v>
      </c>
      <c r="AC192" s="164" t="s">
        <v>845</v>
      </c>
      <c r="AD192" s="164" t="s">
        <v>846</v>
      </c>
      <c r="AE192" s="164" t="s">
        <v>847</v>
      </c>
      <c r="AG192" s="164" t="s">
        <v>94</v>
      </c>
      <c r="AH192" s="164" t="s">
        <v>848</v>
      </c>
      <c r="AI192" s="164" t="s">
        <v>83</v>
      </c>
      <c r="AJ192" s="164" t="s">
        <v>269</v>
      </c>
      <c r="AK192" s="164">
        <v>56864</v>
      </c>
      <c r="AL192" s="170">
        <v>0</v>
      </c>
      <c r="AM192" s="169">
        <f t="shared" si="6"/>
        <v>0</v>
      </c>
      <c r="AN192" s="169">
        <f t="shared" si="7"/>
        <v>0</v>
      </c>
      <c r="AO192" s="164">
        <v>0</v>
      </c>
      <c r="AP192" s="164">
        <v>0</v>
      </c>
      <c r="AQ192" s="164">
        <v>0</v>
      </c>
      <c r="AR192" s="164">
        <v>0</v>
      </c>
      <c r="AS192" s="164"/>
    </row>
    <row r="193" spans="1:45" ht="15" hidden="1" x14ac:dyDescent="0.2">
      <c r="A193" s="164" t="s">
        <v>3114</v>
      </c>
      <c r="B193" s="164">
        <v>2113</v>
      </c>
      <c r="C193" s="164" t="s">
        <v>159</v>
      </c>
      <c r="D193" s="164">
        <v>100000</v>
      </c>
      <c r="E193" s="164" t="s">
        <v>57</v>
      </c>
      <c r="F193" s="164">
        <v>2113</v>
      </c>
      <c r="G193" s="164" t="s">
        <v>159</v>
      </c>
      <c r="H193" s="164" t="s">
        <v>449</v>
      </c>
      <c r="I193" s="164" t="s">
        <v>83</v>
      </c>
      <c r="J193" s="164" t="s">
        <v>61</v>
      </c>
      <c r="K193" s="164" t="s">
        <v>83</v>
      </c>
      <c r="L193" s="164">
        <v>56865</v>
      </c>
      <c r="M193" s="164" t="s">
        <v>3423</v>
      </c>
      <c r="N193" s="164">
        <v>1</v>
      </c>
      <c r="O193" s="164">
        <v>81732</v>
      </c>
      <c r="P193" s="164">
        <v>16400</v>
      </c>
      <c r="Q193" s="164">
        <v>9806</v>
      </c>
      <c r="AA193" s="168">
        <v>107938</v>
      </c>
      <c r="AC193" s="164" t="s">
        <v>3424</v>
      </c>
      <c r="AD193" s="164" t="s">
        <v>3425</v>
      </c>
      <c r="AE193" s="164" t="s">
        <v>3426</v>
      </c>
      <c r="AG193" s="164" t="s">
        <v>94</v>
      </c>
      <c r="AH193" s="164" t="s">
        <v>69</v>
      </c>
      <c r="AI193" s="164" t="s">
        <v>70</v>
      </c>
      <c r="AJ193" s="164" t="s">
        <v>177</v>
      </c>
      <c r="AK193" s="164" t="e">
        <v>#N/A</v>
      </c>
      <c r="AL193" s="170">
        <v>0</v>
      </c>
      <c r="AM193" s="169">
        <f t="shared" si="6"/>
        <v>0</v>
      </c>
      <c r="AN193" s="169">
        <f t="shared" si="7"/>
        <v>0</v>
      </c>
      <c r="AO193" s="164" t="s">
        <v>69</v>
      </c>
      <c r="AP193" s="164" t="s">
        <v>69</v>
      </c>
      <c r="AQ193" s="164" t="s">
        <v>69</v>
      </c>
      <c r="AR193" s="164">
        <v>0</v>
      </c>
      <c r="AS193" s="164"/>
    </row>
    <row r="194" spans="1:45" ht="15" hidden="1" x14ac:dyDescent="0.2">
      <c r="A194" s="164" t="s">
        <v>3114</v>
      </c>
      <c r="B194" s="164">
        <v>2113</v>
      </c>
      <c r="C194" s="164" t="s">
        <v>159</v>
      </c>
      <c r="D194" s="164">
        <v>100000</v>
      </c>
      <c r="E194" s="164" t="s">
        <v>57</v>
      </c>
      <c r="F194" s="164">
        <v>2113</v>
      </c>
      <c r="G194" s="164" t="s">
        <v>159</v>
      </c>
      <c r="H194" s="164" t="s">
        <v>245</v>
      </c>
      <c r="I194" s="164" t="s">
        <v>83</v>
      </c>
      <c r="J194" s="164" t="s">
        <v>61</v>
      </c>
      <c r="K194" s="164" t="s">
        <v>83</v>
      </c>
      <c r="L194" s="164">
        <v>56866</v>
      </c>
      <c r="M194" s="164" t="s">
        <v>859</v>
      </c>
      <c r="N194" s="164">
        <v>1</v>
      </c>
      <c r="O194" s="164">
        <v>69466</v>
      </c>
      <c r="P194" s="164">
        <v>15202</v>
      </c>
      <c r="Q194" s="164">
        <v>9476</v>
      </c>
      <c r="AA194" s="168">
        <v>94144</v>
      </c>
      <c r="AC194" s="164" t="s">
        <v>3427</v>
      </c>
      <c r="AD194" s="164" t="s">
        <v>3428</v>
      </c>
      <c r="AE194" s="164" t="s">
        <v>3429</v>
      </c>
      <c r="AG194" s="164" t="s">
        <v>67</v>
      </c>
      <c r="AH194" s="164" t="s">
        <v>3430</v>
      </c>
      <c r="AI194" s="164" t="s">
        <v>83</v>
      </c>
      <c r="AJ194" s="164" t="s">
        <v>177</v>
      </c>
      <c r="AK194" s="164" t="e">
        <v>#N/A</v>
      </c>
      <c r="AL194" s="170">
        <v>0</v>
      </c>
      <c r="AM194" s="169">
        <f t="shared" si="6"/>
        <v>0</v>
      </c>
      <c r="AN194" s="169">
        <f t="shared" si="7"/>
        <v>0</v>
      </c>
      <c r="AO194" s="164" t="s">
        <v>69</v>
      </c>
      <c r="AP194" s="164" t="s">
        <v>69</v>
      </c>
      <c r="AQ194" s="164" t="s">
        <v>69</v>
      </c>
      <c r="AR194" s="164">
        <v>0</v>
      </c>
      <c r="AS194" s="164"/>
    </row>
    <row r="195" spans="1:45" ht="15" hidden="1" x14ac:dyDescent="0.2">
      <c r="A195" s="164" t="s">
        <v>3114</v>
      </c>
      <c r="B195" s="164">
        <v>2113</v>
      </c>
      <c r="C195" s="164" t="s">
        <v>159</v>
      </c>
      <c r="D195" s="164">
        <v>100000</v>
      </c>
      <c r="E195" s="164" t="s">
        <v>57</v>
      </c>
      <c r="F195" s="164">
        <v>2113</v>
      </c>
      <c r="G195" s="164" t="s">
        <v>159</v>
      </c>
      <c r="H195" s="164" t="s">
        <v>59</v>
      </c>
      <c r="I195" s="164" t="s">
        <v>83</v>
      </c>
      <c r="J195" s="164" t="s">
        <v>61</v>
      </c>
      <c r="K195" s="164" t="s">
        <v>83</v>
      </c>
      <c r="L195" s="164">
        <v>56867</v>
      </c>
      <c r="M195" s="164" t="s">
        <v>849</v>
      </c>
      <c r="N195" s="164">
        <v>1</v>
      </c>
      <c r="O195" s="164">
        <v>69466</v>
      </c>
      <c r="P195" s="164">
        <v>17356</v>
      </c>
      <c r="Q195" s="164">
        <v>9476</v>
      </c>
      <c r="AA195" s="164">
        <v>96298</v>
      </c>
      <c r="AB195" s="164"/>
      <c r="AC195" s="164" t="s">
        <v>850</v>
      </c>
      <c r="AD195" s="164" t="s">
        <v>851</v>
      </c>
      <c r="AE195" s="164" t="s">
        <v>852</v>
      </c>
      <c r="AG195" s="164" t="s">
        <v>94</v>
      </c>
      <c r="AH195" s="164" t="s">
        <v>69</v>
      </c>
      <c r="AI195" s="164" t="s">
        <v>83</v>
      </c>
      <c r="AJ195" s="164" t="s">
        <v>269</v>
      </c>
      <c r="AK195" s="164">
        <v>56867</v>
      </c>
      <c r="AL195" s="170">
        <v>0</v>
      </c>
      <c r="AM195" s="169">
        <f t="shared" si="6"/>
        <v>0</v>
      </c>
      <c r="AN195" s="169">
        <f t="shared" si="7"/>
        <v>0</v>
      </c>
      <c r="AO195" s="164" t="s">
        <v>69</v>
      </c>
      <c r="AP195" s="164" t="s">
        <v>69</v>
      </c>
      <c r="AQ195" s="164" t="s">
        <v>69</v>
      </c>
      <c r="AR195" s="164">
        <v>0</v>
      </c>
      <c r="AS195" s="164"/>
    </row>
    <row r="196" spans="1:45" ht="15" hidden="1" x14ac:dyDescent="0.2">
      <c r="A196" s="164" t="s">
        <v>3114</v>
      </c>
      <c r="B196" s="164">
        <v>1614</v>
      </c>
      <c r="C196" s="164" t="s">
        <v>125</v>
      </c>
      <c r="D196" s="164">
        <v>200300</v>
      </c>
      <c r="E196" s="164" t="s">
        <v>124</v>
      </c>
      <c r="F196" s="164">
        <v>1614</v>
      </c>
      <c r="G196" s="164" t="s">
        <v>125</v>
      </c>
      <c r="H196" s="164" t="s">
        <v>238</v>
      </c>
      <c r="I196" s="164" t="s">
        <v>83</v>
      </c>
      <c r="J196" s="164" t="s">
        <v>61</v>
      </c>
      <c r="K196" s="164" t="s">
        <v>853</v>
      </c>
      <c r="L196" s="164">
        <v>56868</v>
      </c>
      <c r="M196" s="164" t="s">
        <v>854</v>
      </c>
      <c r="S196" s="164">
        <v>15000</v>
      </c>
      <c r="AA196" s="164">
        <v>15000</v>
      </c>
      <c r="AB196" s="164"/>
      <c r="AC196" s="164" t="s">
        <v>855</v>
      </c>
      <c r="AD196" s="164" t="s">
        <v>3431</v>
      </c>
      <c r="AE196" s="164" t="s">
        <v>857</v>
      </c>
      <c r="AG196" s="164" t="s">
        <v>67</v>
      </c>
      <c r="AH196" s="164" t="s">
        <v>858</v>
      </c>
      <c r="AI196" s="164" t="s">
        <v>83</v>
      </c>
      <c r="AJ196" s="164" t="s">
        <v>269</v>
      </c>
      <c r="AK196" s="164">
        <v>56868</v>
      </c>
      <c r="AL196" s="170">
        <v>0</v>
      </c>
      <c r="AM196" s="169">
        <f t="shared" si="6"/>
        <v>0</v>
      </c>
      <c r="AN196" s="169">
        <f t="shared" si="7"/>
        <v>0</v>
      </c>
      <c r="AO196" s="164" t="s">
        <v>69</v>
      </c>
      <c r="AP196" s="164" t="s">
        <v>69</v>
      </c>
      <c r="AQ196" s="164" t="s">
        <v>69</v>
      </c>
      <c r="AR196" s="164">
        <v>0</v>
      </c>
      <c r="AS196" s="164"/>
    </row>
    <row r="197" spans="1:45" ht="15" hidden="1" x14ac:dyDescent="0.2">
      <c r="A197" s="164" t="s">
        <v>3114</v>
      </c>
      <c r="B197" s="164">
        <v>2113</v>
      </c>
      <c r="C197" s="164" t="s">
        <v>159</v>
      </c>
      <c r="D197" s="164">
        <v>100000</v>
      </c>
      <c r="E197" s="164" t="s">
        <v>57</v>
      </c>
      <c r="F197" s="164">
        <v>2113</v>
      </c>
      <c r="G197" s="164" t="s">
        <v>159</v>
      </c>
      <c r="H197" s="164" t="s">
        <v>72</v>
      </c>
      <c r="I197" s="164" t="s">
        <v>83</v>
      </c>
      <c r="J197" s="164" t="s">
        <v>61</v>
      </c>
      <c r="K197" s="164" t="s">
        <v>83</v>
      </c>
      <c r="L197" s="164">
        <v>56869</v>
      </c>
      <c r="M197" s="164" t="s">
        <v>859</v>
      </c>
      <c r="N197" s="164">
        <v>1</v>
      </c>
      <c r="O197" s="164">
        <v>69466</v>
      </c>
      <c r="P197" s="164">
        <v>17356</v>
      </c>
      <c r="Q197" s="164">
        <v>9476</v>
      </c>
      <c r="AA197" s="164">
        <v>96298</v>
      </c>
      <c r="AB197" s="164"/>
      <c r="AC197" s="164" t="s">
        <v>860</v>
      </c>
      <c r="AD197" s="164" t="s">
        <v>861</v>
      </c>
      <c r="AE197" s="164" t="s">
        <v>862</v>
      </c>
      <c r="AG197" s="164" t="s">
        <v>94</v>
      </c>
      <c r="AH197" s="164" t="s">
        <v>69</v>
      </c>
      <c r="AI197" s="164" t="s">
        <v>70</v>
      </c>
      <c r="AJ197" s="164" t="s">
        <v>269</v>
      </c>
      <c r="AK197" s="164">
        <v>56869</v>
      </c>
      <c r="AL197" s="170">
        <v>0</v>
      </c>
      <c r="AM197" s="169">
        <f t="shared" si="6"/>
        <v>0</v>
      </c>
      <c r="AN197" s="169">
        <f t="shared" si="7"/>
        <v>0</v>
      </c>
      <c r="AO197" s="164" t="s">
        <v>69</v>
      </c>
      <c r="AP197" s="164" t="s">
        <v>69</v>
      </c>
      <c r="AQ197" s="164" t="s">
        <v>69</v>
      </c>
      <c r="AR197" s="164">
        <v>0</v>
      </c>
      <c r="AS197" s="164"/>
    </row>
    <row r="198" spans="1:45" ht="15" hidden="1" x14ac:dyDescent="0.2">
      <c r="A198" s="164" t="s">
        <v>3114</v>
      </c>
      <c r="B198" s="164">
        <v>1614</v>
      </c>
      <c r="C198" s="164" t="s">
        <v>125</v>
      </c>
      <c r="D198" s="164">
        <v>200300</v>
      </c>
      <c r="E198" s="164" t="s">
        <v>124</v>
      </c>
      <c r="F198" s="164">
        <v>1614</v>
      </c>
      <c r="G198" s="164" t="s">
        <v>125</v>
      </c>
      <c r="H198" s="164" t="s">
        <v>103</v>
      </c>
      <c r="I198" s="164" t="s">
        <v>83</v>
      </c>
      <c r="J198" s="164" t="s">
        <v>160</v>
      </c>
      <c r="K198" s="164" t="s">
        <v>853</v>
      </c>
      <c r="L198" s="164">
        <v>56870</v>
      </c>
      <c r="M198" s="164" t="s">
        <v>863</v>
      </c>
      <c r="S198" s="164">
        <v>160000</v>
      </c>
      <c r="AA198" s="164">
        <v>160000</v>
      </c>
      <c r="AB198" s="164"/>
      <c r="AC198" s="164" t="s">
        <v>864</v>
      </c>
      <c r="AD198" s="164" t="s">
        <v>3432</v>
      </c>
      <c r="AE198" s="164" t="s">
        <v>866</v>
      </c>
      <c r="AG198" s="164" t="s">
        <v>67</v>
      </c>
      <c r="AH198" s="164" t="s">
        <v>867</v>
      </c>
      <c r="AI198" s="164" t="s">
        <v>83</v>
      </c>
      <c r="AJ198" s="164" t="s">
        <v>269</v>
      </c>
      <c r="AK198" s="164">
        <v>56870</v>
      </c>
      <c r="AL198" s="170">
        <v>0</v>
      </c>
      <c r="AM198" s="169">
        <f t="shared" si="6"/>
        <v>0</v>
      </c>
      <c r="AN198" s="169">
        <f t="shared" si="7"/>
        <v>0</v>
      </c>
      <c r="AO198" s="164" t="s">
        <v>69</v>
      </c>
      <c r="AP198" s="164" t="s">
        <v>69</v>
      </c>
      <c r="AQ198" s="164" t="s">
        <v>69</v>
      </c>
      <c r="AR198" s="164">
        <v>0</v>
      </c>
      <c r="AS198" s="164"/>
    </row>
    <row r="199" spans="1:45" ht="15" hidden="1" x14ac:dyDescent="0.2">
      <c r="A199" s="164" t="s">
        <v>3114</v>
      </c>
      <c r="B199" s="164">
        <v>1317</v>
      </c>
      <c r="C199" s="164" t="s">
        <v>492</v>
      </c>
      <c r="D199" s="164">
        <v>720009</v>
      </c>
      <c r="E199" s="164" t="s">
        <v>821</v>
      </c>
      <c r="F199" s="164">
        <v>1317</v>
      </c>
      <c r="G199" s="164" t="s">
        <v>492</v>
      </c>
      <c r="H199" s="164" t="s">
        <v>278</v>
      </c>
      <c r="I199" s="164" t="s">
        <v>83</v>
      </c>
      <c r="J199" s="164" t="s">
        <v>89</v>
      </c>
      <c r="K199" s="164" t="s">
        <v>83</v>
      </c>
      <c r="L199" s="164">
        <v>56871</v>
      </c>
      <c r="M199" s="164" t="s">
        <v>868</v>
      </c>
      <c r="AB199" s="167">
        <v>791988</v>
      </c>
      <c r="AC199" s="164" t="s">
        <v>869</v>
      </c>
      <c r="AD199" s="164" t="s">
        <v>814</v>
      </c>
      <c r="AE199" s="164" t="s">
        <v>870</v>
      </c>
      <c r="AG199" s="164" t="s">
        <v>94</v>
      </c>
      <c r="AH199" s="164" t="s">
        <v>83</v>
      </c>
      <c r="AI199" s="164" t="s">
        <v>83</v>
      </c>
      <c r="AJ199" s="164" t="s">
        <v>269</v>
      </c>
      <c r="AK199" s="164">
        <v>56871</v>
      </c>
      <c r="AL199" s="170">
        <v>0</v>
      </c>
      <c r="AM199" s="169">
        <f t="shared" si="6"/>
        <v>0</v>
      </c>
      <c r="AN199" s="169">
        <f t="shared" si="7"/>
        <v>0</v>
      </c>
      <c r="AO199" s="164">
        <v>0</v>
      </c>
      <c r="AP199" s="164">
        <v>0</v>
      </c>
      <c r="AQ199" s="164">
        <v>0</v>
      </c>
      <c r="AR199" s="164">
        <v>0</v>
      </c>
      <c r="AS199" s="164"/>
    </row>
    <row r="200" spans="1:45" ht="15" hidden="1" x14ac:dyDescent="0.2">
      <c r="A200" s="164" t="s">
        <v>3114</v>
      </c>
      <c r="B200" s="164">
        <v>1317</v>
      </c>
      <c r="C200" s="164" t="s">
        <v>492</v>
      </c>
      <c r="D200" s="164">
        <v>720009</v>
      </c>
      <c r="E200" s="164" t="s">
        <v>821</v>
      </c>
      <c r="F200" s="164">
        <v>1317</v>
      </c>
      <c r="G200" s="164" t="s">
        <v>492</v>
      </c>
      <c r="H200" s="164" t="s">
        <v>329</v>
      </c>
      <c r="I200" s="164" t="s">
        <v>83</v>
      </c>
      <c r="J200" s="164" t="s">
        <v>134</v>
      </c>
      <c r="K200" s="164" t="s">
        <v>83</v>
      </c>
      <c r="L200" s="164">
        <v>56872</v>
      </c>
      <c r="M200" s="164" t="s">
        <v>871</v>
      </c>
      <c r="AB200" s="167">
        <v>-10086823</v>
      </c>
      <c r="AC200" s="164" t="s">
        <v>872</v>
      </c>
      <c r="AD200" s="164" t="s">
        <v>873</v>
      </c>
      <c r="AE200" s="164" t="s">
        <v>874</v>
      </c>
      <c r="AG200" s="164" t="s">
        <v>94</v>
      </c>
      <c r="AH200" s="164" t="s">
        <v>352</v>
      </c>
      <c r="AI200" s="164" t="s">
        <v>83</v>
      </c>
      <c r="AJ200" s="164" t="s">
        <v>269</v>
      </c>
      <c r="AK200" s="164">
        <v>56872</v>
      </c>
      <c r="AL200" s="170">
        <v>0</v>
      </c>
      <c r="AM200" s="169">
        <f t="shared" si="6"/>
        <v>0</v>
      </c>
      <c r="AN200" s="169">
        <f t="shared" si="7"/>
        <v>0</v>
      </c>
      <c r="AO200" s="164">
        <v>0</v>
      </c>
      <c r="AP200" s="164">
        <v>0</v>
      </c>
      <c r="AQ200" s="164">
        <v>0</v>
      </c>
      <c r="AR200" s="164">
        <v>0</v>
      </c>
      <c r="AS200" s="164"/>
    </row>
    <row r="201" spans="1:45" ht="15" hidden="1" x14ac:dyDescent="0.2">
      <c r="A201" s="164" t="s">
        <v>3057</v>
      </c>
      <c r="B201" s="164">
        <v>1215</v>
      </c>
      <c r="C201" s="164" t="s">
        <v>2154</v>
      </c>
      <c r="D201" s="164">
        <v>100000</v>
      </c>
      <c r="E201" s="164" t="s">
        <v>57</v>
      </c>
      <c r="F201" s="164">
        <v>1215</v>
      </c>
      <c r="G201" s="164" t="s">
        <v>2154</v>
      </c>
      <c r="H201" s="164" t="s">
        <v>238</v>
      </c>
      <c r="I201" s="164" t="s">
        <v>83</v>
      </c>
      <c r="J201" s="164" t="s">
        <v>61</v>
      </c>
      <c r="K201" s="164" t="s">
        <v>83</v>
      </c>
      <c r="L201" s="164">
        <v>56874</v>
      </c>
      <c r="M201" s="164" t="s">
        <v>3433</v>
      </c>
      <c r="N201" s="164">
        <v>1</v>
      </c>
      <c r="O201" s="164">
        <v>75000</v>
      </c>
      <c r="P201" s="164">
        <v>16033</v>
      </c>
      <c r="Q201" s="164">
        <v>9626</v>
      </c>
      <c r="R201" s="164">
        <v>400</v>
      </c>
      <c r="S201" s="164">
        <v>150</v>
      </c>
      <c r="T201" s="164">
        <v>3000</v>
      </c>
      <c r="AA201" s="168">
        <v>104209</v>
      </c>
      <c r="AC201" s="164" t="s">
        <v>3434</v>
      </c>
      <c r="AD201" s="164" t="s">
        <v>3435</v>
      </c>
      <c r="AE201" s="164" t="s">
        <v>3436</v>
      </c>
      <c r="AG201" s="164" t="s">
        <v>94</v>
      </c>
      <c r="AH201" s="164" t="s">
        <v>3437</v>
      </c>
      <c r="AI201" s="164" t="s">
        <v>133</v>
      </c>
      <c r="AJ201" s="164" t="s">
        <v>177</v>
      </c>
      <c r="AK201" s="164" t="e">
        <v>#N/A</v>
      </c>
      <c r="AL201" s="170">
        <v>0</v>
      </c>
      <c r="AM201" s="169">
        <f t="shared" si="6"/>
        <v>0</v>
      </c>
      <c r="AN201" s="169">
        <f t="shared" si="7"/>
        <v>0</v>
      </c>
      <c r="AO201" s="164" t="s">
        <v>69</v>
      </c>
      <c r="AP201" s="164" t="s">
        <v>69</v>
      </c>
      <c r="AQ201" s="164" t="s">
        <v>69</v>
      </c>
      <c r="AR201" s="164">
        <v>0</v>
      </c>
      <c r="AS201" s="164"/>
    </row>
    <row r="202" spans="1:45" ht="15" hidden="1" x14ac:dyDescent="0.2">
      <c r="A202" s="164" t="s">
        <v>3057</v>
      </c>
      <c r="B202" s="164">
        <v>1215</v>
      </c>
      <c r="C202" s="164" t="s">
        <v>2154</v>
      </c>
      <c r="D202" s="164">
        <v>100000</v>
      </c>
      <c r="E202" s="164" t="s">
        <v>57</v>
      </c>
      <c r="F202" s="164">
        <v>1215</v>
      </c>
      <c r="G202" s="164" t="s">
        <v>2154</v>
      </c>
      <c r="H202" s="164" t="s">
        <v>103</v>
      </c>
      <c r="I202" s="164" t="s">
        <v>83</v>
      </c>
      <c r="J202" s="164" t="s">
        <v>61</v>
      </c>
      <c r="K202" s="164" t="s">
        <v>83</v>
      </c>
      <c r="L202" s="164">
        <v>56875</v>
      </c>
      <c r="M202" s="164" t="s">
        <v>3438</v>
      </c>
      <c r="N202" s="164">
        <v>2</v>
      </c>
      <c r="O202" s="164">
        <v>230000</v>
      </c>
      <c r="P202" s="164">
        <v>40878</v>
      </c>
      <c r="Q202" s="164">
        <v>21412</v>
      </c>
      <c r="R202" s="164">
        <v>800</v>
      </c>
      <c r="S202" s="164">
        <v>10200</v>
      </c>
      <c r="T202" s="164">
        <v>6000</v>
      </c>
      <c r="AA202" s="168">
        <v>309290</v>
      </c>
      <c r="AC202" s="164" t="s">
        <v>3439</v>
      </c>
      <c r="AD202" s="164" t="s">
        <v>3440</v>
      </c>
      <c r="AE202" s="164" t="s">
        <v>3441</v>
      </c>
      <c r="AG202" s="164" t="s">
        <v>94</v>
      </c>
      <c r="AH202" s="164" t="s">
        <v>3442</v>
      </c>
      <c r="AI202" s="164" t="s">
        <v>133</v>
      </c>
      <c r="AJ202" s="164" t="s">
        <v>177</v>
      </c>
      <c r="AK202" s="164" t="e">
        <v>#N/A</v>
      </c>
      <c r="AL202" s="170">
        <v>0</v>
      </c>
      <c r="AM202" s="169">
        <f t="shared" ref="AM202:AM265" si="8">AA202*AL202</f>
        <v>0</v>
      </c>
      <c r="AN202" s="169">
        <f t="shared" ref="AN202:AN265" si="9">AB202*AL202</f>
        <v>0</v>
      </c>
      <c r="AO202" s="164" t="s">
        <v>69</v>
      </c>
      <c r="AP202" s="164" t="s">
        <v>69</v>
      </c>
      <c r="AQ202" s="164" t="s">
        <v>69</v>
      </c>
      <c r="AR202" s="164">
        <v>0</v>
      </c>
      <c r="AS202" s="164"/>
    </row>
    <row r="203" spans="1:45" ht="15" hidden="1" x14ac:dyDescent="0.2">
      <c r="A203" s="164" t="s">
        <v>3048</v>
      </c>
      <c r="B203" s="164">
        <v>1713</v>
      </c>
      <c r="C203" s="164" t="s">
        <v>875</v>
      </c>
      <c r="D203" s="164">
        <v>100000</v>
      </c>
      <c r="E203" s="164" t="s">
        <v>57</v>
      </c>
      <c r="F203" s="164">
        <v>1713</v>
      </c>
      <c r="G203" s="164" t="s">
        <v>875</v>
      </c>
      <c r="H203" s="164" t="s">
        <v>449</v>
      </c>
      <c r="I203" s="164" t="s">
        <v>60</v>
      </c>
      <c r="J203" s="164" t="s">
        <v>61</v>
      </c>
      <c r="K203" s="164" t="s">
        <v>83</v>
      </c>
      <c r="L203" s="164">
        <v>56876</v>
      </c>
      <c r="M203" s="164" t="s">
        <v>3443</v>
      </c>
      <c r="R203" s="164">
        <v>250000</v>
      </c>
      <c r="AA203" s="168">
        <v>250000</v>
      </c>
      <c r="AC203" s="164" t="s">
        <v>3444</v>
      </c>
      <c r="AD203" s="164" t="s">
        <v>3445</v>
      </c>
      <c r="AE203" s="164" t="s">
        <v>3445</v>
      </c>
      <c r="AG203" s="164" t="s">
        <v>67</v>
      </c>
      <c r="AH203" s="164" t="s">
        <v>2916</v>
      </c>
      <c r="AI203" s="164" t="s">
        <v>83</v>
      </c>
      <c r="AJ203" s="164" t="s">
        <v>177</v>
      </c>
      <c r="AK203" s="164" t="e">
        <v>#N/A</v>
      </c>
      <c r="AL203" s="170">
        <v>0</v>
      </c>
      <c r="AM203" s="169">
        <f t="shared" si="8"/>
        <v>0</v>
      </c>
      <c r="AN203" s="169">
        <f t="shared" si="9"/>
        <v>0</v>
      </c>
      <c r="AO203" s="164" t="s">
        <v>69</v>
      </c>
      <c r="AP203" s="164" t="s">
        <v>69</v>
      </c>
      <c r="AQ203" s="164" t="s">
        <v>69</v>
      </c>
      <c r="AR203" s="164">
        <v>0</v>
      </c>
      <c r="AS203" s="164"/>
    </row>
    <row r="204" spans="1:45" ht="15" hidden="1" x14ac:dyDescent="0.2">
      <c r="A204" s="164" t="s">
        <v>3048</v>
      </c>
      <c r="B204" s="164">
        <v>1713</v>
      </c>
      <c r="C204" s="164" t="s">
        <v>875</v>
      </c>
      <c r="D204" s="164">
        <v>100000</v>
      </c>
      <c r="E204" s="164" t="s">
        <v>57</v>
      </c>
      <c r="F204" s="164">
        <v>1713</v>
      </c>
      <c r="G204" s="164" t="s">
        <v>875</v>
      </c>
      <c r="H204" s="164" t="s">
        <v>59</v>
      </c>
      <c r="I204" s="164" t="s">
        <v>60</v>
      </c>
      <c r="J204" s="164" t="s">
        <v>61</v>
      </c>
      <c r="K204" s="164" t="s">
        <v>83</v>
      </c>
      <c r="L204" s="164">
        <v>56877</v>
      </c>
      <c r="M204" s="164" t="s">
        <v>876</v>
      </c>
      <c r="N204" s="164">
        <v>-1.5</v>
      </c>
      <c r="O204" s="164">
        <v>26000</v>
      </c>
      <c r="P204" s="164">
        <v>-25797</v>
      </c>
      <c r="Q204" s="164">
        <v>-29699</v>
      </c>
      <c r="R204" s="164">
        <v>1500</v>
      </c>
      <c r="AA204" s="164">
        <v>-27996</v>
      </c>
      <c r="AB204" s="164"/>
      <c r="AC204" s="164" t="s">
        <v>877</v>
      </c>
      <c r="AD204" s="164" t="s">
        <v>3446</v>
      </c>
      <c r="AE204" s="164" t="s">
        <v>879</v>
      </c>
      <c r="AG204" s="164" t="s">
        <v>67</v>
      </c>
      <c r="AH204" s="164" t="s">
        <v>880</v>
      </c>
      <c r="AI204" s="164" t="s">
        <v>83</v>
      </c>
      <c r="AJ204" s="164" t="s">
        <v>269</v>
      </c>
      <c r="AK204" s="164">
        <v>56877</v>
      </c>
      <c r="AL204" s="170">
        <v>0</v>
      </c>
      <c r="AM204" s="169">
        <f t="shared" si="8"/>
        <v>0</v>
      </c>
      <c r="AN204" s="169">
        <f t="shared" si="9"/>
        <v>0</v>
      </c>
      <c r="AO204" s="164" t="s">
        <v>69</v>
      </c>
      <c r="AP204" s="164" t="s">
        <v>69</v>
      </c>
      <c r="AQ204" s="164" t="s">
        <v>69</v>
      </c>
      <c r="AR204" s="164">
        <v>0</v>
      </c>
      <c r="AS204" s="164"/>
    </row>
    <row r="205" spans="1:45" ht="15" hidden="1" x14ac:dyDescent="0.2">
      <c r="A205" s="164" t="s">
        <v>3048</v>
      </c>
      <c r="B205" s="164">
        <v>1713</v>
      </c>
      <c r="C205" s="164" t="s">
        <v>875</v>
      </c>
      <c r="D205" s="164">
        <v>100000</v>
      </c>
      <c r="E205" s="164" t="s">
        <v>57</v>
      </c>
      <c r="F205" s="164">
        <v>1713</v>
      </c>
      <c r="G205" s="164" t="s">
        <v>875</v>
      </c>
      <c r="H205" s="164" t="s">
        <v>238</v>
      </c>
      <c r="I205" s="164" t="s">
        <v>60</v>
      </c>
      <c r="J205" s="164" t="s">
        <v>160</v>
      </c>
      <c r="K205" s="164" t="s">
        <v>83</v>
      </c>
      <c r="L205" s="164">
        <v>56878</v>
      </c>
      <c r="M205" s="164" t="s">
        <v>881</v>
      </c>
      <c r="S205" s="164">
        <v>864000</v>
      </c>
      <c r="AA205" s="164">
        <v>864000</v>
      </c>
      <c r="AB205" s="164"/>
      <c r="AC205" s="164" t="s">
        <v>882</v>
      </c>
      <c r="AD205" s="164" t="s">
        <v>883</v>
      </c>
      <c r="AE205" s="164" t="s">
        <v>884</v>
      </c>
      <c r="AG205" s="164" t="s">
        <v>67</v>
      </c>
      <c r="AH205" s="164" t="s">
        <v>885</v>
      </c>
      <c r="AI205" s="164" t="s">
        <v>70</v>
      </c>
      <c r="AJ205" s="164" t="s">
        <v>269</v>
      </c>
      <c r="AK205" s="164">
        <v>56878</v>
      </c>
      <c r="AL205" s="170">
        <v>0</v>
      </c>
      <c r="AM205" s="169">
        <f t="shared" si="8"/>
        <v>0</v>
      </c>
      <c r="AN205" s="169">
        <f t="shared" si="9"/>
        <v>0</v>
      </c>
      <c r="AO205" s="164" t="s">
        <v>69</v>
      </c>
      <c r="AP205" s="164" t="s">
        <v>69</v>
      </c>
      <c r="AQ205" s="164" t="s">
        <v>69</v>
      </c>
      <c r="AR205" s="164">
        <v>0</v>
      </c>
      <c r="AS205" s="164"/>
    </row>
    <row r="206" spans="1:45" ht="15" hidden="1" x14ac:dyDescent="0.2">
      <c r="A206" s="164" t="s">
        <v>3048</v>
      </c>
      <c r="B206" s="164">
        <v>1713</v>
      </c>
      <c r="C206" s="164" t="s">
        <v>875</v>
      </c>
      <c r="D206" s="164">
        <v>100000</v>
      </c>
      <c r="E206" s="164" t="s">
        <v>57</v>
      </c>
      <c r="F206" s="164">
        <v>1713</v>
      </c>
      <c r="G206" s="164" t="s">
        <v>875</v>
      </c>
      <c r="H206" s="164" t="s">
        <v>126</v>
      </c>
      <c r="I206" s="164" t="s">
        <v>60</v>
      </c>
      <c r="J206" s="164" t="s">
        <v>160</v>
      </c>
      <c r="K206" s="164" t="s">
        <v>83</v>
      </c>
      <c r="L206" s="164">
        <v>56879</v>
      </c>
      <c r="M206" s="164" t="s">
        <v>886</v>
      </c>
      <c r="S206" s="164">
        <v>300000</v>
      </c>
      <c r="AA206" s="164">
        <v>300000</v>
      </c>
      <c r="AB206" s="164"/>
      <c r="AC206" s="164" t="s">
        <v>887</v>
      </c>
      <c r="AD206" s="164" t="s">
        <v>888</v>
      </c>
      <c r="AE206" s="164" t="s">
        <v>889</v>
      </c>
      <c r="AG206" s="164" t="s">
        <v>94</v>
      </c>
      <c r="AH206" s="164" t="s">
        <v>69</v>
      </c>
      <c r="AI206" s="164" t="s">
        <v>83</v>
      </c>
      <c r="AJ206" s="164" t="s">
        <v>269</v>
      </c>
      <c r="AK206" s="164">
        <v>56879</v>
      </c>
      <c r="AL206" s="170">
        <v>0</v>
      </c>
      <c r="AM206" s="169">
        <f t="shared" si="8"/>
        <v>0</v>
      </c>
      <c r="AN206" s="169">
        <f t="shared" si="9"/>
        <v>0</v>
      </c>
      <c r="AO206" s="164" t="s">
        <v>69</v>
      </c>
      <c r="AP206" s="164" t="s">
        <v>69</v>
      </c>
      <c r="AQ206" s="164" t="s">
        <v>69</v>
      </c>
      <c r="AR206" s="164">
        <v>0</v>
      </c>
      <c r="AS206" s="164"/>
    </row>
    <row r="207" spans="1:45" ht="15" hidden="1" x14ac:dyDescent="0.2">
      <c r="A207" s="164" t="s">
        <v>3048</v>
      </c>
      <c r="B207" s="164">
        <v>1713</v>
      </c>
      <c r="C207" s="164" t="s">
        <v>875</v>
      </c>
      <c r="D207" s="164">
        <v>100000</v>
      </c>
      <c r="E207" s="164" t="s">
        <v>57</v>
      </c>
      <c r="F207" s="164">
        <v>1713</v>
      </c>
      <c r="G207" s="164" t="s">
        <v>875</v>
      </c>
      <c r="H207" s="164" t="s">
        <v>72</v>
      </c>
      <c r="I207" s="164" t="s">
        <v>127</v>
      </c>
      <c r="J207" s="164" t="s">
        <v>61</v>
      </c>
      <c r="K207" s="164" t="s">
        <v>83</v>
      </c>
      <c r="L207" s="164">
        <v>56880</v>
      </c>
      <c r="M207" s="164" t="s">
        <v>3447</v>
      </c>
      <c r="N207" s="164">
        <v>8</v>
      </c>
      <c r="O207" s="164">
        <v>589744</v>
      </c>
      <c r="P207" s="164">
        <v>126248</v>
      </c>
      <c r="Q207" s="164">
        <v>76720</v>
      </c>
      <c r="R207" s="164">
        <v>12000</v>
      </c>
      <c r="AA207" s="168">
        <v>804712</v>
      </c>
      <c r="AC207" s="164" t="s">
        <v>3448</v>
      </c>
      <c r="AD207" s="164" t="s">
        <v>3449</v>
      </c>
      <c r="AE207" s="164" t="s">
        <v>3449</v>
      </c>
      <c r="AG207" s="164" t="s">
        <v>67</v>
      </c>
      <c r="AH207" s="164" t="s">
        <v>3450</v>
      </c>
      <c r="AI207" s="164" t="s">
        <v>277</v>
      </c>
      <c r="AJ207" s="164" t="s">
        <v>177</v>
      </c>
      <c r="AK207" s="164" t="e">
        <v>#N/A</v>
      </c>
      <c r="AL207" s="170">
        <v>0</v>
      </c>
      <c r="AM207" s="169">
        <f t="shared" si="8"/>
        <v>0</v>
      </c>
      <c r="AN207" s="169">
        <f t="shared" si="9"/>
        <v>0</v>
      </c>
      <c r="AO207" s="164" t="s">
        <v>69</v>
      </c>
      <c r="AP207" s="164" t="s">
        <v>69</v>
      </c>
      <c r="AQ207" s="164" t="s">
        <v>69</v>
      </c>
      <c r="AR207" s="164">
        <v>0</v>
      </c>
      <c r="AS207" s="164"/>
    </row>
    <row r="208" spans="1:45" ht="15" hidden="1" x14ac:dyDescent="0.2">
      <c r="A208" s="164" t="s">
        <v>3114</v>
      </c>
      <c r="B208" s="164">
        <v>2116</v>
      </c>
      <c r="C208" s="164" t="s">
        <v>3115</v>
      </c>
      <c r="D208" s="164">
        <v>100000</v>
      </c>
      <c r="E208" s="164" t="s">
        <v>57</v>
      </c>
      <c r="F208" s="164">
        <v>211600</v>
      </c>
      <c r="G208" s="164" t="s">
        <v>58</v>
      </c>
      <c r="H208" s="164" t="s">
        <v>103</v>
      </c>
      <c r="I208" s="164" t="s">
        <v>60</v>
      </c>
      <c r="J208" s="164" t="s">
        <v>104</v>
      </c>
      <c r="K208" s="164" t="s">
        <v>62</v>
      </c>
      <c r="L208" s="164">
        <v>56882</v>
      </c>
      <c r="M208" s="164" t="s">
        <v>890</v>
      </c>
      <c r="N208" s="164">
        <v>3</v>
      </c>
      <c r="O208" s="164">
        <v>259896</v>
      </c>
      <c r="P208" s="164">
        <v>59460</v>
      </c>
      <c r="Q208" s="164">
        <v>29817</v>
      </c>
      <c r="S208" s="164">
        <v>758700</v>
      </c>
      <c r="T208" s="164">
        <v>8655</v>
      </c>
      <c r="AA208" s="164">
        <v>1116528</v>
      </c>
      <c r="AB208" s="164"/>
      <c r="AC208" s="164" t="s">
        <v>891</v>
      </c>
      <c r="AD208" s="164" t="s">
        <v>3451</v>
      </c>
      <c r="AE208" s="164" t="s">
        <v>893</v>
      </c>
      <c r="AG208" s="164" t="s">
        <v>67</v>
      </c>
      <c r="AH208" s="164" t="s">
        <v>894</v>
      </c>
      <c r="AI208" s="164" t="s">
        <v>70</v>
      </c>
      <c r="AJ208" s="164" t="s">
        <v>269</v>
      </c>
      <c r="AK208" s="164">
        <v>56882</v>
      </c>
      <c r="AL208" s="170">
        <v>1</v>
      </c>
      <c r="AM208" s="169">
        <f t="shared" si="8"/>
        <v>1116528</v>
      </c>
      <c r="AN208" s="169">
        <f t="shared" si="9"/>
        <v>0</v>
      </c>
      <c r="AO208" s="164" t="s">
        <v>895</v>
      </c>
      <c r="AP208" s="164" t="s">
        <v>896</v>
      </c>
      <c r="AQ208" s="164" t="s">
        <v>81</v>
      </c>
      <c r="AR208" s="164">
        <v>0</v>
      </c>
      <c r="AS208" s="164"/>
    </row>
    <row r="209" spans="1:45" ht="15" x14ac:dyDescent="0.2">
      <c r="A209" s="164" t="s">
        <v>3049</v>
      </c>
      <c r="B209" s="164">
        <v>2115</v>
      </c>
      <c r="C209" s="164" t="s">
        <v>898</v>
      </c>
      <c r="D209" s="164">
        <v>700048</v>
      </c>
      <c r="E209" s="164" t="s">
        <v>897</v>
      </c>
      <c r="F209" s="164">
        <v>2115</v>
      </c>
      <c r="G209" s="164" t="s">
        <v>898</v>
      </c>
      <c r="H209" s="164" t="s">
        <v>103</v>
      </c>
      <c r="I209" s="164" t="s">
        <v>307</v>
      </c>
      <c r="J209" s="164" t="s">
        <v>128</v>
      </c>
      <c r="K209" s="164" t="s">
        <v>83</v>
      </c>
      <c r="L209" s="164">
        <v>56883</v>
      </c>
      <c r="M209" s="164" t="s">
        <v>899</v>
      </c>
      <c r="N209" s="164">
        <v>1</v>
      </c>
      <c r="O209" s="164">
        <v>147212</v>
      </c>
      <c r="P209" s="164">
        <v>28084</v>
      </c>
      <c r="Q209" s="164">
        <v>11575</v>
      </c>
      <c r="AA209" s="164">
        <v>186871</v>
      </c>
      <c r="AB209" s="164"/>
      <c r="AC209" s="164" t="s">
        <v>900</v>
      </c>
      <c r="AD209" s="164" t="s">
        <v>901</v>
      </c>
      <c r="AE209" s="164" t="s">
        <v>902</v>
      </c>
      <c r="AG209" s="164" t="s">
        <v>67</v>
      </c>
      <c r="AH209" s="164" t="s">
        <v>903</v>
      </c>
      <c r="AI209" s="164" t="s">
        <v>70</v>
      </c>
      <c r="AJ209" s="164" t="s">
        <v>269</v>
      </c>
      <c r="AK209" s="164">
        <v>56883</v>
      </c>
      <c r="AL209" s="170">
        <v>1</v>
      </c>
      <c r="AM209" s="169">
        <f t="shared" si="8"/>
        <v>186871</v>
      </c>
      <c r="AN209" s="169">
        <f t="shared" si="9"/>
        <v>0</v>
      </c>
      <c r="AO209" s="164" t="s">
        <v>904</v>
      </c>
      <c r="AP209" s="164" t="s">
        <v>905</v>
      </c>
      <c r="AQ209" s="164" t="s">
        <v>81</v>
      </c>
      <c r="AR209" s="164">
        <v>0</v>
      </c>
      <c r="AS209" s="164"/>
    </row>
    <row r="210" spans="1:45" ht="15" hidden="1" x14ac:dyDescent="0.2">
      <c r="A210" s="164" t="s">
        <v>3114</v>
      </c>
      <c r="B210" s="164">
        <v>2116</v>
      </c>
      <c r="C210" s="164" t="s">
        <v>3115</v>
      </c>
      <c r="D210" s="164">
        <v>100000</v>
      </c>
      <c r="E210" s="164" t="s">
        <v>57</v>
      </c>
      <c r="F210" s="164">
        <v>211600</v>
      </c>
      <c r="G210" s="164" t="s">
        <v>58</v>
      </c>
      <c r="H210" s="164" t="s">
        <v>329</v>
      </c>
      <c r="I210" s="164" t="s">
        <v>60</v>
      </c>
      <c r="J210" s="164" t="s">
        <v>262</v>
      </c>
      <c r="K210" s="164" t="s">
        <v>62</v>
      </c>
      <c r="L210" s="164">
        <v>56885</v>
      </c>
      <c r="M210" s="164" t="s">
        <v>3452</v>
      </c>
      <c r="N210" s="164">
        <v>6</v>
      </c>
      <c r="O210" s="164">
        <v>426725</v>
      </c>
      <c r="P210" s="164">
        <v>97488</v>
      </c>
      <c r="Q210" s="164">
        <v>57121</v>
      </c>
      <c r="S210" s="164">
        <v>307500</v>
      </c>
      <c r="T210" s="164">
        <v>17660</v>
      </c>
      <c r="AA210" s="168">
        <v>906494</v>
      </c>
      <c r="AB210" s="167">
        <v>225000</v>
      </c>
      <c r="AC210" s="164" t="s">
        <v>3453</v>
      </c>
      <c r="AD210" s="164" t="s">
        <v>3454</v>
      </c>
      <c r="AE210" s="164" t="s">
        <v>3455</v>
      </c>
      <c r="AG210" s="164" t="s">
        <v>67</v>
      </c>
      <c r="AH210" s="164" t="s">
        <v>3456</v>
      </c>
      <c r="AI210" s="164" t="s">
        <v>70</v>
      </c>
      <c r="AJ210" s="164" t="s">
        <v>177</v>
      </c>
      <c r="AK210" s="164" t="e">
        <v>#N/A</v>
      </c>
      <c r="AL210" s="170">
        <v>1</v>
      </c>
      <c r="AM210" s="169">
        <f t="shared" si="8"/>
        <v>906494</v>
      </c>
      <c r="AN210" s="169">
        <f t="shared" si="9"/>
        <v>225000</v>
      </c>
      <c r="AO210" s="164" t="s">
        <v>895</v>
      </c>
      <c r="AP210" s="164" t="s">
        <v>896</v>
      </c>
      <c r="AQ210" s="164" t="s">
        <v>81</v>
      </c>
      <c r="AR210" s="164">
        <v>0</v>
      </c>
      <c r="AS210" s="164"/>
    </row>
    <row r="211" spans="1:45" ht="15" hidden="1" x14ac:dyDescent="0.2">
      <c r="A211" s="164" t="s">
        <v>3114</v>
      </c>
      <c r="B211" s="164">
        <v>2113</v>
      </c>
      <c r="C211" s="164" t="s">
        <v>159</v>
      </c>
      <c r="D211" s="164">
        <v>100000</v>
      </c>
      <c r="E211" s="164" t="s">
        <v>57</v>
      </c>
      <c r="F211" s="164">
        <v>2113</v>
      </c>
      <c r="G211" s="164" t="s">
        <v>159</v>
      </c>
      <c r="H211" s="164" t="s">
        <v>126</v>
      </c>
      <c r="I211" s="164" t="s">
        <v>83</v>
      </c>
      <c r="J211" s="164" t="s">
        <v>61</v>
      </c>
      <c r="K211" s="164" t="s">
        <v>83</v>
      </c>
      <c r="L211" s="164">
        <v>56886</v>
      </c>
      <c r="M211" s="164" t="s">
        <v>3457</v>
      </c>
      <c r="N211" s="164">
        <v>1</v>
      </c>
      <c r="O211" s="164">
        <v>35024</v>
      </c>
      <c r="P211" s="164">
        <v>11245</v>
      </c>
      <c r="Q211" s="164">
        <v>8546</v>
      </c>
      <c r="AA211" s="168">
        <v>54815</v>
      </c>
      <c r="AC211" s="164" t="s">
        <v>3458</v>
      </c>
      <c r="AD211" s="164" t="s">
        <v>3459</v>
      </c>
      <c r="AE211" s="164" t="s">
        <v>3460</v>
      </c>
      <c r="AG211" s="164" t="s">
        <v>94</v>
      </c>
      <c r="AH211" s="164" t="s">
        <v>69</v>
      </c>
      <c r="AI211" s="164" t="s">
        <v>70</v>
      </c>
      <c r="AJ211" s="164" t="s">
        <v>177</v>
      </c>
      <c r="AK211" s="164" t="e">
        <v>#N/A</v>
      </c>
      <c r="AL211" s="170">
        <v>0</v>
      </c>
      <c r="AM211" s="169">
        <f t="shared" si="8"/>
        <v>0</v>
      </c>
      <c r="AN211" s="169">
        <f t="shared" si="9"/>
        <v>0</v>
      </c>
      <c r="AO211" s="164" t="s">
        <v>69</v>
      </c>
      <c r="AP211" s="164" t="s">
        <v>69</v>
      </c>
      <c r="AQ211" s="164" t="s">
        <v>69</v>
      </c>
      <c r="AR211" s="164">
        <v>0</v>
      </c>
      <c r="AS211" s="164"/>
    </row>
    <row r="212" spans="1:45" ht="15" hidden="1" x14ac:dyDescent="0.2">
      <c r="A212" s="164" t="s">
        <v>3114</v>
      </c>
      <c r="B212" s="164">
        <v>2113</v>
      </c>
      <c r="C212" s="164" t="s">
        <v>159</v>
      </c>
      <c r="D212" s="164">
        <v>100000</v>
      </c>
      <c r="E212" s="164" t="s">
        <v>57</v>
      </c>
      <c r="F212" s="164">
        <v>2113</v>
      </c>
      <c r="G212" s="164" t="s">
        <v>159</v>
      </c>
      <c r="H212" s="164" t="s">
        <v>589</v>
      </c>
      <c r="I212" s="164" t="s">
        <v>83</v>
      </c>
      <c r="J212" s="164" t="s">
        <v>61</v>
      </c>
      <c r="K212" s="164" t="s">
        <v>83</v>
      </c>
      <c r="L212" s="164">
        <v>56888</v>
      </c>
      <c r="M212" s="164" t="s">
        <v>3461</v>
      </c>
      <c r="N212" s="164">
        <v>1</v>
      </c>
      <c r="O212" s="164">
        <v>60331</v>
      </c>
      <c r="P212" s="164">
        <v>14138</v>
      </c>
      <c r="Q212" s="164">
        <v>9229</v>
      </c>
      <c r="AA212" s="168">
        <v>83698</v>
      </c>
      <c r="AC212" s="164" t="s">
        <v>3462</v>
      </c>
      <c r="AD212" s="164" t="s">
        <v>3463</v>
      </c>
      <c r="AE212" s="164" t="s">
        <v>3464</v>
      </c>
      <c r="AG212" s="164" t="s">
        <v>94</v>
      </c>
      <c r="AH212" s="164" t="s">
        <v>69</v>
      </c>
      <c r="AI212" s="164" t="s">
        <v>83</v>
      </c>
      <c r="AJ212" s="164" t="s">
        <v>177</v>
      </c>
      <c r="AK212" s="164" t="e">
        <v>#N/A</v>
      </c>
      <c r="AL212" s="170">
        <v>0</v>
      </c>
      <c r="AM212" s="169">
        <f t="shared" si="8"/>
        <v>0</v>
      </c>
      <c r="AN212" s="169">
        <f t="shared" si="9"/>
        <v>0</v>
      </c>
      <c r="AO212" s="164" t="s">
        <v>69</v>
      </c>
      <c r="AP212" s="164" t="s">
        <v>69</v>
      </c>
      <c r="AQ212" s="164" t="s">
        <v>69</v>
      </c>
      <c r="AR212" s="164">
        <v>0</v>
      </c>
      <c r="AS212" s="164"/>
    </row>
    <row r="213" spans="1:45" ht="15" hidden="1" x14ac:dyDescent="0.2">
      <c r="A213" s="164" t="s">
        <v>3114</v>
      </c>
      <c r="B213" s="164">
        <v>2116</v>
      </c>
      <c r="C213" s="164" t="s">
        <v>3115</v>
      </c>
      <c r="D213" s="164">
        <v>100000</v>
      </c>
      <c r="E213" s="164" t="s">
        <v>57</v>
      </c>
      <c r="F213" s="164">
        <v>211600</v>
      </c>
      <c r="G213" s="164" t="s">
        <v>58</v>
      </c>
      <c r="H213" s="164" t="s">
        <v>335</v>
      </c>
      <c r="I213" s="164" t="s">
        <v>60</v>
      </c>
      <c r="J213" s="164" t="s">
        <v>61</v>
      </c>
      <c r="K213" s="164" t="s">
        <v>62</v>
      </c>
      <c r="L213" s="164">
        <v>56889</v>
      </c>
      <c r="M213" s="164" t="s">
        <v>3465</v>
      </c>
      <c r="N213" s="164">
        <v>2</v>
      </c>
      <c r="O213" s="164">
        <v>189900</v>
      </c>
      <c r="P213" s="164">
        <v>37362</v>
      </c>
      <c r="Q213" s="164">
        <v>20328</v>
      </c>
      <c r="T213" s="164">
        <v>4470</v>
      </c>
      <c r="AA213" s="168">
        <v>252060</v>
      </c>
      <c r="AC213" s="164" t="s">
        <v>3466</v>
      </c>
      <c r="AD213" s="164" t="s">
        <v>3467</v>
      </c>
      <c r="AE213" s="164" t="s">
        <v>3468</v>
      </c>
      <c r="AG213" s="164" t="s">
        <v>67</v>
      </c>
      <c r="AH213" s="164" t="s">
        <v>3469</v>
      </c>
      <c r="AI213" s="164" t="s">
        <v>70</v>
      </c>
      <c r="AJ213" s="164" t="s">
        <v>177</v>
      </c>
      <c r="AK213" s="164" t="e">
        <v>#N/A</v>
      </c>
      <c r="AL213" s="170">
        <v>0</v>
      </c>
      <c r="AM213" s="169">
        <f t="shared" si="8"/>
        <v>0</v>
      </c>
      <c r="AN213" s="169">
        <f t="shared" si="9"/>
        <v>0</v>
      </c>
      <c r="AO213" s="164" t="s">
        <v>69</v>
      </c>
      <c r="AP213" s="164" t="s">
        <v>69</v>
      </c>
      <c r="AQ213" s="164" t="s">
        <v>69</v>
      </c>
      <c r="AR213" s="164">
        <v>0</v>
      </c>
      <c r="AS213" s="164"/>
    </row>
    <row r="214" spans="1:45" ht="15" hidden="1" x14ac:dyDescent="0.2">
      <c r="A214" s="164" t="s">
        <v>3114</v>
      </c>
      <c r="B214" s="164">
        <v>2113</v>
      </c>
      <c r="C214" s="164" t="s">
        <v>159</v>
      </c>
      <c r="D214" s="164">
        <v>100000</v>
      </c>
      <c r="E214" s="164" t="s">
        <v>57</v>
      </c>
      <c r="F214" s="164">
        <v>2113</v>
      </c>
      <c r="G214" s="164" t="s">
        <v>159</v>
      </c>
      <c r="H214" s="164" t="s">
        <v>358</v>
      </c>
      <c r="I214" s="164" t="s">
        <v>83</v>
      </c>
      <c r="J214" s="164" t="s">
        <v>61</v>
      </c>
      <c r="K214" s="164" t="s">
        <v>83</v>
      </c>
      <c r="L214" s="164">
        <v>56890</v>
      </c>
      <c r="M214" s="164" t="s">
        <v>3470</v>
      </c>
      <c r="R214" s="164">
        <v>1000000</v>
      </c>
      <c r="AA214" s="168">
        <v>1000000</v>
      </c>
      <c r="AC214" s="164" t="s">
        <v>3471</v>
      </c>
      <c r="AD214" s="164" t="s">
        <v>3472</v>
      </c>
      <c r="AE214" s="164" t="s">
        <v>3473</v>
      </c>
      <c r="AG214" s="164" t="s">
        <v>94</v>
      </c>
      <c r="AH214" s="164" t="s">
        <v>69</v>
      </c>
      <c r="AI214" s="164" t="s">
        <v>70</v>
      </c>
      <c r="AJ214" s="164" t="s">
        <v>177</v>
      </c>
      <c r="AK214" s="164" t="e">
        <v>#N/A</v>
      </c>
      <c r="AL214" s="170">
        <v>0.1</v>
      </c>
      <c r="AM214" s="169">
        <f t="shared" si="8"/>
        <v>100000</v>
      </c>
      <c r="AN214" s="169">
        <f t="shared" si="9"/>
        <v>0</v>
      </c>
      <c r="AO214" s="164" t="s">
        <v>634</v>
      </c>
      <c r="AP214" s="164" t="s">
        <v>635</v>
      </c>
      <c r="AQ214" s="164" t="s">
        <v>81</v>
      </c>
      <c r="AR214" s="164">
        <v>0</v>
      </c>
      <c r="AS214" s="164"/>
    </row>
    <row r="215" spans="1:45" ht="409.6" hidden="1" x14ac:dyDescent="0.2">
      <c r="A215" s="164" t="s">
        <v>3114</v>
      </c>
      <c r="B215" s="164">
        <v>2116</v>
      </c>
      <c r="C215" s="164" t="s">
        <v>3115</v>
      </c>
      <c r="D215" s="164">
        <v>100000</v>
      </c>
      <c r="E215" s="164" t="s">
        <v>57</v>
      </c>
      <c r="F215" s="164">
        <v>211600</v>
      </c>
      <c r="G215" s="164" t="s">
        <v>58</v>
      </c>
      <c r="H215" s="164" t="s">
        <v>599</v>
      </c>
      <c r="I215" s="164" t="s">
        <v>60</v>
      </c>
      <c r="J215" s="164" t="s">
        <v>61</v>
      </c>
      <c r="K215" s="164" t="s">
        <v>62</v>
      </c>
      <c r="L215" s="164">
        <v>56892</v>
      </c>
      <c r="M215" s="164" t="s">
        <v>3474</v>
      </c>
      <c r="S215" s="164">
        <v>39337</v>
      </c>
      <c r="AA215" s="168">
        <v>39337</v>
      </c>
      <c r="AC215" s="166" t="s">
        <v>3475</v>
      </c>
      <c r="AD215" s="166" t="s">
        <v>3476</v>
      </c>
      <c r="AE215" s="164" t="s">
        <v>3477</v>
      </c>
      <c r="AG215" s="164" t="s">
        <v>94</v>
      </c>
      <c r="AH215" s="164" t="s">
        <v>3478</v>
      </c>
      <c r="AI215" s="164" t="s">
        <v>70</v>
      </c>
      <c r="AJ215" s="164" t="s">
        <v>177</v>
      </c>
      <c r="AK215" s="164" t="e">
        <v>#N/A</v>
      </c>
      <c r="AL215" s="170">
        <v>1</v>
      </c>
      <c r="AM215" s="169">
        <f t="shared" si="8"/>
        <v>39337</v>
      </c>
      <c r="AN215" s="169">
        <f t="shared" si="9"/>
        <v>0</v>
      </c>
      <c r="AO215" s="172" t="s">
        <v>895</v>
      </c>
      <c r="AP215" s="164" t="s">
        <v>69</v>
      </c>
      <c r="AQ215" s="164" t="s">
        <v>156</v>
      </c>
      <c r="AR215" s="164">
        <v>0</v>
      </c>
      <c r="AS215" s="165" t="s">
        <v>3153</v>
      </c>
    </row>
    <row r="216" spans="1:45" ht="15" hidden="1" x14ac:dyDescent="0.2">
      <c r="A216" s="164" t="s">
        <v>3114</v>
      </c>
      <c r="B216" s="164">
        <v>2116</v>
      </c>
      <c r="C216" s="164" t="s">
        <v>3115</v>
      </c>
      <c r="D216" s="164">
        <v>100000</v>
      </c>
      <c r="E216" s="164" t="s">
        <v>57</v>
      </c>
      <c r="F216" s="164">
        <v>211600</v>
      </c>
      <c r="G216" s="164" t="s">
        <v>58</v>
      </c>
      <c r="H216" s="164" t="s">
        <v>302</v>
      </c>
      <c r="I216" s="164" t="s">
        <v>73</v>
      </c>
      <c r="J216" s="164" t="s">
        <v>61</v>
      </c>
      <c r="K216" s="164" t="s">
        <v>493</v>
      </c>
      <c r="L216" s="164">
        <v>56894</v>
      </c>
      <c r="M216" s="164" t="s">
        <v>3479</v>
      </c>
      <c r="N216" s="164">
        <v>1</v>
      </c>
      <c r="O216" s="164">
        <v>76252</v>
      </c>
      <c r="P216" s="164">
        <v>16082</v>
      </c>
      <c r="Q216" s="164">
        <v>9659</v>
      </c>
      <c r="T216" s="164">
        <v>2235</v>
      </c>
      <c r="AA216" s="168">
        <v>104228</v>
      </c>
      <c r="AC216" s="164" t="s">
        <v>3480</v>
      </c>
      <c r="AD216" s="164" t="s">
        <v>3481</v>
      </c>
      <c r="AE216" s="164" t="s">
        <v>3482</v>
      </c>
      <c r="AG216" s="164" t="s">
        <v>67</v>
      </c>
      <c r="AH216" s="164" t="s">
        <v>3483</v>
      </c>
      <c r="AI216" s="164" t="s">
        <v>83</v>
      </c>
      <c r="AJ216" s="164" t="s">
        <v>177</v>
      </c>
      <c r="AK216" s="164" t="e">
        <v>#N/A</v>
      </c>
      <c r="AL216" s="170">
        <v>0</v>
      </c>
      <c r="AM216" s="169">
        <f t="shared" si="8"/>
        <v>0</v>
      </c>
      <c r="AN216" s="169">
        <f t="shared" si="9"/>
        <v>0</v>
      </c>
      <c r="AO216" s="164" t="s">
        <v>69</v>
      </c>
      <c r="AP216" s="164" t="s">
        <v>69</v>
      </c>
      <c r="AQ216" s="164" t="s">
        <v>69</v>
      </c>
      <c r="AR216" s="164">
        <v>0</v>
      </c>
      <c r="AS216" s="164"/>
    </row>
    <row r="217" spans="1:45" ht="15" hidden="1" x14ac:dyDescent="0.2">
      <c r="A217" s="164" t="s">
        <v>3114</v>
      </c>
      <c r="B217" s="164">
        <v>2116</v>
      </c>
      <c r="C217" s="164" t="s">
        <v>3115</v>
      </c>
      <c r="D217" s="164">
        <v>100000</v>
      </c>
      <c r="E217" s="164" t="s">
        <v>57</v>
      </c>
      <c r="F217" s="164">
        <v>211600</v>
      </c>
      <c r="G217" s="164" t="s">
        <v>58</v>
      </c>
      <c r="H217" s="164" t="s">
        <v>59</v>
      </c>
      <c r="I217" s="164" t="s">
        <v>83</v>
      </c>
      <c r="J217" s="164" t="s">
        <v>61</v>
      </c>
      <c r="K217" s="164" t="s">
        <v>83</v>
      </c>
      <c r="L217" s="164">
        <v>56895</v>
      </c>
      <c r="M217" s="164" t="s">
        <v>3484</v>
      </c>
      <c r="N217" s="164">
        <v>1</v>
      </c>
      <c r="O217" s="164">
        <v>130000</v>
      </c>
      <c r="P217" s="164">
        <v>22531</v>
      </c>
      <c r="Q217" s="164">
        <v>11110</v>
      </c>
      <c r="T217" s="164">
        <v>2235</v>
      </c>
      <c r="AA217" s="168">
        <v>165876</v>
      </c>
      <c r="AC217" s="164" t="s">
        <v>3485</v>
      </c>
      <c r="AD217" s="164" t="s">
        <v>3486</v>
      </c>
      <c r="AE217" s="164" t="s">
        <v>3487</v>
      </c>
      <c r="AG217" s="164" t="s">
        <v>67</v>
      </c>
      <c r="AH217" s="164" t="s">
        <v>3488</v>
      </c>
      <c r="AI217" s="164" t="s">
        <v>83</v>
      </c>
      <c r="AJ217" s="164" t="s">
        <v>177</v>
      </c>
      <c r="AK217" s="164" t="e">
        <v>#N/A</v>
      </c>
      <c r="AL217" s="170">
        <v>0</v>
      </c>
      <c r="AM217" s="169">
        <f t="shared" si="8"/>
        <v>0</v>
      </c>
      <c r="AN217" s="169">
        <f t="shared" si="9"/>
        <v>0</v>
      </c>
      <c r="AO217" s="164" t="s">
        <v>69</v>
      </c>
      <c r="AP217" s="164" t="s">
        <v>69</v>
      </c>
      <c r="AQ217" s="164" t="s">
        <v>69</v>
      </c>
      <c r="AR217" s="164">
        <v>0</v>
      </c>
      <c r="AS217" s="164"/>
    </row>
    <row r="218" spans="1:45" ht="15" hidden="1" x14ac:dyDescent="0.2">
      <c r="A218" s="164" t="s">
        <v>3114</v>
      </c>
      <c r="B218" s="164">
        <v>2116</v>
      </c>
      <c r="C218" s="164" t="s">
        <v>3115</v>
      </c>
      <c r="D218" s="164">
        <v>200217</v>
      </c>
      <c r="E218" s="164" t="s">
        <v>1266</v>
      </c>
      <c r="F218" s="164">
        <v>211600</v>
      </c>
      <c r="G218" s="164" t="s">
        <v>58</v>
      </c>
      <c r="H218" s="164" t="s">
        <v>103</v>
      </c>
      <c r="I218" s="164" t="s">
        <v>60</v>
      </c>
      <c r="J218" s="164" t="s">
        <v>61</v>
      </c>
      <c r="K218" s="164" t="s">
        <v>62</v>
      </c>
      <c r="L218" s="164">
        <v>56896</v>
      </c>
      <c r="M218" s="164" t="s">
        <v>3489</v>
      </c>
      <c r="N218" s="164">
        <v>1</v>
      </c>
      <c r="O218" s="164">
        <v>69466</v>
      </c>
      <c r="P218" s="164">
        <v>15202</v>
      </c>
      <c r="Q218" s="164">
        <v>9476</v>
      </c>
      <c r="T218" s="164">
        <v>2235</v>
      </c>
      <c r="AA218" s="168">
        <v>96379</v>
      </c>
      <c r="AC218" s="164" t="s">
        <v>3490</v>
      </c>
      <c r="AD218" s="164" t="s">
        <v>3491</v>
      </c>
      <c r="AE218" s="164" t="s">
        <v>3492</v>
      </c>
      <c r="AG218" s="164" t="s">
        <v>67</v>
      </c>
      <c r="AH218" s="164" t="s">
        <v>3493</v>
      </c>
      <c r="AI218" s="164" t="s">
        <v>83</v>
      </c>
      <c r="AJ218" s="164" t="s">
        <v>177</v>
      </c>
      <c r="AK218" s="164">
        <v>56896</v>
      </c>
      <c r="AL218" s="170">
        <v>1</v>
      </c>
      <c r="AM218" s="169">
        <f t="shared" si="8"/>
        <v>96379</v>
      </c>
      <c r="AN218" s="169">
        <f t="shared" si="9"/>
        <v>0</v>
      </c>
      <c r="AO218" s="164" t="s">
        <v>895</v>
      </c>
      <c r="AP218" s="164">
        <v>5.3</v>
      </c>
      <c r="AQ218" s="164" t="s">
        <v>81</v>
      </c>
      <c r="AR218" s="164">
        <v>0</v>
      </c>
      <c r="AS218" s="164"/>
    </row>
    <row r="219" spans="1:45" ht="15" hidden="1" x14ac:dyDescent="0.2">
      <c r="A219" s="164" t="s">
        <v>3114</v>
      </c>
      <c r="B219" s="164">
        <v>2116</v>
      </c>
      <c r="C219" s="164" t="s">
        <v>3115</v>
      </c>
      <c r="D219" s="164">
        <v>100000</v>
      </c>
      <c r="E219" s="164" t="s">
        <v>57</v>
      </c>
      <c r="F219" s="164">
        <v>211600</v>
      </c>
      <c r="G219" s="164" t="s">
        <v>58</v>
      </c>
      <c r="H219" s="164" t="s">
        <v>245</v>
      </c>
      <c r="I219" s="164" t="s">
        <v>83</v>
      </c>
      <c r="J219" s="164" t="s">
        <v>61</v>
      </c>
      <c r="K219" s="164" t="s">
        <v>62</v>
      </c>
      <c r="L219" s="164">
        <v>56897</v>
      </c>
      <c r="M219" s="164" t="s">
        <v>3494</v>
      </c>
      <c r="N219" s="164">
        <v>1</v>
      </c>
      <c r="O219" s="164">
        <v>76252</v>
      </c>
      <c r="P219" s="164">
        <v>16082</v>
      </c>
      <c r="Q219" s="164">
        <v>9659</v>
      </c>
      <c r="T219" s="164">
        <v>2235</v>
      </c>
      <c r="AA219" s="168">
        <v>104228</v>
      </c>
      <c r="AC219" s="164" t="s">
        <v>3495</v>
      </c>
      <c r="AD219" s="164" t="s">
        <v>3496</v>
      </c>
      <c r="AE219" s="164" t="s">
        <v>3497</v>
      </c>
      <c r="AG219" s="164" t="s">
        <v>67</v>
      </c>
      <c r="AH219" s="164" t="s">
        <v>3498</v>
      </c>
      <c r="AI219" s="164" t="s">
        <v>83</v>
      </c>
      <c r="AJ219" s="164" t="s">
        <v>177</v>
      </c>
      <c r="AK219" s="164" t="e">
        <v>#N/A</v>
      </c>
      <c r="AL219" s="170">
        <v>0</v>
      </c>
      <c r="AM219" s="169">
        <f t="shared" si="8"/>
        <v>0</v>
      </c>
      <c r="AN219" s="169">
        <f t="shared" si="9"/>
        <v>0</v>
      </c>
      <c r="AO219" s="164" t="s">
        <v>69</v>
      </c>
      <c r="AP219" s="164" t="s">
        <v>69</v>
      </c>
      <c r="AQ219" s="164" t="s">
        <v>69</v>
      </c>
      <c r="AR219" s="164">
        <v>0</v>
      </c>
      <c r="AS219" s="164"/>
    </row>
    <row r="220" spans="1:45" ht="15" x14ac:dyDescent="0.2">
      <c r="A220" s="164" t="s">
        <v>3049</v>
      </c>
      <c r="B220" s="164">
        <v>2115</v>
      </c>
      <c r="C220" s="164" t="s">
        <v>898</v>
      </c>
      <c r="D220" s="164">
        <v>700039</v>
      </c>
      <c r="E220" s="164" t="s">
        <v>907</v>
      </c>
      <c r="F220" s="164">
        <v>2115</v>
      </c>
      <c r="G220" s="164" t="s">
        <v>898</v>
      </c>
      <c r="H220" s="164" t="s">
        <v>238</v>
      </c>
      <c r="I220" s="164" t="s">
        <v>307</v>
      </c>
      <c r="J220" s="164" t="s">
        <v>128</v>
      </c>
      <c r="K220" s="164" t="s">
        <v>83</v>
      </c>
      <c r="L220" s="164">
        <v>56898</v>
      </c>
      <c r="M220" s="164" t="s">
        <v>908</v>
      </c>
      <c r="S220" s="164">
        <v>510000</v>
      </c>
      <c r="AA220" s="164">
        <v>510000</v>
      </c>
      <c r="AB220" s="164"/>
      <c r="AC220" s="164" t="s">
        <v>909</v>
      </c>
      <c r="AD220" s="164" t="s">
        <v>910</v>
      </c>
      <c r="AE220" s="164" t="s">
        <v>911</v>
      </c>
      <c r="AG220" s="164" t="s">
        <v>67</v>
      </c>
      <c r="AH220" s="164" t="s">
        <v>912</v>
      </c>
      <c r="AI220" s="164" t="s">
        <v>70</v>
      </c>
      <c r="AJ220" s="164" t="s">
        <v>269</v>
      </c>
      <c r="AK220" s="164">
        <v>56898</v>
      </c>
      <c r="AL220" s="170">
        <v>1</v>
      </c>
      <c r="AM220" s="169">
        <f t="shared" si="8"/>
        <v>510000</v>
      </c>
      <c r="AN220" s="169">
        <f t="shared" si="9"/>
        <v>0</v>
      </c>
      <c r="AO220" s="164" t="s">
        <v>904</v>
      </c>
      <c r="AP220" s="164" t="s">
        <v>905</v>
      </c>
      <c r="AQ220" s="164" t="s">
        <v>81</v>
      </c>
      <c r="AR220" s="164">
        <v>0</v>
      </c>
      <c r="AS220" s="164"/>
    </row>
    <row r="221" spans="1:45" ht="15" x14ac:dyDescent="0.2">
      <c r="A221" s="164" t="s">
        <v>3049</v>
      </c>
      <c r="B221" s="164">
        <v>2115</v>
      </c>
      <c r="C221" s="164" t="s">
        <v>898</v>
      </c>
      <c r="D221" s="164">
        <v>700039</v>
      </c>
      <c r="E221" s="164" t="s">
        <v>907</v>
      </c>
      <c r="F221" s="164">
        <v>2115</v>
      </c>
      <c r="G221" s="164" t="s">
        <v>898</v>
      </c>
      <c r="H221" s="164" t="s">
        <v>238</v>
      </c>
      <c r="I221" s="164" t="s">
        <v>307</v>
      </c>
      <c r="J221" s="164" t="s">
        <v>128</v>
      </c>
      <c r="K221" s="164" t="s">
        <v>83</v>
      </c>
      <c r="L221" s="164">
        <v>56899</v>
      </c>
      <c r="M221" s="164" t="s">
        <v>913</v>
      </c>
      <c r="N221" s="164">
        <v>1</v>
      </c>
      <c r="O221" s="164">
        <v>147212</v>
      </c>
      <c r="P221" s="164">
        <v>28202</v>
      </c>
      <c r="Q221" s="164">
        <v>11575</v>
      </c>
      <c r="AA221" s="164">
        <v>186989</v>
      </c>
      <c r="AB221" s="164"/>
      <c r="AC221" s="164" t="s">
        <v>914</v>
      </c>
      <c r="AD221" s="164" t="s">
        <v>910</v>
      </c>
      <c r="AE221" s="164" t="s">
        <v>911</v>
      </c>
      <c r="AG221" s="164" t="s">
        <v>67</v>
      </c>
      <c r="AH221" s="164" t="s">
        <v>912</v>
      </c>
      <c r="AI221" s="164" t="s">
        <v>70</v>
      </c>
      <c r="AJ221" s="164" t="s">
        <v>269</v>
      </c>
      <c r="AK221" s="164">
        <v>56899</v>
      </c>
      <c r="AL221" s="170">
        <v>1</v>
      </c>
      <c r="AM221" s="169">
        <f t="shared" si="8"/>
        <v>186989</v>
      </c>
      <c r="AN221" s="169">
        <f t="shared" si="9"/>
        <v>0</v>
      </c>
      <c r="AO221" s="164" t="s">
        <v>904</v>
      </c>
      <c r="AP221" s="164" t="s">
        <v>905</v>
      </c>
      <c r="AQ221" s="164" t="s">
        <v>81</v>
      </c>
      <c r="AR221" s="164">
        <v>0</v>
      </c>
      <c r="AS221" s="164"/>
    </row>
    <row r="222" spans="1:45" ht="15" x14ac:dyDescent="0.2">
      <c r="A222" s="164" t="s">
        <v>3049</v>
      </c>
      <c r="B222" s="164">
        <v>2115</v>
      </c>
      <c r="C222" s="164" t="s">
        <v>898</v>
      </c>
      <c r="D222" s="164">
        <v>700039</v>
      </c>
      <c r="E222" s="164" t="s">
        <v>907</v>
      </c>
      <c r="F222" s="164">
        <v>2115</v>
      </c>
      <c r="G222" s="164" t="s">
        <v>898</v>
      </c>
      <c r="H222" s="164" t="s">
        <v>238</v>
      </c>
      <c r="I222" s="164" t="s">
        <v>307</v>
      </c>
      <c r="J222" s="164" t="s">
        <v>128</v>
      </c>
      <c r="K222" s="164" t="s">
        <v>83</v>
      </c>
      <c r="L222" s="164">
        <v>56900</v>
      </c>
      <c r="M222" s="164" t="s">
        <v>915</v>
      </c>
      <c r="N222" s="164">
        <v>1</v>
      </c>
      <c r="O222" s="164">
        <v>69466</v>
      </c>
      <c r="P222" s="164">
        <v>17356</v>
      </c>
      <c r="Q222" s="164">
        <v>9476</v>
      </c>
      <c r="AA222" s="164">
        <v>96298</v>
      </c>
      <c r="AB222" s="164"/>
      <c r="AC222" s="164" t="s">
        <v>916</v>
      </c>
      <c r="AD222" s="164" t="s">
        <v>910</v>
      </c>
      <c r="AE222" s="164" t="s">
        <v>911</v>
      </c>
      <c r="AG222" s="164" t="s">
        <v>67</v>
      </c>
      <c r="AH222" s="164" t="s">
        <v>912</v>
      </c>
      <c r="AI222" s="164" t="s">
        <v>70</v>
      </c>
      <c r="AJ222" s="164" t="s">
        <v>269</v>
      </c>
      <c r="AK222" s="164">
        <v>56900</v>
      </c>
      <c r="AL222" s="170">
        <v>1</v>
      </c>
      <c r="AM222" s="169">
        <f t="shared" si="8"/>
        <v>96298</v>
      </c>
      <c r="AN222" s="169">
        <f t="shared" si="9"/>
        <v>0</v>
      </c>
      <c r="AO222" s="164" t="s">
        <v>904</v>
      </c>
      <c r="AP222" s="164" t="s">
        <v>905</v>
      </c>
      <c r="AQ222" s="164" t="s">
        <v>81</v>
      </c>
      <c r="AR222" s="164">
        <v>0</v>
      </c>
      <c r="AS222" s="164"/>
    </row>
    <row r="223" spans="1:45" ht="15" hidden="1" x14ac:dyDescent="0.2">
      <c r="A223" s="164" t="s">
        <v>3048</v>
      </c>
      <c r="B223" s="164">
        <v>1713</v>
      </c>
      <c r="C223" s="164" t="s">
        <v>875</v>
      </c>
      <c r="D223" s="164">
        <v>100000</v>
      </c>
      <c r="E223" s="164" t="s">
        <v>57</v>
      </c>
      <c r="F223" s="164">
        <v>1713</v>
      </c>
      <c r="G223" s="164" t="s">
        <v>875</v>
      </c>
      <c r="H223" s="164" t="s">
        <v>278</v>
      </c>
      <c r="I223" s="164" t="s">
        <v>83</v>
      </c>
      <c r="J223" s="164" t="s">
        <v>478</v>
      </c>
      <c r="K223" s="164" t="s">
        <v>83</v>
      </c>
      <c r="L223" s="164">
        <v>56901</v>
      </c>
      <c r="M223" s="164" t="s">
        <v>3499</v>
      </c>
      <c r="O223" s="164">
        <v>3703</v>
      </c>
      <c r="P223" s="164">
        <v>-8063</v>
      </c>
      <c r="Q223" s="164">
        <v>-7501</v>
      </c>
      <c r="AA223" s="168">
        <v>-11861</v>
      </c>
      <c r="AC223" s="164" t="s">
        <v>3500</v>
      </c>
      <c r="AD223" s="164" t="s">
        <v>3500</v>
      </c>
      <c r="AE223" s="164" t="s">
        <v>3500</v>
      </c>
      <c r="AG223" s="164" t="s">
        <v>94</v>
      </c>
      <c r="AH223" s="164" t="s">
        <v>69</v>
      </c>
      <c r="AI223" s="164" t="s">
        <v>83</v>
      </c>
      <c r="AJ223" s="164" t="s">
        <v>177</v>
      </c>
      <c r="AK223" s="164" t="e">
        <v>#N/A</v>
      </c>
      <c r="AL223" s="170">
        <v>0</v>
      </c>
      <c r="AM223" s="169">
        <f t="shared" si="8"/>
        <v>0</v>
      </c>
      <c r="AN223" s="169">
        <f t="shared" si="9"/>
        <v>0</v>
      </c>
      <c r="AO223" s="164" t="s">
        <v>69</v>
      </c>
      <c r="AP223" s="164" t="s">
        <v>69</v>
      </c>
      <c r="AQ223" s="164" t="s">
        <v>69</v>
      </c>
      <c r="AR223" s="164">
        <v>0</v>
      </c>
      <c r="AS223" s="164"/>
    </row>
    <row r="224" spans="1:45" ht="15" hidden="1" x14ac:dyDescent="0.2">
      <c r="A224" s="164" t="s">
        <v>3048</v>
      </c>
      <c r="B224" s="164">
        <v>1713</v>
      </c>
      <c r="C224" s="164" t="s">
        <v>875</v>
      </c>
      <c r="D224" s="164">
        <v>100000</v>
      </c>
      <c r="E224" s="164" t="s">
        <v>57</v>
      </c>
      <c r="F224" s="164">
        <v>1713</v>
      </c>
      <c r="G224" s="164" t="s">
        <v>875</v>
      </c>
      <c r="H224" s="164" t="s">
        <v>293</v>
      </c>
      <c r="I224" s="164" t="s">
        <v>83</v>
      </c>
      <c r="J224" s="164" t="s">
        <v>160</v>
      </c>
      <c r="K224" s="164" t="s">
        <v>83</v>
      </c>
      <c r="L224" s="164">
        <v>56902</v>
      </c>
      <c r="M224" s="164" t="s">
        <v>917</v>
      </c>
      <c r="S224" s="164">
        <v>45000</v>
      </c>
      <c r="AA224" s="164">
        <v>45000</v>
      </c>
      <c r="AB224" s="164"/>
      <c r="AC224" s="164" t="s">
        <v>918</v>
      </c>
      <c r="AD224" s="164" t="s">
        <v>919</v>
      </c>
      <c r="AE224" s="164" t="s">
        <v>920</v>
      </c>
      <c r="AG224" s="164" t="s">
        <v>94</v>
      </c>
      <c r="AH224" s="164" t="s">
        <v>69</v>
      </c>
      <c r="AI224" s="164" t="s">
        <v>83</v>
      </c>
      <c r="AJ224" s="164" t="s">
        <v>269</v>
      </c>
      <c r="AK224" s="164">
        <v>56902</v>
      </c>
      <c r="AL224" s="170">
        <v>0</v>
      </c>
      <c r="AM224" s="169">
        <f t="shared" si="8"/>
        <v>0</v>
      </c>
      <c r="AN224" s="169">
        <f t="shared" si="9"/>
        <v>0</v>
      </c>
      <c r="AO224" s="164" t="s">
        <v>69</v>
      </c>
      <c r="AP224" s="164" t="s">
        <v>69</v>
      </c>
      <c r="AQ224" s="164" t="s">
        <v>69</v>
      </c>
      <c r="AR224" s="164">
        <v>0</v>
      </c>
      <c r="AS224" s="164"/>
    </row>
    <row r="225" spans="1:45" ht="15" hidden="1" x14ac:dyDescent="0.2">
      <c r="A225" s="164" t="s">
        <v>3048</v>
      </c>
      <c r="B225" s="164">
        <v>1713</v>
      </c>
      <c r="C225" s="164" t="s">
        <v>875</v>
      </c>
      <c r="D225" s="164">
        <v>100000</v>
      </c>
      <c r="E225" s="164" t="s">
        <v>57</v>
      </c>
      <c r="F225" s="164">
        <v>1713</v>
      </c>
      <c r="G225" s="164" t="s">
        <v>875</v>
      </c>
      <c r="H225" s="164" t="s">
        <v>411</v>
      </c>
      <c r="I225" s="164" t="s">
        <v>83</v>
      </c>
      <c r="J225" s="164" t="s">
        <v>89</v>
      </c>
      <c r="K225" s="164" t="s">
        <v>83</v>
      </c>
      <c r="L225" s="164">
        <v>56903</v>
      </c>
      <c r="M225" s="164" t="s">
        <v>921</v>
      </c>
      <c r="AB225" s="167">
        <v>125000</v>
      </c>
      <c r="AC225" s="164" t="s">
        <v>922</v>
      </c>
      <c r="AD225" s="164" t="s">
        <v>923</v>
      </c>
      <c r="AE225" s="164" t="s">
        <v>922</v>
      </c>
      <c r="AG225" s="164" t="s">
        <v>94</v>
      </c>
      <c r="AH225" s="164" t="s">
        <v>69</v>
      </c>
      <c r="AI225" s="164" t="s">
        <v>83</v>
      </c>
      <c r="AJ225" s="164" t="s">
        <v>269</v>
      </c>
      <c r="AK225" s="164">
        <v>56903</v>
      </c>
      <c r="AL225" s="170">
        <v>0</v>
      </c>
      <c r="AM225" s="169">
        <f t="shared" si="8"/>
        <v>0</v>
      </c>
      <c r="AN225" s="169">
        <f t="shared" si="9"/>
        <v>0</v>
      </c>
      <c r="AO225" s="164">
        <v>0</v>
      </c>
      <c r="AP225" s="164">
        <v>0</v>
      </c>
      <c r="AQ225" s="164">
        <v>0</v>
      </c>
      <c r="AR225" s="164">
        <v>0</v>
      </c>
      <c r="AS225" s="164"/>
    </row>
    <row r="226" spans="1:45" ht="15" hidden="1" x14ac:dyDescent="0.2">
      <c r="A226" s="164" t="s">
        <v>3048</v>
      </c>
      <c r="B226" s="164">
        <v>1713</v>
      </c>
      <c r="C226" s="164" t="s">
        <v>875</v>
      </c>
      <c r="D226" s="164">
        <v>100000</v>
      </c>
      <c r="E226" s="164" t="s">
        <v>57</v>
      </c>
      <c r="F226" s="164">
        <v>1713</v>
      </c>
      <c r="G226" s="164" t="s">
        <v>875</v>
      </c>
      <c r="H226" s="164" t="s">
        <v>422</v>
      </c>
      <c r="I226" s="164" t="s">
        <v>83</v>
      </c>
      <c r="J226" s="164" t="s">
        <v>89</v>
      </c>
      <c r="K226" s="164" t="s">
        <v>83</v>
      </c>
      <c r="L226" s="164">
        <v>56904</v>
      </c>
      <c r="M226" s="164" t="s">
        <v>924</v>
      </c>
      <c r="AB226" s="167">
        <v>50000</v>
      </c>
      <c r="AC226" s="164" t="s">
        <v>925</v>
      </c>
      <c r="AD226" s="164" t="s">
        <v>926</v>
      </c>
      <c r="AE226" s="164" t="s">
        <v>927</v>
      </c>
      <c r="AG226" s="164" t="s">
        <v>94</v>
      </c>
      <c r="AH226" s="164" t="s">
        <v>69</v>
      </c>
      <c r="AI226" s="164" t="s">
        <v>83</v>
      </c>
      <c r="AJ226" s="164" t="s">
        <v>269</v>
      </c>
      <c r="AK226" s="164">
        <v>56904</v>
      </c>
      <c r="AL226" s="170">
        <v>0</v>
      </c>
      <c r="AM226" s="169">
        <f t="shared" si="8"/>
        <v>0</v>
      </c>
      <c r="AN226" s="169">
        <f t="shared" si="9"/>
        <v>0</v>
      </c>
      <c r="AO226" s="164">
        <v>0</v>
      </c>
      <c r="AP226" s="164">
        <v>0</v>
      </c>
      <c r="AQ226" s="164">
        <v>0</v>
      </c>
      <c r="AR226" s="164">
        <v>0</v>
      </c>
      <c r="AS226" s="164"/>
    </row>
    <row r="227" spans="1:45" ht="15" hidden="1" x14ac:dyDescent="0.2">
      <c r="A227" s="164" t="s">
        <v>3048</v>
      </c>
      <c r="B227" s="164">
        <v>1713</v>
      </c>
      <c r="C227" s="164" t="s">
        <v>875</v>
      </c>
      <c r="D227" s="164">
        <v>100000</v>
      </c>
      <c r="E227" s="164" t="s">
        <v>57</v>
      </c>
      <c r="F227" s="164">
        <v>1713</v>
      </c>
      <c r="G227" s="164" t="s">
        <v>875</v>
      </c>
      <c r="H227" s="164" t="s">
        <v>465</v>
      </c>
      <c r="I227" s="164" t="s">
        <v>127</v>
      </c>
      <c r="J227" s="164" t="s">
        <v>61</v>
      </c>
      <c r="K227" s="164" t="s">
        <v>83</v>
      </c>
      <c r="L227" s="164">
        <v>56905</v>
      </c>
      <c r="M227" s="164" t="s">
        <v>3501</v>
      </c>
      <c r="U227" s="164">
        <v>56000</v>
      </c>
      <c r="AA227" s="168">
        <v>56000</v>
      </c>
      <c r="AC227" s="164" t="s">
        <v>3502</v>
      </c>
      <c r="AD227" s="164" t="s">
        <v>3503</v>
      </c>
      <c r="AE227" s="164" t="s">
        <v>3503</v>
      </c>
      <c r="AG227" s="164" t="s">
        <v>67</v>
      </c>
      <c r="AH227" s="164" t="s">
        <v>3504</v>
      </c>
      <c r="AI227" s="164" t="s">
        <v>83</v>
      </c>
      <c r="AJ227" s="164" t="s">
        <v>177</v>
      </c>
      <c r="AK227" s="164" t="e">
        <v>#N/A</v>
      </c>
      <c r="AL227" s="170">
        <v>0.5</v>
      </c>
      <c r="AM227" s="169">
        <f t="shared" si="8"/>
        <v>28000</v>
      </c>
      <c r="AN227" s="169">
        <f t="shared" si="9"/>
        <v>0</v>
      </c>
      <c r="AO227" s="164" t="s">
        <v>79</v>
      </c>
      <c r="AP227" s="164" t="s">
        <v>1414</v>
      </c>
      <c r="AQ227" s="164" t="s">
        <v>81</v>
      </c>
      <c r="AR227" s="164">
        <v>0</v>
      </c>
      <c r="AS227" s="164"/>
    </row>
    <row r="228" spans="1:45" ht="15" hidden="1" x14ac:dyDescent="0.2">
      <c r="A228" s="164" t="s">
        <v>232</v>
      </c>
      <c r="B228" s="164">
        <v>1914</v>
      </c>
      <c r="C228" s="164" t="s">
        <v>318</v>
      </c>
      <c r="D228" s="164">
        <v>100000</v>
      </c>
      <c r="E228" s="164" t="s">
        <v>57</v>
      </c>
      <c r="F228" s="164">
        <v>1914</v>
      </c>
      <c r="G228" s="164" t="s">
        <v>318</v>
      </c>
      <c r="H228" s="164" t="s">
        <v>642</v>
      </c>
      <c r="I228" s="164" t="s">
        <v>60</v>
      </c>
      <c r="J228" s="164" t="s">
        <v>160</v>
      </c>
      <c r="K228" s="164" t="s">
        <v>83</v>
      </c>
      <c r="L228" s="164">
        <v>56906</v>
      </c>
      <c r="M228" s="164" t="s">
        <v>928</v>
      </c>
      <c r="V228" s="164">
        <v>171600</v>
      </c>
      <c r="AA228" s="164">
        <v>171600</v>
      </c>
      <c r="AB228" s="164"/>
      <c r="AC228" s="164" t="s">
        <v>929</v>
      </c>
      <c r="AD228" s="164" t="s">
        <v>930</v>
      </c>
      <c r="AE228" s="164" t="s">
        <v>931</v>
      </c>
      <c r="AG228" s="164" t="s">
        <v>67</v>
      </c>
      <c r="AH228" s="164" t="s">
        <v>932</v>
      </c>
      <c r="AI228" s="164" t="s">
        <v>83</v>
      </c>
      <c r="AJ228" s="164" t="s">
        <v>269</v>
      </c>
      <c r="AK228" s="164">
        <v>56906</v>
      </c>
      <c r="AL228" s="170">
        <v>0</v>
      </c>
      <c r="AM228" s="169">
        <f t="shared" si="8"/>
        <v>0</v>
      </c>
      <c r="AN228" s="169">
        <f t="shared" si="9"/>
        <v>0</v>
      </c>
      <c r="AO228" s="164" t="s">
        <v>69</v>
      </c>
      <c r="AP228" s="164" t="s">
        <v>69</v>
      </c>
      <c r="AQ228" s="164" t="s">
        <v>69</v>
      </c>
      <c r="AR228" s="164">
        <v>0</v>
      </c>
      <c r="AS228" s="164"/>
    </row>
    <row r="229" spans="1:45" ht="15" x14ac:dyDescent="0.2">
      <c r="A229" s="164" t="s">
        <v>3049</v>
      </c>
      <c r="B229" s="164">
        <v>2115</v>
      </c>
      <c r="C229" s="164" t="s">
        <v>898</v>
      </c>
      <c r="D229" s="164">
        <v>700048</v>
      </c>
      <c r="E229" s="164" t="s">
        <v>897</v>
      </c>
      <c r="F229" s="164">
        <v>2115</v>
      </c>
      <c r="G229" s="164" t="s">
        <v>898</v>
      </c>
      <c r="H229" s="164" t="s">
        <v>238</v>
      </c>
      <c r="I229" s="164" t="s">
        <v>307</v>
      </c>
      <c r="J229" s="164" t="s">
        <v>61</v>
      </c>
      <c r="K229" s="164" t="s">
        <v>83</v>
      </c>
      <c r="L229" s="164">
        <v>56907</v>
      </c>
      <c r="M229" s="164" t="s">
        <v>3505</v>
      </c>
      <c r="N229" s="164">
        <v>2</v>
      </c>
      <c r="O229" s="164">
        <v>129163</v>
      </c>
      <c r="P229" s="164">
        <v>29500</v>
      </c>
      <c r="Q229" s="164">
        <v>18687</v>
      </c>
      <c r="AA229" s="168">
        <v>177350</v>
      </c>
      <c r="AC229" s="164" t="s">
        <v>3506</v>
      </c>
      <c r="AD229" s="164" t="s">
        <v>3507</v>
      </c>
      <c r="AE229" s="164" t="s">
        <v>3508</v>
      </c>
      <c r="AG229" s="164" t="s">
        <v>67</v>
      </c>
      <c r="AH229" s="164" t="s">
        <v>3509</v>
      </c>
      <c r="AI229" s="164" t="s">
        <v>70</v>
      </c>
      <c r="AJ229" s="164" t="s">
        <v>177</v>
      </c>
      <c r="AK229" s="164">
        <v>56907</v>
      </c>
      <c r="AL229" s="170">
        <v>1</v>
      </c>
      <c r="AM229" s="169">
        <f t="shared" si="8"/>
        <v>177350</v>
      </c>
      <c r="AN229" s="169">
        <f t="shared" si="9"/>
        <v>0</v>
      </c>
      <c r="AO229" s="164" t="s">
        <v>904</v>
      </c>
      <c r="AP229" s="164" t="s">
        <v>905</v>
      </c>
      <c r="AQ229" s="164" t="s">
        <v>81</v>
      </c>
      <c r="AR229" s="164">
        <v>0</v>
      </c>
      <c r="AS229" s="164"/>
    </row>
    <row r="230" spans="1:45" ht="15" x14ac:dyDescent="0.2">
      <c r="A230" s="164" t="s">
        <v>3049</v>
      </c>
      <c r="B230" s="164">
        <v>2115</v>
      </c>
      <c r="C230" s="164" t="s">
        <v>898</v>
      </c>
      <c r="D230" s="164">
        <v>700048</v>
      </c>
      <c r="E230" s="164" t="s">
        <v>897</v>
      </c>
      <c r="F230" s="164">
        <v>2115</v>
      </c>
      <c r="G230" s="164" t="s">
        <v>898</v>
      </c>
      <c r="H230" s="164" t="s">
        <v>72</v>
      </c>
      <c r="I230" s="164" t="s">
        <v>307</v>
      </c>
      <c r="J230" s="164" t="s">
        <v>128</v>
      </c>
      <c r="K230" s="164" t="s">
        <v>83</v>
      </c>
      <c r="L230" s="164">
        <v>56908</v>
      </c>
      <c r="M230" s="164" t="s">
        <v>933</v>
      </c>
      <c r="N230" s="164">
        <v>0.25</v>
      </c>
      <c r="O230" s="164">
        <v>20488</v>
      </c>
      <c r="P230" s="164">
        <v>3265</v>
      </c>
      <c r="Q230" s="164">
        <v>629</v>
      </c>
      <c r="AA230" s="164">
        <v>24382</v>
      </c>
      <c r="AB230" s="164"/>
      <c r="AC230" s="164" t="s">
        <v>934</v>
      </c>
      <c r="AD230" s="164" t="s">
        <v>935</v>
      </c>
      <c r="AE230" s="164" t="s">
        <v>936</v>
      </c>
      <c r="AG230" s="164" t="s">
        <v>67</v>
      </c>
      <c r="AH230" s="164" t="s">
        <v>937</v>
      </c>
      <c r="AI230" s="164" t="s">
        <v>70</v>
      </c>
      <c r="AJ230" s="164" t="s">
        <v>269</v>
      </c>
      <c r="AK230" s="164">
        <v>56908</v>
      </c>
      <c r="AL230" s="170">
        <v>1</v>
      </c>
      <c r="AM230" s="169">
        <f t="shared" si="8"/>
        <v>24382</v>
      </c>
      <c r="AN230" s="169">
        <f t="shared" si="9"/>
        <v>0</v>
      </c>
      <c r="AO230" s="164" t="s">
        <v>904</v>
      </c>
      <c r="AP230" s="164" t="s">
        <v>905</v>
      </c>
      <c r="AQ230" s="164" t="s">
        <v>81</v>
      </c>
      <c r="AR230" s="164">
        <v>0</v>
      </c>
      <c r="AS230" s="164"/>
    </row>
    <row r="231" spans="1:45" ht="15" hidden="1" x14ac:dyDescent="0.2">
      <c r="A231" s="164" t="s">
        <v>3049</v>
      </c>
      <c r="B231" s="164">
        <v>2115</v>
      </c>
      <c r="C231" s="164" t="s">
        <v>898</v>
      </c>
      <c r="D231" s="164">
        <v>700048</v>
      </c>
      <c r="E231" s="164" t="s">
        <v>897</v>
      </c>
      <c r="F231" s="164">
        <v>2115</v>
      </c>
      <c r="G231" s="164" t="s">
        <v>898</v>
      </c>
      <c r="H231" s="164" t="s">
        <v>126</v>
      </c>
      <c r="I231" s="164" t="s">
        <v>307</v>
      </c>
      <c r="J231" s="164" t="s">
        <v>61</v>
      </c>
      <c r="K231" s="164" t="s">
        <v>479</v>
      </c>
      <c r="L231" s="164">
        <v>56909</v>
      </c>
      <c r="M231" s="164" t="s">
        <v>938</v>
      </c>
      <c r="S231" s="164">
        <v>85000</v>
      </c>
      <c r="AA231" s="164">
        <v>85000</v>
      </c>
      <c r="AB231" s="164"/>
      <c r="AC231" s="164" t="s">
        <v>939</v>
      </c>
      <c r="AD231" s="164" t="s">
        <v>940</v>
      </c>
      <c r="AE231" s="164" t="s">
        <v>941</v>
      </c>
      <c r="AG231" s="164" t="s">
        <v>67</v>
      </c>
      <c r="AH231" s="164" t="s">
        <v>942</v>
      </c>
      <c r="AI231" s="164" t="s">
        <v>70</v>
      </c>
      <c r="AJ231" s="164" t="s">
        <v>269</v>
      </c>
      <c r="AK231" s="164">
        <v>56909</v>
      </c>
      <c r="AL231" s="170">
        <v>0</v>
      </c>
      <c r="AM231" s="169">
        <f t="shared" si="8"/>
        <v>0</v>
      </c>
      <c r="AN231" s="169">
        <f t="shared" si="9"/>
        <v>0</v>
      </c>
      <c r="AO231" s="164" t="s">
        <v>69</v>
      </c>
      <c r="AP231" s="164" t="s">
        <v>69</v>
      </c>
      <c r="AQ231" s="164" t="s">
        <v>69</v>
      </c>
      <c r="AR231" s="164">
        <v>0</v>
      </c>
      <c r="AS231" s="164"/>
    </row>
    <row r="232" spans="1:45" ht="15" hidden="1" x14ac:dyDescent="0.2">
      <c r="A232" s="164" t="s">
        <v>3049</v>
      </c>
      <c r="B232" s="164">
        <v>2115</v>
      </c>
      <c r="C232" s="164" t="s">
        <v>898</v>
      </c>
      <c r="D232" s="164">
        <v>700048</v>
      </c>
      <c r="E232" s="164" t="s">
        <v>897</v>
      </c>
      <c r="F232" s="164">
        <v>2115</v>
      </c>
      <c r="G232" s="164" t="s">
        <v>898</v>
      </c>
      <c r="H232" s="164" t="s">
        <v>245</v>
      </c>
      <c r="I232" s="164" t="s">
        <v>307</v>
      </c>
      <c r="J232" s="164" t="s">
        <v>239</v>
      </c>
      <c r="K232" s="164" t="s">
        <v>83</v>
      </c>
      <c r="L232" s="164">
        <v>56910</v>
      </c>
      <c r="M232" s="164" t="s">
        <v>944</v>
      </c>
      <c r="N232" s="164">
        <v>1.26</v>
      </c>
      <c r="O232" s="164">
        <v>42719</v>
      </c>
      <c r="P232" s="164">
        <v>862</v>
      </c>
      <c r="Q232" s="164">
        <v>2221</v>
      </c>
      <c r="AA232" s="168">
        <v>45802</v>
      </c>
      <c r="AC232" s="164" t="s">
        <v>945</v>
      </c>
      <c r="AD232" s="164" t="s">
        <v>1529</v>
      </c>
      <c r="AE232" s="164" t="s">
        <v>946</v>
      </c>
      <c r="AG232" s="164" t="s">
        <v>67</v>
      </c>
      <c r="AH232" s="164" t="s">
        <v>947</v>
      </c>
      <c r="AI232" s="164" t="s">
        <v>70</v>
      </c>
      <c r="AJ232" s="164" t="s">
        <v>269</v>
      </c>
      <c r="AK232" s="164">
        <v>56910</v>
      </c>
      <c r="AL232" s="170">
        <v>0</v>
      </c>
      <c r="AM232" s="169">
        <f t="shared" si="8"/>
        <v>0</v>
      </c>
      <c r="AN232" s="169">
        <f t="shared" si="9"/>
        <v>0</v>
      </c>
      <c r="AO232" s="164">
        <v>0</v>
      </c>
      <c r="AP232" s="164">
        <v>0</v>
      </c>
      <c r="AQ232" s="164">
        <v>0</v>
      </c>
      <c r="AR232" s="164">
        <v>0</v>
      </c>
      <c r="AS232" s="164"/>
    </row>
    <row r="233" spans="1:45" ht="15" hidden="1" x14ac:dyDescent="0.2">
      <c r="A233" s="164" t="s">
        <v>3049</v>
      </c>
      <c r="B233" s="164">
        <v>2115</v>
      </c>
      <c r="C233" s="164" t="s">
        <v>898</v>
      </c>
      <c r="D233" s="164">
        <v>700048</v>
      </c>
      <c r="E233" s="164" t="s">
        <v>897</v>
      </c>
      <c r="F233" s="164">
        <v>2115</v>
      </c>
      <c r="G233" s="164" t="s">
        <v>898</v>
      </c>
      <c r="H233" s="164" t="s">
        <v>449</v>
      </c>
      <c r="I233" s="164" t="s">
        <v>83</v>
      </c>
      <c r="J233" s="164" t="s">
        <v>61</v>
      </c>
      <c r="K233" s="164" t="s">
        <v>83</v>
      </c>
      <c r="L233" s="164">
        <v>56911</v>
      </c>
      <c r="M233" s="164" t="s">
        <v>949</v>
      </c>
      <c r="N233" s="164">
        <v>0.33</v>
      </c>
      <c r="O233" s="164">
        <v>15410</v>
      </c>
      <c r="P233" s="164">
        <v>4910</v>
      </c>
      <c r="Q233" s="164">
        <v>2924</v>
      </c>
      <c r="AA233" s="164">
        <v>23244</v>
      </c>
      <c r="AB233" s="164"/>
      <c r="AC233" s="164" t="s">
        <v>950</v>
      </c>
      <c r="AD233" s="164" t="s">
        <v>951</v>
      </c>
      <c r="AE233" s="164" t="s">
        <v>952</v>
      </c>
      <c r="AG233" s="164" t="s">
        <v>67</v>
      </c>
      <c r="AH233" s="164" t="s">
        <v>953</v>
      </c>
      <c r="AI233" s="164" t="s">
        <v>70</v>
      </c>
      <c r="AJ233" s="164" t="s">
        <v>269</v>
      </c>
      <c r="AK233" s="164">
        <v>56911</v>
      </c>
      <c r="AL233" s="170">
        <v>0</v>
      </c>
      <c r="AM233" s="169">
        <f t="shared" si="8"/>
        <v>0</v>
      </c>
      <c r="AN233" s="169">
        <f t="shared" si="9"/>
        <v>0</v>
      </c>
      <c r="AO233" s="164" t="s">
        <v>69</v>
      </c>
      <c r="AP233" s="164" t="s">
        <v>69</v>
      </c>
      <c r="AQ233" s="164" t="s">
        <v>69</v>
      </c>
      <c r="AR233" s="164">
        <v>0</v>
      </c>
      <c r="AS233" s="164"/>
    </row>
    <row r="234" spans="1:45" ht="15" hidden="1" x14ac:dyDescent="0.2">
      <c r="A234" s="164" t="s">
        <v>3049</v>
      </c>
      <c r="B234" s="164">
        <v>2115</v>
      </c>
      <c r="C234" s="164" t="s">
        <v>898</v>
      </c>
      <c r="D234" s="164">
        <v>700048</v>
      </c>
      <c r="E234" s="164" t="s">
        <v>897</v>
      </c>
      <c r="F234" s="164">
        <v>2115</v>
      </c>
      <c r="G234" s="164" t="s">
        <v>898</v>
      </c>
      <c r="H234" s="164" t="s">
        <v>59</v>
      </c>
      <c r="I234" s="164" t="s">
        <v>83</v>
      </c>
      <c r="J234" s="164" t="s">
        <v>61</v>
      </c>
      <c r="K234" s="164" t="s">
        <v>83</v>
      </c>
      <c r="L234" s="164">
        <v>56913</v>
      </c>
      <c r="M234" s="164" t="s">
        <v>955</v>
      </c>
      <c r="N234" s="164">
        <v>0.33</v>
      </c>
      <c r="O234" s="164">
        <v>20793</v>
      </c>
      <c r="P234" s="164">
        <v>5371</v>
      </c>
      <c r="Q234" s="164">
        <v>3069</v>
      </c>
      <c r="AA234" s="164">
        <v>29233</v>
      </c>
      <c r="AB234" s="164"/>
      <c r="AC234" s="164" t="s">
        <v>956</v>
      </c>
      <c r="AD234" s="164" t="s">
        <v>957</v>
      </c>
      <c r="AE234" s="164" t="s">
        <v>958</v>
      </c>
      <c r="AG234" s="164" t="s">
        <v>67</v>
      </c>
      <c r="AH234" s="164" t="s">
        <v>959</v>
      </c>
      <c r="AI234" s="164" t="s">
        <v>70</v>
      </c>
      <c r="AJ234" s="164" t="s">
        <v>269</v>
      </c>
      <c r="AK234" s="164">
        <v>56913</v>
      </c>
      <c r="AL234" s="170">
        <v>0</v>
      </c>
      <c r="AM234" s="169">
        <f t="shared" si="8"/>
        <v>0</v>
      </c>
      <c r="AN234" s="169">
        <f t="shared" si="9"/>
        <v>0</v>
      </c>
      <c r="AO234" s="164" t="s">
        <v>69</v>
      </c>
      <c r="AP234" s="164" t="s">
        <v>69</v>
      </c>
      <c r="AQ234" s="164" t="s">
        <v>69</v>
      </c>
      <c r="AR234" s="164">
        <v>0</v>
      </c>
      <c r="AS234" s="164"/>
    </row>
    <row r="235" spans="1:45" ht="15" hidden="1" x14ac:dyDescent="0.2">
      <c r="A235" s="164" t="s">
        <v>3049</v>
      </c>
      <c r="B235" s="164">
        <v>2115</v>
      </c>
      <c r="C235" s="164" t="s">
        <v>898</v>
      </c>
      <c r="D235" s="164">
        <v>100000</v>
      </c>
      <c r="E235" s="164" t="s">
        <v>57</v>
      </c>
      <c r="F235" s="164">
        <v>2115</v>
      </c>
      <c r="G235" s="164" t="s">
        <v>898</v>
      </c>
      <c r="H235" s="164" t="s">
        <v>103</v>
      </c>
      <c r="I235" s="164" t="s">
        <v>307</v>
      </c>
      <c r="J235" s="164" t="s">
        <v>128</v>
      </c>
      <c r="K235" s="164" t="s">
        <v>62</v>
      </c>
      <c r="L235" s="164">
        <v>56914</v>
      </c>
      <c r="M235" s="164" t="s">
        <v>960</v>
      </c>
      <c r="S235" s="164">
        <v>90000</v>
      </c>
      <c r="AA235" s="164">
        <v>90000</v>
      </c>
      <c r="AB235" s="164"/>
      <c r="AC235" s="164" t="s">
        <v>961</v>
      </c>
      <c r="AD235" s="164" t="s">
        <v>962</v>
      </c>
      <c r="AE235" s="164" t="s">
        <v>963</v>
      </c>
      <c r="AG235" s="164" t="s">
        <v>67</v>
      </c>
      <c r="AH235" s="164" t="s">
        <v>964</v>
      </c>
      <c r="AI235" s="164" t="s">
        <v>70</v>
      </c>
      <c r="AJ235" s="164" t="s">
        <v>269</v>
      </c>
      <c r="AK235" s="164">
        <v>56914</v>
      </c>
      <c r="AL235" s="170">
        <v>0</v>
      </c>
      <c r="AM235" s="169">
        <f t="shared" si="8"/>
        <v>0</v>
      </c>
      <c r="AN235" s="169">
        <f t="shared" si="9"/>
        <v>0</v>
      </c>
      <c r="AO235" s="164" t="s">
        <v>69</v>
      </c>
      <c r="AP235" s="164" t="s">
        <v>69</v>
      </c>
      <c r="AQ235" s="164" t="s">
        <v>69</v>
      </c>
      <c r="AR235" s="164">
        <v>0</v>
      </c>
      <c r="AS235" s="164"/>
    </row>
    <row r="236" spans="1:45" ht="15" hidden="1" x14ac:dyDescent="0.2">
      <c r="A236" s="164" t="s">
        <v>3049</v>
      </c>
      <c r="B236" s="164">
        <v>2115</v>
      </c>
      <c r="C236" s="164" t="s">
        <v>898</v>
      </c>
      <c r="D236" s="164">
        <v>100000</v>
      </c>
      <c r="E236" s="164" t="s">
        <v>57</v>
      </c>
      <c r="F236" s="164">
        <v>2115</v>
      </c>
      <c r="G236" s="164" t="s">
        <v>898</v>
      </c>
      <c r="H236" s="164" t="s">
        <v>103</v>
      </c>
      <c r="I236" s="164" t="s">
        <v>307</v>
      </c>
      <c r="J236" s="164" t="s">
        <v>128</v>
      </c>
      <c r="K236" s="164" t="s">
        <v>62</v>
      </c>
      <c r="L236" s="164">
        <v>56915</v>
      </c>
      <c r="M236" s="164" t="s">
        <v>965</v>
      </c>
      <c r="N236" s="164">
        <v>2</v>
      </c>
      <c r="O236" s="164">
        <v>138790</v>
      </c>
      <c r="P236" s="164">
        <v>36704</v>
      </c>
      <c r="Q236" s="164">
        <v>18948</v>
      </c>
      <c r="R236" s="164">
        <v>10000</v>
      </c>
      <c r="AA236" s="164">
        <v>204442</v>
      </c>
      <c r="AB236" s="164"/>
      <c r="AC236" s="164" t="s">
        <v>966</v>
      </c>
      <c r="AD236" s="164" t="s">
        <v>962</v>
      </c>
      <c r="AE236" s="164" t="s">
        <v>963</v>
      </c>
      <c r="AG236" s="164" t="s">
        <v>67</v>
      </c>
      <c r="AH236" s="164" t="s">
        <v>964</v>
      </c>
      <c r="AI236" s="164" t="s">
        <v>70</v>
      </c>
      <c r="AJ236" s="164" t="s">
        <v>269</v>
      </c>
      <c r="AK236" s="164">
        <v>56915</v>
      </c>
      <c r="AL236" s="170">
        <v>0.5</v>
      </c>
      <c r="AM236" s="169">
        <f t="shared" si="8"/>
        <v>102221</v>
      </c>
      <c r="AN236" s="169">
        <f t="shared" si="9"/>
        <v>0</v>
      </c>
      <c r="AO236" s="164" t="s">
        <v>634</v>
      </c>
      <c r="AP236" s="164">
        <v>1.3</v>
      </c>
      <c r="AQ236" s="164" t="s">
        <v>156</v>
      </c>
      <c r="AR236" s="164">
        <v>0</v>
      </c>
      <c r="AS236" s="164"/>
    </row>
    <row r="237" spans="1:45" ht="15" hidden="1" x14ac:dyDescent="0.2">
      <c r="A237" s="164" t="s">
        <v>232</v>
      </c>
      <c r="B237" s="164">
        <v>1914</v>
      </c>
      <c r="C237" s="164" t="s">
        <v>318</v>
      </c>
      <c r="D237" s="164">
        <v>200221</v>
      </c>
      <c r="E237" s="164" t="s">
        <v>967</v>
      </c>
      <c r="F237" s="164">
        <v>1914</v>
      </c>
      <c r="G237" s="164" t="s">
        <v>318</v>
      </c>
      <c r="H237" s="164" t="s">
        <v>83</v>
      </c>
      <c r="I237" s="164" t="s">
        <v>60</v>
      </c>
      <c r="J237" s="164" t="s">
        <v>142</v>
      </c>
      <c r="K237" s="164" t="s">
        <v>83</v>
      </c>
      <c r="L237" s="164">
        <v>56916</v>
      </c>
      <c r="M237" s="164" t="s">
        <v>968</v>
      </c>
      <c r="R237" s="164">
        <v>-385000</v>
      </c>
      <c r="AA237" s="164">
        <v>-385000</v>
      </c>
      <c r="AB237" s="164">
        <v>-500000</v>
      </c>
      <c r="AC237" s="164" t="s">
        <v>969</v>
      </c>
      <c r="AD237" s="164" t="s">
        <v>3510</v>
      </c>
      <c r="AE237" s="164" t="s">
        <v>969</v>
      </c>
      <c r="AG237" s="164" t="s">
        <v>94</v>
      </c>
      <c r="AH237" s="164" t="s">
        <v>971</v>
      </c>
      <c r="AI237" s="164" t="s">
        <v>133</v>
      </c>
      <c r="AJ237" s="164" t="s">
        <v>269</v>
      </c>
      <c r="AK237" s="164">
        <v>56916</v>
      </c>
      <c r="AL237" s="170">
        <v>0</v>
      </c>
      <c r="AM237" s="169">
        <f t="shared" si="8"/>
        <v>0</v>
      </c>
      <c r="AN237" s="169">
        <f t="shared" si="9"/>
        <v>0</v>
      </c>
      <c r="AO237" s="164" t="s">
        <v>69</v>
      </c>
      <c r="AP237" s="164" t="s">
        <v>69</v>
      </c>
      <c r="AQ237" s="164" t="s">
        <v>69</v>
      </c>
      <c r="AR237" s="164">
        <v>0</v>
      </c>
      <c r="AS237" s="164"/>
    </row>
    <row r="238" spans="1:45" ht="15" hidden="1" x14ac:dyDescent="0.2">
      <c r="A238" s="164" t="s">
        <v>232</v>
      </c>
      <c r="B238" s="164">
        <v>1914</v>
      </c>
      <c r="C238" s="164" t="s">
        <v>318</v>
      </c>
      <c r="D238" s="164">
        <v>200222</v>
      </c>
      <c r="E238" s="164" t="s">
        <v>972</v>
      </c>
      <c r="F238" s="164">
        <v>1914</v>
      </c>
      <c r="G238" s="164" t="s">
        <v>318</v>
      </c>
      <c r="H238" s="164" t="s">
        <v>83</v>
      </c>
      <c r="I238" s="164" t="s">
        <v>60</v>
      </c>
      <c r="J238" s="164" t="s">
        <v>61</v>
      </c>
      <c r="K238" s="164" t="s">
        <v>83</v>
      </c>
      <c r="L238" s="164">
        <v>56917</v>
      </c>
      <c r="M238" s="164" t="s">
        <v>973</v>
      </c>
      <c r="R238" s="164">
        <v>110000</v>
      </c>
      <c r="AA238" s="164">
        <v>110000</v>
      </c>
      <c r="AB238" s="164">
        <v>88119</v>
      </c>
      <c r="AC238" s="164" t="s">
        <v>974</v>
      </c>
      <c r="AD238" s="164" t="s">
        <v>3511</v>
      </c>
      <c r="AE238" s="164" t="s">
        <v>974</v>
      </c>
      <c r="AG238" s="164" t="s">
        <v>94</v>
      </c>
      <c r="AH238" s="164" t="s">
        <v>976</v>
      </c>
      <c r="AI238" s="164" t="s">
        <v>133</v>
      </c>
      <c r="AJ238" s="164" t="s">
        <v>269</v>
      </c>
      <c r="AK238" s="164">
        <v>56917</v>
      </c>
      <c r="AL238" s="170">
        <v>0</v>
      </c>
      <c r="AM238" s="169">
        <f t="shared" si="8"/>
        <v>0</v>
      </c>
      <c r="AN238" s="169">
        <f t="shared" si="9"/>
        <v>0</v>
      </c>
      <c r="AO238" s="164" t="s">
        <v>69</v>
      </c>
      <c r="AP238" s="164" t="s">
        <v>69</v>
      </c>
      <c r="AQ238" s="164" t="s">
        <v>69</v>
      </c>
      <c r="AR238" s="164">
        <v>0</v>
      </c>
      <c r="AS238" s="164"/>
    </row>
    <row r="239" spans="1:45" ht="15" hidden="1" x14ac:dyDescent="0.2">
      <c r="A239" s="164" t="s">
        <v>232</v>
      </c>
      <c r="B239" s="164">
        <v>1914</v>
      </c>
      <c r="C239" s="164" t="s">
        <v>318</v>
      </c>
      <c r="D239" s="164">
        <v>200722</v>
      </c>
      <c r="E239" s="164" t="s">
        <v>977</v>
      </c>
      <c r="F239" s="164">
        <v>1914</v>
      </c>
      <c r="G239" s="164" t="s">
        <v>318</v>
      </c>
      <c r="H239" s="164" t="s">
        <v>83</v>
      </c>
      <c r="I239" s="164" t="s">
        <v>60</v>
      </c>
      <c r="J239" s="164" t="s">
        <v>160</v>
      </c>
      <c r="K239" s="164" t="s">
        <v>83</v>
      </c>
      <c r="L239" s="164">
        <v>56919</v>
      </c>
      <c r="M239" s="164" t="s">
        <v>978</v>
      </c>
      <c r="S239" s="164">
        <v>300000</v>
      </c>
      <c r="T239" s="164">
        <v>300000</v>
      </c>
      <c r="AA239" s="164">
        <v>600000</v>
      </c>
      <c r="AB239" s="164">
        <v>1260000</v>
      </c>
      <c r="AC239" s="164" t="s">
        <v>979</v>
      </c>
      <c r="AD239" s="164" t="s">
        <v>3512</v>
      </c>
      <c r="AE239" s="164" t="s">
        <v>981</v>
      </c>
      <c r="AG239" s="164" t="s">
        <v>94</v>
      </c>
      <c r="AH239" s="164" t="s">
        <v>982</v>
      </c>
      <c r="AI239" s="164" t="s">
        <v>133</v>
      </c>
      <c r="AJ239" s="164" t="s">
        <v>269</v>
      </c>
      <c r="AK239" s="164">
        <v>56919</v>
      </c>
      <c r="AL239" s="170">
        <v>0</v>
      </c>
      <c r="AM239" s="169">
        <f t="shared" si="8"/>
        <v>0</v>
      </c>
      <c r="AN239" s="169">
        <f t="shared" si="9"/>
        <v>0</v>
      </c>
      <c r="AO239" s="164" t="s">
        <v>69</v>
      </c>
      <c r="AP239" s="164" t="s">
        <v>69</v>
      </c>
      <c r="AQ239" s="164" t="s">
        <v>69</v>
      </c>
      <c r="AR239" s="164">
        <v>0</v>
      </c>
      <c r="AS239" s="164"/>
    </row>
    <row r="240" spans="1:45" ht="15" hidden="1" x14ac:dyDescent="0.2">
      <c r="A240" s="164" t="s">
        <v>3114</v>
      </c>
      <c r="B240" s="164">
        <v>1317</v>
      </c>
      <c r="C240" s="164" t="s">
        <v>492</v>
      </c>
      <c r="D240" s="164">
        <v>720000</v>
      </c>
      <c r="E240" s="164" t="s">
        <v>491</v>
      </c>
      <c r="F240" s="164">
        <v>1317</v>
      </c>
      <c r="G240" s="164" t="s">
        <v>492</v>
      </c>
      <c r="H240" s="164" t="s">
        <v>422</v>
      </c>
      <c r="I240" s="164" t="s">
        <v>83</v>
      </c>
      <c r="J240" s="164" t="s">
        <v>61</v>
      </c>
      <c r="K240" s="164" t="s">
        <v>83</v>
      </c>
      <c r="L240" s="164">
        <v>56920</v>
      </c>
      <c r="M240" s="164" t="s">
        <v>3513</v>
      </c>
      <c r="O240" s="164">
        <v>325000</v>
      </c>
      <c r="AA240" s="168">
        <v>325000</v>
      </c>
      <c r="AC240" s="164" t="s">
        <v>3514</v>
      </c>
      <c r="AD240" s="164" t="s">
        <v>3515</v>
      </c>
      <c r="AE240" s="164" t="s">
        <v>3516</v>
      </c>
      <c r="AG240" s="164" t="s">
        <v>94</v>
      </c>
      <c r="AH240" s="164" t="s">
        <v>352</v>
      </c>
      <c r="AI240" s="164" t="s">
        <v>70</v>
      </c>
      <c r="AJ240" s="164" t="s">
        <v>177</v>
      </c>
      <c r="AK240" s="164">
        <v>56920</v>
      </c>
      <c r="AL240" s="170">
        <v>0</v>
      </c>
      <c r="AM240" s="169">
        <f t="shared" si="8"/>
        <v>0</v>
      </c>
      <c r="AN240" s="169">
        <f t="shared" si="9"/>
        <v>0</v>
      </c>
      <c r="AO240" s="164" t="s">
        <v>69</v>
      </c>
      <c r="AP240" s="164" t="s">
        <v>69</v>
      </c>
      <c r="AQ240" s="164" t="s">
        <v>69</v>
      </c>
      <c r="AR240" s="164">
        <v>0</v>
      </c>
      <c r="AS240" s="164"/>
    </row>
    <row r="241" spans="1:45" ht="15" hidden="1" x14ac:dyDescent="0.2">
      <c r="A241" s="164" t="s">
        <v>3063</v>
      </c>
      <c r="B241" s="164">
        <v>1517</v>
      </c>
      <c r="C241" s="164" t="s">
        <v>347</v>
      </c>
      <c r="D241" s="164">
        <v>100000</v>
      </c>
      <c r="E241" s="164" t="s">
        <v>57</v>
      </c>
      <c r="F241" s="164">
        <v>1517</v>
      </c>
      <c r="G241" s="164" t="s">
        <v>347</v>
      </c>
      <c r="H241" s="164" t="s">
        <v>72</v>
      </c>
      <c r="I241" s="164" t="s">
        <v>83</v>
      </c>
      <c r="J241" s="164" t="s">
        <v>61</v>
      </c>
      <c r="K241" s="164" t="s">
        <v>83</v>
      </c>
      <c r="L241" s="164">
        <v>56921</v>
      </c>
      <c r="M241" s="164" t="s">
        <v>983</v>
      </c>
      <c r="N241" s="164">
        <v>-1</v>
      </c>
      <c r="O241" s="164">
        <v>-209249</v>
      </c>
      <c r="P241" s="164">
        <v>-37134</v>
      </c>
      <c r="Q241" s="164">
        <v>-13249</v>
      </c>
      <c r="AA241" s="164">
        <v>-259632</v>
      </c>
      <c r="AB241" s="164"/>
      <c r="AC241" s="164" t="s">
        <v>984</v>
      </c>
      <c r="AD241" s="164" t="s">
        <v>379</v>
      </c>
      <c r="AE241" s="164" t="s">
        <v>380</v>
      </c>
      <c r="AG241" s="164" t="s">
        <v>94</v>
      </c>
      <c r="AH241" s="164" t="s">
        <v>381</v>
      </c>
      <c r="AI241" s="164" t="s">
        <v>133</v>
      </c>
      <c r="AJ241" s="164" t="s">
        <v>269</v>
      </c>
      <c r="AK241" s="164">
        <v>56921</v>
      </c>
      <c r="AL241" s="170">
        <v>0</v>
      </c>
      <c r="AM241" s="169">
        <f t="shared" si="8"/>
        <v>0</v>
      </c>
      <c r="AN241" s="169">
        <f t="shared" si="9"/>
        <v>0</v>
      </c>
      <c r="AO241" s="164">
        <v>0</v>
      </c>
      <c r="AP241" s="164">
        <v>0</v>
      </c>
      <c r="AQ241" s="164">
        <v>0</v>
      </c>
      <c r="AR241" s="164">
        <v>0</v>
      </c>
      <c r="AS241" s="164"/>
    </row>
    <row r="242" spans="1:45" ht="15" hidden="1" x14ac:dyDescent="0.2">
      <c r="A242" s="164" t="s">
        <v>3063</v>
      </c>
      <c r="B242" s="164">
        <v>1516</v>
      </c>
      <c r="C242" s="164" t="s">
        <v>710</v>
      </c>
      <c r="D242" s="164">
        <v>100000</v>
      </c>
      <c r="E242" s="164" t="s">
        <v>57</v>
      </c>
      <c r="F242" s="164">
        <v>1516</v>
      </c>
      <c r="G242" s="164" t="s">
        <v>710</v>
      </c>
      <c r="H242" s="164" t="s">
        <v>103</v>
      </c>
      <c r="I242" s="164" t="s">
        <v>83</v>
      </c>
      <c r="J242" s="164" t="s">
        <v>61</v>
      </c>
      <c r="K242" s="164" t="s">
        <v>83</v>
      </c>
      <c r="L242" s="164">
        <v>56922</v>
      </c>
      <c r="M242" s="164" t="s">
        <v>3517</v>
      </c>
      <c r="N242" s="164">
        <v>1</v>
      </c>
      <c r="O242" s="164">
        <v>42394</v>
      </c>
      <c r="P242" s="164">
        <v>13536</v>
      </c>
      <c r="Q242" s="164">
        <v>8745</v>
      </c>
      <c r="AA242" s="168">
        <v>64675</v>
      </c>
      <c r="AC242" s="164" t="s">
        <v>3518</v>
      </c>
      <c r="AD242" s="164" t="s">
        <v>3519</v>
      </c>
      <c r="AE242" s="164" t="s">
        <v>3520</v>
      </c>
      <c r="AG242" s="164" t="s">
        <v>67</v>
      </c>
      <c r="AH242" s="164" t="s">
        <v>3521</v>
      </c>
      <c r="AI242" s="164" t="s">
        <v>83</v>
      </c>
      <c r="AJ242" s="164" t="s">
        <v>177</v>
      </c>
      <c r="AK242" s="164" t="e">
        <v>#N/A</v>
      </c>
      <c r="AL242" s="170">
        <v>0</v>
      </c>
      <c r="AM242" s="169">
        <f t="shared" si="8"/>
        <v>0</v>
      </c>
      <c r="AN242" s="169">
        <f t="shared" si="9"/>
        <v>0</v>
      </c>
      <c r="AO242" s="164" t="s">
        <v>69</v>
      </c>
      <c r="AP242" s="164" t="s">
        <v>69</v>
      </c>
      <c r="AQ242" s="164" t="s">
        <v>69</v>
      </c>
      <c r="AR242" s="164">
        <v>0</v>
      </c>
      <c r="AS242" s="164"/>
    </row>
    <row r="243" spans="1:45" ht="15" hidden="1" x14ac:dyDescent="0.2">
      <c r="A243" s="164" t="s">
        <v>3063</v>
      </c>
      <c r="B243" s="164">
        <v>1516</v>
      </c>
      <c r="C243" s="164" t="s">
        <v>710</v>
      </c>
      <c r="D243" s="164">
        <v>200712</v>
      </c>
      <c r="E243" s="164" t="s">
        <v>986</v>
      </c>
      <c r="F243" s="164">
        <v>1516</v>
      </c>
      <c r="G243" s="164" t="s">
        <v>710</v>
      </c>
      <c r="H243" s="164" t="s">
        <v>103</v>
      </c>
      <c r="I243" s="164" t="s">
        <v>83</v>
      </c>
      <c r="J243" s="164" t="s">
        <v>83</v>
      </c>
      <c r="K243" s="164" t="s">
        <v>83</v>
      </c>
      <c r="L243" s="164">
        <v>56923</v>
      </c>
      <c r="M243" s="164" t="s">
        <v>987</v>
      </c>
      <c r="Y243" s="164">
        <v>781458</v>
      </c>
      <c r="AA243" s="164">
        <v>781458</v>
      </c>
      <c r="AB243" s="164"/>
      <c r="AC243" s="164" t="s">
        <v>988</v>
      </c>
      <c r="AD243" s="164" t="s">
        <v>989</v>
      </c>
      <c r="AE243" s="164" t="s">
        <v>990</v>
      </c>
      <c r="AG243" s="164" t="s">
        <v>67</v>
      </c>
      <c r="AH243" s="164" t="s">
        <v>991</v>
      </c>
      <c r="AI243" s="164" t="s">
        <v>83</v>
      </c>
      <c r="AJ243" s="164" t="s">
        <v>269</v>
      </c>
      <c r="AK243" s="164">
        <v>56923</v>
      </c>
      <c r="AL243" s="170">
        <v>0</v>
      </c>
      <c r="AM243" s="169">
        <f t="shared" si="8"/>
        <v>0</v>
      </c>
      <c r="AN243" s="169">
        <f t="shared" si="9"/>
        <v>0</v>
      </c>
      <c r="AO243" s="164" t="s">
        <v>69</v>
      </c>
      <c r="AP243" s="164" t="s">
        <v>69</v>
      </c>
      <c r="AQ243" s="164" t="s">
        <v>69</v>
      </c>
      <c r="AR243" s="164">
        <v>0</v>
      </c>
      <c r="AS243" s="164"/>
    </row>
    <row r="244" spans="1:45" ht="15" hidden="1" x14ac:dyDescent="0.2">
      <c r="A244" s="164" t="s">
        <v>3063</v>
      </c>
      <c r="B244" s="164">
        <v>1516</v>
      </c>
      <c r="C244" s="164" t="s">
        <v>710</v>
      </c>
      <c r="D244" s="164">
        <v>100000</v>
      </c>
      <c r="E244" s="164" t="s">
        <v>57</v>
      </c>
      <c r="F244" s="164">
        <v>1516</v>
      </c>
      <c r="G244" s="164" t="s">
        <v>710</v>
      </c>
      <c r="H244" s="164" t="s">
        <v>103</v>
      </c>
      <c r="I244" s="164" t="s">
        <v>83</v>
      </c>
      <c r="J244" s="164" t="s">
        <v>84</v>
      </c>
      <c r="K244" s="164" t="s">
        <v>83</v>
      </c>
      <c r="L244" s="164">
        <v>56924</v>
      </c>
      <c r="M244" s="164" t="s">
        <v>992</v>
      </c>
      <c r="AB244" s="167">
        <v>645000</v>
      </c>
      <c r="AC244" s="164" t="s">
        <v>993</v>
      </c>
      <c r="AD244" s="164" t="s">
        <v>3522</v>
      </c>
      <c r="AE244" s="164" t="s">
        <v>995</v>
      </c>
      <c r="AG244" s="164" t="s">
        <v>94</v>
      </c>
      <c r="AH244" s="164" t="s">
        <v>996</v>
      </c>
      <c r="AI244" s="164" t="s">
        <v>83</v>
      </c>
      <c r="AJ244" s="164" t="s">
        <v>269</v>
      </c>
      <c r="AK244" s="164">
        <v>56924</v>
      </c>
      <c r="AL244" s="170">
        <v>0</v>
      </c>
      <c r="AM244" s="169">
        <f t="shared" si="8"/>
        <v>0</v>
      </c>
      <c r="AN244" s="169">
        <f t="shared" si="9"/>
        <v>0</v>
      </c>
      <c r="AO244" s="164">
        <v>0</v>
      </c>
      <c r="AP244" s="164">
        <v>0</v>
      </c>
      <c r="AQ244" s="164">
        <v>0</v>
      </c>
      <c r="AR244" s="164">
        <v>0</v>
      </c>
      <c r="AS244" s="164"/>
    </row>
    <row r="245" spans="1:45" ht="15" x14ac:dyDescent="0.2">
      <c r="A245" s="164" t="s">
        <v>3049</v>
      </c>
      <c r="B245" s="164">
        <v>2115</v>
      </c>
      <c r="C245" s="164" t="s">
        <v>898</v>
      </c>
      <c r="D245" s="164">
        <v>100000</v>
      </c>
      <c r="E245" s="164" t="s">
        <v>57</v>
      </c>
      <c r="F245" s="164">
        <v>2115</v>
      </c>
      <c r="G245" s="164" t="s">
        <v>898</v>
      </c>
      <c r="H245" s="164" t="s">
        <v>335</v>
      </c>
      <c r="I245" s="164" t="s">
        <v>307</v>
      </c>
      <c r="J245" s="164" t="s">
        <v>128</v>
      </c>
      <c r="K245" s="164" t="s">
        <v>83</v>
      </c>
      <c r="L245" s="164">
        <v>56925</v>
      </c>
      <c r="M245" s="164" t="s">
        <v>997</v>
      </c>
      <c r="N245" s="164">
        <v>1</v>
      </c>
      <c r="O245" s="164">
        <v>54716</v>
      </c>
      <c r="P245" s="164">
        <v>15953</v>
      </c>
      <c r="Q245" s="164">
        <v>9077</v>
      </c>
      <c r="R245" s="164">
        <v>5000</v>
      </c>
      <c r="AA245" s="164">
        <v>84746</v>
      </c>
      <c r="AB245" s="164"/>
      <c r="AC245" s="164" t="s">
        <v>998</v>
      </c>
      <c r="AD245" s="164" t="s">
        <v>999</v>
      </c>
      <c r="AE245" s="164" t="s">
        <v>1000</v>
      </c>
      <c r="AG245" s="164" t="s">
        <v>67</v>
      </c>
      <c r="AH245" s="164" t="s">
        <v>1001</v>
      </c>
      <c r="AI245" s="164" t="s">
        <v>70</v>
      </c>
      <c r="AJ245" s="164" t="s">
        <v>269</v>
      </c>
      <c r="AK245" s="164">
        <v>56925</v>
      </c>
      <c r="AL245" s="170">
        <v>1</v>
      </c>
      <c r="AM245" s="169">
        <f t="shared" si="8"/>
        <v>84746</v>
      </c>
      <c r="AN245" s="169">
        <f t="shared" si="9"/>
        <v>0</v>
      </c>
      <c r="AO245" s="164" t="s">
        <v>904</v>
      </c>
      <c r="AP245" s="164" t="s">
        <v>1002</v>
      </c>
      <c r="AQ245" s="164" t="s">
        <v>81</v>
      </c>
      <c r="AR245" s="164">
        <v>0</v>
      </c>
      <c r="AS245" s="164"/>
    </row>
    <row r="246" spans="1:45" ht="15" x14ac:dyDescent="0.2">
      <c r="A246" s="164" t="s">
        <v>3049</v>
      </c>
      <c r="B246" s="164">
        <v>2115</v>
      </c>
      <c r="C246" s="164" t="s">
        <v>898</v>
      </c>
      <c r="D246" s="164">
        <v>100000</v>
      </c>
      <c r="E246" s="164" t="s">
        <v>57</v>
      </c>
      <c r="F246" s="164">
        <v>2115</v>
      </c>
      <c r="G246" s="164" t="s">
        <v>898</v>
      </c>
      <c r="H246" s="164" t="s">
        <v>335</v>
      </c>
      <c r="I246" s="164" t="s">
        <v>307</v>
      </c>
      <c r="J246" s="164" t="s">
        <v>128</v>
      </c>
      <c r="K246" s="164" t="s">
        <v>83</v>
      </c>
      <c r="L246" s="164">
        <v>56926</v>
      </c>
      <c r="M246" s="164" t="s">
        <v>1003</v>
      </c>
      <c r="N246" s="164">
        <v>1</v>
      </c>
      <c r="O246" s="164">
        <v>43763</v>
      </c>
      <c r="P246" s="164">
        <v>16022</v>
      </c>
      <c r="Q246" s="164">
        <v>8782</v>
      </c>
      <c r="R246" s="164">
        <v>5000</v>
      </c>
      <c r="AA246" s="164">
        <v>73567</v>
      </c>
      <c r="AB246" s="164"/>
      <c r="AC246" s="164" t="s">
        <v>1004</v>
      </c>
      <c r="AD246" s="164" t="s">
        <v>999</v>
      </c>
      <c r="AE246" s="164" t="s">
        <v>1000</v>
      </c>
      <c r="AG246" s="164" t="s">
        <v>67</v>
      </c>
      <c r="AH246" s="164" t="s">
        <v>1005</v>
      </c>
      <c r="AI246" s="164" t="s">
        <v>70</v>
      </c>
      <c r="AJ246" s="164" t="s">
        <v>269</v>
      </c>
      <c r="AK246" s="164">
        <v>56926</v>
      </c>
      <c r="AL246" s="170">
        <v>1</v>
      </c>
      <c r="AM246" s="169">
        <f t="shared" si="8"/>
        <v>73567</v>
      </c>
      <c r="AN246" s="169">
        <f t="shared" si="9"/>
        <v>0</v>
      </c>
      <c r="AO246" s="164" t="s">
        <v>904</v>
      </c>
      <c r="AP246" s="164" t="s">
        <v>1006</v>
      </c>
      <c r="AQ246" s="164" t="s">
        <v>81</v>
      </c>
      <c r="AR246" s="164">
        <v>0</v>
      </c>
      <c r="AS246" s="164"/>
    </row>
    <row r="247" spans="1:45" ht="15" x14ac:dyDescent="0.2">
      <c r="A247" s="164" t="s">
        <v>3049</v>
      </c>
      <c r="B247" s="164">
        <v>2115</v>
      </c>
      <c r="C247" s="164" t="s">
        <v>898</v>
      </c>
      <c r="D247" s="164">
        <v>100000</v>
      </c>
      <c r="E247" s="164" t="s">
        <v>57</v>
      </c>
      <c r="F247" s="164">
        <v>2115</v>
      </c>
      <c r="G247" s="164" t="s">
        <v>898</v>
      </c>
      <c r="H247" s="164" t="s">
        <v>293</v>
      </c>
      <c r="I247" s="164" t="s">
        <v>83</v>
      </c>
      <c r="J247" s="164" t="s">
        <v>61</v>
      </c>
      <c r="K247" s="164" t="s">
        <v>83</v>
      </c>
      <c r="L247" s="164">
        <v>56927</v>
      </c>
      <c r="M247" s="164" t="s">
        <v>1007</v>
      </c>
      <c r="N247" s="164">
        <v>0.34</v>
      </c>
      <c r="O247" s="164">
        <v>15877</v>
      </c>
      <c r="P247" s="164">
        <v>5058</v>
      </c>
      <c r="Q247" s="164">
        <v>3013</v>
      </c>
      <c r="AA247" s="164">
        <v>23948</v>
      </c>
      <c r="AB247" s="164"/>
      <c r="AC247" s="164" t="s">
        <v>950</v>
      </c>
      <c r="AD247" s="164" t="s">
        <v>951</v>
      </c>
      <c r="AE247" s="164" t="s">
        <v>952</v>
      </c>
      <c r="AG247" s="164" t="s">
        <v>67</v>
      </c>
      <c r="AH247" s="164" t="s">
        <v>953</v>
      </c>
      <c r="AI247" s="164" t="s">
        <v>70</v>
      </c>
      <c r="AJ247" s="164" t="s">
        <v>269</v>
      </c>
      <c r="AK247" s="164">
        <v>56927</v>
      </c>
      <c r="AL247" s="170">
        <v>0.5</v>
      </c>
      <c r="AM247" s="169">
        <f t="shared" si="8"/>
        <v>11974</v>
      </c>
      <c r="AN247" s="169">
        <f t="shared" si="9"/>
        <v>0</v>
      </c>
      <c r="AO247" s="164" t="s">
        <v>904</v>
      </c>
      <c r="AP247" s="164" t="s">
        <v>1006</v>
      </c>
      <c r="AQ247" s="164" t="s">
        <v>156</v>
      </c>
      <c r="AR247" s="164">
        <v>0</v>
      </c>
      <c r="AS247" s="164"/>
    </row>
    <row r="248" spans="1:45" ht="15" x14ac:dyDescent="0.2">
      <c r="A248" s="164" t="s">
        <v>3049</v>
      </c>
      <c r="B248" s="164">
        <v>2115</v>
      </c>
      <c r="C248" s="164" t="s">
        <v>898</v>
      </c>
      <c r="D248" s="164">
        <v>100000</v>
      </c>
      <c r="E248" s="164" t="s">
        <v>57</v>
      </c>
      <c r="F248" s="164">
        <v>2115</v>
      </c>
      <c r="G248" s="164" t="s">
        <v>898</v>
      </c>
      <c r="H248" s="164" t="s">
        <v>422</v>
      </c>
      <c r="I248" s="164" t="s">
        <v>83</v>
      </c>
      <c r="J248" s="164" t="s">
        <v>61</v>
      </c>
      <c r="K248" s="164" t="s">
        <v>83</v>
      </c>
      <c r="L248" s="164">
        <v>56928</v>
      </c>
      <c r="M248" s="164" t="s">
        <v>1008</v>
      </c>
      <c r="N248" s="164">
        <v>0.34</v>
      </c>
      <c r="O248" s="164">
        <v>21423</v>
      </c>
      <c r="P248" s="164">
        <v>5534</v>
      </c>
      <c r="Q248" s="164">
        <v>3163</v>
      </c>
      <c r="AA248" s="164">
        <v>30120</v>
      </c>
      <c r="AB248" s="164"/>
      <c r="AC248" s="164" t="s">
        <v>956</v>
      </c>
      <c r="AD248" s="164" t="s">
        <v>957</v>
      </c>
      <c r="AE248" s="164" t="s">
        <v>958</v>
      </c>
      <c r="AG248" s="164" t="s">
        <v>67</v>
      </c>
      <c r="AH248" s="164" t="s">
        <v>959</v>
      </c>
      <c r="AI248" s="164" t="s">
        <v>70</v>
      </c>
      <c r="AJ248" s="164" t="s">
        <v>269</v>
      </c>
      <c r="AK248" s="164">
        <v>56928</v>
      </c>
      <c r="AL248" s="170">
        <v>1</v>
      </c>
      <c r="AM248" s="169">
        <f t="shared" si="8"/>
        <v>30120</v>
      </c>
      <c r="AN248" s="169">
        <f t="shared" si="9"/>
        <v>0</v>
      </c>
      <c r="AO248" s="164" t="s">
        <v>904</v>
      </c>
      <c r="AP248" s="164" t="s">
        <v>1006</v>
      </c>
      <c r="AQ248" s="164" t="s">
        <v>156</v>
      </c>
      <c r="AR248" s="164">
        <v>0</v>
      </c>
      <c r="AS248" s="164" t="s">
        <v>3523</v>
      </c>
    </row>
    <row r="249" spans="1:45" ht="14.25" hidden="1" customHeight="1" x14ac:dyDescent="0.2">
      <c r="A249" s="164" t="s">
        <v>3049</v>
      </c>
      <c r="B249" s="164">
        <v>2115</v>
      </c>
      <c r="C249" s="164" t="s">
        <v>898</v>
      </c>
      <c r="D249" s="164">
        <v>100000</v>
      </c>
      <c r="E249" s="164" t="s">
        <v>57</v>
      </c>
      <c r="F249" s="164">
        <v>2115</v>
      </c>
      <c r="G249" s="164" t="s">
        <v>898</v>
      </c>
      <c r="H249" s="164" t="s">
        <v>329</v>
      </c>
      <c r="I249" s="164" t="s">
        <v>307</v>
      </c>
      <c r="J249" s="164" t="s">
        <v>61</v>
      </c>
      <c r="K249" s="164" t="s">
        <v>479</v>
      </c>
      <c r="L249" s="164">
        <v>56929</v>
      </c>
      <c r="M249" s="164" t="s">
        <v>1009</v>
      </c>
      <c r="N249" s="164">
        <v>6</v>
      </c>
      <c r="O249" s="164">
        <v>280822</v>
      </c>
      <c r="P249" s="164">
        <v>97578</v>
      </c>
      <c r="Q249" s="164">
        <v>53184</v>
      </c>
      <c r="R249" s="164">
        <v>30000</v>
      </c>
      <c r="S249" s="164">
        <v>970000</v>
      </c>
      <c r="AA249" s="164">
        <v>1431584</v>
      </c>
      <c r="AB249" s="164"/>
      <c r="AC249" s="164" t="s">
        <v>1010</v>
      </c>
      <c r="AD249" s="164" t="s">
        <v>1011</v>
      </c>
      <c r="AE249" s="164" t="s">
        <v>1012</v>
      </c>
      <c r="AG249" s="164" t="s">
        <v>67</v>
      </c>
      <c r="AH249" s="164" t="s">
        <v>1013</v>
      </c>
      <c r="AI249" s="164" t="s">
        <v>70</v>
      </c>
      <c r="AJ249" s="164" t="s">
        <v>269</v>
      </c>
      <c r="AK249" s="164">
        <v>56929</v>
      </c>
      <c r="AL249" s="170">
        <v>1</v>
      </c>
      <c r="AM249" s="169">
        <f t="shared" si="8"/>
        <v>1431584</v>
      </c>
      <c r="AN249" s="169">
        <f t="shared" si="9"/>
        <v>0</v>
      </c>
      <c r="AO249" s="164" t="s">
        <v>79</v>
      </c>
      <c r="AP249" s="164" t="s">
        <v>1014</v>
      </c>
      <c r="AQ249" s="164" t="s">
        <v>156</v>
      </c>
      <c r="AR249" s="164">
        <v>0</v>
      </c>
      <c r="AS249" s="164"/>
    </row>
    <row r="250" spans="1:45" ht="15" x14ac:dyDescent="0.2">
      <c r="A250" s="164" t="s">
        <v>3049</v>
      </c>
      <c r="B250" s="164">
        <v>2115</v>
      </c>
      <c r="C250" s="164" t="s">
        <v>898</v>
      </c>
      <c r="D250" s="164">
        <v>100000</v>
      </c>
      <c r="E250" s="164" t="s">
        <v>57</v>
      </c>
      <c r="F250" s="164">
        <v>2115</v>
      </c>
      <c r="G250" s="164" t="s">
        <v>898</v>
      </c>
      <c r="H250" s="164" t="s">
        <v>589</v>
      </c>
      <c r="I250" s="164" t="s">
        <v>307</v>
      </c>
      <c r="J250" s="164" t="s">
        <v>61</v>
      </c>
      <c r="K250" s="164" t="s">
        <v>83</v>
      </c>
      <c r="L250" s="164">
        <v>56930</v>
      </c>
      <c r="M250" s="164" t="s">
        <v>1015</v>
      </c>
      <c r="N250" s="164">
        <v>1</v>
      </c>
      <c r="O250" s="164">
        <v>84142</v>
      </c>
      <c r="P250" s="164">
        <v>19055</v>
      </c>
      <c r="Q250" s="164">
        <v>9871</v>
      </c>
      <c r="R250" s="164">
        <v>5000</v>
      </c>
      <c r="AA250" s="164">
        <v>118068</v>
      </c>
      <c r="AB250" s="164"/>
      <c r="AC250" s="164" t="s">
        <v>1016</v>
      </c>
      <c r="AD250" s="164" t="s">
        <v>3524</v>
      </c>
      <c r="AE250" s="164" t="s">
        <v>1018</v>
      </c>
      <c r="AG250" s="164" t="s">
        <v>67</v>
      </c>
      <c r="AH250" s="164" t="s">
        <v>1019</v>
      </c>
      <c r="AI250" s="164" t="s">
        <v>70</v>
      </c>
      <c r="AJ250" s="164" t="s">
        <v>269</v>
      </c>
      <c r="AK250" s="164">
        <v>56930</v>
      </c>
      <c r="AL250" s="170">
        <v>1</v>
      </c>
      <c r="AM250" s="169">
        <f t="shared" si="8"/>
        <v>118068</v>
      </c>
      <c r="AN250" s="169">
        <f t="shared" si="9"/>
        <v>0</v>
      </c>
      <c r="AO250" s="164" t="s">
        <v>904</v>
      </c>
      <c r="AP250" s="164" t="s">
        <v>905</v>
      </c>
      <c r="AQ250" s="164" t="s">
        <v>81</v>
      </c>
      <c r="AR250" s="164">
        <v>0</v>
      </c>
      <c r="AS250" s="164"/>
    </row>
    <row r="251" spans="1:45" ht="15" x14ac:dyDescent="0.2">
      <c r="A251" s="164" t="s">
        <v>3049</v>
      </c>
      <c r="B251" s="164">
        <v>2115</v>
      </c>
      <c r="C251" s="164" t="s">
        <v>898</v>
      </c>
      <c r="D251" s="164">
        <v>700039</v>
      </c>
      <c r="E251" s="164" t="s">
        <v>907</v>
      </c>
      <c r="F251" s="164">
        <v>2115</v>
      </c>
      <c r="G251" s="164" t="s">
        <v>898</v>
      </c>
      <c r="H251" s="164" t="s">
        <v>238</v>
      </c>
      <c r="I251" s="164" t="s">
        <v>307</v>
      </c>
      <c r="J251" s="164" t="s">
        <v>128</v>
      </c>
      <c r="K251" s="164" t="s">
        <v>83</v>
      </c>
      <c r="L251" s="164">
        <v>56931</v>
      </c>
      <c r="M251" s="164" t="s">
        <v>1021</v>
      </c>
      <c r="N251" s="164">
        <v>1</v>
      </c>
      <c r="O251" s="164">
        <v>71979</v>
      </c>
      <c r="P251" s="164">
        <v>17313</v>
      </c>
      <c r="Q251" s="164">
        <v>9544</v>
      </c>
      <c r="AA251" s="164">
        <v>98836</v>
      </c>
      <c r="AB251" s="164"/>
      <c r="AC251" s="164" t="s">
        <v>1022</v>
      </c>
      <c r="AD251" s="164" t="s">
        <v>910</v>
      </c>
      <c r="AE251" s="164" t="s">
        <v>911</v>
      </c>
      <c r="AG251" s="164" t="s">
        <v>67</v>
      </c>
      <c r="AH251" s="164" t="s">
        <v>912</v>
      </c>
      <c r="AI251" s="164" t="s">
        <v>70</v>
      </c>
      <c r="AJ251" s="164" t="s">
        <v>269</v>
      </c>
      <c r="AK251" s="164">
        <v>56931</v>
      </c>
      <c r="AL251" s="170">
        <v>1</v>
      </c>
      <c r="AM251" s="169">
        <f t="shared" si="8"/>
        <v>98836</v>
      </c>
      <c r="AN251" s="169">
        <f t="shared" si="9"/>
        <v>0</v>
      </c>
      <c r="AO251" s="164" t="s">
        <v>904</v>
      </c>
      <c r="AP251" s="164" t="s">
        <v>905</v>
      </c>
      <c r="AQ251" s="164" t="s">
        <v>81</v>
      </c>
      <c r="AR251" s="164">
        <v>0</v>
      </c>
      <c r="AS251" s="164"/>
    </row>
    <row r="252" spans="1:45" ht="15" hidden="1" x14ac:dyDescent="0.2">
      <c r="A252" s="164" t="s">
        <v>3049</v>
      </c>
      <c r="B252" s="164">
        <v>2115</v>
      </c>
      <c r="C252" s="164" t="s">
        <v>898</v>
      </c>
      <c r="D252" s="164">
        <v>700039</v>
      </c>
      <c r="E252" s="164" t="s">
        <v>907</v>
      </c>
      <c r="F252" s="164">
        <v>2115</v>
      </c>
      <c r="G252" s="164" t="s">
        <v>898</v>
      </c>
      <c r="H252" s="164" t="s">
        <v>238</v>
      </c>
      <c r="I252" s="164" t="s">
        <v>307</v>
      </c>
      <c r="J252" s="164" t="s">
        <v>128</v>
      </c>
      <c r="K252" s="164" t="s">
        <v>83</v>
      </c>
      <c r="L252" s="164">
        <v>56932</v>
      </c>
      <c r="M252" s="164" t="s">
        <v>1023</v>
      </c>
      <c r="N252" s="164">
        <v>1</v>
      </c>
      <c r="O252" s="164">
        <v>68849</v>
      </c>
      <c r="P252" s="164">
        <v>30484</v>
      </c>
      <c r="Q252" s="164">
        <v>9458</v>
      </c>
      <c r="AA252" s="164">
        <v>108791</v>
      </c>
      <c r="AB252" s="164"/>
      <c r="AC252" s="164" t="s">
        <v>1024</v>
      </c>
      <c r="AD252" s="164" t="s">
        <v>910</v>
      </c>
      <c r="AE252" s="164" t="s">
        <v>911</v>
      </c>
      <c r="AG252" s="164" t="s">
        <v>67</v>
      </c>
      <c r="AH252" s="164" t="s">
        <v>912</v>
      </c>
      <c r="AI252" s="164" t="s">
        <v>70</v>
      </c>
      <c r="AJ252" s="164" t="s">
        <v>269</v>
      </c>
      <c r="AK252" s="164">
        <v>56932</v>
      </c>
      <c r="AL252" s="170">
        <v>0</v>
      </c>
      <c r="AM252" s="169">
        <f t="shared" si="8"/>
        <v>0</v>
      </c>
      <c r="AN252" s="169">
        <f t="shared" si="9"/>
        <v>0</v>
      </c>
      <c r="AO252" s="164" t="s">
        <v>69</v>
      </c>
      <c r="AP252" s="164" t="s">
        <v>69</v>
      </c>
      <c r="AQ252" s="164" t="s">
        <v>69</v>
      </c>
      <c r="AR252" s="164">
        <v>0</v>
      </c>
      <c r="AS252" s="164"/>
    </row>
    <row r="253" spans="1:45" ht="15" hidden="1" x14ac:dyDescent="0.2">
      <c r="A253" s="164" t="s">
        <v>3049</v>
      </c>
      <c r="B253" s="164">
        <v>2115</v>
      </c>
      <c r="C253" s="164" t="s">
        <v>898</v>
      </c>
      <c r="D253" s="164">
        <v>700039</v>
      </c>
      <c r="E253" s="164" t="s">
        <v>907</v>
      </c>
      <c r="F253" s="164">
        <v>2115</v>
      </c>
      <c r="G253" s="164" t="s">
        <v>898</v>
      </c>
      <c r="H253" s="164" t="s">
        <v>238</v>
      </c>
      <c r="I253" s="164" t="s">
        <v>307</v>
      </c>
      <c r="J253" s="164" t="s">
        <v>128</v>
      </c>
      <c r="K253" s="164" t="s">
        <v>83</v>
      </c>
      <c r="L253" s="164">
        <v>56933</v>
      </c>
      <c r="M253" s="164" t="s">
        <v>1027</v>
      </c>
      <c r="N253" s="164">
        <v>1</v>
      </c>
      <c r="O253" s="164">
        <v>47911</v>
      </c>
      <c r="P253" s="164">
        <v>15678</v>
      </c>
      <c r="Q253" s="164">
        <v>8894</v>
      </c>
      <c r="AA253" s="164">
        <v>72483</v>
      </c>
      <c r="AB253" s="164"/>
      <c r="AC253" s="164" t="s">
        <v>1028</v>
      </c>
      <c r="AD253" s="164" t="s">
        <v>910</v>
      </c>
      <c r="AE253" s="164" t="s">
        <v>911</v>
      </c>
      <c r="AG253" s="164" t="s">
        <v>67</v>
      </c>
      <c r="AH253" s="164" t="s">
        <v>912</v>
      </c>
      <c r="AI253" s="164" t="s">
        <v>70</v>
      </c>
      <c r="AJ253" s="164" t="s">
        <v>269</v>
      </c>
      <c r="AK253" s="164">
        <v>56933</v>
      </c>
      <c r="AL253" s="170">
        <v>0</v>
      </c>
      <c r="AM253" s="169">
        <f t="shared" si="8"/>
        <v>0</v>
      </c>
      <c r="AN253" s="169">
        <f t="shared" si="9"/>
        <v>0</v>
      </c>
      <c r="AO253" s="164" t="s">
        <v>69</v>
      </c>
      <c r="AP253" s="164" t="s">
        <v>69</v>
      </c>
      <c r="AQ253" s="164" t="s">
        <v>69</v>
      </c>
      <c r="AR253" s="164">
        <v>0</v>
      </c>
      <c r="AS253" s="164"/>
    </row>
    <row r="254" spans="1:45" ht="15" x14ac:dyDescent="0.2">
      <c r="A254" s="164" t="s">
        <v>3049</v>
      </c>
      <c r="B254" s="164">
        <v>2115</v>
      </c>
      <c r="C254" s="164" t="s">
        <v>898</v>
      </c>
      <c r="D254" s="164">
        <v>700039</v>
      </c>
      <c r="E254" s="164" t="s">
        <v>907</v>
      </c>
      <c r="F254" s="164">
        <v>2115</v>
      </c>
      <c r="G254" s="164" t="s">
        <v>898</v>
      </c>
      <c r="H254" s="164" t="s">
        <v>238</v>
      </c>
      <c r="I254" s="164" t="s">
        <v>307</v>
      </c>
      <c r="J254" s="164" t="s">
        <v>128</v>
      </c>
      <c r="K254" s="164" t="s">
        <v>83</v>
      </c>
      <c r="L254" s="164">
        <v>56934</v>
      </c>
      <c r="M254" s="164" t="s">
        <v>1029</v>
      </c>
      <c r="N254" s="164">
        <v>1</v>
      </c>
      <c r="O254" s="164">
        <v>52591</v>
      </c>
      <c r="P254" s="164">
        <v>15211</v>
      </c>
      <c r="Q254" s="164">
        <v>9021</v>
      </c>
      <c r="AA254" s="164">
        <v>76823</v>
      </c>
      <c r="AB254" s="164"/>
      <c r="AC254" s="164" t="s">
        <v>1030</v>
      </c>
      <c r="AD254" s="164" t="s">
        <v>910</v>
      </c>
      <c r="AE254" s="164" t="s">
        <v>911</v>
      </c>
      <c r="AG254" s="164" t="s">
        <v>67</v>
      </c>
      <c r="AH254" s="164" t="s">
        <v>912</v>
      </c>
      <c r="AI254" s="164" t="s">
        <v>70</v>
      </c>
      <c r="AJ254" s="164" t="s">
        <v>269</v>
      </c>
      <c r="AK254" s="164">
        <v>56934</v>
      </c>
      <c r="AL254" s="170">
        <v>1</v>
      </c>
      <c r="AM254" s="169">
        <f t="shared" si="8"/>
        <v>76823</v>
      </c>
      <c r="AN254" s="169">
        <f t="shared" si="9"/>
        <v>0</v>
      </c>
      <c r="AO254" s="164" t="s">
        <v>904</v>
      </c>
      <c r="AP254" s="164" t="s">
        <v>905</v>
      </c>
      <c r="AQ254" s="164" t="s">
        <v>81</v>
      </c>
      <c r="AR254" s="164">
        <v>0</v>
      </c>
      <c r="AS254" s="164"/>
    </row>
    <row r="255" spans="1:45" ht="15" x14ac:dyDescent="0.2">
      <c r="A255" s="164" t="s">
        <v>3049</v>
      </c>
      <c r="B255" s="164">
        <v>2115</v>
      </c>
      <c r="C255" s="164" t="s">
        <v>898</v>
      </c>
      <c r="D255" s="164">
        <v>700039</v>
      </c>
      <c r="E255" s="164" t="s">
        <v>907</v>
      </c>
      <c r="F255" s="164">
        <v>2115</v>
      </c>
      <c r="G255" s="164" t="s">
        <v>898</v>
      </c>
      <c r="H255" s="164" t="s">
        <v>238</v>
      </c>
      <c r="I255" s="164" t="s">
        <v>307</v>
      </c>
      <c r="J255" s="164" t="s">
        <v>128</v>
      </c>
      <c r="K255" s="164" t="s">
        <v>83</v>
      </c>
      <c r="L255" s="164">
        <v>56935</v>
      </c>
      <c r="M255" s="164" t="s">
        <v>1032</v>
      </c>
      <c r="N255" s="164">
        <v>1</v>
      </c>
      <c r="O255" s="164">
        <v>72640</v>
      </c>
      <c r="P255" s="164">
        <v>22450</v>
      </c>
      <c r="Q255" s="164">
        <v>9561</v>
      </c>
      <c r="AA255" s="164">
        <v>104651</v>
      </c>
      <c r="AB255" s="164"/>
      <c r="AC255" s="164" t="s">
        <v>1033</v>
      </c>
      <c r="AD255" s="164" t="s">
        <v>910</v>
      </c>
      <c r="AE255" s="164" t="s">
        <v>911</v>
      </c>
      <c r="AG255" s="164" t="s">
        <v>67</v>
      </c>
      <c r="AH255" s="164" t="s">
        <v>912</v>
      </c>
      <c r="AI255" s="164" t="s">
        <v>70</v>
      </c>
      <c r="AJ255" s="164" t="s">
        <v>269</v>
      </c>
      <c r="AK255" s="164">
        <v>56935</v>
      </c>
      <c r="AL255" s="170">
        <v>1</v>
      </c>
      <c r="AM255" s="169">
        <f t="shared" si="8"/>
        <v>104651</v>
      </c>
      <c r="AN255" s="169">
        <f t="shared" si="9"/>
        <v>0</v>
      </c>
      <c r="AO255" s="164" t="s">
        <v>904</v>
      </c>
      <c r="AP255" s="164" t="s">
        <v>905</v>
      </c>
      <c r="AQ255" s="164" t="s">
        <v>81</v>
      </c>
      <c r="AR255" s="164">
        <v>0</v>
      </c>
      <c r="AS255" s="164"/>
    </row>
    <row r="256" spans="1:45" ht="15" x14ac:dyDescent="0.2">
      <c r="A256" s="164" t="s">
        <v>3049</v>
      </c>
      <c r="B256" s="164">
        <v>2115</v>
      </c>
      <c r="C256" s="164" t="s">
        <v>898</v>
      </c>
      <c r="D256" s="164">
        <v>700039</v>
      </c>
      <c r="E256" s="164" t="s">
        <v>907</v>
      </c>
      <c r="F256" s="164">
        <v>2115</v>
      </c>
      <c r="G256" s="164" t="s">
        <v>898</v>
      </c>
      <c r="H256" s="164" t="s">
        <v>238</v>
      </c>
      <c r="I256" s="164" t="s">
        <v>307</v>
      </c>
      <c r="J256" s="164" t="s">
        <v>128</v>
      </c>
      <c r="K256" s="164" t="s">
        <v>83</v>
      </c>
      <c r="L256" s="164">
        <v>56936</v>
      </c>
      <c r="M256" s="164" t="s">
        <v>1034</v>
      </c>
      <c r="N256" s="164">
        <v>1</v>
      </c>
      <c r="O256" s="164">
        <v>61628</v>
      </c>
      <c r="P256" s="164">
        <v>19183</v>
      </c>
      <c r="Q256" s="164">
        <v>9264</v>
      </c>
      <c r="AA256" s="164">
        <v>90075</v>
      </c>
      <c r="AB256" s="164"/>
      <c r="AC256" s="164" t="s">
        <v>1035</v>
      </c>
      <c r="AD256" s="164" t="s">
        <v>3525</v>
      </c>
      <c r="AE256" s="164" t="s">
        <v>911</v>
      </c>
      <c r="AG256" s="164" t="s">
        <v>67</v>
      </c>
      <c r="AH256" s="164" t="s">
        <v>912</v>
      </c>
      <c r="AI256" s="164" t="s">
        <v>70</v>
      </c>
      <c r="AJ256" s="164" t="s">
        <v>269</v>
      </c>
      <c r="AK256" s="164">
        <v>56936</v>
      </c>
      <c r="AL256" s="170">
        <v>1</v>
      </c>
      <c r="AM256" s="169">
        <f t="shared" si="8"/>
        <v>90075</v>
      </c>
      <c r="AN256" s="169">
        <f t="shared" si="9"/>
        <v>0</v>
      </c>
      <c r="AO256" s="164" t="s">
        <v>904</v>
      </c>
      <c r="AP256" s="164" t="s">
        <v>905</v>
      </c>
      <c r="AQ256" s="164" t="s">
        <v>81</v>
      </c>
      <c r="AR256" s="164">
        <v>0</v>
      </c>
      <c r="AS256" s="164"/>
    </row>
    <row r="257" spans="1:45" ht="15" hidden="1" x14ac:dyDescent="0.2">
      <c r="A257" s="164" t="s">
        <v>3049</v>
      </c>
      <c r="B257" s="164">
        <v>2115</v>
      </c>
      <c r="C257" s="164" t="s">
        <v>898</v>
      </c>
      <c r="D257" s="164">
        <v>700039</v>
      </c>
      <c r="E257" s="164" t="s">
        <v>907</v>
      </c>
      <c r="F257" s="164">
        <v>2115</v>
      </c>
      <c r="G257" s="164" t="s">
        <v>898</v>
      </c>
      <c r="H257" s="164" t="s">
        <v>238</v>
      </c>
      <c r="I257" s="164" t="s">
        <v>307</v>
      </c>
      <c r="J257" s="164" t="s">
        <v>128</v>
      </c>
      <c r="K257" s="164" t="s">
        <v>83</v>
      </c>
      <c r="L257" s="164">
        <v>56937</v>
      </c>
      <c r="M257" s="164" t="s">
        <v>1036</v>
      </c>
      <c r="X257" s="164">
        <v>1045000</v>
      </c>
      <c r="AA257" s="164">
        <v>1045000</v>
      </c>
      <c r="AB257" s="164"/>
      <c r="AC257" s="164" t="s">
        <v>1039</v>
      </c>
      <c r="AD257" s="164" t="s">
        <v>3525</v>
      </c>
      <c r="AE257" s="164" t="s">
        <v>911</v>
      </c>
      <c r="AG257" s="164" t="s">
        <v>67</v>
      </c>
      <c r="AH257" s="164" t="s">
        <v>912</v>
      </c>
      <c r="AI257" s="164" t="s">
        <v>70</v>
      </c>
      <c r="AJ257" s="164" t="s">
        <v>269</v>
      </c>
      <c r="AK257" s="164">
        <v>56937</v>
      </c>
      <c r="AL257" s="170">
        <v>0</v>
      </c>
      <c r="AM257" s="169">
        <f t="shared" si="8"/>
        <v>0</v>
      </c>
      <c r="AN257" s="169">
        <f t="shared" si="9"/>
        <v>0</v>
      </c>
      <c r="AO257" s="164" t="s">
        <v>69</v>
      </c>
      <c r="AP257" s="164" t="s">
        <v>69</v>
      </c>
      <c r="AQ257" s="164" t="s">
        <v>69</v>
      </c>
      <c r="AR257" s="164">
        <v>0</v>
      </c>
      <c r="AS257" s="164"/>
    </row>
    <row r="258" spans="1:45" ht="15" hidden="1" x14ac:dyDescent="0.2">
      <c r="A258" s="164" t="s">
        <v>3049</v>
      </c>
      <c r="B258" s="164">
        <v>2115</v>
      </c>
      <c r="C258" s="164" t="s">
        <v>898</v>
      </c>
      <c r="D258" s="164">
        <v>700039</v>
      </c>
      <c r="E258" s="164" t="s">
        <v>907</v>
      </c>
      <c r="F258" s="164">
        <v>2115</v>
      </c>
      <c r="G258" s="164" t="s">
        <v>898</v>
      </c>
      <c r="H258" s="164" t="s">
        <v>238</v>
      </c>
      <c r="I258" s="164" t="s">
        <v>307</v>
      </c>
      <c r="J258" s="164" t="s">
        <v>128</v>
      </c>
      <c r="K258" s="164" t="s">
        <v>83</v>
      </c>
      <c r="L258" s="164">
        <v>56938</v>
      </c>
      <c r="M258" s="164" t="s">
        <v>1040</v>
      </c>
      <c r="S258" s="164">
        <v>575000</v>
      </c>
      <c r="AA258" s="164">
        <v>575000</v>
      </c>
      <c r="AB258" s="164"/>
      <c r="AC258" s="164" t="s">
        <v>1041</v>
      </c>
      <c r="AD258" s="164" t="s">
        <v>3525</v>
      </c>
      <c r="AE258" s="164" t="s">
        <v>911</v>
      </c>
      <c r="AG258" s="164" t="s">
        <v>67</v>
      </c>
      <c r="AH258" s="164" t="s">
        <v>912</v>
      </c>
      <c r="AI258" s="164" t="s">
        <v>70</v>
      </c>
      <c r="AJ258" s="164" t="s">
        <v>269</v>
      </c>
      <c r="AK258" s="164">
        <v>56938</v>
      </c>
      <c r="AL258" s="170">
        <v>0</v>
      </c>
      <c r="AM258" s="169">
        <f t="shared" si="8"/>
        <v>0</v>
      </c>
      <c r="AN258" s="169">
        <f t="shared" si="9"/>
        <v>0</v>
      </c>
      <c r="AO258" s="164" t="s">
        <v>69</v>
      </c>
      <c r="AP258" s="164" t="s">
        <v>69</v>
      </c>
      <c r="AQ258" s="164" t="s">
        <v>69</v>
      </c>
      <c r="AR258" s="164">
        <v>0</v>
      </c>
      <c r="AS258" s="164"/>
    </row>
    <row r="259" spans="1:45" ht="272" hidden="1" x14ac:dyDescent="0.2">
      <c r="A259" s="164" t="s">
        <v>3114</v>
      </c>
      <c r="B259" s="164">
        <v>2116</v>
      </c>
      <c r="C259" s="164" t="s">
        <v>3115</v>
      </c>
      <c r="D259" s="164">
        <v>100000</v>
      </c>
      <c r="E259" s="164" t="s">
        <v>57</v>
      </c>
      <c r="F259" s="164">
        <v>211600</v>
      </c>
      <c r="G259" s="164" t="s">
        <v>58</v>
      </c>
      <c r="H259" s="164" t="s">
        <v>589</v>
      </c>
      <c r="I259" s="164" t="s">
        <v>73</v>
      </c>
      <c r="J259" s="164" t="s">
        <v>61</v>
      </c>
      <c r="K259" s="164" t="s">
        <v>62</v>
      </c>
      <c r="L259" s="164">
        <v>56939</v>
      </c>
      <c r="M259" s="164" t="s">
        <v>3526</v>
      </c>
      <c r="N259" s="164">
        <v>1</v>
      </c>
      <c r="O259" s="164">
        <v>68164</v>
      </c>
      <c r="P259" s="164">
        <v>14706</v>
      </c>
      <c r="Q259" s="164">
        <v>9440</v>
      </c>
      <c r="S259" s="164">
        <v>50000</v>
      </c>
      <c r="T259" s="164">
        <v>2885</v>
      </c>
      <c r="AA259" s="168">
        <v>145195</v>
      </c>
      <c r="AC259" s="166" t="s">
        <v>3527</v>
      </c>
      <c r="AD259" s="166" t="s">
        <v>3528</v>
      </c>
      <c r="AE259" s="164" t="s">
        <v>3529</v>
      </c>
      <c r="AG259" s="164" t="s">
        <v>94</v>
      </c>
      <c r="AH259" s="164" t="s">
        <v>3530</v>
      </c>
      <c r="AI259" s="164" t="s">
        <v>70</v>
      </c>
      <c r="AJ259" s="164" t="s">
        <v>177</v>
      </c>
      <c r="AK259" s="164" t="e">
        <v>#N/A</v>
      </c>
      <c r="AL259" s="170">
        <v>1</v>
      </c>
      <c r="AM259" s="169">
        <f t="shared" si="8"/>
        <v>145195</v>
      </c>
      <c r="AN259" s="169">
        <f t="shared" si="9"/>
        <v>0</v>
      </c>
      <c r="AO259" s="172" t="s">
        <v>79</v>
      </c>
      <c r="AP259" s="164" t="s">
        <v>69</v>
      </c>
      <c r="AQ259" s="164" t="s">
        <v>156</v>
      </c>
      <c r="AR259" s="164">
        <v>0</v>
      </c>
      <c r="AS259" s="165" t="s">
        <v>3153</v>
      </c>
    </row>
    <row r="260" spans="1:45" ht="15" x14ac:dyDescent="0.2">
      <c r="A260" s="164" t="s">
        <v>3049</v>
      </c>
      <c r="B260" s="164">
        <v>2115</v>
      </c>
      <c r="C260" s="164" t="s">
        <v>898</v>
      </c>
      <c r="D260" s="164">
        <v>700039</v>
      </c>
      <c r="E260" s="164" t="s">
        <v>907</v>
      </c>
      <c r="F260" s="164">
        <v>2115</v>
      </c>
      <c r="G260" s="164" t="s">
        <v>898</v>
      </c>
      <c r="H260" s="164" t="s">
        <v>238</v>
      </c>
      <c r="I260" s="164" t="s">
        <v>307</v>
      </c>
      <c r="J260" s="164" t="s">
        <v>128</v>
      </c>
      <c r="K260" s="164" t="s">
        <v>83</v>
      </c>
      <c r="L260" s="164">
        <v>56940</v>
      </c>
      <c r="M260" s="164" t="s">
        <v>1042</v>
      </c>
      <c r="S260" s="164">
        <v>875000</v>
      </c>
      <c r="AA260" s="164">
        <v>875000</v>
      </c>
      <c r="AB260" s="164"/>
      <c r="AC260" s="164" t="s">
        <v>1043</v>
      </c>
      <c r="AD260" s="164" t="s">
        <v>3525</v>
      </c>
      <c r="AE260" s="164" t="s">
        <v>911</v>
      </c>
      <c r="AG260" s="164" t="s">
        <v>67</v>
      </c>
      <c r="AH260" s="164" t="s">
        <v>912</v>
      </c>
      <c r="AI260" s="164" t="s">
        <v>70</v>
      </c>
      <c r="AJ260" s="164" t="s">
        <v>269</v>
      </c>
      <c r="AK260" s="164">
        <v>56940</v>
      </c>
      <c r="AL260" s="170">
        <v>1</v>
      </c>
      <c r="AM260" s="169">
        <f t="shared" si="8"/>
        <v>875000</v>
      </c>
      <c r="AN260" s="169">
        <f t="shared" si="9"/>
        <v>0</v>
      </c>
      <c r="AO260" s="164" t="s">
        <v>904</v>
      </c>
      <c r="AP260" s="164" t="s">
        <v>905</v>
      </c>
      <c r="AQ260" s="164" t="s">
        <v>81</v>
      </c>
      <c r="AR260" s="164">
        <v>0</v>
      </c>
      <c r="AS260" s="164"/>
    </row>
    <row r="261" spans="1:45" ht="15" hidden="1" x14ac:dyDescent="0.2">
      <c r="A261" s="164" t="s">
        <v>3114</v>
      </c>
      <c r="B261" s="164">
        <v>2111</v>
      </c>
      <c r="C261" s="164" t="s">
        <v>799</v>
      </c>
      <c r="D261" s="164">
        <v>700033</v>
      </c>
      <c r="E261" s="164" t="s">
        <v>798</v>
      </c>
      <c r="F261" s="164">
        <v>2111</v>
      </c>
      <c r="G261" s="164" t="s">
        <v>799</v>
      </c>
      <c r="H261" s="164" t="s">
        <v>72</v>
      </c>
      <c r="I261" s="164" t="s">
        <v>127</v>
      </c>
      <c r="J261" s="164" t="s">
        <v>61</v>
      </c>
      <c r="K261" s="164" t="s">
        <v>62</v>
      </c>
      <c r="L261" s="164">
        <v>56941</v>
      </c>
      <c r="M261" s="164" t="s">
        <v>1045</v>
      </c>
      <c r="S261" s="164">
        <v>250000</v>
      </c>
      <c r="AA261" s="164">
        <v>250000</v>
      </c>
      <c r="AB261" s="164"/>
      <c r="AC261" s="164" t="s">
        <v>1046</v>
      </c>
      <c r="AD261" s="164" t="s">
        <v>3531</v>
      </c>
      <c r="AE261" s="164" t="s">
        <v>1048</v>
      </c>
      <c r="AG261" s="164" t="s">
        <v>94</v>
      </c>
      <c r="AH261" s="164" t="s">
        <v>69</v>
      </c>
      <c r="AI261" s="164" t="s">
        <v>83</v>
      </c>
      <c r="AJ261" s="164" t="s">
        <v>269</v>
      </c>
      <c r="AK261" s="164">
        <v>56941</v>
      </c>
      <c r="AL261" s="170">
        <v>0</v>
      </c>
      <c r="AM261" s="169">
        <f t="shared" si="8"/>
        <v>0</v>
      </c>
      <c r="AN261" s="169">
        <f t="shared" si="9"/>
        <v>0</v>
      </c>
      <c r="AO261" s="164" t="s">
        <v>69</v>
      </c>
      <c r="AP261" s="164" t="s">
        <v>69</v>
      </c>
      <c r="AQ261" s="164" t="s">
        <v>69</v>
      </c>
      <c r="AR261" s="164">
        <v>0</v>
      </c>
      <c r="AS261" s="164"/>
    </row>
    <row r="262" spans="1:45" ht="15" hidden="1" x14ac:dyDescent="0.2">
      <c r="A262" s="164" t="s">
        <v>3114</v>
      </c>
      <c r="B262" s="164">
        <v>2111</v>
      </c>
      <c r="C262" s="164" t="s">
        <v>799</v>
      </c>
      <c r="D262" s="164">
        <v>700033</v>
      </c>
      <c r="E262" s="164" t="s">
        <v>798</v>
      </c>
      <c r="F262" s="164">
        <v>2111</v>
      </c>
      <c r="G262" s="164" t="s">
        <v>799</v>
      </c>
      <c r="H262" s="164" t="s">
        <v>103</v>
      </c>
      <c r="I262" s="164" t="s">
        <v>127</v>
      </c>
      <c r="J262" s="164" t="s">
        <v>61</v>
      </c>
      <c r="K262" s="164" t="s">
        <v>62</v>
      </c>
      <c r="L262" s="164">
        <v>56942</v>
      </c>
      <c r="M262" s="164" t="s">
        <v>1049</v>
      </c>
      <c r="N262" s="164">
        <v>3</v>
      </c>
      <c r="O262" s="164">
        <v>146391</v>
      </c>
      <c r="P262" s="164">
        <v>42687</v>
      </c>
      <c r="Q262" s="164">
        <v>26754</v>
      </c>
      <c r="AA262" s="164">
        <v>215832</v>
      </c>
      <c r="AB262" s="164"/>
      <c r="AC262" s="164" t="s">
        <v>1050</v>
      </c>
      <c r="AD262" s="164" t="s">
        <v>1051</v>
      </c>
      <c r="AE262" s="164" t="s">
        <v>1052</v>
      </c>
      <c r="AG262" s="164" t="s">
        <v>67</v>
      </c>
      <c r="AH262" s="164" t="s">
        <v>1053</v>
      </c>
      <c r="AI262" s="164" t="s">
        <v>70</v>
      </c>
      <c r="AJ262" s="164" t="s">
        <v>269</v>
      </c>
      <c r="AK262" s="164">
        <v>56942</v>
      </c>
      <c r="AL262" s="170">
        <v>0</v>
      </c>
      <c r="AM262" s="169">
        <f t="shared" si="8"/>
        <v>0</v>
      </c>
      <c r="AN262" s="169">
        <f t="shared" si="9"/>
        <v>0</v>
      </c>
      <c r="AO262" s="164" t="s">
        <v>69</v>
      </c>
      <c r="AP262" s="164" t="s">
        <v>69</v>
      </c>
      <c r="AQ262" s="164" t="s">
        <v>69</v>
      </c>
      <c r="AR262" s="164">
        <v>0</v>
      </c>
      <c r="AS262" s="164"/>
    </row>
    <row r="263" spans="1:45" ht="15" hidden="1" x14ac:dyDescent="0.2">
      <c r="A263" s="164" t="s">
        <v>3114</v>
      </c>
      <c r="B263" s="164">
        <v>2111</v>
      </c>
      <c r="C263" s="164" t="s">
        <v>799</v>
      </c>
      <c r="D263" s="164">
        <v>700033</v>
      </c>
      <c r="E263" s="164" t="s">
        <v>798</v>
      </c>
      <c r="F263" s="164">
        <v>2111</v>
      </c>
      <c r="G263" s="164" t="s">
        <v>799</v>
      </c>
      <c r="H263" s="164" t="s">
        <v>103</v>
      </c>
      <c r="I263" s="164" t="s">
        <v>127</v>
      </c>
      <c r="J263" s="164" t="s">
        <v>61</v>
      </c>
      <c r="K263" s="164" t="s">
        <v>62</v>
      </c>
      <c r="L263" s="164">
        <v>56943</v>
      </c>
      <c r="M263" s="164" t="s">
        <v>1054</v>
      </c>
      <c r="N263" s="164">
        <v>1</v>
      </c>
      <c r="O263" s="164">
        <v>107806</v>
      </c>
      <c r="P263" s="164">
        <v>22949</v>
      </c>
      <c r="Q263" s="164">
        <v>10511</v>
      </c>
      <c r="AA263" s="164">
        <v>141266</v>
      </c>
      <c r="AB263" s="164"/>
      <c r="AC263" s="164" t="s">
        <v>1055</v>
      </c>
      <c r="AD263" s="164" t="s">
        <v>3532</v>
      </c>
      <c r="AE263" s="164" t="s">
        <v>1057</v>
      </c>
      <c r="AG263" s="164" t="s">
        <v>67</v>
      </c>
      <c r="AH263" s="164" t="s">
        <v>1053</v>
      </c>
      <c r="AI263" s="164" t="s">
        <v>70</v>
      </c>
      <c r="AJ263" s="164" t="s">
        <v>269</v>
      </c>
      <c r="AK263" s="164">
        <v>56943</v>
      </c>
      <c r="AL263" s="170">
        <v>0</v>
      </c>
      <c r="AM263" s="169">
        <f t="shared" si="8"/>
        <v>0</v>
      </c>
      <c r="AN263" s="169">
        <f t="shared" si="9"/>
        <v>0</v>
      </c>
      <c r="AO263" s="164" t="s">
        <v>69</v>
      </c>
      <c r="AP263" s="164" t="s">
        <v>69</v>
      </c>
      <c r="AQ263" s="164" t="s">
        <v>69</v>
      </c>
      <c r="AR263" s="164">
        <v>0</v>
      </c>
      <c r="AS263" s="164"/>
    </row>
    <row r="264" spans="1:45" ht="15" hidden="1" x14ac:dyDescent="0.2">
      <c r="A264" s="164" t="s">
        <v>3114</v>
      </c>
      <c r="B264" s="164">
        <v>2111</v>
      </c>
      <c r="C264" s="164" t="s">
        <v>799</v>
      </c>
      <c r="D264" s="164">
        <v>700033</v>
      </c>
      <c r="E264" s="164" t="s">
        <v>798</v>
      </c>
      <c r="F264" s="164">
        <v>2111</v>
      </c>
      <c r="G264" s="164" t="s">
        <v>799</v>
      </c>
      <c r="H264" s="164" t="s">
        <v>103</v>
      </c>
      <c r="I264" s="164" t="s">
        <v>127</v>
      </c>
      <c r="J264" s="164" t="s">
        <v>89</v>
      </c>
      <c r="K264" s="164" t="s">
        <v>62</v>
      </c>
      <c r="L264" s="164">
        <v>56944</v>
      </c>
      <c r="M264" s="164" t="s">
        <v>1058</v>
      </c>
      <c r="AB264" s="167">
        <v>1388261</v>
      </c>
      <c r="AC264" s="164" t="s">
        <v>1059</v>
      </c>
      <c r="AD264" s="164" t="s">
        <v>3533</v>
      </c>
      <c r="AE264" s="164" t="s">
        <v>1061</v>
      </c>
      <c r="AG264" s="164" t="s">
        <v>94</v>
      </c>
      <c r="AH264" s="164" t="s">
        <v>69</v>
      </c>
      <c r="AI264" s="164" t="s">
        <v>83</v>
      </c>
      <c r="AJ264" s="164" t="s">
        <v>269</v>
      </c>
      <c r="AK264" s="164">
        <v>56944</v>
      </c>
      <c r="AL264" s="170">
        <v>0</v>
      </c>
      <c r="AM264" s="169">
        <f t="shared" si="8"/>
        <v>0</v>
      </c>
      <c r="AN264" s="169">
        <f t="shared" si="9"/>
        <v>0</v>
      </c>
      <c r="AO264" s="164">
        <v>0</v>
      </c>
      <c r="AP264" s="164">
        <v>0</v>
      </c>
      <c r="AQ264" s="164">
        <v>0</v>
      </c>
      <c r="AR264" s="164">
        <v>0</v>
      </c>
      <c r="AS264" s="164"/>
    </row>
    <row r="265" spans="1:45" ht="15" hidden="1" x14ac:dyDescent="0.2">
      <c r="A265" s="164" t="s">
        <v>3114</v>
      </c>
      <c r="B265" s="164">
        <v>2111</v>
      </c>
      <c r="C265" s="164" t="s">
        <v>799</v>
      </c>
      <c r="D265" s="164">
        <v>700033</v>
      </c>
      <c r="E265" s="164" t="s">
        <v>798</v>
      </c>
      <c r="F265" s="164">
        <v>2111</v>
      </c>
      <c r="G265" s="164" t="s">
        <v>799</v>
      </c>
      <c r="H265" s="164" t="s">
        <v>103</v>
      </c>
      <c r="I265" s="164" t="s">
        <v>127</v>
      </c>
      <c r="J265" s="164" t="s">
        <v>704</v>
      </c>
      <c r="K265" s="164" t="s">
        <v>62</v>
      </c>
      <c r="L265" s="164">
        <v>56945</v>
      </c>
      <c r="M265" s="164" t="s">
        <v>1062</v>
      </c>
      <c r="AA265" s="164"/>
      <c r="AB265" s="164">
        <v>250000</v>
      </c>
      <c r="AC265" s="164" t="s">
        <v>1063</v>
      </c>
      <c r="AD265" s="164" t="s">
        <v>3534</v>
      </c>
      <c r="AE265" s="164" t="s">
        <v>1065</v>
      </c>
      <c r="AG265" s="164" t="s">
        <v>94</v>
      </c>
      <c r="AH265" s="164" t="s">
        <v>69</v>
      </c>
      <c r="AI265" s="164" t="s">
        <v>83</v>
      </c>
      <c r="AJ265" s="164" t="s">
        <v>269</v>
      </c>
      <c r="AK265" s="164">
        <v>56945</v>
      </c>
      <c r="AL265" s="170">
        <v>0</v>
      </c>
      <c r="AM265" s="169">
        <f t="shared" si="8"/>
        <v>0</v>
      </c>
      <c r="AN265" s="169">
        <f t="shared" si="9"/>
        <v>0</v>
      </c>
      <c r="AO265" s="164" t="s">
        <v>69</v>
      </c>
      <c r="AP265" s="164" t="s">
        <v>69</v>
      </c>
      <c r="AQ265" s="164" t="s">
        <v>69</v>
      </c>
      <c r="AR265" s="164">
        <v>0</v>
      </c>
      <c r="AS265" s="164"/>
    </row>
    <row r="266" spans="1:45" ht="15" hidden="1" x14ac:dyDescent="0.2">
      <c r="A266" s="164" t="s">
        <v>3114</v>
      </c>
      <c r="B266" s="164">
        <v>2111</v>
      </c>
      <c r="C266" s="164" t="s">
        <v>799</v>
      </c>
      <c r="D266" s="164">
        <v>700033</v>
      </c>
      <c r="E266" s="164" t="s">
        <v>798</v>
      </c>
      <c r="F266" s="164">
        <v>2111</v>
      </c>
      <c r="G266" s="164" t="s">
        <v>799</v>
      </c>
      <c r="H266" s="164" t="s">
        <v>103</v>
      </c>
      <c r="I266" s="164" t="s">
        <v>127</v>
      </c>
      <c r="J266" s="164" t="s">
        <v>704</v>
      </c>
      <c r="K266" s="164" t="s">
        <v>62</v>
      </c>
      <c r="L266" s="164">
        <v>56946</v>
      </c>
      <c r="M266" s="164" t="s">
        <v>1066</v>
      </c>
      <c r="AA266" s="164"/>
      <c r="AB266" s="164">
        <v>150000</v>
      </c>
      <c r="AC266" s="164" t="s">
        <v>1067</v>
      </c>
      <c r="AD266" s="164" t="s">
        <v>3535</v>
      </c>
      <c r="AE266" s="164" t="s">
        <v>1069</v>
      </c>
      <c r="AG266" s="164" t="s">
        <v>94</v>
      </c>
      <c r="AH266" s="164" t="s">
        <v>69</v>
      </c>
      <c r="AI266" s="164" t="s">
        <v>83</v>
      </c>
      <c r="AJ266" s="164" t="s">
        <v>269</v>
      </c>
      <c r="AK266" s="164">
        <v>56946</v>
      </c>
      <c r="AL266" s="170">
        <v>0</v>
      </c>
      <c r="AM266" s="169">
        <f t="shared" ref="AM266:AM329" si="10">AA266*AL266</f>
        <v>0</v>
      </c>
      <c r="AN266" s="169">
        <f t="shared" ref="AN266:AN329" si="11">AB266*AL266</f>
        <v>0</v>
      </c>
      <c r="AO266" s="164" t="s">
        <v>69</v>
      </c>
      <c r="AP266" s="164" t="s">
        <v>69</v>
      </c>
      <c r="AQ266" s="164" t="s">
        <v>69</v>
      </c>
      <c r="AR266" s="164">
        <v>0</v>
      </c>
      <c r="AS266" s="164"/>
    </row>
    <row r="267" spans="1:45" ht="15" hidden="1" x14ac:dyDescent="0.2">
      <c r="A267" s="164" t="s">
        <v>3049</v>
      </c>
      <c r="B267" s="164">
        <v>2115</v>
      </c>
      <c r="C267" s="164" t="s">
        <v>898</v>
      </c>
      <c r="D267" s="164">
        <v>700039</v>
      </c>
      <c r="E267" s="164" t="s">
        <v>907</v>
      </c>
      <c r="F267" s="164">
        <v>2115</v>
      </c>
      <c r="G267" s="164" t="s">
        <v>898</v>
      </c>
      <c r="H267" s="164" t="s">
        <v>103</v>
      </c>
      <c r="I267" s="164" t="s">
        <v>307</v>
      </c>
      <c r="J267" s="164" t="s">
        <v>142</v>
      </c>
      <c r="K267" s="164" t="s">
        <v>479</v>
      </c>
      <c r="L267" s="164">
        <v>56947</v>
      </c>
      <c r="M267" s="164" t="s">
        <v>3536</v>
      </c>
      <c r="O267" s="164">
        <v>-126578</v>
      </c>
      <c r="R267" s="164">
        <v>-143383</v>
      </c>
      <c r="S267" s="164">
        <v>-538983</v>
      </c>
      <c r="U267" s="164">
        <v>-31397</v>
      </c>
      <c r="V267" s="164">
        <v>-272</v>
      </c>
      <c r="AA267" s="168">
        <v>-840613</v>
      </c>
      <c r="AB267" s="167">
        <v>-100000</v>
      </c>
      <c r="AC267" s="164" t="s">
        <v>2600</v>
      </c>
      <c r="AD267" s="164" t="s">
        <v>3537</v>
      </c>
      <c r="AE267" s="164" t="s">
        <v>2602</v>
      </c>
      <c r="AG267" s="164" t="s">
        <v>67</v>
      </c>
      <c r="AH267" s="164" t="s">
        <v>2603</v>
      </c>
      <c r="AI267" s="164" t="s">
        <v>70</v>
      </c>
      <c r="AJ267" s="164" t="s">
        <v>177</v>
      </c>
      <c r="AK267" s="164">
        <v>56947</v>
      </c>
      <c r="AL267" s="170">
        <v>0</v>
      </c>
      <c r="AM267" s="169">
        <f t="shared" si="10"/>
        <v>0</v>
      </c>
      <c r="AN267" s="169">
        <f t="shared" si="11"/>
        <v>0</v>
      </c>
      <c r="AO267" s="164" t="s">
        <v>69</v>
      </c>
      <c r="AP267" s="164" t="s">
        <v>69</v>
      </c>
      <c r="AQ267" s="164" t="s">
        <v>69</v>
      </c>
      <c r="AR267" s="164">
        <v>0</v>
      </c>
      <c r="AS267" s="164"/>
    </row>
    <row r="268" spans="1:45" ht="15" hidden="1" x14ac:dyDescent="0.2">
      <c r="A268" s="164" t="s">
        <v>3049</v>
      </c>
      <c r="B268" s="164">
        <v>2115</v>
      </c>
      <c r="C268" s="164" t="s">
        <v>898</v>
      </c>
      <c r="D268" s="164">
        <v>700039</v>
      </c>
      <c r="E268" s="164" t="s">
        <v>907</v>
      </c>
      <c r="F268" s="164">
        <v>2115</v>
      </c>
      <c r="G268" s="164" t="s">
        <v>898</v>
      </c>
      <c r="H268" s="164" t="s">
        <v>103</v>
      </c>
      <c r="I268" s="164" t="s">
        <v>307</v>
      </c>
      <c r="J268" s="164" t="s">
        <v>142</v>
      </c>
      <c r="K268" s="164" t="s">
        <v>83</v>
      </c>
      <c r="L268" s="164">
        <v>56948</v>
      </c>
      <c r="M268" s="164" t="s">
        <v>3538</v>
      </c>
      <c r="O268" s="164">
        <v>-31115</v>
      </c>
      <c r="R268" s="164">
        <v>-32337</v>
      </c>
      <c r="S268" s="164">
        <v>-3921</v>
      </c>
      <c r="U268" s="164">
        <v>-7248</v>
      </c>
      <c r="AA268" s="168">
        <v>-74621</v>
      </c>
      <c r="AC268" s="164" t="s">
        <v>3539</v>
      </c>
      <c r="AD268" s="164" t="s">
        <v>3537</v>
      </c>
      <c r="AE268" s="164" t="s">
        <v>2602</v>
      </c>
      <c r="AG268" s="164" t="s">
        <v>67</v>
      </c>
      <c r="AH268" s="164" t="s">
        <v>3540</v>
      </c>
      <c r="AI268" s="164" t="s">
        <v>70</v>
      </c>
      <c r="AJ268" s="164" t="s">
        <v>177</v>
      </c>
      <c r="AK268" s="164">
        <v>56948</v>
      </c>
      <c r="AL268" s="170">
        <v>0</v>
      </c>
      <c r="AM268" s="169">
        <f t="shared" si="10"/>
        <v>0</v>
      </c>
      <c r="AN268" s="169">
        <f t="shared" si="11"/>
        <v>0</v>
      </c>
      <c r="AO268" s="164" t="s">
        <v>69</v>
      </c>
      <c r="AP268" s="164" t="s">
        <v>69</v>
      </c>
      <c r="AQ268" s="164" t="s">
        <v>69</v>
      </c>
      <c r="AR268" s="164">
        <v>0</v>
      </c>
      <c r="AS268" s="164"/>
    </row>
    <row r="269" spans="1:45" ht="15" hidden="1" x14ac:dyDescent="0.2">
      <c r="A269" s="164" t="s">
        <v>3049</v>
      </c>
      <c r="B269" s="164">
        <v>2115</v>
      </c>
      <c r="C269" s="164" t="s">
        <v>898</v>
      </c>
      <c r="D269" s="164">
        <v>700039</v>
      </c>
      <c r="E269" s="164" t="s">
        <v>907</v>
      </c>
      <c r="F269" s="164">
        <v>2115</v>
      </c>
      <c r="G269" s="164" t="s">
        <v>898</v>
      </c>
      <c r="H269" s="164" t="s">
        <v>103</v>
      </c>
      <c r="I269" s="164" t="s">
        <v>307</v>
      </c>
      <c r="J269" s="164" t="s">
        <v>142</v>
      </c>
      <c r="K269" s="164" t="s">
        <v>83</v>
      </c>
      <c r="L269" s="164">
        <v>56949</v>
      </c>
      <c r="M269" s="164" t="s">
        <v>1070</v>
      </c>
      <c r="R269" s="164">
        <v>-1072</v>
      </c>
      <c r="S269" s="164">
        <v>-577611</v>
      </c>
      <c r="U269" s="164">
        <v>-38071</v>
      </c>
      <c r="V269" s="164">
        <v>-319</v>
      </c>
      <c r="AA269" s="164">
        <v>-617073</v>
      </c>
      <c r="AB269" s="164"/>
      <c r="AC269" s="164" t="s">
        <v>1071</v>
      </c>
      <c r="AD269" s="164" t="s">
        <v>1072</v>
      </c>
      <c r="AE269" s="164" t="s">
        <v>1073</v>
      </c>
      <c r="AG269" s="164" t="s">
        <v>67</v>
      </c>
      <c r="AH269" s="164" t="s">
        <v>1074</v>
      </c>
      <c r="AI269" s="164" t="s">
        <v>70</v>
      </c>
      <c r="AJ269" s="164" t="s">
        <v>269</v>
      </c>
      <c r="AK269" s="164">
        <v>56949</v>
      </c>
      <c r="AL269" s="170">
        <v>0</v>
      </c>
      <c r="AM269" s="169">
        <f t="shared" si="10"/>
        <v>0</v>
      </c>
      <c r="AN269" s="169">
        <f t="shared" si="11"/>
        <v>0</v>
      </c>
      <c r="AO269" s="164" t="s">
        <v>69</v>
      </c>
      <c r="AP269" s="164" t="s">
        <v>69</v>
      </c>
      <c r="AQ269" s="164" t="s">
        <v>69</v>
      </c>
      <c r="AR269" s="164">
        <v>0</v>
      </c>
      <c r="AS269" s="164"/>
    </row>
    <row r="270" spans="1:45" ht="15" hidden="1" x14ac:dyDescent="0.2">
      <c r="A270" s="164" t="s">
        <v>3049</v>
      </c>
      <c r="B270" s="164">
        <v>2115</v>
      </c>
      <c r="C270" s="164" t="s">
        <v>898</v>
      </c>
      <c r="D270" s="164">
        <v>100000</v>
      </c>
      <c r="E270" s="164" t="s">
        <v>57</v>
      </c>
      <c r="F270" s="164">
        <v>2115</v>
      </c>
      <c r="G270" s="164" t="s">
        <v>898</v>
      </c>
      <c r="H270" s="164" t="s">
        <v>238</v>
      </c>
      <c r="I270" s="164" t="s">
        <v>307</v>
      </c>
      <c r="J270" s="164" t="s">
        <v>61</v>
      </c>
      <c r="K270" s="164" t="s">
        <v>479</v>
      </c>
      <c r="L270" s="164">
        <v>56950</v>
      </c>
      <c r="M270" s="164" t="s">
        <v>3541</v>
      </c>
      <c r="N270" s="164">
        <v>25.75</v>
      </c>
      <c r="O270" s="164">
        <v>1367508</v>
      </c>
      <c r="P270" s="164">
        <v>424299</v>
      </c>
      <c r="Q270" s="164">
        <v>229202</v>
      </c>
      <c r="R270" s="164">
        <v>143383</v>
      </c>
      <c r="S270" s="164">
        <v>538983</v>
      </c>
      <c r="U270" s="164">
        <v>31397</v>
      </c>
      <c r="V270" s="164">
        <v>272</v>
      </c>
      <c r="AA270" s="168">
        <v>2735044</v>
      </c>
      <c r="AB270" s="167">
        <v>100000</v>
      </c>
      <c r="AC270" s="164" t="s">
        <v>2600</v>
      </c>
      <c r="AD270" s="164" t="s">
        <v>3537</v>
      </c>
      <c r="AE270" s="164" t="s">
        <v>3542</v>
      </c>
      <c r="AG270" s="164" t="s">
        <v>67</v>
      </c>
      <c r="AH270" s="164" t="s">
        <v>1117</v>
      </c>
      <c r="AI270" s="164" t="s">
        <v>70</v>
      </c>
      <c r="AJ270" s="164" t="s">
        <v>177</v>
      </c>
      <c r="AK270" s="164" t="e">
        <v>#N/A</v>
      </c>
      <c r="AL270" s="170">
        <v>0</v>
      </c>
      <c r="AM270" s="169">
        <f t="shared" si="10"/>
        <v>0</v>
      </c>
      <c r="AN270" s="169">
        <f t="shared" si="11"/>
        <v>0</v>
      </c>
      <c r="AO270" s="164" t="s">
        <v>69</v>
      </c>
      <c r="AP270" s="164" t="s">
        <v>69</v>
      </c>
      <c r="AQ270" s="164" t="s">
        <v>69</v>
      </c>
      <c r="AR270" s="164">
        <v>0</v>
      </c>
      <c r="AS270" s="164"/>
    </row>
    <row r="271" spans="1:45" ht="15" hidden="1" x14ac:dyDescent="0.2">
      <c r="A271" s="164" t="s">
        <v>3114</v>
      </c>
      <c r="B271" s="164">
        <v>2116</v>
      </c>
      <c r="C271" s="164" t="s">
        <v>3115</v>
      </c>
      <c r="D271" s="164">
        <v>100000</v>
      </c>
      <c r="E271" s="164" t="s">
        <v>57</v>
      </c>
      <c r="F271" s="164">
        <v>211600</v>
      </c>
      <c r="G271" s="164" t="s">
        <v>58</v>
      </c>
      <c r="H271" s="164" t="s">
        <v>358</v>
      </c>
      <c r="I271" s="164" t="s">
        <v>60</v>
      </c>
      <c r="J271" s="164" t="s">
        <v>61</v>
      </c>
      <c r="K271" s="164" t="s">
        <v>62</v>
      </c>
      <c r="L271" s="164">
        <v>56951</v>
      </c>
      <c r="M271" s="164" t="s">
        <v>3543</v>
      </c>
      <c r="N271" s="164">
        <v>2</v>
      </c>
      <c r="O271" s="164">
        <v>169718</v>
      </c>
      <c r="P271" s="164">
        <v>33658</v>
      </c>
      <c r="Q271" s="164">
        <v>19782</v>
      </c>
      <c r="T271" s="164">
        <v>4470</v>
      </c>
      <c r="AA271" s="168">
        <v>227628</v>
      </c>
      <c r="AC271" s="164" t="s">
        <v>3544</v>
      </c>
      <c r="AD271" s="164" t="s">
        <v>3545</v>
      </c>
      <c r="AE271" s="164" t="s">
        <v>3546</v>
      </c>
      <c r="AG271" s="164" t="s">
        <v>67</v>
      </c>
      <c r="AH271" s="164" t="s">
        <v>3547</v>
      </c>
      <c r="AI271" s="164" t="s">
        <v>70</v>
      </c>
      <c r="AJ271" s="164" t="s">
        <v>177</v>
      </c>
      <c r="AK271" s="164" t="e">
        <v>#N/A</v>
      </c>
      <c r="AL271" s="170">
        <v>0</v>
      </c>
      <c r="AM271" s="169">
        <f t="shared" si="10"/>
        <v>0</v>
      </c>
      <c r="AN271" s="169">
        <f t="shared" si="11"/>
        <v>0</v>
      </c>
      <c r="AO271" s="164" t="s">
        <v>69</v>
      </c>
      <c r="AP271" s="164" t="s">
        <v>69</v>
      </c>
      <c r="AQ271" s="164" t="s">
        <v>69</v>
      </c>
      <c r="AR271" s="164">
        <v>0</v>
      </c>
      <c r="AS271" s="164"/>
    </row>
    <row r="272" spans="1:45" ht="15" hidden="1" x14ac:dyDescent="0.2">
      <c r="A272" s="164" t="s">
        <v>3049</v>
      </c>
      <c r="B272" s="164">
        <v>2115</v>
      </c>
      <c r="C272" s="164" t="s">
        <v>898</v>
      </c>
      <c r="D272" s="164">
        <v>700039</v>
      </c>
      <c r="E272" s="164" t="s">
        <v>907</v>
      </c>
      <c r="F272" s="164">
        <v>2115</v>
      </c>
      <c r="G272" s="164" t="s">
        <v>898</v>
      </c>
      <c r="H272" s="164" t="s">
        <v>72</v>
      </c>
      <c r="I272" s="164" t="s">
        <v>307</v>
      </c>
      <c r="J272" s="164" t="s">
        <v>61</v>
      </c>
      <c r="K272" s="164" t="s">
        <v>83</v>
      </c>
      <c r="L272" s="164">
        <v>56952</v>
      </c>
      <c r="M272" s="164" t="s">
        <v>1075</v>
      </c>
      <c r="N272" s="164">
        <v>1</v>
      </c>
      <c r="O272" s="164">
        <v>107806</v>
      </c>
      <c r="P272" s="164">
        <v>22949</v>
      </c>
      <c r="Q272" s="164">
        <v>10511</v>
      </c>
      <c r="AA272" s="164">
        <v>141266</v>
      </c>
      <c r="AB272" s="164"/>
      <c r="AC272" s="164" t="s">
        <v>1076</v>
      </c>
      <c r="AD272" s="164" t="s">
        <v>1077</v>
      </c>
      <c r="AE272" s="164" t="s">
        <v>1078</v>
      </c>
      <c r="AG272" s="164" t="s">
        <v>67</v>
      </c>
      <c r="AH272" s="164" t="s">
        <v>1079</v>
      </c>
      <c r="AI272" s="164" t="s">
        <v>70</v>
      </c>
      <c r="AJ272" s="164" t="s">
        <v>269</v>
      </c>
      <c r="AK272" s="164">
        <v>56952</v>
      </c>
      <c r="AL272" s="170">
        <v>0</v>
      </c>
      <c r="AM272" s="169">
        <f t="shared" si="10"/>
        <v>0</v>
      </c>
      <c r="AN272" s="169">
        <f t="shared" si="11"/>
        <v>0</v>
      </c>
      <c r="AO272" s="164" t="s">
        <v>69</v>
      </c>
      <c r="AP272" s="164" t="s">
        <v>69</v>
      </c>
      <c r="AQ272" s="164" t="s">
        <v>69</v>
      </c>
      <c r="AR272" s="164">
        <v>0</v>
      </c>
      <c r="AS272" s="164"/>
    </row>
    <row r="273" spans="1:45" ht="15" hidden="1" x14ac:dyDescent="0.2">
      <c r="A273" s="164" t="s">
        <v>3057</v>
      </c>
      <c r="B273" s="164">
        <v>1211</v>
      </c>
      <c r="C273" s="164" t="s">
        <v>428</v>
      </c>
      <c r="D273" s="164">
        <v>100000</v>
      </c>
      <c r="E273" s="164" t="s">
        <v>57</v>
      </c>
      <c r="F273" s="164">
        <v>1211</v>
      </c>
      <c r="G273" s="164" t="s">
        <v>428</v>
      </c>
      <c r="H273" s="164" t="s">
        <v>59</v>
      </c>
      <c r="I273" s="164" t="s">
        <v>307</v>
      </c>
      <c r="J273" s="164" t="s">
        <v>61</v>
      </c>
      <c r="K273" s="164" t="s">
        <v>62</v>
      </c>
      <c r="L273" s="164">
        <v>56953</v>
      </c>
      <c r="M273" s="164" t="s">
        <v>3548</v>
      </c>
      <c r="N273" s="164">
        <v>1</v>
      </c>
      <c r="O273" s="164">
        <v>95000</v>
      </c>
      <c r="P273" s="164">
        <v>20602</v>
      </c>
      <c r="Q273" s="164">
        <v>10164</v>
      </c>
      <c r="R273" s="164">
        <v>2500</v>
      </c>
      <c r="AA273" s="168">
        <v>128266</v>
      </c>
      <c r="AC273" s="164" t="s">
        <v>3549</v>
      </c>
      <c r="AD273" s="164" t="s">
        <v>3550</v>
      </c>
      <c r="AE273" s="164" t="s">
        <v>3551</v>
      </c>
      <c r="AG273" s="164" t="s">
        <v>94</v>
      </c>
      <c r="AH273" s="164" t="s">
        <v>69</v>
      </c>
      <c r="AI273" s="164" t="s">
        <v>83</v>
      </c>
      <c r="AJ273" s="164" t="s">
        <v>177</v>
      </c>
      <c r="AK273" s="164" t="e">
        <v>#N/A</v>
      </c>
      <c r="AL273" s="170">
        <v>0</v>
      </c>
      <c r="AM273" s="169">
        <f t="shared" si="10"/>
        <v>0</v>
      </c>
      <c r="AN273" s="169">
        <f t="shared" si="11"/>
        <v>0</v>
      </c>
      <c r="AO273" s="164" t="s">
        <v>69</v>
      </c>
      <c r="AP273" s="164" t="s">
        <v>69</v>
      </c>
      <c r="AQ273" s="164" t="s">
        <v>69</v>
      </c>
      <c r="AR273" s="164">
        <v>0</v>
      </c>
      <c r="AS273" s="164"/>
    </row>
    <row r="274" spans="1:45" ht="15" hidden="1" x14ac:dyDescent="0.2">
      <c r="A274" s="164" t="s">
        <v>3049</v>
      </c>
      <c r="B274" s="164">
        <v>2115</v>
      </c>
      <c r="C274" s="164" t="s">
        <v>898</v>
      </c>
      <c r="D274" s="164">
        <v>700039</v>
      </c>
      <c r="E274" s="164" t="s">
        <v>907</v>
      </c>
      <c r="F274" s="164">
        <v>2115</v>
      </c>
      <c r="G274" s="164" t="s">
        <v>898</v>
      </c>
      <c r="H274" s="164" t="s">
        <v>126</v>
      </c>
      <c r="I274" s="164" t="s">
        <v>83</v>
      </c>
      <c r="J274" s="164" t="s">
        <v>61</v>
      </c>
      <c r="K274" s="164" t="s">
        <v>83</v>
      </c>
      <c r="L274" s="164">
        <v>56954</v>
      </c>
      <c r="M274" s="164" t="s">
        <v>3552</v>
      </c>
      <c r="N274" s="164">
        <v>4</v>
      </c>
      <c r="O274" s="164">
        <v>191938</v>
      </c>
      <c r="P274" s="164">
        <v>62031</v>
      </c>
      <c r="Q274" s="164">
        <v>35583</v>
      </c>
      <c r="R274" s="164">
        <v>60000</v>
      </c>
      <c r="AA274" s="168">
        <v>349552</v>
      </c>
      <c r="AC274" s="164" t="s">
        <v>3553</v>
      </c>
      <c r="AD274" s="164" t="s">
        <v>3554</v>
      </c>
      <c r="AE274" s="164" t="s">
        <v>3555</v>
      </c>
      <c r="AG274" s="164" t="s">
        <v>67</v>
      </c>
      <c r="AH274" s="164" t="s">
        <v>3556</v>
      </c>
      <c r="AI274" s="164" t="s">
        <v>179</v>
      </c>
      <c r="AJ274" s="164" t="s">
        <v>177</v>
      </c>
      <c r="AK274" s="164">
        <v>56954</v>
      </c>
      <c r="AL274" s="170">
        <v>0</v>
      </c>
      <c r="AM274" s="169">
        <f t="shared" si="10"/>
        <v>0</v>
      </c>
      <c r="AN274" s="169">
        <f t="shared" si="11"/>
        <v>0</v>
      </c>
      <c r="AO274" s="164" t="s">
        <v>69</v>
      </c>
      <c r="AP274" s="164" t="s">
        <v>69</v>
      </c>
      <c r="AQ274" s="164" t="s">
        <v>69</v>
      </c>
      <c r="AR274" s="164">
        <v>0</v>
      </c>
      <c r="AS274" s="164"/>
    </row>
    <row r="275" spans="1:45" ht="15" hidden="1" x14ac:dyDescent="0.2">
      <c r="A275" s="164" t="s">
        <v>3049</v>
      </c>
      <c r="B275" s="164">
        <v>2115</v>
      </c>
      <c r="C275" s="164" t="s">
        <v>898</v>
      </c>
      <c r="D275" s="164">
        <v>700039</v>
      </c>
      <c r="E275" s="164" t="s">
        <v>907</v>
      </c>
      <c r="F275" s="164">
        <v>2115</v>
      </c>
      <c r="G275" s="164" t="s">
        <v>898</v>
      </c>
      <c r="H275" s="164" t="s">
        <v>449</v>
      </c>
      <c r="I275" s="164" t="s">
        <v>83</v>
      </c>
      <c r="J275" s="164" t="s">
        <v>61</v>
      </c>
      <c r="K275" s="164" t="s">
        <v>83</v>
      </c>
      <c r="L275" s="164">
        <v>56955</v>
      </c>
      <c r="M275" s="164" t="s">
        <v>1081</v>
      </c>
      <c r="N275" s="164">
        <v>0.33</v>
      </c>
      <c r="O275" s="164">
        <v>15410</v>
      </c>
      <c r="P275" s="164">
        <v>4910</v>
      </c>
      <c r="Q275" s="164">
        <v>2924</v>
      </c>
      <c r="AA275" s="164">
        <v>23244</v>
      </c>
      <c r="AB275" s="164"/>
      <c r="AC275" s="164" t="s">
        <v>950</v>
      </c>
      <c r="AD275" s="164" t="s">
        <v>951</v>
      </c>
      <c r="AE275" s="164" t="s">
        <v>952</v>
      </c>
      <c r="AG275" s="164" t="s">
        <v>67</v>
      </c>
      <c r="AH275" s="164" t="s">
        <v>1082</v>
      </c>
      <c r="AI275" s="164" t="s">
        <v>70</v>
      </c>
      <c r="AJ275" s="164" t="s">
        <v>269</v>
      </c>
      <c r="AK275" s="164">
        <v>56955</v>
      </c>
      <c r="AL275" s="170">
        <v>0</v>
      </c>
      <c r="AM275" s="169">
        <f t="shared" si="10"/>
        <v>0</v>
      </c>
      <c r="AN275" s="169">
        <f t="shared" si="11"/>
        <v>0</v>
      </c>
      <c r="AO275" s="164" t="s">
        <v>69</v>
      </c>
      <c r="AP275" s="164" t="s">
        <v>69</v>
      </c>
      <c r="AQ275" s="164" t="s">
        <v>69</v>
      </c>
      <c r="AR275" s="164">
        <v>0</v>
      </c>
      <c r="AS275" s="164"/>
    </row>
    <row r="276" spans="1:45" ht="15" hidden="1" x14ac:dyDescent="0.2">
      <c r="A276" s="164" t="s">
        <v>3049</v>
      </c>
      <c r="B276" s="164">
        <v>2115</v>
      </c>
      <c r="C276" s="164" t="s">
        <v>898</v>
      </c>
      <c r="D276" s="164">
        <v>700039</v>
      </c>
      <c r="E276" s="164" t="s">
        <v>907</v>
      </c>
      <c r="F276" s="164">
        <v>2115</v>
      </c>
      <c r="G276" s="164" t="s">
        <v>898</v>
      </c>
      <c r="H276" s="164" t="s">
        <v>59</v>
      </c>
      <c r="I276" s="164" t="s">
        <v>83</v>
      </c>
      <c r="J276" s="164" t="s">
        <v>61</v>
      </c>
      <c r="K276" s="164" t="s">
        <v>83</v>
      </c>
      <c r="L276" s="164">
        <v>56956</v>
      </c>
      <c r="M276" s="164" t="s">
        <v>1083</v>
      </c>
      <c r="N276" s="164">
        <v>0.33</v>
      </c>
      <c r="O276" s="164">
        <v>20793</v>
      </c>
      <c r="P276" s="164">
        <v>5371</v>
      </c>
      <c r="Q276" s="164">
        <v>3069</v>
      </c>
      <c r="AA276" s="164">
        <v>29233</v>
      </c>
      <c r="AB276" s="164"/>
      <c r="AC276" s="164" t="s">
        <v>956</v>
      </c>
      <c r="AD276" s="164" t="s">
        <v>957</v>
      </c>
      <c r="AE276" s="164" t="s">
        <v>958</v>
      </c>
      <c r="AG276" s="164" t="s">
        <v>67</v>
      </c>
      <c r="AH276" s="164" t="s">
        <v>959</v>
      </c>
      <c r="AI276" s="164" t="s">
        <v>70</v>
      </c>
      <c r="AJ276" s="164" t="s">
        <v>269</v>
      </c>
      <c r="AK276" s="164">
        <v>56956</v>
      </c>
      <c r="AL276" s="170">
        <v>0</v>
      </c>
      <c r="AM276" s="169">
        <f t="shared" si="10"/>
        <v>0</v>
      </c>
      <c r="AN276" s="169">
        <f t="shared" si="11"/>
        <v>0</v>
      </c>
      <c r="AO276" s="164" t="s">
        <v>69</v>
      </c>
      <c r="AP276" s="164" t="s">
        <v>69</v>
      </c>
      <c r="AQ276" s="164" t="s">
        <v>69</v>
      </c>
      <c r="AR276" s="164">
        <v>0</v>
      </c>
      <c r="AS276" s="164"/>
    </row>
    <row r="277" spans="1:45" ht="15" hidden="1" x14ac:dyDescent="0.2">
      <c r="A277" s="164" t="s">
        <v>3049</v>
      </c>
      <c r="B277" s="164">
        <v>2115</v>
      </c>
      <c r="C277" s="164" t="s">
        <v>898</v>
      </c>
      <c r="D277" s="164">
        <v>700039</v>
      </c>
      <c r="E277" s="164" t="s">
        <v>907</v>
      </c>
      <c r="F277" s="164">
        <v>2115</v>
      </c>
      <c r="G277" s="164" t="s">
        <v>898</v>
      </c>
      <c r="H277" s="164" t="s">
        <v>245</v>
      </c>
      <c r="I277" s="164" t="s">
        <v>307</v>
      </c>
      <c r="J277" s="164" t="s">
        <v>89</v>
      </c>
      <c r="K277" s="164" t="s">
        <v>83</v>
      </c>
      <c r="L277" s="164">
        <v>56957</v>
      </c>
      <c r="M277" s="164" t="s">
        <v>1084</v>
      </c>
      <c r="AB277" s="167">
        <v>12800000</v>
      </c>
      <c r="AC277" s="164" t="s">
        <v>1085</v>
      </c>
      <c r="AD277" s="164" t="s">
        <v>1086</v>
      </c>
      <c r="AE277" s="164" t="s">
        <v>1087</v>
      </c>
      <c r="AG277" s="164" t="s">
        <v>67</v>
      </c>
      <c r="AH277" s="164" t="s">
        <v>1088</v>
      </c>
      <c r="AI277" s="164" t="s">
        <v>70</v>
      </c>
      <c r="AJ277" s="164" t="s">
        <v>269</v>
      </c>
      <c r="AK277" s="164">
        <v>56957</v>
      </c>
      <c r="AL277" s="170">
        <v>0</v>
      </c>
      <c r="AM277" s="169">
        <f t="shared" si="10"/>
        <v>0</v>
      </c>
      <c r="AN277" s="169">
        <f t="shared" si="11"/>
        <v>0</v>
      </c>
      <c r="AO277" s="164">
        <v>0</v>
      </c>
      <c r="AP277" s="164">
        <v>0</v>
      </c>
      <c r="AQ277" s="164">
        <v>0</v>
      </c>
      <c r="AR277" s="164">
        <v>0</v>
      </c>
      <c r="AS277" s="164"/>
    </row>
    <row r="278" spans="1:45" ht="15" hidden="1" x14ac:dyDescent="0.2">
      <c r="A278" s="164" t="s">
        <v>3057</v>
      </c>
      <c r="B278" s="164">
        <v>1211</v>
      </c>
      <c r="C278" s="164" t="s">
        <v>428</v>
      </c>
      <c r="D278" s="164">
        <v>100000</v>
      </c>
      <c r="E278" s="164" t="s">
        <v>57</v>
      </c>
      <c r="F278" s="164">
        <v>1211</v>
      </c>
      <c r="G278" s="164" t="s">
        <v>428</v>
      </c>
      <c r="H278" s="164" t="s">
        <v>245</v>
      </c>
      <c r="I278" s="164" t="s">
        <v>307</v>
      </c>
      <c r="J278" s="164" t="s">
        <v>61</v>
      </c>
      <c r="K278" s="164" t="s">
        <v>62</v>
      </c>
      <c r="L278" s="164">
        <v>56958</v>
      </c>
      <c r="M278" s="164" t="s">
        <v>3557</v>
      </c>
      <c r="N278" s="164">
        <v>1</v>
      </c>
      <c r="O278" s="164">
        <v>95000</v>
      </c>
      <c r="P278" s="164">
        <v>20602</v>
      </c>
      <c r="Q278" s="164">
        <v>10164</v>
      </c>
      <c r="R278" s="164">
        <v>2500</v>
      </c>
      <c r="AA278" s="168">
        <v>128266</v>
      </c>
      <c r="AC278" s="164" t="s">
        <v>3558</v>
      </c>
      <c r="AD278" s="164" t="s">
        <v>3559</v>
      </c>
      <c r="AE278" s="164" t="s">
        <v>3560</v>
      </c>
      <c r="AG278" s="164" t="s">
        <v>94</v>
      </c>
      <c r="AH278" s="164" t="s">
        <v>69</v>
      </c>
      <c r="AI278" s="164" t="s">
        <v>83</v>
      </c>
      <c r="AJ278" s="164" t="s">
        <v>177</v>
      </c>
      <c r="AK278" s="164" t="e">
        <v>#N/A</v>
      </c>
      <c r="AL278" s="170">
        <v>0</v>
      </c>
      <c r="AM278" s="169">
        <f t="shared" si="10"/>
        <v>0</v>
      </c>
      <c r="AN278" s="169">
        <f t="shared" si="11"/>
        <v>0</v>
      </c>
      <c r="AO278" s="164" t="s">
        <v>69</v>
      </c>
      <c r="AP278" s="164" t="s">
        <v>69</v>
      </c>
      <c r="AQ278" s="164" t="s">
        <v>69</v>
      </c>
      <c r="AR278" s="164">
        <v>0</v>
      </c>
      <c r="AS278" s="164"/>
    </row>
    <row r="279" spans="1:45" ht="15" hidden="1" x14ac:dyDescent="0.2">
      <c r="A279" s="164" t="s">
        <v>3057</v>
      </c>
      <c r="B279" s="164">
        <v>1211</v>
      </c>
      <c r="C279" s="164" t="s">
        <v>428</v>
      </c>
      <c r="D279" s="164">
        <v>100000</v>
      </c>
      <c r="E279" s="164" t="s">
        <v>57</v>
      </c>
      <c r="F279" s="164">
        <v>1211</v>
      </c>
      <c r="G279" s="164" t="s">
        <v>428</v>
      </c>
      <c r="H279" s="164" t="s">
        <v>238</v>
      </c>
      <c r="I279" s="164" t="s">
        <v>307</v>
      </c>
      <c r="J279" s="164" t="s">
        <v>61</v>
      </c>
      <c r="K279" s="164" t="s">
        <v>62</v>
      </c>
      <c r="L279" s="164">
        <v>56959</v>
      </c>
      <c r="M279" s="164" t="s">
        <v>3561</v>
      </c>
      <c r="N279" s="164">
        <v>1</v>
      </c>
      <c r="O279" s="164">
        <v>158950</v>
      </c>
      <c r="P279" s="164">
        <v>26169</v>
      </c>
      <c r="Q279" s="164">
        <v>11892</v>
      </c>
      <c r="R279" s="164">
        <v>2500</v>
      </c>
      <c r="S279" s="164">
        <v>2000</v>
      </c>
      <c r="AA279" s="168">
        <v>201511</v>
      </c>
      <c r="AC279" s="164" t="s">
        <v>3562</v>
      </c>
      <c r="AD279" s="164" t="s">
        <v>3563</v>
      </c>
      <c r="AE279" s="164" t="s">
        <v>3564</v>
      </c>
      <c r="AG279" s="164" t="s">
        <v>94</v>
      </c>
      <c r="AH279" s="164" t="s">
        <v>69</v>
      </c>
      <c r="AI279" s="164" t="s">
        <v>83</v>
      </c>
      <c r="AJ279" s="164" t="s">
        <v>177</v>
      </c>
      <c r="AK279" s="164" t="e">
        <v>#N/A</v>
      </c>
      <c r="AL279" s="170">
        <v>0</v>
      </c>
      <c r="AM279" s="169">
        <f t="shared" si="10"/>
        <v>0</v>
      </c>
      <c r="AN279" s="169">
        <f t="shared" si="11"/>
        <v>0</v>
      </c>
      <c r="AO279" s="164" t="s">
        <v>69</v>
      </c>
      <c r="AP279" s="164" t="s">
        <v>69</v>
      </c>
      <c r="AQ279" s="164" t="s">
        <v>69</v>
      </c>
      <c r="AR279" s="164">
        <v>0</v>
      </c>
      <c r="AS279" s="164"/>
    </row>
    <row r="280" spans="1:45" ht="15" hidden="1" x14ac:dyDescent="0.2">
      <c r="A280" s="164" t="s">
        <v>3057</v>
      </c>
      <c r="B280" s="164">
        <v>1211</v>
      </c>
      <c r="C280" s="164" t="s">
        <v>428</v>
      </c>
      <c r="D280" s="164">
        <v>100000</v>
      </c>
      <c r="E280" s="164" t="s">
        <v>57</v>
      </c>
      <c r="F280" s="164">
        <v>1211</v>
      </c>
      <c r="G280" s="164" t="s">
        <v>428</v>
      </c>
      <c r="H280" s="164" t="s">
        <v>72</v>
      </c>
      <c r="I280" s="164" t="s">
        <v>307</v>
      </c>
      <c r="J280" s="164" t="s">
        <v>61</v>
      </c>
      <c r="K280" s="164" t="s">
        <v>62</v>
      </c>
      <c r="L280" s="164">
        <v>56960</v>
      </c>
      <c r="M280" s="164" t="s">
        <v>3565</v>
      </c>
      <c r="N280" s="164">
        <v>1</v>
      </c>
      <c r="O280" s="164">
        <v>178804</v>
      </c>
      <c r="P280" s="164">
        <v>28663</v>
      </c>
      <c r="Q280" s="164">
        <v>12428</v>
      </c>
      <c r="R280" s="164">
        <v>2500</v>
      </c>
      <c r="S280" s="164">
        <v>2000</v>
      </c>
      <c r="AA280" s="168">
        <v>224395</v>
      </c>
      <c r="AC280" s="164" t="s">
        <v>3566</v>
      </c>
      <c r="AD280" s="164" t="s">
        <v>3567</v>
      </c>
      <c r="AE280" s="164" t="s">
        <v>3568</v>
      </c>
      <c r="AG280" s="164" t="s">
        <v>94</v>
      </c>
      <c r="AH280" s="164" t="s">
        <v>69</v>
      </c>
      <c r="AI280" s="164" t="s">
        <v>83</v>
      </c>
      <c r="AJ280" s="164" t="s">
        <v>177</v>
      </c>
      <c r="AK280" s="164" t="e">
        <v>#N/A</v>
      </c>
      <c r="AL280" s="170">
        <v>0</v>
      </c>
      <c r="AM280" s="169">
        <f t="shared" si="10"/>
        <v>0</v>
      </c>
      <c r="AN280" s="169">
        <f t="shared" si="11"/>
        <v>0</v>
      </c>
      <c r="AO280" s="164" t="s">
        <v>69</v>
      </c>
      <c r="AP280" s="164" t="s">
        <v>69</v>
      </c>
      <c r="AQ280" s="164" t="s">
        <v>69</v>
      </c>
      <c r="AR280" s="164">
        <v>0</v>
      </c>
      <c r="AS280" s="164"/>
    </row>
    <row r="281" spans="1:45" ht="15" hidden="1" x14ac:dyDescent="0.2">
      <c r="A281" s="164" t="s">
        <v>3057</v>
      </c>
      <c r="B281" s="164">
        <v>1211</v>
      </c>
      <c r="C281" s="164" t="s">
        <v>428</v>
      </c>
      <c r="D281" s="164">
        <v>100000</v>
      </c>
      <c r="E281" s="164" t="s">
        <v>57</v>
      </c>
      <c r="F281" s="164">
        <v>1211</v>
      </c>
      <c r="G281" s="164" t="s">
        <v>428</v>
      </c>
      <c r="H281" s="164" t="s">
        <v>465</v>
      </c>
      <c r="I281" s="164" t="s">
        <v>307</v>
      </c>
      <c r="J281" s="164" t="s">
        <v>61</v>
      </c>
      <c r="K281" s="164" t="s">
        <v>62</v>
      </c>
      <c r="L281" s="164">
        <v>56961</v>
      </c>
      <c r="M281" s="164" t="s">
        <v>3569</v>
      </c>
      <c r="N281" s="164">
        <v>1</v>
      </c>
      <c r="O281" s="164">
        <v>57220</v>
      </c>
      <c r="P281" s="164">
        <v>13616</v>
      </c>
      <c r="Q281" s="164">
        <v>9145</v>
      </c>
      <c r="R281" s="164">
        <v>2500</v>
      </c>
      <c r="AA281" s="168">
        <v>82481</v>
      </c>
      <c r="AC281" s="164" t="s">
        <v>3570</v>
      </c>
      <c r="AD281" s="164" t="s">
        <v>3571</v>
      </c>
      <c r="AE281" s="164" t="s">
        <v>3572</v>
      </c>
      <c r="AG281" s="164" t="s">
        <v>94</v>
      </c>
      <c r="AH281" s="164" t="s">
        <v>69</v>
      </c>
      <c r="AI281" s="164" t="s">
        <v>83</v>
      </c>
      <c r="AJ281" s="164" t="s">
        <v>177</v>
      </c>
      <c r="AK281" s="164" t="e">
        <v>#N/A</v>
      </c>
      <c r="AL281" s="170">
        <v>0</v>
      </c>
      <c r="AM281" s="169">
        <f t="shared" si="10"/>
        <v>0</v>
      </c>
      <c r="AN281" s="169">
        <f t="shared" si="11"/>
        <v>0</v>
      </c>
      <c r="AO281" s="164" t="s">
        <v>69</v>
      </c>
      <c r="AP281" s="164" t="s">
        <v>69</v>
      </c>
      <c r="AQ281" s="164" t="s">
        <v>69</v>
      </c>
      <c r="AR281" s="164">
        <v>0</v>
      </c>
      <c r="AS281" s="164"/>
    </row>
    <row r="282" spans="1:45" ht="15" hidden="1" x14ac:dyDescent="0.2">
      <c r="A282" s="164" t="s">
        <v>3057</v>
      </c>
      <c r="B282" s="164">
        <v>1211</v>
      </c>
      <c r="C282" s="164" t="s">
        <v>428</v>
      </c>
      <c r="D282" s="164">
        <v>100000</v>
      </c>
      <c r="E282" s="164" t="s">
        <v>57</v>
      </c>
      <c r="F282" s="164">
        <v>1211</v>
      </c>
      <c r="G282" s="164" t="s">
        <v>428</v>
      </c>
      <c r="H282" s="164" t="s">
        <v>72</v>
      </c>
      <c r="I282" s="164" t="s">
        <v>307</v>
      </c>
      <c r="J282" s="164" t="s">
        <v>61</v>
      </c>
      <c r="K282" s="164" t="s">
        <v>62</v>
      </c>
      <c r="L282" s="164">
        <v>56963</v>
      </c>
      <c r="M282" s="164" t="s">
        <v>3573</v>
      </c>
      <c r="N282" s="164">
        <v>1</v>
      </c>
      <c r="O282" s="164">
        <v>47504</v>
      </c>
      <c r="P282" s="164">
        <v>12355</v>
      </c>
      <c r="Q282" s="164">
        <v>8883</v>
      </c>
      <c r="R282" s="164">
        <v>2500</v>
      </c>
      <c r="AA282" s="168">
        <v>71242</v>
      </c>
      <c r="AC282" s="164" t="s">
        <v>3574</v>
      </c>
      <c r="AD282" s="164" t="s">
        <v>3567</v>
      </c>
      <c r="AE282" s="164" t="s">
        <v>3568</v>
      </c>
      <c r="AG282" s="164" t="s">
        <v>94</v>
      </c>
      <c r="AH282" s="164" t="s">
        <v>69</v>
      </c>
      <c r="AI282" s="164" t="s">
        <v>83</v>
      </c>
      <c r="AJ282" s="164" t="s">
        <v>177</v>
      </c>
      <c r="AK282" s="164" t="e">
        <v>#N/A</v>
      </c>
      <c r="AL282" s="170">
        <v>0</v>
      </c>
      <c r="AM282" s="169">
        <f t="shared" si="10"/>
        <v>0</v>
      </c>
      <c r="AN282" s="169">
        <f t="shared" si="11"/>
        <v>0</v>
      </c>
      <c r="AO282" s="164" t="s">
        <v>69</v>
      </c>
      <c r="AP282" s="164" t="s">
        <v>69</v>
      </c>
      <c r="AQ282" s="164" t="s">
        <v>69</v>
      </c>
      <c r="AR282" s="164">
        <v>0</v>
      </c>
      <c r="AS282" s="164"/>
    </row>
    <row r="283" spans="1:45" ht="15" hidden="1" x14ac:dyDescent="0.2">
      <c r="A283" s="164" t="s">
        <v>3057</v>
      </c>
      <c r="B283" s="164">
        <v>1211</v>
      </c>
      <c r="C283" s="164" t="s">
        <v>428</v>
      </c>
      <c r="D283" s="164">
        <v>100000</v>
      </c>
      <c r="E283" s="164" t="s">
        <v>57</v>
      </c>
      <c r="F283" s="164">
        <v>1211</v>
      </c>
      <c r="G283" s="164" t="s">
        <v>428</v>
      </c>
      <c r="H283" s="164" t="s">
        <v>293</v>
      </c>
      <c r="I283" s="164" t="s">
        <v>307</v>
      </c>
      <c r="J283" s="164" t="s">
        <v>61</v>
      </c>
      <c r="K283" s="164" t="s">
        <v>62</v>
      </c>
      <c r="L283" s="164">
        <v>56964</v>
      </c>
      <c r="M283" s="164" t="s">
        <v>3575</v>
      </c>
      <c r="N283" s="164">
        <v>1</v>
      </c>
      <c r="O283" s="164">
        <v>54716</v>
      </c>
      <c r="P283" s="164">
        <v>13291</v>
      </c>
      <c r="Q283" s="164">
        <v>9077</v>
      </c>
      <c r="R283" s="164">
        <v>2500</v>
      </c>
      <c r="AA283" s="168">
        <v>79584</v>
      </c>
      <c r="AC283" s="164" t="s">
        <v>3576</v>
      </c>
      <c r="AD283" s="164" t="s">
        <v>3577</v>
      </c>
      <c r="AE283" s="164" t="s">
        <v>3578</v>
      </c>
      <c r="AG283" s="164" t="s">
        <v>94</v>
      </c>
      <c r="AH283" s="164" t="s">
        <v>69</v>
      </c>
      <c r="AI283" s="164" t="s">
        <v>83</v>
      </c>
      <c r="AJ283" s="164" t="s">
        <v>177</v>
      </c>
      <c r="AK283" s="164" t="e">
        <v>#N/A</v>
      </c>
      <c r="AL283" s="170">
        <v>0</v>
      </c>
      <c r="AM283" s="169">
        <f t="shared" si="10"/>
        <v>0</v>
      </c>
      <c r="AN283" s="169">
        <f t="shared" si="11"/>
        <v>0</v>
      </c>
      <c r="AO283" s="164" t="s">
        <v>69</v>
      </c>
      <c r="AP283" s="164" t="s">
        <v>69</v>
      </c>
      <c r="AQ283" s="164" t="s">
        <v>69</v>
      </c>
      <c r="AR283" s="164">
        <v>0</v>
      </c>
      <c r="AS283" s="164"/>
    </row>
    <row r="284" spans="1:45" ht="15" hidden="1" x14ac:dyDescent="0.2">
      <c r="A284" s="164" t="s">
        <v>3057</v>
      </c>
      <c r="B284" s="164">
        <v>1211</v>
      </c>
      <c r="C284" s="164" t="s">
        <v>428</v>
      </c>
      <c r="D284" s="164">
        <v>100000</v>
      </c>
      <c r="E284" s="164" t="s">
        <v>57</v>
      </c>
      <c r="F284" s="164">
        <v>1211</v>
      </c>
      <c r="G284" s="164" t="s">
        <v>428</v>
      </c>
      <c r="H284" s="164" t="s">
        <v>449</v>
      </c>
      <c r="I284" s="164" t="s">
        <v>307</v>
      </c>
      <c r="J284" s="164" t="s">
        <v>61</v>
      </c>
      <c r="K284" s="164" t="s">
        <v>62</v>
      </c>
      <c r="L284" s="164">
        <v>56965</v>
      </c>
      <c r="M284" s="164" t="s">
        <v>3579</v>
      </c>
      <c r="N284" s="164">
        <v>2</v>
      </c>
      <c r="O284" s="164">
        <v>299996</v>
      </c>
      <c r="P284" s="164">
        <v>50086</v>
      </c>
      <c r="Q284" s="164">
        <v>23300</v>
      </c>
      <c r="R284" s="164">
        <v>5000</v>
      </c>
      <c r="S284" s="164">
        <v>4000</v>
      </c>
      <c r="AA284" s="168">
        <v>382382</v>
      </c>
      <c r="AB284" s="167">
        <v>373382</v>
      </c>
      <c r="AC284" s="164" t="s">
        <v>3580</v>
      </c>
      <c r="AD284" s="164" t="s">
        <v>3581</v>
      </c>
      <c r="AE284" s="164" t="s">
        <v>3582</v>
      </c>
      <c r="AG284" s="164" t="s">
        <v>94</v>
      </c>
      <c r="AH284" s="164" t="s">
        <v>69</v>
      </c>
      <c r="AI284" s="164" t="s">
        <v>83</v>
      </c>
      <c r="AJ284" s="164" t="s">
        <v>177</v>
      </c>
      <c r="AK284" s="164" t="e">
        <v>#N/A</v>
      </c>
      <c r="AL284" s="170">
        <v>0</v>
      </c>
      <c r="AM284" s="169">
        <f t="shared" si="10"/>
        <v>0</v>
      </c>
      <c r="AN284" s="169">
        <f t="shared" si="11"/>
        <v>0</v>
      </c>
      <c r="AO284" s="164" t="s">
        <v>69</v>
      </c>
      <c r="AP284" s="164" t="s">
        <v>69</v>
      </c>
      <c r="AQ284" s="164" t="s">
        <v>69</v>
      </c>
      <c r="AR284" s="164">
        <v>0</v>
      </c>
      <c r="AS284" s="164"/>
    </row>
    <row r="285" spans="1:45" ht="15" hidden="1" x14ac:dyDescent="0.2">
      <c r="A285" s="164" t="s">
        <v>3057</v>
      </c>
      <c r="B285" s="164">
        <v>1211</v>
      </c>
      <c r="C285" s="164" t="s">
        <v>428</v>
      </c>
      <c r="D285" s="164">
        <v>100000</v>
      </c>
      <c r="E285" s="164" t="s">
        <v>57</v>
      </c>
      <c r="F285" s="164">
        <v>1211</v>
      </c>
      <c r="G285" s="164" t="s">
        <v>428</v>
      </c>
      <c r="H285" s="164" t="s">
        <v>103</v>
      </c>
      <c r="I285" s="164" t="s">
        <v>307</v>
      </c>
      <c r="J285" s="164" t="s">
        <v>61</v>
      </c>
      <c r="K285" s="164" t="s">
        <v>284</v>
      </c>
      <c r="L285" s="164">
        <v>56967</v>
      </c>
      <c r="M285" s="164" t="s">
        <v>3583</v>
      </c>
      <c r="T285" s="164">
        <v>155000</v>
      </c>
      <c r="AA285" s="168">
        <v>155000</v>
      </c>
      <c r="AC285" s="164" t="s">
        <v>2885</v>
      </c>
      <c r="AD285" s="164" t="s">
        <v>3584</v>
      </c>
      <c r="AE285" s="164" t="s">
        <v>3585</v>
      </c>
      <c r="AG285" s="164" t="s">
        <v>94</v>
      </c>
      <c r="AH285" s="164" t="s">
        <v>69</v>
      </c>
      <c r="AI285" s="164" t="s">
        <v>83</v>
      </c>
      <c r="AJ285" s="164" t="s">
        <v>177</v>
      </c>
      <c r="AK285" s="164" t="e">
        <v>#N/A</v>
      </c>
      <c r="AL285" s="170">
        <v>0</v>
      </c>
      <c r="AM285" s="169">
        <f t="shared" si="10"/>
        <v>0</v>
      </c>
      <c r="AN285" s="169">
        <f t="shared" si="11"/>
        <v>0</v>
      </c>
      <c r="AO285" s="164" t="s">
        <v>69</v>
      </c>
      <c r="AP285" s="164" t="s">
        <v>69</v>
      </c>
      <c r="AQ285" s="164" t="s">
        <v>69</v>
      </c>
      <c r="AR285" s="164">
        <v>0</v>
      </c>
      <c r="AS285" s="164"/>
    </row>
    <row r="286" spans="1:45" ht="15" hidden="1" x14ac:dyDescent="0.2">
      <c r="A286" s="164" t="s">
        <v>3049</v>
      </c>
      <c r="B286" s="164">
        <v>2115</v>
      </c>
      <c r="C286" s="164" t="s">
        <v>898</v>
      </c>
      <c r="D286" s="164">
        <v>100000</v>
      </c>
      <c r="E286" s="164" t="s">
        <v>57</v>
      </c>
      <c r="F286" s="164">
        <v>2115</v>
      </c>
      <c r="G286" s="164" t="s">
        <v>898</v>
      </c>
      <c r="H286" s="164" t="s">
        <v>72</v>
      </c>
      <c r="I286" s="164" t="s">
        <v>307</v>
      </c>
      <c r="J286" s="164" t="s">
        <v>128</v>
      </c>
      <c r="K286" s="164" t="s">
        <v>83</v>
      </c>
      <c r="L286" s="164">
        <v>56969</v>
      </c>
      <c r="M286" s="164" t="s">
        <v>3586</v>
      </c>
      <c r="S286" s="164">
        <v>100000</v>
      </c>
      <c r="AA286" s="168">
        <v>100000</v>
      </c>
      <c r="AC286" s="164" t="s">
        <v>3587</v>
      </c>
      <c r="AD286" s="164" t="s">
        <v>3588</v>
      </c>
      <c r="AE286" s="164" t="s">
        <v>3589</v>
      </c>
      <c r="AG286" s="164" t="s">
        <v>94</v>
      </c>
      <c r="AH286" s="164" t="s">
        <v>3590</v>
      </c>
      <c r="AI286" s="164" t="s">
        <v>70</v>
      </c>
      <c r="AJ286" s="164" t="s">
        <v>177</v>
      </c>
      <c r="AK286" s="164" t="e">
        <v>#N/A</v>
      </c>
      <c r="AL286" s="170">
        <v>0</v>
      </c>
      <c r="AM286" s="169">
        <f t="shared" si="10"/>
        <v>0</v>
      </c>
      <c r="AN286" s="169">
        <f t="shared" si="11"/>
        <v>0</v>
      </c>
      <c r="AO286" s="164" t="s">
        <v>69</v>
      </c>
      <c r="AP286" s="164" t="s">
        <v>69</v>
      </c>
      <c r="AQ286" s="164" t="s">
        <v>69</v>
      </c>
      <c r="AR286" s="164">
        <v>0</v>
      </c>
      <c r="AS286" s="164"/>
    </row>
    <row r="287" spans="1:45" ht="15" hidden="1" x14ac:dyDescent="0.2">
      <c r="A287" s="164" t="s">
        <v>3114</v>
      </c>
      <c r="B287" s="164">
        <v>1317</v>
      </c>
      <c r="C287" s="164" t="s">
        <v>492</v>
      </c>
      <c r="D287" s="164">
        <v>720000</v>
      </c>
      <c r="E287" s="164" t="s">
        <v>491</v>
      </c>
      <c r="F287" s="164">
        <v>1317</v>
      </c>
      <c r="G287" s="164" t="s">
        <v>492</v>
      </c>
      <c r="H287" s="164" t="s">
        <v>245</v>
      </c>
      <c r="I287" s="164" t="s">
        <v>83</v>
      </c>
      <c r="J287" s="164" t="s">
        <v>61</v>
      </c>
      <c r="K287" s="164" t="s">
        <v>83</v>
      </c>
      <c r="L287" s="164">
        <v>56970</v>
      </c>
      <c r="M287" s="164" t="s">
        <v>3591</v>
      </c>
      <c r="S287" s="164">
        <v>500000</v>
      </c>
      <c r="Y287" s="164">
        <v>0</v>
      </c>
      <c r="AA287" s="168">
        <v>500000</v>
      </c>
      <c r="AC287" s="164" t="s">
        <v>3592</v>
      </c>
      <c r="AD287" s="164" t="s">
        <v>3593</v>
      </c>
      <c r="AE287" s="164" t="s">
        <v>3594</v>
      </c>
      <c r="AG287" s="164" t="s">
        <v>94</v>
      </c>
      <c r="AH287" s="164" t="s">
        <v>352</v>
      </c>
      <c r="AI287" s="164" t="s">
        <v>83</v>
      </c>
      <c r="AJ287" s="164" t="s">
        <v>177</v>
      </c>
      <c r="AK287" s="164">
        <v>56970</v>
      </c>
      <c r="AL287" s="170">
        <v>1</v>
      </c>
      <c r="AM287" s="169">
        <f t="shared" si="10"/>
        <v>500000</v>
      </c>
      <c r="AN287" s="169">
        <f t="shared" si="11"/>
        <v>0</v>
      </c>
      <c r="AO287" s="164" t="s">
        <v>767</v>
      </c>
      <c r="AP287" s="164" t="s">
        <v>768</v>
      </c>
      <c r="AQ287" s="164" t="s">
        <v>81</v>
      </c>
      <c r="AR287" s="164">
        <v>0</v>
      </c>
      <c r="AS287" s="164"/>
    </row>
    <row r="288" spans="1:45" ht="15" hidden="1" x14ac:dyDescent="0.2">
      <c r="A288" s="164" t="s">
        <v>3049</v>
      </c>
      <c r="B288" s="164">
        <v>2115</v>
      </c>
      <c r="C288" s="164" t="s">
        <v>898</v>
      </c>
      <c r="D288" s="164">
        <v>100000</v>
      </c>
      <c r="E288" s="164" t="s">
        <v>57</v>
      </c>
      <c r="F288" s="164">
        <v>2115</v>
      </c>
      <c r="G288" s="164" t="s">
        <v>898</v>
      </c>
      <c r="H288" s="164" t="s">
        <v>126</v>
      </c>
      <c r="I288" s="164" t="s">
        <v>307</v>
      </c>
      <c r="J288" s="164" t="s">
        <v>61</v>
      </c>
      <c r="K288" s="164" t="s">
        <v>83</v>
      </c>
      <c r="L288" s="164">
        <v>56971</v>
      </c>
      <c r="M288" s="164" t="s">
        <v>3595</v>
      </c>
      <c r="S288" s="164">
        <v>300000</v>
      </c>
      <c r="AA288" s="168">
        <v>300000</v>
      </c>
      <c r="AC288" s="164" t="s">
        <v>3596</v>
      </c>
      <c r="AD288" s="164" t="s">
        <v>3597</v>
      </c>
      <c r="AE288" s="164" t="s">
        <v>3598</v>
      </c>
      <c r="AG288" s="164" t="s">
        <v>67</v>
      </c>
      <c r="AH288" s="164" t="s">
        <v>3599</v>
      </c>
      <c r="AI288" s="164" t="s">
        <v>70</v>
      </c>
      <c r="AJ288" s="164" t="s">
        <v>177</v>
      </c>
      <c r="AK288" s="164" t="e">
        <v>#N/A</v>
      </c>
      <c r="AL288" s="170">
        <v>0</v>
      </c>
      <c r="AM288" s="169">
        <f t="shared" si="10"/>
        <v>0</v>
      </c>
      <c r="AN288" s="169">
        <f t="shared" si="11"/>
        <v>0</v>
      </c>
      <c r="AO288" s="164" t="s">
        <v>69</v>
      </c>
      <c r="AP288" s="164" t="s">
        <v>69</v>
      </c>
      <c r="AQ288" s="164" t="s">
        <v>69</v>
      </c>
      <c r="AR288" s="164">
        <v>0</v>
      </c>
      <c r="AS288" s="164"/>
    </row>
    <row r="289" spans="1:45" ht="15" hidden="1" x14ac:dyDescent="0.2">
      <c r="A289" s="164" t="s">
        <v>3049</v>
      </c>
      <c r="B289" s="164">
        <v>2115</v>
      </c>
      <c r="C289" s="164" t="s">
        <v>898</v>
      </c>
      <c r="D289" s="164">
        <v>100000</v>
      </c>
      <c r="E289" s="164" t="s">
        <v>57</v>
      </c>
      <c r="F289" s="164">
        <v>2115</v>
      </c>
      <c r="G289" s="164" t="s">
        <v>898</v>
      </c>
      <c r="H289" s="164" t="s">
        <v>449</v>
      </c>
      <c r="I289" s="164" t="s">
        <v>307</v>
      </c>
      <c r="J289" s="164" t="s">
        <v>61</v>
      </c>
      <c r="K289" s="164" t="s">
        <v>479</v>
      </c>
      <c r="L289" s="164">
        <v>56972</v>
      </c>
      <c r="M289" s="164" t="s">
        <v>3600</v>
      </c>
      <c r="S289" s="164">
        <v>800000</v>
      </c>
      <c r="AA289" s="168">
        <v>800000</v>
      </c>
      <c r="AC289" s="164" t="s">
        <v>3601</v>
      </c>
      <c r="AD289" s="164" t="s">
        <v>3602</v>
      </c>
      <c r="AE289" s="164" t="s">
        <v>3603</v>
      </c>
      <c r="AG289" s="164" t="s">
        <v>67</v>
      </c>
      <c r="AH289" s="164" t="s">
        <v>3604</v>
      </c>
      <c r="AI289" s="164" t="s">
        <v>83</v>
      </c>
      <c r="AJ289" s="164" t="s">
        <v>177</v>
      </c>
      <c r="AK289" s="164" t="e">
        <v>#N/A</v>
      </c>
      <c r="AL289" s="170">
        <v>0</v>
      </c>
      <c r="AM289" s="169">
        <f t="shared" si="10"/>
        <v>0</v>
      </c>
      <c r="AN289" s="169">
        <f t="shared" si="11"/>
        <v>0</v>
      </c>
      <c r="AO289" s="164" t="s">
        <v>69</v>
      </c>
      <c r="AP289" s="164" t="s">
        <v>69</v>
      </c>
      <c r="AQ289" s="164" t="s">
        <v>69</v>
      </c>
      <c r="AR289" s="164">
        <v>0</v>
      </c>
      <c r="AS289" s="164"/>
    </row>
    <row r="290" spans="1:45" ht="15" hidden="1" x14ac:dyDescent="0.2">
      <c r="A290" s="164" t="s">
        <v>3049</v>
      </c>
      <c r="B290" s="164">
        <v>2115</v>
      </c>
      <c r="C290" s="164" t="s">
        <v>898</v>
      </c>
      <c r="D290" s="164">
        <v>100000</v>
      </c>
      <c r="E290" s="164" t="s">
        <v>57</v>
      </c>
      <c r="F290" s="164">
        <v>2115</v>
      </c>
      <c r="G290" s="164" t="s">
        <v>898</v>
      </c>
      <c r="H290" s="164" t="s">
        <v>59</v>
      </c>
      <c r="I290" s="164" t="s">
        <v>307</v>
      </c>
      <c r="J290" s="164" t="s">
        <v>61</v>
      </c>
      <c r="K290" s="164" t="s">
        <v>479</v>
      </c>
      <c r="L290" s="164">
        <v>56973</v>
      </c>
      <c r="M290" s="164" t="s">
        <v>3605</v>
      </c>
      <c r="S290" s="164">
        <v>765000</v>
      </c>
      <c r="AA290" s="168">
        <v>765000</v>
      </c>
      <c r="AC290" s="164" t="s">
        <v>3606</v>
      </c>
      <c r="AD290" s="164" t="s">
        <v>940</v>
      </c>
      <c r="AE290" s="164" t="s">
        <v>941</v>
      </c>
      <c r="AG290" s="164" t="s">
        <v>67</v>
      </c>
      <c r="AH290" s="164" t="s">
        <v>3607</v>
      </c>
      <c r="AI290" s="164" t="s">
        <v>70</v>
      </c>
      <c r="AJ290" s="164" t="s">
        <v>177</v>
      </c>
      <c r="AK290" s="164" t="e">
        <v>#N/A</v>
      </c>
      <c r="AL290" s="170">
        <v>0</v>
      </c>
      <c r="AM290" s="169">
        <f t="shared" si="10"/>
        <v>0</v>
      </c>
      <c r="AN290" s="169">
        <f t="shared" si="11"/>
        <v>0</v>
      </c>
      <c r="AO290" s="164" t="s">
        <v>69</v>
      </c>
      <c r="AP290" s="164" t="s">
        <v>69</v>
      </c>
      <c r="AQ290" s="164" t="s">
        <v>69</v>
      </c>
      <c r="AR290" s="164">
        <v>0</v>
      </c>
      <c r="AS290" s="164"/>
    </row>
    <row r="291" spans="1:45" ht="15" hidden="1" x14ac:dyDescent="0.2">
      <c r="A291" s="164" t="s">
        <v>3049</v>
      </c>
      <c r="B291" s="164">
        <v>2115</v>
      </c>
      <c r="C291" s="164" t="s">
        <v>898</v>
      </c>
      <c r="D291" s="164">
        <v>100000</v>
      </c>
      <c r="E291" s="164" t="s">
        <v>57</v>
      </c>
      <c r="F291" s="164">
        <v>2115</v>
      </c>
      <c r="G291" s="164" t="s">
        <v>898</v>
      </c>
      <c r="H291" s="164" t="s">
        <v>245</v>
      </c>
      <c r="I291" s="164" t="s">
        <v>307</v>
      </c>
      <c r="J291" s="164" t="s">
        <v>61</v>
      </c>
      <c r="K291" s="164" t="s">
        <v>479</v>
      </c>
      <c r="L291" s="164">
        <v>56974</v>
      </c>
      <c r="M291" s="164" t="s">
        <v>3608</v>
      </c>
      <c r="S291" s="164">
        <v>1500000</v>
      </c>
      <c r="AA291" s="168">
        <v>1500000</v>
      </c>
      <c r="AC291" s="164" t="s">
        <v>3609</v>
      </c>
      <c r="AD291" s="164" t="s">
        <v>3610</v>
      </c>
      <c r="AE291" s="164" t="s">
        <v>3611</v>
      </c>
      <c r="AG291" s="164" t="s">
        <v>67</v>
      </c>
      <c r="AH291" s="164" t="s">
        <v>3612</v>
      </c>
      <c r="AI291" s="164" t="s">
        <v>70</v>
      </c>
      <c r="AJ291" s="164" t="s">
        <v>177</v>
      </c>
      <c r="AK291" s="164" t="e">
        <v>#N/A</v>
      </c>
      <c r="AL291" s="170">
        <v>1</v>
      </c>
      <c r="AM291" s="169">
        <f t="shared" si="10"/>
        <v>1500000</v>
      </c>
      <c r="AN291" s="169">
        <f t="shared" si="11"/>
        <v>0</v>
      </c>
      <c r="AO291" s="164" t="s">
        <v>79</v>
      </c>
      <c r="AP291" s="164">
        <v>3.1</v>
      </c>
      <c r="AQ291" s="164" t="s">
        <v>156</v>
      </c>
      <c r="AR291" s="164">
        <v>0</v>
      </c>
      <c r="AS291" s="164"/>
    </row>
    <row r="292" spans="1:45" ht="15" hidden="1" x14ac:dyDescent="0.2">
      <c r="A292" s="164" t="s">
        <v>3049</v>
      </c>
      <c r="B292" s="164">
        <v>2115</v>
      </c>
      <c r="C292" s="164" t="s">
        <v>898</v>
      </c>
      <c r="D292" s="164">
        <v>100000</v>
      </c>
      <c r="E292" s="164" t="s">
        <v>57</v>
      </c>
      <c r="F292" s="164">
        <v>2115</v>
      </c>
      <c r="G292" s="164" t="s">
        <v>898</v>
      </c>
      <c r="H292" s="164" t="s">
        <v>465</v>
      </c>
      <c r="I292" s="164" t="s">
        <v>307</v>
      </c>
      <c r="J292" s="164" t="s">
        <v>61</v>
      </c>
      <c r="K292" s="164" t="s">
        <v>479</v>
      </c>
      <c r="L292" s="164">
        <v>56975</v>
      </c>
      <c r="M292" s="164" t="s">
        <v>3613</v>
      </c>
      <c r="S292" s="164">
        <v>90000</v>
      </c>
      <c r="AA292" s="168">
        <v>90000</v>
      </c>
      <c r="AC292" s="164" t="s">
        <v>3614</v>
      </c>
      <c r="AD292" s="164" t="s">
        <v>3615</v>
      </c>
      <c r="AE292" s="164" t="s">
        <v>3616</v>
      </c>
      <c r="AG292" s="164" t="s">
        <v>67</v>
      </c>
      <c r="AH292" s="164" t="s">
        <v>3617</v>
      </c>
      <c r="AI292" s="164" t="s">
        <v>70</v>
      </c>
      <c r="AJ292" s="164" t="s">
        <v>177</v>
      </c>
      <c r="AK292" s="164" t="e">
        <v>#N/A</v>
      </c>
      <c r="AL292" s="170">
        <v>1</v>
      </c>
      <c r="AM292" s="169">
        <f t="shared" si="10"/>
        <v>90000</v>
      </c>
      <c r="AN292" s="169">
        <f t="shared" si="11"/>
        <v>0</v>
      </c>
      <c r="AO292" s="164" t="s">
        <v>79</v>
      </c>
      <c r="AP292" s="164">
        <v>3.1</v>
      </c>
      <c r="AQ292" s="164" t="s">
        <v>156</v>
      </c>
      <c r="AR292" s="164">
        <v>0</v>
      </c>
      <c r="AS292" s="164"/>
    </row>
    <row r="293" spans="1:45" ht="15" hidden="1" x14ac:dyDescent="0.2">
      <c r="A293" s="164" t="s">
        <v>3049</v>
      </c>
      <c r="B293" s="164">
        <v>2115</v>
      </c>
      <c r="C293" s="164" t="s">
        <v>898</v>
      </c>
      <c r="D293" s="164">
        <v>100000</v>
      </c>
      <c r="E293" s="164" t="s">
        <v>57</v>
      </c>
      <c r="F293" s="164">
        <v>2115</v>
      </c>
      <c r="G293" s="164" t="s">
        <v>898</v>
      </c>
      <c r="H293" s="164" t="s">
        <v>302</v>
      </c>
      <c r="I293" s="164" t="s">
        <v>83</v>
      </c>
      <c r="J293" s="164" t="s">
        <v>61</v>
      </c>
      <c r="K293" s="164" t="s">
        <v>83</v>
      </c>
      <c r="L293" s="164">
        <v>56976</v>
      </c>
      <c r="M293" s="164" t="s">
        <v>3618</v>
      </c>
      <c r="R293" s="164">
        <v>17000</v>
      </c>
      <c r="AA293" s="168">
        <v>17000</v>
      </c>
      <c r="AC293" s="164" t="s">
        <v>3619</v>
      </c>
      <c r="AD293" s="164" t="s">
        <v>3620</v>
      </c>
      <c r="AE293" s="164" t="s">
        <v>3621</v>
      </c>
      <c r="AG293" s="164" t="s">
        <v>67</v>
      </c>
      <c r="AH293" s="164" t="s">
        <v>3622</v>
      </c>
      <c r="AI293" s="164" t="s">
        <v>179</v>
      </c>
      <c r="AJ293" s="164" t="s">
        <v>177</v>
      </c>
      <c r="AK293" s="164" t="e">
        <v>#N/A</v>
      </c>
      <c r="AL293" s="170">
        <v>0.1</v>
      </c>
      <c r="AM293" s="169">
        <f t="shared" si="10"/>
        <v>1700</v>
      </c>
      <c r="AN293" s="169">
        <f t="shared" si="11"/>
        <v>0</v>
      </c>
      <c r="AO293" s="164" t="s">
        <v>79</v>
      </c>
      <c r="AP293" s="164">
        <v>3.3</v>
      </c>
      <c r="AQ293" s="164" t="s">
        <v>156</v>
      </c>
      <c r="AR293" s="164">
        <v>0</v>
      </c>
      <c r="AS293" s="164"/>
    </row>
    <row r="294" spans="1:45" ht="15" hidden="1" x14ac:dyDescent="0.2">
      <c r="A294" s="164" t="s">
        <v>3049</v>
      </c>
      <c r="B294" s="164">
        <v>2115</v>
      </c>
      <c r="C294" s="164" t="s">
        <v>898</v>
      </c>
      <c r="D294" s="164">
        <v>100000</v>
      </c>
      <c r="E294" s="164" t="s">
        <v>57</v>
      </c>
      <c r="F294" s="164">
        <v>2115</v>
      </c>
      <c r="G294" s="164" t="s">
        <v>898</v>
      </c>
      <c r="H294" s="164" t="s">
        <v>302</v>
      </c>
      <c r="I294" s="164" t="s">
        <v>83</v>
      </c>
      <c r="J294" s="164" t="s">
        <v>61</v>
      </c>
      <c r="K294" s="164" t="s">
        <v>83</v>
      </c>
      <c r="L294" s="164">
        <v>56977</v>
      </c>
      <c r="M294" s="164" t="s">
        <v>3618</v>
      </c>
      <c r="R294" s="164">
        <v>18000</v>
      </c>
      <c r="AA294" s="168">
        <v>18000</v>
      </c>
      <c r="AC294" s="164" t="s">
        <v>3623</v>
      </c>
      <c r="AD294" s="164" t="s">
        <v>3620</v>
      </c>
      <c r="AE294" s="164" t="s">
        <v>3621</v>
      </c>
      <c r="AG294" s="164" t="s">
        <v>67</v>
      </c>
      <c r="AH294" s="164" t="s">
        <v>3624</v>
      </c>
      <c r="AI294" s="164" t="s">
        <v>179</v>
      </c>
      <c r="AJ294" s="164" t="s">
        <v>177</v>
      </c>
      <c r="AK294" s="164" t="e">
        <v>#N/A</v>
      </c>
      <c r="AL294" s="170">
        <v>0.1</v>
      </c>
      <c r="AM294" s="169">
        <f t="shared" si="10"/>
        <v>1800</v>
      </c>
      <c r="AN294" s="169">
        <f t="shared" si="11"/>
        <v>0</v>
      </c>
      <c r="AO294" s="164" t="s">
        <v>79</v>
      </c>
      <c r="AP294" s="164">
        <v>3.3</v>
      </c>
      <c r="AQ294" s="164" t="s">
        <v>156</v>
      </c>
      <c r="AR294" s="164">
        <v>0</v>
      </c>
      <c r="AS294" s="164"/>
    </row>
    <row r="295" spans="1:45" ht="15" x14ac:dyDescent="0.2">
      <c r="A295" s="164" t="s">
        <v>3049</v>
      </c>
      <c r="B295" s="164">
        <v>2115</v>
      </c>
      <c r="C295" s="164" t="s">
        <v>898</v>
      </c>
      <c r="D295" s="164">
        <v>100000</v>
      </c>
      <c r="E295" s="164" t="s">
        <v>57</v>
      </c>
      <c r="F295" s="164">
        <v>2115</v>
      </c>
      <c r="G295" s="164" t="s">
        <v>898</v>
      </c>
      <c r="H295" s="164" t="s">
        <v>302</v>
      </c>
      <c r="I295" s="164" t="s">
        <v>83</v>
      </c>
      <c r="J295" s="164" t="s">
        <v>61</v>
      </c>
      <c r="K295" s="164" t="s">
        <v>83</v>
      </c>
      <c r="L295" s="164">
        <v>56979</v>
      </c>
      <c r="M295" s="164" t="s">
        <v>3618</v>
      </c>
      <c r="N295" s="164">
        <v>4</v>
      </c>
      <c r="O295" s="164">
        <v>262112</v>
      </c>
      <c r="P295" s="164">
        <v>70168</v>
      </c>
      <c r="Q295" s="164">
        <v>37476</v>
      </c>
      <c r="AA295" s="168">
        <v>369756</v>
      </c>
      <c r="AC295" s="164" t="s">
        <v>3625</v>
      </c>
      <c r="AD295" s="164" t="s">
        <v>3620</v>
      </c>
      <c r="AE295" s="164" t="s">
        <v>3621</v>
      </c>
      <c r="AG295" s="164" t="s">
        <v>67</v>
      </c>
      <c r="AH295" s="164" t="s">
        <v>3626</v>
      </c>
      <c r="AI295" s="164" t="s">
        <v>179</v>
      </c>
      <c r="AJ295" s="164" t="s">
        <v>177</v>
      </c>
      <c r="AK295" s="164" t="e">
        <v>#N/A</v>
      </c>
      <c r="AL295" s="170">
        <v>1</v>
      </c>
      <c r="AM295" s="169">
        <f t="shared" si="10"/>
        <v>369756</v>
      </c>
      <c r="AN295" s="169">
        <f t="shared" si="11"/>
        <v>0</v>
      </c>
      <c r="AO295" s="164" t="s">
        <v>904</v>
      </c>
      <c r="AP295" s="164">
        <v>4.4000000000000004</v>
      </c>
      <c r="AQ295" s="164" t="s">
        <v>156</v>
      </c>
      <c r="AR295" s="164">
        <v>0</v>
      </c>
      <c r="AS295" s="164"/>
    </row>
    <row r="296" spans="1:45" ht="15" x14ac:dyDescent="0.2">
      <c r="A296" s="164" t="s">
        <v>3049</v>
      </c>
      <c r="B296" s="164">
        <v>2115</v>
      </c>
      <c r="C296" s="164" t="s">
        <v>898</v>
      </c>
      <c r="D296" s="164">
        <v>100000</v>
      </c>
      <c r="E296" s="164" t="s">
        <v>57</v>
      </c>
      <c r="F296" s="164">
        <v>2115</v>
      </c>
      <c r="G296" s="164" t="s">
        <v>898</v>
      </c>
      <c r="H296" s="164" t="s">
        <v>589</v>
      </c>
      <c r="I296" s="164" t="s">
        <v>307</v>
      </c>
      <c r="J296" s="164" t="s">
        <v>61</v>
      </c>
      <c r="K296" s="164" t="s">
        <v>83</v>
      </c>
      <c r="L296" s="164">
        <v>56981</v>
      </c>
      <c r="M296" s="164" t="s">
        <v>1089</v>
      </c>
      <c r="N296" s="164">
        <v>1</v>
      </c>
      <c r="O296" s="164">
        <v>147212</v>
      </c>
      <c r="P296" s="164">
        <v>28084</v>
      </c>
      <c r="Q296" s="164">
        <v>11575</v>
      </c>
      <c r="R296" s="164">
        <v>5000</v>
      </c>
      <c r="AA296" s="164">
        <v>191871</v>
      </c>
      <c r="AB296" s="164"/>
      <c r="AC296" s="164" t="s">
        <v>1090</v>
      </c>
      <c r="AD296" s="164" t="s">
        <v>3524</v>
      </c>
      <c r="AE296" s="164" t="s">
        <v>1018</v>
      </c>
      <c r="AG296" s="164" t="s">
        <v>67</v>
      </c>
      <c r="AH296" s="164" t="s">
        <v>1019</v>
      </c>
      <c r="AI296" s="164" t="s">
        <v>70</v>
      </c>
      <c r="AJ296" s="164" t="s">
        <v>269</v>
      </c>
      <c r="AK296" s="164">
        <v>56981</v>
      </c>
      <c r="AL296" s="170">
        <v>1</v>
      </c>
      <c r="AM296" s="169">
        <f t="shared" si="10"/>
        <v>191871</v>
      </c>
      <c r="AN296" s="169">
        <f t="shared" si="11"/>
        <v>0</v>
      </c>
      <c r="AO296" s="164" t="s">
        <v>904</v>
      </c>
      <c r="AP296" s="164" t="s">
        <v>905</v>
      </c>
      <c r="AQ296" s="164" t="s">
        <v>81</v>
      </c>
      <c r="AR296" s="164">
        <v>0</v>
      </c>
      <c r="AS296" s="164"/>
    </row>
    <row r="297" spans="1:45" ht="15" x14ac:dyDescent="0.2">
      <c r="A297" s="164" t="s">
        <v>3049</v>
      </c>
      <c r="B297" s="164">
        <v>2115</v>
      </c>
      <c r="C297" s="164" t="s">
        <v>898</v>
      </c>
      <c r="D297" s="164">
        <v>100000</v>
      </c>
      <c r="E297" s="164" t="s">
        <v>57</v>
      </c>
      <c r="F297" s="164">
        <v>2115</v>
      </c>
      <c r="G297" s="164" t="s">
        <v>898</v>
      </c>
      <c r="H297" s="164" t="s">
        <v>589</v>
      </c>
      <c r="I297" s="164" t="s">
        <v>307</v>
      </c>
      <c r="J297" s="164" t="s">
        <v>61</v>
      </c>
      <c r="K297" s="164" t="s">
        <v>83</v>
      </c>
      <c r="L297" s="164">
        <v>56982</v>
      </c>
      <c r="M297" s="164" t="s">
        <v>1092</v>
      </c>
      <c r="N297" s="164">
        <v>1</v>
      </c>
      <c r="O297" s="164">
        <v>76252</v>
      </c>
      <c r="P297" s="164">
        <v>18481</v>
      </c>
      <c r="Q297" s="164">
        <v>9659</v>
      </c>
      <c r="R297" s="164">
        <v>5000</v>
      </c>
      <c r="AA297" s="164">
        <v>109392</v>
      </c>
      <c r="AB297" s="164"/>
      <c r="AC297" s="164" t="s">
        <v>1093</v>
      </c>
      <c r="AD297" s="164" t="s">
        <v>3524</v>
      </c>
      <c r="AE297" s="164" t="s">
        <v>1018</v>
      </c>
      <c r="AG297" s="164" t="s">
        <v>67</v>
      </c>
      <c r="AH297" s="164" t="s">
        <v>1019</v>
      </c>
      <c r="AI297" s="164" t="s">
        <v>70</v>
      </c>
      <c r="AJ297" s="164" t="s">
        <v>269</v>
      </c>
      <c r="AK297" s="164">
        <v>56982</v>
      </c>
      <c r="AL297" s="170">
        <v>1</v>
      </c>
      <c r="AM297" s="169">
        <f t="shared" si="10"/>
        <v>109392</v>
      </c>
      <c r="AN297" s="169">
        <f t="shared" si="11"/>
        <v>0</v>
      </c>
      <c r="AO297" s="164" t="s">
        <v>904</v>
      </c>
      <c r="AP297" s="164" t="s">
        <v>905</v>
      </c>
      <c r="AQ297" s="164" t="s">
        <v>81</v>
      </c>
      <c r="AR297" s="164">
        <v>0</v>
      </c>
      <c r="AS297" s="164"/>
    </row>
    <row r="298" spans="1:45" ht="15" x14ac:dyDescent="0.2">
      <c r="A298" s="164" t="s">
        <v>3049</v>
      </c>
      <c r="B298" s="164">
        <v>2115</v>
      </c>
      <c r="C298" s="164" t="s">
        <v>898</v>
      </c>
      <c r="D298" s="164">
        <v>100000</v>
      </c>
      <c r="E298" s="164" t="s">
        <v>57</v>
      </c>
      <c r="F298" s="164">
        <v>2115</v>
      </c>
      <c r="G298" s="164" t="s">
        <v>898</v>
      </c>
      <c r="H298" s="164" t="s">
        <v>589</v>
      </c>
      <c r="I298" s="164" t="s">
        <v>307</v>
      </c>
      <c r="J298" s="164" t="s">
        <v>61</v>
      </c>
      <c r="K298" s="164" t="s">
        <v>83</v>
      </c>
      <c r="L298" s="164">
        <v>56983</v>
      </c>
      <c r="M298" s="164" t="s">
        <v>1094</v>
      </c>
      <c r="N298" s="164">
        <v>2</v>
      </c>
      <c r="O298" s="164">
        <v>138932</v>
      </c>
      <c r="P298" s="164">
        <v>34712</v>
      </c>
      <c r="Q298" s="164">
        <v>18952</v>
      </c>
      <c r="R298" s="164">
        <v>10000</v>
      </c>
      <c r="AA298" s="164">
        <v>202596</v>
      </c>
      <c r="AB298" s="164"/>
      <c r="AC298" s="164" t="s">
        <v>1095</v>
      </c>
      <c r="AD298" s="164" t="s">
        <v>3524</v>
      </c>
      <c r="AE298" s="164" t="s">
        <v>1018</v>
      </c>
      <c r="AG298" s="164" t="s">
        <v>67</v>
      </c>
      <c r="AH298" s="164" t="s">
        <v>1019</v>
      </c>
      <c r="AI298" s="164" t="s">
        <v>70</v>
      </c>
      <c r="AJ298" s="164" t="s">
        <v>269</v>
      </c>
      <c r="AK298" s="164">
        <v>56983</v>
      </c>
      <c r="AL298" s="170">
        <v>1</v>
      </c>
      <c r="AM298" s="169">
        <f t="shared" si="10"/>
        <v>202596</v>
      </c>
      <c r="AN298" s="169">
        <f t="shared" si="11"/>
        <v>0</v>
      </c>
      <c r="AO298" s="164" t="s">
        <v>904</v>
      </c>
      <c r="AP298" s="164" t="s">
        <v>905</v>
      </c>
      <c r="AQ298" s="164" t="s">
        <v>81</v>
      </c>
      <c r="AR298" s="164">
        <v>0</v>
      </c>
      <c r="AS298" s="164"/>
    </row>
    <row r="299" spans="1:45" ht="15" x14ac:dyDescent="0.2">
      <c r="A299" s="164" t="s">
        <v>3049</v>
      </c>
      <c r="B299" s="164">
        <v>2115</v>
      </c>
      <c r="C299" s="164" t="s">
        <v>898</v>
      </c>
      <c r="D299" s="164">
        <v>100000</v>
      </c>
      <c r="E299" s="164" t="s">
        <v>57</v>
      </c>
      <c r="F299" s="164">
        <v>2115</v>
      </c>
      <c r="G299" s="164" t="s">
        <v>898</v>
      </c>
      <c r="H299" s="164" t="s">
        <v>589</v>
      </c>
      <c r="I299" s="164" t="s">
        <v>307</v>
      </c>
      <c r="J299" s="164" t="s">
        <v>61</v>
      </c>
      <c r="K299" s="164" t="s">
        <v>83</v>
      </c>
      <c r="L299" s="164">
        <v>56984</v>
      </c>
      <c r="M299" s="164" t="s">
        <v>1096</v>
      </c>
      <c r="S299" s="164">
        <v>500000</v>
      </c>
      <c r="AA299" s="164">
        <v>500000</v>
      </c>
      <c r="AB299" s="164"/>
      <c r="AC299" s="164" t="s">
        <v>1097</v>
      </c>
      <c r="AD299" s="164" t="s">
        <v>3524</v>
      </c>
      <c r="AE299" s="164" t="s">
        <v>1098</v>
      </c>
      <c r="AG299" s="164" t="s">
        <v>67</v>
      </c>
      <c r="AH299" s="164" t="s">
        <v>1019</v>
      </c>
      <c r="AI299" s="164" t="s">
        <v>70</v>
      </c>
      <c r="AJ299" s="164" t="s">
        <v>269</v>
      </c>
      <c r="AK299" s="164">
        <v>56984</v>
      </c>
      <c r="AL299" s="170">
        <v>1</v>
      </c>
      <c r="AM299" s="169">
        <f t="shared" si="10"/>
        <v>500000</v>
      </c>
      <c r="AN299" s="169">
        <f t="shared" si="11"/>
        <v>0</v>
      </c>
      <c r="AO299" s="164" t="s">
        <v>904</v>
      </c>
      <c r="AP299" s="164" t="s">
        <v>905</v>
      </c>
      <c r="AQ299" s="164" t="s">
        <v>156</v>
      </c>
      <c r="AR299" s="164">
        <v>0</v>
      </c>
      <c r="AS299" s="164"/>
    </row>
    <row r="300" spans="1:45" ht="15" hidden="1" x14ac:dyDescent="0.2">
      <c r="A300" s="164" t="s">
        <v>3049</v>
      </c>
      <c r="B300" s="164">
        <v>2115</v>
      </c>
      <c r="C300" s="164" t="s">
        <v>898</v>
      </c>
      <c r="D300" s="164">
        <v>100000</v>
      </c>
      <c r="E300" s="164" t="s">
        <v>57</v>
      </c>
      <c r="F300" s="164">
        <v>2115</v>
      </c>
      <c r="G300" s="164" t="s">
        <v>898</v>
      </c>
      <c r="H300" s="164" t="s">
        <v>358</v>
      </c>
      <c r="I300" s="164" t="s">
        <v>307</v>
      </c>
      <c r="J300" s="164" t="s">
        <v>61</v>
      </c>
      <c r="K300" s="164" t="s">
        <v>83</v>
      </c>
      <c r="L300" s="164">
        <v>56985</v>
      </c>
      <c r="M300" s="164" t="s">
        <v>1099</v>
      </c>
      <c r="S300" s="164">
        <v>5120000</v>
      </c>
      <c r="AA300" s="164">
        <v>5120000</v>
      </c>
      <c r="AB300" s="164"/>
      <c r="AC300" s="164" t="s">
        <v>1100</v>
      </c>
      <c r="AD300" s="164" t="s">
        <v>3627</v>
      </c>
      <c r="AE300" s="164" t="s">
        <v>1102</v>
      </c>
      <c r="AG300" s="164" t="s">
        <v>67</v>
      </c>
      <c r="AH300" s="164" t="s">
        <v>1103</v>
      </c>
      <c r="AI300" s="164" t="s">
        <v>70</v>
      </c>
      <c r="AJ300" s="164" t="s">
        <v>269</v>
      </c>
      <c r="AK300" s="164">
        <v>56985</v>
      </c>
      <c r="AL300" s="170">
        <v>0</v>
      </c>
      <c r="AM300" s="169">
        <f t="shared" si="10"/>
        <v>0</v>
      </c>
      <c r="AN300" s="169">
        <f t="shared" si="11"/>
        <v>0</v>
      </c>
      <c r="AO300" s="164" t="s">
        <v>69</v>
      </c>
      <c r="AP300" s="164" t="s">
        <v>69</v>
      </c>
      <c r="AQ300" s="164" t="s">
        <v>69</v>
      </c>
      <c r="AR300" s="164">
        <v>0</v>
      </c>
      <c r="AS300" s="164"/>
    </row>
    <row r="301" spans="1:45" ht="15" hidden="1" x14ac:dyDescent="0.2">
      <c r="A301" s="164" t="s">
        <v>3063</v>
      </c>
      <c r="B301" s="164">
        <v>1314</v>
      </c>
      <c r="C301" s="164" t="s">
        <v>261</v>
      </c>
      <c r="D301" s="164">
        <v>200610</v>
      </c>
      <c r="E301" s="164" t="s">
        <v>1104</v>
      </c>
      <c r="F301" s="164">
        <v>1314</v>
      </c>
      <c r="G301" s="164" t="s">
        <v>261</v>
      </c>
      <c r="H301" s="164" t="s">
        <v>238</v>
      </c>
      <c r="I301" s="164" t="s">
        <v>83</v>
      </c>
      <c r="J301" s="164" t="s">
        <v>61</v>
      </c>
      <c r="K301" s="164" t="s">
        <v>284</v>
      </c>
      <c r="L301" s="164">
        <v>56986</v>
      </c>
      <c r="M301" s="164" t="s">
        <v>1105</v>
      </c>
      <c r="T301" s="164">
        <v>400000</v>
      </c>
      <c r="AA301" s="164">
        <v>400000</v>
      </c>
      <c r="AB301" s="165"/>
      <c r="AC301" s="164" t="s">
        <v>1106</v>
      </c>
      <c r="AD301" s="164" t="s">
        <v>3628</v>
      </c>
      <c r="AE301" s="164" t="s">
        <v>1108</v>
      </c>
      <c r="AG301" s="164" t="s">
        <v>94</v>
      </c>
      <c r="AH301" s="164" t="s">
        <v>69</v>
      </c>
      <c r="AI301" s="164" t="s">
        <v>83</v>
      </c>
      <c r="AJ301" s="164" t="s">
        <v>269</v>
      </c>
      <c r="AK301" s="164">
        <v>56986</v>
      </c>
      <c r="AL301" s="170">
        <v>0</v>
      </c>
      <c r="AM301" s="169">
        <f t="shared" si="10"/>
        <v>0</v>
      </c>
      <c r="AN301" s="169">
        <f t="shared" si="11"/>
        <v>0</v>
      </c>
      <c r="AO301" s="164" t="s">
        <v>69</v>
      </c>
      <c r="AP301" s="164" t="s">
        <v>69</v>
      </c>
      <c r="AQ301" s="164" t="s">
        <v>69</v>
      </c>
      <c r="AR301" s="164">
        <v>0</v>
      </c>
      <c r="AS301" s="164"/>
    </row>
    <row r="302" spans="1:45" ht="15" hidden="1" x14ac:dyDescent="0.2">
      <c r="A302" s="164" t="s">
        <v>3063</v>
      </c>
      <c r="B302" s="164">
        <v>1314</v>
      </c>
      <c r="C302" s="164" t="s">
        <v>261</v>
      </c>
      <c r="D302" s="164">
        <v>200610</v>
      </c>
      <c r="E302" s="164" t="s">
        <v>1104</v>
      </c>
      <c r="F302" s="164">
        <v>1314</v>
      </c>
      <c r="G302" s="164" t="s">
        <v>261</v>
      </c>
      <c r="H302" s="164" t="s">
        <v>72</v>
      </c>
      <c r="I302" s="164" t="s">
        <v>83</v>
      </c>
      <c r="J302" s="164" t="s">
        <v>61</v>
      </c>
      <c r="K302" s="164" t="s">
        <v>284</v>
      </c>
      <c r="L302" s="164">
        <v>56987</v>
      </c>
      <c r="M302" s="164" t="s">
        <v>1109</v>
      </c>
      <c r="T302" s="164">
        <v>200000</v>
      </c>
      <c r="AA302" s="164">
        <v>200000</v>
      </c>
      <c r="AB302" s="165"/>
      <c r="AC302" s="164" t="s">
        <v>1110</v>
      </c>
      <c r="AD302" s="164" t="s">
        <v>3629</v>
      </c>
      <c r="AE302" s="164" t="s">
        <v>1112</v>
      </c>
      <c r="AG302" s="164" t="s">
        <v>94</v>
      </c>
      <c r="AH302" s="164" t="s">
        <v>69</v>
      </c>
      <c r="AI302" s="164" t="s">
        <v>83</v>
      </c>
      <c r="AJ302" s="164" t="s">
        <v>269</v>
      </c>
      <c r="AK302" s="164">
        <v>56987</v>
      </c>
      <c r="AL302" s="170">
        <v>0</v>
      </c>
      <c r="AM302" s="169">
        <f t="shared" si="10"/>
        <v>0</v>
      </c>
      <c r="AN302" s="169">
        <f t="shared" si="11"/>
        <v>0</v>
      </c>
      <c r="AO302" s="164" t="s">
        <v>69</v>
      </c>
      <c r="AP302" s="164" t="s">
        <v>69</v>
      </c>
      <c r="AQ302" s="164" t="s">
        <v>69</v>
      </c>
      <c r="AR302" s="164">
        <v>0</v>
      </c>
      <c r="AS302" s="164"/>
    </row>
    <row r="303" spans="1:45" ht="15" hidden="1" x14ac:dyDescent="0.2">
      <c r="A303" s="164" t="s">
        <v>3057</v>
      </c>
      <c r="B303" s="164">
        <v>1211</v>
      </c>
      <c r="C303" s="164" t="s">
        <v>428</v>
      </c>
      <c r="D303" s="164">
        <v>100000</v>
      </c>
      <c r="E303" s="164" t="s">
        <v>57</v>
      </c>
      <c r="F303" s="164">
        <v>1211</v>
      </c>
      <c r="G303" s="164" t="s">
        <v>428</v>
      </c>
      <c r="H303" s="164" t="s">
        <v>302</v>
      </c>
      <c r="I303" s="164" t="s">
        <v>307</v>
      </c>
      <c r="J303" s="164" t="s">
        <v>61</v>
      </c>
      <c r="K303" s="164" t="s">
        <v>62</v>
      </c>
      <c r="L303" s="164">
        <v>56988</v>
      </c>
      <c r="M303" s="164" t="s">
        <v>3630</v>
      </c>
      <c r="N303" s="164">
        <v>1</v>
      </c>
      <c r="O303" s="164">
        <v>46327</v>
      </c>
      <c r="P303" s="164">
        <v>12527</v>
      </c>
      <c r="Q303" s="164">
        <v>8851</v>
      </c>
      <c r="R303" s="164">
        <v>2500</v>
      </c>
      <c r="AA303" s="168">
        <v>70205</v>
      </c>
      <c r="AC303" s="164" t="s">
        <v>3631</v>
      </c>
      <c r="AD303" s="164" t="s">
        <v>3632</v>
      </c>
      <c r="AE303" s="164" t="s">
        <v>3633</v>
      </c>
      <c r="AG303" s="164" t="s">
        <v>94</v>
      </c>
      <c r="AH303" s="164" t="s">
        <v>69</v>
      </c>
      <c r="AI303" s="164" t="s">
        <v>83</v>
      </c>
      <c r="AJ303" s="164" t="s">
        <v>177</v>
      </c>
      <c r="AK303" s="164" t="e">
        <v>#N/A</v>
      </c>
      <c r="AL303" s="170">
        <v>0</v>
      </c>
      <c r="AM303" s="169">
        <f t="shared" si="10"/>
        <v>0</v>
      </c>
      <c r="AN303" s="169">
        <f t="shared" si="11"/>
        <v>0</v>
      </c>
      <c r="AO303" s="164" t="s">
        <v>69</v>
      </c>
      <c r="AP303" s="164" t="s">
        <v>69</v>
      </c>
      <c r="AQ303" s="164" t="s">
        <v>69</v>
      </c>
      <c r="AR303" s="164">
        <v>0</v>
      </c>
      <c r="AS303" s="164"/>
    </row>
    <row r="304" spans="1:45" ht="15" hidden="1" x14ac:dyDescent="0.2">
      <c r="A304" s="164" t="s">
        <v>3114</v>
      </c>
      <c r="B304" s="164">
        <v>1317</v>
      </c>
      <c r="C304" s="164" t="s">
        <v>492</v>
      </c>
      <c r="D304" s="164">
        <v>720000</v>
      </c>
      <c r="E304" s="164" t="s">
        <v>491</v>
      </c>
      <c r="F304" s="164">
        <v>1317</v>
      </c>
      <c r="G304" s="164" t="s">
        <v>492</v>
      </c>
      <c r="H304" s="164" t="s">
        <v>335</v>
      </c>
      <c r="I304" s="164" t="s">
        <v>83</v>
      </c>
      <c r="J304" s="164" t="s">
        <v>61</v>
      </c>
      <c r="K304" s="164" t="s">
        <v>83</v>
      </c>
      <c r="L304" s="164">
        <v>56991</v>
      </c>
      <c r="M304" s="164" t="s">
        <v>3634</v>
      </c>
      <c r="S304" s="164">
        <v>300000</v>
      </c>
      <c r="Y304" s="164">
        <v>0</v>
      </c>
      <c r="AA304" s="168">
        <v>300000</v>
      </c>
      <c r="AC304" s="164" t="s">
        <v>3635</v>
      </c>
      <c r="AD304" s="164" t="s">
        <v>3636</v>
      </c>
      <c r="AE304" s="164" t="s">
        <v>3637</v>
      </c>
      <c r="AG304" s="164" t="s">
        <v>94</v>
      </c>
      <c r="AH304" s="164" t="s">
        <v>352</v>
      </c>
      <c r="AI304" s="164" t="s">
        <v>70</v>
      </c>
      <c r="AJ304" s="164" t="s">
        <v>177</v>
      </c>
      <c r="AK304" s="164">
        <v>56991</v>
      </c>
      <c r="AL304" s="170">
        <v>0</v>
      </c>
      <c r="AM304" s="169">
        <f t="shared" si="10"/>
        <v>0</v>
      </c>
      <c r="AN304" s="169">
        <f t="shared" si="11"/>
        <v>0</v>
      </c>
      <c r="AO304" s="164" t="s">
        <v>69</v>
      </c>
      <c r="AP304" s="164" t="s">
        <v>69</v>
      </c>
      <c r="AQ304" s="164" t="s">
        <v>69</v>
      </c>
      <c r="AR304" s="164">
        <v>0</v>
      </c>
      <c r="AS304" s="164"/>
    </row>
    <row r="305" spans="1:45" ht="15" hidden="1" x14ac:dyDescent="0.2">
      <c r="A305" s="164" t="s">
        <v>3114</v>
      </c>
      <c r="B305" s="164">
        <v>1317</v>
      </c>
      <c r="C305" s="164" t="s">
        <v>492</v>
      </c>
      <c r="D305" s="164">
        <v>720000</v>
      </c>
      <c r="E305" s="164" t="s">
        <v>491</v>
      </c>
      <c r="F305" s="164">
        <v>1317</v>
      </c>
      <c r="G305" s="164" t="s">
        <v>492</v>
      </c>
      <c r="H305" s="164" t="s">
        <v>589</v>
      </c>
      <c r="I305" s="164" t="s">
        <v>307</v>
      </c>
      <c r="J305" s="164" t="s">
        <v>104</v>
      </c>
      <c r="K305" s="164" t="s">
        <v>263</v>
      </c>
      <c r="L305" s="164">
        <v>56993</v>
      </c>
      <c r="M305" s="164" t="s">
        <v>3638</v>
      </c>
      <c r="Y305" s="164">
        <v>25000000</v>
      </c>
      <c r="AA305" s="168">
        <v>25000000</v>
      </c>
      <c r="AB305" s="171"/>
      <c r="AC305" s="164" t="s">
        <v>3639</v>
      </c>
      <c r="AD305" s="164" t="s">
        <v>3640</v>
      </c>
      <c r="AE305" s="164" t="s">
        <v>3641</v>
      </c>
      <c r="AG305" s="164" t="s">
        <v>94</v>
      </c>
      <c r="AH305" s="164" t="s">
        <v>352</v>
      </c>
      <c r="AI305" s="164" t="s">
        <v>83</v>
      </c>
      <c r="AJ305" s="164" t="s">
        <v>177</v>
      </c>
      <c r="AK305" s="164">
        <v>56993</v>
      </c>
      <c r="AL305" s="170">
        <v>1</v>
      </c>
      <c r="AM305" s="169">
        <f t="shared" si="10"/>
        <v>25000000</v>
      </c>
      <c r="AN305" s="169">
        <f t="shared" si="11"/>
        <v>0</v>
      </c>
      <c r="AO305" s="164" t="s">
        <v>438</v>
      </c>
      <c r="AP305" s="164" t="s">
        <v>3642</v>
      </c>
      <c r="AQ305" s="164" t="s">
        <v>81</v>
      </c>
      <c r="AR305" s="164">
        <v>0</v>
      </c>
      <c r="AS305" s="164"/>
    </row>
    <row r="306" spans="1:45" ht="15" hidden="1" x14ac:dyDescent="0.2">
      <c r="A306" s="164" t="s">
        <v>3049</v>
      </c>
      <c r="B306" s="164">
        <v>2115</v>
      </c>
      <c r="C306" s="164" t="s">
        <v>898</v>
      </c>
      <c r="D306" s="164">
        <v>100000</v>
      </c>
      <c r="E306" s="164" t="s">
        <v>57</v>
      </c>
      <c r="F306" s="164">
        <v>2115</v>
      </c>
      <c r="G306" s="164" t="s">
        <v>898</v>
      </c>
      <c r="H306" s="164" t="s">
        <v>278</v>
      </c>
      <c r="I306" s="164" t="s">
        <v>307</v>
      </c>
      <c r="J306" s="164" t="s">
        <v>61</v>
      </c>
      <c r="K306" s="164" t="s">
        <v>83</v>
      </c>
      <c r="L306" s="164">
        <v>56994</v>
      </c>
      <c r="M306" s="164" t="s">
        <v>3643</v>
      </c>
      <c r="S306" s="164">
        <v>140000</v>
      </c>
      <c r="AA306" s="168">
        <v>140000</v>
      </c>
      <c r="AC306" s="164" t="s">
        <v>3644</v>
      </c>
      <c r="AD306" s="164" t="s">
        <v>3645</v>
      </c>
      <c r="AE306" s="164" t="s">
        <v>3646</v>
      </c>
      <c r="AG306" s="164" t="s">
        <v>67</v>
      </c>
      <c r="AH306" s="164" t="s">
        <v>3647</v>
      </c>
      <c r="AI306" s="164" t="s">
        <v>70</v>
      </c>
      <c r="AJ306" s="164" t="s">
        <v>177</v>
      </c>
      <c r="AK306" s="164" t="e">
        <v>#N/A</v>
      </c>
      <c r="AL306" s="170">
        <v>0</v>
      </c>
      <c r="AM306" s="169">
        <f t="shared" si="10"/>
        <v>0</v>
      </c>
      <c r="AN306" s="169">
        <f t="shared" si="11"/>
        <v>0</v>
      </c>
      <c r="AO306" s="164" t="s">
        <v>69</v>
      </c>
      <c r="AP306" s="164" t="s">
        <v>69</v>
      </c>
      <c r="AQ306" s="164" t="s">
        <v>69</v>
      </c>
      <c r="AR306" s="164">
        <v>0</v>
      </c>
      <c r="AS306" s="164"/>
    </row>
    <row r="307" spans="1:45" ht="15" hidden="1" x14ac:dyDescent="0.2">
      <c r="A307" s="164" t="s">
        <v>3049</v>
      </c>
      <c r="B307" s="164">
        <v>2115</v>
      </c>
      <c r="C307" s="164" t="s">
        <v>898</v>
      </c>
      <c r="D307" s="164">
        <v>100000</v>
      </c>
      <c r="E307" s="164" t="s">
        <v>57</v>
      </c>
      <c r="F307" s="164">
        <v>2115</v>
      </c>
      <c r="G307" s="164" t="s">
        <v>898</v>
      </c>
      <c r="H307" s="164" t="s">
        <v>411</v>
      </c>
      <c r="I307" s="164" t="s">
        <v>307</v>
      </c>
      <c r="J307" s="164" t="s">
        <v>61</v>
      </c>
      <c r="K307" s="164" t="s">
        <v>83</v>
      </c>
      <c r="L307" s="164">
        <v>56995</v>
      </c>
      <c r="M307" s="164" t="s">
        <v>3648</v>
      </c>
      <c r="O307" s="164">
        <v>130000</v>
      </c>
      <c r="AA307" s="168">
        <v>130000</v>
      </c>
      <c r="AC307" s="164" t="s">
        <v>3649</v>
      </c>
      <c r="AD307" s="164" t="s">
        <v>3650</v>
      </c>
      <c r="AE307" s="164" t="s">
        <v>3651</v>
      </c>
      <c r="AG307" s="164" t="s">
        <v>67</v>
      </c>
      <c r="AH307" s="164" t="s">
        <v>3652</v>
      </c>
      <c r="AI307" s="164" t="s">
        <v>70</v>
      </c>
      <c r="AJ307" s="164" t="s">
        <v>177</v>
      </c>
      <c r="AK307" s="164" t="e">
        <v>#N/A</v>
      </c>
      <c r="AL307" s="170">
        <v>0</v>
      </c>
      <c r="AM307" s="169">
        <f t="shared" si="10"/>
        <v>0</v>
      </c>
      <c r="AN307" s="169">
        <f t="shared" si="11"/>
        <v>0</v>
      </c>
      <c r="AO307" s="164" t="s">
        <v>69</v>
      </c>
      <c r="AP307" s="164" t="s">
        <v>69</v>
      </c>
      <c r="AQ307" s="164" t="s">
        <v>69</v>
      </c>
      <c r="AR307" s="164">
        <v>0</v>
      </c>
      <c r="AS307" s="164"/>
    </row>
    <row r="308" spans="1:45" ht="15" hidden="1" x14ac:dyDescent="0.2">
      <c r="A308" s="164" t="s">
        <v>3048</v>
      </c>
      <c r="B308" s="164">
        <v>1714</v>
      </c>
      <c r="C308" s="164" t="s">
        <v>3121</v>
      </c>
      <c r="D308" s="164">
        <v>100000</v>
      </c>
      <c r="E308" s="164" t="s">
        <v>57</v>
      </c>
      <c r="F308" s="164">
        <v>171422</v>
      </c>
      <c r="G308" s="164" t="s">
        <v>2542</v>
      </c>
      <c r="H308" s="164" t="s">
        <v>103</v>
      </c>
      <c r="I308" s="164" t="s">
        <v>60</v>
      </c>
      <c r="J308" s="164" t="s">
        <v>1249</v>
      </c>
      <c r="K308" s="164" t="s">
        <v>83</v>
      </c>
      <c r="L308" s="164">
        <v>56996</v>
      </c>
      <c r="M308" s="164" t="s">
        <v>3653</v>
      </c>
      <c r="N308" s="164">
        <v>9</v>
      </c>
      <c r="O308" s="164">
        <v>435882</v>
      </c>
      <c r="P308" s="164">
        <v>125383</v>
      </c>
      <c r="Q308" s="164">
        <v>80167</v>
      </c>
      <c r="R308" s="164">
        <v>168000</v>
      </c>
      <c r="S308" s="164">
        <v>1615100</v>
      </c>
      <c r="U308" s="164">
        <v>6750</v>
      </c>
      <c r="AA308" s="168">
        <v>2431282</v>
      </c>
      <c r="AC308" s="164" t="s">
        <v>3654</v>
      </c>
      <c r="AD308" s="164" t="s">
        <v>3655</v>
      </c>
      <c r="AE308" s="164" t="s">
        <v>3656</v>
      </c>
      <c r="AG308" s="164" t="s">
        <v>67</v>
      </c>
      <c r="AH308" s="164" t="s">
        <v>3657</v>
      </c>
      <c r="AI308" s="164" t="s">
        <v>70</v>
      </c>
      <c r="AJ308" s="164" t="s">
        <v>177</v>
      </c>
      <c r="AK308" s="164" t="e">
        <v>#N/A</v>
      </c>
      <c r="AL308" s="170">
        <v>1</v>
      </c>
      <c r="AM308" s="169">
        <f t="shared" si="10"/>
        <v>2431282</v>
      </c>
      <c r="AN308" s="169">
        <f t="shared" si="11"/>
        <v>0</v>
      </c>
      <c r="AO308" s="164" t="s">
        <v>79</v>
      </c>
      <c r="AP308" s="164" t="s">
        <v>1255</v>
      </c>
      <c r="AQ308" s="164" t="s">
        <v>81</v>
      </c>
      <c r="AR308" s="164">
        <v>0</v>
      </c>
      <c r="AS308" s="164"/>
    </row>
    <row r="309" spans="1:45" ht="15" hidden="1" x14ac:dyDescent="0.2">
      <c r="A309" s="164" t="s">
        <v>3048</v>
      </c>
      <c r="B309" s="164">
        <v>1714</v>
      </c>
      <c r="C309" s="164" t="s">
        <v>3121</v>
      </c>
      <c r="D309" s="164">
        <v>100000</v>
      </c>
      <c r="E309" s="164" t="s">
        <v>57</v>
      </c>
      <c r="F309" s="164">
        <v>171421</v>
      </c>
      <c r="G309" s="164" t="s">
        <v>3658</v>
      </c>
      <c r="H309" s="164" t="s">
        <v>411</v>
      </c>
      <c r="I309" s="164" t="s">
        <v>60</v>
      </c>
      <c r="J309" s="164" t="s">
        <v>61</v>
      </c>
      <c r="K309" s="164" t="s">
        <v>83</v>
      </c>
      <c r="L309" s="164">
        <v>56999</v>
      </c>
      <c r="M309" s="164" t="s">
        <v>3659</v>
      </c>
      <c r="N309" s="164">
        <v>5</v>
      </c>
      <c r="O309" s="164">
        <v>328922</v>
      </c>
      <c r="P309" s="164">
        <v>73687</v>
      </c>
      <c r="Q309" s="164">
        <v>46880</v>
      </c>
      <c r="R309" s="164">
        <v>3650</v>
      </c>
      <c r="S309" s="164">
        <v>100000</v>
      </c>
      <c r="U309" s="164">
        <v>3600</v>
      </c>
      <c r="AA309" s="168">
        <v>556739</v>
      </c>
      <c r="AC309" s="164" t="s">
        <v>3660</v>
      </c>
      <c r="AD309" s="164" t="s">
        <v>3661</v>
      </c>
      <c r="AE309" s="164" t="s">
        <v>3662</v>
      </c>
      <c r="AG309" s="164" t="s">
        <v>67</v>
      </c>
      <c r="AH309" s="164" t="s">
        <v>3663</v>
      </c>
      <c r="AI309" s="164" t="s">
        <v>179</v>
      </c>
      <c r="AJ309" s="164" t="s">
        <v>177</v>
      </c>
      <c r="AK309" s="164" t="e">
        <v>#N/A</v>
      </c>
      <c r="AL309" s="170">
        <v>0</v>
      </c>
      <c r="AM309" s="169">
        <f t="shared" si="10"/>
        <v>0</v>
      </c>
      <c r="AN309" s="169">
        <f t="shared" si="11"/>
        <v>0</v>
      </c>
      <c r="AO309" s="164" t="s">
        <v>69</v>
      </c>
      <c r="AP309" s="164" t="s">
        <v>69</v>
      </c>
      <c r="AQ309" s="164" t="s">
        <v>69</v>
      </c>
      <c r="AR309" s="164">
        <v>0</v>
      </c>
      <c r="AS309" s="164"/>
    </row>
    <row r="310" spans="1:45" ht="15" hidden="1" x14ac:dyDescent="0.2">
      <c r="A310" s="164" t="s">
        <v>3048</v>
      </c>
      <c r="B310" s="164">
        <v>1714</v>
      </c>
      <c r="C310" s="164" t="s">
        <v>3121</v>
      </c>
      <c r="D310" s="164">
        <v>100000</v>
      </c>
      <c r="E310" s="164" t="s">
        <v>57</v>
      </c>
      <c r="F310" s="164">
        <v>171421</v>
      </c>
      <c r="G310" s="164" t="s">
        <v>3658</v>
      </c>
      <c r="H310" s="164" t="s">
        <v>411</v>
      </c>
      <c r="I310" s="164" t="s">
        <v>60</v>
      </c>
      <c r="J310" s="164" t="s">
        <v>61</v>
      </c>
      <c r="K310" s="164" t="s">
        <v>83</v>
      </c>
      <c r="L310" s="164">
        <v>57000</v>
      </c>
      <c r="M310" s="164" t="s">
        <v>3664</v>
      </c>
      <c r="S310" s="164">
        <v>1000000</v>
      </c>
      <c r="AA310" s="168">
        <v>1000000</v>
      </c>
      <c r="AC310" s="164" t="s">
        <v>3665</v>
      </c>
      <c r="AD310" s="164" t="s">
        <v>3666</v>
      </c>
      <c r="AE310" s="164" t="s">
        <v>3662</v>
      </c>
      <c r="AG310" s="164" t="s">
        <v>67</v>
      </c>
      <c r="AH310" s="164" t="s">
        <v>3665</v>
      </c>
      <c r="AI310" s="164" t="s">
        <v>179</v>
      </c>
      <c r="AJ310" s="164" t="s">
        <v>177</v>
      </c>
      <c r="AK310" s="164" t="e">
        <v>#N/A</v>
      </c>
      <c r="AL310" s="170">
        <v>0</v>
      </c>
      <c r="AM310" s="169">
        <f t="shared" si="10"/>
        <v>0</v>
      </c>
      <c r="AN310" s="169">
        <f t="shared" si="11"/>
        <v>0</v>
      </c>
      <c r="AO310" s="164" t="s">
        <v>69</v>
      </c>
      <c r="AP310" s="164" t="s">
        <v>69</v>
      </c>
      <c r="AQ310" s="164" t="s">
        <v>69</v>
      </c>
      <c r="AR310" s="164">
        <v>0</v>
      </c>
      <c r="AS310" s="164"/>
    </row>
    <row r="311" spans="1:45" ht="15" hidden="1" x14ac:dyDescent="0.2">
      <c r="A311" s="164" t="s">
        <v>3049</v>
      </c>
      <c r="B311" s="164">
        <v>2115</v>
      </c>
      <c r="C311" s="164" t="s">
        <v>898</v>
      </c>
      <c r="D311" s="164">
        <v>100000</v>
      </c>
      <c r="E311" s="164" t="s">
        <v>57</v>
      </c>
      <c r="F311" s="164">
        <v>2115</v>
      </c>
      <c r="G311" s="164" t="s">
        <v>898</v>
      </c>
      <c r="H311" s="164" t="s">
        <v>238</v>
      </c>
      <c r="I311" s="164" t="s">
        <v>307</v>
      </c>
      <c r="J311" s="164" t="s">
        <v>61</v>
      </c>
      <c r="K311" s="164" t="s">
        <v>479</v>
      </c>
      <c r="L311" s="164">
        <v>57001</v>
      </c>
      <c r="M311" s="164" t="s">
        <v>1113</v>
      </c>
      <c r="Y311" s="164">
        <v>2297292</v>
      </c>
      <c r="AA311" s="164">
        <v>2297292</v>
      </c>
      <c r="AB311" s="164"/>
      <c r="AC311" s="164" t="s">
        <v>1114</v>
      </c>
      <c r="AD311" s="164" t="s">
        <v>1115</v>
      </c>
      <c r="AE311" s="164" t="s">
        <v>1116</v>
      </c>
      <c r="AG311" s="164" t="s">
        <v>67</v>
      </c>
      <c r="AH311" s="164" t="s">
        <v>1117</v>
      </c>
      <c r="AI311" s="164" t="s">
        <v>70</v>
      </c>
      <c r="AJ311" s="164" t="s">
        <v>269</v>
      </c>
      <c r="AK311" s="164">
        <v>57001</v>
      </c>
      <c r="AL311" s="170">
        <v>0</v>
      </c>
      <c r="AM311" s="169">
        <f t="shared" si="10"/>
        <v>0</v>
      </c>
      <c r="AN311" s="169">
        <f t="shared" si="11"/>
        <v>0</v>
      </c>
      <c r="AO311" s="164" t="s">
        <v>69</v>
      </c>
      <c r="AP311" s="164" t="s">
        <v>69</v>
      </c>
      <c r="AQ311" s="164" t="s">
        <v>69</v>
      </c>
      <c r="AR311" s="164">
        <v>0</v>
      </c>
      <c r="AS311" s="164"/>
    </row>
    <row r="312" spans="1:45" ht="15" hidden="1" x14ac:dyDescent="0.2">
      <c r="A312" s="164" t="s">
        <v>3049</v>
      </c>
      <c r="B312" s="164">
        <v>2115</v>
      </c>
      <c r="C312" s="164" t="s">
        <v>898</v>
      </c>
      <c r="D312" s="164">
        <v>100000</v>
      </c>
      <c r="E312" s="164" t="s">
        <v>57</v>
      </c>
      <c r="F312" s="164">
        <v>2115</v>
      </c>
      <c r="G312" s="164" t="s">
        <v>898</v>
      </c>
      <c r="H312" s="164" t="s">
        <v>238</v>
      </c>
      <c r="I312" s="164" t="s">
        <v>307</v>
      </c>
      <c r="J312" s="164" t="s">
        <v>61</v>
      </c>
      <c r="K312" s="164" t="s">
        <v>83</v>
      </c>
      <c r="L312" s="164">
        <v>57002</v>
      </c>
      <c r="M312" s="164" t="s">
        <v>3667</v>
      </c>
      <c r="N312" s="164">
        <v>8</v>
      </c>
      <c r="O312" s="164">
        <v>439884</v>
      </c>
      <c r="P312" s="164">
        <v>138232</v>
      </c>
      <c r="Q312" s="164">
        <v>71832</v>
      </c>
      <c r="R312" s="164">
        <v>32337</v>
      </c>
      <c r="S312" s="164">
        <v>3921</v>
      </c>
      <c r="U312" s="164">
        <v>7248</v>
      </c>
      <c r="AA312" s="168">
        <v>693454</v>
      </c>
      <c r="AC312" s="164" t="s">
        <v>3539</v>
      </c>
      <c r="AD312" s="164" t="s">
        <v>3668</v>
      </c>
      <c r="AE312" s="164" t="s">
        <v>3542</v>
      </c>
      <c r="AG312" s="164" t="s">
        <v>67</v>
      </c>
      <c r="AH312" s="164" t="s">
        <v>1120</v>
      </c>
      <c r="AI312" s="164" t="s">
        <v>70</v>
      </c>
      <c r="AJ312" s="164" t="s">
        <v>177</v>
      </c>
      <c r="AK312" s="164" t="e">
        <v>#N/A</v>
      </c>
      <c r="AL312" s="170">
        <v>0.5</v>
      </c>
      <c r="AM312" s="169">
        <f t="shared" si="10"/>
        <v>346727</v>
      </c>
      <c r="AN312" s="169">
        <f t="shared" si="11"/>
        <v>0</v>
      </c>
      <c r="AO312" s="164" t="s">
        <v>79</v>
      </c>
      <c r="AP312" s="164">
        <v>3.1</v>
      </c>
      <c r="AQ312" s="164" t="s">
        <v>81</v>
      </c>
      <c r="AR312" s="164">
        <v>0</v>
      </c>
      <c r="AS312" s="164"/>
    </row>
    <row r="313" spans="1:45" ht="15" hidden="1" x14ac:dyDescent="0.2">
      <c r="A313" s="164" t="s">
        <v>3049</v>
      </c>
      <c r="B313" s="164">
        <v>2115</v>
      </c>
      <c r="C313" s="164" t="s">
        <v>898</v>
      </c>
      <c r="D313" s="164">
        <v>100000</v>
      </c>
      <c r="E313" s="164" t="s">
        <v>57</v>
      </c>
      <c r="F313" s="164">
        <v>2115</v>
      </c>
      <c r="G313" s="164" t="s">
        <v>898</v>
      </c>
      <c r="H313" s="164" t="s">
        <v>238</v>
      </c>
      <c r="I313" s="164" t="s">
        <v>307</v>
      </c>
      <c r="J313" s="164" t="s">
        <v>61</v>
      </c>
      <c r="K313" s="164" t="s">
        <v>83</v>
      </c>
      <c r="L313" s="164">
        <v>57003</v>
      </c>
      <c r="M313" s="164" t="s">
        <v>1118</v>
      </c>
      <c r="S313" s="164">
        <v>519499</v>
      </c>
      <c r="U313" s="164">
        <v>37234</v>
      </c>
      <c r="Y313" s="164">
        <v>0</v>
      </c>
      <c r="AA313" s="164">
        <v>556733</v>
      </c>
      <c r="AB313" s="164"/>
      <c r="AC313" s="164" t="s">
        <v>1119</v>
      </c>
      <c r="AD313" s="164" t="s">
        <v>1072</v>
      </c>
      <c r="AE313" s="164" t="s">
        <v>1116</v>
      </c>
      <c r="AG313" s="164" t="s">
        <v>67</v>
      </c>
      <c r="AH313" s="164" t="s">
        <v>1120</v>
      </c>
      <c r="AI313" s="164" t="s">
        <v>70</v>
      </c>
      <c r="AJ313" s="164" t="s">
        <v>269</v>
      </c>
      <c r="AK313" s="164">
        <v>57003</v>
      </c>
      <c r="AL313" s="170">
        <v>0.5</v>
      </c>
      <c r="AM313" s="169">
        <f t="shared" si="10"/>
        <v>278366.5</v>
      </c>
      <c r="AN313" s="169">
        <f t="shared" si="11"/>
        <v>0</v>
      </c>
      <c r="AO313" s="164" t="s">
        <v>79</v>
      </c>
      <c r="AP313" s="164">
        <v>3.1</v>
      </c>
      <c r="AQ313" s="164" t="s">
        <v>81</v>
      </c>
      <c r="AR313" s="164">
        <v>0</v>
      </c>
      <c r="AS313" s="164"/>
    </row>
    <row r="314" spans="1:45" ht="15" hidden="1" x14ac:dyDescent="0.2">
      <c r="A314" s="164" t="s">
        <v>3049</v>
      </c>
      <c r="B314" s="164">
        <v>2115</v>
      </c>
      <c r="C314" s="164" t="s">
        <v>898</v>
      </c>
      <c r="D314" s="164">
        <v>100000</v>
      </c>
      <c r="E314" s="164" t="s">
        <v>57</v>
      </c>
      <c r="F314" s="164">
        <v>2115</v>
      </c>
      <c r="G314" s="164" t="s">
        <v>898</v>
      </c>
      <c r="H314" s="164" t="s">
        <v>238</v>
      </c>
      <c r="I314" s="164" t="s">
        <v>307</v>
      </c>
      <c r="J314" s="164" t="s">
        <v>61</v>
      </c>
      <c r="K314" s="164" t="s">
        <v>83</v>
      </c>
      <c r="L314" s="164">
        <v>57004</v>
      </c>
      <c r="M314" s="164" t="s">
        <v>1122</v>
      </c>
      <c r="R314" s="164">
        <v>1072</v>
      </c>
      <c r="S314" s="164">
        <v>58112</v>
      </c>
      <c r="U314" s="164">
        <v>837</v>
      </c>
      <c r="V314" s="164">
        <v>319</v>
      </c>
      <c r="AA314" s="164">
        <v>60340</v>
      </c>
      <c r="AB314" s="164"/>
      <c r="AC314" s="164" t="s">
        <v>1123</v>
      </c>
      <c r="AD314" s="164" t="s">
        <v>1072</v>
      </c>
      <c r="AE314" s="164" t="s">
        <v>1116</v>
      </c>
      <c r="AG314" s="164" t="s">
        <v>67</v>
      </c>
      <c r="AH314" s="164" t="s">
        <v>1074</v>
      </c>
      <c r="AI314" s="164" t="s">
        <v>70</v>
      </c>
      <c r="AJ314" s="164" t="s">
        <v>269</v>
      </c>
      <c r="AK314" s="164">
        <v>57004</v>
      </c>
      <c r="AL314" s="170">
        <v>0</v>
      </c>
      <c r="AM314" s="169">
        <f t="shared" si="10"/>
        <v>0</v>
      </c>
      <c r="AN314" s="169">
        <f t="shared" si="11"/>
        <v>0</v>
      </c>
      <c r="AO314" s="164" t="s">
        <v>69</v>
      </c>
      <c r="AP314" s="164" t="s">
        <v>69</v>
      </c>
      <c r="AQ314" s="164" t="s">
        <v>69</v>
      </c>
      <c r="AR314" s="164">
        <v>0</v>
      </c>
      <c r="AS314" s="164"/>
    </row>
    <row r="315" spans="1:45" ht="15" hidden="1" x14ac:dyDescent="0.2">
      <c r="A315" s="164" t="s">
        <v>3049</v>
      </c>
      <c r="B315" s="164">
        <v>2115</v>
      </c>
      <c r="C315" s="164" t="s">
        <v>898</v>
      </c>
      <c r="D315" s="164">
        <v>100000</v>
      </c>
      <c r="E315" s="164" t="s">
        <v>57</v>
      </c>
      <c r="F315" s="164">
        <v>2115</v>
      </c>
      <c r="G315" s="164" t="s">
        <v>898</v>
      </c>
      <c r="H315" s="164" t="s">
        <v>238</v>
      </c>
      <c r="I315" s="164" t="s">
        <v>307</v>
      </c>
      <c r="J315" s="164" t="s">
        <v>61</v>
      </c>
      <c r="K315" s="164" t="s">
        <v>83</v>
      </c>
      <c r="L315" s="164">
        <v>57005</v>
      </c>
      <c r="M315" s="164" t="s">
        <v>1122</v>
      </c>
      <c r="Y315" s="164">
        <v>10967</v>
      </c>
      <c r="AA315" s="164">
        <v>10967</v>
      </c>
      <c r="AB315" s="164"/>
      <c r="AC315" s="164" t="s">
        <v>1124</v>
      </c>
      <c r="AD315" s="164" t="s">
        <v>1115</v>
      </c>
      <c r="AE315" s="164" t="s">
        <v>1116</v>
      </c>
      <c r="AG315" s="164" t="s">
        <v>67</v>
      </c>
      <c r="AH315" s="164" t="s">
        <v>1074</v>
      </c>
      <c r="AI315" s="164" t="s">
        <v>70</v>
      </c>
      <c r="AJ315" s="164" t="s">
        <v>269</v>
      </c>
      <c r="AK315" s="164">
        <v>57005</v>
      </c>
      <c r="AL315" s="170">
        <v>0</v>
      </c>
      <c r="AM315" s="169">
        <f t="shared" si="10"/>
        <v>0</v>
      </c>
      <c r="AN315" s="169">
        <f t="shared" si="11"/>
        <v>0</v>
      </c>
      <c r="AO315" s="164" t="s">
        <v>69</v>
      </c>
      <c r="AP315" s="164" t="s">
        <v>69</v>
      </c>
      <c r="AQ315" s="164" t="s">
        <v>69</v>
      </c>
      <c r="AR315" s="164">
        <v>0</v>
      </c>
      <c r="AS315" s="164"/>
    </row>
    <row r="316" spans="1:45" ht="15" hidden="1" x14ac:dyDescent="0.2">
      <c r="A316" s="164" t="s">
        <v>3048</v>
      </c>
      <c r="B316" s="164">
        <v>1714</v>
      </c>
      <c r="C316" s="164" t="s">
        <v>3121</v>
      </c>
      <c r="D316" s="164">
        <v>700043</v>
      </c>
      <c r="E316" s="164" t="s">
        <v>1125</v>
      </c>
      <c r="F316" s="164">
        <v>171416</v>
      </c>
      <c r="G316" s="164" t="s">
        <v>1126</v>
      </c>
      <c r="H316" s="164" t="s">
        <v>103</v>
      </c>
      <c r="I316" s="164" t="s">
        <v>83</v>
      </c>
      <c r="J316" s="164" t="s">
        <v>61</v>
      </c>
      <c r="K316" s="164" t="s">
        <v>83</v>
      </c>
      <c r="L316" s="164">
        <v>57007</v>
      </c>
      <c r="M316" s="164" t="s">
        <v>1127</v>
      </c>
      <c r="N316" s="164">
        <v>7.5</v>
      </c>
      <c r="O316" s="164">
        <v>339425</v>
      </c>
      <c r="P316" s="164">
        <v>121201</v>
      </c>
      <c r="Q316" s="164">
        <v>77564</v>
      </c>
      <c r="AA316" s="164">
        <v>538190</v>
      </c>
      <c r="AB316" s="164"/>
      <c r="AC316" s="164" t="s">
        <v>1128</v>
      </c>
      <c r="AD316" s="164" t="s">
        <v>1129</v>
      </c>
      <c r="AE316" s="164" t="s">
        <v>1130</v>
      </c>
      <c r="AG316" s="164" t="s">
        <v>94</v>
      </c>
      <c r="AH316" s="164" t="s">
        <v>69</v>
      </c>
      <c r="AI316" s="164" t="s">
        <v>70</v>
      </c>
      <c r="AJ316" s="164" t="s">
        <v>269</v>
      </c>
      <c r="AK316" s="164">
        <v>57007</v>
      </c>
      <c r="AL316" s="170">
        <v>0</v>
      </c>
      <c r="AM316" s="169">
        <f t="shared" si="10"/>
        <v>0</v>
      </c>
      <c r="AN316" s="169">
        <f t="shared" si="11"/>
        <v>0</v>
      </c>
      <c r="AO316" s="164" t="s">
        <v>69</v>
      </c>
      <c r="AP316" s="164" t="s">
        <v>69</v>
      </c>
      <c r="AQ316" s="164" t="s">
        <v>69</v>
      </c>
      <c r="AR316" s="164">
        <v>0</v>
      </c>
      <c r="AS316" s="164"/>
    </row>
    <row r="317" spans="1:45" ht="15" hidden="1" x14ac:dyDescent="0.2">
      <c r="A317" s="164" t="s">
        <v>3114</v>
      </c>
      <c r="B317" s="164">
        <v>2116</v>
      </c>
      <c r="C317" s="164" t="s">
        <v>3115</v>
      </c>
      <c r="D317" s="164">
        <v>100000</v>
      </c>
      <c r="E317" s="164" t="s">
        <v>57</v>
      </c>
      <c r="F317" s="164">
        <v>211600</v>
      </c>
      <c r="G317" s="164" t="s">
        <v>58</v>
      </c>
      <c r="H317" s="164" t="s">
        <v>83</v>
      </c>
      <c r="I317" s="164" t="s">
        <v>83</v>
      </c>
      <c r="J317" s="164" t="s">
        <v>89</v>
      </c>
      <c r="K317" s="164" t="s">
        <v>83</v>
      </c>
      <c r="L317" s="164">
        <v>57010</v>
      </c>
      <c r="M317" s="164" t="s">
        <v>1131</v>
      </c>
      <c r="AB317" s="167">
        <v>16063</v>
      </c>
      <c r="AC317" s="164" t="s">
        <v>1132</v>
      </c>
      <c r="AD317" s="164" t="s">
        <v>1133</v>
      </c>
      <c r="AE317" s="164" t="s">
        <v>1134</v>
      </c>
      <c r="AG317" s="164" t="s">
        <v>94</v>
      </c>
      <c r="AH317" s="164" t="s">
        <v>1135</v>
      </c>
      <c r="AI317" s="164" t="s">
        <v>83</v>
      </c>
      <c r="AJ317" s="164" t="s">
        <v>269</v>
      </c>
      <c r="AK317" s="164">
        <v>57010</v>
      </c>
      <c r="AL317" s="170">
        <v>0</v>
      </c>
      <c r="AM317" s="169">
        <f t="shared" si="10"/>
        <v>0</v>
      </c>
      <c r="AN317" s="169">
        <f t="shared" si="11"/>
        <v>0</v>
      </c>
      <c r="AO317" s="164">
        <v>0</v>
      </c>
      <c r="AP317" s="164">
        <v>0</v>
      </c>
      <c r="AQ317" s="164">
        <v>0</v>
      </c>
      <c r="AR317" s="164">
        <v>0</v>
      </c>
      <c r="AS317" s="164"/>
    </row>
    <row r="318" spans="1:45" ht="15" hidden="1" x14ac:dyDescent="0.2">
      <c r="A318" s="164" t="s">
        <v>3063</v>
      </c>
      <c r="B318" s="164">
        <v>1314</v>
      </c>
      <c r="C318" s="164" t="s">
        <v>261</v>
      </c>
      <c r="D318" s="164">
        <v>200610</v>
      </c>
      <c r="E318" s="164" t="s">
        <v>1104</v>
      </c>
      <c r="F318" s="164">
        <v>1314</v>
      </c>
      <c r="G318" s="164" t="s">
        <v>261</v>
      </c>
      <c r="H318" s="164" t="s">
        <v>103</v>
      </c>
      <c r="I318" s="164" t="s">
        <v>83</v>
      </c>
      <c r="J318" s="164" t="s">
        <v>61</v>
      </c>
      <c r="K318" s="164" t="s">
        <v>284</v>
      </c>
      <c r="L318" s="164">
        <v>57011</v>
      </c>
      <c r="M318" s="164" t="s">
        <v>1136</v>
      </c>
      <c r="T318" s="164">
        <v>400000</v>
      </c>
      <c r="AA318" s="164">
        <v>400000</v>
      </c>
      <c r="AB318" s="165"/>
      <c r="AC318" s="164" t="s">
        <v>1137</v>
      </c>
      <c r="AD318" s="164" t="s">
        <v>3669</v>
      </c>
      <c r="AE318" s="164" t="s">
        <v>1139</v>
      </c>
      <c r="AG318" s="164" t="s">
        <v>94</v>
      </c>
      <c r="AH318" s="164" t="s">
        <v>69</v>
      </c>
      <c r="AI318" s="164" t="s">
        <v>83</v>
      </c>
      <c r="AJ318" s="164" t="s">
        <v>269</v>
      </c>
      <c r="AK318" s="164">
        <v>57011</v>
      </c>
      <c r="AL318" s="170">
        <v>0</v>
      </c>
      <c r="AM318" s="169">
        <f t="shared" si="10"/>
        <v>0</v>
      </c>
      <c r="AN318" s="169">
        <f t="shared" si="11"/>
        <v>0</v>
      </c>
      <c r="AO318" s="164" t="s">
        <v>69</v>
      </c>
      <c r="AP318" s="164" t="s">
        <v>69</v>
      </c>
      <c r="AQ318" s="164" t="s">
        <v>69</v>
      </c>
      <c r="AR318" s="164">
        <v>0</v>
      </c>
      <c r="AS318" s="164"/>
    </row>
    <row r="319" spans="1:45" ht="15" hidden="1" x14ac:dyDescent="0.2">
      <c r="A319" s="164" t="s">
        <v>3063</v>
      </c>
      <c r="B319" s="164">
        <v>1314</v>
      </c>
      <c r="C319" s="164" t="s">
        <v>261</v>
      </c>
      <c r="D319" s="164">
        <v>200610</v>
      </c>
      <c r="E319" s="164" t="s">
        <v>1104</v>
      </c>
      <c r="F319" s="164">
        <v>1314</v>
      </c>
      <c r="G319" s="164" t="s">
        <v>261</v>
      </c>
      <c r="H319" s="164" t="s">
        <v>126</v>
      </c>
      <c r="I319" s="164" t="s">
        <v>83</v>
      </c>
      <c r="J319" s="164" t="s">
        <v>89</v>
      </c>
      <c r="K319" s="164" t="s">
        <v>83</v>
      </c>
      <c r="L319" s="164">
        <v>57012</v>
      </c>
      <c r="M319" s="164" t="s">
        <v>1140</v>
      </c>
      <c r="AB319" s="167">
        <v>447920</v>
      </c>
      <c r="AC319" s="164" t="s">
        <v>1141</v>
      </c>
      <c r="AD319" s="164" t="s">
        <v>3670</v>
      </c>
      <c r="AE319" s="164" t="s">
        <v>1143</v>
      </c>
      <c r="AG319" s="164" t="s">
        <v>94</v>
      </c>
      <c r="AH319" s="164" t="s">
        <v>69</v>
      </c>
      <c r="AI319" s="164" t="s">
        <v>83</v>
      </c>
      <c r="AJ319" s="164" t="s">
        <v>269</v>
      </c>
      <c r="AK319" s="164">
        <v>57012</v>
      </c>
      <c r="AL319" s="170">
        <v>0</v>
      </c>
      <c r="AM319" s="169">
        <f t="shared" si="10"/>
        <v>0</v>
      </c>
      <c r="AN319" s="169">
        <f t="shared" si="11"/>
        <v>0</v>
      </c>
      <c r="AO319" s="164">
        <v>0</v>
      </c>
      <c r="AP319" s="164">
        <v>0</v>
      </c>
      <c r="AQ319" s="164">
        <v>0</v>
      </c>
      <c r="AR319" s="164">
        <v>0</v>
      </c>
      <c r="AS319" s="164"/>
    </row>
    <row r="320" spans="1:45" ht="15" hidden="1" x14ac:dyDescent="0.2">
      <c r="A320" s="164" t="s">
        <v>3063</v>
      </c>
      <c r="B320" s="164">
        <v>1314</v>
      </c>
      <c r="C320" s="164" t="s">
        <v>261</v>
      </c>
      <c r="D320" s="164">
        <v>200448</v>
      </c>
      <c r="E320" s="164" t="s">
        <v>1144</v>
      </c>
      <c r="F320" s="164">
        <v>1314</v>
      </c>
      <c r="G320" s="164" t="s">
        <v>261</v>
      </c>
      <c r="H320" s="164" t="s">
        <v>238</v>
      </c>
      <c r="I320" s="164" t="s">
        <v>307</v>
      </c>
      <c r="J320" s="164" t="s">
        <v>160</v>
      </c>
      <c r="K320" s="164" t="s">
        <v>284</v>
      </c>
      <c r="L320" s="164">
        <v>57014</v>
      </c>
      <c r="M320" s="164" t="s">
        <v>1145</v>
      </c>
      <c r="T320" s="164">
        <v>150000</v>
      </c>
      <c r="AA320" s="164">
        <v>150000</v>
      </c>
      <c r="AB320" s="165"/>
      <c r="AC320" s="164" t="s">
        <v>1146</v>
      </c>
      <c r="AD320" s="164" t="s">
        <v>1147</v>
      </c>
      <c r="AE320" s="164" t="s">
        <v>1148</v>
      </c>
      <c r="AG320" s="164" t="s">
        <v>67</v>
      </c>
      <c r="AH320" s="164" t="s">
        <v>1149</v>
      </c>
      <c r="AI320" s="164" t="s">
        <v>179</v>
      </c>
      <c r="AJ320" s="164" t="s">
        <v>269</v>
      </c>
      <c r="AK320" s="164">
        <v>57014</v>
      </c>
      <c r="AL320" s="170">
        <v>0</v>
      </c>
      <c r="AM320" s="169">
        <f t="shared" si="10"/>
        <v>0</v>
      </c>
      <c r="AN320" s="169">
        <f t="shared" si="11"/>
        <v>0</v>
      </c>
      <c r="AO320" s="164" t="s">
        <v>69</v>
      </c>
      <c r="AP320" s="164" t="s">
        <v>69</v>
      </c>
      <c r="AQ320" s="164" t="s">
        <v>69</v>
      </c>
      <c r="AR320" s="164">
        <v>0</v>
      </c>
      <c r="AS320" s="164"/>
    </row>
    <row r="321" spans="1:45" ht="15" hidden="1" x14ac:dyDescent="0.2">
      <c r="A321" s="164" t="s">
        <v>3063</v>
      </c>
      <c r="B321" s="164">
        <v>1314</v>
      </c>
      <c r="C321" s="164" t="s">
        <v>261</v>
      </c>
      <c r="D321" s="164">
        <v>200448</v>
      </c>
      <c r="E321" s="164" t="s">
        <v>1144</v>
      </c>
      <c r="F321" s="164">
        <v>1314</v>
      </c>
      <c r="G321" s="164" t="s">
        <v>261</v>
      </c>
      <c r="H321" s="164" t="s">
        <v>103</v>
      </c>
      <c r="I321" s="164" t="s">
        <v>127</v>
      </c>
      <c r="J321" s="164" t="s">
        <v>61</v>
      </c>
      <c r="K321" s="164" t="s">
        <v>284</v>
      </c>
      <c r="L321" s="164">
        <v>57015</v>
      </c>
      <c r="M321" s="164" t="s">
        <v>1150</v>
      </c>
      <c r="T321" s="164">
        <v>89000</v>
      </c>
      <c r="AA321" s="164">
        <v>89000</v>
      </c>
      <c r="AB321" s="165"/>
      <c r="AC321" s="164" t="s">
        <v>1151</v>
      </c>
      <c r="AD321" s="164" t="s">
        <v>1152</v>
      </c>
      <c r="AE321" s="164" t="s">
        <v>1153</v>
      </c>
      <c r="AG321" s="164" t="s">
        <v>67</v>
      </c>
      <c r="AH321" s="164" t="s">
        <v>1154</v>
      </c>
      <c r="AI321" s="164" t="s">
        <v>179</v>
      </c>
      <c r="AJ321" s="164" t="s">
        <v>269</v>
      </c>
      <c r="AK321" s="164">
        <v>57015</v>
      </c>
      <c r="AL321" s="170">
        <v>1</v>
      </c>
      <c r="AM321" s="169">
        <f t="shared" si="10"/>
        <v>89000</v>
      </c>
      <c r="AN321" s="169">
        <f t="shared" si="11"/>
        <v>0</v>
      </c>
      <c r="AO321" s="164" t="s">
        <v>895</v>
      </c>
      <c r="AP321" s="164">
        <v>5.2</v>
      </c>
      <c r="AQ321" s="164" t="s">
        <v>81</v>
      </c>
      <c r="AR321" s="164">
        <v>0</v>
      </c>
      <c r="AS321" s="164"/>
    </row>
    <row r="322" spans="1:45" ht="15" hidden="1" x14ac:dyDescent="0.2">
      <c r="A322" s="164" t="s">
        <v>3063</v>
      </c>
      <c r="B322" s="164">
        <v>1314</v>
      </c>
      <c r="C322" s="164" t="s">
        <v>261</v>
      </c>
      <c r="D322" s="164">
        <v>200448</v>
      </c>
      <c r="E322" s="164" t="s">
        <v>1144</v>
      </c>
      <c r="F322" s="164">
        <v>1314</v>
      </c>
      <c r="G322" s="164" t="s">
        <v>261</v>
      </c>
      <c r="H322" s="164" t="s">
        <v>72</v>
      </c>
      <c r="I322" s="164" t="s">
        <v>307</v>
      </c>
      <c r="J322" s="164" t="s">
        <v>61</v>
      </c>
      <c r="K322" s="164" t="s">
        <v>284</v>
      </c>
      <c r="L322" s="164">
        <v>57018</v>
      </c>
      <c r="M322" s="164" t="s">
        <v>1155</v>
      </c>
      <c r="T322" s="164">
        <v>10000</v>
      </c>
      <c r="AA322" s="164">
        <v>10000</v>
      </c>
      <c r="AB322" s="165"/>
      <c r="AC322" s="164" t="s">
        <v>1156</v>
      </c>
      <c r="AD322" s="164" t="s">
        <v>3671</v>
      </c>
      <c r="AE322" s="164" t="s">
        <v>1158</v>
      </c>
      <c r="AG322" s="164" t="s">
        <v>67</v>
      </c>
      <c r="AH322" s="164" t="s">
        <v>1159</v>
      </c>
      <c r="AI322" s="164" t="s">
        <v>179</v>
      </c>
      <c r="AJ322" s="164" t="s">
        <v>269</v>
      </c>
      <c r="AK322" s="164">
        <v>57018</v>
      </c>
      <c r="AL322" s="170">
        <v>0</v>
      </c>
      <c r="AM322" s="169">
        <f t="shared" si="10"/>
        <v>0</v>
      </c>
      <c r="AN322" s="169">
        <f t="shared" si="11"/>
        <v>0</v>
      </c>
      <c r="AO322" s="164" t="s">
        <v>69</v>
      </c>
      <c r="AP322" s="164" t="s">
        <v>69</v>
      </c>
      <c r="AQ322" s="164" t="s">
        <v>69</v>
      </c>
      <c r="AR322" s="164">
        <v>0</v>
      </c>
      <c r="AS322" s="164"/>
    </row>
    <row r="323" spans="1:45" ht="15" hidden="1" x14ac:dyDescent="0.2">
      <c r="A323" s="164" t="s">
        <v>3063</v>
      </c>
      <c r="B323" s="164">
        <v>1314</v>
      </c>
      <c r="C323" s="164" t="s">
        <v>261</v>
      </c>
      <c r="D323" s="164">
        <v>200611</v>
      </c>
      <c r="E323" s="164" t="s">
        <v>1160</v>
      </c>
      <c r="F323" s="164">
        <v>1314</v>
      </c>
      <c r="G323" s="164" t="s">
        <v>261</v>
      </c>
      <c r="H323" s="164" t="s">
        <v>103</v>
      </c>
      <c r="I323" s="164" t="s">
        <v>83</v>
      </c>
      <c r="J323" s="164" t="s">
        <v>61</v>
      </c>
      <c r="K323" s="164" t="s">
        <v>62</v>
      </c>
      <c r="L323" s="164">
        <v>57019</v>
      </c>
      <c r="M323" s="164" t="s">
        <v>1161</v>
      </c>
      <c r="S323" s="164">
        <v>1185607</v>
      </c>
      <c r="AA323" s="164">
        <v>1185607</v>
      </c>
      <c r="AB323" s="165"/>
      <c r="AC323" s="164" t="s">
        <v>1162</v>
      </c>
      <c r="AD323" s="164" t="s">
        <v>3672</v>
      </c>
      <c r="AE323" s="164" t="s">
        <v>1164</v>
      </c>
      <c r="AG323" s="164" t="s">
        <v>94</v>
      </c>
      <c r="AH323" s="164" t="s">
        <v>69</v>
      </c>
      <c r="AI323" s="164" t="s">
        <v>83</v>
      </c>
      <c r="AJ323" s="164" t="s">
        <v>269</v>
      </c>
      <c r="AK323" s="164">
        <v>57019</v>
      </c>
      <c r="AL323" s="170">
        <v>0</v>
      </c>
      <c r="AM323" s="169">
        <f t="shared" si="10"/>
        <v>0</v>
      </c>
      <c r="AN323" s="169">
        <f t="shared" si="11"/>
        <v>0</v>
      </c>
      <c r="AO323" s="164" t="s">
        <v>69</v>
      </c>
      <c r="AP323" s="164" t="s">
        <v>69</v>
      </c>
      <c r="AQ323" s="164" t="s">
        <v>69</v>
      </c>
      <c r="AR323" s="164">
        <v>0</v>
      </c>
      <c r="AS323" s="164"/>
    </row>
    <row r="324" spans="1:45" ht="15" hidden="1" x14ac:dyDescent="0.2">
      <c r="A324" s="164" t="s">
        <v>3063</v>
      </c>
      <c r="B324" s="164">
        <v>1314</v>
      </c>
      <c r="C324" s="164" t="s">
        <v>3673</v>
      </c>
      <c r="D324" s="164">
        <v>200611</v>
      </c>
      <c r="E324" s="164" t="s">
        <v>1160</v>
      </c>
      <c r="F324" s="164">
        <v>1314</v>
      </c>
      <c r="G324" s="164" t="s">
        <v>261</v>
      </c>
      <c r="H324" s="164" t="s">
        <v>238</v>
      </c>
      <c r="I324" s="164" t="s">
        <v>83</v>
      </c>
      <c r="J324" s="164" t="s">
        <v>160</v>
      </c>
      <c r="K324" s="164" t="s">
        <v>62</v>
      </c>
      <c r="L324" s="164">
        <v>57020</v>
      </c>
      <c r="M324" s="164" t="s">
        <v>1165</v>
      </c>
      <c r="S324" s="164">
        <v>7639</v>
      </c>
      <c r="AA324" s="164">
        <v>7639</v>
      </c>
      <c r="AB324" s="165"/>
      <c r="AC324" s="164" t="s">
        <v>1166</v>
      </c>
      <c r="AD324" s="164" t="s">
        <v>1167</v>
      </c>
      <c r="AE324" s="164" t="s">
        <v>1168</v>
      </c>
      <c r="AG324" s="164" t="s">
        <v>94</v>
      </c>
      <c r="AH324" s="164" t="s">
        <v>69</v>
      </c>
      <c r="AI324" s="164" t="s">
        <v>83</v>
      </c>
      <c r="AJ324" s="164" t="s">
        <v>269</v>
      </c>
      <c r="AK324" s="164">
        <v>57020</v>
      </c>
      <c r="AL324" s="170">
        <v>0</v>
      </c>
      <c r="AM324" s="169">
        <f t="shared" si="10"/>
        <v>0</v>
      </c>
      <c r="AN324" s="169">
        <f t="shared" si="11"/>
        <v>0</v>
      </c>
      <c r="AO324" s="164" t="s">
        <v>69</v>
      </c>
      <c r="AP324" s="164" t="s">
        <v>69</v>
      </c>
      <c r="AQ324" s="164" t="s">
        <v>69</v>
      </c>
      <c r="AR324" s="164">
        <v>0</v>
      </c>
      <c r="AS324" s="164"/>
    </row>
    <row r="325" spans="1:45" ht="15" hidden="1" x14ac:dyDescent="0.2">
      <c r="A325" s="164" t="s">
        <v>3049</v>
      </c>
      <c r="B325" s="164">
        <v>1611</v>
      </c>
      <c r="C325" s="164" t="s">
        <v>504</v>
      </c>
      <c r="D325" s="164">
        <v>700036</v>
      </c>
      <c r="E325" s="164" t="s">
        <v>503</v>
      </c>
      <c r="F325" s="164">
        <v>1611</v>
      </c>
      <c r="G325" s="164" t="s">
        <v>504</v>
      </c>
      <c r="H325" s="164" t="s">
        <v>103</v>
      </c>
      <c r="I325" s="164" t="s">
        <v>60</v>
      </c>
      <c r="J325" s="164" t="s">
        <v>104</v>
      </c>
      <c r="K325" s="164" t="s">
        <v>271</v>
      </c>
      <c r="L325" s="164">
        <v>57021</v>
      </c>
      <c r="M325" s="164" t="s">
        <v>3674</v>
      </c>
      <c r="S325" s="164">
        <v>75000</v>
      </c>
      <c r="AA325" s="168">
        <v>75000</v>
      </c>
      <c r="AC325" s="164" t="s">
        <v>3675</v>
      </c>
      <c r="AD325" s="164" t="s">
        <v>3676</v>
      </c>
      <c r="AE325" s="164" t="s">
        <v>3677</v>
      </c>
      <c r="AG325" s="164" t="s">
        <v>67</v>
      </c>
      <c r="AH325" s="164" t="s">
        <v>3678</v>
      </c>
      <c r="AI325" s="164" t="s">
        <v>70</v>
      </c>
      <c r="AJ325" s="164" t="s">
        <v>177</v>
      </c>
      <c r="AK325" s="164">
        <v>57021</v>
      </c>
      <c r="AL325" s="170">
        <v>0</v>
      </c>
      <c r="AM325" s="169">
        <f t="shared" si="10"/>
        <v>0</v>
      </c>
      <c r="AN325" s="169">
        <f t="shared" si="11"/>
        <v>0</v>
      </c>
      <c r="AO325" s="164" t="s">
        <v>69</v>
      </c>
      <c r="AP325" s="164" t="s">
        <v>69</v>
      </c>
      <c r="AQ325" s="164" t="s">
        <v>69</v>
      </c>
      <c r="AR325" s="164">
        <v>0</v>
      </c>
      <c r="AS325" s="164"/>
    </row>
    <row r="326" spans="1:45" ht="15" hidden="1" x14ac:dyDescent="0.2">
      <c r="A326" s="164" t="s">
        <v>3114</v>
      </c>
      <c r="B326" s="164">
        <v>2000</v>
      </c>
      <c r="C326" s="164" t="s">
        <v>393</v>
      </c>
      <c r="D326" s="164">
        <v>700000</v>
      </c>
      <c r="E326" s="164" t="s">
        <v>1169</v>
      </c>
      <c r="F326" s="164">
        <v>2000</v>
      </c>
      <c r="G326" s="164" t="s">
        <v>393</v>
      </c>
      <c r="H326" s="164" t="s">
        <v>422</v>
      </c>
      <c r="I326" s="164" t="s">
        <v>83</v>
      </c>
      <c r="J326" s="164" t="s">
        <v>239</v>
      </c>
      <c r="K326" s="164" t="s">
        <v>83</v>
      </c>
      <c r="L326" s="164">
        <v>57022</v>
      </c>
      <c r="M326" s="164" t="s">
        <v>1170</v>
      </c>
      <c r="N326" s="164">
        <v>2</v>
      </c>
      <c r="O326" s="164">
        <v>72504</v>
      </c>
      <c r="P326" s="164">
        <v>11774</v>
      </c>
      <c r="Q326" s="164">
        <v>3774</v>
      </c>
      <c r="AA326" s="168">
        <v>88052</v>
      </c>
      <c r="AC326" s="164" t="s">
        <v>1171</v>
      </c>
      <c r="AD326" s="164" t="s">
        <v>1529</v>
      </c>
      <c r="AE326" s="164" t="s">
        <v>1172</v>
      </c>
      <c r="AG326" s="164" t="s">
        <v>94</v>
      </c>
      <c r="AH326" s="164" t="s">
        <v>69</v>
      </c>
      <c r="AI326" s="164" t="s">
        <v>83</v>
      </c>
      <c r="AJ326" s="164" t="s">
        <v>269</v>
      </c>
      <c r="AK326" s="164">
        <v>57022</v>
      </c>
      <c r="AL326" s="170">
        <v>0</v>
      </c>
      <c r="AM326" s="169">
        <f t="shared" si="10"/>
        <v>0</v>
      </c>
      <c r="AN326" s="169">
        <f t="shared" si="11"/>
        <v>0</v>
      </c>
      <c r="AO326" s="164">
        <v>0</v>
      </c>
      <c r="AP326" s="164">
        <v>0</v>
      </c>
      <c r="AQ326" s="164">
        <v>0</v>
      </c>
      <c r="AR326" s="164">
        <v>0</v>
      </c>
      <c r="AS326" s="164"/>
    </row>
    <row r="327" spans="1:45" ht="15" hidden="1" x14ac:dyDescent="0.2">
      <c r="A327" s="164" t="s">
        <v>3063</v>
      </c>
      <c r="B327" s="164">
        <v>1314</v>
      </c>
      <c r="C327" s="164" t="s">
        <v>3673</v>
      </c>
      <c r="D327" s="164">
        <v>200611</v>
      </c>
      <c r="E327" s="164" t="s">
        <v>1160</v>
      </c>
      <c r="F327" s="164">
        <v>1314</v>
      </c>
      <c r="G327" s="164" t="s">
        <v>261</v>
      </c>
      <c r="H327" s="164" t="s">
        <v>72</v>
      </c>
      <c r="I327" s="164" t="s">
        <v>83</v>
      </c>
      <c r="J327" s="164" t="s">
        <v>61</v>
      </c>
      <c r="K327" s="164" t="s">
        <v>62</v>
      </c>
      <c r="L327" s="164">
        <v>57023</v>
      </c>
      <c r="M327" s="164" t="s">
        <v>1173</v>
      </c>
      <c r="N327" s="164">
        <v>0.35</v>
      </c>
      <c r="O327" s="164">
        <v>45664</v>
      </c>
      <c r="P327" s="164">
        <v>479</v>
      </c>
      <c r="Q327" s="164">
        <v>3402</v>
      </c>
      <c r="AA327" s="164">
        <v>49545</v>
      </c>
      <c r="AB327" s="165"/>
      <c r="AC327" s="164" t="s">
        <v>1174</v>
      </c>
      <c r="AD327" s="164" t="s">
        <v>1529</v>
      </c>
      <c r="AE327" s="164" t="s">
        <v>1175</v>
      </c>
      <c r="AG327" s="164" t="s">
        <v>94</v>
      </c>
      <c r="AH327" s="164" t="s">
        <v>69</v>
      </c>
      <c r="AI327" s="164" t="s">
        <v>83</v>
      </c>
      <c r="AJ327" s="164" t="s">
        <v>269</v>
      </c>
      <c r="AK327" s="164">
        <v>57023</v>
      </c>
      <c r="AL327" s="170">
        <v>0</v>
      </c>
      <c r="AM327" s="169">
        <f t="shared" si="10"/>
        <v>0</v>
      </c>
      <c r="AN327" s="169">
        <f t="shared" si="11"/>
        <v>0</v>
      </c>
      <c r="AO327" s="164" t="s">
        <v>69</v>
      </c>
      <c r="AP327" s="164" t="s">
        <v>69</v>
      </c>
      <c r="AQ327" s="164" t="s">
        <v>69</v>
      </c>
      <c r="AR327" s="164">
        <v>0</v>
      </c>
      <c r="AS327" s="164"/>
    </row>
    <row r="328" spans="1:45" ht="15" hidden="1" x14ac:dyDescent="0.2">
      <c r="A328" s="164" t="s">
        <v>3049</v>
      </c>
      <c r="B328" s="164">
        <v>1611</v>
      </c>
      <c r="C328" s="164" t="s">
        <v>504</v>
      </c>
      <c r="D328" s="164">
        <v>700036</v>
      </c>
      <c r="E328" s="164" t="s">
        <v>503</v>
      </c>
      <c r="F328" s="164">
        <v>1611</v>
      </c>
      <c r="G328" s="164" t="s">
        <v>504</v>
      </c>
      <c r="H328" s="164" t="s">
        <v>103</v>
      </c>
      <c r="I328" s="164" t="s">
        <v>622</v>
      </c>
      <c r="J328" s="164" t="s">
        <v>61</v>
      </c>
      <c r="K328" s="164" t="s">
        <v>271</v>
      </c>
      <c r="L328" s="164">
        <v>57024</v>
      </c>
      <c r="M328" s="164" t="s">
        <v>3679</v>
      </c>
      <c r="S328" s="164">
        <v>3000000</v>
      </c>
      <c r="AA328" s="168">
        <v>3000000</v>
      </c>
      <c r="AC328" s="164" t="s">
        <v>2681</v>
      </c>
      <c r="AD328" s="164" t="s">
        <v>3680</v>
      </c>
      <c r="AE328" s="164" t="s">
        <v>3681</v>
      </c>
      <c r="AG328" s="164" t="s">
        <v>67</v>
      </c>
      <c r="AH328" s="164" t="s">
        <v>3682</v>
      </c>
      <c r="AI328" s="164" t="s">
        <v>70</v>
      </c>
      <c r="AJ328" s="164" t="s">
        <v>177</v>
      </c>
      <c r="AK328" s="164">
        <v>57024</v>
      </c>
      <c r="AL328" s="170">
        <v>0</v>
      </c>
      <c r="AM328" s="169">
        <f t="shared" si="10"/>
        <v>0</v>
      </c>
      <c r="AN328" s="169">
        <f t="shared" si="11"/>
        <v>0</v>
      </c>
      <c r="AO328" s="164" t="s">
        <v>69</v>
      </c>
      <c r="AP328" s="164" t="s">
        <v>69</v>
      </c>
      <c r="AQ328" s="164" t="s">
        <v>69</v>
      </c>
      <c r="AR328" s="164">
        <v>0</v>
      </c>
      <c r="AS328" s="164"/>
    </row>
    <row r="329" spans="1:45" ht="15" hidden="1" x14ac:dyDescent="0.2">
      <c r="A329" s="164" t="s">
        <v>3063</v>
      </c>
      <c r="B329" s="164">
        <v>1314</v>
      </c>
      <c r="C329" s="164" t="s">
        <v>3673</v>
      </c>
      <c r="D329" s="164">
        <v>200611</v>
      </c>
      <c r="E329" s="164" t="s">
        <v>1160</v>
      </c>
      <c r="F329" s="164">
        <v>1314</v>
      </c>
      <c r="G329" s="164" t="s">
        <v>261</v>
      </c>
      <c r="H329" s="164" t="s">
        <v>126</v>
      </c>
      <c r="I329" s="164" t="s">
        <v>83</v>
      </c>
      <c r="J329" s="164" t="s">
        <v>89</v>
      </c>
      <c r="K329" s="164" t="s">
        <v>83</v>
      </c>
      <c r="L329" s="164">
        <v>57026</v>
      </c>
      <c r="M329" s="164" t="s">
        <v>1176</v>
      </c>
      <c r="AB329" s="167">
        <v>153998</v>
      </c>
      <c r="AC329" s="164" t="s">
        <v>1177</v>
      </c>
      <c r="AD329" s="164" t="s">
        <v>3683</v>
      </c>
      <c r="AE329" s="164" t="s">
        <v>1178</v>
      </c>
      <c r="AG329" s="164" t="s">
        <v>94</v>
      </c>
      <c r="AH329" s="164" t="s">
        <v>69</v>
      </c>
      <c r="AI329" s="164" t="s">
        <v>83</v>
      </c>
      <c r="AJ329" s="164" t="s">
        <v>269</v>
      </c>
      <c r="AK329" s="164">
        <v>57026</v>
      </c>
      <c r="AL329" s="170">
        <v>0</v>
      </c>
      <c r="AM329" s="169">
        <f t="shared" si="10"/>
        <v>0</v>
      </c>
      <c r="AN329" s="169">
        <f t="shared" si="11"/>
        <v>0</v>
      </c>
      <c r="AO329" s="164">
        <v>0</v>
      </c>
      <c r="AP329" s="164">
        <v>0</v>
      </c>
      <c r="AQ329" s="164">
        <v>0</v>
      </c>
      <c r="AR329" s="164">
        <v>0</v>
      </c>
      <c r="AS329" s="164"/>
    </row>
    <row r="330" spans="1:45" ht="15" hidden="1" x14ac:dyDescent="0.2">
      <c r="A330" s="164" t="s">
        <v>3049</v>
      </c>
      <c r="B330" s="164">
        <v>1611</v>
      </c>
      <c r="C330" s="164" t="s">
        <v>504</v>
      </c>
      <c r="D330" s="164">
        <v>700036</v>
      </c>
      <c r="E330" s="164" t="s">
        <v>503</v>
      </c>
      <c r="F330" s="164">
        <v>1611</v>
      </c>
      <c r="G330" s="164" t="s">
        <v>504</v>
      </c>
      <c r="H330" s="164" t="s">
        <v>72</v>
      </c>
      <c r="I330" s="164" t="s">
        <v>83</v>
      </c>
      <c r="J330" s="164" t="s">
        <v>83</v>
      </c>
      <c r="K330" s="164" t="s">
        <v>83</v>
      </c>
      <c r="L330" s="164">
        <v>57027</v>
      </c>
      <c r="M330" s="164" t="s">
        <v>3684</v>
      </c>
      <c r="S330" s="164">
        <v>250000</v>
      </c>
      <c r="AA330" s="168">
        <v>250000</v>
      </c>
      <c r="AC330" s="164" t="s">
        <v>2688</v>
      </c>
      <c r="AD330" s="164" t="s">
        <v>3685</v>
      </c>
      <c r="AE330" s="164" t="s">
        <v>3686</v>
      </c>
      <c r="AG330" s="164" t="s">
        <v>67</v>
      </c>
      <c r="AH330" s="164" t="s">
        <v>3687</v>
      </c>
      <c r="AI330" s="164" t="s">
        <v>70</v>
      </c>
      <c r="AJ330" s="164" t="s">
        <v>177</v>
      </c>
      <c r="AK330" s="164">
        <v>57027</v>
      </c>
      <c r="AL330" s="170">
        <v>0</v>
      </c>
      <c r="AM330" s="169">
        <f t="shared" ref="AM330:AM393" si="12">AA330*AL330</f>
        <v>0</v>
      </c>
      <c r="AN330" s="169">
        <f t="shared" ref="AN330:AN393" si="13">AB330*AL330</f>
        <v>0</v>
      </c>
      <c r="AO330" s="164" t="s">
        <v>69</v>
      </c>
      <c r="AP330" s="164" t="s">
        <v>69</v>
      </c>
      <c r="AQ330" s="164" t="s">
        <v>69</v>
      </c>
      <c r="AR330" s="164">
        <v>0</v>
      </c>
      <c r="AS330" s="164"/>
    </row>
    <row r="331" spans="1:45" ht="15" hidden="1" x14ac:dyDescent="0.2">
      <c r="A331" s="164" t="s">
        <v>3049</v>
      </c>
      <c r="B331" s="164">
        <v>1611</v>
      </c>
      <c r="C331" s="164" t="s">
        <v>504</v>
      </c>
      <c r="D331" s="164">
        <v>700036</v>
      </c>
      <c r="E331" s="164" t="s">
        <v>503</v>
      </c>
      <c r="F331" s="164">
        <v>1611</v>
      </c>
      <c r="G331" s="164" t="s">
        <v>504</v>
      </c>
      <c r="H331" s="164" t="s">
        <v>103</v>
      </c>
      <c r="I331" s="164" t="s">
        <v>83</v>
      </c>
      <c r="J331" s="164" t="s">
        <v>83</v>
      </c>
      <c r="K331" s="164" t="s">
        <v>83</v>
      </c>
      <c r="L331" s="164">
        <v>57028</v>
      </c>
      <c r="M331" s="164" t="s">
        <v>3688</v>
      </c>
      <c r="S331" s="164">
        <v>135000</v>
      </c>
      <c r="AA331" s="168">
        <v>135000</v>
      </c>
      <c r="AC331" s="164" t="s">
        <v>3689</v>
      </c>
      <c r="AD331" s="164" t="s">
        <v>3690</v>
      </c>
      <c r="AE331" s="164" t="s">
        <v>3691</v>
      </c>
      <c r="AG331" s="164" t="s">
        <v>94</v>
      </c>
      <c r="AH331" s="164" t="s">
        <v>3692</v>
      </c>
      <c r="AI331" s="164" t="s">
        <v>83</v>
      </c>
      <c r="AJ331" s="164" t="s">
        <v>177</v>
      </c>
      <c r="AK331" s="164">
        <v>57028</v>
      </c>
      <c r="AL331" s="170">
        <v>0</v>
      </c>
      <c r="AM331" s="169">
        <f t="shared" si="12"/>
        <v>0</v>
      </c>
      <c r="AN331" s="169">
        <f t="shared" si="13"/>
        <v>0</v>
      </c>
      <c r="AO331" s="164" t="s">
        <v>69</v>
      </c>
      <c r="AP331" s="164" t="s">
        <v>69</v>
      </c>
      <c r="AQ331" s="164" t="s">
        <v>69</v>
      </c>
      <c r="AR331" s="164">
        <v>0</v>
      </c>
      <c r="AS331" s="164"/>
    </row>
    <row r="332" spans="1:45" ht="15" hidden="1" x14ac:dyDescent="0.2">
      <c r="A332" s="164" t="s">
        <v>3049</v>
      </c>
      <c r="B332" s="164">
        <v>1611</v>
      </c>
      <c r="C332" s="164" t="s">
        <v>504</v>
      </c>
      <c r="D332" s="164">
        <v>700036</v>
      </c>
      <c r="E332" s="164" t="s">
        <v>503</v>
      </c>
      <c r="F332" s="164">
        <v>1611</v>
      </c>
      <c r="G332" s="164" t="s">
        <v>504</v>
      </c>
      <c r="H332" s="164" t="s">
        <v>103</v>
      </c>
      <c r="I332" s="164" t="s">
        <v>83</v>
      </c>
      <c r="J332" s="164" t="s">
        <v>83</v>
      </c>
      <c r="K332" s="164" t="s">
        <v>83</v>
      </c>
      <c r="L332" s="164">
        <v>57029</v>
      </c>
      <c r="M332" s="164" t="s">
        <v>3693</v>
      </c>
      <c r="S332" s="164">
        <v>900000</v>
      </c>
      <c r="AA332" s="168">
        <v>900000</v>
      </c>
      <c r="AC332" s="164" t="s">
        <v>3694</v>
      </c>
      <c r="AD332" s="164" t="s">
        <v>3695</v>
      </c>
      <c r="AE332" s="164" t="s">
        <v>3696</v>
      </c>
      <c r="AG332" s="164" t="s">
        <v>94</v>
      </c>
      <c r="AH332" s="164" t="s">
        <v>3697</v>
      </c>
      <c r="AI332" s="164" t="s">
        <v>70</v>
      </c>
      <c r="AJ332" s="164" t="s">
        <v>177</v>
      </c>
      <c r="AK332" s="164">
        <v>57029</v>
      </c>
      <c r="AL332" s="170">
        <v>0</v>
      </c>
      <c r="AM332" s="169">
        <f t="shared" si="12"/>
        <v>0</v>
      </c>
      <c r="AN332" s="169">
        <f t="shared" si="13"/>
        <v>0</v>
      </c>
      <c r="AO332" s="164" t="s">
        <v>69</v>
      </c>
      <c r="AP332" s="164" t="s">
        <v>69</v>
      </c>
      <c r="AQ332" s="164" t="s">
        <v>69</v>
      </c>
      <c r="AR332" s="164">
        <v>0</v>
      </c>
      <c r="AS332" s="164"/>
    </row>
    <row r="333" spans="1:45" ht="15" hidden="1" x14ac:dyDescent="0.2">
      <c r="A333" s="164" t="s">
        <v>3114</v>
      </c>
      <c r="B333" s="164">
        <v>2000</v>
      </c>
      <c r="C333" s="164" t="s">
        <v>393</v>
      </c>
      <c r="D333" s="164">
        <v>700001</v>
      </c>
      <c r="E333" s="164" t="s">
        <v>1179</v>
      </c>
      <c r="F333" s="164">
        <v>2000</v>
      </c>
      <c r="G333" s="164" t="s">
        <v>393</v>
      </c>
      <c r="H333" s="164" t="s">
        <v>422</v>
      </c>
      <c r="I333" s="164" t="s">
        <v>83</v>
      </c>
      <c r="J333" s="164" t="s">
        <v>239</v>
      </c>
      <c r="K333" s="164" t="s">
        <v>83</v>
      </c>
      <c r="L333" s="164">
        <v>57030</v>
      </c>
      <c r="M333" s="164" t="s">
        <v>1180</v>
      </c>
      <c r="N333" s="164">
        <v>2</v>
      </c>
      <c r="O333" s="164">
        <v>67870</v>
      </c>
      <c r="P333" s="164">
        <v>1327</v>
      </c>
      <c r="Q333" s="164">
        <v>3914</v>
      </c>
      <c r="AA333" s="168">
        <v>73111</v>
      </c>
      <c r="AC333" s="164" t="s">
        <v>1181</v>
      </c>
      <c r="AD333" s="164" t="s">
        <v>1529</v>
      </c>
      <c r="AE333" s="164" t="s">
        <v>1182</v>
      </c>
      <c r="AG333" s="164" t="s">
        <v>94</v>
      </c>
      <c r="AH333" s="164" t="s">
        <v>69</v>
      </c>
      <c r="AI333" s="164" t="s">
        <v>83</v>
      </c>
      <c r="AJ333" s="164" t="s">
        <v>269</v>
      </c>
      <c r="AK333" s="164">
        <v>57030</v>
      </c>
      <c r="AL333" s="170">
        <v>0</v>
      </c>
      <c r="AM333" s="169">
        <f t="shared" si="12"/>
        <v>0</v>
      </c>
      <c r="AN333" s="169">
        <f t="shared" si="13"/>
        <v>0</v>
      </c>
      <c r="AO333" s="164">
        <v>0</v>
      </c>
      <c r="AP333" s="164">
        <v>0</v>
      </c>
      <c r="AQ333" s="164">
        <v>0</v>
      </c>
      <c r="AR333" s="164">
        <v>0</v>
      </c>
      <c r="AS333" s="164"/>
    </row>
    <row r="334" spans="1:45" ht="15" hidden="1" x14ac:dyDescent="0.2">
      <c r="A334" s="164" t="s">
        <v>3114</v>
      </c>
      <c r="B334" s="164">
        <v>2000</v>
      </c>
      <c r="C334" s="164" t="s">
        <v>393</v>
      </c>
      <c r="D334" s="164">
        <v>700011</v>
      </c>
      <c r="E334" s="164" t="s">
        <v>392</v>
      </c>
      <c r="F334" s="164">
        <v>2000</v>
      </c>
      <c r="G334" s="164" t="s">
        <v>393</v>
      </c>
      <c r="H334" s="164" t="s">
        <v>422</v>
      </c>
      <c r="I334" s="164" t="s">
        <v>83</v>
      </c>
      <c r="J334" s="164" t="s">
        <v>239</v>
      </c>
      <c r="K334" s="164" t="s">
        <v>83</v>
      </c>
      <c r="L334" s="164">
        <v>57032</v>
      </c>
      <c r="M334" s="164" t="s">
        <v>1183</v>
      </c>
      <c r="N334" s="164">
        <v>1</v>
      </c>
      <c r="O334" s="164">
        <v>33904</v>
      </c>
      <c r="P334" s="164">
        <v>684</v>
      </c>
      <c r="Q334" s="164">
        <v>1764</v>
      </c>
      <c r="AA334" s="168">
        <v>36352</v>
      </c>
      <c r="AC334" s="164" t="s">
        <v>1184</v>
      </c>
      <c r="AD334" s="164" t="s">
        <v>1529</v>
      </c>
      <c r="AE334" s="164" t="s">
        <v>1185</v>
      </c>
      <c r="AG334" s="164" t="s">
        <v>94</v>
      </c>
      <c r="AH334" s="164" t="s">
        <v>69</v>
      </c>
      <c r="AI334" s="164" t="s">
        <v>83</v>
      </c>
      <c r="AJ334" s="164" t="s">
        <v>269</v>
      </c>
      <c r="AK334" s="164">
        <v>57032</v>
      </c>
      <c r="AL334" s="170">
        <v>0</v>
      </c>
      <c r="AM334" s="169">
        <f t="shared" si="12"/>
        <v>0</v>
      </c>
      <c r="AN334" s="169">
        <f t="shared" si="13"/>
        <v>0</v>
      </c>
      <c r="AO334" s="164">
        <v>0</v>
      </c>
      <c r="AP334" s="164">
        <v>0</v>
      </c>
      <c r="AQ334" s="164">
        <v>0</v>
      </c>
      <c r="AR334" s="164">
        <v>0</v>
      </c>
      <c r="AS334" s="164"/>
    </row>
    <row r="335" spans="1:45" ht="15" hidden="1" x14ac:dyDescent="0.2">
      <c r="A335" s="164" t="s">
        <v>3048</v>
      </c>
      <c r="B335" s="164">
        <v>1714</v>
      </c>
      <c r="C335" s="164" t="s">
        <v>3121</v>
      </c>
      <c r="D335" s="164">
        <v>100000</v>
      </c>
      <c r="E335" s="164" t="s">
        <v>57</v>
      </c>
      <c r="F335" s="164">
        <v>171411</v>
      </c>
      <c r="G335" s="164" t="s">
        <v>1256</v>
      </c>
      <c r="H335" s="164" t="s">
        <v>449</v>
      </c>
      <c r="I335" s="164" t="s">
        <v>83</v>
      </c>
      <c r="J335" s="164" t="s">
        <v>61</v>
      </c>
      <c r="K335" s="164" t="s">
        <v>83</v>
      </c>
      <c r="L335" s="164">
        <v>57033</v>
      </c>
      <c r="M335" s="164" t="s">
        <v>3698</v>
      </c>
      <c r="N335" s="164">
        <v>4</v>
      </c>
      <c r="O335" s="164">
        <v>330215</v>
      </c>
      <c r="P335" s="164">
        <v>76444</v>
      </c>
      <c r="Q335" s="164">
        <v>39315</v>
      </c>
      <c r="R335" s="164">
        <v>2700</v>
      </c>
      <c r="T335" s="164">
        <v>5200</v>
      </c>
      <c r="U335" s="164">
        <v>3100</v>
      </c>
      <c r="AA335" s="168">
        <v>456974</v>
      </c>
      <c r="AB335" s="167">
        <v>231060</v>
      </c>
      <c r="AC335" s="164" t="s">
        <v>3699</v>
      </c>
      <c r="AD335" s="164" t="s">
        <v>3700</v>
      </c>
      <c r="AE335" s="164" t="s">
        <v>3701</v>
      </c>
      <c r="AG335" s="164" t="s">
        <v>67</v>
      </c>
      <c r="AH335" s="164" t="s">
        <v>3702</v>
      </c>
      <c r="AI335" s="164" t="s">
        <v>70</v>
      </c>
      <c r="AJ335" s="164" t="s">
        <v>177</v>
      </c>
      <c r="AK335" s="164" t="e">
        <v>#N/A</v>
      </c>
      <c r="AL335" s="170">
        <v>0</v>
      </c>
      <c r="AM335" s="169">
        <f t="shared" si="12"/>
        <v>0</v>
      </c>
      <c r="AN335" s="169">
        <f t="shared" si="13"/>
        <v>0</v>
      </c>
      <c r="AO335" s="164" t="s">
        <v>69</v>
      </c>
      <c r="AP335" s="164" t="s">
        <v>69</v>
      </c>
      <c r="AQ335" s="164" t="s">
        <v>69</v>
      </c>
      <c r="AR335" s="164">
        <v>0</v>
      </c>
      <c r="AS335" s="164"/>
    </row>
    <row r="336" spans="1:45" ht="15" hidden="1" x14ac:dyDescent="0.2">
      <c r="A336" s="164" t="s">
        <v>3063</v>
      </c>
      <c r="B336" s="164">
        <v>1314</v>
      </c>
      <c r="C336" s="164" t="s">
        <v>261</v>
      </c>
      <c r="D336" s="164">
        <v>100000</v>
      </c>
      <c r="E336" s="164" t="s">
        <v>57</v>
      </c>
      <c r="F336" s="164">
        <v>1314</v>
      </c>
      <c r="G336" s="164" t="s">
        <v>261</v>
      </c>
      <c r="H336" s="164" t="s">
        <v>245</v>
      </c>
      <c r="I336" s="164" t="s">
        <v>60</v>
      </c>
      <c r="J336" s="164" t="s">
        <v>262</v>
      </c>
      <c r="K336" s="164" t="s">
        <v>263</v>
      </c>
      <c r="L336" s="164">
        <v>57034</v>
      </c>
      <c r="M336" s="164" t="s">
        <v>3703</v>
      </c>
      <c r="T336" s="164">
        <v>500000</v>
      </c>
      <c r="AA336" s="168">
        <v>500000</v>
      </c>
      <c r="AB336" s="171"/>
      <c r="AC336" s="164" t="s">
        <v>3704</v>
      </c>
      <c r="AD336" s="164" t="s">
        <v>3705</v>
      </c>
      <c r="AE336" s="164" t="s">
        <v>3706</v>
      </c>
      <c r="AG336" s="164" t="s">
        <v>67</v>
      </c>
      <c r="AH336" s="164" t="s">
        <v>3707</v>
      </c>
      <c r="AI336" s="164" t="s">
        <v>179</v>
      </c>
      <c r="AJ336" s="164" t="s">
        <v>177</v>
      </c>
      <c r="AK336" s="164" t="e">
        <v>#N/A</v>
      </c>
      <c r="AL336" s="170">
        <v>1</v>
      </c>
      <c r="AM336" s="169">
        <f t="shared" si="12"/>
        <v>500000</v>
      </c>
      <c r="AN336" s="169">
        <f t="shared" si="13"/>
        <v>0</v>
      </c>
      <c r="AO336" s="164" t="s">
        <v>79</v>
      </c>
      <c r="AP336" s="164">
        <v>3.3</v>
      </c>
      <c r="AQ336" s="164" t="s">
        <v>81</v>
      </c>
      <c r="AR336" s="164">
        <v>0</v>
      </c>
      <c r="AS336" s="164"/>
    </row>
    <row r="337" spans="1:45" ht="15" hidden="1" x14ac:dyDescent="0.2">
      <c r="A337" s="164" t="s">
        <v>3063</v>
      </c>
      <c r="B337" s="164">
        <v>1314</v>
      </c>
      <c r="C337" s="164" t="s">
        <v>261</v>
      </c>
      <c r="D337" s="164">
        <v>100000</v>
      </c>
      <c r="E337" s="164" t="s">
        <v>57</v>
      </c>
      <c r="F337" s="164">
        <v>1314</v>
      </c>
      <c r="G337" s="164" t="s">
        <v>261</v>
      </c>
      <c r="H337" s="164" t="s">
        <v>335</v>
      </c>
      <c r="I337" s="164" t="s">
        <v>60</v>
      </c>
      <c r="J337" s="164" t="s">
        <v>262</v>
      </c>
      <c r="K337" s="164" t="s">
        <v>263</v>
      </c>
      <c r="L337" s="164">
        <v>57035</v>
      </c>
      <c r="M337" s="164" t="s">
        <v>1186</v>
      </c>
      <c r="T337" s="164">
        <v>648160</v>
      </c>
      <c r="AA337" s="164">
        <v>648160</v>
      </c>
      <c r="AB337" s="164">
        <v>648160</v>
      </c>
      <c r="AC337" s="164" t="s">
        <v>1187</v>
      </c>
      <c r="AD337" s="164" t="s">
        <v>266</v>
      </c>
      <c r="AE337" s="164" t="s">
        <v>1188</v>
      </c>
      <c r="AG337" s="164" t="s">
        <v>67</v>
      </c>
      <c r="AH337" s="164" t="s">
        <v>1189</v>
      </c>
      <c r="AI337" s="164" t="s">
        <v>179</v>
      </c>
      <c r="AJ337" s="164" t="s">
        <v>269</v>
      </c>
      <c r="AK337" s="164">
        <v>57035</v>
      </c>
      <c r="AL337" s="170">
        <v>1</v>
      </c>
      <c r="AM337" s="169">
        <f t="shared" si="12"/>
        <v>648160</v>
      </c>
      <c r="AN337" s="169">
        <f t="shared" si="13"/>
        <v>648160</v>
      </c>
      <c r="AO337" s="164" t="s">
        <v>79</v>
      </c>
      <c r="AP337" s="164">
        <v>3.3</v>
      </c>
      <c r="AQ337" s="164" t="s">
        <v>81</v>
      </c>
      <c r="AR337" s="164">
        <v>0</v>
      </c>
      <c r="AS337" s="164"/>
    </row>
    <row r="338" spans="1:45" ht="15" hidden="1" x14ac:dyDescent="0.2">
      <c r="A338" s="164" t="s">
        <v>3063</v>
      </c>
      <c r="B338" s="164">
        <v>1314</v>
      </c>
      <c r="C338" s="164" t="s">
        <v>261</v>
      </c>
      <c r="D338" s="164">
        <v>100000</v>
      </c>
      <c r="E338" s="164" t="s">
        <v>57</v>
      </c>
      <c r="F338" s="164">
        <v>1314</v>
      </c>
      <c r="G338" s="164" t="s">
        <v>261</v>
      </c>
      <c r="H338" s="164" t="s">
        <v>465</v>
      </c>
      <c r="I338" s="164" t="s">
        <v>60</v>
      </c>
      <c r="J338" s="164" t="s">
        <v>262</v>
      </c>
      <c r="K338" s="164" t="s">
        <v>263</v>
      </c>
      <c r="L338" s="164">
        <v>57036</v>
      </c>
      <c r="M338" s="164" t="s">
        <v>3708</v>
      </c>
      <c r="T338" s="164">
        <v>137660</v>
      </c>
      <c r="AA338" s="168">
        <v>137660</v>
      </c>
      <c r="AC338" s="164" t="s">
        <v>3709</v>
      </c>
      <c r="AD338" s="164" t="s">
        <v>3710</v>
      </c>
      <c r="AE338" s="164" t="s">
        <v>3711</v>
      </c>
      <c r="AG338" s="164" t="s">
        <v>67</v>
      </c>
      <c r="AH338" s="164" t="s">
        <v>3712</v>
      </c>
      <c r="AI338" s="164" t="s">
        <v>179</v>
      </c>
      <c r="AJ338" s="164" t="s">
        <v>177</v>
      </c>
      <c r="AK338" s="164" t="e">
        <v>#N/A</v>
      </c>
      <c r="AL338" s="170">
        <v>1</v>
      </c>
      <c r="AM338" s="169">
        <f t="shared" si="12"/>
        <v>137660</v>
      </c>
      <c r="AN338" s="169">
        <f t="shared" si="13"/>
        <v>0</v>
      </c>
      <c r="AO338" s="164" t="s">
        <v>79</v>
      </c>
      <c r="AP338" s="164">
        <v>3.3</v>
      </c>
      <c r="AQ338" s="164" t="s">
        <v>81</v>
      </c>
      <c r="AR338" s="164">
        <v>0</v>
      </c>
      <c r="AS338" s="164"/>
    </row>
    <row r="339" spans="1:45" ht="15" hidden="1" x14ac:dyDescent="0.2">
      <c r="A339" s="164" t="s">
        <v>3063</v>
      </c>
      <c r="B339" s="164">
        <v>1314</v>
      </c>
      <c r="C339" s="164" t="s">
        <v>261</v>
      </c>
      <c r="D339" s="164">
        <v>100000</v>
      </c>
      <c r="E339" s="164" t="s">
        <v>57</v>
      </c>
      <c r="F339" s="164">
        <v>1314</v>
      </c>
      <c r="G339" s="164" t="s">
        <v>261</v>
      </c>
      <c r="H339" s="164" t="s">
        <v>293</v>
      </c>
      <c r="I339" s="164" t="s">
        <v>60</v>
      </c>
      <c r="J339" s="164" t="s">
        <v>262</v>
      </c>
      <c r="K339" s="164" t="s">
        <v>263</v>
      </c>
      <c r="L339" s="164">
        <v>57037</v>
      </c>
      <c r="M339" s="164" t="s">
        <v>3713</v>
      </c>
      <c r="S339" s="164">
        <v>25000</v>
      </c>
      <c r="AA339" s="168">
        <v>25000</v>
      </c>
      <c r="AC339" s="164" t="s">
        <v>3714</v>
      </c>
      <c r="AD339" s="164" t="s">
        <v>3715</v>
      </c>
      <c r="AE339" s="164" t="s">
        <v>3716</v>
      </c>
      <c r="AG339" s="164" t="s">
        <v>67</v>
      </c>
      <c r="AH339" s="164" t="s">
        <v>3717</v>
      </c>
      <c r="AI339" s="164" t="s">
        <v>179</v>
      </c>
      <c r="AJ339" s="164" t="s">
        <v>177</v>
      </c>
      <c r="AK339" s="164" t="e">
        <v>#N/A</v>
      </c>
      <c r="AL339" s="170">
        <v>1</v>
      </c>
      <c r="AM339" s="169">
        <f t="shared" si="12"/>
        <v>25000</v>
      </c>
      <c r="AN339" s="169">
        <f t="shared" si="13"/>
        <v>0</v>
      </c>
      <c r="AO339" s="164" t="s">
        <v>79</v>
      </c>
      <c r="AP339" s="164">
        <v>3.3</v>
      </c>
      <c r="AQ339" s="164" t="s">
        <v>81</v>
      </c>
      <c r="AR339" s="164">
        <v>0</v>
      </c>
      <c r="AS339" s="164"/>
    </row>
    <row r="340" spans="1:45" ht="15" hidden="1" x14ac:dyDescent="0.2">
      <c r="A340" s="164" t="s">
        <v>3063</v>
      </c>
      <c r="B340" s="164">
        <v>1314</v>
      </c>
      <c r="C340" s="164" t="s">
        <v>261</v>
      </c>
      <c r="D340" s="164">
        <v>100000</v>
      </c>
      <c r="E340" s="164" t="s">
        <v>57</v>
      </c>
      <c r="F340" s="164">
        <v>1314</v>
      </c>
      <c r="G340" s="164" t="s">
        <v>261</v>
      </c>
      <c r="H340" s="164" t="s">
        <v>103</v>
      </c>
      <c r="I340" s="164" t="s">
        <v>83</v>
      </c>
      <c r="J340" s="164" t="s">
        <v>61</v>
      </c>
      <c r="K340" s="164" t="s">
        <v>284</v>
      </c>
      <c r="L340" s="164">
        <v>57038</v>
      </c>
      <c r="M340" s="164" t="s">
        <v>1190</v>
      </c>
      <c r="Z340" s="164">
        <v>250000</v>
      </c>
      <c r="AA340" s="164">
        <v>250000</v>
      </c>
      <c r="AB340" s="164"/>
      <c r="AC340" s="164" t="s">
        <v>1191</v>
      </c>
      <c r="AD340" s="164" t="s">
        <v>1192</v>
      </c>
      <c r="AE340" s="164" t="s">
        <v>1193</v>
      </c>
      <c r="AG340" s="164" t="s">
        <v>94</v>
      </c>
      <c r="AH340" s="164" t="s">
        <v>69</v>
      </c>
      <c r="AI340" s="164" t="s">
        <v>83</v>
      </c>
      <c r="AJ340" s="164" t="s">
        <v>269</v>
      </c>
      <c r="AK340" s="164">
        <v>57038</v>
      </c>
      <c r="AL340" s="170">
        <v>0</v>
      </c>
      <c r="AM340" s="169">
        <f t="shared" si="12"/>
        <v>0</v>
      </c>
      <c r="AN340" s="169">
        <f t="shared" si="13"/>
        <v>0</v>
      </c>
      <c r="AO340" s="164" t="s">
        <v>69</v>
      </c>
      <c r="AP340" s="164" t="s">
        <v>69</v>
      </c>
      <c r="AQ340" s="164" t="s">
        <v>69</v>
      </c>
      <c r="AR340" s="164">
        <v>0</v>
      </c>
      <c r="AS340" s="164"/>
    </row>
    <row r="341" spans="1:45" ht="15" hidden="1" x14ac:dyDescent="0.2">
      <c r="A341" s="164" t="s">
        <v>3063</v>
      </c>
      <c r="B341" s="164">
        <v>1314</v>
      </c>
      <c r="C341" s="164" t="s">
        <v>261</v>
      </c>
      <c r="D341" s="164">
        <v>100000</v>
      </c>
      <c r="E341" s="164" t="s">
        <v>57</v>
      </c>
      <c r="F341" s="164">
        <v>1314</v>
      </c>
      <c r="G341" s="164" t="s">
        <v>261</v>
      </c>
      <c r="H341" s="164" t="s">
        <v>72</v>
      </c>
      <c r="I341" s="164" t="s">
        <v>60</v>
      </c>
      <c r="J341" s="164" t="s">
        <v>262</v>
      </c>
      <c r="K341" s="164" t="s">
        <v>263</v>
      </c>
      <c r="L341" s="164">
        <v>57039</v>
      </c>
      <c r="M341" s="164" t="s">
        <v>1194</v>
      </c>
      <c r="T341" s="164">
        <v>19000</v>
      </c>
      <c r="AA341" s="164">
        <v>19000</v>
      </c>
      <c r="AB341" s="164"/>
      <c r="AC341" s="164" t="s">
        <v>1195</v>
      </c>
      <c r="AD341" s="164" t="s">
        <v>266</v>
      </c>
      <c r="AE341" s="164" t="s">
        <v>1196</v>
      </c>
      <c r="AG341" s="164" t="s">
        <v>67</v>
      </c>
      <c r="AH341" s="164" t="s">
        <v>1197</v>
      </c>
      <c r="AI341" s="164" t="s">
        <v>179</v>
      </c>
      <c r="AJ341" s="164" t="s">
        <v>269</v>
      </c>
      <c r="AK341" s="164">
        <v>57039</v>
      </c>
      <c r="AL341" s="170">
        <v>1</v>
      </c>
      <c r="AM341" s="169">
        <f t="shared" si="12"/>
        <v>19000</v>
      </c>
      <c r="AN341" s="169">
        <f t="shared" si="13"/>
        <v>0</v>
      </c>
      <c r="AO341" s="164" t="s">
        <v>79</v>
      </c>
      <c r="AP341" s="164">
        <v>3.3</v>
      </c>
      <c r="AQ341" s="164" t="s">
        <v>81</v>
      </c>
      <c r="AR341" s="164">
        <v>0</v>
      </c>
      <c r="AS341" s="164"/>
    </row>
    <row r="342" spans="1:45" ht="15" hidden="1" x14ac:dyDescent="0.2">
      <c r="A342" s="164" t="s">
        <v>3048</v>
      </c>
      <c r="B342" s="164">
        <v>1714</v>
      </c>
      <c r="C342" s="164" t="s">
        <v>3121</v>
      </c>
      <c r="D342" s="164">
        <v>100000</v>
      </c>
      <c r="E342" s="164" t="s">
        <v>57</v>
      </c>
      <c r="F342" s="164">
        <v>171411</v>
      </c>
      <c r="G342" s="164" t="s">
        <v>1256</v>
      </c>
      <c r="H342" s="164" t="s">
        <v>59</v>
      </c>
      <c r="I342" s="164" t="s">
        <v>60</v>
      </c>
      <c r="J342" s="164" t="s">
        <v>61</v>
      </c>
      <c r="K342" s="164" t="s">
        <v>83</v>
      </c>
      <c r="L342" s="164">
        <v>57040</v>
      </c>
      <c r="M342" s="164" t="s">
        <v>3718</v>
      </c>
      <c r="S342" s="164">
        <v>11500</v>
      </c>
      <c r="AA342" s="168">
        <v>11500</v>
      </c>
      <c r="AC342" s="164" t="s">
        <v>3719</v>
      </c>
      <c r="AD342" s="164" t="s">
        <v>3720</v>
      </c>
      <c r="AE342" s="164" t="s">
        <v>3721</v>
      </c>
      <c r="AG342" s="164" t="s">
        <v>67</v>
      </c>
      <c r="AH342" s="164" t="s">
        <v>3722</v>
      </c>
      <c r="AI342" s="164" t="s">
        <v>70</v>
      </c>
      <c r="AJ342" s="164" t="s">
        <v>177</v>
      </c>
      <c r="AK342" s="164" t="e">
        <v>#N/A</v>
      </c>
      <c r="AL342" s="170">
        <v>1</v>
      </c>
      <c r="AM342" s="169">
        <f t="shared" si="12"/>
        <v>11500</v>
      </c>
      <c r="AN342" s="169">
        <f t="shared" si="13"/>
        <v>0</v>
      </c>
      <c r="AO342" s="164" t="s">
        <v>79</v>
      </c>
      <c r="AP342" s="164" t="s">
        <v>1255</v>
      </c>
      <c r="AQ342" s="164" t="s">
        <v>81</v>
      </c>
      <c r="AR342" s="164">
        <v>0</v>
      </c>
      <c r="AS342" s="164"/>
    </row>
    <row r="343" spans="1:45" ht="15" hidden="1" x14ac:dyDescent="0.2">
      <c r="A343" s="164" t="s">
        <v>3063</v>
      </c>
      <c r="B343" s="164">
        <v>1314</v>
      </c>
      <c r="C343" s="164" t="s">
        <v>261</v>
      </c>
      <c r="D343" s="164">
        <v>100000</v>
      </c>
      <c r="E343" s="164" t="s">
        <v>57</v>
      </c>
      <c r="F343" s="164">
        <v>1314</v>
      </c>
      <c r="G343" s="164" t="s">
        <v>261</v>
      </c>
      <c r="H343" s="164" t="s">
        <v>126</v>
      </c>
      <c r="I343" s="164" t="s">
        <v>60</v>
      </c>
      <c r="J343" s="164" t="s">
        <v>262</v>
      </c>
      <c r="K343" s="164" t="s">
        <v>263</v>
      </c>
      <c r="L343" s="164">
        <v>57041</v>
      </c>
      <c r="M343" s="164" t="s">
        <v>1198</v>
      </c>
      <c r="N343" s="164">
        <v>1</v>
      </c>
      <c r="O343" s="164">
        <v>135000</v>
      </c>
      <c r="P343" s="164">
        <v>26971</v>
      </c>
      <c r="Q343" s="164">
        <v>11246</v>
      </c>
      <c r="T343" s="164">
        <v>5000</v>
      </c>
      <c r="AA343" s="164">
        <v>178217</v>
      </c>
      <c r="AB343" s="164"/>
      <c r="AC343" s="164" t="s">
        <v>1199</v>
      </c>
      <c r="AD343" s="164" t="s">
        <v>266</v>
      </c>
      <c r="AE343" s="164" t="s">
        <v>1200</v>
      </c>
      <c r="AG343" s="164" t="s">
        <v>67</v>
      </c>
      <c r="AH343" s="164" t="s">
        <v>1201</v>
      </c>
      <c r="AI343" s="164" t="s">
        <v>179</v>
      </c>
      <c r="AJ343" s="164" t="s">
        <v>269</v>
      </c>
      <c r="AK343" s="164">
        <v>57041</v>
      </c>
      <c r="AL343" s="170">
        <v>1</v>
      </c>
      <c r="AM343" s="169">
        <f t="shared" si="12"/>
        <v>178217</v>
      </c>
      <c r="AN343" s="169">
        <f t="shared" si="13"/>
        <v>0</v>
      </c>
      <c r="AO343" s="164" t="s">
        <v>79</v>
      </c>
      <c r="AP343" s="164">
        <v>3.3</v>
      </c>
      <c r="AQ343" s="164" t="s">
        <v>81</v>
      </c>
      <c r="AR343" s="164">
        <v>0</v>
      </c>
      <c r="AS343" s="164"/>
    </row>
    <row r="344" spans="1:45" ht="15" hidden="1" x14ac:dyDescent="0.2">
      <c r="A344" s="164" t="s">
        <v>3063</v>
      </c>
      <c r="B344" s="164">
        <v>1314</v>
      </c>
      <c r="C344" s="164" t="s">
        <v>261</v>
      </c>
      <c r="D344" s="164">
        <v>100000</v>
      </c>
      <c r="E344" s="164" t="s">
        <v>57</v>
      </c>
      <c r="F344" s="164">
        <v>1314</v>
      </c>
      <c r="G344" s="164" t="s">
        <v>261</v>
      </c>
      <c r="H344" s="164" t="s">
        <v>449</v>
      </c>
      <c r="I344" s="164" t="s">
        <v>60</v>
      </c>
      <c r="J344" s="164" t="s">
        <v>262</v>
      </c>
      <c r="K344" s="164" t="s">
        <v>263</v>
      </c>
      <c r="L344" s="164">
        <v>57042</v>
      </c>
      <c r="M344" s="164" t="s">
        <v>3723</v>
      </c>
      <c r="N344" s="164">
        <v>1</v>
      </c>
      <c r="O344" s="164">
        <v>135000</v>
      </c>
      <c r="P344" s="164">
        <v>23159</v>
      </c>
      <c r="Q344" s="164">
        <v>11246</v>
      </c>
      <c r="T344" s="164">
        <v>5000</v>
      </c>
      <c r="AA344" s="168">
        <v>174405</v>
      </c>
      <c r="AC344" s="164" t="s">
        <v>3724</v>
      </c>
      <c r="AD344" s="164" t="s">
        <v>3725</v>
      </c>
      <c r="AE344" s="164" t="s">
        <v>3726</v>
      </c>
      <c r="AG344" s="164" t="s">
        <v>67</v>
      </c>
      <c r="AH344" s="164" t="s">
        <v>3727</v>
      </c>
      <c r="AI344" s="164" t="s">
        <v>179</v>
      </c>
      <c r="AJ344" s="164" t="s">
        <v>177</v>
      </c>
      <c r="AK344" s="164" t="e">
        <v>#N/A</v>
      </c>
      <c r="AL344" s="170">
        <v>1</v>
      </c>
      <c r="AM344" s="169">
        <f t="shared" si="12"/>
        <v>174405</v>
      </c>
      <c r="AN344" s="169">
        <f t="shared" si="13"/>
        <v>0</v>
      </c>
      <c r="AO344" s="164" t="s">
        <v>79</v>
      </c>
      <c r="AP344" s="164">
        <v>3.3</v>
      </c>
      <c r="AQ344" s="164" t="s">
        <v>81</v>
      </c>
      <c r="AR344" s="164">
        <v>0</v>
      </c>
      <c r="AS344" s="164"/>
    </row>
    <row r="345" spans="1:45" ht="15" hidden="1" x14ac:dyDescent="0.2">
      <c r="A345" s="164" t="s">
        <v>3063</v>
      </c>
      <c r="B345" s="164">
        <v>1314</v>
      </c>
      <c r="C345" s="164" t="s">
        <v>261</v>
      </c>
      <c r="D345" s="164">
        <v>200448</v>
      </c>
      <c r="E345" s="164" t="s">
        <v>1144</v>
      </c>
      <c r="F345" s="164">
        <v>1314</v>
      </c>
      <c r="G345" s="164" t="s">
        <v>261</v>
      </c>
      <c r="H345" s="164" t="s">
        <v>126</v>
      </c>
      <c r="I345" s="164" t="s">
        <v>83</v>
      </c>
      <c r="J345" s="164" t="s">
        <v>89</v>
      </c>
      <c r="K345" s="164" t="s">
        <v>83</v>
      </c>
      <c r="L345" s="164">
        <v>57043</v>
      </c>
      <c r="M345" s="164" t="s">
        <v>1202</v>
      </c>
      <c r="AB345" s="167">
        <v>50117</v>
      </c>
      <c r="AC345" s="164" t="s">
        <v>1203</v>
      </c>
      <c r="AD345" s="164" t="s">
        <v>1204</v>
      </c>
      <c r="AE345" s="164" t="s">
        <v>1205</v>
      </c>
      <c r="AG345" s="164" t="s">
        <v>94</v>
      </c>
      <c r="AH345" s="164" t="s">
        <v>69</v>
      </c>
      <c r="AI345" s="164" t="s">
        <v>83</v>
      </c>
      <c r="AJ345" s="164" t="s">
        <v>269</v>
      </c>
      <c r="AK345" s="164">
        <v>57043</v>
      </c>
      <c r="AL345" s="170">
        <v>0</v>
      </c>
      <c r="AM345" s="169">
        <f t="shared" si="12"/>
        <v>0</v>
      </c>
      <c r="AN345" s="169">
        <f t="shared" si="13"/>
        <v>0</v>
      </c>
      <c r="AO345" s="164">
        <v>0</v>
      </c>
      <c r="AP345" s="164">
        <v>0</v>
      </c>
      <c r="AQ345" s="164">
        <v>0</v>
      </c>
      <c r="AR345" s="164">
        <v>0</v>
      </c>
      <c r="AS345" s="164"/>
    </row>
    <row r="346" spans="1:45" ht="15" hidden="1" x14ac:dyDescent="0.2">
      <c r="A346" s="164" t="s">
        <v>3048</v>
      </c>
      <c r="B346" s="164">
        <v>1714</v>
      </c>
      <c r="C346" s="164" t="s">
        <v>3121</v>
      </c>
      <c r="D346" s="164">
        <v>100000</v>
      </c>
      <c r="E346" s="164" t="s">
        <v>57</v>
      </c>
      <c r="F346" s="164">
        <v>171411</v>
      </c>
      <c r="G346" s="164" t="s">
        <v>1256</v>
      </c>
      <c r="H346" s="164" t="s">
        <v>245</v>
      </c>
      <c r="I346" s="164" t="s">
        <v>60</v>
      </c>
      <c r="J346" s="164" t="s">
        <v>61</v>
      </c>
      <c r="K346" s="164" t="s">
        <v>83</v>
      </c>
      <c r="L346" s="164">
        <v>57044</v>
      </c>
      <c r="M346" s="164" t="s">
        <v>3728</v>
      </c>
      <c r="S346" s="164">
        <v>11500</v>
      </c>
      <c r="AA346" s="168">
        <v>11500</v>
      </c>
      <c r="AC346" s="164" t="s">
        <v>3729</v>
      </c>
      <c r="AD346" s="164" t="s">
        <v>3730</v>
      </c>
      <c r="AE346" s="164" t="s">
        <v>3731</v>
      </c>
      <c r="AG346" s="164" t="s">
        <v>67</v>
      </c>
      <c r="AH346" s="164" t="s">
        <v>3722</v>
      </c>
      <c r="AI346" s="164" t="s">
        <v>70</v>
      </c>
      <c r="AJ346" s="164" t="s">
        <v>177</v>
      </c>
      <c r="AK346" s="164" t="e">
        <v>#N/A</v>
      </c>
      <c r="AL346" s="170">
        <v>1</v>
      </c>
      <c r="AM346" s="169">
        <f t="shared" si="12"/>
        <v>11500</v>
      </c>
      <c r="AN346" s="169">
        <f t="shared" si="13"/>
        <v>0</v>
      </c>
      <c r="AO346" s="164" t="s">
        <v>79</v>
      </c>
      <c r="AP346" s="164" t="s">
        <v>1255</v>
      </c>
      <c r="AQ346" s="164" t="s">
        <v>81</v>
      </c>
      <c r="AR346" s="164">
        <v>0</v>
      </c>
      <c r="AS346" s="164"/>
    </row>
    <row r="347" spans="1:45" ht="15" hidden="1" x14ac:dyDescent="0.2">
      <c r="A347" s="164" t="s">
        <v>3063</v>
      </c>
      <c r="B347" s="164">
        <v>1314</v>
      </c>
      <c r="C347" s="164" t="s">
        <v>261</v>
      </c>
      <c r="D347" s="164">
        <v>200308</v>
      </c>
      <c r="E347" s="164" t="s">
        <v>1206</v>
      </c>
      <c r="F347" s="164">
        <v>1314</v>
      </c>
      <c r="G347" s="164" t="s">
        <v>261</v>
      </c>
      <c r="H347" s="164" t="s">
        <v>103</v>
      </c>
      <c r="I347" s="164" t="s">
        <v>83</v>
      </c>
      <c r="J347" s="164" t="s">
        <v>61</v>
      </c>
      <c r="K347" s="164" t="s">
        <v>83</v>
      </c>
      <c r="L347" s="164">
        <v>57045</v>
      </c>
      <c r="M347" s="164" t="s">
        <v>1212</v>
      </c>
      <c r="O347" s="164">
        <v>121340</v>
      </c>
      <c r="P347" s="164">
        <v>-68074</v>
      </c>
      <c r="Q347" s="164">
        <v>-15907</v>
      </c>
      <c r="AA347" s="164">
        <v>37359</v>
      </c>
      <c r="AB347" s="165"/>
      <c r="AC347" s="164" t="s">
        <v>1208</v>
      </c>
      <c r="AD347" s="164" t="s">
        <v>3732</v>
      </c>
      <c r="AE347" s="164" t="s">
        <v>3733</v>
      </c>
      <c r="AG347" s="164" t="s">
        <v>67</v>
      </c>
      <c r="AH347" s="164" t="s">
        <v>1211</v>
      </c>
      <c r="AI347" s="164" t="s">
        <v>83</v>
      </c>
      <c r="AJ347" s="164" t="s">
        <v>269</v>
      </c>
      <c r="AK347" s="164">
        <v>57045</v>
      </c>
      <c r="AL347" s="170">
        <v>0</v>
      </c>
      <c r="AM347" s="169">
        <f t="shared" si="12"/>
        <v>0</v>
      </c>
      <c r="AN347" s="169">
        <f t="shared" si="13"/>
        <v>0</v>
      </c>
      <c r="AO347" s="164" t="s">
        <v>69</v>
      </c>
      <c r="AP347" s="164" t="s">
        <v>69</v>
      </c>
      <c r="AQ347" s="164" t="s">
        <v>69</v>
      </c>
      <c r="AR347" s="164">
        <v>0</v>
      </c>
      <c r="AS347" s="164"/>
    </row>
    <row r="348" spans="1:45" ht="15" hidden="1" x14ac:dyDescent="0.2">
      <c r="A348" s="164" t="s">
        <v>3048</v>
      </c>
      <c r="B348" s="164">
        <v>1714</v>
      </c>
      <c r="C348" s="164" t="s">
        <v>3121</v>
      </c>
      <c r="D348" s="164">
        <v>100000</v>
      </c>
      <c r="E348" s="164" t="s">
        <v>57</v>
      </c>
      <c r="F348" s="164">
        <v>171411</v>
      </c>
      <c r="G348" s="164" t="s">
        <v>1256</v>
      </c>
      <c r="H348" s="164" t="s">
        <v>485</v>
      </c>
      <c r="I348" s="164" t="s">
        <v>60</v>
      </c>
      <c r="J348" s="164" t="s">
        <v>61</v>
      </c>
      <c r="K348" s="164" t="s">
        <v>83</v>
      </c>
      <c r="L348" s="164">
        <v>57048</v>
      </c>
      <c r="M348" s="164" t="s">
        <v>3734</v>
      </c>
      <c r="N348" s="164">
        <v>1</v>
      </c>
      <c r="O348" s="164">
        <v>172209</v>
      </c>
      <c r="P348" s="164">
        <v>27524</v>
      </c>
      <c r="Q348" s="164">
        <v>12250</v>
      </c>
      <c r="AA348" s="168">
        <v>211983</v>
      </c>
      <c r="AC348" s="164" t="s">
        <v>3735</v>
      </c>
      <c r="AD348" s="164" t="s">
        <v>3736</v>
      </c>
      <c r="AE348" s="164" t="s">
        <v>3737</v>
      </c>
      <c r="AG348" s="164" t="s">
        <v>67</v>
      </c>
      <c r="AH348" s="164" t="s">
        <v>3738</v>
      </c>
      <c r="AI348" s="164" t="s">
        <v>70</v>
      </c>
      <c r="AJ348" s="164" t="s">
        <v>177</v>
      </c>
      <c r="AK348" s="164" t="e">
        <v>#N/A</v>
      </c>
      <c r="AL348" s="170">
        <v>0.1</v>
      </c>
      <c r="AM348" s="169">
        <f t="shared" si="12"/>
        <v>21198.300000000003</v>
      </c>
      <c r="AN348" s="169">
        <f t="shared" si="13"/>
        <v>0</v>
      </c>
      <c r="AO348" s="164" t="s">
        <v>382</v>
      </c>
      <c r="AP348" s="164" t="s">
        <v>382</v>
      </c>
      <c r="AQ348" s="164" t="s">
        <v>156</v>
      </c>
      <c r="AR348" s="164">
        <v>0</v>
      </c>
      <c r="AS348" s="164"/>
    </row>
    <row r="349" spans="1:45" ht="15" hidden="1" x14ac:dyDescent="0.2">
      <c r="A349" s="164" t="s">
        <v>3063</v>
      </c>
      <c r="B349" s="164">
        <v>1314</v>
      </c>
      <c r="C349" s="164" t="s">
        <v>261</v>
      </c>
      <c r="D349" s="164">
        <v>200308</v>
      </c>
      <c r="E349" s="164" t="s">
        <v>1206</v>
      </c>
      <c r="F349" s="164">
        <v>1314</v>
      </c>
      <c r="G349" s="164" t="s">
        <v>261</v>
      </c>
      <c r="H349" s="164" t="s">
        <v>238</v>
      </c>
      <c r="I349" s="164" t="s">
        <v>83</v>
      </c>
      <c r="J349" s="164" t="s">
        <v>160</v>
      </c>
      <c r="K349" s="164" t="s">
        <v>284</v>
      </c>
      <c r="L349" s="164">
        <v>57049</v>
      </c>
      <c r="M349" s="164" t="s">
        <v>1213</v>
      </c>
      <c r="S349" s="164">
        <v>1015000</v>
      </c>
      <c r="AA349" s="164">
        <v>1015000</v>
      </c>
      <c r="AB349" s="165"/>
      <c r="AC349" s="164" t="s">
        <v>1214</v>
      </c>
      <c r="AD349" s="164" t="s">
        <v>1215</v>
      </c>
      <c r="AE349" s="164" t="s">
        <v>1216</v>
      </c>
      <c r="AG349" s="164" t="s">
        <v>94</v>
      </c>
      <c r="AH349" s="164" t="s">
        <v>69</v>
      </c>
      <c r="AI349" s="164" t="s">
        <v>83</v>
      </c>
      <c r="AJ349" s="164" t="s">
        <v>269</v>
      </c>
      <c r="AK349" s="164">
        <v>57049</v>
      </c>
      <c r="AL349" s="170">
        <v>0</v>
      </c>
      <c r="AM349" s="169">
        <f t="shared" si="12"/>
        <v>0</v>
      </c>
      <c r="AN349" s="169">
        <f t="shared" si="13"/>
        <v>0</v>
      </c>
      <c r="AO349" s="164" t="s">
        <v>69</v>
      </c>
      <c r="AP349" s="164" t="s">
        <v>69</v>
      </c>
      <c r="AQ349" s="164" t="s">
        <v>69</v>
      </c>
      <c r="AR349" s="164">
        <v>0</v>
      </c>
      <c r="AS349" s="164"/>
    </row>
    <row r="350" spans="1:45" ht="15" hidden="1" x14ac:dyDescent="0.2">
      <c r="A350" s="164" t="s">
        <v>3063</v>
      </c>
      <c r="B350" s="164">
        <v>1314</v>
      </c>
      <c r="C350" s="164" t="s">
        <v>261</v>
      </c>
      <c r="D350" s="164">
        <v>200308</v>
      </c>
      <c r="E350" s="164" t="s">
        <v>1206</v>
      </c>
      <c r="F350" s="164">
        <v>1314</v>
      </c>
      <c r="G350" s="164" t="s">
        <v>261</v>
      </c>
      <c r="H350" s="164" t="s">
        <v>72</v>
      </c>
      <c r="I350" s="164" t="s">
        <v>83</v>
      </c>
      <c r="J350" s="164" t="s">
        <v>61</v>
      </c>
      <c r="K350" s="164" t="s">
        <v>284</v>
      </c>
      <c r="L350" s="164">
        <v>57050</v>
      </c>
      <c r="M350" s="164" t="s">
        <v>1217</v>
      </c>
      <c r="S350" s="164">
        <v>60000</v>
      </c>
      <c r="AA350" s="164">
        <v>60000</v>
      </c>
      <c r="AB350" s="165"/>
      <c r="AC350" s="164" t="s">
        <v>1218</v>
      </c>
      <c r="AD350" s="164" t="s">
        <v>1219</v>
      </c>
      <c r="AE350" s="164" t="s">
        <v>1220</v>
      </c>
      <c r="AG350" s="164" t="s">
        <v>94</v>
      </c>
      <c r="AH350" s="164" t="s">
        <v>69</v>
      </c>
      <c r="AI350" s="164" t="s">
        <v>83</v>
      </c>
      <c r="AJ350" s="164" t="s">
        <v>269</v>
      </c>
      <c r="AK350" s="164">
        <v>57050</v>
      </c>
      <c r="AL350" s="170">
        <v>0</v>
      </c>
      <c r="AM350" s="169">
        <f t="shared" si="12"/>
        <v>0</v>
      </c>
      <c r="AN350" s="169">
        <f t="shared" si="13"/>
        <v>0</v>
      </c>
      <c r="AO350" s="164" t="s">
        <v>69</v>
      </c>
      <c r="AP350" s="164" t="s">
        <v>69</v>
      </c>
      <c r="AQ350" s="164" t="s">
        <v>69</v>
      </c>
      <c r="AR350" s="164">
        <v>0</v>
      </c>
      <c r="AS350" s="164"/>
    </row>
    <row r="351" spans="1:45" ht="15" hidden="1" x14ac:dyDescent="0.2">
      <c r="A351" s="164" t="s">
        <v>3063</v>
      </c>
      <c r="B351" s="164">
        <v>1314</v>
      </c>
      <c r="C351" s="164" t="s">
        <v>261</v>
      </c>
      <c r="D351" s="164">
        <v>200308</v>
      </c>
      <c r="E351" s="164" t="s">
        <v>1206</v>
      </c>
      <c r="F351" s="164">
        <v>1314</v>
      </c>
      <c r="G351" s="164" t="s">
        <v>261</v>
      </c>
      <c r="H351" s="164" t="s">
        <v>126</v>
      </c>
      <c r="I351" s="164" t="s">
        <v>83</v>
      </c>
      <c r="J351" s="164" t="s">
        <v>160</v>
      </c>
      <c r="K351" s="164" t="s">
        <v>284</v>
      </c>
      <c r="L351" s="164">
        <v>57051</v>
      </c>
      <c r="M351" s="164" t="s">
        <v>1221</v>
      </c>
      <c r="S351" s="164">
        <v>155000</v>
      </c>
      <c r="AA351" s="164">
        <v>155000</v>
      </c>
      <c r="AB351" s="165"/>
      <c r="AC351" s="164" t="s">
        <v>1222</v>
      </c>
      <c r="AD351" s="164" t="s">
        <v>1223</v>
      </c>
      <c r="AE351" s="164" t="s">
        <v>1224</v>
      </c>
      <c r="AG351" s="164" t="s">
        <v>94</v>
      </c>
      <c r="AH351" s="164" t="s">
        <v>69</v>
      </c>
      <c r="AI351" s="164" t="s">
        <v>83</v>
      </c>
      <c r="AJ351" s="164" t="s">
        <v>269</v>
      </c>
      <c r="AK351" s="164">
        <v>57051</v>
      </c>
      <c r="AL351" s="170">
        <v>0</v>
      </c>
      <c r="AM351" s="169">
        <f t="shared" si="12"/>
        <v>0</v>
      </c>
      <c r="AN351" s="169">
        <f t="shared" si="13"/>
        <v>0</v>
      </c>
      <c r="AO351" s="164" t="s">
        <v>69</v>
      </c>
      <c r="AP351" s="164" t="s">
        <v>69</v>
      </c>
      <c r="AQ351" s="164" t="s">
        <v>69</v>
      </c>
      <c r="AR351" s="164">
        <v>0</v>
      </c>
      <c r="AS351" s="164"/>
    </row>
    <row r="352" spans="1:45" ht="15" hidden="1" x14ac:dyDescent="0.2">
      <c r="A352" s="164" t="s">
        <v>3063</v>
      </c>
      <c r="B352" s="164">
        <v>1314</v>
      </c>
      <c r="C352" s="164" t="s">
        <v>261</v>
      </c>
      <c r="D352" s="164">
        <v>200308</v>
      </c>
      <c r="E352" s="164" t="s">
        <v>1206</v>
      </c>
      <c r="F352" s="164">
        <v>1314</v>
      </c>
      <c r="G352" s="164" t="s">
        <v>261</v>
      </c>
      <c r="H352" s="164" t="s">
        <v>449</v>
      </c>
      <c r="I352" s="164" t="s">
        <v>83</v>
      </c>
      <c r="J352" s="164" t="s">
        <v>61</v>
      </c>
      <c r="K352" s="164" t="s">
        <v>284</v>
      </c>
      <c r="L352" s="164">
        <v>57052</v>
      </c>
      <c r="M352" s="164" t="s">
        <v>1225</v>
      </c>
      <c r="S352" s="164">
        <v>100000</v>
      </c>
      <c r="AA352" s="164">
        <v>100000</v>
      </c>
      <c r="AB352" s="165"/>
      <c r="AC352" s="164" t="s">
        <v>1226</v>
      </c>
      <c r="AD352" s="164" t="s">
        <v>1227</v>
      </c>
      <c r="AE352" s="164" t="s">
        <v>1228</v>
      </c>
      <c r="AG352" s="164" t="s">
        <v>94</v>
      </c>
      <c r="AH352" s="164" t="s">
        <v>69</v>
      </c>
      <c r="AI352" s="164" t="s">
        <v>83</v>
      </c>
      <c r="AJ352" s="164" t="s">
        <v>269</v>
      </c>
      <c r="AK352" s="164">
        <v>57052</v>
      </c>
      <c r="AL352" s="170">
        <v>0</v>
      </c>
      <c r="AM352" s="169">
        <f t="shared" si="12"/>
        <v>0</v>
      </c>
      <c r="AN352" s="169">
        <f t="shared" si="13"/>
        <v>0</v>
      </c>
      <c r="AO352" s="164" t="s">
        <v>69</v>
      </c>
      <c r="AP352" s="164" t="s">
        <v>69</v>
      </c>
      <c r="AQ352" s="164" t="s">
        <v>69</v>
      </c>
      <c r="AR352" s="164">
        <v>0</v>
      </c>
      <c r="AS352" s="164"/>
    </row>
    <row r="353" spans="1:45" ht="15" hidden="1" x14ac:dyDescent="0.2">
      <c r="A353" s="164" t="s">
        <v>3063</v>
      </c>
      <c r="B353" s="164">
        <v>1314</v>
      </c>
      <c r="C353" s="164" t="s">
        <v>261</v>
      </c>
      <c r="D353" s="164">
        <v>200308</v>
      </c>
      <c r="E353" s="164" t="s">
        <v>1206</v>
      </c>
      <c r="F353" s="164">
        <v>1314</v>
      </c>
      <c r="G353" s="164" t="s">
        <v>261</v>
      </c>
      <c r="H353" s="164" t="s">
        <v>59</v>
      </c>
      <c r="I353" s="164" t="s">
        <v>83</v>
      </c>
      <c r="J353" s="164" t="s">
        <v>61</v>
      </c>
      <c r="K353" s="164" t="s">
        <v>284</v>
      </c>
      <c r="L353" s="164">
        <v>57053</v>
      </c>
      <c r="M353" s="164" t="s">
        <v>1229</v>
      </c>
      <c r="S353" s="164">
        <v>65000</v>
      </c>
      <c r="AA353" s="164">
        <v>65000</v>
      </c>
      <c r="AB353" s="165"/>
      <c r="AC353" s="164" t="s">
        <v>1230</v>
      </c>
      <c r="AD353" s="164" t="s">
        <v>1231</v>
      </c>
      <c r="AE353" s="164" t="s">
        <v>1232</v>
      </c>
      <c r="AG353" s="164" t="s">
        <v>94</v>
      </c>
      <c r="AH353" s="164" t="s">
        <v>69</v>
      </c>
      <c r="AI353" s="164" t="s">
        <v>83</v>
      </c>
      <c r="AJ353" s="164" t="s">
        <v>269</v>
      </c>
      <c r="AK353" s="164">
        <v>57053</v>
      </c>
      <c r="AL353" s="170">
        <v>0</v>
      </c>
      <c r="AM353" s="169">
        <f t="shared" si="12"/>
        <v>0</v>
      </c>
      <c r="AN353" s="169">
        <f t="shared" si="13"/>
        <v>0</v>
      </c>
      <c r="AO353" s="164" t="s">
        <v>69</v>
      </c>
      <c r="AP353" s="164" t="s">
        <v>69</v>
      </c>
      <c r="AQ353" s="164" t="s">
        <v>69</v>
      </c>
      <c r="AR353" s="164">
        <v>0</v>
      </c>
      <c r="AS353" s="164"/>
    </row>
    <row r="354" spans="1:45" ht="15" hidden="1" x14ac:dyDescent="0.2">
      <c r="A354" s="164" t="s">
        <v>3063</v>
      </c>
      <c r="B354" s="164">
        <v>1314</v>
      </c>
      <c r="C354" s="164" t="s">
        <v>261</v>
      </c>
      <c r="D354" s="164">
        <v>200308</v>
      </c>
      <c r="E354" s="164" t="s">
        <v>1206</v>
      </c>
      <c r="F354" s="164">
        <v>1314</v>
      </c>
      <c r="G354" s="164" t="s">
        <v>261</v>
      </c>
      <c r="H354" s="164" t="s">
        <v>245</v>
      </c>
      <c r="I354" s="164" t="s">
        <v>83</v>
      </c>
      <c r="J354" s="164" t="s">
        <v>160</v>
      </c>
      <c r="K354" s="164" t="s">
        <v>284</v>
      </c>
      <c r="L354" s="164">
        <v>57054</v>
      </c>
      <c r="M354" s="164" t="s">
        <v>1233</v>
      </c>
      <c r="S354" s="164">
        <v>30000</v>
      </c>
      <c r="AA354" s="164">
        <v>30000</v>
      </c>
      <c r="AB354" s="165"/>
      <c r="AC354" s="164" t="s">
        <v>1234</v>
      </c>
      <c r="AD354" s="164" t="s">
        <v>1235</v>
      </c>
      <c r="AE354" s="164" t="s">
        <v>1236</v>
      </c>
      <c r="AG354" s="164" t="s">
        <v>94</v>
      </c>
      <c r="AH354" s="164" t="s">
        <v>69</v>
      </c>
      <c r="AI354" s="164" t="s">
        <v>83</v>
      </c>
      <c r="AJ354" s="164" t="s">
        <v>269</v>
      </c>
      <c r="AK354" s="164">
        <v>57054</v>
      </c>
      <c r="AL354" s="170">
        <v>0</v>
      </c>
      <c r="AM354" s="169">
        <f t="shared" si="12"/>
        <v>0</v>
      </c>
      <c r="AN354" s="169">
        <f t="shared" si="13"/>
        <v>0</v>
      </c>
      <c r="AO354" s="164" t="s">
        <v>69</v>
      </c>
      <c r="AP354" s="164" t="s">
        <v>69</v>
      </c>
      <c r="AQ354" s="164" t="s">
        <v>69</v>
      </c>
      <c r="AR354" s="164">
        <v>0</v>
      </c>
      <c r="AS354" s="164"/>
    </row>
    <row r="355" spans="1:45" ht="15" hidden="1" x14ac:dyDescent="0.2">
      <c r="A355" s="164" t="s">
        <v>3063</v>
      </c>
      <c r="B355" s="164">
        <v>1314</v>
      </c>
      <c r="C355" s="164" t="s">
        <v>261</v>
      </c>
      <c r="D355" s="164">
        <v>200308</v>
      </c>
      <c r="E355" s="164" t="s">
        <v>1206</v>
      </c>
      <c r="F355" s="164">
        <v>1314</v>
      </c>
      <c r="G355" s="164" t="s">
        <v>261</v>
      </c>
      <c r="H355" s="164" t="s">
        <v>335</v>
      </c>
      <c r="I355" s="164" t="s">
        <v>83</v>
      </c>
      <c r="J355" s="164" t="s">
        <v>160</v>
      </c>
      <c r="K355" s="164" t="s">
        <v>284</v>
      </c>
      <c r="L355" s="164">
        <v>57055</v>
      </c>
      <c r="M355" s="164" t="s">
        <v>1237</v>
      </c>
      <c r="S355" s="164">
        <v>6000</v>
      </c>
      <c r="AA355" s="164">
        <v>6000</v>
      </c>
      <c r="AB355" s="165"/>
      <c r="AC355" s="164" t="s">
        <v>1238</v>
      </c>
      <c r="AD355" s="164" t="s">
        <v>1239</v>
      </c>
      <c r="AE355" s="164" t="s">
        <v>1240</v>
      </c>
      <c r="AG355" s="164" t="s">
        <v>94</v>
      </c>
      <c r="AH355" s="164" t="s">
        <v>69</v>
      </c>
      <c r="AI355" s="164" t="s">
        <v>83</v>
      </c>
      <c r="AJ355" s="164" t="s">
        <v>269</v>
      </c>
      <c r="AK355" s="164">
        <v>57055</v>
      </c>
      <c r="AL355" s="170">
        <v>0</v>
      </c>
      <c r="AM355" s="169">
        <f t="shared" si="12"/>
        <v>0</v>
      </c>
      <c r="AN355" s="169">
        <f t="shared" si="13"/>
        <v>0</v>
      </c>
      <c r="AO355" s="164" t="s">
        <v>69</v>
      </c>
      <c r="AP355" s="164" t="s">
        <v>69</v>
      </c>
      <c r="AQ355" s="164" t="s">
        <v>69</v>
      </c>
      <c r="AR355" s="164">
        <v>0</v>
      </c>
      <c r="AS355" s="164"/>
    </row>
    <row r="356" spans="1:45" ht="15" hidden="1" x14ac:dyDescent="0.2">
      <c r="A356" s="164" t="s">
        <v>3063</v>
      </c>
      <c r="B356" s="164">
        <v>1314</v>
      </c>
      <c r="C356" s="164" t="s">
        <v>261</v>
      </c>
      <c r="D356" s="164">
        <v>200308</v>
      </c>
      <c r="E356" s="164" t="s">
        <v>1206</v>
      </c>
      <c r="F356" s="164">
        <v>1314</v>
      </c>
      <c r="G356" s="164" t="s">
        <v>261</v>
      </c>
      <c r="H356" s="164" t="s">
        <v>465</v>
      </c>
      <c r="I356" s="164" t="s">
        <v>83</v>
      </c>
      <c r="J356" s="164" t="s">
        <v>134</v>
      </c>
      <c r="K356" s="164" t="s">
        <v>83</v>
      </c>
      <c r="L356" s="164">
        <v>57056</v>
      </c>
      <c r="M356" s="164" t="s">
        <v>1241</v>
      </c>
      <c r="AB356" s="167">
        <v>-172724</v>
      </c>
      <c r="AC356" s="164" t="s">
        <v>1242</v>
      </c>
      <c r="AD356" s="164" t="s">
        <v>2627</v>
      </c>
      <c r="AE356" s="164" t="s">
        <v>1244</v>
      </c>
      <c r="AG356" s="164" t="s">
        <v>94</v>
      </c>
      <c r="AH356" s="164" t="s">
        <v>69</v>
      </c>
      <c r="AI356" s="164" t="s">
        <v>83</v>
      </c>
      <c r="AJ356" s="164" t="s">
        <v>269</v>
      </c>
      <c r="AK356" s="164">
        <v>57056</v>
      </c>
      <c r="AL356" s="170">
        <v>0</v>
      </c>
      <c r="AM356" s="169">
        <f t="shared" si="12"/>
        <v>0</v>
      </c>
      <c r="AN356" s="169">
        <f t="shared" si="13"/>
        <v>0</v>
      </c>
      <c r="AO356" s="164">
        <v>0</v>
      </c>
      <c r="AP356" s="164">
        <v>0</v>
      </c>
      <c r="AQ356" s="164">
        <v>0</v>
      </c>
      <c r="AR356" s="164">
        <v>0</v>
      </c>
      <c r="AS356" s="164"/>
    </row>
    <row r="357" spans="1:45" ht="15" hidden="1" x14ac:dyDescent="0.2">
      <c r="A357" s="164" t="s">
        <v>3063</v>
      </c>
      <c r="B357" s="164">
        <v>1314</v>
      </c>
      <c r="C357" s="164" t="s">
        <v>261</v>
      </c>
      <c r="D357" s="164">
        <v>200308</v>
      </c>
      <c r="E357" s="164" t="s">
        <v>1206</v>
      </c>
      <c r="F357" s="164">
        <v>1314</v>
      </c>
      <c r="G357" s="164" t="s">
        <v>261</v>
      </c>
      <c r="H357" s="164" t="s">
        <v>293</v>
      </c>
      <c r="I357" s="164" t="s">
        <v>83</v>
      </c>
      <c r="J357" s="164" t="s">
        <v>89</v>
      </c>
      <c r="K357" s="164" t="s">
        <v>83</v>
      </c>
      <c r="L357" s="164">
        <v>57057</v>
      </c>
      <c r="M357" s="164" t="s">
        <v>1245</v>
      </c>
      <c r="AB357" s="167">
        <v>1550228</v>
      </c>
      <c r="AC357" s="164" t="s">
        <v>1246</v>
      </c>
      <c r="AD357" s="164" t="s">
        <v>1204</v>
      </c>
      <c r="AE357" s="164" t="s">
        <v>1247</v>
      </c>
      <c r="AG357" s="164" t="s">
        <v>94</v>
      </c>
      <c r="AH357" s="164" t="s">
        <v>69</v>
      </c>
      <c r="AI357" s="164" t="s">
        <v>83</v>
      </c>
      <c r="AJ357" s="164" t="s">
        <v>269</v>
      </c>
      <c r="AK357" s="164">
        <v>57057</v>
      </c>
      <c r="AL357" s="170">
        <v>0</v>
      </c>
      <c r="AM357" s="169">
        <f t="shared" si="12"/>
        <v>0</v>
      </c>
      <c r="AN357" s="169">
        <f t="shared" si="13"/>
        <v>0</v>
      </c>
      <c r="AO357" s="164">
        <v>0</v>
      </c>
      <c r="AP357" s="164">
        <v>0</v>
      </c>
      <c r="AQ357" s="164">
        <v>0</v>
      </c>
      <c r="AR357" s="164">
        <v>0</v>
      </c>
      <c r="AS357" s="164"/>
    </row>
    <row r="358" spans="1:45" ht="15" hidden="1" x14ac:dyDescent="0.2">
      <c r="A358" s="164" t="s">
        <v>3048</v>
      </c>
      <c r="B358" s="164">
        <v>1714</v>
      </c>
      <c r="C358" s="164" t="s">
        <v>3121</v>
      </c>
      <c r="D358" s="164">
        <v>100000</v>
      </c>
      <c r="E358" s="164" t="s">
        <v>57</v>
      </c>
      <c r="F358" s="164">
        <v>171414</v>
      </c>
      <c r="G358" s="164" t="s">
        <v>1248</v>
      </c>
      <c r="H358" s="164" t="s">
        <v>103</v>
      </c>
      <c r="I358" s="164" t="s">
        <v>60</v>
      </c>
      <c r="J358" s="164" t="s">
        <v>1249</v>
      </c>
      <c r="K358" s="164" t="s">
        <v>83</v>
      </c>
      <c r="L358" s="164">
        <v>57058</v>
      </c>
      <c r="M358" s="164" t="s">
        <v>1250</v>
      </c>
      <c r="N358" s="164">
        <v>1</v>
      </c>
      <c r="O358" s="164">
        <v>44102</v>
      </c>
      <c r="P358" s="164">
        <v>15611</v>
      </c>
      <c r="Q358" s="164">
        <v>8790</v>
      </c>
      <c r="R358" s="164">
        <v>19000</v>
      </c>
      <c r="S358" s="164">
        <v>91300</v>
      </c>
      <c r="U358" s="164">
        <v>750</v>
      </c>
      <c r="AA358" s="164">
        <v>179553</v>
      </c>
      <c r="AB358" s="164"/>
      <c r="AC358" s="164" t="s">
        <v>1251</v>
      </c>
      <c r="AD358" s="164" t="s">
        <v>1252</v>
      </c>
      <c r="AE358" s="164" t="s">
        <v>1253</v>
      </c>
      <c r="AG358" s="164" t="s">
        <v>94</v>
      </c>
      <c r="AH358" s="164" t="s">
        <v>1254</v>
      </c>
      <c r="AI358" s="164" t="s">
        <v>70</v>
      </c>
      <c r="AJ358" s="164" t="s">
        <v>269</v>
      </c>
      <c r="AK358" s="164">
        <v>57058</v>
      </c>
      <c r="AL358" s="170">
        <v>1</v>
      </c>
      <c r="AM358" s="169">
        <f t="shared" si="12"/>
        <v>179553</v>
      </c>
      <c r="AN358" s="169">
        <f t="shared" si="13"/>
        <v>0</v>
      </c>
      <c r="AO358" s="164" t="s">
        <v>79</v>
      </c>
      <c r="AP358" s="164" t="s">
        <v>1255</v>
      </c>
      <c r="AQ358" s="164" t="s">
        <v>81</v>
      </c>
      <c r="AR358" s="164">
        <v>0</v>
      </c>
      <c r="AS358" s="164"/>
    </row>
    <row r="359" spans="1:45" ht="15" hidden="1" x14ac:dyDescent="0.2">
      <c r="A359" s="164" t="s">
        <v>3048</v>
      </c>
      <c r="B359" s="164">
        <v>1714</v>
      </c>
      <c r="C359" s="164" t="s">
        <v>3121</v>
      </c>
      <c r="D359" s="164">
        <v>100000</v>
      </c>
      <c r="E359" s="164" t="s">
        <v>57</v>
      </c>
      <c r="F359" s="164">
        <v>171414</v>
      </c>
      <c r="G359" s="164" t="s">
        <v>1248</v>
      </c>
      <c r="H359" s="164" t="s">
        <v>103</v>
      </c>
      <c r="I359" s="164" t="s">
        <v>83</v>
      </c>
      <c r="J359" s="164" t="s">
        <v>1249</v>
      </c>
      <c r="K359" s="164" t="s">
        <v>83</v>
      </c>
      <c r="L359" s="164">
        <v>57059</v>
      </c>
      <c r="M359" s="164" t="s">
        <v>3739</v>
      </c>
      <c r="N359" s="164">
        <v>2</v>
      </c>
      <c r="O359" s="164">
        <v>88646</v>
      </c>
      <c r="P359" s="164">
        <v>23974</v>
      </c>
      <c r="Q359" s="164">
        <v>17594</v>
      </c>
      <c r="R359" s="164">
        <v>36000</v>
      </c>
      <c r="S359" s="164">
        <v>182600</v>
      </c>
      <c r="U359" s="164">
        <v>1500</v>
      </c>
      <c r="AA359" s="168">
        <v>350314</v>
      </c>
      <c r="AC359" s="164" t="s">
        <v>3740</v>
      </c>
      <c r="AD359" s="164" t="s">
        <v>3741</v>
      </c>
      <c r="AE359" s="164" t="s">
        <v>3742</v>
      </c>
      <c r="AG359" s="164" t="s">
        <v>94</v>
      </c>
      <c r="AH359" s="164" t="s">
        <v>3743</v>
      </c>
      <c r="AI359" s="164" t="s">
        <v>70</v>
      </c>
      <c r="AJ359" s="164" t="s">
        <v>177</v>
      </c>
      <c r="AK359" s="164" t="e">
        <v>#N/A</v>
      </c>
      <c r="AL359" s="170">
        <v>0</v>
      </c>
      <c r="AM359" s="169">
        <f t="shared" si="12"/>
        <v>0</v>
      </c>
      <c r="AN359" s="169">
        <f t="shared" si="13"/>
        <v>0</v>
      </c>
      <c r="AO359" s="164" t="s">
        <v>69</v>
      </c>
      <c r="AP359" s="164" t="s">
        <v>69</v>
      </c>
      <c r="AQ359" s="164" t="s">
        <v>69</v>
      </c>
      <c r="AR359" s="164">
        <v>0</v>
      </c>
      <c r="AS359" s="164"/>
    </row>
    <row r="360" spans="1:45" ht="15" hidden="1" x14ac:dyDescent="0.2">
      <c r="A360" s="164" t="s">
        <v>3048</v>
      </c>
      <c r="B360" s="164">
        <v>1714</v>
      </c>
      <c r="C360" s="164" t="s">
        <v>3121</v>
      </c>
      <c r="D360" s="164">
        <v>100000</v>
      </c>
      <c r="E360" s="164" t="s">
        <v>57</v>
      </c>
      <c r="F360" s="164">
        <v>171411</v>
      </c>
      <c r="G360" s="164" t="s">
        <v>1256</v>
      </c>
      <c r="H360" s="164" t="s">
        <v>329</v>
      </c>
      <c r="I360" s="164" t="s">
        <v>60</v>
      </c>
      <c r="J360" s="164" t="s">
        <v>61</v>
      </c>
      <c r="K360" s="164" t="s">
        <v>83</v>
      </c>
      <c r="L360" s="164">
        <v>57060</v>
      </c>
      <c r="M360" s="164" t="s">
        <v>1257</v>
      </c>
      <c r="N360" s="164">
        <v>1</v>
      </c>
      <c r="O360" s="164">
        <v>134400</v>
      </c>
      <c r="P360" s="164">
        <v>26251</v>
      </c>
      <c r="Q360" s="164">
        <v>11229</v>
      </c>
      <c r="R360" s="164">
        <v>400</v>
      </c>
      <c r="T360" s="164">
        <v>1000</v>
      </c>
      <c r="U360" s="164">
        <v>720</v>
      </c>
      <c r="AA360" s="164">
        <v>174000</v>
      </c>
      <c r="AB360" s="164"/>
      <c r="AC360" s="164" t="s">
        <v>1258</v>
      </c>
      <c r="AD360" s="164" t="s">
        <v>1259</v>
      </c>
      <c r="AE360" s="164" t="s">
        <v>1260</v>
      </c>
      <c r="AG360" s="164" t="s">
        <v>67</v>
      </c>
      <c r="AH360" s="164" t="s">
        <v>1261</v>
      </c>
      <c r="AI360" s="164" t="s">
        <v>70</v>
      </c>
      <c r="AJ360" s="164" t="s">
        <v>269</v>
      </c>
      <c r="AK360" s="164">
        <v>57060</v>
      </c>
      <c r="AL360" s="170">
        <v>0</v>
      </c>
      <c r="AM360" s="169">
        <f t="shared" si="12"/>
        <v>0</v>
      </c>
      <c r="AN360" s="169">
        <f t="shared" si="13"/>
        <v>0</v>
      </c>
      <c r="AO360" s="164" t="s">
        <v>69</v>
      </c>
      <c r="AP360" s="164" t="s">
        <v>69</v>
      </c>
      <c r="AQ360" s="164" t="s">
        <v>69</v>
      </c>
      <c r="AR360" s="164">
        <v>0</v>
      </c>
      <c r="AS360" s="164"/>
    </row>
    <row r="361" spans="1:45" ht="15" hidden="1" x14ac:dyDescent="0.2">
      <c r="A361" s="164" t="s">
        <v>3048</v>
      </c>
      <c r="B361" s="164">
        <v>1714</v>
      </c>
      <c r="C361" s="164" t="s">
        <v>3121</v>
      </c>
      <c r="D361" s="164">
        <v>100000</v>
      </c>
      <c r="E361" s="164" t="s">
        <v>57</v>
      </c>
      <c r="F361" s="164">
        <v>171421</v>
      </c>
      <c r="G361" s="164" t="s">
        <v>3658</v>
      </c>
      <c r="H361" s="164" t="s">
        <v>411</v>
      </c>
      <c r="I361" s="164" t="s">
        <v>60</v>
      </c>
      <c r="J361" s="164" t="s">
        <v>61</v>
      </c>
      <c r="K361" s="164" t="s">
        <v>83</v>
      </c>
      <c r="L361" s="164">
        <v>57061</v>
      </c>
      <c r="M361" s="164" t="s">
        <v>3744</v>
      </c>
      <c r="N361" s="164">
        <v>1</v>
      </c>
      <c r="O361" s="164">
        <v>52213</v>
      </c>
      <c r="P361" s="164">
        <v>12600</v>
      </c>
      <c r="Q361" s="164">
        <v>9010</v>
      </c>
      <c r="AA361" s="168">
        <v>73823</v>
      </c>
      <c r="AC361" s="164" t="s">
        <v>3745</v>
      </c>
      <c r="AD361" s="164" t="s">
        <v>3661</v>
      </c>
      <c r="AE361" s="164" t="s">
        <v>3662</v>
      </c>
      <c r="AG361" s="164" t="s">
        <v>67</v>
      </c>
      <c r="AH361" s="164" t="s">
        <v>3745</v>
      </c>
      <c r="AI361" s="164" t="s">
        <v>179</v>
      </c>
      <c r="AJ361" s="164" t="s">
        <v>177</v>
      </c>
      <c r="AK361" s="164" t="e">
        <v>#N/A</v>
      </c>
      <c r="AL361" s="170">
        <v>0</v>
      </c>
      <c r="AM361" s="169">
        <f t="shared" si="12"/>
        <v>0</v>
      </c>
      <c r="AN361" s="169">
        <f t="shared" si="13"/>
        <v>0</v>
      </c>
      <c r="AO361" s="164" t="s">
        <v>69</v>
      </c>
      <c r="AP361" s="164" t="s">
        <v>69</v>
      </c>
      <c r="AQ361" s="164" t="s">
        <v>69</v>
      </c>
      <c r="AR361" s="164">
        <v>0</v>
      </c>
      <c r="AS361" s="164"/>
    </row>
    <row r="362" spans="1:45" ht="15" hidden="1" x14ac:dyDescent="0.2">
      <c r="A362" s="164" t="s">
        <v>3057</v>
      </c>
      <c r="B362" s="164">
        <v>1211</v>
      </c>
      <c r="C362" s="164" t="s">
        <v>428</v>
      </c>
      <c r="D362" s="164">
        <v>100000</v>
      </c>
      <c r="E362" s="164" t="s">
        <v>57</v>
      </c>
      <c r="F362" s="164">
        <v>1211</v>
      </c>
      <c r="G362" s="164" t="s">
        <v>428</v>
      </c>
      <c r="H362" s="164" t="s">
        <v>335</v>
      </c>
      <c r="I362" s="164" t="s">
        <v>307</v>
      </c>
      <c r="J362" s="164" t="s">
        <v>61</v>
      </c>
      <c r="K362" s="164" t="s">
        <v>62</v>
      </c>
      <c r="L362" s="164">
        <v>57062</v>
      </c>
      <c r="M362" s="164" t="s">
        <v>3746</v>
      </c>
      <c r="N362" s="164">
        <v>0.5</v>
      </c>
      <c r="O362" s="164">
        <v>37407</v>
      </c>
      <c r="P362" s="164">
        <v>10897</v>
      </c>
      <c r="Q362" s="164">
        <v>8609</v>
      </c>
      <c r="R362" s="164">
        <v>2500</v>
      </c>
      <c r="AA362" s="168">
        <v>59413</v>
      </c>
      <c r="AC362" s="164" t="s">
        <v>3747</v>
      </c>
      <c r="AD362" s="164" t="s">
        <v>3748</v>
      </c>
      <c r="AE362" s="164" t="s">
        <v>3749</v>
      </c>
      <c r="AG362" s="164" t="s">
        <v>94</v>
      </c>
      <c r="AH362" s="164" t="s">
        <v>69</v>
      </c>
      <c r="AI362" s="164" t="s">
        <v>83</v>
      </c>
      <c r="AJ362" s="164" t="s">
        <v>177</v>
      </c>
      <c r="AK362" s="164" t="e">
        <v>#N/A</v>
      </c>
      <c r="AL362" s="170">
        <v>0</v>
      </c>
      <c r="AM362" s="169">
        <f t="shared" si="12"/>
        <v>0</v>
      </c>
      <c r="AN362" s="169">
        <f t="shared" si="13"/>
        <v>0</v>
      </c>
      <c r="AO362" s="164" t="s">
        <v>69</v>
      </c>
      <c r="AP362" s="164" t="s">
        <v>69</v>
      </c>
      <c r="AQ362" s="164" t="s">
        <v>69</v>
      </c>
      <c r="AR362" s="164">
        <v>0</v>
      </c>
      <c r="AS362" s="164"/>
    </row>
    <row r="363" spans="1:45" ht="15" hidden="1" x14ac:dyDescent="0.2">
      <c r="A363" s="164" t="s">
        <v>3114</v>
      </c>
      <c r="B363" s="164">
        <v>2116</v>
      </c>
      <c r="C363" s="164" t="s">
        <v>3115</v>
      </c>
      <c r="D363" s="164">
        <v>100000</v>
      </c>
      <c r="E363" s="164" t="s">
        <v>57</v>
      </c>
      <c r="F363" s="164">
        <v>211600</v>
      </c>
      <c r="G363" s="164" t="s">
        <v>58</v>
      </c>
      <c r="H363" s="164" t="s">
        <v>83</v>
      </c>
      <c r="I363" s="164" t="s">
        <v>83</v>
      </c>
      <c r="J363" s="164" t="s">
        <v>239</v>
      </c>
      <c r="K363" s="164" t="s">
        <v>83</v>
      </c>
      <c r="L363" s="164">
        <v>57063</v>
      </c>
      <c r="M363" s="164" t="s">
        <v>1262</v>
      </c>
      <c r="N363" s="164">
        <v>0.77</v>
      </c>
      <c r="O363" s="164">
        <v>26106</v>
      </c>
      <c r="P363" s="164">
        <v>461</v>
      </c>
      <c r="Q363" s="164">
        <v>1944</v>
      </c>
      <c r="AA363" s="168">
        <v>28511</v>
      </c>
      <c r="AC363" s="164" t="s">
        <v>1263</v>
      </c>
      <c r="AD363" s="164" t="s">
        <v>242</v>
      </c>
      <c r="AE363" s="164" t="s">
        <v>1264</v>
      </c>
      <c r="AG363" s="164" t="s">
        <v>94</v>
      </c>
      <c r="AH363" s="164" t="s">
        <v>1265</v>
      </c>
      <c r="AI363" s="164" t="s">
        <v>83</v>
      </c>
      <c r="AJ363" s="164" t="s">
        <v>269</v>
      </c>
      <c r="AK363" s="164">
        <v>57063</v>
      </c>
      <c r="AL363" s="170">
        <v>0</v>
      </c>
      <c r="AM363" s="169">
        <f t="shared" si="12"/>
        <v>0</v>
      </c>
      <c r="AN363" s="169">
        <f t="shared" si="13"/>
        <v>0</v>
      </c>
      <c r="AO363" s="164">
        <v>0</v>
      </c>
      <c r="AP363" s="164">
        <v>0</v>
      </c>
      <c r="AQ363" s="164">
        <v>0</v>
      </c>
      <c r="AR363" s="164">
        <v>0</v>
      </c>
      <c r="AS363" s="164"/>
    </row>
    <row r="364" spans="1:45" ht="15" hidden="1" x14ac:dyDescent="0.2">
      <c r="A364" s="164" t="s">
        <v>3114</v>
      </c>
      <c r="B364" s="164">
        <v>2116</v>
      </c>
      <c r="C364" s="164" t="s">
        <v>3115</v>
      </c>
      <c r="D364" s="164">
        <v>200217</v>
      </c>
      <c r="E364" s="164" t="s">
        <v>1266</v>
      </c>
      <c r="F364" s="164">
        <v>211600</v>
      </c>
      <c r="G364" s="164" t="s">
        <v>58</v>
      </c>
      <c r="H364" s="164" t="s">
        <v>83</v>
      </c>
      <c r="I364" s="164" t="s">
        <v>83</v>
      </c>
      <c r="J364" s="164" t="s">
        <v>239</v>
      </c>
      <c r="K364" s="164" t="s">
        <v>83</v>
      </c>
      <c r="L364" s="164">
        <v>57064</v>
      </c>
      <c r="M364" s="164" t="s">
        <v>1267</v>
      </c>
      <c r="N364" s="164">
        <v>1.1599999999999999</v>
      </c>
      <c r="O364" s="164">
        <v>60551</v>
      </c>
      <c r="P364" s="164">
        <v>809</v>
      </c>
      <c r="Q364" s="164">
        <v>4511</v>
      </c>
      <c r="AA364" s="168">
        <v>65871</v>
      </c>
      <c r="AC364" s="164" t="s">
        <v>1268</v>
      </c>
      <c r="AD364" s="164" t="s">
        <v>1529</v>
      </c>
      <c r="AE364" s="164" t="s">
        <v>1269</v>
      </c>
      <c r="AG364" s="164" t="s">
        <v>94</v>
      </c>
      <c r="AH364" s="164" t="s">
        <v>1270</v>
      </c>
      <c r="AI364" s="164" t="s">
        <v>83</v>
      </c>
      <c r="AJ364" s="164" t="s">
        <v>269</v>
      </c>
      <c r="AK364" s="164">
        <v>57064</v>
      </c>
      <c r="AL364" s="170">
        <v>0</v>
      </c>
      <c r="AM364" s="169">
        <f t="shared" si="12"/>
        <v>0</v>
      </c>
      <c r="AN364" s="169">
        <f t="shared" si="13"/>
        <v>0</v>
      </c>
      <c r="AO364" s="164">
        <v>0</v>
      </c>
      <c r="AP364" s="164">
        <v>0</v>
      </c>
      <c r="AQ364" s="164">
        <v>0</v>
      </c>
      <c r="AR364" s="164">
        <v>0</v>
      </c>
      <c r="AS364" s="164"/>
    </row>
    <row r="365" spans="1:45" ht="15" hidden="1" x14ac:dyDescent="0.2">
      <c r="A365" s="164" t="s">
        <v>3048</v>
      </c>
      <c r="B365" s="164">
        <v>1714</v>
      </c>
      <c r="C365" s="164" t="s">
        <v>3121</v>
      </c>
      <c r="D365" s="164">
        <v>100000</v>
      </c>
      <c r="E365" s="164" t="s">
        <v>57</v>
      </c>
      <c r="F365" s="164">
        <v>171415</v>
      </c>
      <c r="G365" s="164" t="s">
        <v>1271</v>
      </c>
      <c r="H365" s="164" t="s">
        <v>238</v>
      </c>
      <c r="I365" s="164" t="s">
        <v>60</v>
      </c>
      <c r="J365" s="164" t="s">
        <v>128</v>
      </c>
      <c r="K365" s="164" t="s">
        <v>83</v>
      </c>
      <c r="L365" s="164">
        <v>57068</v>
      </c>
      <c r="M365" s="164" t="s">
        <v>1272</v>
      </c>
      <c r="S365" s="164">
        <v>22747</v>
      </c>
      <c r="Y365" s="164">
        <v>0</v>
      </c>
      <c r="AA365" s="164">
        <v>22747</v>
      </c>
      <c r="AB365" s="164"/>
      <c r="AC365" s="164" t="s">
        <v>1273</v>
      </c>
      <c r="AD365" s="164" t="s">
        <v>1274</v>
      </c>
      <c r="AE365" s="164" t="s">
        <v>1275</v>
      </c>
      <c r="AG365" s="164" t="s">
        <v>94</v>
      </c>
      <c r="AH365" s="164" t="s">
        <v>1276</v>
      </c>
      <c r="AI365" s="164" t="s">
        <v>70</v>
      </c>
      <c r="AJ365" s="164" t="s">
        <v>269</v>
      </c>
      <c r="AK365" s="164">
        <v>57068</v>
      </c>
      <c r="AL365" s="170">
        <v>0</v>
      </c>
      <c r="AM365" s="169">
        <f t="shared" si="12"/>
        <v>0</v>
      </c>
      <c r="AN365" s="169">
        <f t="shared" si="13"/>
        <v>0</v>
      </c>
      <c r="AO365" s="164" t="s">
        <v>69</v>
      </c>
      <c r="AP365" s="164" t="s">
        <v>69</v>
      </c>
      <c r="AQ365" s="164" t="s">
        <v>69</v>
      </c>
      <c r="AR365" s="164">
        <v>0</v>
      </c>
      <c r="AS365" s="164"/>
    </row>
    <row r="366" spans="1:45" ht="15" hidden="1" x14ac:dyDescent="0.2">
      <c r="A366" s="164" t="s">
        <v>3057</v>
      </c>
      <c r="B366" s="164">
        <v>1216</v>
      </c>
      <c r="C366" s="164" t="s">
        <v>1277</v>
      </c>
      <c r="D366" s="164">
        <v>100000</v>
      </c>
      <c r="E366" s="164" t="s">
        <v>57</v>
      </c>
      <c r="F366" s="164">
        <v>1216</v>
      </c>
      <c r="G366" s="164" t="s">
        <v>1277</v>
      </c>
      <c r="H366" s="164" t="s">
        <v>103</v>
      </c>
      <c r="I366" s="164" t="s">
        <v>60</v>
      </c>
      <c r="J366" s="164" t="s">
        <v>104</v>
      </c>
      <c r="K366" s="164" t="s">
        <v>83</v>
      </c>
      <c r="L366" s="164">
        <v>57069</v>
      </c>
      <c r="M366" s="164" t="s">
        <v>3750</v>
      </c>
      <c r="S366" s="164">
        <v>155000</v>
      </c>
      <c r="AA366" s="168">
        <v>155000</v>
      </c>
      <c r="AC366" s="164" t="s">
        <v>3751</v>
      </c>
      <c r="AD366" s="164" t="s">
        <v>3752</v>
      </c>
      <c r="AE366" s="164" t="s">
        <v>3753</v>
      </c>
      <c r="AG366" s="164" t="s">
        <v>67</v>
      </c>
      <c r="AH366" s="164" t="s">
        <v>3754</v>
      </c>
      <c r="AI366" s="164" t="s">
        <v>133</v>
      </c>
      <c r="AJ366" s="164" t="s">
        <v>177</v>
      </c>
      <c r="AK366" s="164" t="e">
        <v>#N/A</v>
      </c>
      <c r="AL366" s="170">
        <v>0</v>
      </c>
      <c r="AM366" s="169">
        <f t="shared" si="12"/>
        <v>0</v>
      </c>
      <c r="AN366" s="169">
        <f t="shared" si="13"/>
        <v>0</v>
      </c>
      <c r="AO366" s="164" t="s">
        <v>69</v>
      </c>
      <c r="AP366" s="164" t="s">
        <v>69</v>
      </c>
      <c r="AQ366" s="164" t="s">
        <v>69</v>
      </c>
      <c r="AR366" s="164">
        <v>0</v>
      </c>
      <c r="AS366" s="164"/>
    </row>
    <row r="367" spans="1:45" ht="15" hidden="1" x14ac:dyDescent="0.2">
      <c r="A367" s="164" t="s">
        <v>3057</v>
      </c>
      <c r="B367" s="164">
        <v>1216</v>
      </c>
      <c r="C367" s="164" t="s">
        <v>1277</v>
      </c>
      <c r="D367" s="164">
        <v>100000</v>
      </c>
      <c r="E367" s="164" t="s">
        <v>57</v>
      </c>
      <c r="F367" s="164">
        <v>1216</v>
      </c>
      <c r="G367" s="164" t="s">
        <v>1277</v>
      </c>
      <c r="H367" s="164" t="s">
        <v>103</v>
      </c>
      <c r="I367" s="164" t="s">
        <v>83</v>
      </c>
      <c r="J367" s="164" t="s">
        <v>478</v>
      </c>
      <c r="K367" s="164" t="s">
        <v>83</v>
      </c>
      <c r="L367" s="164">
        <v>57070</v>
      </c>
      <c r="M367" s="164" t="s">
        <v>1278</v>
      </c>
      <c r="S367" s="164">
        <v>-178640</v>
      </c>
      <c r="T367" s="164">
        <v>-7500</v>
      </c>
      <c r="AA367" s="164">
        <v>-186140</v>
      </c>
      <c r="AB367" s="164"/>
      <c r="AC367" s="164" t="s">
        <v>1279</v>
      </c>
      <c r="AD367" s="164" t="s">
        <v>1280</v>
      </c>
      <c r="AE367" s="164" t="s">
        <v>1281</v>
      </c>
      <c r="AG367" s="164" t="s">
        <v>94</v>
      </c>
      <c r="AH367" s="164" t="s">
        <v>69</v>
      </c>
      <c r="AI367" s="164" t="s">
        <v>133</v>
      </c>
      <c r="AJ367" s="164" t="s">
        <v>269</v>
      </c>
      <c r="AK367" s="164">
        <v>57070</v>
      </c>
      <c r="AL367" s="170">
        <v>0</v>
      </c>
      <c r="AM367" s="169">
        <f t="shared" si="12"/>
        <v>0</v>
      </c>
      <c r="AN367" s="169">
        <f t="shared" si="13"/>
        <v>0</v>
      </c>
      <c r="AO367" s="164" t="s">
        <v>69</v>
      </c>
      <c r="AP367" s="164" t="s">
        <v>69</v>
      </c>
      <c r="AQ367" s="164" t="s">
        <v>69</v>
      </c>
      <c r="AR367" s="164">
        <v>0</v>
      </c>
      <c r="AS367" s="164"/>
    </row>
    <row r="368" spans="1:45" ht="15" hidden="1" x14ac:dyDescent="0.2">
      <c r="A368" s="164" t="s">
        <v>3048</v>
      </c>
      <c r="B368" s="164">
        <v>1413</v>
      </c>
      <c r="C368" s="164" t="s">
        <v>2972</v>
      </c>
      <c r="D368" s="164">
        <v>200205</v>
      </c>
      <c r="E368" s="164" t="s">
        <v>96</v>
      </c>
      <c r="F368" s="164">
        <v>1413</v>
      </c>
      <c r="G368" s="164" t="s">
        <v>1282</v>
      </c>
      <c r="H368" s="164" t="s">
        <v>238</v>
      </c>
      <c r="I368" s="164" t="s">
        <v>83</v>
      </c>
      <c r="J368" s="164" t="s">
        <v>239</v>
      </c>
      <c r="K368" s="164" t="s">
        <v>83</v>
      </c>
      <c r="L368" s="164">
        <v>57072</v>
      </c>
      <c r="M368" s="164" t="s">
        <v>1283</v>
      </c>
      <c r="N368" s="164">
        <v>0.35</v>
      </c>
      <c r="O368" s="164">
        <v>51524</v>
      </c>
      <c r="P368" s="164">
        <v>379</v>
      </c>
      <c r="Q368" s="164">
        <v>2679</v>
      </c>
      <c r="AA368" s="168">
        <v>54582</v>
      </c>
      <c r="AC368" s="164" t="s">
        <v>1284</v>
      </c>
      <c r="AD368" s="164" t="s">
        <v>1529</v>
      </c>
      <c r="AE368" s="164" t="s">
        <v>1285</v>
      </c>
      <c r="AG368" s="164" t="s">
        <v>94</v>
      </c>
      <c r="AH368" s="164" t="s">
        <v>1286</v>
      </c>
      <c r="AI368" s="164" t="s">
        <v>70</v>
      </c>
      <c r="AJ368" s="164" t="s">
        <v>269</v>
      </c>
      <c r="AK368" s="164">
        <v>57072</v>
      </c>
      <c r="AL368" s="170">
        <v>0</v>
      </c>
      <c r="AM368" s="169">
        <f t="shared" si="12"/>
        <v>0</v>
      </c>
      <c r="AN368" s="169">
        <f t="shared" si="13"/>
        <v>0</v>
      </c>
      <c r="AO368" s="164">
        <v>0</v>
      </c>
      <c r="AP368" s="164">
        <v>0</v>
      </c>
      <c r="AQ368" s="164">
        <v>0</v>
      </c>
      <c r="AR368" s="164">
        <v>0</v>
      </c>
      <c r="AS368" s="164"/>
    </row>
    <row r="369" spans="1:45" ht="15" hidden="1" x14ac:dyDescent="0.2">
      <c r="A369" s="164" t="s">
        <v>3048</v>
      </c>
      <c r="B369" s="164">
        <v>1714</v>
      </c>
      <c r="C369" s="164" t="s">
        <v>3121</v>
      </c>
      <c r="D369" s="164">
        <v>100000</v>
      </c>
      <c r="E369" s="164" t="s">
        <v>57</v>
      </c>
      <c r="F369" s="164">
        <v>171412</v>
      </c>
      <c r="G369" s="164" t="s">
        <v>1287</v>
      </c>
      <c r="H369" s="164" t="s">
        <v>238</v>
      </c>
      <c r="I369" s="164" t="s">
        <v>60</v>
      </c>
      <c r="J369" s="164" t="s">
        <v>128</v>
      </c>
      <c r="K369" s="164" t="s">
        <v>83</v>
      </c>
      <c r="L369" s="164">
        <v>57075</v>
      </c>
      <c r="M369" s="164" t="s">
        <v>1288</v>
      </c>
      <c r="S369" s="164">
        <v>28441</v>
      </c>
      <c r="AA369" s="164">
        <v>28441</v>
      </c>
      <c r="AB369" s="164"/>
      <c r="AC369" s="164" t="s">
        <v>1289</v>
      </c>
      <c r="AD369" s="164" t="s">
        <v>1274</v>
      </c>
      <c r="AE369" s="164" t="s">
        <v>1275</v>
      </c>
      <c r="AG369" s="164" t="s">
        <v>94</v>
      </c>
      <c r="AH369" s="164" t="s">
        <v>69</v>
      </c>
      <c r="AI369" s="164" t="s">
        <v>70</v>
      </c>
      <c r="AJ369" s="164" t="s">
        <v>269</v>
      </c>
      <c r="AK369" s="164">
        <v>57075</v>
      </c>
      <c r="AL369" s="170">
        <v>0</v>
      </c>
      <c r="AM369" s="169">
        <f t="shared" si="12"/>
        <v>0</v>
      </c>
      <c r="AN369" s="169">
        <f t="shared" si="13"/>
        <v>0</v>
      </c>
      <c r="AO369" s="164" t="s">
        <v>69</v>
      </c>
      <c r="AP369" s="164" t="s">
        <v>69</v>
      </c>
      <c r="AQ369" s="164" t="s">
        <v>69</v>
      </c>
      <c r="AR369" s="164">
        <v>0</v>
      </c>
      <c r="AS369" s="164"/>
    </row>
    <row r="370" spans="1:45" ht="15" hidden="1" x14ac:dyDescent="0.2">
      <c r="A370" s="164" t="s">
        <v>3048</v>
      </c>
      <c r="B370" s="164">
        <v>1714</v>
      </c>
      <c r="C370" s="164" t="s">
        <v>3121</v>
      </c>
      <c r="D370" s="164">
        <v>100000</v>
      </c>
      <c r="E370" s="164" t="s">
        <v>57</v>
      </c>
      <c r="F370" s="164">
        <v>171414</v>
      </c>
      <c r="G370" s="164" t="s">
        <v>1248</v>
      </c>
      <c r="H370" s="164" t="s">
        <v>278</v>
      </c>
      <c r="I370" s="164" t="s">
        <v>60</v>
      </c>
      <c r="J370" s="164" t="s">
        <v>61</v>
      </c>
      <c r="K370" s="164" t="s">
        <v>284</v>
      </c>
      <c r="L370" s="164">
        <v>57080</v>
      </c>
      <c r="M370" s="164" t="s">
        <v>3755</v>
      </c>
      <c r="T370" s="164">
        <v>5106</v>
      </c>
      <c r="AA370" s="168">
        <v>5106</v>
      </c>
      <c r="AC370" s="164" t="s">
        <v>3756</v>
      </c>
      <c r="AD370" s="164" t="s">
        <v>3757</v>
      </c>
      <c r="AE370" s="164" t="s">
        <v>3758</v>
      </c>
      <c r="AG370" s="164" t="s">
        <v>67</v>
      </c>
      <c r="AH370" s="164" t="s">
        <v>3759</v>
      </c>
      <c r="AI370" s="164" t="s">
        <v>179</v>
      </c>
      <c r="AJ370" s="164" t="s">
        <v>177</v>
      </c>
      <c r="AK370" s="164" t="e">
        <v>#N/A</v>
      </c>
      <c r="AL370" s="170">
        <v>1</v>
      </c>
      <c r="AM370" s="169">
        <f t="shared" si="12"/>
        <v>5106</v>
      </c>
      <c r="AN370" s="169">
        <f t="shared" si="13"/>
        <v>0</v>
      </c>
      <c r="AO370" s="164" t="s">
        <v>79</v>
      </c>
      <c r="AP370" s="164" t="s">
        <v>1414</v>
      </c>
      <c r="AQ370" s="164" t="s">
        <v>81</v>
      </c>
      <c r="AR370" s="164">
        <v>0</v>
      </c>
      <c r="AS370" s="164"/>
    </row>
    <row r="371" spans="1:45" ht="15" hidden="1" x14ac:dyDescent="0.2">
      <c r="A371" s="164" t="s">
        <v>3048</v>
      </c>
      <c r="B371" s="164">
        <v>1714</v>
      </c>
      <c r="C371" s="164" t="s">
        <v>3121</v>
      </c>
      <c r="D371" s="164">
        <v>100000</v>
      </c>
      <c r="E371" s="164" t="s">
        <v>57</v>
      </c>
      <c r="F371" s="164">
        <v>171414</v>
      </c>
      <c r="G371" s="164" t="s">
        <v>1248</v>
      </c>
      <c r="H371" s="164" t="s">
        <v>59</v>
      </c>
      <c r="I371" s="164" t="s">
        <v>60</v>
      </c>
      <c r="J371" s="164" t="s">
        <v>61</v>
      </c>
      <c r="K371" s="164" t="s">
        <v>83</v>
      </c>
      <c r="L371" s="164">
        <v>57081</v>
      </c>
      <c r="M371" s="164" t="s">
        <v>3760</v>
      </c>
      <c r="S371" s="164">
        <v>69000</v>
      </c>
      <c r="AA371" s="168">
        <v>69000</v>
      </c>
      <c r="AC371" s="164" t="s">
        <v>3761</v>
      </c>
      <c r="AD371" s="164" t="s">
        <v>3730</v>
      </c>
      <c r="AE371" s="164" t="s">
        <v>3721</v>
      </c>
      <c r="AG371" s="164" t="s">
        <v>67</v>
      </c>
      <c r="AH371" s="164" t="s">
        <v>3722</v>
      </c>
      <c r="AI371" s="164" t="s">
        <v>70</v>
      </c>
      <c r="AJ371" s="164" t="s">
        <v>177</v>
      </c>
      <c r="AK371" s="164" t="e">
        <v>#N/A</v>
      </c>
      <c r="AL371" s="170">
        <v>1</v>
      </c>
      <c r="AM371" s="169">
        <f t="shared" si="12"/>
        <v>69000</v>
      </c>
      <c r="AN371" s="169">
        <f t="shared" si="13"/>
        <v>0</v>
      </c>
      <c r="AO371" s="164" t="s">
        <v>79</v>
      </c>
      <c r="AP371" s="164" t="s">
        <v>1255</v>
      </c>
      <c r="AQ371" s="164" t="s">
        <v>81</v>
      </c>
      <c r="AR371" s="164">
        <v>0</v>
      </c>
      <c r="AS371" s="164"/>
    </row>
    <row r="372" spans="1:45" ht="15" hidden="1" x14ac:dyDescent="0.2">
      <c r="A372" s="164" t="s">
        <v>3048</v>
      </c>
      <c r="B372" s="164">
        <v>1714</v>
      </c>
      <c r="C372" s="164" t="s">
        <v>3121</v>
      </c>
      <c r="D372" s="164">
        <v>100000</v>
      </c>
      <c r="E372" s="164" t="s">
        <v>57</v>
      </c>
      <c r="F372" s="164">
        <v>171414</v>
      </c>
      <c r="G372" s="164" t="s">
        <v>1248</v>
      </c>
      <c r="H372" s="164" t="s">
        <v>245</v>
      </c>
      <c r="I372" s="164" t="s">
        <v>60</v>
      </c>
      <c r="J372" s="164" t="s">
        <v>61</v>
      </c>
      <c r="K372" s="164" t="s">
        <v>83</v>
      </c>
      <c r="L372" s="164">
        <v>57082</v>
      </c>
      <c r="M372" s="164" t="s">
        <v>3762</v>
      </c>
      <c r="S372" s="164">
        <v>57500</v>
      </c>
      <c r="AA372" s="168">
        <v>57500</v>
      </c>
      <c r="AC372" s="164" t="s">
        <v>3763</v>
      </c>
      <c r="AD372" s="164" t="s">
        <v>3764</v>
      </c>
      <c r="AE372" s="164" t="s">
        <v>3731</v>
      </c>
      <c r="AG372" s="164" t="s">
        <v>67</v>
      </c>
      <c r="AH372" s="164" t="s">
        <v>3722</v>
      </c>
      <c r="AI372" s="164" t="s">
        <v>70</v>
      </c>
      <c r="AJ372" s="164" t="s">
        <v>177</v>
      </c>
      <c r="AK372" s="164" t="e">
        <v>#N/A</v>
      </c>
      <c r="AL372" s="170">
        <v>1</v>
      </c>
      <c r="AM372" s="169">
        <f t="shared" si="12"/>
        <v>57500</v>
      </c>
      <c r="AN372" s="169">
        <f t="shared" si="13"/>
        <v>0</v>
      </c>
      <c r="AO372" s="164" t="s">
        <v>79</v>
      </c>
      <c r="AP372" s="164" t="s">
        <v>1255</v>
      </c>
      <c r="AQ372" s="164" t="s">
        <v>81</v>
      </c>
      <c r="AR372" s="164">
        <v>0</v>
      </c>
      <c r="AS372" s="164"/>
    </row>
    <row r="373" spans="1:45" ht="15" hidden="1" x14ac:dyDescent="0.2">
      <c r="A373" s="164" t="s">
        <v>3048</v>
      </c>
      <c r="B373" s="164">
        <v>1714</v>
      </c>
      <c r="C373" s="164" t="s">
        <v>3121</v>
      </c>
      <c r="D373" s="164">
        <v>100000</v>
      </c>
      <c r="E373" s="164" t="s">
        <v>57</v>
      </c>
      <c r="F373" s="164">
        <v>171411</v>
      </c>
      <c r="G373" s="164" t="s">
        <v>1256</v>
      </c>
      <c r="H373" s="164" t="s">
        <v>329</v>
      </c>
      <c r="I373" s="164" t="s">
        <v>60</v>
      </c>
      <c r="J373" s="164" t="s">
        <v>61</v>
      </c>
      <c r="K373" s="164" t="s">
        <v>83</v>
      </c>
      <c r="L373" s="164">
        <v>57083</v>
      </c>
      <c r="M373" s="164" t="s">
        <v>2287</v>
      </c>
      <c r="N373" s="164">
        <v>4</v>
      </c>
      <c r="O373" s="164">
        <v>215756</v>
      </c>
      <c r="P373" s="164">
        <v>57352</v>
      </c>
      <c r="Q373" s="164">
        <v>36226</v>
      </c>
      <c r="R373" s="164">
        <v>1600</v>
      </c>
      <c r="T373" s="164">
        <v>4000</v>
      </c>
      <c r="U373" s="164">
        <v>2880</v>
      </c>
      <c r="AA373" s="168">
        <v>317814</v>
      </c>
      <c r="AC373" s="164" t="s">
        <v>3765</v>
      </c>
      <c r="AD373" s="164" t="s">
        <v>3766</v>
      </c>
      <c r="AE373" s="164" t="s">
        <v>3767</v>
      </c>
      <c r="AG373" s="164" t="s">
        <v>67</v>
      </c>
      <c r="AH373" s="164" t="s">
        <v>2289</v>
      </c>
      <c r="AI373" s="164" t="s">
        <v>70</v>
      </c>
      <c r="AJ373" s="164" t="s">
        <v>177</v>
      </c>
      <c r="AK373" s="164" t="e">
        <v>#N/A</v>
      </c>
      <c r="AL373" s="170">
        <v>0</v>
      </c>
      <c r="AM373" s="169">
        <f t="shared" si="12"/>
        <v>0</v>
      </c>
      <c r="AN373" s="169">
        <f t="shared" si="13"/>
        <v>0</v>
      </c>
      <c r="AO373" s="164" t="s">
        <v>69</v>
      </c>
      <c r="AP373" s="164" t="s">
        <v>69</v>
      </c>
      <c r="AQ373" s="164" t="s">
        <v>69</v>
      </c>
      <c r="AR373" s="164">
        <v>0</v>
      </c>
      <c r="AS373" s="164"/>
    </row>
    <row r="374" spans="1:45" ht="15" hidden="1" x14ac:dyDescent="0.2">
      <c r="A374" s="164" t="s">
        <v>3048</v>
      </c>
      <c r="B374" s="164">
        <v>1714</v>
      </c>
      <c r="C374" s="164" t="s">
        <v>3121</v>
      </c>
      <c r="D374" s="164">
        <v>100000</v>
      </c>
      <c r="E374" s="164" t="s">
        <v>57</v>
      </c>
      <c r="F374" s="164">
        <v>171422</v>
      </c>
      <c r="G374" s="164" t="s">
        <v>2542</v>
      </c>
      <c r="H374" s="164" t="s">
        <v>245</v>
      </c>
      <c r="I374" s="164" t="s">
        <v>60</v>
      </c>
      <c r="J374" s="164" t="s">
        <v>61</v>
      </c>
      <c r="K374" s="164" t="s">
        <v>83</v>
      </c>
      <c r="L374" s="164">
        <v>57084</v>
      </c>
      <c r="M374" s="164" t="s">
        <v>3768</v>
      </c>
      <c r="S374" s="164">
        <v>11500</v>
      </c>
      <c r="AA374" s="168">
        <v>11500</v>
      </c>
      <c r="AC374" s="164" t="s">
        <v>3769</v>
      </c>
      <c r="AD374" s="164" t="s">
        <v>3730</v>
      </c>
      <c r="AE374" s="164" t="s">
        <v>3731</v>
      </c>
      <c r="AG374" s="164" t="s">
        <v>67</v>
      </c>
      <c r="AH374" s="164" t="s">
        <v>3770</v>
      </c>
      <c r="AI374" s="164" t="s">
        <v>70</v>
      </c>
      <c r="AJ374" s="164" t="s">
        <v>177</v>
      </c>
      <c r="AK374" s="164" t="e">
        <v>#N/A</v>
      </c>
      <c r="AL374" s="170">
        <v>1</v>
      </c>
      <c r="AM374" s="169">
        <f t="shared" si="12"/>
        <v>11500</v>
      </c>
      <c r="AN374" s="169">
        <f t="shared" si="13"/>
        <v>0</v>
      </c>
      <c r="AO374" s="164" t="s">
        <v>79</v>
      </c>
      <c r="AP374" s="164" t="s">
        <v>1255</v>
      </c>
      <c r="AQ374" s="164" t="s">
        <v>81</v>
      </c>
      <c r="AR374" s="164">
        <v>0</v>
      </c>
      <c r="AS374" s="164"/>
    </row>
    <row r="375" spans="1:45" ht="15" hidden="1" x14ac:dyDescent="0.2">
      <c r="A375" s="164" t="s">
        <v>3048</v>
      </c>
      <c r="B375" s="164">
        <v>1714</v>
      </c>
      <c r="C375" s="164" t="s">
        <v>3121</v>
      </c>
      <c r="D375" s="164">
        <v>100000</v>
      </c>
      <c r="E375" s="164" t="s">
        <v>57</v>
      </c>
      <c r="F375" s="164">
        <v>171414</v>
      </c>
      <c r="G375" s="164" t="s">
        <v>1248</v>
      </c>
      <c r="H375" s="164" t="s">
        <v>335</v>
      </c>
      <c r="I375" s="164" t="s">
        <v>60</v>
      </c>
      <c r="J375" s="164" t="s">
        <v>61</v>
      </c>
      <c r="K375" s="164" t="s">
        <v>83</v>
      </c>
      <c r="L375" s="164">
        <v>57085</v>
      </c>
      <c r="M375" s="164" t="s">
        <v>3771</v>
      </c>
      <c r="N375" s="164">
        <v>2</v>
      </c>
      <c r="O375" s="164">
        <v>160406</v>
      </c>
      <c r="P375" s="164">
        <v>33350</v>
      </c>
      <c r="Q375" s="164">
        <v>19532</v>
      </c>
      <c r="R375" s="164">
        <v>9500</v>
      </c>
      <c r="S375" s="164">
        <v>181000</v>
      </c>
      <c r="U375" s="164">
        <v>1500</v>
      </c>
      <c r="X375" s="164">
        <v>12000</v>
      </c>
      <c r="AA375" s="168">
        <v>417288</v>
      </c>
      <c r="AC375" s="164" t="s">
        <v>3772</v>
      </c>
      <c r="AD375" s="164" t="s">
        <v>3773</v>
      </c>
      <c r="AE375" s="164" t="s">
        <v>3774</v>
      </c>
      <c r="AG375" s="164" t="s">
        <v>67</v>
      </c>
      <c r="AH375" s="164" t="s">
        <v>2860</v>
      </c>
      <c r="AI375" s="164" t="s">
        <v>70</v>
      </c>
      <c r="AJ375" s="164" t="s">
        <v>177</v>
      </c>
      <c r="AK375" s="164" t="e">
        <v>#N/A</v>
      </c>
      <c r="AL375" s="170">
        <v>1</v>
      </c>
      <c r="AM375" s="169">
        <f t="shared" si="12"/>
        <v>417288</v>
      </c>
      <c r="AN375" s="169">
        <f t="shared" si="13"/>
        <v>0</v>
      </c>
      <c r="AO375" s="164" t="s">
        <v>79</v>
      </c>
      <c r="AP375" s="164" t="s">
        <v>1255</v>
      </c>
      <c r="AQ375" s="164" t="s">
        <v>81</v>
      </c>
      <c r="AR375" s="164">
        <v>0</v>
      </c>
      <c r="AS375" s="164"/>
    </row>
    <row r="376" spans="1:45" ht="409.6" hidden="1" x14ac:dyDescent="0.2">
      <c r="A376" s="164" t="s">
        <v>3114</v>
      </c>
      <c r="B376" s="164">
        <v>2116</v>
      </c>
      <c r="C376" s="164" t="s">
        <v>3115</v>
      </c>
      <c r="D376" s="164">
        <v>100000</v>
      </c>
      <c r="E376" s="164" t="s">
        <v>57</v>
      </c>
      <c r="F376" s="164">
        <v>211600</v>
      </c>
      <c r="G376" s="164" t="s">
        <v>58</v>
      </c>
      <c r="H376" s="164" t="s">
        <v>278</v>
      </c>
      <c r="I376" s="164" t="s">
        <v>83</v>
      </c>
      <c r="J376" s="164" t="s">
        <v>61</v>
      </c>
      <c r="K376" s="164" t="s">
        <v>83</v>
      </c>
      <c r="L376" s="164">
        <v>57087</v>
      </c>
      <c r="M376" s="164" t="s">
        <v>3775</v>
      </c>
      <c r="N376" s="164">
        <v>1</v>
      </c>
      <c r="O376" s="164">
        <v>62552</v>
      </c>
      <c r="P376" s="164">
        <v>14306</v>
      </c>
      <c r="Q376" s="164">
        <v>9289</v>
      </c>
      <c r="T376" s="164">
        <v>2235</v>
      </c>
      <c r="AA376" s="168">
        <v>88382</v>
      </c>
      <c r="AC376" s="166" t="s">
        <v>3776</v>
      </c>
      <c r="AD376" s="166" t="s">
        <v>3777</v>
      </c>
      <c r="AE376" s="164" t="s">
        <v>3778</v>
      </c>
      <c r="AG376" s="164" t="s">
        <v>67</v>
      </c>
      <c r="AH376" s="164" t="s">
        <v>3779</v>
      </c>
      <c r="AI376" s="164" t="s">
        <v>83</v>
      </c>
      <c r="AJ376" s="164" t="s">
        <v>177</v>
      </c>
      <c r="AK376" s="164" t="e">
        <v>#N/A</v>
      </c>
      <c r="AL376" s="170">
        <v>0.1</v>
      </c>
      <c r="AM376" s="169">
        <f t="shared" si="12"/>
        <v>8838.2000000000007</v>
      </c>
      <c r="AN376" s="169">
        <f t="shared" si="13"/>
        <v>0</v>
      </c>
      <c r="AO376" s="172" t="s">
        <v>79</v>
      </c>
      <c r="AP376" s="164" t="s">
        <v>69</v>
      </c>
      <c r="AQ376" s="164" t="s">
        <v>156</v>
      </c>
      <c r="AR376" s="164">
        <v>0</v>
      </c>
      <c r="AS376" s="165" t="s">
        <v>3153</v>
      </c>
    </row>
    <row r="377" spans="1:45" ht="409.6" hidden="1" x14ac:dyDescent="0.2">
      <c r="A377" s="164" t="s">
        <v>3114</v>
      </c>
      <c r="B377" s="164">
        <v>2116</v>
      </c>
      <c r="C377" s="164" t="s">
        <v>3115</v>
      </c>
      <c r="D377" s="164">
        <v>100000</v>
      </c>
      <c r="E377" s="164" t="s">
        <v>57</v>
      </c>
      <c r="F377" s="164">
        <v>211600</v>
      </c>
      <c r="G377" s="164" t="s">
        <v>58</v>
      </c>
      <c r="H377" s="164" t="s">
        <v>465</v>
      </c>
      <c r="I377" s="164" t="s">
        <v>83</v>
      </c>
      <c r="J377" s="164" t="s">
        <v>61</v>
      </c>
      <c r="K377" s="164" t="s">
        <v>83</v>
      </c>
      <c r="L377" s="164">
        <v>57088</v>
      </c>
      <c r="M377" s="164" t="s">
        <v>3780</v>
      </c>
      <c r="N377" s="164">
        <v>1</v>
      </c>
      <c r="O377" s="164">
        <v>286845</v>
      </c>
      <c r="P377" s="164">
        <v>41952</v>
      </c>
      <c r="Q377" s="164">
        <v>15344</v>
      </c>
      <c r="T377" s="164">
        <v>2235</v>
      </c>
      <c r="AA377" s="168">
        <v>346376</v>
      </c>
      <c r="AC377" s="166" t="s">
        <v>3781</v>
      </c>
      <c r="AD377" s="166" t="s">
        <v>3782</v>
      </c>
      <c r="AE377" s="164" t="s">
        <v>3783</v>
      </c>
      <c r="AG377" s="164" t="s">
        <v>67</v>
      </c>
      <c r="AH377" s="164" t="s">
        <v>3784</v>
      </c>
      <c r="AI377" s="164" t="s">
        <v>83</v>
      </c>
      <c r="AJ377" s="164" t="s">
        <v>177</v>
      </c>
      <c r="AK377" s="164" t="e">
        <v>#N/A</v>
      </c>
      <c r="AL377" s="170">
        <v>1</v>
      </c>
      <c r="AM377" s="169">
        <f t="shared" si="12"/>
        <v>346376</v>
      </c>
      <c r="AN377" s="169">
        <f t="shared" si="13"/>
        <v>0</v>
      </c>
      <c r="AO377" s="172" t="s">
        <v>79</v>
      </c>
      <c r="AP377" s="164" t="s">
        <v>69</v>
      </c>
      <c r="AQ377" s="164" t="s">
        <v>156</v>
      </c>
      <c r="AR377" s="164">
        <v>0</v>
      </c>
      <c r="AS377" s="165" t="s">
        <v>3153</v>
      </c>
    </row>
    <row r="378" spans="1:45" ht="15" hidden="1" x14ac:dyDescent="0.2">
      <c r="A378" s="164" t="s">
        <v>3049</v>
      </c>
      <c r="B378" s="164">
        <v>1611</v>
      </c>
      <c r="C378" s="164" t="s">
        <v>504</v>
      </c>
      <c r="D378" s="164">
        <v>100000</v>
      </c>
      <c r="E378" s="164" t="s">
        <v>57</v>
      </c>
      <c r="F378" s="164">
        <v>1611</v>
      </c>
      <c r="G378" s="164" t="s">
        <v>504</v>
      </c>
      <c r="H378" s="164" t="s">
        <v>103</v>
      </c>
      <c r="I378" s="164" t="s">
        <v>60</v>
      </c>
      <c r="J378" s="164" t="s">
        <v>61</v>
      </c>
      <c r="K378" s="164" t="s">
        <v>284</v>
      </c>
      <c r="L378" s="164">
        <v>57089</v>
      </c>
      <c r="M378" s="164" t="s">
        <v>3785</v>
      </c>
      <c r="T378" s="164">
        <v>48500</v>
      </c>
      <c r="AA378" s="168">
        <v>48500</v>
      </c>
      <c r="AC378" s="164" t="s">
        <v>3786</v>
      </c>
      <c r="AD378" s="164" t="s">
        <v>3787</v>
      </c>
      <c r="AE378" s="164" t="s">
        <v>3788</v>
      </c>
      <c r="AG378" s="164" t="s">
        <v>67</v>
      </c>
      <c r="AH378" s="164" t="s">
        <v>3789</v>
      </c>
      <c r="AI378" s="164" t="s">
        <v>70</v>
      </c>
      <c r="AJ378" s="164" t="s">
        <v>177</v>
      </c>
      <c r="AK378" s="164" t="e">
        <v>#N/A</v>
      </c>
      <c r="AL378" s="170">
        <v>0.5</v>
      </c>
      <c r="AM378" s="169">
        <f t="shared" si="12"/>
        <v>24250</v>
      </c>
      <c r="AN378" s="169">
        <f t="shared" si="13"/>
        <v>0</v>
      </c>
      <c r="AO378" s="164" t="s">
        <v>79</v>
      </c>
      <c r="AP378" s="164">
        <v>3.3</v>
      </c>
      <c r="AQ378" s="164" t="s">
        <v>81</v>
      </c>
      <c r="AR378" s="164">
        <v>0</v>
      </c>
      <c r="AS378" s="164"/>
    </row>
    <row r="379" spans="1:45" ht="15" hidden="1" x14ac:dyDescent="0.2">
      <c r="A379" s="164" t="s">
        <v>3048</v>
      </c>
      <c r="B379" s="164">
        <v>1714</v>
      </c>
      <c r="C379" s="164" t="s">
        <v>3121</v>
      </c>
      <c r="D379" s="164">
        <v>100000</v>
      </c>
      <c r="E379" s="164" t="s">
        <v>57</v>
      </c>
      <c r="F379" s="164">
        <v>171415</v>
      </c>
      <c r="G379" s="164" t="s">
        <v>1271</v>
      </c>
      <c r="H379" s="164" t="s">
        <v>103</v>
      </c>
      <c r="I379" s="164" t="s">
        <v>307</v>
      </c>
      <c r="J379" s="164" t="s">
        <v>1249</v>
      </c>
      <c r="K379" s="164" t="s">
        <v>263</v>
      </c>
      <c r="L379" s="164">
        <v>57090</v>
      </c>
      <c r="M379" s="164" t="s">
        <v>3790</v>
      </c>
      <c r="S379" s="164">
        <v>125000</v>
      </c>
      <c r="AA379" s="168">
        <v>125000</v>
      </c>
      <c r="AC379" s="164" t="s">
        <v>3791</v>
      </c>
      <c r="AD379" s="164" t="s">
        <v>3792</v>
      </c>
      <c r="AE379" s="164" t="s">
        <v>3793</v>
      </c>
      <c r="AG379" s="164" t="s">
        <v>94</v>
      </c>
      <c r="AH379" s="164" t="s">
        <v>1276</v>
      </c>
      <c r="AI379" s="164" t="s">
        <v>70</v>
      </c>
      <c r="AJ379" s="164" t="s">
        <v>177</v>
      </c>
      <c r="AK379" s="164" t="e">
        <v>#N/A</v>
      </c>
      <c r="AL379" s="170">
        <v>1</v>
      </c>
      <c r="AM379" s="169">
        <f t="shared" si="12"/>
        <v>125000</v>
      </c>
      <c r="AN379" s="169">
        <f t="shared" si="13"/>
        <v>0</v>
      </c>
      <c r="AO379" s="164" t="s">
        <v>895</v>
      </c>
      <c r="AP379" s="164" t="s">
        <v>3159</v>
      </c>
      <c r="AQ379" s="164" t="s">
        <v>81</v>
      </c>
      <c r="AR379" s="164">
        <v>0</v>
      </c>
      <c r="AS379" s="164"/>
    </row>
    <row r="380" spans="1:45" ht="15" hidden="1" x14ac:dyDescent="0.2">
      <c r="A380" s="164" t="s">
        <v>3048</v>
      </c>
      <c r="B380" s="164">
        <v>1714</v>
      </c>
      <c r="C380" s="164" t="s">
        <v>3121</v>
      </c>
      <c r="D380" s="164">
        <v>100000</v>
      </c>
      <c r="E380" s="164" t="s">
        <v>57</v>
      </c>
      <c r="F380" s="164">
        <v>171415</v>
      </c>
      <c r="G380" s="164" t="s">
        <v>1271</v>
      </c>
      <c r="H380" s="164" t="s">
        <v>103</v>
      </c>
      <c r="I380" s="164" t="s">
        <v>127</v>
      </c>
      <c r="J380" s="164" t="s">
        <v>1249</v>
      </c>
      <c r="K380" s="164" t="s">
        <v>263</v>
      </c>
      <c r="L380" s="164">
        <v>57091</v>
      </c>
      <c r="M380" s="164" t="s">
        <v>3794</v>
      </c>
      <c r="S380" s="164">
        <v>125000</v>
      </c>
      <c r="AA380" s="168">
        <v>125000</v>
      </c>
      <c r="AC380" s="164" t="s">
        <v>3795</v>
      </c>
      <c r="AD380" s="164" t="s">
        <v>3796</v>
      </c>
      <c r="AE380" s="164" t="s">
        <v>3797</v>
      </c>
      <c r="AG380" s="164" t="s">
        <v>94</v>
      </c>
      <c r="AH380" s="164" t="s">
        <v>69</v>
      </c>
      <c r="AI380" s="164" t="s">
        <v>70</v>
      </c>
      <c r="AJ380" s="164" t="s">
        <v>177</v>
      </c>
      <c r="AK380" s="164" t="e">
        <v>#N/A</v>
      </c>
      <c r="AL380" s="170">
        <v>1</v>
      </c>
      <c r="AM380" s="169">
        <f t="shared" si="12"/>
        <v>125000</v>
      </c>
      <c r="AN380" s="169">
        <f t="shared" si="13"/>
        <v>0</v>
      </c>
      <c r="AO380" s="164" t="s">
        <v>895</v>
      </c>
      <c r="AP380" s="164" t="s">
        <v>1778</v>
      </c>
      <c r="AQ380" s="164" t="s">
        <v>81</v>
      </c>
      <c r="AR380" s="164">
        <v>0</v>
      </c>
      <c r="AS380" s="164"/>
    </row>
    <row r="381" spans="1:45" ht="15" hidden="1" x14ac:dyDescent="0.2">
      <c r="A381" s="164" t="s">
        <v>3048</v>
      </c>
      <c r="B381" s="164">
        <v>1714</v>
      </c>
      <c r="C381" s="164" t="s">
        <v>3121</v>
      </c>
      <c r="D381" s="164">
        <v>100000</v>
      </c>
      <c r="E381" s="164" t="s">
        <v>57</v>
      </c>
      <c r="F381" s="164">
        <v>171415</v>
      </c>
      <c r="G381" s="164" t="s">
        <v>1271</v>
      </c>
      <c r="H381" s="164" t="s">
        <v>59</v>
      </c>
      <c r="I381" s="164" t="s">
        <v>60</v>
      </c>
      <c r="J381" s="164" t="s">
        <v>61</v>
      </c>
      <c r="K381" s="164" t="s">
        <v>83</v>
      </c>
      <c r="L381" s="164">
        <v>57092</v>
      </c>
      <c r="M381" s="164" t="s">
        <v>3798</v>
      </c>
      <c r="S381" s="164">
        <v>34500</v>
      </c>
      <c r="AA381" s="168">
        <v>34500</v>
      </c>
      <c r="AC381" s="164" t="s">
        <v>3799</v>
      </c>
      <c r="AD381" s="164" t="s">
        <v>3730</v>
      </c>
      <c r="AE381" s="164" t="s">
        <v>3721</v>
      </c>
      <c r="AG381" s="164" t="s">
        <v>67</v>
      </c>
      <c r="AH381" s="164" t="s">
        <v>3722</v>
      </c>
      <c r="AI381" s="164" t="s">
        <v>70</v>
      </c>
      <c r="AJ381" s="164" t="s">
        <v>177</v>
      </c>
      <c r="AK381" s="164" t="e">
        <v>#N/A</v>
      </c>
      <c r="AL381" s="170">
        <v>1</v>
      </c>
      <c r="AM381" s="169">
        <f t="shared" si="12"/>
        <v>34500</v>
      </c>
      <c r="AN381" s="169">
        <f t="shared" si="13"/>
        <v>0</v>
      </c>
      <c r="AO381" s="164" t="s">
        <v>79</v>
      </c>
      <c r="AP381" s="164" t="s">
        <v>1255</v>
      </c>
      <c r="AQ381" s="164" t="s">
        <v>81</v>
      </c>
      <c r="AR381" s="164">
        <v>0</v>
      </c>
      <c r="AS381" s="164"/>
    </row>
    <row r="382" spans="1:45" ht="15" hidden="1" x14ac:dyDescent="0.2">
      <c r="A382" s="164" t="s">
        <v>3048</v>
      </c>
      <c r="B382" s="164">
        <v>1714</v>
      </c>
      <c r="C382" s="164" t="s">
        <v>3121</v>
      </c>
      <c r="D382" s="164">
        <v>100000</v>
      </c>
      <c r="E382" s="164" t="s">
        <v>57</v>
      </c>
      <c r="F382" s="164">
        <v>171415</v>
      </c>
      <c r="G382" s="164" t="s">
        <v>1271</v>
      </c>
      <c r="H382" s="164" t="s">
        <v>245</v>
      </c>
      <c r="I382" s="164" t="s">
        <v>60</v>
      </c>
      <c r="J382" s="164" t="s">
        <v>61</v>
      </c>
      <c r="K382" s="164" t="s">
        <v>83</v>
      </c>
      <c r="L382" s="164">
        <v>57093</v>
      </c>
      <c r="M382" s="164" t="s">
        <v>3800</v>
      </c>
      <c r="S382" s="164">
        <v>23000</v>
      </c>
      <c r="AA382" s="168">
        <v>23000</v>
      </c>
      <c r="AC382" s="164" t="s">
        <v>3801</v>
      </c>
      <c r="AD382" s="164" t="s">
        <v>3764</v>
      </c>
      <c r="AE382" s="164" t="s">
        <v>3731</v>
      </c>
      <c r="AG382" s="164" t="s">
        <v>67</v>
      </c>
      <c r="AH382" s="164" t="s">
        <v>3802</v>
      </c>
      <c r="AI382" s="164" t="s">
        <v>70</v>
      </c>
      <c r="AJ382" s="164" t="s">
        <v>177</v>
      </c>
      <c r="AK382" s="164" t="e">
        <v>#N/A</v>
      </c>
      <c r="AL382" s="170">
        <v>1</v>
      </c>
      <c r="AM382" s="169">
        <f t="shared" si="12"/>
        <v>23000</v>
      </c>
      <c r="AN382" s="169">
        <f t="shared" si="13"/>
        <v>0</v>
      </c>
      <c r="AO382" s="164" t="s">
        <v>79</v>
      </c>
      <c r="AP382" s="164" t="s">
        <v>1255</v>
      </c>
      <c r="AQ382" s="164" t="s">
        <v>81</v>
      </c>
      <c r="AR382" s="164">
        <v>0</v>
      </c>
      <c r="AS382" s="164"/>
    </row>
    <row r="383" spans="1:45" ht="15" hidden="1" x14ac:dyDescent="0.2">
      <c r="A383" s="164" t="s">
        <v>3048</v>
      </c>
      <c r="B383" s="164">
        <v>1714</v>
      </c>
      <c r="C383" s="164" t="s">
        <v>3121</v>
      </c>
      <c r="D383" s="164">
        <v>100000</v>
      </c>
      <c r="E383" s="164" t="s">
        <v>57</v>
      </c>
      <c r="F383" s="164">
        <v>171415</v>
      </c>
      <c r="G383" s="164" t="s">
        <v>1271</v>
      </c>
      <c r="H383" s="164" t="s">
        <v>358</v>
      </c>
      <c r="I383" s="164" t="s">
        <v>60</v>
      </c>
      <c r="J383" s="164" t="s">
        <v>61</v>
      </c>
      <c r="K383" s="164" t="s">
        <v>263</v>
      </c>
      <c r="L383" s="164">
        <v>57095</v>
      </c>
      <c r="M383" s="164" t="s">
        <v>3803</v>
      </c>
      <c r="N383" s="164">
        <v>11</v>
      </c>
      <c r="O383" s="164">
        <v>934944</v>
      </c>
      <c r="P383" s="164">
        <v>187735</v>
      </c>
      <c r="Q383" s="164">
        <v>108845</v>
      </c>
      <c r="S383" s="164">
        <v>394700</v>
      </c>
      <c r="T383" s="164">
        <v>17000</v>
      </c>
      <c r="U383" s="164">
        <v>13300</v>
      </c>
      <c r="AA383" s="168">
        <v>1656524</v>
      </c>
      <c r="AB383" s="167">
        <v>364218</v>
      </c>
      <c r="AC383" s="164" t="s">
        <v>3804</v>
      </c>
      <c r="AD383" s="164" t="s">
        <v>3805</v>
      </c>
      <c r="AE383" s="164" t="s">
        <v>3806</v>
      </c>
      <c r="AG383" s="164" t="s">
        <v>67</v>
      </c>
      <c r="AH383" s="164" t="s">
        <v>3807</v>
      </c>
      <c r="AI383" s="164" t="s">
        <v>70</v>
      </c>
      <c r="AJ383" s="164" t="s">
        <v>177</v>
      </c>
      <c r="AK383" s="164" t="e">
        <v>#N/A</v>
      </c>
      <c r="AL383" s="170">
        <v>1</v>
      </c>
      <c r="AM383" s="169">
        <f t="shared" si="12"/>
        <v>1656524</v>
      </c>
      <c r="AN383" s="169">
        <f t="shared" si="13"/>
        <v>364218</v>
      </c>
      <c r="AO383" s="164" t="s">
        <v>895</v>
      </c>
      <c r="AP383" s="164">
        <v>5.0999999999999996</v>
      </c>
      <c r="AQ383" s="164" t="s">
        <v>81</v>
      </c>
      <c r="AR383" s="164">
        <v>0</v>
      </c>
      <c r="AS383" s="164"/>
    </row>
    <row r="384" spans="1:45" ht="15" hidden="1" x14ac:dyDescent="0.2">
      <c r="A384" s="164" t="s">
        <v>3048</v>
      </c>
      <c r="B384" s="164">
        <v>1714</v>
      </c>
      <c r="C384" s="164" t="s">
        <v>3121</v>
      </c>
      <c r="D384" s="164">
        <v>100000</v>
      </c>
      <c r="E384" s="164" t="s">
        <v>57</v>
      </c>
      <c r="F384" s="164">
        <v>171415</v>
      </c>
      <c r="G384" s="164" t="s">
        <v>1271</v>
      </c>
      <c r="H384" s="164" t="s">
        <v>3170</v>
      </c>
      <c r="I384" s="164" t="s">
        <v>60</v>
      </c>
      <c r="J384" s="164" t="s">
        <v>61</v>
      </c>
      <c r="K384" s="164" t="s">
        <v>83</v>
      </c>
      <c r="L384" s="164">
        <v>57096</v>
      </c>
      <c r="M384" s="164" t="s">
        <v>3808</v>
      </c>
      <c r="N384" s="164">
        <v>1</v>
      </c>
      <c r="O384" s="164">
        <v>69323</v>
      </c>
      <c r="P384" s="164">
        <v>15253</v>
      </c>
      <c r="Q384" s="164">
        <v>9471</v>
      </c>
      <c r="R384" s="164">
        <v>4700</v>
      </c>
      <c r="S384" s="164">
        <v>109400</v>
      </c>
      <c r="U384" s="164">
        <v>900</v>
      </c>
      <c r="AA384" s="168">
        <v>209047</v>
      </c>
      <c r="AC384" s="164" t="s">
        <v>3809</v>
      </c>
      <c r="AD384" s="164" t="s">
        <v>3810</v>
      </c>
      <c r="AE384" s="164" t="s">
        <v>3811</v>
      </c>
      <c r="AG384" s="164" t="s">
        <v>67</v>
      </c>
      <c r="AH384" s="164" t="s">
        <v>3812</v>
      </c>
      <c r="AI384" s="164" t="s">
        <v>70</v>
      </c>
      <c r="AJ384" s="164" t="s">
        <v>177</v>
      </c>
      <c r="AK384" s="164" t="e">
        <v>#N/A</v>
      </c>
      <c r="AL384" s="170">
        <v>1</v>
      </c>
      <c r="AM384" s="169">
        <f t="shared" si="12"/>
        <v>209047</v>
      </c>
      <c r="AN384" s="169">
        <f t="shared" si="13"/>
        <v>0</v>
      </c>
      <c r="AO384" s="164" t="s">
        <v>895</v>
      </c>
      <c r="AP384" s="164" t="s">
        <v>896</v>
      </c>
      <c r="AQ384" s="164" t="s">
        <v>81</v>
      </c>
      <c r="AR384" s="164">
        <v>0</v>
      </c>
      <c r="AS384" s="164"/>
    </row>
    <row r="385" spans="1:45" ht="15" hidden="1" x14ac:dyDescent="0.2">
      <c r="A385" s="164" t="s">
        <v>3048</v>
      </c>
      <c r="B385" s="164">
        <v>1714</v>
      </c>
      <c r="C385" s="164" t="s">
        <v>3121</v>
      </c>
      <c r="D385" s="164">
        <v>100000</v>
      </c>
      <c r="E385" s="164" t="s">
        <v>57</v>
      </c>
      <c r="F385" s="164">
        <v>171415</v>
      </c>
      <c r="G385" s="164" t="s">
        <v>1271</v>
      </c>
      <c r="H385" s="164" t="s">
        <v>3170</v>
      </c>
      <c r="I385" s="164" t="s">
        <v>60</v>
      </c>
      <c r="J385" s="164" t="s">
        <v>61</v>
      </c>
      <c r="K385" s="164" t="s">
        <v>83</v>
      </c>
      <c r="L385" s="164">
        <v>57097</v>
      </c>
      <c r="M385" s="164" t="s">
        <v>3813</v>
      </c>
      <c r="S385" s="164">
        <v>675000</v>
      </c>
      <c r="U385" s="164">
        <v>25000</v>
      </c>
      <c r="AA385" s="168">
        <v>700000</v>
      </c>
      <c r="AC385" s="164" t="s">
        <v>3814</v>
      </c>
      <c r="AD385" s="164" t="s">
        <v>3815</v>
      </c>
      <c r="AE385" s="164" t="s">
        <v>3811</v>
      </c>
      <c r="AG385" s="164" t="s">
        <v>67</v>
      </c>
      <c r="AH385" s="164" t="s">
        <v>3816</v>
      </c>
      <c r="AI385" s="164" t="s">
        <v>70</v>
      </c>
      <c r="AJ385" s="164" t="s">
        <v>177</v>
      </c>
      <c r="AK385" s="164" t="e">
        <v>#N/A</v>
      </c>
      <c r="AL385" s="170">
        <v>0.5</v>
      </c>
      <c r="AM385" s="169">
        <f t="shared" si="12"/>
        <v>350000</v>
      </c>
      <c r="AN385" s="169">
        <f t="shared" si="13"/>
        <v>0</v>
      </c>
      <c r="AO385" s="164" t="s">
        <v>895</v>
      </c>
      <c r="AP385" s="164" t="s">
        <v>896</v>
      </c>
      <c r="AQ385" s="164" t="s">
        <v>81</v>
      </c>
      <c r="AR385" s="164">
        <v>0</v>
      </c>
      <c r="AS385" s="164"/>
    </row>
    <row r="386" spans="1:45" ht="15" hidden="1" x14ac:dyDescent="0.2">
      <c r="A386" s="164" t="s">
        <v>3049</v>
      </c>
      <c r="B386" s="164">
        <v>1611</v>
      </c>
      <c r="C386" s="164" t="s">
        <v>504</v>
      </c>
      <c r="D386" s="164">
        <v>700036</v>
      </c>
      <c r="E386" s="164" t="s">
        <v>503</v>
      </c>
      <c r="F386" s="164">
        <v>1611</v>
      </c>
      <c r="G386" s="164" t="s">
        <v>504</v>
      </c>
      <c r="H386" s="164" t="s">
        <v>465</v>
      </c>
      <c r="I386" s="164" t="s">
        <v>60</v>
      </c>
      <c r="J386" s="164" t="s">
        <v>104</v>
      </c>
      <c r="K386" s="164" t="s">
        <v>284</v>
      </c>
      <c r="L386" s="164">
        <v>57098</v>
      </c>
      <c r="M386" s="164" t="s">
        <v>3817</v>
      </c>
      <c r="T386" s="164">
        <v>20000</v>
      </c>
      <c r="AA386" s="168">
        <v>20000</v>
      </c>
      <c r="AC386" s="164" t="s">
        <v>2707</v>
      </c>
      <c r="AD386" s="164" t="s">
        <v>3818</v>
      </c>
      <c r="AE386" s="164" t="s">
        <v>3819</v>
      </c>
      <c r="AG386" s="164" t="s">
        <v>67</v>
      </c>
      <c r="AH386" s="164" t="s">
        <v>3820</v>
      </c>
      <c r="AI386" s="164" t="s">
        <v>179</v>
      </c>
      <c r="AJ386" s="164" t="s">
        <v>177</v>
      </c>
      <c r="AK386" s="164">
        <v>57098</v>
      </c>
      <c r="AL386" s="170">
        <v>0</v>
      </c>
      <c r="AM386" s="169">
        <f t="shared" si="12"/>
        <v>0</v>
      </c>
      <c r="AN386" s="169">
        <f t="shared" si="13"/>
        <v>0</v>
      </c>
      <c r="AO386" s="164" t="s">
        <v>69</v>
      </c>
      <c r="AP386" s="164" t="s">
        <v>69</v>
      </c>
      <c r="AQ386" s="164" t="s">
        <v>69</v>
      </c>
      <c r="AR386" s="164">
        <v>0</v>
      </c>
      <c r="AS386" s="164"/>
    </row>
    <row r="387" spans="1:45" ht="15" hidden="1" x14ac:dyDescent="0.2">
      <c r="A387" s="164" t="s">
        <v>3049</v>
      </c>
      <c r="B387" s="164">
        <v>1611</v>
      </c>
      <c r="C387" s="164" t="s">
        <v>504</v>
      </c>
      <c r="D387" s="164">
        <v>700036</v>
      </c>
      <c r="E387" s="164" t="s">
        <v>503</v>
      </c>
      <c r="F387" s="164">
        <v>1611</v>
      </c>
      <c r="G387" s="164" t="s">
        <v>504</v>
      </c>
      <c r="H387" s="164" t="s">
        <v>293</v>
      </c>
      <c r="I387" s="164" t="s">
        <v>60</v>
      </c>
      <c r="J387" s="164" t="s">
        <v>104</v>
      </c>
      <c r="K387" s="164" t="s">
        <v>284</v>
      </c>
      <c r="L387" s="164">
        <v>57100</v>
      </c>
      <c r="M387" s="164" t="s">
        <v>3821</v>
      </c>
      <c r="T387" s="164">
        <v>20000</v>
      </c>
      <c r="AA387" s="168">
        <v>20000</v>
      </c>
      <c r="AC387" s="164" t="s">
        <v>3822</v>
      </c>
      <c r="AD387" s="164" t="s">
        <v>3823</v>
      </c>
      <c r="AE387" s="164" t="s">
        <v>3824</v>
      </c>
      <c r="AG387" s="164" t="s">
        <v>67</v>
      </c>
      <c r="AH387" s="164" t="s">
        <v>3825</v>
      </c>
      <c r="AI387" s="164" t="s">
        <v>179</v>
      </c>
      <c r="AJ387" s="164" t="s">
        <v>177</v>
      </c>
      <c r="AK387" s="164">
        <v>57100</v>
      </c>
      <c r="AL387" s="170">
        <v>0</v>
      </c>
      <c r="AM387" s="169">
        <f t="shared" si="12"/>
        <v>0</v>
      </c>
      <c r="AN387" s="169">
        <f t="shared" si="13"/>
        <v>0</v>
      </c>
      <c r="AO387" s="164" t="s">
        <v>69</v>
      </c>
      <c r="AP387" s="164" t="s">
        <v>69</v>
      </c>
      <c r="AQ387" s="164" t="s">
        <v>69</v>
      </c>
      <c r="AR387" s="164">
        <v>0</v>
      </c>
      <c r="AS387" s="164"/>
    </row>
    <row r="388" spans="1:45" ht="15" hidden="1" x14ac:dyDescent="0.2">
      <c r="A388" s="164" t="s">
        <v>3048</v>
      </c>
      <c r="B388" s="164">
        <v>1714</v>
      </c>
      <c r="C388" s="164" t="s">
        <v>3121</v>
      </c>
      <c r="D388" s="164">
        <v>100000</v>
      </c>
      <c r="E388" s="164" t="s">
        <v>57</v>
      </c>
      <c r="F388" s="164">
        <v>171422</v>
      </c>
      <c r="G388" s="164" t="s">
        <v>2542</v>
      </c>
      <c r="H388" s="164" t="s">
        <v>302</v>
      </c>
      <c r="I388" s="164" t="s">
        <v>60</v>
      </c>
      <c r="J388" s="164" t="s">
        <v>61</v>
      </c>
      <c r="K388" s="164" t="s">
        <v>62</v>
      </c>
      <c r="L388" s="164">
        <v>57101</v>
      </c>
      <c r="M388" s="164" t="s">
        <v>3826</v>
      </c>
      <c r="N388" s="164">
        <v>2</v>
      </c>
      <c r="O388" s="164">
        <v>148300</v>
      </c>
      <c r="P388" s="164">
        <v>34011</v>
      </c>
      <c r="Q388" s="164">
        <v>19203</v>
      </c>
      <c r="R388" s="164">
        <v>75750</v>
      </c>
      <c r="S388" s="164">
        <v>223500</v>
      </c>
      <c r="U388" s="164">
        <v>750</v>
      </c>
      <c r="AA388" s="168">
        <v>501514</v>
      </c>
      <c r="AC388" s="164" t="s">
        <v>3827</v>
      </c>
      <c r="AD388" s="164" t="s">
        <v>3828</v>
      </c>
      <c r="AE388" s="164" t="s">
        <v>3829</v>
      </c>
      <c r="AG388" s="164" t="s">
        <v>67</v>
      </c>
      <c r="AH388" s="164" t="s">
        <v>3830</v>
      </c>
      <c r="AI388" s="164" t="s">
        <v>83</v>
      </c>
      <c r="AJ388" s="164" t="s">
        <v>177</v>
      </c>
      <c r="AK388" s="164" t="e">
        <v>#N/A</v>
      </c>
      <c r="AL388" s="170">
        <v>0.5</v>
      </c>
      <c r="AM388" s="169">
        <f t="shared" si="12"/>
        <v>250757</v>
      </c>
      <c r="AN388" s="169">
        <f t="shared" si="13"/>
        <v>0</v>
      </c>
      <c r="AO388" s="164" t="s">
        <v>79</v>
      </c>
      <c r="AP388" s="164" t="s">
        <v>1014</v>
      </c>
      <c r="AQ388" s="164" t="s">
        <v>81</v>
      </c>
      <c r="AR388" s="164">
        <v>0</v>
      </c>
      <c r="AS388" s="164"/>
    </row>
    <row r="389" spans="1:45" ht="15" hidden="1" x14ac:dyDescent="0.2">
      <c r="A389" s="164" t="s">
        <v>3048</v>
      </c>
      <c r="B389" s="164">
        <v>1714</v>
      </c>
      <c r="C389" s="164" t="s">
        <v>3121</v>
      </c>
      <c r="D389" s="164">
        <v>100000</v>
      </c>
      <c r="E389" s="164" t="s">
        <v>57</v>
      </c>
      <c r="F389" s="164">
        <v>171422</v>
      </c>
      <c r="G389" s="164" t="s">
        <v>2542</v>
      </c>
      <c r="H389" s="164" t="s">
        <v>422</v>
      </c>
      <c r="I389" s="164" t="s">
        <v>60</v>
      </c>
      <c r="J389" s="164" t="s">
        <v>61</v>
      </c>
      <c r="K389" s="164" t="s">
        <v>83</v>
      </c>
      <c r="L389" s="164">
        <v>57103</v>
      </c>
      <c r="M389" s="164" t="s">
        <v>3831</v>
      </c>
      <c r="N389" s="164">
        <v>1</v>
      </c>
      <c r="O389" s="164">
        <v>83940</v>
      </c>
      <c r="P389" s="164">
        <v>17205</v>
      </c>
      <c r="Q389" s="164">
        <v>9866</v>
      </c>
      <c r="R389" s="164">
        <v>4550</v>
      </c>
      <c r="AA389" s="168">
        <v>115561</v>
      </c>
      <c r="AC389" s="164" t="s">
        <v>3832</v>
      </c>
      <c r="AD389" s="164" t="s">
        <v>3833</v>
      </c>
      <c r="AE389" s="164" t="s">
        <v>3834</v>
      </c>
      <c r="AG389" s="164" t="s">
        <v>67</v>
      </c>
      <c r="AH389" s="164" t="s">
        <v>2547</v>
      </c>
      <c r="AI389" s="164" t="s">
        <v>70</v>
      </c>
      <c r="AJ389" s="164" t="s">
        <v>177</v>
      </c>
      <c r="AK389" s="164" t="e">
        <v>#N/A</v>
      </c>
      <c r="AL389" s="170">
        <v>1</v>
      </c>
      <c r="AM389" s="169">
        <f t="shared" si="12"/>
        <v>115561</v>
      </c>
      <c r="AN389" s="169">
        <f t="shared" si="13"/>
        <v>0</v>
      </c>
      <c r="AO389" s="164" t="s">
        <v>79</v>
      </c>
      <c r="AP389" s="164" t="s">
        <v>200</v>
      </c>
      <c r="AQ389" s="164" t="s">
        <v>81</v>
      </c>
      <c r="AR389" s="164">
        <v>0</v>
      </c>
      <c r="AS389" s="164"/>
    </row>
    <row r="390" spans="1:45" ht="15" hidden="1" x14ac:dyDescent="0.2">
      <c r="A390" s="164" t="s">
        <v>3048</v>
      </c>
      <c r="B390" s="164">
        <v>1714</v>
      </c>
      <c r="C390" s="164" t="s">
        <v>3121</v>
      </c>
      <c r="D390" s="164">
        <v>100000</v>
      </c>
      <c r="E390" s="164" t="s">
        <v>57</v>
      </c>
      <c r="F390" s="164">
        <v>171422</v>
      </c>
      <c r="G390" s="164" t="s">
        <v>2542</v>
      </c>
      <c r="H390" s="164" t="s">
        <v>329</v>
      </c>
      <c r="I390" s="164" t="s">
        <v>60</v>
      </c>
      <c r="J390" s="164" t="s">
        <v>61</v>
      </c>
      <c r="K390" s="164" t="s">
        <v>83</v>
      </c>
      <c r="L390" s="164">
        <v>57104</v>
      </c>
      <c r="M390" s="164" t="s">
        <v>3835</v>
      </c>
      <c r="N390" s="164">
        <v>10</v>
      </c>
      <c r="O390" s="164">
        <v>508627</v>
      </c>
      <c r="P390" s="164">
        <v>130255</v>
      </c>
      <c r="Q390" s="164">
        <v>89729</v>
      </c>
      <c r="R390" s="164">
        <v>42500</v>
      </c>
      <c r="S390" s="164">
        <v>777000</v>
      </c>
      <c r="U390" s="164">
        <v>7500</v>
      </c>
      <c r="AA390" s="168">
        <v>1555611</v>
      </c>
      <c r="AC390" s="164" t="s">
        <v>3836</v>
      </c>
      <c r="AD390" s="164" t="s">
        <v>3837</v>
      </c>
      <c r="AE390" s="164" t="s">
        <v>3767</v>
      </c>
      <c r="AG390" s="164" t="s">
        <v>67</v>
      </c>
      <c r="AH390" s="164" t="s">
        <v>3838</v>
      </c>
      <c r="AI390" s="164" t="s">
        <v>70</v>
      </c>
      <c r="AJ390" s="164" t="s">
        <v>177</v>
      </c>
      <c r="AK390" s="164" t="e">
        <v>#N/A</v>
      </c>
      <c r="AL390" s="170">
        <v>0</v>
      </c>
      <c r="AM390" s="169">
        <f t="shared" si="12"/>
        <v>0</v>
      </c>
      <c r="AN390" s="169">
        <f t="shared" si="13"/>
        <v>0</v>
      </c>
      <c r="AO390" s="164" t="s">
        <v>69</v>
      </c>
      <c r="AP390" s="164" t="s">
        <v>69</v>
      </c>
      <c r="AQ390" s="164" t="s">
        <v>69</v>
      </c>
      <c r="AR390" s="164">
        <v>0</v>
      </c>
      <c r="AS390" s="164"/>
    </row>
    <row r="391" spans="1:45" ht="15" hidden="1" x14ac:dyDescent="0.2">
      <c r="A391" s="164" t="s">
        <v>3048</v>
      </c>
      <c r="B391" s="164">
        <v>1714</v>
      </c>
      <c r="C391" s="164" t="s">
        <v>3121</v>
      </c>
      <c r="D391" s="164">
        <v>100000</v>
      </c>
      <c r="E391" s="164" t="s">
        <v>57</v>
      </c>
      <c r="F391" s="164">
        <v>171422</v>
      </c>
      <c r="G391" s="164" t="s">
        <v>2542</v>
      </c>
      <c r="H391" s="164" t="s">
        <v>589</v>
      </c>
      <c r="I391" s="164" t="s">
        <v>60</v>
      </c>
      <c r="J391" s="164" t="s">
        <v>61</v>
      </c>
      <c r="K391" s="164" t="s">
        <v>83</v>
      </c>
      <c r="L391" s="164">
        <v>57105</v>
      </c>
      <c r="M391" s="164" t="s">
        <v>3839</v>
      </c>
      <c r="S391" s="164">
        <v>700000</v>
      </c>
      <c r="AA391" s="168">
        <v>700000</v>
      </c>
      <c r="AC391" s="164" t="s">
        <v>3840</v>
      </c>
      <c r="AD391" s="164" t="s">
        <v>3841</v>
      </c>
      <c r="AE391" s="164" t="s">
        <v>3842</v>
      </c>
      <c r="AG391" s="164" t="s">
        <v>67</v>
      </c>
      <c r="AH391" s="164" t="s">
        <v>3843</v>
      </c>
      <c r="AI391" s="164" t="s">
        <v>70</v>
      </c>
      <c r="AJ391" s="164" t="s">
        <v>177</v>
      </c>
      <c r="AK391" s="164" t="e">
        <v>#N/A</v>
      </c>
      <c r="AL391" s="170">
        <v>0</v>
      </c>
      <c r="AM391" s="169">
        <f t="shared" si="12"/>
        <v>0</v>
      </c>
      <c r="AN391" s="169">
        <f t="shared" si="13"/>
        <v>0</v>
      </c>
      <c r="AO391" s="164" t="s">
        <v>69</v>
      </c>
      <c r="AP391" s="164" t="s">
        <v>69</v>
      </c>
      <c r="AQ391" s="164" t="s">
        <v>69</v>
      </c>
      <c r="AR391" s="164">
        <v>0</v>
      </c>
      <c r="AS391" s="164"/>
    </row>
    <row r="392" spans="1:45" ht="15" hidden="1" x14ac:dyDescent="0.2">
      <c r="A392" s="164" t="s">
        <v>3048</v>
      </c>
      <c r="B392" s="164">
        <v>1714</v>
      </c>
      <c r="C392" s="164" t="s">
        <v>3121</v>
      </c>
      <c r="D392" s="164">
        <v>100000</v>
      </c>
      <c r="E392" s="164" t="s">
        <v>57</v>
      </c>
      <c r="F392" s="164">
        <v>171422</v>
      </c>
      <c r="G392" s="164" t="s">
        <v>2542</v>
      </c>
      <c r="H392" s="164" t="s">
        <v>589</v>
      </c>
      <c r="I392" s="164" t="s">
        <v>60</v>
      </c>
      <c r="J392" s="164" t="s">
        <v>61</v>
      </c>
      <c r="K392" s="164" t="s">
        <v>83</v>
      </c>
      <c r="L392" s="164">
        <v>57106</v>
      </c>
      <c r="M392" s="164" t="s">
        <v>3844</v>
      </c>
      <c r="S392" s="164">
        <v>700000</v>
      </c>
      <c r="AA392" s="168">
        <v>700000</v>
      </c>
      <c r="AC392" s="164" t="s">
        <v>3845</v>
      </c>
      <c r="AD392" s="164" t="s">
        <v>3841</v>
      </c>
      <c r="AE392" s="164" t="s">
        <v>3842</v>
      </c>
      <c r="AG392" s="164" t="s">
        <v>67</v>
      </c>
      <c r="AH392" s="164" t="s">
        <v>3846</v>
      </c>
      <c r="AI392" s="164" t="s">
        <v>70</v>
      </c>
      <c r="AJ392" s="164" t="s">
        <v>177</v>
      </c>
      <c r="AK392" s="164" t="e">
        <v>#N/A</v>
      </c>
      <c r="AL392" s="170">
        <v>0</v>
      </c>
      <c r="AM392" s="169">
        <f t="shared" si="12"/>
        <v>0</v>
      </c>
      <c r="AN392" s="169">
        <f t="shared" si="13"/>
        <v>0</v>
      </c>
      <c r="AO392" s="164" t="s">
        <v>69</v>
      </c>
      <c r="AP392" s="164" t="s">
        <v>69</v>
      </c>
      <c r="AQ392" s="164" t="s">
        <v>69</v>
      </c>
      <c r="AR392" s="164">
        <v>0</v>
      </c>
      <c r="AS392" s="164"/>
    </row>
    <row r="393" spans="1:45" ht="15" hidden="1" x14ac:dyDescent="0.2">
      <c r="A393" s="164" t="s">
        <v>232</v>
      </c>
      <c r="B393" s="164">
        <v>1914</v>
      </c>
      <c r="C393" s="164" t="s">
        <v>318</v>
      </c>
      <c r="D393" s="164">
        <v>100000</v>
      </c>
      <c r="E393" s="164" t="s">
        <v>57</v>
      </c>
      <c r="F393" s="164">
        <v>1914</v>
      </c>
      <c r="G393" s="164" t="s">
        <v>318</v>
      </c>
      <c r="H393" s="164" t="s">
        <v>3847</v>
      </c>
      <c r="I393" s="164" t="s">
        <v>60</v>
      </c>
      <c r="J393" s="164" t="s">
        <v>61</v>
      </c>
      <c r="K393" s="164" t="s">
        <v>83</v>
      </c>
      <c r="L393" s="164">
        <v>57108</v>
      </c>
      <c r="M393" s="164" t="s">
        <v>3848</v>
      </c>
      <c r="N393" s="164">
        <v>4</v>
      </c>
      <c r="O393" s="164">
        <v>169576</v>
      </c>
      <c r="P393" s="164">
        <v>54144</v>
      </c>
      <c r="Q393" s="164">
        <v>34980</v>
      </c>
      <c r="T393" s="164">
        <v>16000</v>
      </c>
      <c r="AA393" s="168">
        <v>274700</v>
      </c>
      <c r="AC393" s="164" t="s">
        <v>3849</v>
      </c>
      <c r="AD393" s="164" t="s">
        <v>3850</v>
      </c>
      <c r="AE393" s="164" t="s">
        <v>3851</v>
      </c>
      <c r="AG393" s="164" t="s">
        <v>67</v>
      </c>
      <c r="AH393" s="164" t="s">
        <v>3852</v>
      </c>
      <c r="AI393" s="164" t="s">
        <v>70</v>
      </c>
      <c r="AJ393" s="164" t="s">
        <v>177</v>
      </c>
      <c r="AK393" s="164" t="e">
        <v>#N/A</v>
      </c>
      <c r="AL393" s="170">
        <v>0</v>
      </c>
      <c r="AM393" s="169">
        <f t="shared" si="12"/>
        <v>0</v>
      </c>
      <c r="AN393" s="169">
        <f t="shared" si="13"/>
        <v>0</v>
      </c>
      <c r="AO393" s="164" t="s">
        <v>69</v>
      </c>
      <c r="AP393" s="164" t="s">
        <v>69</v>
      </c>
      <c r="AQ393" s="164" t="s">
        <v>69</v>
      </c>
      <c r="AR393" s="164">
        <v>0</v>
      </c>
      <c r="AS393" s="164"/>
    </row>
    <row r="394" spans="1:45" ht="15" hidden="1" x14ac:dyDescent="0.2">
      <c r="A394" s="164" t="s">
        <v>3048</v>
      </c>
      <c r="B394" s="164">
        <v>1714</v>
      </c>
      <c r="C394" s="164" t="s">
        <v>3121</v>
      </c>
      <c r="D394" s="164">
        <v>100000</v>
      </c>
      <c r="E394" s="164" t="s">
        <v>57</v>
      </c>
      <c r="F394" s="164">
        <v>171412</v>
      </c>
      <c r="G394" s="164" t="s">
        <v>1287</v>
      </c>
      <c r="H394" s="164" t="s">
        <v>72</v>
      </c>
      <c r="I394" s="164" t="s">
        <v>60</v>
      </c>
      <c r="J394" s="164" t="s">
        <v>61</v>
      </c>
      <c r="K394" s="164" t="s">
        <v>83</v>
      </c>
      <c r="L394" s="164">
        <v>57109</v>
      </c>
      <c r="M394" s="164" t="s">
        <v>3853</v>
      </c>
      <c r="N394" s="164">
        <v>1</v>
      </c>
      <c r="O394" s="164">
        <v>44455</v>
      </c>
      <c r="P394" s="164">
        <v>12382</v>
      </c>
      <c r="Q394" s="164">
        <v>8801</v>
      </c>
      <c r="AA394" s="168">
        <v>65638</v>
      </c>
      <c r="AC394" s="164" t="s">
        <v>3854</v>
      </c>
      <c r="AD394" s="164" t="s">
        <v>3855</v>
      </c>
      <c r="AE394" s="164" t="s">
        <v>3856</v>
      </c>
      <c r="AG394" s="164" t="s">
        <v>67</v>
      </c>
      <c r="AH394" s="164" t="s">
        <v>3857</v>
      </c>
      <c r="AI394" s="164" t="s">
        <v>70</v>
      </c>
      <c r="AJ394" s="164" t="s">
        <v>177</v>
      </c>
      <c r="AK394" s="164" t="e">
        <v>#N/A</v>
      </c>
      <c r="AL394" s="170">
        <v>0</v>
      </c>
      <c r="AM394" s="169">
        <f t="shared" ref="AM394:AM457" si="14">AA394*AL394</f>
        <v>0</v>
      </c>
      <c r="AN394" s="169">
        <f t="shared" ref="AN394:AN457" si="15">AB394*AL394</f>
        <v>0</v>
      </c>
      <c r="AO394" s="164" t="s">
        <v>69</v>
      </c>
      <c r="AP394" s="164" t="s">
        <v>69</v>
      </c>
      <c r="AQ394" s="164" t="s">
        <v>69</v>
      </c>
      <c r="AR394" s="164">
        <v>0</v>
      </c>
      <c r="AS394" s="164"/>
    </row>
    <row r="395" spans="1:45" ht="15" hidden="1" x14ac:dyDescent="0.2">
      <c r="A395" s="164" t="s">
        <v>3048</v>
      </c>
      <c r="B395" s="164">
        <v>1714</v>
      </c>
      <c r="C395" s="164" t="s">
        <v>3121</v>
      </c>
      <c r="D395" s="164">
        <v>100000</v>
      </c>
      <c r="E395" s="164" t="s">
        <v>57</v>
      </c>
      <c r="F395" s="164">
        <v>171412</v>
      </c>
      <c r="G395" s="164" t="s">
        <v>1287</v>
      </c>
      <c r="H395" s="164" t="s">
        <v>59</v>
      </c>
      <c r="I395" s="164" t="s">
        <v>60</v>
      </c>
      <c r="J395" s="164" t="s">
        <v>61</v>
      </c>
      <c r="K395" s="164" t="s">
        <v>83</v>
      </c>
      <c r="L395" s="164">
        <v>57110</v>
      </c>
      <c r="M395" s="164" t="s">
        <v>3858</v>
      </c>
      <c r="S395" s="164">
        <v>11500</v>
      </c>
      <c r="AA395" s="168">
        <v>11500</v>
      </c>
      <c r="AC395" s="164" t="s">
        <v>3859</v>
      </c>
      <c r="AD395" s="164" t="s">
        <v>3730</v>
      </c>
      <c r="AE395" s="164" t="s">
        <v>3721</v>
      </c>
      <c r="AG395" s="164" t="s">
        <v>67</v>
      </c>
      <c r="AH395" s="164" t="s">
        <v>3722</v>
      </c>
      <c r="AI395" s="164" t="s">
        <v>70</v>
      </c>
      <c r="AJ395" s="164" t="s">
        <v>177</v>
      </c>
      <c r="AK395" s="164" t="e">
        <v>#N/A</v>
      </c>
      <c r="AL395" s="170">
        <v>0</v>
      </c>
      <c r="AM395" s="169">
        <f t="shared" si="14"/>
        <v>0</v>
      </c>
      <c r="AN395" s="169">
        <f t="shared" si="15"/>
        <v>0</v>
      </c>
      <c r="AO395" s="164" t="s">
        <v>69</v>
      </c>
      <c r="AP395" s="164" t="s">
        <v>69</v>
      </c>
      <c r="AQ395" s="164" t="s">
        <v>69</v>
      </c>
      <c r="AR395" s="164">
        <v>0</v>
      </c>
      <c r="AS395" s="164"/>
    </row>
    <row r="396" spans="1:45" ht="15" hidden="1" x14ac:dyDescent="0.2">
      <c r="A396" s="164" t="s">
        <v>3049</v>
      </c>
      <c r="B396" s="164">
        <v>1611</v>
      </c>
      <c r="C396" s="164" t="s">
        <v>504</v>
      </c>
      <c r="D396" s="164">
        <v>700036</v>
      </c>
      <c r="E396" s="164" t="s">
        <v>503</v>
      </c>
      <c r="F396" s="164">
        <v>1611</v>
      </c>
      <c r="G396" s="164" t="s">
        <v>504</v>
      </c>
      <c r="H396" s="164" t="s">
        <v>302</v>
      </c>
      <c r="I396" s="164" t="s">
        <v>60</v>
      </c>
      <c r="J396" s="164" t="s">
        <v>104</v>
      </c>
      <c r="K396" s="164" t="s">
        <v>284</v>
      </c>
      <c r="L396" s="164">
        <v>57111</v>
      </c>
      <c r="M396" s="164" t="s">
        <v>3860</v>
      </c>
      <c r="T396" s="164">
        <v>50000</v>
      </c>
      <c r="AA396" s="168">
        <v>50000</v>
      </c>
      <c r="AC396" s="164" t="s">
        <v>3861</v>
      </c>
      <c r="AD396" s="164" t="s">
        <v>2717</v>
      </c>
      <c r="AE396" s="164" t="s">
        <v>3862</v>
      </c>
      <c r="AG396" s="164" t="s">
        <v>67</v>
      </c>
      <c r="AH396" s="164" t="s">
        <v>3863</v>
      </c>
      <c r="AI396" s="164" t="s">
        <v>179</v>
      </c>
      <c r="AJ396" s="164" t="s">
        <v>177</v>
      </c>
      <c r="AK396" s="164">
        <v>57111</v>
      </c>
      <c r="AL396" s="170">
        <v>0.1</v>
      </c>
      <c r="AM396" s="169">
        <f t="shared" si="14"/>
        <v>5000</v>
      </c>
      <c r="AN396" s="169">
        <f t="shared" si="15"/>
        <v>0</v>
      </c>
      <c r="AO396" s="164" t="s">
        <v>79</v>
      </c>
      <c r="AP396" s="164">
        <v>3.3</v>
      </c>
      <c r="AQ396" s="164" t="s">
        <v>156</v>
      </c>
      <c r="AR396" s="164">
        <v>0</v>
      </c>
      <c r="AS396" s="164"/>
    </row>
    <row r="397" spans="1:45" ht="15" hidden="1" x14ac:dyDescent="0.2">
      <c r="A397" s="164" t="s">
        <v>3049</v>
      </c>
      <c r="B397" s="164">
        <v>1611</v>
      </c>
      <c r="C397" s="164" t="s">
        <v>504</v>
      </c>
      <c r="D397" s="164">
        <v>700036</v>
      </c>
      <c r="E397" s="164" t="s">
        <v>503</v>
      </c>
      <c r="F397" s="164">
        <v>1611</v>
      </c>
      <c r="G397" s="164" t="s">
        <v>504</v>
      </c>
      <c r="H397" s="164" t="s">
        <v>302</v>
      </c>
      <c r="I397" s="164" t="s">
        <v>60</v>
      </c>
      <c r="J397" s="164" t="s">
        <v>104</v>
      </c>
      <c r="K397" s="164" t="s">
        <v>284</v>
      </c>
      <c r="L397" s="164">
        <v>57112</v>
      </c>
      <c r="M397" s="164" t="s">
        <v>3864</v>
      </c>
      <c r="T397" s="164">
        <v>50000</v>
      </c>
      <c r="AA397" s="168">
        <v>50000</v>
      </c>
      <c r="AC397" s="164" t="s">
        <v>3865</v>
      </c>
      <c r="AD397" s="164" t="s">
        <v>3866</v>
      </c>
      <c r="AE397" s="164" t="s">
        <v>3867</v>
      </c>
      <c r="AG397" s="164" t="s">
        <v>67</v>
      </c>
      <c r="AH397" s="164" t="s">
        <v>3868</v>
      </c>
      <c r="AI397" s="164" t="s">
        <v>179</v>
      </c>
      <c r="AJ397" s="164" t="s">
        <v>177</v>
      </c>
      <c r="AK397" s="164">
        <v>57112</v>
      </c>
      <c r="AL397" s="170">
        <v>0.1</v>
      </c>
      <c r="AM397" s="169">
        <f t="shared" si="14"/>
        <v>5000</v>
      </c>
      <c r="AN397" s="169">
        <f t="shared" si="15"/>
        <v>0</v>
      </c>
      <c r="AO397" s="164" t="s">
        <v>79</v>
      </c>
      <c r="AP397" s="164">
        <v>3.3</v>
      </c>
      <c r="AQ397" s="164" t="s">
        <v>156</v>
      </c>
      <c r="AR397" s="164">
        <v>0</v>
      </c>
      <c r="AS397" s="164"/>
    </row>
    <row r="398" spans="1:45" ht="15" hidden="1" x14ac:dyDescent="0.2">
      <c r="A398" s="164" t="s">
        <v>3233</v>
      </c>
      <c r="B398" s="164">
        <v>1716</v>
      </c>
      <c r="C398" s="164" t="s">
        <v>1290</v>
      </c>
      <c r="D398" s="164">
        <v>100000</v>
      </c>
      <c r="E398" s="164" t="s">
        <v>57</v>
      </c>
      <c r="F398" s="164">
        <v>1716</v>
      </c>
      <c r="G398" s="164" t="s">
        <v>1290</v>
      </c>
      <c r="H398" s="164" t="s">
        <v>103</v>
      </c>
      <c r="I398" s="164" t="s">
        <v>622</v>
      </c>
      <c r="J398" s="164" t="s">
        <v>61</v>
      </c>
      <c r="K398" s="164" t="s">
        <v>853</v>
      </c>
      <c r="L398" s="164">
        <v>57113</v>
      </c>
      <c r="M398" s="164" t="s">
        <v>1291</v>
      </c>
      <c r="N398" s="164">
        <v>1</v>
      </c>
      <c r="O398" s="164">
        <v>54716</v>
      </c>
      <c r="P398" s="164">
        <v>15953</v>
      </c>
      <c r="Q398" s="164">
        <v>9077</v>
      </c>
      <c r="AA398" s="164">
        <v>79746</v>
      </c>
      <c r="AB398" s="164"/>
      <c r="AC398" s="164" t="s">
        <v>1292</v>
      </c>
      <c r="AD398" s="164" t="s">
        <v>1293</v>
      </c>
      <c r="AE398" s="164" t="s">
        <v>1294</v>
      </c>
      <c r="AG398" s="164" t="s">
        <v>67</v>
      </c>
      <c r="AH398" s="164" t="s">
        <v>1295</v>
      </c>
      <c r="AI398" s="164" t="s">
        <v>179</v>
      </c>
      <c r="AJ398" s="164" t="s">
        <v>269</v>
      </c>
      <c r="AK398" s="164">
        <v>57113</v>
      </c>
      <c r="AL398" s="170">
        <v>0</v>
      </c>
      <c r="AM398" s="169">
        <f t="shared" si="14"/>
        <v>0</v>
      </c>
      <c r="AN398" s="169">
        <f t="shared" si="15"/>
        <v>0</v>
      </c>
      <c r="AO398" s="164" t="s">
        <v>69</v>
      </c>
      <c r="AP398" s="164" t="s">
        <v>69</v>
      </c>
      <c r="AQ398" s="164" t="s">
        <v>69</v>
      </c>
      <c r="AR398" s="164">
        <v>0</v>
      </c>
      <c r="AS398" s="164"/>
    </row>
    <row r="399" spans="1:45" ht="15" hidden="1" x14ac:dyDescent="0.2">
      <c r="A399" s="164" t="s">
        <v>3063</v>
      </c>
      <c r="B399" s="164">
        <v>1316</v>
      </c>
      <c r="C399" s="164" t="s">
        <v>222</v>
      </c>
      <c r="D399" s="164">
        <v>100000</v>
      </c>
      <c r="E399" s="164" t="s">
        <v>57</v>
      </c>
      <c r="F399" s="164">
        <v>1316</v>
      </c>
      <c r="G399" s="164" t="s">
        <v>222</v>
      </c>
      <c r="H399" s="164" t="s">
        <v>449</v>
      </c>
      <c r="I399" s="164" t="s">
        <v>60</v>
      </c>
      <c r="J399" s="164" t="s">
        <v>160</v>
      </c>
      <c r="K399" s="164" t="s">
        <v>83</v>
      </c>
      <c r="L399" s="164">
        <v>57114</v>
      </c>
      <c r="M399" s="164" t="s">
        <v>3869</v>
      </c>
      <c r="S399" s="164">
        <v>168354</v>
      </c>
      <c r="AA399" s="168">
        <v>168354</v>
      </c>
      <c r="AC399" s="164" t="s">
        <v>3870</v>
      </c>
      <c r="AD399" s="164" t="s">
        <v>3871</v>
      </c>
      <c r="AE399" s="164" t="s">
        <v>3872</v>
      </c>
      <c r="AG399" s="164" t="s">
        <v>67</v>
      </c>
      <c r="AH399" s="164" t="s">
        <v>3873</v>
      </c>
      <c r="AI399" s="164" t="s">
        <v>179</v>
      </c>
      <c r="AJ399" s="164" t="s">
        <v>177</v>
      </c>
      <c r="AK399" s="164" t="e">
        <v>#N/A</v>
      </c>
      <c r="AL399" s="170">
        <v>0</v>
      </c>
      <c r="AM399" s="169">
        <f t="shared" si="14"/>
        <v>0</v>
      </c>
      <c r="AN399" s="169">
        <f t="shared" si="15"/>
        <v>0</v>
      </c>
      <c r="AO399" s="164" t="s">
        <v>69</v>
      </c>
      <c r="AP399" s="164" t="s">
        <v>69</v>
      </c>
      <c r="AQ399" s="164" t="s">
        <v>69</v>
      </c>
      <c r="AR399" s="164">
        <v>0</v>
      </c>
      <c r="AS399" s="164"/>
    </row>
    <row r="400" spans="1:45" ht="15" hidden="1" x14ac:dyDescent="0.2">
      <c r="A400" s="164" t="s">
        <v>3233</v>
      </c>
      <c r="B400" s="164">
        <v>1716</v>
      </c>
      <c r="C400" s="164" t="s">
        <v>1290</v>
      </c>
      <c r="D400" s="164">
        <v>100000</v>
      </c>
      <c r="E400" s="164" t="s">
        <v>57</v>
      </c>
      <c r="F400" s="164">
        <v>1716</v>
      </c>
      <c r="G400" s="164" t="s">
        <v>1290</v>
      </c>
      <c r="H400" s="164" t="s">
        <v>238</v>
      </c>
      <c r="I400" s="164" t="s">
        <v>622</v>
      </c>
      <c r="J400" s="164" t="s">
        <v>61</v>
      </c>
      <c r="K400" s="164" t="s">
        <v>853</v>
      </c>
      <c r="L400" s="164">
        <v>57115</v>
      </c>
      <c r="M400" s="164" t="s">
        <v>1296</v>
      </c>
      <c r="S400" s="164">
        <v>13787167</v>
      </c>
      <c r="AA400" s="164">
        <v>13787167</v>
      </c>
      <c r="AB400" s="164"/>
      <c r="AC400" s="164" t="s">
        <v>1297</v>
      </c>
      <c r="AD400" s="164" t="s">
        <v>1298</v>
      </c>
      <c r="AE400" s="164" t="s">
        <v>1299</v>
      </c>
      <c r="AG400" s="164" t="s">
        <v>67</v>
      </c>
      <c r="AH400" s="164" t="s">
        <v>1300</v>
      </c>
      <c r="AI400" s="164" t="s">
        <v>179</v>
      </c>
      <c r="AJ400" s="164" t="s">
        <v>269</v>
      </c>
      <c r="AK400" s="164">
        <v>57115</v>
      </c>
      <c r="AL400" s="170">
        <v>0</v>
      </c>
      <c r="AM400" s="169">
        <f t="shared" si="14"/>
        <v>0</v>
      </c>
      <c r="AN400" s="169">
        <f t="shared" si="15"/>
        <v>0</v>
      </c>
      <c r="AO400" s="164" t="s">
        <v>69</v>
      </c>
      <c r="AP400" s="164" t="s">
        <v>69</v>
      </c>
      <c r="AQ400" s="164" t="s">
        <v>69</v>
      </c>
      <c r="AR400" s="164">
        <v>0</v>
      </c>
      <c r="AS400" s="164"/>
    </row>
    <row r="401" spans="1:45" ht="15" hidden="1" x14ac:dyDescent="0.2">
      <c r="A401" s="164" t="s">
        <v>3063</v>
      </c>
      <c r="B401" s="164">
        <v>1316</v>
      </c>
      <c r="C401" s="164" t="s">
        <v>222</v>
      </c>
      <c r="D401" s="164">
        <v>100000</v>
      </c>
      <c r="E401" s="164" t="s">
        <v>57</v>
      </c>
      <c r="F401" s="164">
        <v>1316</v>
      </c>
      <c r="G401" s="164" t="s">
        <v>222</v>
      </c>
      <c r="H401" s="164" t="s">
        <v>103</v>
      </c>
      <c r="I401" s="164" t="s">
        <v>127</v>
      </c>
      <c r="J401" s="164" t="s">
        <v>61</v>
      </c>
      <c r="K401" s="164" t="s">
        <v>83</v>
      </c>
      <c r="L401" s="164">
        <v>57116</v>
      </c>
      <c r="M401" s="164" t="s">
        <v>1301</v>
      </c>
      <c r="S401" s="164">
        <v>200000</v>
      </c>
      <c r="AA401" s="164">
        <v>200000</v>
      </c>
      <c r="AB401" s="164"/>
      <c r="AC401" s="164" t="s">
        <v>1302</v>
      </c>
      <c r="AD401" s="164" t="s">
        <v>1303</v>
      </c>
      <c r="AE401" s="164" t="s">
        <v>1304</v>
      </c>
      <c r="AG401" s="164" t="s">
        <v>67</v>
      </c>
      <c r="AH401" s="164" t="s">
        <v>1305</v>
      </c>
      <c r="AI401" s="164" t="s">
        <v>70</v>
      </c>
      <c r="AJ401" s="164" t="s">
        <v>269</v>
      </c>
      <c r="AK401" s="164">
        <v>57116</v>
      </c>
      <c r="AL401" s="170">
        <v>0</v>
      </c>
      <c r="AM401" s="169">
        <f t="shared" si="14"/>
        <v>0</v>
      </c>
      <c r="AN401" s="169">
        <f t="shared" si="15"/>
        <v>0</v>
      </c>
      <c r="AO401" s="164" t="s">
        <v>69</v>
      </c>
      <c r="AP401" s="164" t="s">
        <v>69</v>
      </c>
      <c r="AQ401" s="164" t="s">
        <v>69</v>
      </c>
      <c r="AR401" s="164">
        <v>0</v>
      </c>
      <c r="AS401" s="164"/>
    </row>
    <row r="402" spans="1:45" ht="15" hidden="1" x14ac:dyDescent="0.2">
      <c r="A402" s="164" t="s">
        <v>3233</v>
      </c>
      <c r="B402" s="164">
        <v>1716</v>
      </c>
      <c r="C402" s="164" t="s">
        <v>1290</v>
      </c>
      <c r="D402" s="164">
        <v>100000</v>
      </c>
      <c r="E402" s="164" t="s">
        <v>57</v>
      </c>
      <c r="F402" s="164">
        <v>1716</v>
      </c>
      <c r="G402" s="164" t="s">
        <v>1290</v>
      </c>
      <c r="H402" s="164" t="s">
        <v>238</v>
      </c>
      <c r="I402" s="164" t="s">
        <v>622</v>
      </c>
      <c r="J402" s="164" t="s">
        <v>61</v>
      </c>
      <c r="K402" s="164" t="s">
        <v>853</v>
      </c>
      <c r="L402" s="164">
        <v>57117</v>
      </c>
      <c r="M402" s="164" t="s">
        <v>3874</v>
      </c>
      <c r="S402" s="164">
        <v>1875826</v>
      </c>
      <c r="AA402" s="168">
        <v>1875826</v>
      </c>
      <c r="AC402" s="164" t="s">
        <v>3875</v>
      </c>
      <c r="AD402" s="164" t="s">
        <v>1298</v>
      </c>
      <c r="AE402" s="164" t="s">
        <v>1299</v>
      </c>
      <c r="AG402" s="164" t="s">
        <v>67</v>
      </c>
      <c r="AH402" s="164" t="s">
        <v>1308</v>
      </c>
      <c r="AI402" s="164" t="s">
        <v>179</v>
      </c>
      <c r="AJ402" s="164" t="s">
        <v>177</v>
      </c>
      <c r="AK402" s="164" t="e">
        <v>#N/A</v>
      </c>
      <c r="AL402" s="170">
        <v>0</v>
      </c>
      <c r="AM402" s="169">
        <f t="shared" si="14"/>
        <v>0</v>
      </c>
      <c r="AN402" s="169">
        <f t="shared" si="15"/>
        <v>0</v>
      </c>
      <c r="AO402" s="164" t="s">
        <v>69</v>
      </c>
      <c r="AP402" s="164" t="s">
        <v>69</v>
      </c>
      <c r="AQ402" s="164" t="s">
        <v>69</v>
      </c>
      <c r="AR402" s="164">
        <v>0</v>
      </c>
      <c r="AS402" s="164"/>
    </row>
    <row r="403" spans="1:45" ht="15" hidden="1" x14ac:dyDescent="0.2">
      <c r="A403" s="164" t="s">
        <v>3233</v>
      </c>
      <c r="B403" s="164">
        <v>1716</v>
      </c>
      <c r="C403" s="164" t="s">
        <v>1290</v>
      </c>
      <c r="D403" s="164">
        <v>100000</v>
      </c>
      <c r="E403" s="164" t="s">
        <v>57</v>
      </c>
      <c r="F403" s="164">
        <v>1716</v>
      </c>
      <c r="G403" s="164" t="s">
        <v>1290</v>
      </c>
      <c r="H403" s="164" t="s">
        <v>238</v>
      </c>
      <c r="I403" s="164" t="s">
        <v>622</v>
      </c>
      <c r="J403" s="164" t="s">
        <v>61</v>
      </c>
      <c r="K403" s="164" t="s">
        <v>853</v>
      </c>
      <c r="L403" s="164">
        <v>57118</v>
      </c>
      <c r="M403" s="164" t="s">
        <v>1306</v>
      </c>
      <c r="S403" s="164">
        <v>1789374</v>
      </c>
      <c r="AA403" s="164">
        <v>1789374</v>
      </c>
      <c r="AB403" s="164"/>
      <c r="AC403" s="164" t="s">
        <v>1307</v>
      </c>
      <c r="AD403" s="164" t="s">
        <v>1298</v>
      </c>
      <c r="AE403" s="164" t="s">
        <v>1299</v>
      </c>
      <c r="AG403" s="164" t="s">
        <v>67</v>
      </c>
      <c r="AH403" s="164" t="s">
        <v>1308</v>
      </c>
      <c r="AI403" s="164" t="s">
        <v>179</v>
      </c>
      <c r="AJ403" s="164" t="s">
        <v>269</v>
      </c>
      <c r="AK403" s="164">
        <v>57118</v>
      </c>
      <c r="AL403" s="170">
        <v>0</v>
      </c>
      <c r="AM403" s="169">
        <f t="shared" si="14"/>
        <v>0</v>
      </c>
      <c r="AN403" s="169">
        <f t="shared" si="15"/>
        <v>0</v>
      </c>
      <c r="AO403" s="164" t="s">
        <v>69</v>
      </c>
      <c r="AP403" s="164" t="s">
        <v>69</v>
      </c>
      <c r="AQ403" s="164" t="s">
        <v>69</v>
      </c>
      <c r="AR403" s="164">
        <v>0</v>
      </c>
      <c r="AS403" s="164"/>
    </row>
    <row r="404" spans="1:45" ht="15" hidden="1" x14ac:dyDescent="0.2">
      <c r="A404" s="164" t="s">
        <v>3063</v>
      </c>
      <c r="B404" s="164">
        <v>1316</v>
      </c>
      <c r="C404" s="164" t="s">
        <v>222</v>
      </c>
      <c r="D404" s="164">
        <v>100000</v>
      </c>
      <c r="E404" s="164" t="s">
        <v>57</v>
      </c>
      <c r="F404" s="164">
        <v>1316</v>
      </c>
      <c r="G404" s="164" t="s">
        <v>222</v>
      </c>
      <c r="H404" s="164" t="s">
        <v>245</v>
      </c>
      <c r="I404" s="164" t="s">
        <v>60</v>
      </c>
      <c r="J404" s="164" t="s">
        <v>104</v>
      </c>
      <c r="K404" s="164" t="s">
        <v>83</v>
      </c>
      <c r="L404" s="164">
        <v>57119</v>
      </c>
      <c r="M404" s="164" t="s">
        <v>3876</v>
      </c>
      <c r="S404" s="164">
        <v>710000</v>
      </c>
      <c r="AA404" s="168">
        <v>710000</v>
      </c>
      <c r="AC404" s="164" t="s">
        <v>3877</v>
      </c>
      <c r="AD404" s="164" t="s">
        <v>3878</v>
      </c>
      <c r="AE404" s="164" t="s">
        <v>3879</v>
      </c>
      <c r="AG404" s="164" t="s">
        <v>67</v>
      </c>
      <c r="AH404" s="164" t="s">
        <v>3880</v>
      </c>
      <c r="AI404" s="164" t="s">
        <v>179</v>
      </c>
      <c r="AJ404" s="164" t="s">
        <v>177</v>
      </c>
      <c r="AK404" s="164" t="e">
        <v>#N/A</v>
      </c>
      <c r="AL404" s="170">
        <v>0</v>
      </c>
      <c r="AM404" s="169">
        <f t="shared" si="14"/>
        <v>0</v>
      </c>
      <c r="AN404" s="169">
        <f t="shared" si="15"/>
        <v>0</v>
      </c>
      <c r="AO404" s="164" t="s">
        <v>69</v>
      </c>
      <c r="AP404" s="164" t="s">
        <v>69</v>
      </c>
      <c r="AQ404" s="164" t="s">
        <v>69</v>
      </c>
      <c r="AR404" s="164">
        <v>0</v>
      </c>
      <c r="AS404" s="164"/>
    </row>
    <row r="405" spans="1:45" ht="15" hidden="1" x14ac:dyDescent="0.2">
      <c r="A405" s="164" t="s">
        <v>3233</v>
      </c>
      <c r="B405" s="164">
        <v>1716</v>
      </c>
      <c r="C405" s="164" t="s">
        <v>1290</v>
      </c>
      <c r="D405" s="164">
        <v>100000</v>
      </c>
      <c r="E405" s="164" t="s">
        <v>57</v>
      </c>
      <c r="F405" s="164">
        <v>1716</v>
      </c>
      <c r="G405" s="164" t="s">
        <v>1290</v>
      </c>
      <c r="H405" s="164" t="s">
        <v>238</v>
      </c>
      <c r="I405" s="164" t="s">
        <v>622</v>
      </c>
      <c r="J405" s="164" t="s">
        <v>61</v>
      </c>
      <c r="K405" s="164" t="s">
        <v>853</v>
      </c>
      <c r="L405" s="164">
        <v>57120</v>
      </c>
      <c r="M405" s="164" t="s">
        <v>1309</v>
      </c>
      <c r="S405" s="164">
        <v>982488</v>
      </c>
      <c r="AA405" s="164">
        <v>982488</v>
      </c>
      <c r="AB405" s="164"/>
      <c r="AC405" s="164" t="s">
        <v>1310</v>
      </c>
      <c r="AD405" s="164" t="s">
        <v>1298</v>
      </c>
      <c r="AE405" s="164" t="s">
        <v>1299</v>
      </c>
      <c r="AG405" s="164" t="s">
        <v>67</v>
      </c>
      <c r="AH405" s="164" t="s">
        <v>1308</v>
      </c>
      <c r="AI405" s="164" t="s">
        <v>179</v>
      </c>
      <c r="AJ405" s="164" t="s">
        <v>269</v>
      </c>
      <c r="AK405" s="164">
        <v>57120</v>
      </c>
      <c r="AL405" s="170">
        <v>0</v>
      </c>
      <c r="AM405" s="169">
        <f t="shared" si="14"/>
        <v>0</v>
      </c>
      <c r="AN405" s="169">
        <f t="shared" si="15"/>
        <v>0</v>
      </c>
      <c r="AO405" s="164" t="s">
        <v>69</v>
      </c>
      <c r="AP405" s="164" t="s">
        <v>69</v>
      </c>
      <c r="AQ405" s="164" t="s">
        <v>69</v>
      </c>
      <c r="AR405" s="164">
        <v>0</v>
      </c>
      <c r="AS405" s="164"/>
    </row>
    <row r="406" spans="1:45" ht="15" hidden="1" x14ac:dyDescent="0.2">
      <c r="A406" s="164" t="s">
        <v>3048</v>
      </c>
      <c r="B406" s="164">
        <v>1714</v>
      </c>
      <c r="C406" s="164" t="s">
        <v>3121</v>
      </c>
      <c r="D406" s="164">
        <v>100000</v>
      </c>
      <c r="E406" s="164" t="s">
        <v>57</v>
      </c>
      <c r="F406" s="164">
        <v>171412</v>
      </c>
      <c r="G406" s="164" t="s">
        <v>1287</v>
      </c>
      <c r="H406" s="164" t="s">
        <v>245</v>
      </c>
      <c r="I406" s="164" t="s">
        <v>60</v>
      </c>
      <c r="J406" s="164" t="s">
        <v>61</v>
      </c>
      <c r="K406" s="164" t="s">
        <v>83</v>
      </c>
      <c r="L406" s="164">
        <v>57121</v>
      </c>
      <c r="M406" s="164" t="s">
        <v>3881</v>
      </c>
      <c r="S406" s="164">
        <v>356500</v>
      </c>
      <c r="AA406" s="168">
        <v>356500</v>
      </c>
      <c r="AC406" s="164" t="s">
        <v>3882</v>
      </c>
      <c r="AD406" s="164" t="s">
        <v>3730</v>
      </c>
      <c r="AE406" s="164" t="s">
        <v>3731</v>
      </c>
      <c r="AG406" s="164" t="s">
        <v>67</v>
      </c>
      <c r="AH406" s="164" t="s">
        <v>3722</v>
      </c>
      <c r="AI406" s="164" t="s">
        <v>70</v>
      </c>
      <c r="AJ406" s="164" t="s">
        <v>177</v>
      </c>
      <c r="AK406" s="164" t="e">
        <v>#N/A</v>
      </c>
      <c r="AL406" s="170">
        <v>1</v>
      </c>
      <c r="AM406" s="169">
        <f t="shared" si="14"/>
        <v>356500</v>
      </c>
      <c r="AN406" s="169">
        <f t="shared" si="15"/>
        <v>0</v>
      </c>
      <c r="AO406" s="164" t="s">
        <v>79</v>
      </c>
      <c r="AP406" s="164" t="s">
        <v>1255</v>
      </c>
      <c r="AQ406" s="164" t="s">
        <v>81</v>
      </c>
      <c r="AR406" s="164">
        <v>0</v>
      </c>
      <c r="AS406" s="164"/>
    </row>
    <row r="407" spans="1:45" ht="15" hidden="1" x14ac:dyDescent="0.2">
      <c r="A407" s="164" t="s">
        <v>3048</v>
      </c>
      <c r="B407" s="164">
        <v>1714</v>
      </c>
      <c r="C407" s="164" t="s">
        <v>3121</v>
      </c>
      <c r="D407" s="164">
        <v>100000</v>
      </c>
      <c r="E407" s="164" t="s">
        <v>57</v>
      </c>
      <c r="F407" s="164">
        <v>171412</v>
      </c>
      <c r="G407" s="164" t="s">
        <v>1287</v>
      </c>
      <c r="H407" s="164" t="s">
        <v>335</v>
      </c>
      <c r="I407" s="164" t="s">
        <v>60</v>
      </c>
      <c r="J407" s="164" t="s">
        <v>61</v>
      </c>
      <c r="K407" s="164" t="s">
        <v>83</v>
      </c>
      <c r="L407" s="164">
        <v>57123</v>
      </c>
      <c r="M407" s="164" t="s">
        <v>3883</v>
      </c>
      <c r="N407" s="164">
        <v>6</v>
      </c>
      <c r="O407" s="164">
        <v>459240</v>
      </c>
      <c r="P407" s="164">
        <v>100992</v>
      </c>
      <c r="Q407" s="164">
        <v>58002</v>
      </c>
      <c r="R407" s="164">
        <v>34000</v>
      </c>
      <c r="S407" s="164">
        <v>540000</v>
      </c>
      <c r="U407" s="164">
        <v>2000</v>
      </c>
      <c r="X407" s="164">
        <v>36000</v>
      </c>
      <c r="AA407" s="168">
        <v>1230234</v>
      </c>
      <c r="AC407" s="164" t="s">
        <v>3884</v>
      </c>
      <c r="AD407" s="164" t="s">
        <v>3885</v>
      </c>
      <c r="AE407" s="164" t="s">
        <v>3774</v>
      </c>
      <c r="AG407" s="164" t="s">
        <v>67</v>
      </c>
      <c r="AH407" s="164" t="s">
        <v>3886</v>
      </c>
      <c r="AI407" s="164" t="s">
        <v>70</v>
      </c>
      <c r="AJ407" s="164" t="s">
        <v>177</v>
      </c>
      <c r="AK407" s="164" t="e">
        <v>#N/A</v>
      </c>
      <c r="AL407" s="170">
        <v>1</v>
      </c>
      <c r="AM407" s="169">
        <f t="shared" si="14"/>
        <v>1230234</v>
      </c>
      <c r="AN407" s="169">
        <f t="shared" si="15"/>
        <v>0</v>
      </c>
      <c r="AO407" s="164" t="s">
        <v>79</v>
      </c>
      <c r="AP407" s="164" t="s">
        <v>1255</v>
      </c>
      <c r="AQ407" s="164" t="s">
        <v>81</v>
      </c>
      <c r="AR407" s="164">
        <v>0</v>
      </c>
      <c r="AS407" s="164"/>
    </row>
    <row r="408" spans="1:45" ht="15" hidden="1" x14ac:dyDescent="0.2">
      <c r="A408" s="164" t="s">
        <v>3048</v>
      </c>
      <c r="B408" s="164">
        <v>1714</v>
      </c>
      <c r="C408" s="164" t="s">
        <v>3121</v>
      </c>
      <c r="D408" s="164">
        <v>100000</v>
      </c>
      <c r="E408" s="164" t="s">
        <v>57</v>
      </c>
      <c r="F408" s="164">
        <v>171412</v>
      </c>
      <c r="G408" s="164" t="s">
        <v>1287</v>
      </c>
      <c r="H408" s="164" t="s">
        <v>465</v>
      </c>
      <c r="I408" s="164" t="s">
        <v>60</v>
      </c>
      <c r="J408" s="164" t="s">
        <v>61</v>
      </c>
      <c r="K408" s="164" t="s">
        <v>83</v>
      </c>
      <c r="L408" s="164">
        <v>57126</v>
      </c>
      <c r="M408" s="164" t="s">
        <v>3887</v>
      </c>
      <c r="S408" s="164">
        <v>681600</v>
      </c>
      <c r="AA408" s="168">
        <v>681600</v>
      </c>
      <c r="AC408" s="164" t="s">
        <v>3888</v>
      </c>
      <c r="AD408" s="164" t="s">
        <v>3889</v>
      </c>
      <c r="AE408" s="164" t="s">
        <v>3890</v>
      </c>
      <c r="AG408" s="164" t="s">
        <v>67</v>
      </c>
      <c r="AH408" s="164" t="s">
        <v>3891</v>
      </c>
      <c r="AI408" s="164" t="s">
        <v>70</v>
      </c>
      <c r="AJ408" s="164" t="s">
        <v>177</v>
      </c>
      <c r="AK408" s="164" t="e">
        <v>#N/A</v>
      </c>
      <c r="AL408" s="170">
        <v>1</v>
      </c>
      <c r="AM408" s="169">
        <f t="shared" si="14"/>
        <v>681600</v>
      </c>
      <c r="AN408" s="169">
        <f t="shared" si="15"/>
        <v>0</v>
      </c>
      <c r="AO408" s="164" t="s">
        <v>79</v>
      </c>
      <c r="AP408" s="164" t="s">
        <v>1255</v>
      </c>
      <c r="AQ408" s="164" t="s">
        <v>81</v>
      </c>
      <c r="AR408" s="164">
        <v>0</v>
      </c>
      <c r="AS408" s="164"/>
    </row>
    <row r="409" spans="1:45" ht="15" hidden="1" x14ac:dyDescent="0.2">
      <c r="A409" s="164" t="s">
        <v>3048</v>
      </c>
      <c r="B409" s="164">
        <v>1714</v>
      </c>
      <c r="C409" s="164" t="s">
        <v>3121</v>
      </c>
      <c r="D409" s="164">
        <v>100000</v>
      </c>
      <c r="E409" s="164" t="s">
        <v>57</v>
      </c>
      <c r="F409" s="164">
        <v>171412</v>
      </c>
      <c r="G409" s="164" t="s">
        <v>1287</v>
      </c>
      <c r="H409" s="164" t="s">
        <v>278</v>
      </c>
      <c r="I409" s="164" t="s">
        <v>60</v>
      </c>
      <c r="J409" s="164" t="s">
        <v>61</v>
      </c>
      <c r="K409" s="164" t="s">
        <v>284</v>
      </c>
      <c r="L409" s="164">
        <v>57128</v>
      </c>
      <c r="M409" s="164" t="s">
        <v>3892</v>
      </c>
      <c r="T409" s="164">
        <v>78802</v>
      </c>
      <c r="AA409" s="168">
        <v>78802</v>
      </c>
      <c r="AC409" s="164" t="s">
        <v>3893</v>
      </c>
      <c r="AD409" s="164" t="s">
        <v>3894</v>
      </c>
      <c r="AE409" s="164" t="s">
        <v>3758</v>
      </c>
      <c r="AG409" s="164" t="s">
        <v>67</v>
      </c>
      <c r="AH409" s="164" t="s">
        <v>3895</v>
      </c>
      <c r="AI409" s="164" t="s">
        <v>179</v>
      </c>
      <c r="AJ409" s="164" t="s">
        <v>177</v>
      </c>
      <c r="AK409" s="164" t="e">
        <v>#N/A</v>
      </c>
      <c r="AL409" s="170">
        <v>1</v>
      </c>
      <c r="AM409" s="169">
        <f t="shared" si="14"/>
        <v>78802</v>
      </c>
      <c r="AN409" s="169">
        <f t="shared" si="15"/>
        <v>0</v>
      </c>
      <c r="AO409" s="164" t="s">
        <v>79</v>
      </c>
      <c r="AP409" s="164" t="s">
        <v>1414</v>
      </c>
      <c r="AQ409" s="164" t="s">
        <v>81</v>
      </c>
      <c r="AR409" s="164">
        <v>0</v>
      </c>
      <c r="AS409" s="164"/>
    </row>
    <row r="410" spans="1:45" ht="15" hidden="1" x14ac:dyDescent="0.2">
      <c r="A410" s="164" t="s">
        <v>3048</v>
      </c>
      <c r="B410" s="164">
        <v>1714</v>
      </c>
      <c r="C410" s="164" t="s">
        <v>3121</v>
      </c>
      <c r="D410" s="164">
        <v>100000</v>
      </c>
      <c r="E410" s="164" t="s">
        <v>57</v>
      </c>
      <c r="F410" s="164">
        <v>171412</v>
      </c>
      <c r="G410" s="164" t="s">
        <v>1287</v>
      </c>
      <c r="H410" s="164" t="s">
        <v>341</v>
      </c>
      <c r="I410" s="164" t="s">
        <v>60</v>
      </c>
      <c r="J410" s="164" t="s">
        <v>61</v>
      </c>
      <c r="K410" s="164" t="s">
        <v>83</v>
      </c>
      <c r="L410" s="164">
        <v>57129</v>
      </c>
      <c r="M410" s="164" t="s">
        <v>3896</v>
      </c>
      <c r="N410" s="164">
        <v>3</v>
      </c>
      <c r="O410" s="164">
        <v>145140</v>
      </c>
      <c r="P410" s="164">
        <v>40313</v>
      </c>
      <c r="Q410" s="164">
        <v>26720</v>
      </c>
      <c r="R410" s="164">
        <v>3900</v>
      </c>
      <c r="S410" s="164">
        <v>90000</v>
      </c>
      <c r="U410" s="164">
        <v>1200</v>
      </c>
      <c r="AA410" s="168">
        <v>307273</v>
      </c>
      <c r="AC410" s="164" t="s">
        <v>3897</v>
      </c>
      <c r="AD410" s="164" t="s">
        <v>3898</v>
      </c>
      <c r="AE410" s="164" t="s">
        <v>3899</v>
      </c>
      <c r="AG410" s="164" t="s">
        <v>67</v>
      </c>
      <c r="AH410" s="164" t="s">
        <v>3900</v>
      </c>
      <c r="AI410" s="164" t="s">
        <v>70</v>
      </c>
      <c r="AJ410" s="164" t="s">
        <v>177</v>
      </c>
      <c r="AK410" s="164" t="e">
        <v>#N/A</v>
      </c>
      <c r="AL410" s="170">
        <v>0.1</v>
      </c>
      <c r="AM410" s="169">
        <f t="shared" si="14"/>
        <v>30727.300000000003</v>
      </c>
      <c r="AN410" s="169">
        <f t="shared" si="15"/>
        <v>0</v>
      </c>
      <c r="AO410" s="164" t="s">
        <v>79</v>
      </c>
      <c r="AP410" s="164" t="s">
        <v>1255</v>
      </c>
      <c r="AQ410" s="164" t="s">
        <v>81</v>
      </c>
      <c r="AR410" s="164">
        <v>0</v>
      </c>
      <c r="AS410" s="164"/>
    </row>
    <row r="411" spans="1:45" ht="15" hidden="1" x14ac:dyDescent="0.2">
      <c r="A411" s="164" t="s">
        <v>3048</v>
      </c>
      <c r="B411" s="164">
        <v>1714</v>
      </c>
      <c r="C411" s="164" t="s">
        <v>3121</v>
      </c>
      <c r="D411" s="164">
        <v>100000</v>
      </c>
      <c r="E411" s="164" t="s">
        <v>57</v>
      </c>
      <c r="F411" s="164">
        <v>171412</v>
      </c>
      <c r="G411" s="164" t="s">
        <v>1287</v>
      </c>
      <c r="H411" s="164" t="s">
        <v>341</v>
      </c>
      <c r="I411" s="164" t="s">
        <v>60</v>
      </c>
      <c r="J411" s="164" t="s">
        <v>61</v>
      </c>
      <c r="K411" s="164" t="s">
        <v>83</v>
      </c>
      <c r="L411" s="164">
        <v>57130</v>
      </c>
      <c r="M411" s="164" t="s">
        <v>3901</v>
      </c>
      <c r="N411" s="164">
        <v>5</v>
      </c>
      <c r="O411" s="164">
        <v>292410</v>
      </c>
      <c r="P411" s="164">
        <v>69480</v>
      </c>
      <c r="Q411" s="164">
        <v>45895</v>
      </c>
      <c r="R411" s="164">
        <v>1200</v>
      </c>
      <c r="S411" s="164">
        <v>450000</v>
      </c>
      <c r="T411" s="164">
        <v>3600</v>
      </c>
      <c r="U411" s="164">
        <v>4500</v>
      </c>
      <c r="AA411" s="168">
        <v>867085</v>
      </c>
      <c r="AC411" s="164" t="s">
        <v>3902</v>
      </c>
      <c r="AD411" s="164" t="s">
        <v>3898</v>
      </c>
      <c r="AE411" s="164" t="s">
        <v>3899</v>
      </c>
      <c r="AG411" s="164" t="s">
        <v>67</v>
      </c>
      <c r="AH411" s="164" t="s">
        <v>3900</v>
      </c>
      <c r="AI411" s="164" t="s">
        <v>70</v>
      </c>
      <c r="AJ411" s="164" t="s">
        <v>177</v>
      </c>
      <c r="AK411" s="164" t="e">
        <v>#N/A</v>
      </c>
      <c r="AL411" s="170">
        <v>0</v>
      </c>
      <c r="AM411" s="169">
        <f t="shared" si="14"/>
        <v>0</v>
      </c>
      <c r="AN411" s="169">
        <f t="shared" si="15"/>
        <v>0</v>
      </c>
      <c r="AO411" s="164" t="s">
        <v>69</v>
      </c>
      <c r="AP411" s="164" t="s">
        <v>69</v>
      </c>
      <c r="AQ411" s="164" t="s">
        <v>69</v>
      </c>
      <c r="AR411" s="164">
        <v>0</v>
      </c>
      <c r="AS411" s="164"/>
    </row>
    <row r="412" spans="1:45" ht="15" hidden="1" x14ac:dyDescent="0.2">
      <c r="A412" s="164" t="s">
        <v>3233</v>
      </c>
      <c r="B412" s="164">
        <v>1716</v>
      </c>
      <c r="C412" s="164" t="s">
        <v>1290</v>
      </c>
      <c r="D412" s="164">
        <v>100000</v>
      </c>
      <c r="E412" s="164" t="s">
        <v>57</v>
      </c>
      <c r="F412" s="164">
        <v>1716</v>
      </c>
      <c r="G412" s="164" t="s">
        <v>1290</v>
      </c>
      <c r="H412" s="164" t="s">
        <v>72</v>
      </c>
      <c r="I412" s="164" t="s">
        <v>622</v>
      </c>
      <c r="J412" s="164" t="s">
        <v>61</v>
      </c>
      <c r="K412" s="164" t="s">
        <v>853</v>
      </c>
      <c r="L412" s="164">
        <v>57131</v>
      </c>
      <c r="M412" s="164" t="s">
        <v>1311</v>
      </c>
      <c r="S412" s="164">
        <v>1815944</v>
      </c>
      <c r="AA412" s="164">
        <v>1815944</v>
      </c>
      <c r="AB412" s="164"/>
      <c r="AC412" s="164" t="s">
        <v>1312</v>
      </c>
      <c r="AD412" s="164" t="s">
        <v>1313</v>
      </c>
      <c r="AE412" s="164" t="s">
        <v>1314</v>
      </c>
      <c r="AG412" s="164" t="s">
        <v>67</v>
      </c>
      <c r="AH412" s="164" t="s">
        <v>1315</v>
      </c>
      <c r="AI412" s="164" t="s">
        <v>179</v>
      </c>
      <c r="AJ412" s="164" t="s">
        <v>269</v>
      </c>
      <c r="AK412" s="164">
        <v>57131</v>
      </c>
      <c r="AL412" s="170">
        <v>0</v>
      </c>
      <c r="AM412" s="169">
        <f t="shared" si="14"/>
        <v>0</v>
      </c>
      <c r="AN412" s="169">
        <f t="shared" si="15"/>
        <v>0</v>
      </c>
      <c r="AO412" s="164" t="s">
        <v>69</v>
      </c>
      <c r="AP412" s="164" t="s">
        <v>69</v>
      </c>
      <c r="AQ412" s="164" t="s">
        <v>69</v>
      </c>
      <c r="AR412" s="164">
        <v>0</v>
      </c>
      <c r="AS412" s="164"/>
    </row>
    <row r="413" spans="1:45" ht="15" hidden="1" x14ac:dyDescent="0.2">
      <c r="A413" s="164" t="s">
        <v>3063</v>
      </c>
      <c r="B413" s="164">
        <v>1316</v>
      </c>
      <c r="C413" s="164" t="s">
        <v>222</v>
      </c>
      <c r="D413" s="164">
        <v>100000</v>
      </c>
      <c r="E413" s="164" t="s">
        <v>57</v>
      </c>
      <c r="F413" s="164">
        <v>1316</v>
      </c>
      <c r="G413" s="164" t="s">
        <v>222</v>
      </c>
      <c r="H413" s="164" t="s">
        <v>59</v>
      </c>
      <c r="I413" s="164" t="s">
        <v>127</v>
      </c>
      <c r="J413" s="164" t="s">
        <v>160</v>
      </c>
      <c r="K413" s="164" t="s">
        <v>83</v>
      </c>
      <c r="L413" s="164">
        <v>57132</v>
      </c>
      <c r="M413" s="164" t="s">
        <v>3903</v>
      </c>
      <c r="S413" s="164">
        <v>500000</v>
      </c>
      <c r="AA413" s="168">
        <v>500000</v>
      </c>
      <c r="AC413" s="164" t="s">
        <v>3904</v>
      </c>
      <c r="AD413" s="164" t="s">
        <v>3905</v>
      </c>
      <c r="AE413" s="164" t="s">
        <v>3906</v>
      </c>
      <c r="AG413" s="164" t="s">
        <v>67</v>
      </c>
      <c r="AH413" s="164" t="s">
        <v>3907</v>
      </c>
      <c r="AI413" s="164" t="s">
        <v>70</v>
      </c>
      <c r="AJ413" s="164" t="s">
        <v>177</v>
      </c>
      <c r="AK413" s="164" t="e">
        <v>#N/A</v>
      </c>
      <c r="AL413" s="170">
        <v>0</v>
      </c>
      <c r="AM413" s="169">
        <f t="shared" si="14"/>
        <v>0</v>
      </c>
      <c r="AN413" s="169">
        <f t="shared" si="15"/>
        <v>0</v>
      </c>
      <c r="AO413" s="164" t="s">
        <v>69</v>
      </c>
      <c r="AP413" s="164" t="s">
        <v>69</v>
      </c>
      <c r="AQ413" s="164" t="s">
        <v>69</v>
      </c>
      <c r="AR413" s="164">
        <v>0</v>
      </c>
      <c r="AS413" s="164"/>
    </row>
    <row r="414" spans="1:45" ht="15" hidden="1" x14ac:dyDescent="0.2">
      <c r="A414" s="164" t="s">
        <v>3233</v>
      </c>
      <c r="B414" s="164">
        <v>1716</v>
      </c>
      <c r="C414" s="164" t="s">
        <v>1290</v>
      </c>
      <c r="D414" s="164">
        <v>100000</v>
      </c>
      <c r="E414" s="164" t="s">
        <v>57</v>
      </c>
      <c r="F414" s="164">
        <v>1716</v>
      </c>
      <c r="G414" s="164" t="s">
        <v>1290</v>
      </c>
      <c r="H414" s="164" t="s">
        <v>126</v>
      </c>
      <c r="I414" s="164" t="s">
        <v>622</v>
      </c>
      <c r="J414" s="164" t="s">
        <v>61</v>
      </c>
      <c r="K414" s="164" t="s">
        <v>853</v>
      </c>
      <c r="L414" s="164">
        <v>57133</v>
      </c>
      <c r="M414" s="164" t="s">
        <v>1316</v>
      </c>
      <c r="S414" s="164">
        <v>2250000</v>
      </c>
      <c r="AA414" s="164">
        <v>2250000</v>
      </c>
      <c r="AB414" s="164"/>
      <c r="AC414" s="164" t="s">
        <v>1317</v>
      </c>
      <c r="AD414" s="164" t="s">
        <v>1318</v>
      </c>
      <c r="AE414" s="164" t="s">
        <v>1319</v>
      </c>
      <c r="AG414" s="164" t="s">
        <v>67</v>
      </c>
      <c r="AH414" s="164" t="s">
        <v>1320</v>
      </c>
      <c r="AI414" s="164" t="s">
        <v>179</v>
      </c>
      <c r="AJ414" s="164" t="s">
        <v>269</v>
      </c>
      <c r="AK414" s="164">
        <v>57133</v>
      </c>
      <c r="AL414" s="170">
        <v>0</v>
      </c>
      <c r="AM414" s="169">
        <f t="shared" si="14"/>
        <v>0</v>
      </c>
      <c r="AN414" s="169">
        <f t="shared" si="15"/>
        <v>0</v>
      </c>
      <c r="AO414" s="164" t="s">
        <v>69</v>
      </c>
      <c r="AP414" s="164" t="s">
        <v>69</v>
      </c>
      <c r="AQ414" s="164" t="s">
        <v>69</v>
      </c>
      <c r="AR414" s="164">
        <v>0</v>
      </c>
      <c r="AS414" s="164"/>
    </row>
    <row r="415" spans="1:45" ht="15" hidden="1" x14ac:dyDescent="0.2">
      <c r="A415" s="164" t="s">
        <v>3063</v>
      </c>
      <c r="B415" s="164">
        <v>1316</v>
      </c>
      <c r="C415" s="164" t="s">
        <v>222</v>
      </c>
      <c r="D415" s="164">
        <v>100000</v>
      </c>
      <c r="E415" s="164" t="s">
        <v>57</v>
      </c>
      <c r="F415" s="164">
        <v>1316</v>
      </c>
      <c r="G415" s="164" t="s">
        <v>222</v>
      </c>
      <c r="H415" s="164" t="s">
        <v>126</v>
      </c>
      <c r="I415" s="164" t="s">
        <v>60</v>
      </c>
      <c r="J415" s="164" t="s">
        <v>160</v>
      </c>
      <c r="K415" s="164" t="s">
        <v>83</v>
      </c>
      <c r="L415" s="164">
        <v>57134</v>
      </c>
      <c r="M415" s="164" t="s">
        <v>3908</v>
      </c>
      <c r="S415" s="164">
        <v>1000000</v>
      </c>
      <c r="AA415" s="168">
        <v>1000000</v>
      </c>
      <c r="AC415" s="164" t="s">
        <v>3909</v>
      </c>
      <c r="AD415" s="164" t="s">
        <v>3910</v>
      </c>
      <c r="AE415" s="164" t="s">
        <v>3911</v>
      </c>
      <c r="AG415" s="164" t="s">
        <v>67</v>
      </c>
      <c r="AH415" s="164" t="s">
        <v>3912</v>
      </c>
      <c r="AI415" s="164" t="s">
        <v>179</v>
      </c>
      <c r="AJ415" s="164" t="s">
        <v>177</v>
      </c>
      <c r="AK415" s="164" t="e">
        <v>#N/A</v>
      </c>
      <c r="AL415" s="170">
        <v>0</v>
      </c>
      <c r="AM415" s="169">
        <f t="shared" si="14"/>
        <v>0</v>
      </c>
      <c r="AN415" s="169">
        <f t="shared" si="15"/>
        <v>0</v>
      </c>
      <c r="AO415" s="164" t="s">
        <v>69</v>
      </c>
      <c r="AP415" s="164" t="s">
        <v>69</v>
      </c>
      <c r="AQ415" s="164" t="s">
        <v>69</v>
      </c>
      <c r="AR415" s="164">
        <v>0</v>
      </c>
      <c r="AS415" s="164"/>
    </row>
    <row r="416" spans="1:45" ht="15" hidden="1" x14ac:dyDescent="0.2">
      <c r="A416" s="164" t="s">
        <v>3233</v>
      </c>
      <c r="B416" s="164">
        <v>1716</v>
      </c>
      <c r="C416" s="164" t="s">
        <v>1290</v>
      </c>
      <c r="D416" s="164">
        <v>100000</v>
      </c>
      <c r="E416" s="164" t="s">
        <v>57</v>
      </c>
      <c r="F416" s="164">
        <v>1716</v>
      </c>
      <c r="G416" s="164" t="s">
        <v>1290</v>
      </c>
      <c r="H416" s="164" t="s">
        <v>449</v>
      </c>
      <c r="I416" s="164" t="s">
        <v>622</v>
      </c>
      <c r="J416" s="164" t="s">
        <v>61</v>
      </c>
      <c r="K416" s="164" t="s">
        <v>853</v>
      </c>
      <c r="L416" s="164">
        <v>57135</v>
      </c>
      <c r="M416" s="164" t="s">
        <v>1321</v>
      </c>
      <c r="S416" s="164">
        <v>1034143</v>
      </c>
      <c r="AA416" s="164">
        <v>1034143</v>
      </c>
      <c r="AB416" s="164"/>
      <c r="AC416" s="164" t="s">
        <v>1322</v>
      </c>
      <c r="AD416" s="164" t="s">
        <v>3913</v>
      </c>
      <c r="AE416" s="164" t="s">
        <v>1324</v>
      </c>
      <c r="AG416" s="164" t="s">
        <v>67</v>
      </c>
      <c r="AH416" s="164" t="s">
        <v>1325</v>
      </c>
      <c r="AI416" s="164" t="s">
        <v>179</v>
      </c>
      <c r="AJ416" s="164" t="s">
        <v>269</v>
      </c>
      <c r="AK416" s="164">
        <v>57135</v>
      </c>
      <c r="AL416" s="170">
        <v>0</v>
      </c>
      <c r="AM416" s="169">
        <f t="shared" si="14"/>
        <v>0</v>
      </c>
      <c r="AN416" s="169">
        <f t="shared" si="15"/>
        <v>0</v>
      </c>
      <c r="AO416" s="164" t="s">
        <v>69</v>
      </c>
      <c r="AP416" s="164" t="s">
        <v>69</v>
      </c>
      <c r="AQ416" s="164" t="s">
        <v>69</v>
      </c>
      <c r="AR416" s="164">
        <v>0</v>
      </c>
      <c r="AS416" s="164"/>
    </row>
    <row r="417" spans="1:45" ht="15" hidden="1" x14ac:dyDescent="0.2">
      <c r="A417" s="164" t="s">
        <v>3048</v>
      </c>
      <c r="B417" s="164">
        <v>1413</v>
      </c>
      <c r="C417" s="164" t="s">
        <v>2972</v>
      </c>
      <c r="D417" s="164">
        <v>200205</v>
      </c>
      <c r="E417" s="164" t="s">
        <v>96</v>
      </c>
      <c r="F417" s="164">
        <v>1413</v>
      </c>
      <c r="G417" s="164" t="s">
        <v>1282</v>
      </c>
      <c r="H417" s="164" t="s">
        <v>103</v>
      </c>
      <c r="I417" s="164" t="s">
        <v>83</v>
      </c>
      <c r="J417" s="164" t="s">
        <v>61</v>
      </c>
      <c r="K417" s="164" t="s">
        <v>83</v>
      </c>
      <c r="L417" s="164">
        <v>57136</v>
      </c>
      <c r="M417" s="164" t="s">
        <v>1326</v>
      </c>
      <c r="N417" s="164">
        <v>-1</v>
      </c>
      <c r="O417" s="164">
        <v>-82426</v>
      </c>
      <c r="P417" s="164">
        <v>-81452</v>
      </c>
      <c r="Q417" s="164">
        <v>-18711</v>
      </c>
      <c r="AA417" s="164">
        <v>-182589</v>
      </c>
      <c r="AB417" s="164"/>
      <c r="AC417" s="164" t="s">
        <v>1327</v>
      </c>
      <c r="AD417" s="164" t="s">
        <v>1328</v>
      </c>
      <c r="AE417" s="164" t="s">
        <v>1329</v>
      </c>
      <c r="AG417" s="164" t="s">
        <v>67</v>
      </c>
      <c r="AH417" s="164" t="s">
        <v>1330</v>
      </c>
      <c r="AI417" s="164" t="s">
        <v>70</v>
      </c>
      <c r="AJ417" s="164" t="s">
        <v>269</v>
      </c>
      <c r="AK417" s="164">
        <v>57136</v>
      </c>
      <c r="AL417" s="170">
        <v>0</v>
      </c>
      <c r="AM417" s="169">
        <f t="shared" si="14"/>
        <v>0</v>
      </c>
      <c r="AN417" s="169">
        <f t="shared" si="15"/>
        <v>0</v>
      </c>
      <c r="AO417" s="164" t="s">
        <v>69</v>
      </c>
      <c r="AP417" s="164" t="s">
        <v>69</v>
      </c>
      <c r="AQ417" s="164" t="s">
        <v>69</v>
      </c>
      <c r="AR417" s="164">
        <v>0</v>
      </c>
      <c r="AS417" s="164"/>
    </row>
    <row r="418" spans="1:45" ht="15" hidden="1" x14ac:dyDescent="0.2">
      <c r="A418" s="164" t="s">
        <v>3233</v>
      </c>
      <c r="B418" s="164">
        <v>1716</v>
      </c>
      <c r="C418" s="164" t="s">
        <v>1290</v>
      </c>
      <c r="D418" s="164">
        <v>100000</v>
      </c>
      <c r="E418" s="164" t="s">
        <v>57</v>
      </c>
      <c r="F418" s="164">
        <v>1716</v>
      </c>
      <c r="G418" s="164" t="s">
        <v>1290</v>
      </c>
      <c r="H418" s="164" t="s">
        <v>59</v>
      </c>
      <c r="I418" s="164" t="s">
        <v>622</v>
      </c>
      <c r="J418" s="164" t="s">
        <v>61</v>
      </c>
      <c r="K418" s="164" t="s">
        <v>853</v>
      </c>
      <c r="L418" s="164">
        <v>57138</v>
      </c>
      <c r="M418" s="164" t="s">
        <v>1331</v>
      </c>
      <c r="S418" s="164">
        <v>500000</v>
      </c>
      <c r="AA418" s="164">
        <v>500000</v>
      </c>
      <c r="AB418" s="164"/>
      <c r="AC418" s="164" t="s">
        <v>1332</v>
      </c>
      <c r="AD418" s="164" t="s">
        <v>1333</v>
      </c>
      <c r="AE418" s="164" t="s">
        <v>1334</v>
      </c>
      <c r="AG418" s="164" t="s">
        <v>67</v>
      </c>
      <c r="AH418" s="164" t="s">
        <v>1335</v>
      </c>
      <c r="AI418" s="164" t="s">
        <v>179</v>
      </c>
      <c r="AJ418" s="164" t="s">
        <v>269</v>
      </c>
      <c r="AK418" s="164">
        <v>57138</v>
      </c>
      <c r="AL418" s="170">
        <v>0</v>
      </c>
      <c r="AM418" s="169">
        <f t="shared" si="14"/>
        <v>0</v>
      </c>
      <c r="AN418" s="169">
        <f t="shared" si="15"/>
        <v>0</v>
      </c>
      <c r="AO418" s="164" t="s">
        <v>69</v>
      </c>
      <c r="AP418" s="164" t="s">
        <v>69</v>
      </c>
      <c r="AQ418" s="164" t="s">
        <v>69</v>
      </c>
      <c r="AR418" s="164">
        <v>0</v>
      </c>
      <c r="AS418" s="164"/>
    </row>
    <row r="419" spans="1:45" ht="15" hidden="1" x14ac:dyDescent="0.2">
      <c r="A419" s="164" t="s">
        <v>3233</v>
      </c>
      <c r="B419" s="164">
        <v>1716</v>
      </c>
      <c r="C419" s="164" t="s">
        <v>1290</v>
      </c>
      <c r="D419" s="164">
        <v>100000</v>
      </c>
      <c r="E419" s="164" t="s">
        <v>57</v>
      </c>
      <c r="F419" s="164">
        <v>1716</v>
      </c>
      <c r="G419" s="164" t="s">
        <v>1290</v>
      </c>
      <c r="H419" s="164" t="s">
        <v>245</v>
      </c>
      <c r="I419" s="164" t="s">
        <v>622</v>
      </c>
      <c r="J419" s="164" t="s">
        <v>61</v>
      </c>
      <c r="K419" s="164" t="s">
        <v>853</v>
      </c>
      <c r="L419" s="164">
        <v>57139</v>
      </c>
      <c r="M419" s="164" t="s">
        <v>1336</v>
      </c>
      <c r="S419" s="164">
        <v>810000</v>
      </c>
      <c r="AA419" s="164">
        <v>810000</v>
      </c>
      <c r="AB419" s="164"/>
      <c r="AC419" s="164" t="s">
        <v>1337</v>
      </c>
      <c r="AD419" s="164" t="s">
        <v>1338</v>
      </c>
      <c r="AE419" s="164" t="s">
        <v>1339</v>
      </c>
      <c r="AG419" s="164" t="s">
        <v>67</v>
      </c>
      <c r="AH419" s="164" t="s">
        <v>1340</v>
      </c>
      <c r="AI419" s="164" t="s">
        <v>179</v>
      </c>
      <c r="AJ419" s="164" t="s">
        <v>269</v>
      </c>
      <c r="AK419" s="164">
        <v>57139</v>
      </c>
      <c r="AL419" s="170">
        <v>0</v>
      </c>
      <c r="AM419" s="169">
        <f t="shared" si="14"/>
        <v>0</v>
      </c>
      <c r="AN419" s="169">
        <f t="shared" si="15"/>
        <v>0</v>
      </c>
      <c r="AO419" s="164" t="s">
        <v>69</v>
      </c>
      <c r="AP419" s="164" t="s">
        <v>69</v>
      </c>
      <c r="AQ419" s="164" t="s">
        <v>69</v>
      </c>
      <c r="AR419" s="164">
        <v>0</v>
      </c>
      <c r="AS419" s="164"/>
    </row>
    <row r="420" spans="1:45" ht="15" hidden="1" x14ac:dyDescent="0.2">
      <c r="A420" s="164" t="s">
        <v>3233</v>
      </c>
      <c r="B420" s="164">
        <v>1716</v>
      </c>
      <c r="C420" s="164" t="s">
        <v>1290</v>
      </c>
      <c r="D420" s="164">
        <v>100000</v>
      </c>
      <c r="E420" s="164" t="s">
        <v>57</v>
      </c>
      <c r="F420" s="164">
        <v>1716</v>
      </c>
      <c r="G420" s="164" t="s">
        <v>1290</v>
      </c>
      <c r="H420" s="164" t="s">
        <v>335</v>
      </c>
      <c r="I420" s="164" t="s">
        <v>622</v>
      </c>
      <c r="J420" s="164" t="s">
        <v>61</v>
      </c>
      <c r="K420" s="164" t="s">
        <v>853</v>
      </c>
      <c r="L420" s="164">
        <v>57140</v>
      </c>
      <c r="M420" s="164" t="s">
        <v>1341</v>
      </c>
      <c r="S420" s="164">
        <v>1209258</v>
      </c>
      <c r="AA420" s="164">
        <v>1209258</v>
      </c>
      <c r="AB420" s="164"/>
      <c r="AC420" s="164" t="s">
        <v>1342</v>
      </c>
      <c r="AD420" s="164" t="s">
        <v>1343</v>
      </c>
      <c r="AE420" s="164" t="s">
        <v>1344</v>
      </c>
      <c r="AG420" s="164" t="s">
        <v>67</v>
      </c>
      <c r="AH420" s="164" t="s">
        <v>1345</v>
      </c>
      <c r="AI420" s="164" t="s">
        <v>179</v>
      </c>
      <c r="AJ420" s="164" t="s">
        <v>269</v>
      </c>
      <c r="AK420" s="164">
        <v>57140</v>
      </c>
      <c r="AL420" s="170">
        <v>0</v>
      </c>
      <c r="AM420" s="169">
        <f t="shared" si="14"/>
        <v>0</v>
      </c>
      <c r="AN420" s="169">
        <f t="shared" si="15"/>
        <v>0</v>
      </c>
      <c r="AO420" s="164" t="s">
        <v>69</v>
      </c>
      <c r="AP420" s="164" t="s">
        <v>69</v>
      </c>
      <c r="AQ420" s="164" t="s">
        <v>69</v>
      </c>
      <c r="AR420" s="164">
        <v>0</v>
      </c>
      <c r="AS420" s="164"/>
    </row>
    <row r="421" spans="1:45" ht="15" hidden="1" x14ac:dyDescent="0.2">
      <c r="A421" s="164" t="s">
        <v>3048</v>
      </c>
      <c r="B421" s="164">
        <v>1714</v>
      </c>
      <c r="C421" s="164" t="s">
        <v>3121</v>
      </c>
      <c r="D421" s="164">
        <v>100000</v>
      </c>
      <c r="E421" s="164" t="s">
        <v>57</v>
      </c>
      <c r="F421" s="164">
        <v>171412</v>
      </c>
      <c r="G421" s="164" t="s">
        <v>1287</v>
      </c>
      <c r="H421" s="164" t="s">
        <v>103</v>
      </c>
      <c r="I421" s="164" t="s">
        <v>60</v>
      </c>
      <c r="J421" s="164" t="s">
        <v>1249</v>
      </c>
      <c r="K421" s="164" t="s">
        <v>83</v>
      </c>
      <c r="L421" s="164">
        <v>57142</v>
      </c>
      <c r="M421" s="164" t="s">
        <v>1346</v>
      </c>
      <c r="N421" s="164">
        <v>2</v>
      </c>
      <c r="O421" s="164">
        <v>92552</v>
      </c>
      <c r="P421" s="164">
        <v>30443</v>
      </c>
      <c r="Q421" s="164">
        <v>17699</v>
      </c>
      <c r="S421" s="164">
        <v>90000</v>
      </c>
      <c r="U421" s="164">
        <v>600</v>
      </c>
      <c r="AA421" s="164">
        <v>231294</v>
      </c>
      <c r="AB421" s="164"/>
      <c r="AC421" s="164" t="s">
        <v>1347</v>
      </c>
      <c r="AD421" s="164" t="s">
        <v>1348</v>
      </c>
      <c r="AE421" s="164" t="s">
        <v>1349</v>
      </c>
      <c r="AG421" s="164" t="s">
        <v>67</v>
      </c>
      <c r="AH421" s="164" t="s">
        <v>1350</v>
      </c>
      <c r="AI421" s="164" t="s">
        <v>70</v>
      </c>
      <c r="AJ421" s="164" t="s">
        <v>269</v>
      </c>
      <c r="AK421" s="164">
        <v>57142</v>
      </c>
      <c r="AL421" s="170">
        <v>0</v>
      </c>
      <c r="AM421" s="169">
        <f t="shared" si="14"/>
        <v>0</v>
      </c>
      <c r="AN421" s="169">
        <f t="shared" si="15"/>
        <v>0</v>
      </c>
      <c r="AO421" s="164" t="s">
        <v>69</v>
      </c>
      <c r="AP421" s="164" t="s">
        <v>69</v>
      </c>
      <c r="AQ421" s="164" t="s">
        <v>69</v>
      </c>
      <c r="AR421" s="164">
        <v>0</v>
      </c>
      <c r="AS421" s="164"/>
    </row>
    <row r="422" spans="1:45" ht="15" hidden="1" x14ac:dyDescent="0.2">
      <c r="A422" s="164" t="s">
        <v>3048</v>
      </c>
      <c r="B422" s="164">
        <v>1714</v>
      </c>
      <c r="C422" s="164" t="s">
        <v>3121</v>
      </c>
      <c r="D422" s="164">
        <v>100000</v>
      </c>
      <c r="E422" s="164" t="s">
        <v>57</v>
      </c>
      <c r="F422" s="164">
        <v>171412</v>
      </c>
      <c r="G422" s="164" t="s">
        <v>1287</v>
      </c>
      <c r="H422" s="164" t="s">
        <v>103</v>
      </c>
      <c r="I422" s="164" t="s">
        <v>60</v>
      </c>
      <c r="J422" s="164" t="s">
        <v>1249</v>
      </c>
      <c r="K422" s="164" t="s">
        <v>83</v>
      </c>
      <c r="L422" s="164">
        <v>57144</v>
      </c>
      <c r="M422" s="164" t="s">
        <v>1352</v>
      </c>
      <c r="N422" s="164">
        <v>1</v>
      </c>
      <c r="O422" s="164">
        <v>43283</v>
      </c>
      <c r="P422" s="164">
        <v>15235</v>
      </c>
      <c r="Q422" s="164">
        <v>8769</v>
      </c>
      <c r="R422" s="164">
        <v>11998</v>
      </c>
      <c r="S422" s="164">
        <v>91041</v>
      </c>
      <c r="U422" s="164">
        <v>15461</v>
      </c>
      <c r="AA422" s="164">
        <v>185787</v>
      </c>
      <c r="AB422" s="164"/>
      <c r="AC422" s="164" t="s">
        <v>1353</v>
      </c>
      <c r="AD422" s="164" t="s">
        <v>1354</v>
      </c>
      <c r="AE422" s="164" t="s">
        <v>1355</v>
      </c>
      <c r="AG422" s="164" t="s">
        <v>67</v>
      </c>
      <c r="AH422" s="164" t="s">
        <v>1356</v>
      </c>
      <c r="AI422" s="164" t="s">
        <v>70</v>
      </c>
      <c r="AJ422" s="164" t="s">
        <v>269</v>
      </c>
      <c r="AK422" s="164">
        <v>57144</v>
      </c>
      <c r="AL422" s="170">
        <v>0</v>
      </c>
      <c r="AM422" s="169">
        <f t="shared" si="14"/>
        <v>0</v>
      </c>
      <c r="AN422" s="169">
        <f t="shared" si="15"/>
        <v>0</v>
      </c>
      <c r="AO422" s="164" t="s">
        <v>69</v>
      </c>
      <c r="AP422" s="164" t="s">
        <v>69</v>
      </c>
      <c r="AQ422" s="164" t="s">
        <v>69</v>
      </c>
      <c r="AR422" s="164">
        <v>0</v>
      </c>
      <c r="AS422" s="164"/>
    </row>
    <row r="423" spans="1:45" ht="15" hidden="1" x14ac:dyDescent="0.2">
      <c r="A423" s="164" t="s">
        <v>3048</v>
      </c>
      <c r="B423" s="164">
        <v>1714</v>
      </c>
      <c r="C423" s="164" t="s">
        <v>3121</v>
      </c>
      <c r="D423" s="164">
        <v>100000</v>
      </c>
      <c r="E423" s="164" t="s">
        <v>57</v>
      </c>
      <c r="F423" s="164">
        <v>171412</v>
      </c>
      <c r="G423" s="164" t="s">
        <v>1287</v>
      </c>
      <c r="H423" s="164" t="s">
        <v>103</v>
      </c>
      <c r="I423" s="164" t="s">
        <v>60</v>
      </c>
      <c r="J423" s="164" t="s">
        <v>1249</v>
      </c>
      <c r="K423" s="164" t="s">
        <v>83</v>
      </c>
      <c r="L423" s="164">
        <v>57145</v>
      </c>
      <c r="M423" s="164" t="s">
        <v>1358</v>
      </c>
      <c r="N423" s="164">
        <v>0.5</v>
      </c>
      <c r="O423" s="164">
        <v>20214</v>
      </c>
      <c r="P423" s="164">
        <v>10952</v>
      </c>
      <c r="Q423" s="164">
        <v>8146</v>
      </c>
      <c r="S423" s="164">
        <v>350000</v>
      </c>
      <c r="AA423" s="164">
        <v>389312</v>
      </c>
      <c r="AB423" s="164"/>
      <c r="AC423" s="164" t="s">
        <v>1359</v>
      </c>
      <c r="AD423" s="164" t="s">
        <v>1360</v>
      </c>
      <c r="AE423" s="164" t="s">
        <v>1361</v>
      </c>
      <c r="AG423" s="164" t="s">
        <v>67</v>
      </c>
      <c r="AH423" s="164" t="s">
        <v>1356</v>
      </c>
      <c r="AI423" s="164" t="s">
        <v>70</v>
      </c>
      <c r="AJ423" s="164" t="s">
        <v>269</v>
      </c>
      <c r="AK423" s="164">
        <v>57145</v>
      </c>
      <c r="AL423" s="170">
        <v>1</v>
      </c>
      <c r="AM423" s="169">
        <f t="shared" si="14"/>
        <v>389312</v>
      </c>
      <c r="AN423" s="169">
        <f t="shared" si="15"/>
        <v>0</v>
      </c>
      <c r="AO423" s="164" t="s">
        <v>79</v>
      </c>
      <c r="AP423" s="164" t="s">
        <v>1255</v>
      </c>
      <c r="AQ423" s="164" t="s">
        <v>81</v>
      </c>
      <c r="AR423" s="164">
        <v>0</v>
      </c>
      <c r="AS423" s="164"/>
    </row>
    <row r="424" spans="1:45" ht="15" hidden="1" x14ac:dyDescent="0.2">
      <c r="A424" s="164" t="s">
        <v>3048</v>
      </c>
      <c r="B424" s="164">
        <v>1714</v>
      </c>
      <c r="C424" s="164" t="s">
        <v>3121</v>
      </c>
      <c r="D424" s="164">
        <v>100000</v>
      </c>
      <c r="E424" s="164" t="s">
        <v>57</v>
      </c>
      <c r="F424" s="164">
        <v>171412</v>
      </c>
      <c r="G424" s="164" t="s">
        <v>1287</v>
      </c>
      <c r="H424" s="164" t="s">
        <v>103</v>
      </c>
      <c r="I424" s="164" t="s">
        <v>60</v>
      </c>
      <c r="J424" s="164" t="s">
        <v>1249</v>
      </c>
      <c r="K424" s="164" t="s">
        <v>83</v>
      </c>
      <c r="L424" s="164">
        <v>57147</v>
      </c>
      <c r="M424" s="164" t="s">
        <v>1362</v>
      </c>
      <c r="S424" s="164">
        <v>125560</v>
      </c>
      <c r="AA424" s="164">
        <v>125560</v>
      </c>
      <c r="AB424" s="164"/>
      <c r="AC424" s="164" t="s">
        <v>1363</v>
      </c>
      <c r="AD424" s="164" t="s">
        <v>1364</v>
      </c>
      <c r="AE424" s="164" t="s">
        <v>1365</v>
      </c>
      <c r="AG424" s="164" t="s">
        <v>94</v>
      </c>
      <c r="AH424" s="164" t="s">
        <v>1276</v>
      </c>
      <c r="AI424" s="164" t="s">
        <v>70</v>
      </c>
      <c r="AJ424" s="164" t="s">
        <v>269</v>
      </c>
      <c r="AK424" s="164">
        <v>57147</v>
      </c>
      <c r="AL424" s="170">
        <v>0</v>
      </c>
      <c r="AM424" s="169">
        <f t="shared" si="14"/>
        <v>0</v>
      </c>
      <c r="AN424" s="169">
        <f t="shared" si="15"/>
        <v>0</v>
      </c>
      <c r="AO424" s="164" t="s">
        <v>69</v>
      </c>
      <c r="AP424" s="164" t="s">
        <v>69</v>
      </c>
      <c r="AQ424" s="164" t="s">
        <v>69</v>
      </c>
      <c r="AR424" s="164">
        <v>0</v>
      </c>
      <c r="AS424" s="164"/>
    </row>
    <row r="425" spans="1:45" ht="15" hidden="1" x14ac:dyDescent="0.2">
      <c r="A425" s="164" t="s">
        <v>3048</v>
      </c>
      <c r="B425" s="164">
        <v>1714</v>
      </c>
      <c r="C425" s="164" t="s">
        <v>3121</v>
      </c>
      <c r="D425" s="164">
        <v>100000</v>
      </c>
      <c r="E425" s="164" t="s">
        <v>57</v>
      </c>
      <c r="F425" s="164">
        <v>171412</v>
      </c>
      <c r="G425" s="164" t="s">
        <v>1287</v>
      </c>
      <c r="H425" s="164" t="s">
        <v>103</v>
      </c>
      <c r="I425" s="164" t="s">
        <v>60</v>
      </c>
      <c r="J425" s="164" t="s">
        <v>1249</v>
      </c>
      <c r="K425" s="164" t="s">
        <v>83</v>
      </c>
      <c r="L425" s="164">
        <v>57148</v>
      </c>
      <c r="M425" s="164" t="s">
        <v>1366</v>
      </c>
      <c r="S425" s="164">
        <v>150000</v>
      </c>
      <c r="AA425" s="164">
        <v>150000</v>
      </c>
      <c r="AB425" s="164"/>
      <c r="AC425" s="164" t="s">
        <v>1367</v>
      </c>
      <c r="AD425" s="164" t="s">
        <v>1364</v>
      </c>
      <c r="AE425" s="164" t="s">
        <v>1365</v>
      </c>
      <c r="AG425" s="164" t="s">
        <v>94</v>
      </c>
      <c r="AH425" s="164" t="s">
        <v>1276</v>
      </c>
      <c r="AI425" s="164" t="s">
        <v>70</v>
      </c>
      <c r="AJ425" s="164" t="s">
        <v>269</v>
      </c>
      <c r="AK425" s="164">
        <v>57148</v>
      </c>
      <c r="AL425" s="170">
        <v>0</v>
      </c>
      <c r="AM425" s="169">
        <f t="shared" si="14"/>
        <v>0</v>
      </c>
      <c r="AN425" s="169">
        <f t="shared" si="15"/>
        <v>0</v>
      </c>
      <c r="AO425" s="164" t="s">
        <v>69</v>
      </c>
      <c r="AP425" s="164" t="s">
        <v>69</v>
      </c>
      <c r="AQ425" s="164" t="s">
        <v>69</v>
      </c>
      <c r="AR425" s="164">
        <v>0</v>
      </c>
      <c r="AS425" s="164"/>
    </row>
    <row r="426" spans="1:45" ht="15" hidden="1" x14ac:dyDescent="0.2">
      <c r="A426" s="164" t="s">
        <v>3048</v>
      </c>
      <c r="B426" s="164">
        <v>1714</v>
      </c>
      <c r="C426" s="164" t="s">
        <v>3121</v>
      </c>
      <c r="D426" s="164">
        <v>100000</v>
      </c>
      <c r="E426" s="164" t="s">
        <v>57</v>
      </c>
      <c r="F426" s="164">
        <v>171412</v>
      </c>
      <c r="G426" s="164" t="s">
        <v>1287</v>
      </c>
      <c r="H426" s="164" t="s">
        <v>103</v>
      </c>
      <c r="I426" s="164" t="s">
        <v>60</v>
      </c>
      <c r="J426" s="164" t="s">
        <v>1249</v>
      </c>
      <c r="K426" s="164" t="s">
        <v>83</v>
      </c>
      <c r="L426" s="164">
        <v>57149</v>
      </c>
      <c r="M426" s="164" t="s">
        <v>1368</v>
      </c>
      <c r="N426" s="164">
        <v>1</v>
      </c>
      <c r="O426" s="164">
        <v>58482</v>
      </c>
      <c r="P426" s="164">
        <v>15837</v>
      </c>
      <c r="Q426" s="164">
        <v>9179</v>
      </c>
      <c r="R426" s="164">
        <v>2078</v>
      </c>
      <c r="S426" s="164">
        <v>98706</v>
      </c>
      <c r="U426" s="164">
        <v>19695</v>
      </c>
      <c r="AA426" s="164">
        <v>203977</v>
      </c>
      <c r="AB426" s="164"/>
      <c r="AC426" s="164" t="s">
        <v>1369</v>
      </c>
      <c r="AD426" s="164" t="s">
        <v>1370</v>
      </c>
      <c r="AE426" s="164" t="s">
        <v>1371</v>
      </c>
      <c r="AG426" s="164" t="s">
        <v>94</v>
      </c>
      <c r="AH426" s="164" t="s">
        <v>1276</v>
      </c>
      <c r="AI426" s="164" t="s">
        <v>70</v>
      </c>
      <c r="AJ426" s="164" t="s">
        <v>269</v>
      </c>
      <c r="AK426" s="164">
        <v>57149</v>
      </c>
      <c r="AL426" s="170">
        <v>0</v>
      </c>
      <c r="AM426" s="169">
        <f t="shared" si="14"/>
        <v>0</v>
      </c>
      <c r="AN426" s="169">
        <f t="shared" si="15"/>
        <v>0</v>
      </c>
      <c r="AO426" s="164" t="s">
        <v>69</v>
      </c>
      <c r="AP426" s="164" t="s">
        <v>69</v>
      </c>
      <c r="AQ426" s="164" t="s">
        <v>69</v>
      </c>
      <c r="AR426" s="164">
        <v>0</v>
      </c>
      <c r="AS426" s="164"/>
    </row>
    <row r="427" spans="1:45" ht="15" hidden="1" x14ac:dyDescent="0.2">
      <c r="A427" s="164" t="s">
        <v>3048</v>
      </c>
      <c r="B427" s="164">
        <v>1714</v>
      </c>
      <c r="C427" s="164" t="s">
        <v>3121</v>
      </c>
      <c r="D427" s="164">
        <v>100000</v>
      </c>
      <c r="E427" s="164" t="s">
        <v>57</v>
      </c>
      <c r="F427" s="164">
        <v>171412</v>
      </c>
      <c r="G427" s="164" t="s">
        <v>1287</v>
      </c>
      <c r="H427" s="164" t="s">
        <v>103</v>
      </c>
      <c r="I427" s="164" t="s">
        <v>60</v>
      </c>
      <c r="J427" s="164" t="s">
        <v>1249</v>
      </c>
      <c r="K427" s="164" t="s">
        <v>83</v>
      </c>
      <c r="L427" s="164">
        <v>57150</v>
      </c>
      <c r="M427" s="164" t="s">
        <v>1372</v>
      </c>
      <c r="N427" s="164">
        <v>0.5</v>
      </c>
      <c r="O427" s="164">
        <v>20214</v>
      </c>
      <c r="P427" s="164">
        <v>10952</v>
      </c>
      <c r="Q427" s="164">
        <v>8146</v>
      </c>
      <c r="R427" s="164">
        <v>15724</v>
      </c>
      <c r="S427" s="164">
        <v>49968</v>
      </c>
      <c r="U427" s="164">
        <v>35850</v>
      </c>
      <c r="AA427" s="164">
        <v>140854</v>
      </c>
      <c r="AB427" s="164"/>
      <c r="AC427" s="164" t="s">
        <v>1373</v>
      </c>
      <c r="AD427" s="164" t="s">
        <v>1374</v>
      </c>
      <c r="AE427" s="164" t="s">
        <v>1375</v>
      </c>
      <c r="AG427" s="164" t="s">
        <v>94</v>
      </c>
      <c r="AH427" s="164" t="s">
        <v>1276</v>
      </c>
      <c r="AI427" s="164" t="s">
        <v>70</v>
      </c>
      <c r="AJ427" s="164" t="s">
        <v>269</v>
      </c>
      <c r="AK427" s="164">
        <v>57150</v>
      </c>
      <c r="AL427" s="170">
        <v>0</v>
      </c>
      <c r="AM427" s="169">
        <f t="shared" si="14"/>
        <v>0</v>
      </c>
      <c r="AN427" s="169">
        <f t="shared" si="15"/>
        <v>0</v>
      </c>
      <c r="AO427" s="164" t="s">
        <v>69</v>
      </c>
      <c r="AP427" s="164" t="s">
        <v>69</v>
      </c>
      <c r="AQ427" s="164" t="s">
        <v>69</v>
      </c>
      <c r="AR427" s="164">
        <v>0</v>
      </c>
      <c r="AS427" s="164"/>
    </row>
    <row r="428" spans="1:45" ht="15" hidden="1" x14ac:dyDescent="0.2">
      <c r="A428" s="164" t="s">
        <v>3063</v>
      </c>
      <c r="B428" s="164">
        <v>1316</v>
      </c>
      <c r="C428" s="164" t="s">
        <v>222</v>
      </c>
      <c r="D428" s="164">
        <v>100000</v>
      </c>
      <c r="E428" s="164" t="s">
        <v>57</v>
      </c>
      <c r="F428" s="164">
        <v>1316</v>
      </c>
      <c r="G428" s="164" t="s">
        <v>222</v>
      </c>
      <c r="H428" s="164" t="s">
        <v>335</v>
      </c>
      <c r="I428" s="164" t="s">
        <v>127</v>
      </c>
      <c r="J428" s="164" t="s">
        <v>61</v>
      </c>
      <c r="K428" s="164" t="s">
        <v>83</v>
      </c>
      <c r="L428" s="164">
        <v>57151</v>
      </c>
      <c r="M428" s="164" t="s">
        <v>3914</v>
      </c>
      <c r="S428" s="164">
        <v>100000</v>
      </c>
      <c r="AA428" s="168">
        <v>100000</v>
      </c>
      <c r="AC428" s="164" t="s">
        <v>3915</v>
      </c>
      <c r="AD428" s="164" t="s">
        <v>3916</v>
      </c>
      <c r="AE428" s="164" t="s">
        <v>3917</v>
      </c>
      <c r="AG428" s="164" t="s">
        <v>67</v>
      </c>
      <c r="AH428" s="164" t="s">
        <v>3918</v>
      </c>
      <c r="AI428" s="164" t="s">
        <v>70</v>
      </c>
      <c r="AJ428" s="164" t="s">
        <v>177</v>
      </c>
      <c r="AK428" s="164" t="e">
        <v>#N/A</v>
      </c>
      <c r="AL428" s="170">
        <v>0</v>
      </c>
      <c r="AM428" s="169">
        <f t="shared" si="14"/>
        <v>0</v>
      </c>
      <c r="AN428" s="169">
        <f t="shared" si="15"/>
        <v>0</v>
      </c>
      <c r="AO428" s="164" t="s">
        <v>69</v>
      </c>
      <c r="AP428" s="164" t="s">
        <v>69</v>
      </c>
      <c r="AQ428" s="164" t="s">
        <v>69</v>
      </c>
      <c r="AR428" s="164">
        <v>0</v>
      </c>
      <c r="AS428" s="164"/>
    </row>
    <row r="429" spans="1:45" ht="15" hidden="1" x14ac:dyDescent="0.2">
      <c r="A429" s="164" t="s">
        <v>3233</v>
      </c>
      <c r="B429" s="164">
        <v>1716</v>
      </c>
      <c r="C429" s="164" t="s">
        <v>1290</v>
      </c>
      <c r="D429" s="164">
        <v>100000</v>
      </c>
      <c r="E429" s="164" t="s">
        <v>57</v>
      </c>
      <c r="F429" s="164">
        <v>1716</v>
      </c>
      <c r="G429" s="164" t="s">
        <v>1290</v>
      </c>
      <c r="H429" s="164" t="s">
        <v>293</v>
      </c>
      <c r="I429" s="164" t="s">
        <v>622</v>
      </c>
      <c r="J429" s="164" t="s">
        <v>61</v>
      </c>
      <c r="K429" s="164" t="s">
        <v>853</v>
      </c>
      <c r="L429" s="164">
        <v>57152</v>
      </c>
      <c r="M429" s="164" t="s">
        <v>3919</v>
      </c>
      <c r="S429" s="164">
        <v>561414</v>
      </c>
      <c r="AA429" s="168">
        <v>561414</v>
      </c>
      <c r="AC429" s="164" t="s">
        <v>3920</v>
      </c>
      <c r="AD429" s="164" t="s">
        <v>3921</v>
      </c>
      <c r="AE429" s="164" t="s">
        <v>3922</v>
      </c>
      <c r="AG429" s="164" t="s">
        <v>67</v>
      </c>
      <c r="AH429" s="164" t="s">
        <v>3923</v>
      </c>
      <c r="AI429" s="164" t="s">
        <v>179</v>
      </c>
      <c r="AJ429" s="164" t="s">
        <v>177</v>
      </c>
      <c r="AK429" s="164" t="e">
        <v>#N/A</v>
      </c>
      <c r="AL429" s="170">
        <v>0</v>
      </c>
      <c r="AM429" s="169">
        <f t="shared" si="14"/>
        <v>0</v>
      </c>
      <c r="AN429" s="169">
        <f t="shared" si="15"/>
        <v>0</v>
      </c>
      <c r="AO429" s="164" t="s">
        <v>69</v>
      </c>
      <c r="AP429" s="164" t="s">
        <v>69</v>
      </c>
      <c r="AQ429" s="164" t="s">
        <v>69</v>
      </c>
      <c r="AR429" s="164">
        <v>0</v>
      </c>
      <c r="AS429" s="164"/>
    </row>
    <row r="430" spans="1:45" ht="15" hidden="1" x14ac:dyDescent="0.2">
      <c r="A430" s="164" t="s">
        <v>3048</v>
      </c>
      <c r="B430" s="164">
        <v>1413</v>
      </c>
      <c r="C430" s="164" t="s">
        <v>2972</v>
      </c>
      <c r="D430" s="164">
        <v>200205</v>
      </c>
      <c r="E430" s="164" t="s">
        <v>96</v>
      </c>
      <c r="F430" s="164">
        <v>1413</v>
      </c>
      <c r="G430" s="164" t="s">
        <v>1282</v>
      </c>
      <c r="H430" s="164" t="s">
        <v>72</v>
      </c>
      <c r="I430" s="164" t="s">
        <v>127</v>
      </c>
      <c r="J430" s="164" t="s">
        <v>61</v>
      </c>
      <c r="K430" s="164" t="s">
        <v>83</v>
      </c>
      <c r="L430" s="164">
        <v>57153</v>
      </c>
      <c r="M430" s="164" t="s">
        <v>1376</v>
      </c>
      <c r="S430" s="164">
        <v>123000</v>
      </c>
      <c r="AA430" s="164">
        <v>123000</v>
      </c>
      <c r="AB430" s="164"/>
      <c r="AC430" s="164" t="s">
        <v>1377</v>
      </c>
      <c r="AD430" s="164" t="s">
        <v>1378</v>
      </c>
      <c r="AE430" s="164" t="s">
        <v>1379</v>
      </c>
      <c r="AG430" s="164" t="s">
        <v>67</v>
      </c>
      <c r="AH430" s="164" t="s">
        <v>1380</v>
      </c>
      <c r="AI430" s="164" t="s">
        <v>70</v>
      </c>
      <c r="AJ430" s="164" t="s">
        <v>269</v>
      </c>
      <c r="AK430" s="164">
        <v>57153</v>
      </c>
      <c r="AL430" s="170">
        <v>0</v>
      </c>
      <c r="AM430" s="169">
        <f t="shared" si="14"/>
        <v>0</v>
      </c>
      <c r="AN430" s="169">
        <f t="shared" si="15"/>
        <v>0</v>
      </c>
      <c r="AO430" s="164" t="s">
        <v>69</v>
      </c>
      <c r="AP430" s="164" t="s">
        <v>69</v>
      </c>
      <c r="AQ430" s="164" t="s">
        <v>69</v>
      </c>
      <c r="AR430" s="164">
        <v>0</v>
      </c>
      <c r="AS430" s="164"/>
    </row>
    <row r="431" spans="1:45" ht="15" hidden="1" x14ac:dyDescent="0.2">
      <c r="A431" s="164" t="s">
        <v>3233</v>
      </c>
      <c r="B431" s="164">
        <v>1716</v>
      </c>
      <c r="C431" s="164" t="s">
        <v>1290</v>
      </c>
      <c r="D431" s="164">
        <v>100000</v>
      </c>
      <c r="E431" s="164" t="s">
        <v>57</v>
      </c>
      <c r="F431" s="164">
        <v>1716</v>
      </c>
      <c r="G431" s="164" t="s">
        <v>1290</v>
      </c>
      <c r="H431" s="164" t="s">
        <v>465</v>
      </c>
      <c r="I431" s="164" t="s">
        <v>622</v>
      </c>
      <c r="J431" s="164" t="s">
        <v>104</v>
      </c>
      <c r="K431" s="164" t="s">
        <v>853</v>
      </c>
      <c r="L431" s="164">
        <v>57154</v>
      </c>
      <c r="M431" s="164" t="s">
        <v>1381</v>
      </c>
      <c r="S431" s="164">
        <v>2622070</v>
      </c>
      <c r="AA431" s="164">
        <v>2622070</v>
      </c>
      <c r="AB431" s="164"/>
      <c r="AC431" s="164" t="s">
        <v>1382</v>
      </c>
      <c r="AD431" s="164" t="s">
        <v>1383</v>
      </c>
      <c r="AE431" s="164" t="s">
        <v>1384</v>
      </c>
      <c r="AG431" s="164" t="s">
        <v>67</v>
      </c>
      <c r="AH431" s="164" t="s">
        <v>1385</v>
      </c>
      <c r="AI431" s="164" t="s">
        <v>179</v>
      </c>
      <c r="AJ431" s="164" t="s">
        <v>269</v>
      </c>
      <c r="AK431" s="164">
        <v>57154</v>
      </c>
      <c r="AL431" s="170">
        <v>0</v>
      </c>
      <c r="AM431" s="169">
        <f t="shared" si="14"/>
        <v>0</v>
      </c>
      <c r="AN431" s="169">
        <f t="shared" si="15"/>
        <v>0</v>
      </c>
      <c r="AO431" s="164" t="s">
        <v>69</v>
      </c>
      <c r="AP431" s="164" t="s">
        <v>69</v>
      </c>
      <c r="AQ431" s="164" t="s">
        <v>69</v>
      </c>
      <c r="AR431" s="164">
        <v>0</v>
      </c>
      <c r="AS431" s="164"/>
    </row>
    <row r="432" spans="1:45" ht="15" hidden="1" x14ac:dyDescent="0.2">
      <c r="A432" s="164" t="s">
        <v>3233</v>
      </c>
      <c r="B432" s="164">
        <v>1716</v>
      </c>
      <c r="C432" s="164" t="s">
        <v>1290</v>
      </c>
      <c r="D432" s="164">
        <v>100000</v>
      </c>
      <c r="E432" s="164" t="s">
        <v>57</v>
      </c>
      <c r="F432" s="164">
        <v>1716</v>
      </c>
      <c r="G432" s="164" t="s">
        <v>1290</v>
      </c>
      <c r="H432" s="164" t="s">
        <v>465</v>
      </c>
      <c r="I432" s="164" t="s">
        <v>622</v>
      </c>
      <c r="J432" s="164" t="s">
        <v>104</v>
      </c>
      <c r="K432" s="164" t="s">
        <v>853</v>
      </c>
      <c r="L432" s="164">
        <v>57156</v>
      </c>
      <c r="M432" s="164" t="s">
        <v>1386</v>
      </c>
      <c r="S432" s="164">
        <v>112997</v>
      </c>
      <c r="AA432" s="164">
        <v>112997</v>
      </c>
      <c r="AB432" s="164"/>
      <c r="AC432" s="164" t="s">
        <v>1387</v>
      </c>
      <c r="AD432" s="164" t="s">
        <v>1383</v>
      </c>
      <c r="AE432" s="164" t="s">
        <v>1384</v>
      </c>
      <c r="AG432" s="164" t="s">
        <v>67</v>
      </c>
      <c r="AH432" s="164" t="s">
        <v>1385</v>
      </c>
      <c r="AI432" s="164" t="s">
        <v>179</v>
      </c>
      <c r="AJ432" s="164" t="s">
        <v>269</v>
      </c>
      <c r="AK432" s="164">
        <v>57156</v>
      </c>
      <c r="AL432" s="170">
        <v>0</v>
      </c>
      <c r="AM432" s="169">
        <f t="shared" si="14"/>
        <v>0</v>
      </c>
      <c r="AN432" s="169">
        <f t="shared" si="15"/>
        <v>0</v>
      </c>
      <c r="AO432" s="164" t="s">
        <v>69</v>
      </c>
      <c r="AP432" s="164" t="s">
        <v>69</v>
      </c>
      <c r="AQ432" s="164" t="s">
        <v>69</v>
      </c>
      <c r="AR432" s="164">
        <v>0</v>
      </c>
      <c r="AS432" s="164"/>
    </row>
    <row r="433" spans="1:45" ht="15" hidden="1" x14ac:dyDescent="0.2">
      <c r="A433" s="164" t="s">
        <v>3233</v>
      </c>
      <c r="B433" s="164">
        <v>1716</v>
      </c>
      <c r="C433" s="164" t="s">
        <v>1290</v>
      </c>
      <c r="D433" s="164">
        <v>100000</v>
      </c>
      <c r="E433" s="164" t="s">
        <v>57</v>
      </c>
      <c r="F433" s="164">
        <v>1716</v>
      </c>
      <c r="G433" s="164" t="s">
        <v>1290</v>
      </c>
      <c r="H433" s="164" t="s">
        <v>302</v>
      </c>
      <c r="I433" s="164" t="s">
        <v>622</v>
      </c>
      <c r="J433" s="164" t="s">
        <v>61</v>
      </c>
      <c r="K433" s="164" t="s">
        <v>853</v>
      </c>
      <c r="L433" s="164">
        <v>57158</v>
      </c>
      <c r="M433" s="164" t="s">
        <v>3924</v>
      </c>
      <c r="S433" s="164">
        <v>1200000</v>
      </c>
      <c r="AA433" s="168">
        <v>1200000</v>
      </c>
      <c r="AC433" s="164" t="s">
        <v>3925</v>
      </c>
      <c r="AD433" s="164" t="s">
        <v>3926</v>
      </c>
      <c r="AE433" s="164" t="s">
        <v>3927</v>
      </c>
      <c r="AG433" s="164" t="s">
        <v>67</v>
      </c>
      <c r="AH433" s="164" t="s">
        <v>1315</v>
      </c>
      <c r="AI433" s="164" t="s">
        <v>179</v>
      </c>
      <c r="AJ433" s="164" t="s">
        <v>177</v>
      </c>
      <c r="AK433" s="164" t="e">
        <v>#N/A</v>
      </c>
      <c r="AL433" s="170">
        <v>0</v>
      </c>
      <c r="AM433" s="169">
        <f t="shared" si="14"/>
        <v>0</v>
      </c>
      <c r="AN433" s="169">
        <f t="shared" si="15"/>
        <v>0</v>
      </c>
      <c r="AO433" s="164" t="s">
        <v>69</v>
      </c>
      <c r="AP433" s="164" t="s">
        <v>69</v>
      </c>
      <c r="AQ433" s="164" t="s">
        <v>69</v>
      </c>
      <c r="AR433" s="164">
        <v>0</v>
      </c>
      <c r="AS433" s="164"/>
    </row>
    <row r="434" spans="1:45" ht="15" hidden="1" x14ac:dyDescent="0.2">
      <c r="A434" s="164" t="s">
        <v>3233</v>
      </c>
      <c r="B434" s="164">
        <v>1716</v>
      </c>
      <c r="C434" s="164" t="s">
        <v>1290</v>
      </c>
      <c r="D434" s="164">
        <v>100000</v>
      </c>
      <c r="E434" s="164" t="s">
        <v>57</v>
      </c>
      <c r="F434" s="164">
        <v>1716</v>
      </c>
      <c r="G434" s="164" t="s">
        <v>1290</v>
      </c>
      <c r="H434" s="164" t="s">
        <v>278</v>
      </c>
      <c r="I434" s="164" t="s">
        <v>622</v>
      </c>
      <c r="J434" s="164" t="s">
        <v>1249</v>
      </c>
      <c r="K434" s="164" t="s">
        <v>853</v>
      </c>
      <c r="L434" s="164">
        <v>57159</v>
      </c>
      <c r="M434" s="164" t="s">
        <v>3928</v>
      </c>
      <c r="S434" s="164">
        <v>275000</v>
      </c>
      <c r="AA434" s="168">
        <v>275000</v>
      </c>
      <c r="AC434" s="164" t="s">
        <v>3929</v>
      </c>
      <c r="AD434" s="164" t="s">
        <v>3930</v>
      </c>
      <c r="AE434" s="164" t="s">
        <v>3931</v>
      </c>
      <c r="AG434" s="164" t="s">
        <v>67</v>
      </c>
      <c r="AH434" s="164" t="s">
        <v>3932</v>
      </c>
      <c r="AI434" s="164" t="s">
        <v>179</v>
      </c>
      <c r="AJ434" s="164" t="s">
        <v>177</v>
      </c>
      <c r="AK434" s="164" t="e">
        <v>#N/A</v>
      </c>
      <c r="AL434" s="170">
        <v>0</v>
      </c>
      <c r="AM434" s="169">
        <f t="shared" si="14"/>
        <v>0</v>
      </c>
      <c r="AN434" s="169">
        <f t="shared" si="15"/>
        <v>0</v>
      </c>
      <c r="AO434" s="164" t="s">
        <v>69</v>
      </c>
      <c r="AP434" s="164" t="s">
        <v>69</v>
      </c>
      <c r="AQ434" s="164" t="s">
        <v>69</v>
      </c>
      <c r="AR434" s="164">
        <v>0</v>
      </c>
      <c r="AS434" s="164"/>
    </row>
    <row r="435" spans="1:45" ht="15" hidden="1" x14ac:dyDescent="0.2">
      <c r="A435" s="164" t="s">
        <v>3048</v>
      </c>
      <c r="B435" s="164">
        <v>1623</v>
      </c>
      <c r="C435" s="164" t="s">
        <v>1388</v>
      </c>
      <c r="D435" s="164">
        <v>100000</v>
      </c>
      <c r="E435" s="164" t="s">
        <v>57</v>
      </c>
      <c r="F435" s="164">
        <v>1623</v>
      </c>
      <c r="G435" s="164" t="s">
        <v>1388</v>
      </c>
      <c r="H435" s="164" t="s">
        <v>103</v>
      </c>
      <c r="I435" s="164" t="s">
        <v>83</v>
      </c>
      <c r="J435" s="164" t="s">
        <v>61</v>
      </c>
      <c r="K435" s="164" t="s">
        <v>83</v>
      </c>
      <c r="L435" s="164">
        <v>57160</v>
      </c>
      <c r="M435" s="164" t="s">
        <v>1389</v>
      </c>
      <c r="N435" s="164">
        <v>1</v>
      </c>
      <c r="O435" s="164">
        <v>147000</v>
      </c>
      <c r="P435" s="164">
        <v>28054</v>
      </c>
      <c r="Q435" s="164">
        <v>11570</v>
      </c>
      <c r="AA435" s="164">
        <v>186624</v>
      </c>
      <c r="AB435" s="164"/>
      <c r="AC435" s="164" t="s">
        <v>1390</v>
      </c>
      <c r="AD435" s="164" t="s">
        <v>1391</v>
      </c>
      <c r="AE435" s="164" t="s">
        <v>1392</v>
      </c>
      <c r="AG435" s="164" t="s">
        <v>67</v>
      </c>
      <c r="AH435" s="164" t="s">
        <v>1393</v>
      </c>
      <c r="AI435" s="164" t="s">
        <v>70</v>
      </c>
      <c r="AJ435" s="164" t="s">
        <v>269</v>
      </c>
      <c r="AK435" s="164">
        <v>57160</v>
      </c>
      <c r="AL435" s="170">
        <v>0</v>
      </c>
      <c r="AM435" s="169">
        <f t="shared" si="14"/>
        <v>0</v>
      </c>
      <c r="AN435" s="169">
        <f t="shared" si="15"/>
        <v>0</v>
      </c>
      <c r="AO435" s="164" t="s">
        <v>69</v>
      </c>
      <c r="AP435" s="164" t="s">
        <v>69</v>
      </c>
      <c r="AQ435" s="164" t="s">
        <v>69</v>
      </c>
      <c r="AR435" s="164">
        <v>0</v>
      </c>
      <c r="AS435" s="164"/>
    </row>
    <row r="436" spans="1:45" ht="15" hidden="1" x14ac:dyDescent="0.2">
      <c r="A436" s="164" t="s">
        <v>3048</v>
      </c>
      <c r="B436" s="164">
        <v>1714</v>
      </c>
      <c r="C436" s="164" t="s">
        <v>3121</v>
      </c>
      <c r="D436" s="164">
        <v>100000</v>
      </c>
      <c r="E436" s="164" t="s">
        <v>57</v>
      </c>
      <c r="F436" s="164">
        <v>171412</v>
      </c>
      <c r="G436" s="164" t="s">
        <v>1287</v>
      </c>
      <c r="H436" s="164" t="s">
        <v>103</v>
      </c>
      <c r="I436" s="164" t="s">
        <v>60</v>
      </c>
      <c r="J436" s="164" t="s">
        <v>1249</v>
      </c>
      <c r="K436" s="164" t="s">
        <v>83</v>
      </c>
      <c r="L436" s="164">
        <v>57161</v>
      </c>
      <c r="M436" s="164" t="s">
        <v>1394</v>
      </c>
      <c r="N436" s="164">
        <v>0.5</v>
      </c>
      <c r="O436" s="164">
        <v>20214</v>
      </c>
      <c r="P436" s="164">
        <v>10952</v>
      </c>
      <c r="Q436" s="164">
        <v>8146</v>
      </c>
      <c r="R436" s="164">
        <v>4156</v>
      </c>
      <c r="S436" s="164">
        <v>55413</v>
      </c>
      <c r="U436" s="164">
        <v>39390</v>
      </c>
      <c r="AA436" s="164">
        <v>138271</v>
      </c>
      <c r="AB436" s="164"/>
      <c r="AC436" s="164" t="s">
        <v>1395</v>
      </c>
      <c r="AD436" s="164" t="s">
        <v>1396</v>
      </c>
      <c r="AE436" s="164" t="s">
        <v>1397</v>
      </c>
      <c r="AG436" s="164" t="s">
        <v>94</v>
      </c>
      <c r="AH436" s="164" t="s">
        <v>1276</v>
      </c>
      <c r="AI436" s="164" t="s">
        <v>70</v>
      </c>
      <c r="AJ436" s="164" t="s">
        <v>269</v>
      </c>
      <c r="AK436" s="164">
        <v>57161</v>
      </c>
      <c r="AL436" s="170">
        <v>0</v>
      </c>
      <c r="AM436" s="169">
        <f t="shared" si="14"/>
        <v>0</v>
      </c>
      <c r="AN436" s="169">
        <f t="shared" si="15"/>
        <v>0</v>
      </c>
      <c r="AO436" s="164" t="s">
        <v>69</v>
      </c>
      <c r="AP436" s="164" t="s">
        <v>69</v>
      </c>
      <c r="AQ436" s="164" t="s">
        <v>69</v>
      </c>
      <c r="AR436" s="164">
        <v>0</v>
      </c>
      <c r="AS436" s="164"/>
    </row>
    <row r="437" spans="1:45" ht="15" hidden="1" x14ac:dyDescent="0.2">
      <c r="A437" s="164" t="s">
        <v>3063</v>
      </c>
      <c r="B437" s="164">
        <v>1515</v>
      </c>
      <c r="C437" s="164" t="s">
        <v>116</v>
      </c>
      <c r="D437" s="164">
        <v>720048</v>
      </c>
      <c r="E437" s="164" t="s">
        <v>115</v>
      </c>
      <c r="F437" s="164">
        <v>1515</v>
      </c>
      <c r="G437" s="164" t="s">
        <v>116</v>
      </c>
      <c r="H437" s="164" t="s">
        <v>103</v>
      </c>
      <c r="I437" s="164" t="s">
        <v>60</v>
      </c>
      <c r="J437" s="164" t="s">
        <v>61</v>
      </c>
      <c r="K437" s="164" t="s">
        <v>83</v>
      </c>
      <c r="L437" s="164">
        <v>57165</v>
      </c>
      <c r="M437" s="164" t="s">
        <v>1398</v>
      </c>
      <c r="N437" s="164">
        <v>1</v>
      </c>
      <c r="O437" s="164">
        <v>44149</v>
      </c>
      <c r="P437" s="164">
        <v>13651</v>
      </c>
      <c r="Q437" s="164">
        <v>8791</v>
      </c>
      <c r="S437" s="164">
        <v>500</v>
      </c>
      <c r="AA437" s="164">
        <v>67091</v>
      </c>
      <c r="AB437" s="164"/>
      <c r="AC437" s="164" t="s">
        <v>1399</v>
      </c>
      <c r="AD437" s="164" t="s">
        <v>3933</v>
      </c>
      <c r="AE437" s="164" t="s">
        <v>1401</v>
      </c>
      <c r="AG437" s="164" t="s">
        <v>67</v>
      </c>
      <c r="AH437" s="164" t="s">
        <v>1402</v>
      </c>
      <c r="AI437" s="164" t="s">
        <v>70</v>
      </c>
      <c r="AJ437" s="164" t="s">
        <v>269</v>
      </c>
      <c r="AK437" s="164">
        <v>57165</v>
      </c>
      <c r="AL437" s="170">
        <v>0</v>
      </c>
      <c r="AM437" s="169">
        <f t="shared" si="14"/>
        <v>0</v>
      </c>
      <c r="AN437" s="169">
        <f t="shared" si="15"/>
        <v>0</v>
      </c>
      <c r="AO437" s="164" t="s">
        <v>69</v>
      </c>
      <c r="AP437" s="164" t="s">
        <v>69</v>
      </c>
      <c r="AQ437" s="164" t="s">
        <v>69</v>
      </c>
      <c r="AR437" s="164">
        <v>0</v>
      </c>
      <c r="AS437" s="164"/>
    </row>
    <row r="438" spans="1:45" ht="15" hidden="1" x14ac:dyDescent="0.2">
      <c r="A438" s="164" t="s">
        <v>3048</v>
      </c>
      <c r="B438" s="164">
        <v>1714</v>
      </c>
      <c r="C438" s="164" t="s">
        <v>3121</v>
      </c>
      <c r="D438" s="164">
        <v>100000</v>
      </c>
      <c r="E438" s="164" t="s">
        <v>57</v>
      </c>
      <c r="F438" s="164">
        <v>171413</v>
      </c>
      <c r="G438" s="164" t="s">
        <v>1403</v>
      </c>
      <c r="H438" s="164" t="s">
        <v>72</v>
      </c>
      <c r="I438" s="164" t="s">
        <v>60</v>
      </c>
      <c r="J438" s="164" t="s">
        <v>61</v>
      </c>
      <c r="K438" s="164" t="s">
        <v>83</v>
      </c>
      <c r="L438" s="164">
        <v>57167</v>
      </c>
      <c r="M438" s="164" t="s">
        <v>3934</v>
      </c>
      <c r="N438" s="164">
        <v>5</v>
      </c>
      <c r="O438" s="164">
        <v>222275</v>
      </c>
      <c r="P438" s="164">
        <v>61910</v>
      </c>
      <c r="Q438" s="164">
        <v>44005</v>
      </c>
      <c r="AA438" s="168">
        <v>328190</v>
      </c>
      <c r="AC438" s="164" t="s">
        <v>3935</v>
      </c>
      <c r="AD438" s="164" t="s">
        <v>3855</v>
      </c>
      <c r="AE438" s="164" t="s">
        <v>3856</v>
      </c>
      <c r="AG438" s="164" t="s">
        <v>67</v>
      </c>
      <c r="AH438" s="164" t="s">
        <v>3936</v>
      </c>
      <c r="AI438" s="164" t="s">
        <v>70</v>
      </c>
      <c r="AJ438" s="164" t="s">
        <v>177</v>
      </c>
      <c r="AK438" s="164" t="e">
        <v>#N/A</v>
      </c>
      <c r="AL438" s="170">
        <v>0</v>
      </c>
      <c r="AM438" s="169">
        <f t="shared" si="14"/>
        <v>0</v>
      </c>
      <c r="AN438" s="169">
        <f t="shared" si="15"/>
        <v>0</v>
      </c>
      <c r="AO438" s="164" t="s">
        <v>69</v>
      </c>
      <c r="AP438" s="164" t="s">
        <v>69</v>
      </c>
      <c r="AQ438" s="164" t="s">
        <v>69</v>
      </c>
      <c r="AR438" s="164">
        <v>0</v>
      </c>
      <c r="AS438" s="164"/>
    </row>
    <row r="439" spans="1:45" ht="15" hidden="1" x14ac:dyDescent="0.2">
      <c r="A439" s="164" t="s">
        <v>3048</v>
      </c>
      <c r="B439" s="164">
        <v>1714</v>
      </c>
      <c r="C439" s="164" t="s">
        <v>3121</v>
      </c>
      <c r="D439" s="164">
        <v>100000</v>
      </c>
      <c r="E439" s="164" t="s">
        <v>57</v>
      </c>
      <c r="F439" s="164">
        <v>171413</v>
      </c>
      <c r="G439" s="164" t="s">
        <v>1403</v>
      </c>
      <c r="H439" s="164" t="s">
        <v>59</v>
      </c>
      <c r="I439" s="164" t="s">
        <v>60</v>
      </c>
      <c r="J439" s="164" t="s">
        <v>61</v>
      </c>
      <c r="K439" s="164" t="s">
        <v>83</v>
      </c>
      <c r="L439" s="164">
        <v>57170</v>
      </c>
      <c r="M439" s="164" t="s">
        <v>3937</v>
      </c>
      <c r="S439" s="164">
        <v>287500</v>
      </c>
      <c r="AA439" s="168">
        <v>287500</v>
      </c>
      <c r="AC439" s="164" t="s">
        <v>3938</v>
      </c>
      <c r="AD439" s="164" t="s">
        <v>3939</v>
      </c>
      <c r="AE439" s="164" t="s">
        <v>3721</v>
      </c>
      <c r="AG439" s="164" t="s">
        <v>67</v>
      </c>
      <c r="AH439" s="164" t="s">
        <v>3940</v>
      </c>
      <c r="AI439" s="164" t="s">
        <v>70</v>
      </c>
      <c r="AJ439" s="164" t="s">
        <v>177</v>
      </c>
      <c r="AK439" s="164" t="e">
        <v>#N/A</v>
      </c>
      <c r="AL439" s="170">
        <v>1</v>
      </c>
      <c r="AM439" s="169">
        <f t="shared" si="14"/>
        <v>287500</v>
      </c>
      <c r="AN439" s="169">
        <f t="shared" si="15"/>
        <v>0</v>
      </c>
      <c r="AO439" s="164" t="s">
        <v>79</v>
      </c>
      <c r="AP439" s="164" t="s">
        <v>1255</v>
      </c>
      <c r="AQ439" s="164" t="s">
        <v>81</v>
      </c>
      <c r="AR439" s="164">
        <v>0</v>
      </c>
      <c r="AS439" s="164"/>
    </row>
    <row r="440" spans="1:45" ht="15" hidden="1" x14ac:dyDescent="0.2">
      <c r="A440" s="164" t="s">
        <v>3048</v>
      </c>
      <c r="B440" s="164">
        <v>1714</v>
      </c>
      <c r="C440" s="164" t="s">
        <v>3121</v>
      </c>
      <c r="D440" s="164">
        <v>100000</v>
      </c>
      <c r="E440" s="164" t="s">
        <v>57</v>
      </c>
      <c r="F440" s="164">
        <v>171413</v>
      </c>
      <c r="G440" s="164" t="s">
        <v>1403</v>
      </c>
      <c r="H440" s="164" t="s">
        <v>341</v>
      </c>
      <c r="I440" s="164" t="s">
        <v>60</v>
      </c>
      <c r="J440" s="164" t="s">
        <v>61</v>
      </c>
      <c r="K440" s="164" t="s">
        <v>83</v>
      </c>
      <c r="L440" s="164">
        <v>57171</v>
      </c>
      <c r="M440" s="164" t="s">
        <v>3941</v>
      </c>
      <c r="N440" s="164">
        <v>3</v>
      </c>
      <c r="O440" s="164">
        <v>156387</v>
      </c>
      <c r="P440" s="164">
        <v>42751</v>
      </c>
      <c r="Q440" s="164">
        <v>27023</v>
      </c>
      <c r="R440" s="164">
        <v>3500</v>
      </c>
      <c r="S440" s="164">
        <v>270000</v>
      </c>
      <c r="U440" s="164">
        <v>2500</v>
      </c>
      <c r="AA440" s="168">
        <v>502161</v>
      </c>
      <c r="AC440" s="164" t="s">
        <v>3942</v>
      </c>
      <c r="AD440" s="164" t="s">
        <v>3898</v>
      </c>
      <c r="AE440" s="164" t="s">
        <v>3899</v>
      </c>
      <c r="AG440" s="164" t="s">
        <v>67</v>
      </c>
      <c r="AH440" s="164" t="s">
        <v>3943</v>
      </c>
      <c r="AI440" s="164" t="s">
        <v>70</v>
      </c>
      <c r="AJ440" s="164" t="s">
        <v>177</v>
      </c>
      <c r="AK440" s="164" t="e">
        <v>#N/A</v>
      </c>
      <c r="AL440" s="170">
        <v>1</v>
      </c>
      <c r="AM440" s="169">
        <f t="shared" si="14"/>
        <v>502161</v>
      </c>
      <c r="AN440" s="169">
        <f t="shared" si="15"/>
        <v>0</v>
      </c>
      <c r="AO440" s="164" t="s">
        <v>79</v>
      </c>
      <c r="AP440" s="164" t="s">
        <v>1255</v>
      </c>
      <c r="AQ440" s="164" t="s">
        <v>81</v>
      </c>
      <c r="AR440" s="164">
        <v>0</v>
      </c>
      <c r="AS440" s="164"/>
    </row>
    <row r="441" spans="1:45" ht="15" hidden="1" x14ac:dyDescent="0.2">
      <c r="A441" s="164" t="s">
        <v>3048</v>
      </c>
      <c r="B441" s="164">
        <v>1714</v>
      </c>
      <c r="C441" s="164" t="s">
        <v>3121</v>
      </c>
      <c r="D441" s="164">
        <v>100000</v>
      </c>
      <c r="E441" s="164" t="s">
        <v>57</v>
      </c>
      <c r="F441" s="164">
        <v>171413</v>
      </c>
      <c r="G441" s="164" t="s">
        <v>1403</v>
      </c>
      <c r="H441" s="164" t="s">
        <v>599</v>
      </c>
      <c r="I441" s="164" t="s">
        <v>60</v>
      </c>
      <c r="J441" s="164" t="s">
        <v>61</v>
      </c>
      <c r="K441" s="164" t="s">
        <v>83</v>
      </c>
      <c r="L441" s="164">
        <v>57176</v>
      </c>
      <c r="M441" s="164" t="s">
        <v>1404</v>
      </c>
      <c r="S441" s="164">
        <v>3834150</v>
      </c>
      <c r="AA441" s="164">
        <v>3834150</v>
      </c>
      <c r="AB441" s="164"/>
      <c r="AC441" s="164" t="s">
        <v>1405</v>
      </c>
      <c r="AD441" s="164" t="s">
        <v>1406</v>
      </c>
      <c r="AE441" s="164" t="s">
        <v>1407</v>
      </c>
      <c r="AG441" s="164" t="s">
        <v>67</v>
      </c>
      <c r="AH441" s="164" t="s">
        <v>1408</v>
      </c>
      <c r="AI441" s="164" t="s">
        <v>70</v>
      </c>
      <c r="AJ441" s="164" t="s">
        <v>269</v>
      </c>
      <c r="AK441" s="164">
        <v>57176</v>
      </c>
      <c r="AL441" s="170">
        <v>0</v>
      </c>
      <c r="AM441" s="169">
        <f t="shared" si="14"/>
        <v>0</v>
      </c>
      <c r="AN441" s="169">
        <f t="shared" si="15"/>
        <v>0</v>
      </c>
      <c r="AO441" s="164" t="s">
        <v>69</v>
      </c>
      <c r="AP441" s="164" t="s">
        <v>69</v>
      </c>
      <c r="AQ441" s="164" t="s">
        <v>69</v>
      </c>
      <c r="AR441" s="164">
        <v>0</v>
      </c>
      <c r="AS441" s="164"/>
    </row>
    <row r="442" spans="1:45" ht="15" hidden="1" x14ac:dyDescent="0.2">
      <c r="A442" s="164" t="s">
        <v>3048</v>
      </c>
      <c r="B442" s="164">
        <v>1714</v>
      </c>
      <c r="C442" s="164" t="s">
        <v>3121</v>
      </c>
      <c r="D442" s="164">
        <v>100000</v>
      </c>
      <c r="E442" s="164" t="s">
        <v>57</v>
      </c>
      <c r="F442" s="164">
        <v>171413</v>
      </c>
      <c r="G442" s="164" t="s">
        <v>1403</v>
      </c>
      <c r="H442" s="164" t="s">
        <v>278</v>
      </c>
      <c r="I442" s="164" t="s">
        <v>60</v>
      </c>
      <c r="J442" s="164" t="s">
        <v>61</v>
      </c>
      <c r="K442" s="164" t="s">
        <v>284</v>
      </c>
      <c r="L442" s="164">
        <v>57177</v>
      </c>
      <c r="M442" s="164" t="s">
        <v>3944</v>
      </c>
      <c r="T442" s="164">
        <v>66092</v>
      </c>
      <c r="AA442" s="168">
        <v>66092</v>
      </c>
      <c r="AC442" s="164" t="s">
        <v>3945</v>
      </c>
      <c r="AD442" s="164" t="s">
        <v>3946</v>
      </c>
      <c r="AE442" s="164" t="s">
        <v>3758</v>
      </c>
      <c r="AG442" s="164" t="s">
        <v>67</v>
      </c>
      <c r="AH442" s="164" t="s">
        <v>3947</v>
      </c>
      <c r="AI442" s="164" t="s">
        <v>179</v>
      </c>
      <c r="AJ442" s="164" t="s">
        <v>177</v>
      </c>
      <c r="AK442" s="164" t="e">
        <v>#N/A</v>
      </c>
      <c r="AL442" s="170">
        <v>1</v>
      </c>
      <c r="AM442" s="169">
        <f t="shared" si="14"/>
        <v>66092</v>
      </c>
      <c r="AN442" s="169">
        <f t="shared" si="15"/>
        <v>0</v>
      </c>
      <c r="AO442" s="164" t="s">
        <v>79</v>
      </c>
      <c r="AP442" s="164" t="s">
        <v>1414</v>
      </c>
      <c r="AQ442" s="164" t="s">
        <v>81</v>
      </c>
      <c r="AR442" s="164">
        <v>0</v>
      </c>
      <c r="AS442" s="164"/>
    </row>
    <row r="443" spans="1:45" ht="15" hidden="1" x14ac:dyDescent="0.2">
      <c r="A443" s="164" t="s">
        <v>3048</v>
      </c>
      <c r="B443" s="164">
        <v>1713</v>
      </c>
      <c r="C443" s="164" t="s">
        <v>875</v>
      </c>
      <c r="D443" s="164">
        <v>100000</v>
      </c>
      <c r="E443" s="164" t="s">
        <v>57</v>
      </c>
      <c r="F443" s="164">
        <v>1713</v>
      </c>
      <c r="G443" s="164" t="s">
        <v>875</v>
      </c>
      <c r="H443" s="164" t="s">
        <v>245</v>
      </c>
      <c r="I443" s="164" t="s">
        <v>127</v>
      </c>
      <c r="J443" s="164" t="s">
        <v>61</v>
      </c>
      <c r="K443" s="164" t="s">
        <v>83</v>
      </c>
      <c r="L443" s="164">
        <v>57182</v>
      </c>
      <c r="M443" s="164" t="s">
        <v>1409</v>
      </c>
      <c r="N443" s="164">
        <v>9.5</v>
      </c>
      <c r="O443" s="164">
        <v>489165</v>
      </c>
      <c r="P443" s="164">
        <v>167426</v>
      </c>
      <c r="Q443" s="164">
        <v>112009</v>
      </c>
      <c r="R443" s="164">
        <v>3000</v>
      </c>
      <c r="S443" s="164">
        <v>86585</v>
      </c>
      <c r="U443" s="164">
        <v>41900</v>
      </c>
      <c r="AA443" s="164">
        <v>900085</v>
      </c>
      <c r="AB443" s="164"/>
      <c r="AC443" s="164" t="s">
        <v>1410</v>
      </c>
      <c r="AD443" s="164" t="s">
        <v>1411</v>
      </c>
      <c r="AE443" s="164" t="s">
        <v>1412</v>
      </c>
      <c r="AG443" s="164" t="s">
        <v>94</v>
      </c>
      <c r="AH443" s="164" t="s">
        <v>69</v>
      </c>
      <c r="AI443" s="164" t="s">
        <v>277</v>
      </c>
      <c r="AJ443" s="164" t="s">
        <v>269</v>
      </c>
      <c r="AK443" s="164">
        <v>57182</v>
      </c>
      <c r="AL443" s="170" t="s">
        <v>1413</v>
      </c>
      <c r="AM443" s="169">
        <f t="shared" si="14"/>
        <v>90008.5</v>
      </c>
      <c r="AN443" s="169">
        <f t="shared" si="15"/>
        <v>0</v>
      </c>
      <c r="AO443" s="164" t="s">
        <v>79</v>
      </c>
      <c r="AP443" s="164" t="s">
        <v>1414</v>
      </c>
      <c r="AQ443" s="164" t="s">
        <v>156</v>
      </c>
      <c r="AR443" s="164">
        <v>0</v>
      </c>
      <c r="AS443" s="164"/>
    </row>
    <row r="444" spans="1:45" ht="15" hidden="1" x14ac:dyDescent="0.2">
      <c r="A444" s="164" t="s">
        <v>3048</v>
      </c>
      <c r="B444" s="164">
        <v>1714</v>
      </c>
      <c r="C444" s="164" t="s">
        <v>3121</v>
      </c>
      <c r="D444" s="164">
        <v>100000</v>
      </c>
      <c r="E444" s="164" t="s">
        <v>57</v>
      </c>
      <c r="F444" s="164">
        <v>171413</v>
      </c>
      <c r="G444" s="164" t="s">
        <v>1403</v>
      </c>
      <c r="H444" s="164" t="s">
        <v>465</v>
      </c>
      <c r="I444" s="164" t="s">
        <v>60</v>
      </c>
      <c r="J444" s="164" t="s">
        <v>61</v>
      </c>
      <c r="K444" s="164" t="s">
        <v>83</v>
      </c>
      <c r="L444" s="164">
        <v>57183</v>
      </c>
      <c r="M444" s="164" t="s">
        <v>3948</v>
      </c>
      <c r="S444" s="164">
        <v>681600</v>
      </c>
      <c r="AA444" s="168">
        <v>681600</v>
      </c>
      <c r="AC444" s="164" t="s">
        <v>3949</v>
      </c>
      <c r="AD444" s="164" t="s">
        <v>3889</v>
      </c>
      <c r="AE444" s="164" t="s">
        <v>3890</v>
      </c>
      <c r="AG444" s="164" t="s">
        <v>67</v>
      </c>
      <c r="AH444" s="164" t="s">
        <v>3950</v>
      </c>
      <c r="AI444" s="164" t="s">
        <v>70</v>
      </c>
      <c r="AJ444" s="164" t="s">
        <v>177</v>
      </c>
      <c r="AK444" s="164" t="e">
        <v>#N/A</v>
      </c>
      <c r="AL444" s="170">
        <v>1</v>
      </c>
      <c r="AM444" s="169">
        <f t="shared" si="14"/>
        <v>681600</v>
      </c>
      <c r="AN444" s="169">
        <f t="shared" si="15"/>
        <v>0</v>
      </c>
      <c r="AO444" s="164" t="s">
        <v>79</v>
      </c>
      <c r="AP444" s="164" t="s">
        <v>1255</v>
      </c>
      <c r="AQ444" s="164" t="s">
        <v>81</v>
      </c>
      <c r="AR444" s="164">
        <v>0</v>
      </c>
      <c r="AS444" s="164"/>
    </row>
    <row r="445" spans="1:45" ht="15" x14ac:dyDescent="0.2">
      <c r="A445" s="164" t="s">
        <v>3049</v>
      </c>
      <c r="B445" s="164">
        <v>2115</v>
      </c>
      <c r="C445" s="164" t="s">
        <v>898</v>
      </c>
      <c r="D445" s="164">
        <v>100000</v>
      </c>
      <c r="E445" s="164" t="s">
        <v>57</v>
      </c>
      <c r="F445" s="164">
        <v>2115</v>
      </c>
      <c r="G445" s="164" t="s">
        <v>898</v>
      </c>
      <c r="H445" s="164" t="s">
        <v>335</v>
      </c>
      <c r="I445" s="164" t="s">
        <v>307</v>
      </c>
      <c r="J445" s="164" t="s">
        <v>128</v>
      </c>
      <c r="K445" s="164" t="s">
        <v>83</v>
      </c>
      <c r="L445" s="164">
        <v>57184</v>
      </c>
      <c r="M445" s="164" t="s">
        <v>1416</v>
      </c>
      <c r="N445" s="164">
        <v>1</v>
      </c>
      <c r="O445" s="164">
        <v>74307</v>
      </c>
      <c r="P445" s="164">
        <v>24171</v>
      </c>
      <c r="Q445" s="164">
        <v>9606</v>
      </c>
      <c r="S445" s="164">
        <v>85000</v>
      </c>
      <c r="AA445" s="164">
        <v>193084</v>
      </c>
      <c r="AB445" s="164"/>
      <c r="AC445" s="164" t="s">
        <v>1417</v>
      </c>
      <c r="AD445" s="164" t="s">
        <v>999</v>
      </c>
      <c r="AE445" s="164" t="s">
        <v>1000</v>
      </c>
      <c r="AG445" s="164" t="s">
        <v>67</v>
      </c>
      <c r="AH445" s="164" t="s">
        <v>1418</v>
      </c>
      <c r="AI445" s="164" t="s">
        <v>70</v>
      </c>
      <c r="AJ445" s="164" t="s">
        <v>269</v>
      </c>
      <c r="AK445" s="164">
        <v>57184</v>
      </c>
      <c r="AL445" s="170">
        <v>1</v>
      </c>
      <c r="AM445" s="169">
        <f t="shared" si="14"/>
        <v>193084</v>
      </c>
      <c r="AN445" s="169">
        <f t="shared" si="15"/>
        <v>0</v>
      </c>
      <c r="AO445" s="164" t="s">
        <v>904</v>
      </c>
      <c r="AP445" s="164" t="s">
        <v>905</v>
      </c>
      <c r="AQ445" s="164" t="s">
        <v>81</v>
      </c>
      <c r="AR445" s="164">
        <v>0</v>
      </c>
      <c r="AS445" s="164"/>
    </row>
    <row r="446" spans="1:45" ht="15" hidden="1" x14ac:dyDescent="0.2">
      <c r="A446" s="164" t="s">
        <v>3048</v>
      </c>
      <c r="B446" s="164">
        <v>1714</v>
      </c>
      <c r="C446" s="164" t="s">
        <v>3121</v>
      </c>
      <c r="D446" s="164">
        <v>100000</v>
      </c>
      <c r="E446" s="164" t="s">
        <v>57</v>
      </c>
      <c r="F446" s="164">
        <v>171422</v>
      </c>
      <c r="G446" s="164" t="s">
        <v>2542</v>
      </c>
      <c r="H446" s="164" t="s">
        <v>642</v>
      </c>
      <c r="I446" s="164" t="s">
        <v>60</v>
      </c>
      <c r="J446" s="164" t="s">
        <v>61</v>
      </c>
      <c r="K446" s="164" t="s">
        <v>83</v>
      </c>
      <c r="L446" s="164">
        <v>57185</v>
      </c>
      <c r="M446" s="164" t="s">
        <v>3951</v>
      </c>
      <c r="X446" s="164">
        <v>315000</v>
      </c>
      <c r="AA446" s="168">
        <v>315000</v>
      </c>
      <c r="AC446" s="164" t="s">
        <v>3952</v>
      </c>
      <c r="AD446" s="164" t="s">
        <v>3953</v>
      </c>
      <c r="AE446" s="164" t="s">
        <v>3954</v>
      </c>
      <c r="AG446" s="164" t="s">
        <v>94</v>
      </c>
      <c r="AH446" s="164" t="s">
        <v>3955</v>
      </c>
      <c r="AI446" s="164" t="s">
        <v>83</v>
      </c>
      <c r="AJ446" s="164" t="s">
        <v>177</v>
      </c>
      <c r="AK446" s="164" t="e">
        <v>#N/A</v>
      </c>
      <c r="AL446" s="170">
        <v>0</v>
      </c>
      <c r="AM446" s="169">
        <f t="shared" si="14"/>
        <v>0</v>
      </c>
      <c r="AN446" s="169">
        <f t="shared" si="15"/>
        <v>0</v>
      </c>
      <c r="AO446" s="164" t="s">
        <v>69</v>
      </c>
      <c r="AP446" s="164" t="s">
        <v>69</v>
      </c>
      <c r="AQ446" s="164" t="s">
        <v>69</v>
      </c>
      <c r="AR446" s="164">
        <v>0</v>
      </c>
      <c r="AS446" s="164"/>
    </row>
    <row r="447" spans="1:45" ht="15" hidden="1" x14ac:dyDescent="0.2">
      <c r="A447" s="164" t="s">
        <v>3048</v>
      </c>
      <c r="B447" s="164">
        <v>1714</v>
      </c>
      <c r="C447" s="164" t="s">
        <v>3121</v>
      </c>
      <c r="D447" s="164">
        <v>100000</v>
      </c>
      <c r="E447" s="164" t="s">
        <v>57</v>
      </c>
      <c r="F447" s="164">
        <v>171422</v>
      </c>
      <c r="G447" s="164" t="s">
        <v>2542</v>
      </c>
      <c r="H447" s="164" t="s">
        <v>645</v>
      </c>
      <c r="I447" s="164" t="s">
        <v>60</v>
      </c>
      <c r="J447" s="164" t="s">
        <v>61</v>
      </c>
      <c r="K447" s="164" t="s">
        <v>83</v>
      </c>
      <c r="L447" s="164">
        <v>57187</v>
      </c>
      <c r="M447" s="164" t="s">
        <v>3956</v>
      </c>
      <c r="R447" s="164">
        <v>750000</v>
      </c>
      <c r="AA447" s="168">
        <v>750000</v>
      </c>
      <c r="AC447" s="164" t="s">
        <v>3957</v>
      </c>
      <c r="AD447" s="164" t="s">
        <v>3958</v>
      </c>
      <c r="AE447" s="164" t="s">
        <v>3959</v>
      </c>
      <c r="AG447" s="164" t="s">
        <v>67</v>
      </c>
      <c r="AH447" s="164" t="s">
        <v>3960</v>
      </c>
      <c r="AI447" s="164" t="s">
        <v>70</v>
      </c>
      <c r="AJ447" s="164" t="s">
        <v>177</v>
      </c>
      <c r="AK447" s="164" t="e">
        <v>#N/A</v>
      </c>
      <c r="AL447" s="170">
        <v>0</v>
      </c>
      <c r="AM447" s="169">
        <f t="shared" si="14"/>
        <v>0</v>
      </c>
      <c r="AN447" s="169">
        <f t="shared" si="15"/>
        <v>0</v>
      </c>
      <c r="AO447" s="164" t="s">
        <v>69</v>
      </c>
      <c r="AP447" s="164" t="s">
        <v>69</v>
      </c>
      <c r="AQ447" s="164" t="s">
        <v>69</v>
      </c>
      <c r="AR447" s="164">
        <v>0</v>
      </c>
      <c r="AS447" s="164"/>
    </row>
    <row r="448" spans="1:45" ht="15" hidden="1" x14ac:dyDescent="0.2">
      <c r="A448" s="164" t="s">
        <v>3048</v>
      </c>
      <c r="B448" s="164">
        <v>1714</v>
      </c>
      <c r="C448" s="164" t="s">
        <v>3121</v>
      </c>
      <c r="D448" s="164">
        <v>100000</v>
      </c>
      <c r="E448" s="164" t="s">
        <v>57</v>
      </c>
      <c r="F448" s="164">
        <v>171414</v>
      </c>
      <c r="G448" s="164" t="s">
        <v>1248</v>
      </c>
      <c r="H448" s="164" t="s">
        <v>465</v>
      </c>
      <c r="I448" s="164" t="s">
        <v>60</v>
      </c>
      <c r="J448" s="164" t="s">
        <v>61</v>
      </c>
      <c r="K448" s="164" t="s">
        <v>83</v>
      </c>
      <c r="L448" s="164">
        <v>57188</v>
      </c>
      <c r="M448" s="164" t="s">
        <v>3961</v>
      </c>
      <c r="S448" s="164">
        <v>888000</v>
      </c>
      <c r="AA448" s="168">
        <v>888000</v>
      </c>
      <c r="AC448" s="164" t="s">
        <v>3962</v>
      </c>
      <c r="AD448" s="164" t="s">
        <v>3963</v>
      </c>
      <c r="AE448" s="164" t="s">
        <v>3890</v>
      </c>
      <c r="AG448" s="164" t="s">
        <v>67</v>
      </c>
      <c r="AH448" s="164" t="s">
        <v>3950</v>
      </c>
      <c r="AI448" s="164" t="s">
        <v>70</v>
      </c>
      <c r="AJ448" s="164" t="s">
        <v>177</v>
      </c>
      <c r="AK448" s="164" t="e">
        <v>#N/A</v>
      </c>
      <c r="AL448" s="170">
        <v>1</v>
      </c>
      <c r="AM448" s="169">
        <f t="shared" si="14"/>
        <v>888000</v>
      </c>
      <c r="AN448" s="169">
        <f t="shared" si="15"/>
        <v>0</v>
      </c>
      <c r="AO448" s="164" t="s">
        <v>79</v>
      </c>
      <c r="AP448" s="164" t="s">
        <v>1255</v>
      </c>
      <c r="AQ448" s="164" t="s">
        <v>81</v>
      </c>
      <c r="AR448" s="164">
        <v>0</v>
      </c>
      <c r="AS448" s="164"/>
    </row>
    <row r="449" spans="1:45" ht="15" hidden="1" x14ac:dyDescent="0.2">
      <c r="A449" s="164" t="s">
        <v>3048</v>
      </c>
      <c r="B449" s="164">
        <v>1714</v>
      </c>
      <c r="C449" s="164" t="s">
        <v>3121</v>
      </c>
      <c r="D449" s="164">
        <v>100000</v>
      </c>
      <c r="E449" s="164" t="s">
        <v>57</v>
      </c>
      <c r="F449" s="164">
        <v>171422</v>
      </c>
      <c r="G449" s="164" t="s">
        <v>2542</v>
      </c>
      <c r="H449" s="164" t="s">
        <v>293</v>
      </c>
      <c r="I449" s="164" t="s">
        <v>60</v>
      </c>
      <c r="J449" s="164" t="s">
        <v>61</v>
      </c>
      <c r="K449" s="164" t="s">
        <v>83</v>
      </c>
      <c r="L449" s="164">
        <v>57189</v>
      </c>
      <c r="M449" s="164" t="s">
        <v>3964</v>
      </c>
      <c r="S449" s="164">
        <v>700000</v>
      </c>
      <c r="AA449" s="168">
        <v>700000</v>
      </c>
      <c r="AC449" s="164" t="s">
        <v>3965</v>
      </c>
      <c r="AD449" s="164" t="s">
        <v>3966</v>
      </c>
      <c r="AE449" s="164" t="s">
        <v>3967</v>
      </c>
      <c r="AG449" s="164" t="s">
        <v>67</v>
      </c>
      <c r="AH449" s="164" t="s">
        <v>3968</v>
      </c>
      <c r="AI449" s="164" t="s">
        <v>70</v>
      </c>
      <c r="AJ449" s="164" t="s">
        <v>177</v>
      </c>
      <c r="AK449" s="164" t="e">
        <v>#N/A</v>
      </c>
      <c r="AL449" s="170">
        <v>1</v>
      </c>
      <c r="AM449" s="169">
        <f t="shared" si="14"/>
        <v>700000</v>
      </c>
      <c r="AN449" s="169">
        <f t="shared" si="15"/>
        <v>0</v>
      </c>
      <c r="AO449" s="164" t="s">
        <v>79</v>
      </c>
      <c r="AP449" s="164" t="s">
        <v>1014</v>
      </c>
      <c r="AQ449" s="164" t="s">
        <v>81</v>
      </c>
      <c r="AR449" s="164">
        <v>0</v>
      </c>
      <c r="AS449" s="164"/>
    </row>
    <row r="450" spans="1:45" ht="15" hidden="1" x14ac:dyDescent="0.2">
      <c r="A450" s="164" t="s">
        <v>3048</v>
      </c>
      <c r="B450" s="164">
        <v>1713</v>
      </c>
      <c r="C450" s="164" t="s">
        <v>875</v>
      </c>
      <c r="D450" s="164">
        <v>100000</v>
      </c>
      <c r="E450" s="164" t="s">
        <v>57</v>
      </c>
      <c r="F450" s="164">
        <v>1713</v>
      </c>
      <c r="G450" s="164" t="s">
        <v>875</v>
      </c>
      <c r="H450" s="164" t="s">
        <v>335</v>
      </c>
      <c r="I450" s="164" t="s">
        <v>127</v>
      </c>
      <c r="J450" s="164" t="s">
        <v>61</v>
      </c>
      <c r="K450" s="164" t="s">
        <v>83</v>
      </c>
      <c r="L450" s="164">
        <v>57191</v>
      </c>
      <c r="M450" s="164" t="s">
        <v>3969</v>
      </c>
      <c r="N450" s="164">
        <v>1</v>
      </c>
      <c r="O450" s="164">
        <v>117000</v>
      </c>
      <c r="P450" s="164">
        <v>20897</v>
      </c>
      <c r="Q450" s="164">
        <v>10760</v>
      </c>
      <c r="R450" s="164">
        <v>1500</v>
      </c>
      <c r="AA450" s="168">
        <v>150157</v>
      </c>
      <c r="AB450" s="167">
        <v>150000</v>
      </c>
      <c r="AC450" s="164" t="s">
        <v>3970</v>
      </c>
      <c r="AD450" s="164" t="s">
        <v>3971</v>
      </c>
      <c r="AE450" s="164" t="s">
        <v>3971</v>
      </c>
      <c r="AG450" s="164" t="s">
        <v>94</v>
      </c>
      <c r="AH450" s="164" t="s">
        <v>69</v>
      </c>
      <c r="AI450" s="164" t="s">
        <v>277</v>
      </c>
      <c r="AJ450" s="164" t="s">
        <v>177</v>
      </c>
      <c r="AK450" s="164" t="e">
        <v>#N/A</v>
      </c>
      <c r="AL450" s="170">
        <v>0</v>
      </c>
      <c r="AM450" s="169">
        <f t="shared" si="14"/>
        <v>0</v>
      </c>
      <c r="AN450" s="169">
        <f t="shared" si="15"/>
        <v>0</v>
      </c>
      <c r="AO450" s="164" t="s">
        <v>69</v>
      </c>
      <c r="AP450" s="164" t="s">
        <v>69</v>
      </c>
      <c r="AQ450" s="164" t="s">
        <v>69</v>
      </c>
      <c r="AR450" s="164">
        <v>0</v>
      </c>
      <c r="AS450" s="164"/>
    </row>
    <row r="451" spans="1:45" ht="15" hidden="1" x14ac:dyDescent="0.2">
      <c r="A451" s="164" t="s">
        <v>3049</v>
      </c>
      <c r="B451" s="164">
        <v>2114</v>
      </c>
      <c r="C451" s="164" t="s">
        <v>88</v>
      </c>
      <c r="D451" s="164">
        <v>100000</v>
      </c>
      <c r="E451" s="164" t="s">
        <v>57</v>
      </c>
      <c r="F451" s="164">
        <v>2114</v>
      </c>
      <c r="G451" s="164" t="s">
        <v>88</v>
      </c>
      <c r="H451" s="164" t="s">
        <v>449</v>
      </c>
      <c r="I451" s="164" t="s">
        <v>307</v>
      </c>
      <c r="J451" s="164" t="s">
        <v>128</v>
      </c>
      <c r="K451" s="164" t="s">
        <v>62</v>
      </c>
      <c r="L451" s="164">
        <v>57192</v>
      </c>
      <c r="M451" s="164" t="s">
        <v>3972</v>
      </c>
      <c r="N451" s="164">
        <v>16</v>
      </c>
      <c r="O451" s="164">
        <v>1503503</v>
      </c>
      <c r="P451" s="164">
        <v>293320</v>
      </c>
      <c r="Q451" s="164">
        <v>162198</v>
      </c>
      <c r="R451" s="164">
        <v>31200</v>
      </c>
      <c r="S451" s="164">
        <v>3520000</v>
      </c>
      <c r="T451" s="164">
        <v>67650</v>
      </c>
      <c r="AA451" s="168">
        <v>5577871</v>
      </c>
      <c r="AB451" s="167">
        <v>1861841</v>
      </c>
      <c r="AC451" s="164" t="s">
        <v>3973</v>
      </c>
      <c r="AD451" s="164" t="s">
        <v>3974</v>
      </c>
      <c r="AE451" s="164" t="s">
        <v>3975</v>
      </c>
      <c r="AG451" s="164" t="s">
        <v>67</v>
      </c>
      <c r="AH451" s="164" t="s">
        <v>2773</v>
      </c>
      <c r="AI451" s="164" t="s">
        <v>179</v>
      </c>
      <c r="AJ451" s="164" t="s">
        <v>177</v>
      </c>
      <c r="AK451" s="164" t="e">
        <v>#N/A</v>
      </c>
      <c r="AL451" s="170">
        <v>0.5</v>
      </c>
      <c r="AM451" s="169">
        <f t="shared" si="14"/>
        <v>2788935.5</v>
      </c>
      <c r="AN451" s="169">
        <f t="shared" si="15"/>
        <v>930920.5</v>
      </c>
      <c r="AO451" s="164" t="s">
        <v>895</v>
      </c>
      <c r="AP451" s="164" t="s">
        <v>1778</v>
      </c>
      <c r="AQ451" s="164" t="s">
        <v>81</v>
      </c>
      <c r="AR451" s="164">
        <v>0</v>
      </c>
      <c r="AS451" s="164"/>
    </row>
    <row r="452" spans="1:45" ht="15" hidden="1" x14ac:dyDescent="0.2">
      <c r="A452" s="164" t="s">
        <v>3114</v>
      </c>
      <c r="B452" s="164">
        <v>2116</v>
      </c>
      <c r="C452" s="164" t="s">
        <v>3115</v>
      </c>
      <c r="D452" s="164">
        <v>100000</v>
      </c>
      <c r="E452" s="164" t="s">
        <v>57</v>
      </c>
      <c r="F452" s="164">
        <v>211600</v>
      </c>
      <c r="G452" s="164" t="s">
        <v>58</v>
      </c>
      <c r="H452" s="164" t="s">
        <v>3170</v>
      </c>
      <c r="I452" s="164" t="s">
        <v>83</v>
      </c>
      <c r="J452" s="164" t="s">
        <v>61</v>
      </c>
      <c r="K452" s="164" t="s">
        <v>479</v>
      </c>
      <c r="L452" s="164">
        <v>57193</v>
      </c>
      <c r="M452" s="164" t="s">
        <v>3976</v>
      </c>
      <c r="Y452" s="164">
        <v>1500000</v>
      </c>
      <c r="AA452" s="168">
        <v>1500000</v>
      </c>
      <c r="AC452" s="164" t="s">
        <v>3977</v>
      </c>
      <c r="AD452" s="164" t="s">
        <v>3978</v>
      </c>
      <c r="AE452" s="164" t="s">
        <v>3979</v>
      </c>
      <c r="AG452" s="164" t="s">
        <v>67</v>
      </c>
      <c r="AH452" s="164" t="s">
        <v>3980</v>
      </c>
      <c r="AI452" s="164" t="s">
        <v>83</v>
      </c>
      <c r="AJ452" s="164" t="s">
        <v>177</v>
      </c>
      <c r="AK452" s="164" t="e">
        <v>#N/A</v>
      </c>
      <c r="AL452" s="170">
        <v>0</v>
      </c>
      <c r="AM452" s="169">
        <f t="shared" si="14"/>
        <v>0</v>
      </c>
      <c r="AN452" s="169">
        <f t="shared" si="15"/>
        <v>0</v>
      </c>
      <c r="AO452" s="164" t="s">
        <v>69</v>
      </c>
      <c r="AP452" s="164" t="s">
        <v>69</v>
      </c>
      <c r="AQ452" s="164" t="s">
        <v>69</v>
      </c>
      <c r="AR452" s="164">
        <v>0</v>
      </c>
      <c r="AS452" s="164"/>
    </row>
    <row r="453" spans="1:45" ht="15" hidden="1" x14ac:dyDescent="0.2">
      <c r="A453" s="164" t="s">
        <v>3114</v>
      </c>
      <c r="B453" s="164">
        <v>2000</v>
      </c>
      <c r="C453" s="164" t="s">
        <v>393</v>
      </c>
      <c r="D453" s="164">
        <v>700000</v>
      </c>
      <c r="E453" s="164" t="s">
        <v>1169</v>
      </c>
      <c r="F453" s="164">
        <v>2000</v>
      </c>
      <c r="G453" s="164" t="s">
        <v>393</v>
      </c>
      <c r="H453" s="164" t="s">
        <v>411</v>
      </c>
      <c r="I453" s="164" t="s">
        <v>83</v>
      </c>
      <c r="J453" s="164" t="s">
        <v>142</v>
      </c>
      <c r="K453" s="164" t="s">
        <v>284</v>
      </c>
      <c r="L453" s="164">
        <v>57195</v>
      </c>
      <c r="M453" s="164" t="s">
        <v>1419</v>
      </c>
      <c r="T453" s="164">
        <v>186163</v>
      </c>
      <c r="AA453" s="164">
        <v>186163</v>
      </c>
      <c r="AB453" s="164"/>
      <c r="AC453" s="164" t="s">
        <v>1420</v>
      </c>
      <c r="AD453" s="164" t="s">
        <v>1421</v>
      </c>
      <c r="AE453" s="164" t="s">
        <v>1420</v>
      </c>
      <c r="AG453" s="164" t="s">
        <v>94</v>
      </c>
      <c r="AH453" s="164" t="s">
        <v>69</v>
      </c>
      <c r="AI453" s="164" t="s">
        <v>83</v>
      </c>
      <c r="AJ453" s="164" t="s">
        <v>269</v>
      </c>
      <c r="AK453" s="164">
        <v>57195</v>
      </c>
      <c r="AL453" s="170">
        <v>0</v>
      </c>
      <c r="AM453" s="169">
        <f t="shared" si="14"/>
        <v>0</v>
      </c>
      <c r="AN453" s="169">
        <f t="shared" si="15"/>
        <v>0</v>
      </c>
      <c r="AO453" s="164" t="s">
        <v>69</v>
      </c>
      <c r="AP453" s="164" t="s">
        <v>69</v>
      </c>
      <c r="AQ453" s="164" t="s">
        <v>69</v>
      </c>
      <c r="AR453" s="164">
        <v>0</v>
      </c>
      <c r="AS453" s="164"/>
    </row>
    <row r="454" spans="1:45" ht="15" hidden="1" x14ac:dyDescent="0.2">
      <c r="A454" s="164" t="s">
        <v>3048</v>
      </c>
      <c r="B454" s="164">
        <v>1713</v>
      </c>
      <c r="C454" s="164" t="s">
        <v>875</v>
      </c>
      <c r="D454" s="164">
        <v>100000</v>
      </c>
      <c r="E454" s="164" t="s">
        <v>57</v>
      </c>
      <c r="F454" s="164">
        <v>1713</v>
      </c>
      <c r="G454" s="164" t="s">
        <v>875</v>
      </c>
      <c r="H454" s="164" t="s">
        <v>103</v>
      </c>
      <c r="I454" s="164" t="s">
        <v>127</v>
      </c>
      <c r="J454" s="164" t="s">
        <v>478</v>
      </c>
      <c r="K454" s="164" t="s">
        <v>83</v>
      </c>
      <c r="L454" s="164">
        <v>57198</v>
      </c>
      <c r="M454" s="164" t="s">
        <v>3981</v>
      </c>
      <c r="O454" s="164">
        <v>-42624</v>
      </c>
      <c r="P454" s="164">
        <v>-216364</v>
      </c>
      <c r="Q454" s="164">
        <v>-180250</v>
      </c>
      <c r="AA454" s="168">
        <v>-439238</v>
      </c>
      <c r="AC454" s="164" t="s">
        <v>3982</v>
      </c>
      <c r="AD454" s="164" t="s">
        <v>3983</v>
      </c>
      <c r="AE454" s="164" t="s">
        <v>3983</v>
      </c>
      <c r="AG454" s="164" t="s">
        <v>67</v>
      </c>
      <c r="AH454" s="164" t="s">
        <v>3984</v>
      </c>
      <c r="AI454" s="164" t="s">
        <v>83</v>
      </c>
      <c r="AJ454" s="164" t="s">
        <v>177</v>
      </c>
      <c r="AK454" s="164" t="e">
        <v>#N/A</v>
      </c>
      <c r="AL454" s="170">
        <v>0</v>
      </c>
      <c r="AM454" s="169">
        <f t="shared" si="14"/>
        <v>0</v>
      </c>
      <c r="AN454" s="169">
        <f t="shared" si="15"/>
        <v>0</v>
      </c>
      <c r="AO454" s="164" t="s">
        <v>69</v>
      </c>
      <c r="AP454" s="164" t="s">
        <v>69</v>
      </c>
      <c r="AQ454" s="164" t="s">
        <v>69</v>
      </c>
      <c r="AR454" s="164">
        <v>0</v>
      </c>
      <c r="AS454" s="164"/>
    </row>
    <row r="455" spans="1:45" ht="15" hidden="1" x14ac:dyDescent="0.2">
      <c r="A455" s="164" t="s">
        <v>3114</v>
      </c>
      <c r="B455" s="164">
        <v>2000</v>
      </c>
      <c r="C455" s="164" t="s">
        <v>393</v>
      </c>
      <c r="D455" s="164">
        <v>700001</v>
      </c>
      <c r="E455" s="164" t="s">
        <v>1179</v>
      </c>
      <c r="F455" s="164">
        <v>2000</v>
      </c>
      <c r="G455" s="164" t="s">
        <v>393</v>
      </c>
      <c r="H455" s="164" t="s">
        <v>411</v>
      </c>
      <c r="I455" s="164" t="s">
        <v>83</v>
      </c>
      <c r="J455" s="164" t="s">
        <v>142</v>
      </c>
      <c r="K455" s="164" t="s">
        <v>284</v>
      </c>
      <c r="L455" s="164">
        <v>57199</v>
      </c>
      <c r="M455" s="164" t="s">
        <v>1422</v>
      </c>
      <c r="T455" s="164">
        <v>1811929</v>
      </c>
      <c r="AA455" s="164">
        <v>1811929</v>
      </c>
      <c r="AB455" s="164"/>
      <c r="AC455" s="164" t="s">
        <v>1423</v>
      </c>
      <c r="AD455" s="164" t="s">
        <v>1424</v>
      </c>
      <c r="AE455" s="164" t="s">
        <v>1423</v>
      </c>
      <c r="AG455" s="164" t="s">
        <v>94</v>
      </c>
      <c r="AH455" s="164" t="s">
        <v>69</v>
      </c>
      <c r="AI455" s="164" t="s">
        <v>83</v>
      </c>
      <c r="AJ455" s="164" t="s">
        <v>269</v>
      </c>
      <c r="AK455" s="164">
        <v>57199</v>
      </c>
      <c r="AL455" s="170">
        <v>0</v>
      </c>
      <c r="AM455" s="169">
        <f t="shared" si="14"/>
        <v>0</v>
      </c>
      <c r="AN455" s="169">
        <f t="shared" si="15"/>
        <v>0</v>
      </c>
      <c r="AO455" s="164" t="s">
        <v>69</v>
      </c>
      <c r="AP455" s="164" t="s">
        <v>69</v>
      </c>
      <c r="AQ455" s="164" t="s">
        <v>69</v>
      </c>
      <c r="AR455" s="164">
        <v>0</v>
      </c>
      <c r="AS455" s="164"/>
    </row>
    <row r="456" spans="1:45" ht="15" hidden="1" x14ac:dyDescent="0.2">
      <c r="A456" s="164" t="s">
        <v>3114</v>
      </c>
      <c r="B456" s="164">
        <v>2000</v>
      </c>
      <c r="C456" s="164" t="s">
        <v>393</v>
      </c>
      <c r="D456" s="164">
        <v>700011</v>
      </c>
      <c r="E456" s="164" t="s">
        <v>392</v>
      </c>
      <c r="F456" s="164">
        <v>2000</v>
      </c>
      <c r="G456" s="164" t="s">
        <v>393</v>
      </c>
      <c r="H456" s="164" t="s">
        <v>411</v>
      </c>
      <c r="I456" s="164" t="s">
        <v>83</v>
      </c>
      <c r="J456" s="164" t="s">
        <v>142</v>
      </c>
      <c r="K456" s="164" t="s">
        <v>284</v>
      </c>
      <c r="L456" s="164">
        <v>57200</v>
      </c>
      <c r="M456" s="164" t="s">
        <v>1425</v>
      </c>
      <c r="T456" s="164">
        <v>8501254</v>
      </c>
      <c r="AA456" s="164">
        <v>8501254</v>
      </c>
      <c r="AB456" s="164"/>
      <c r="AC456" s="164" t="s">
        <v>1423</v>
      </c>
      <c r="AD456" s="164" t="s">
        <v>1421</v>
      </c>
      <c r="AE456" s="164" t="s">
        <v>1423</v>
      </c>
      <c r="AG456" s="164" t="s">
        <v>94</v>
      </c>
      <c r="AH456" s="164" t="s">
        <v>69</v>
      </c>
      <c r="AI456" s="164" t="s">
        <v>83</v>
      </c>
      <c r="AJ456" s="164" t="s">
        <v>269</v>
      </c>
      <c r="AK456" s="164">
        <v>57200</v>
      </c>
      <c r="AL456" s="170">
        <v>0</v>
      </c>
      <c r="AM456" s="169">
        <f t="shared" si="14"/>
        <v>0</v>
      </c>
      <c r="AN456" s="169">
        <f t="shared" si="15"/>
        <v>0</v>
      </c>
      <c r="AO456" s="164" t="s">
        <v>69</v>
      </c>
      <c r="AP456" s="164" t="s">
        <v>69</v>
      </c>
      <c r="AQ456" s="164" t="s">
        <v>69</v>
      </c>
      <c r="AR456" s="164">
        <v>0</v>
      </c>
      <c r="AS456" s="164"/>
    </row>
    <row r="457" spans="1:45" ht="15" hidden="1" x14ac:dyDescent="0.2">
      <c r="A457" s="164" t="s">
        <v>3063</v>
      </c>
      <c r="B457" s="164">
        <v>1515</v>
      </c>
      <c r="C457" s="164" t="s">
        <v>116</v>
      </c>
      <c r="D457" s="164">
        <v>720048</v>
      </c>
      <c r="E457" s="164" t="s">
        <v>115</v>
      </c>
      <c r="F457" s="164">
        <v>1515</v>
      </c>
      <c r="G457" s="164" t="s">
        <v>116</v>
      </c>
      <c r="H457" s="164" t="s">
        <v>238</v>
      </c>
      <c r="I457" s="164" t="s">
        <v>83</v>
      </c>
      <c r="J457" s="164" t="s">
        <v>61</v>
      </c>
      <c r="K457" s="164" t="s">
        <v>83</v>
      </c>
      <c r="L457" s="164">
        <v>57203</v>
      </c>
      <c r="M457" s="164" t="s">
        <v>1426</v>
      </c>
      <c r="N457" s="164">
        <v>3</v>
      </c>
      <c r="O457" s="164">
        <v>224175</v>
      </c>
      <c r="P457" s="164">
        <v>53298</v>
      </c>
      <c r="Q457" s="164">
        <v>28851</v>
      </c>
      <c r="S457" s="164">
        <v>1500</v>
      </c>
      <c r="AA457" s="164">
        <v>307824</v>
      </c>
      <c r="AB457" s="164"/>
      <c r="AC457" s="164" t="s">
        <v>1427</v>
      </c>
      <c r="AD457" s="164" t="s">
        <v>3985</v>
      </c>
      <c r="AE457" s="164" t="s">
        <v>1428</v>
      </c>
      <c r="AG457" s="164" t="s">
        <v>67</v>
      </c>
      <c r="AH457" s="164" t="s">
        <v>1429</v>
      </c>
      <c r="AI457" s="164" t="s">
        <v>70</v>
      </c>
      <c r="AJ457" s="164" t="s">
        <v>269</v>
      </c>
      <c r="AK457" s="164">
        <v>57203</v>
      </c>
      <c r="AL457" s="170">
        <v>0</v>
      </c>
      <c r="AM457" s="169">
        <f t="shared" si="14"/>
        <v>0</v>
      </c>
      <c r="AN457" s="169">
        <f t="shared" si="15"/>
        <v>0</v>
      </c>
      <c r="AO457" s="164" t="s">
        <v>69</v>
      </c>
      <c r="AP457" s="164" t="s">
        <v>69</v>
      </c>
      <c r="AQ457" s="164" t="s">
        <v>69</v>
      </c>
      <c r="AR457" s="164">
        <v>0</v>
      </c>
      <c r="AS457" s="164"/>
    </row>
    <row r="458" spans="1:45" ht="15" hidden="1" x14ac:dyDescent="0.2">
      <c r="A458" s="164" t="s">
        <v>3048</v>
      </c>
      <c r="B458" s="164">
        <v>1714</v>
      </c>
      <c r="C458" s="164" t="s">
        <v>3121</v>
      </c>
      <c r="D458" s="164">
        <v>100000</v>
      </c>
      <c r="E458" s="164" t="s">
        <v>57</v>
      </c>
      <c r="F458" s="164">
        <v>171413</v>
      </c>
      <c r="G458" s="164" t="s">
        <v>1403</v>
      </c>
      <c r="H458" s="164" t="s">
        <v>245</v>
      </c>
      <c r="I458" s="164" t="s">
        <v>60</v>
      </c>
      <c r="J458" s="164" t="s">
        <v>61</v>
      </c>
      <c r="K458" s="164" t="s">
        <v>83</v>
      </c>
      <c r="L458" s="164">
        <v>57210</v>
      </c>
      <c r="M458" s="164" t="s">
        <v>3986</v>
      </c>
      <c r="S458" s="164">
        <v>138000</v>
      </c>
      <c r="AA458" s="168">
        <v>138000</v>
      </c>
      <c r="AC458" s="164" t="s">
        <v>3987</v>
      </c>
      <c r="AD458" s="164" t="s">
        <v>3730</v>
      </c>
      <c r="AE458" s="164" t="s">
        <v>3731</v>
      </c>
      <c r="AG458" s="164" t="s">
        <v>67</v>
      </c>
      <c r="AH458" s="164" t="s">
        <v>3988</v>
      </c>
      <c r="AI458" s="164" t="s">
        <v>70</v>
      </c>
      <c r="AJ458" s="164" t="s">
        <v>177</v>
      </c>
      <c r="AK458" s="164" t="e">
        <v>#N/A</v>
      </c>
      <c r="AL458" s="170">
        <v>1</v>
      </c>
      <c r="AM458" s="169">
        <f t="shared" ref="AM458:AM521" si="16">AA458*AL458</f>
        <v>138000</v>
      </c>
      <c r="AN458" s="169">
        <f t="shared" ref="AN458:AN521" si="17">AB458*AL458</f>
        <v>0</v>
      </c>
      <c r="AO458" s="164" t="s">
        <v>79</v>
      </c>
      <c r="AP458" s="164" t="s">
        <v>1255</v>
      </c>
      <c r="AQ458" s="164" t="s">
        <v>81</v>
      </c>
      <c r="AR458" s="164">
        <v>0</v>
      </c>
      <c r="AS458" s="164"/>
    </row>
    <row r="459" spans="1:45" ht="15" hidden="1" x14ac:dyDescent="0.2">
      <c r="A459" s="164" t="s">
        <v>3063</v>
      </c>
      <c r="B459" s="164">
        <v>1515</v>
      </c>
      <c r="C459" s="164" t="s">
        <v>116</v>
      </c>
      <c r="D459" s="164">
        <v>720048</v>
      </c>
      <c r="E459" s="164" t="s">
        <v>115</v>
      </c>
      <c r="F459" s="164">
        <v>1515</v>
      </c>
      <c r="G459" s="164" t="s">
        <v>116</v>
      </c>
      <c r="H459" s="164" t="s">
        <v>72</v>
      </c>
      <c r="I459" s="164" t="s">
        <v>83</v>
      </c>
      <c r="J459" s="164" t="s">
        <v>61</v>
      </c>
      <c r="K459" s="164" t="s">
        <v>83</v>
      </c>
      <c r="L459" s="164">
        <v>57211</v>
      </c>
      <c r="M459" s="164" t="s">
        <v>1430</v>
      </c>
      <c r="N459" s="164">
        <v>1</v>
      </c>
      <c r="O459" s="164">
        <v>124847</v>
      </c>
      <c r="P459" s="164">
        <v>25468</v>
      </c>
      <c r="Q459" s="164">
        <v>10970</v>
      </c>
      <c r="S459" s="164">
        <v>500</v>
      </c>
      <c r="AA459" s="164">
        <v>161785</v>
      </c>
      <c r="AB459" s="164"/>
      <c r="AC459" s="164" t="s">
        <v>1431</v>
      </c>
      <c r="AD459" s="164" t="s">
        <v>3989</v>
      </c>
      <c r="AE459" s="164" t="s">
        <v>1432</v>
      </c>
      <c r="AG459" s="164" t="s">
        <v>67</v>
      </c>
      <c r="AH459" s="164" t="s">
        <v>1433</v>
      </c>
      <c r="AI459" s="164" t="s">
        <v>277</v>
      </c>
      <c r="AJ459" s="164" t="s">
        <v>269</v>
      </c>
      <c r="AK459" s="164">
        <v>57211</v>
      </c>
      <c r="AL459" s="170">
        <v>0</v>
      </c>
      <c r="AM459" s="169">
        <f t="shared" si="16"/>
        <v>0</v>
      </c>
      <c r="AN459" s="169">
        <f t="shared" si="17"/>
        <v>0</v>
      </c>
      <c r="AO459" s="164" t="s">
        <v>69</v>
      </c>
      <c r="AP459" s="164" t="s">
        <v>69</v>
      </c>
      <c r="AQ459" s="164" t="s">
        <v>69</v>
      </c>
      <c r="AR459" s="164">
        <v>0</v>
      </c>
      <c r="AS459" s="164"/>
    </row>
    <row r="460" spans="1:45" ht="15" hidden="1" x14ac:dyDescent="0.2">
      <c r="A460" s="164" t="s">
        <v>3233</v>
      </c>
      <c r="B460" s="164">
        <v>1417</v>
      </c>
      <c r="C460" s="164" t="s">
        <v>3990</v>
      </c>
      <c r="D460" s="164">
        <v>100000</v>
      </c>
      <c r="E460" s="164" t="s">
        <v>57</v>
      </c>
      <c r="F460" s="164">
        <v>1417</v>
      </c>
      <c r="G460" s="164" t="s">
        <v>3991</v>
      </c>
      <c r="H460" s="164" t="s">
        <v>103</v>
      </c>
      <c r="I460" s="164" t="s">
        <v>60</v>
      </c>
      <c r="J460" s="164" t="s">
        <v>104</v>
      </c>
      <c r="K460" s="164" t="s">
        <v>83</v>
      </c>
      <c r="L460" s="164">
        <v>57213</v>
      </c>
      <c r="M460" s="164" t="s">
        <v>3992</v>
      </c>
      <c r="N460" s="164">
        <v>1</v>
      </c>
      <c r="O460" s="164">
        <v>147212</v>
      </c>
      <c r="P460" s="164">
        <v>24546</v>
      </c>
      <c r="Q460" s="164">
        <v>11575</v>
      </c>
      <c r="AA460" s="168">
        <v>183333</v>
      </c>
      <c r="AC460" s="164" t="s">
        <v>3993</v>
      </c>
      <c r="AD460" s="164" t="s">
        <v>3994</v>
      </c>
      <c r="AE460" s="164" t="s">
        <v>3995</v>
      </c>
      <c r="AG460" s="164" t="s">
        <v>67</v>
      </c>
      <c r="AH460" s="164" t="s">
        <v>3996</v>
      </c>
      <c r="AI460" s="164" t="s">
        <v>179</v>
      </c>
      <c r="AJ460" s="164" t="s">
        <v>177</v>
      </c>
      <c r="AK460" s="164" t="e">
        <v>#N/A</v>
      </c>
      <c r="AL460" s="170">
        <v>0</v>
      </c>
      <c r="AM460" s="169">
        <f t="shared" si="16"/>
        <v>0</v>
      </c>
      <c r="AN460" s="169">
        <f t="shared" si="17"/>
        <v>0</v>
      </c>
      <c r="AO460" s="164" t="s">
        <v>69</v>
      </c>
      <c r="AP460" s="164" t="s">
        <v>69</v>
      </c>
      <c r="AQ460" s="164" t="s">
        <v>69</v>
      </c>
      <c r="AR460" s="164">
        <v>0</v>
      </c>
      <c r="AS460" s="164"/>
    </row>
    <row r="461" spans="1:45" ht="15" hidden="1" x14ac:dyDescent="0.2">
      <c r="A461" s="164" t="s">
        <v>3048</v>
      </c>
      <c r="B461" s="164">
        <v>1714</v>
      </c>
      <c r="C461" s="164" t="s">
        <v>3121</v>
      </c>
      <c r="D461" s="164">
        <v>100000</v>
      </c>
      <c r="E461" s="164" t="s">
        <v>57</v>
      </c>
      <c r="F461" s="164">
        <v>171415</v>
      </c>
      <c r="G461" s="164" t="s">
        <v>1271</v>
      </c>
      <c r="H461" s="164" t="s">
        <v>335</v>
      </c>
      <c r="I461" s="164" t="s">
        <v>60</v>
      </c>
      <c r="J461" s="164" t="s">
        <v>61</v>
      </c>
      <c r="K461" s="164" t="s">
        <v>83</v>
      </c>
      <c r="L461" s="164">
        <v>57214</v>
      </c>
      <c r="M461" s="164" t="s">
        <v>3997</v>
      </c>
      <c r="N461" s="164">
        <v>5</v>
      </c>
      <c r="O461" s="164">
        <v>336851</v>
      </c>
      <c r="P461" s="164">
        <v>78455</v>
      </c>
      <c r="Q461" s="164">
        <v>47094</v>
      </c>
      <c r="R461" s="164">
        <v>164250</v>
      </c>
      <c r="S461" s="164">
        <v>450000</v>
      </c>
      <c r="T461" s="164">
        <v>12500</v>
      </c>
      <c r="U461" s="164">
        <v>5250</v>
      </c>
      <c r="X461" s="164">
        <v>30000</v>
      </c>
      <c r="AA461" s="168">
        <v>1124400</v>
      </c>
      <c r="AC461" s="164" t="s">
        <v>3998</v>
      </c>
      <c r="AD461" s="164" t="s">
        <v>3999</v>
      </c>
      <c r="AE461" s="164" t="s">
        <v>3774</v>
      </c>
      <c r="AG461" s="164" t="s">
        <v>67</v>
      </c>
      <c r="AH461" s="164" t="s">
        <v>4000</v>
      </c>
      <c r="AI461" s="164" t="s">
        <v>70</v>
      </c>
      <c r="AJ461" s="164" t="s">
        <v>177</v>
      </c>
      <c r="AK461" s="164" t="e">
        <v>#N/A</v>
      </c>
      <c r="AL461" s="170">
        <v>1</v>
      </c>
      <c r="AM461" s="169">
        <f t="shared" si="16"/>
        <v>1124400</v>
      </c>
      <c r="AN461" s="169">
        <f t="shared" si="17"/>
        <v>0</v>
      </c>
      <c r="AO461" s="164" t="s">
        <v>79</v>
      </c>
      <c r="AP461" s="164">
        <v>3.5</v>
      </c>
      <c r="AQ461" s="164" t="s">
        <v>81</v>
      </c>
      <c r="AR461" s="164">
        <v>0</v>
      </c>
      <c r="AS461" s="164"/>
    </row>
    <row r="462" spans="1:45" ht="15" hidden="1" x14ac:dyDescent="0.2">
      <c r="A462" s="164" t="s">
        <v>3048</v>
      </c>
      <c r="B462" s="164">
        <v>1714</v>
      </c>
      <c r="C462" s="164" t="s">
        <v>3121</v>
      </c>
      <c r="D462" s="164">
        <v>100000</v>
      </c>
      <c r="E462" s="164" t="s">
        <v>57</v>
      </c>
      <c r="F462" s="164">
        <v>171421</v>
      </c>
      <c r="G462" s="164" t="s">
        <v>3658</v>
      </c>
      <c r="H462" s="164" t="s">
        <v>103</v>
      </c>
      <c r="I462" s="164" t="s">
        <v>60</v>
      </c>
      <c r="J462" s="164" t="s">
        <v>1249</v>
      </c>
      <c r="K462" s="164" t="s">
        <v>83</v>
      </c>
      <c r="L462" s="164">
        <v>57215</v>
      </c>
      <c r="M462" s="164" t="s">
        <v>4001</v>
      </c>
      <c r="N462" s="164">
        <v>1</v>
      </c>
      <c r="O462" s="164">
        <v>52213</v>
      </c>
      <c r="P462" s="164">
        <v>14787</v>
      </c>
      <c r="Q462" s="164">
        <v>9010</v>
      </c>
      <c r="AA462" s="164">
        <v>76010</v>
      </c>
      <c r="AB462" s="164"/>
      <c r="AC462" s="164" t="s">
        <v>4002</v>
      </c>
      <c r="AD462" s="164" t="s">
        <v>1348</v>
      </c>
      <c r="AE462" s="164" t="s">
        <v>1349</v>
      </c>
      <c r="AG462" s="164" t="s">
        <v>67</v>
      </c>
      <c r="AH462" s="164" t="s">
        <v>4003</v>
      </c>
      <c r="AI462" s="164" t="s">
        <v>70</v>
      </c>
      <c r="AJ462" s="164" t="s">
        <v>269</v>
      </c>
      <c r="AK462" s="164">
        <v>57215</v>
      </c>
      <c r="AL462" s="170">
        <v>0</v>
      </c>
      <c r="AM462" s="169">
        <f t="shared" si="16"/>
        <v>0</v>
      </c>
      <c r="AN462" s="169">
        <f t="shared" si="17"/>
        <v>0</v>
      </c>
      <c r="AO462" s="164" t="s">
        <v>69</v>
      </c>
      <c r="AP462" s="164" t="s">
        <v>69</v>
      </c>
      <c r="AQ462" s="164" t="s">
        <v>69</v>
      </c>
      <c r="AR462" s="164">
        <v>0</v>
      </c>
      <c r="AS462" s="164"/>
    </row>
    <row r="463" spans="1:45" ht="15" hidden="1" x14ac:dyDescent="0.2">
      <c r="A463" s="164" t="s">
        <v>3048</v>
      </c>
      <c r="B463" s="164">
        <v>1714</v>
      </c>
      <c r="C463" s="164" t="s">
        <v>3121</v>
      </c>
      <c r="D463" s="164">
        <v>200111</v>
      </c>
      <c r="E463" s="164" t="s">
        <v>1434</v>
      </c>
      <c r="F463" s="164">
        <v>171417</v>
      </c>
      <c r="G463" s="164" t="s">
        <v>1435</v>
      </c>
      <c r="H463" s="164" t="s">
        <v>103</v>
      </c>
      <c r="I463" s="164" t="s">
        <v>83</v>
      </c>
      <c r="J463" s="164" t="s">
        <v>128</v>
      </c>
      <c r="K463" s="164" t="s">
        <v>83</v>
      </c>
      <c r="L463" s="164">
        <v>57217</v>
      </c>
      <c r="M463" s="164" t="s">
        <v>1436</v>
      </c>
      <c r="Y463" s="164">
        <v>5740</v>
      </c>
      <c r="AA463" s="164">
        <v>5740</v>
      </c>
      <c r="AB463" s="164"/>
      <c r="AC463" s="164" t="s">
        <v>1437</v>
      </c>
      <c r="AD463" s="164" t="s">
        <v>1438</v>
      </c>
      <c r="AE463" s="164" t="s">
        <v>1439</v>
      </c>
      <c r="AG463" s="164" t="s">
        <v>94</v>
      </c>
      <c r="AH463" s="164" t="s">
        <v>69</v>
      </c>
      <c r="AI463" s="164" t="s">
        <v>83</v>
      </c>
      <c r="AJ463" s="164" t="s">
        <v>269</v>
      </c>
      <c r="AK463" s="164">
        <v>57217</v>
      </c>
      <c r="AL463" s="170">
        <v>0</v>
      </c>
      <c r="AM463" s="169">
        <f t="shared" si="16"/>
        <v>0</v>
      </c>
      <c r="AN463" s="169">
        <f t="shared" si="17"/>
        <v>0</v>
      </c>
      <c r="AO463" s="164" t="s">
        <v>69</v>
      </c>
      <c r="AP463" s="164" t="s">
        <v>69</v>
      </c>
      <c r="AQ463" s="164" t="s">
        <v>69</v>
      </c>
      <c r="AR463" s="164">
        <v>0</v>
      </c>
      <c r="AS463" s="164"/>
    </row>
    <row r="464" spans="1:45" ht="15" hidden="1" x14ac:dyDescent="0.2">
      <c r="A464" s="164" t="s">
        <v>3114</v>
      </c>
      <c r="B464" s="164">
        <v>2111</v>
      </c>
      <c r="C464" s="164" t="s">
        <v>799</v>
      </c>
      <c r="D464" s="164">
        <v>700033</v>
      </c>
      <c r="E464" s="164" t="s">
        <v>798</v>
      </c>
      <c r="F464" s="164">
        <v>2111</v>
      </c>
      <c r="G464" s="164" t="s">
        <v>799</v>
      </c>
      <c r="H464" s="164" t="s">
        <v>126</v>
      </c>
      <c r="I464" s="164" t="s">
        <v>127</v>
      </c>
      <c r="J464" s="164" t="s">
        <v>61</v>
      </c>
      <c r="K464" s="164" t="s">
        <v>62</v>
      </c>
      <c r="L464" s="164">
        <v>57218</v>
      </c>
      <c r="M464" s="164" t="s">
        <v>1440</v>
      </c>
      <c r="S464" s="164">
        <v>664950</v>
      </c>
      <c r="AA464" s="164">
        <v>664950</v>
      </c>
      <c r="AB464" s="164"/>
      <c r="AC464" s="164" t="s">
        <v>1441</v>
      </c>
      <c r="AD464" s="164" t="s">
        <v>4004</v>
      </c>
      <c r="AE464" s="164" t="s">
        <v>1442</v>
      </c>
      <c r="AG464" s="164" t="s">
        <v>67</v>
      </c>
      <c r="AH464" s="164" t="s">
        <v>1443</v>
      </c>
      <c r="AI464" s="164" t="s">
        <v>179</v>
      </c>
      <c r="AJ464" s="164" t="s">
        <v>269</v>
      </c>
      <c r="AK464" s="164">
        <v>57218</v>
      </c>
      <c r="AL464" s="170">
        <v>0</v>
      </c>
      <c r="AM464" s="169">
        <f t="shared" si="16"/>
        <v>0</v>
      </c>
      <c r="AN464" s="169">
        <f t="shared" si="17"/>
        <v>0</v>
      </c>
      <c r="AO464" s="164" t="s">
        <v>69</v>
      </c>
      <c r="AP464" s="164" t="s">
        <v>69</v>
      </c>
      <c r="AQ464" s="164" t="s">
        <v>69</v>
      </c>
      <c r="AR464" s="164">
        <v>0</v>
      </c>
      <c r="AS464" s="164"/>
    </row>
    <row r="465" spans="1:45" ht="15" hidden="1" x14ac:dyDescent="0.2">
      <c r="A465" s="164" t="s">
        <v>3063</v>
      </c>
      <c r="B465" s="164">
        <v>1515</v>
      </c>
      <c r="C465" s="164" t="s">
        <v>116</v>
      </c>
      <c r="D465" s="164">
        <v>720048</v>
      </c>
      <c r="E465" s="164" t="s">
        <v>115</v>
      </c>
      <c r="F465" s="164">
        <v>1515</v>
      </c>
      <c r="G465" s="164" t="s">
        <v>116</v>
      </c>
      <c r="H465" s="164" t="s">
        <v>126</v>
      </c>
      <c r="I465" s="164" t="s">
        <v>83</v>
      </c>
      <c r="J465" s="164" t="s">
        <v>61</v>
      </c>
      <c r="K465" s="164" t="s">
        <v>83</v>
      </c>
      <c r="L465" s="164">
        <v>57219</v>
      </c>
      <c r="M465" s="164" t="s">
        <v>1444</v>
      </c>
      <c r="N465" s="164">
        <v>1</v>
      </c>
      <c r="O465" s="164">
        <v>124847</v>
      </c>
      <c r="P465" s="164">
        <v>25468</v>
      </c>
      <c r="Q465" s="164">
        <v>10970</v>
      </c>
      <c r="S465" s="164">
        <v>500</v>
      </c>
      <c r="AA465" s="164">
        <v>161785</v>
      </c>
      <c r="AB465" s="164"/>
      <c r="AC465" s="164" t="s">
        <v>1445</v>
      </c>
      <c r="AD465" s="164" t="s">
        <v>4005</v>
      </c>
      <c r="AE465" s="164" t="s">
        <v>1446</v>
      </c>
      <c r="AG465" s="164" t="s">
        <v>67</v>
      </c>
      <c r="AH465" s="164" t="s">
        <v>1447</v>
      </c>
      <c r="AI465" s="164" t="s">
        <v>70</v>
      </c>
      <c r="AJ465" s="164" t="s">
        <v>269</v>
      </c>
      <c r="AK465" s="164">
        <v>57219</v>
      </c>
      <c r="AL465" s="170">
        <v>0</v>
      </c>
      <c r="AM465" s="169">
        <f t="shared" si="16"/>
        <v>0</v>
      </c>
      <c r="AN465" s="169">
        <f t="shared" si="17"/>
        <v>0</v>
      </c>
      <c r="AO465" s="164" t="s">
        <v>69</v>
      </c>
      <c r="AP465" s="164" t="s">
        <v>69</v>
      </c>
      <c r="AQ465" s="164" t="s">
        <v>69</v>
      </c>
      <c r="AR465" s="164">
        <v>0</v>
      </c>
      <c r="AS465" s="164"/>
    </row>
    <row r="466" spans="1:45" ht="15" hidden="1" x14ac:dyDescent="0.2">
      <c r="A466" s="164" t="s">
        <v>3114</v>
      </c>
      <c r="B466" s="164">
        <v>2111</v>
      </c>
      <c r="C466" s="164" t="s">
        <v>799</v>
      </c>
      <c r="D466" s="164">
        <v>700033</v>
      </c>
      <c r="E466" s="164" t="s">
        <v>798</v>
      </c>
      <c r="F466" s="164">
        <v>2111</v>
      </c>
      <c r="G466" s="164" t="s">
        <v>799</v>
      </c>
      <c r="H466" s="164" t="s">
        <v>103</v>
      </c>
      <c r="I466" s="164" t="s">
        <v>127</v>
      </c>
      <c r="J466" s="164" t="s">
        <v>160</v>
      </c>
      <c r="K466" s="164" t="s">
        <v>284</v>
      </c>
      <c r="L466" s="164">
        <v>57220</v>
      </c>
      <c r="M466" s="164" t="s">
        <v>1448</v>
      </c>
      <c r="T466" s="164">
        <v>125000</v>
      </c>
      <c r="AA466" s="164">
        <v>125000</v>
      </c>
      <c r="AB466" s="164"/>
      <c r="AC466" s="164" t="s">
        <v>1449</v>
      </c>
      <c r="AD466" s="164" t="s">
        <v>4006</v>
      </c>
      <c r="AE466" s="164" t="s">
        <v>1451</v>
      </c>
      <c r="AG466" s="164" t="s">
        <v>94</v>
      </c>
      <c r="AH466" s="164" t="s">
        <v>69</v>
      </c>
      <c r="AI466" s="164" t="s">
        <v>133</v>
      </c>
      <c r="AJ466" s="164" t="s">
        <v>269</v>
      </c>
      <c r="AK466" s="164">
        <v>57220</v>
      </c>
      <c r="AL466" s="170">
        <v>0</v>
      </c>
      <c r="AM466" s="169">
        <f t="shared" si="16"/>
        <v>0</v>
      </c>
      <c r="AN466" s="169">
        <f t="shared" si="17"/>
        <v>0</v>
      </c>
      <c r="AO466" s="164" t="s">
        <v>69</v>
      </c>
      <c r="AP466" s="164" t="s">
        <v>69</v>
      </c>
      <c r="AQ466" s="164" t="s">
        <v>69</v>
      </c>
      <c r="AR466" s="164">
        <v>0</v>
      </c>
      <c r="AS466" s="164"/>
    </row>
    <row r="467" spans="1:45" ht="15" hidden="1" x14ac:dyDescent="0.2">
      <c r="A467" s="164" t="s">
        <v>3048</v>
      </c>
      <c r="B467" s="164">
        <v>1714</v>
      </c>
      <c r="C467" s="164" t="s">
        <v>3121</v>
      </c>
      <c r="D467" s="164">
        <v>100000</v>
      </c>
      <c r="E467" s="164" t="s">
        <v>57</v>
      </c>
      <c r="F467" s="164">
        <v>171415</v>
      </c>
      <c r="G467" s="164" t="s">
        <v>1271</v>
      </c>
      <c r="H467" s="164" t="s">
        <v>1452</v>
      </c>
      <c r="I467" s="164" t="s">
        <v>83</v>
      </c>
      <c r="J467" s="164" t="s">
        <v>279</v>
      </c>
      <c r="K467" s="164" t="s">
        <v>83</v>
      </c>
      <c r="L467" s="164">
        <v>57221</v>
      </c>
      <c r="M467" s="164" t="s">
        <v>1453</v>
      </c>
      <c r="N467" s="164">
        <v>4</v>
      </c>
      <c r="O467" s="164">
        <v>158464</v>
      </c>
      <c r="P467" s="164">
        <v>7955</v>
      </c>
      <c r="Q467" s="164">
        <v>9003</v>
      </c>
      <c r="AA467" s="168">
        <v>175422</v>
      </c>
      <c r="AC467" s="164" t="s">
        <v>1454</v>
      </c>
      <c r="AD467" s="164" t="s">
        <v>242</v>
      </c>
      <c r="AE467" s="164" t="s">
        <v>431</v>
      </c>
      <c r="AG467" s="164" t="s">
        <v>94</v>
      </c>
      <c r="AH467" s="164" t="s">
        <v>1276</v>
      </c>
      <c r="AI467" s="164" t="s">
        <v>83</v>
      </c>
      <c r="AJ467" s="164" t="s">
        <v>269</v>
      </c>
      <c r="AK467" s="164">
        <v>57221</v>
      </c>
      <c r="AL467" s="170">
        <v>0</v>
      </c>
      <c r="AM467" s="169">
        <f t="shared" si="16"/>
        <v>0</v>
      </c>
      <c r="AN467" s="169">
        <f t="shared" si="17"/>
        <v>0</v>
      </c>
      <c r="AO467" s="164">
        <v>0</v>
      </c>
      <c r="AP467" s="164">
        <v>0</v>
      </c>
      <c r="AQ467" s="164">
        <v>0</v>
      </c>
      <c r="AR467" s="164">
        <v>0</v>
      </c>
      <c r="AS467" s="164"/>
    </row>
    <row r="468" spans="1:45" ht="15" hidden="1" x14ac:dyDescent="0.2">
      <c r="A468" s="164" t="s">
        <v>3049</v>
      </c>
      <c r="B468" s="164">
        <v>2114</v>
      </c>
      <c r="C468" s="164" t="s">
        <v>88</v>
      </c>
      <c r="D468" s="164">
        <v>100000</v>
      </c>
      <c r="E468" s="164" t="s">
        <v>57</v>
      </c>
      <c r="F468" s="164">
        <v>2114</v>
      </c>
      <c r="G468" s="164" t="s">
        <v>88</v>
      </c>
      <c r="H468" s="164" t="s">
        <v>126</v>
      </c>
      <c r="I468" s="164" t="s">
        <v>307</v>
      </c>
      <c r="J468" s="164" t="s">
        <v>128</v>
      </c>
      <c r="K468" s="164" t="s">
        <v>62</v>
      </c>
      <c r="L468" s="164">
        <v>57222</v>
      </c>
      <c r="M468" s="164" t="s">
        <v>4007</v>
      </c>
      <c r="N468" s="164">
        <v>1</v>
      </c>
      <c r="O468" s="164">
        <v>107806</v>
      </c>
      <c r="P468" s="164">
        <v>19742</v>
      </c>
      <c r="Q468" s="164">
        <v>10511</v>
      </c>
      <c r="R468" s="164">
        <v>31950</v>
      </c>
      <c r="S468" s="164">
        <v>1521250</v>
      </c>
      <c r="T468" s="164">
        <v>4500</v>
      </c>
      <c r="AA468" s="168">
        <v>1695759</v>
      </c>
      <c r="AC468" s="164" t="s">
        <v>4008</v>
      </c>
      <c r="AD468" s="164" t="s">
        <v>4009</v>
      </c>
      <c r="AE468" s="164" t="s">
        <v>4010</v>
      </c>
      <c r="AG468" s="164" t="s">
        <v>67</v>
      </c>
      <c r="AH468" s="164" t="s">
        <v>4011</v>
      </c>
      <c r="AI468" s="164" t="s">
        <v>277</v>
      </c>
      <c r="AJ468" s="164" t="s">
        <v>177</v>
      </c>
      <c r="AK468" s="164" t="e">
        <v>#N/A</v>
      </c>
      <c r="AL468" s="170">
        <v>0</v>
      </c>
      <c r="AM468" s="169">
        <f t="shared" si="16"/>
        <v>0</v>
      </c>
      <c r="AN468" s="169">
        <f t="shared" si="17"/>
        <v>0</v>
      </c>
      <c r="AO468" s="164" t="s">
        <v>69</v>
      </c>
      <c r="AP468" s="164" t="s">
        <v>69</v>
      </c>
      <c r="AQ468" s="164" t="s">
        <v>69</v>
      </c>
      <c r="AR468" s="164">
        <v>0</v>
      </c>
      <c r="AS468" s="164"/>
    </row>
    <row r="469" spans="1:45" ht="15" hidden="1" x14ac:dyDescent="0.2">
      <c r="A469" s="164" t="s">
        <v>3049</v>
      </c>
      <c r="B469" s="164">
        <v>2114</v>
      </c>
      <c r="C469" s="164" t="s">
        <v>88</v>
      </c>
      <c r="D469" s="164">
        <v>100000</v>
      </c>
      <c r="E469" s="164" t="s">
        <v>57</v>
      </c>
      <c r="F469" s="164">
        <v>2114</v>
      </c>
      <c r="G469" s="164" t="s">
        <v>88</v>
      </c>
      <c r="H469" s="164" t="s">
        <v>59</v>
      </c>
      <c r="I469" s="164" t="s">
        <v>60</v>
      </c>
      <c r="J469" s="164" t="s">
        <v>128</v>
      </c>
      <c r="K469" s="164" t="s">
        <v>479</v>
      </c>
      <c r="L469" s="164">
        <v>57223</v>
      </c>
      <c r="M469" s="164" t="s">
        <v>4012</v>
      </c>
      <c r="N469" s="164">
        <v>26</v>
      </c>
      <c r="O469" s="164">
        <v>1936746</v>
      </c>
      <c r="P469" s="164">
        <v>440987</v>
      </c>
      <c r="Q469" s="164">
        <v>249888</v>
      </c>
      <c r="R469" s="164">
        <v>50700</v>
      </c>
      <c r="S469" s="164">
        <v>9181926</v>
      </c>
      <c r="T469" s="164">
        <v>112890</v>
      </c>
      <c r="AA469" s="168">
        <v>11973137</v>
      </c>
      <c r="AC469" s="164" t="s">
        <v>4013</v>
      </c>
      <c r="AD469" s="164" t="s">
        <v>4014</v>
      </c>
      <c r="AE469" s="164" t="s">
        <v>4015</v>
      </c>
      <c r="AG469" s="164" t="s">
        <v>67</v>
      </c>
      <c r="AH469" s="164" t="s">
        <v>4016</v>
      </c>
      <c r="AI469" s="164" t="s">
        <v>179</v>
      </c>
      <c r="AJ469" s="164" t="s">
        <v>177</v>
      </c>
      <c r="AK469" s="164" t="e">
        <v>#N/A</v>
      </c>
      <c r="AL469" s="170">
        <v>0</v>
      </c>
      <c r="AM469" s="169">
        <f t="shared" si="16"/>
        <v>0</v>
      </c>
      <c r="AN469" s="169">
        <f t="shared" si="17"/>
        <v>0</v>
      </c>
      <c r="AO469" s="164" t="s">
        <v>69</v>
      </c>
      <c r="AP469" s="164" t="s">
        <v>69</v>
      </c>
      <c r="AQ469" s="164" t="s">
        <v>69</v>
      </c>
      <c r="AR469" s="164">
        <v>0</v>
      </c>
      <c r="AS469" s="164"/>
    </row>
    <row r="470" spans="1:45" ht="15" hidden="1" x14ac:dyDescent="0.2">
      <c r="A470" s="164" t="s">
        <v>3048</v>
      </c>
      <c r="B470" s="164">
        <v>1714</v>
      </c>
      <c r="C470" s="164" t="s">
        <v>3121</v>
      </c>
      <c r="D470" s="164">
        <v>100000</v>
      </c>
      <c r="E470" s="164" t="s">
        <v>57</v>
      </c>
      <c r="F470" s="164">
        <v>171413</v>
      </c>
      <c r="G470" s="164" t="s">
        <v>1403</v>
      </c>
      <c r="H470" s="164" t="s">
        <v>83</v>
      </c>
      <c r="I470" s="164" t="s">
        <v>60</v>
      </c>
      <c r="J470" s="164" t="s">
        <v>239</v>
      </c>
      <c r="K470" s="164" t="s">
        <v>83</v>
      </c>
      <c r="L470" s="164">
        <v>57224</v>
      </c>
      <c r="M470" s="164" t="s">
        <v>1455</v>
      </c>
      <c r="N470" s="164">
        <v>70.709999999999994</v>
      </c>
      <c r="O470" s="164">
        <v>2724279</v>
      </c>
      <c r="P470" s="164">
        <v>66346</v>
      </c>
      <c r="Q470" s="164">
        <v>202958</v>
      </c>
      <c r="AA470" s="168">
        <v>2993583</v>
      </c>
      <c r="AC470" s="164" t="s">
        <v>1456</v>
      </c>
      <c r="AD470" s="164" t="s">
        <v>242</v>
      </c>
      <c r="AE470" s="164" t="s">
        <v>431</v>
      </c>
      <c r="AG470" s="164" t="s">
        <v>94</v>
      </c>
      <c r="AH470" s="164" t="s">
        <v>1276</v>
      </c>
      <c r="AI470" s="164" t="s">
        <v>70</v>
      </c>
      <c r="AJ470" s="164" t="s">
        <v>269</v>
      </c>
      <c r="AK470" s="164">
        <v>57224</v>
      </c>
      <c r="AL470" s="170">
        <v>0</v>
      </c>
      <c r="AM470" s="169">
        <f t="shared" si="16"/>
        <v>0</v>
      </c>
      <c r="AN470" s="169">
        <f t="shared" si="17"/>
        <v>0</v>
      </c>
      <c r="AO470" s="164">
        <v>0</v>
      </c>
      <c r="AP470" s="164">
        <v>0</v>
      </c>
      <c r="AQ470" s="164">
        <v>0</v>
      </c>
      <c r="AR470" s="164">
        <v>0</v>
      </c>
      <c r="AS470" s="164"/>
    </row>
    <row r="471" spans="1:45" ht="15" hidden="1" x14ac:dyDescent="0.2">
      <c r="A471" s="164" t="s">
        <v>3114</v>
      </c>
      <c r="B471" s="164">
        <v>2116</v>
      </c>
      <c r="C471" s="164" t="s">
        <v>3115</v>
      </c>
      <c r="D471" s="164">
        <v>100000</v>
      </c>
      <c r="E471" s="164" t="s">
        <v>57</v>
      </c>
      <c r="F471" s="164">
        <v>211611</v>
      </c>
      <c r="G471" s="164" t="s">
        <v>71</v>
      </c>
      <c r="H471" s="164" t="s">
        <v>477</v>
      </c>
      <c r="I471" s="164" t="s">
        <v>60</v>
      </c>
      <c r="J471" s="164" t="s">
        <v>61</v>
      </c>
      <c r="K471" s="164" t="s">
        <v>62</v>
      </c>
      <c r="L471" s="164">
        <v>57225</v>
      </c>
      <c r="M471" s="164" t="s">
        <v>4017</v>
      </c>
      <c r="N471" s="164">
        <v>2</v>
      </c>
      <c r="O471" s="164">
        <v>87526</v>
      </c>
      <c r="P471" s="164">
        <v>28730</v>
      </c>
      <c r="Q471" s="164">
        <v>17564</v>
      </c>
      <c r="R471" s="164">
        <v>5000</v>
      </c>
      <c r="T471" s="164">
        <v>6000</v>
      </c>
      <c r="AA471" s="168">
        <v>144820</v>
      </c>
      <c r="AB471" s="167">
        <v>92600</v>
      </c>
      <c r="AC471" s="164" t="s">
        <v>4018</v>
      </c>
      <c r="AD471" s="164" t="s">
        <v>4019</v>
      </c>
      <c r="AE471" s="164" t="s">
        <v>4020</v>
      </c>
      <c r="AG471" s="164" t="s">
        <v>94</v>
      </c>
      <c r="AH471" s="164" t="s">
        <v>4021</v>
      </c>
      <c r="AI471" s="164" t="s">
        <v>70</v>
      </c>
      <c r="AJ471" s="164" t="s">
        <v>177</v>
      </c>
      <c r="AK471" s="164" t="e">
        <v>#N/A</v>
      </c>
      <c r="AL471" s="170">
        <v>0</v>
      </c>
      <c r="AM471" s="169">
        <f t="shared" si="16"/>
        <v>0</v>
      </c>
      <c r="AN471" s="169">
        <f t="shared" si="17"/>
        <v>0</v>
      </c>
      <c r="AO471" s="164" t="s">
        <v>69</v>
      </c>
      <c r="AP471" s="164" t="s">
        <v>69</v>
      </c>
      <c r="AQ471" s="164" t="s">
        <v>69</v>
      </c>
      <c r="AR471" s="164">
        <v>0</v>
      </c>
      <c r="AS471" s="164"/>
    </row>
    <row r="472" spans="1:45" ht="15" hidden="1" x14ac:dyDescent="0.2">
      <c r="A472" s="164" t="s">
        <v>3049</v>
      </c>
      <c r="B472" s="164">
        <v>2114</v>
      </c>
      <c r="C472" s="164" t="s">
        <v>88</v>
      </c>
      <c r="D472" s="164">
        <v>100000</v>
      </c>
      <c r="E472" s="164" t="s">
        <v>57</v>
      </c>
      <c r="F472" s="164">
        <v>2114</v>
      </c>
      <c r="G472" s="164" t="s">
        <v>88</v>
      </c>
      <c r="H472" s="164" t="s">
        <v>245</v>
      </c>
      <c r="I472" s="164" t="s">
        <v>60</v>
      </c>
      <c r="J472" s="164" t="s">
        <v>61</v>
      </c>
      <c r="K472" s="164" t="s">
        <v>62</v>
      </c>
      <c r="L472" s="164">
        <v>57226</v>
      </c>
      <c r="M472" s="164" t="s">
        <v>4022</v>
      </c>
      <c r="N472" s="164">
        <v>25</v>
      </c>
      <c r="O472" s="164">
        <v>1674399</v>
      </c>
      <c r="P472" s="164">
        <v>415100</v>
      </c>
      <c r="Q472" s="164">
        <v>235209</v>
      </c>
      <c r="R472" s="164">
        <v>48750</v>
      </c>
      <c r="S472" s="164">
        <v>5718098</v>
      </c>
      <c r="T472" s="164">
        <v>111890</v>
      </c>
      <c r="AA472" s="168">
        <v>8203446</v>
      </c>
      <c r="AB472" s="167">
        <v>1838319</v>
      </c>
      <c r="AC472" s="164" t="s">
        <v>4023</v>
      </c>
      <c r="AD472" s="164" t="s">
        <v>4024</v>
      </c>
      <c r="AE472" s="164" t="s">
        <v>4025</v>
      </c>
      <c r="AG472" s="164" t="s">
        <v>67</v>
      </c>
      <c r="AH472" s="164" t="s">
        <v>4026</v>
      </c>
      <c r="AI472" s="164" t="s">
        <v>179</v>
      </c>
      <c r="AJ472" s="164" t="s">
        <v>177</v>
      </c>
      <c r="AK472" s="164" t="e">
        <v>#N/A</v>
      </c>
      <c r="AL472" s="170">
        <v>1</v>
      </c>
      <c r="AM472" s="169">
        <f t="shared" si="16"/>
        <v>8203446</v>
      </c>
      <c r="AN472" s="169">
        <f t="shared" si="17"/>
        <v>1838319</v>
      </c>
      <c r="AO472" s="164" t="s">
        <v>895</v>
      </c>
      <c r="AP472" s="164">
        <v>0</v>
      </c>
      <c r="AQ472" s="164" t="s">
        <v>156</v>
      </c>
      <c r="AR472" s="164">
        <v>0</v>
      </c>
      <c r="AS472" s="164"/>
    </row>
    <row r="473" spans="1:45" ht="15" hidden="1" x14ac:dyDescent="0.2">
      <c r="A473" s="164" t="s">
        <v>3049</v>
      </c>
      <c r="B473" s="164">
        <v>2114</v>
      </c>
      <c r="C473" s="164" t="s">
        <v>88</v>
      </c>
      <c r="D473" s="164">
        <v>100000</v>
      </c>
      <c r="E473" s="164" t="s">
        <v>57</v>
      </c>
      <c r="F473" s="164">
        <v>2114</v>
      </c>
      <c r="G473" s="164" t="s">
        <v>88</v>
      </c>
      <c r="H473" s="164" t="s">
        <v>335</v>
      </c>
      <c r="I473" s="164" t="s">
        <v>60</v>
      </c>
      <c r="J473" s="164" t="s">
        <v>61</v>
      </c>
      <c r="K473" s="164" t="s">
        <v>62</v>
      </c>
      <c r="L473" s="164">
        <v>57227</v>
      </c>
      <c r="M473" s="164" t="s">
        <v>4027</v>
      </c>
      <c r="N473" s="164">
        <v>27</v>
      </c>
      <c r="O473" s="164">
        <v>1736887</v>
      </c>
      <c r="P473" s="164">
        <v>438755</v>
      </c>
      <c r="Q473" s="164">
        <v>252095</v>
      </c>
      <c r="R473" s="164">
        <v>52650</v>
      </c>
      <c r="S473" s="164">
        <v>6074019</v>
      </c>
      <c r="T473" s="164">
        <v>120360</v>
      </c>
      <c r="AA473" s="168">
        <v>8674766</v>
      </c>
      <c r="AB473" s="167">
        <v>4547458</v>
      </c>
      <c r="AC473" s="164" t="s">
        <v>4028</v>
      </c>
      <c r="AD473" s="164" t="s">
        <v>4029</v>
      </c>
      <c r="AE473" s="164" t="s">
        <v>4030</v>
      </c>
      <c r="AG473" s="164" t="s">
        <v>67</v>
      </c>
      <c r="AH473" s="164" t="s">
        <v>4031</v>
      </c>
      <c r="AI473" s="164" t="s">
        <v>179</v>
      </c>
      <c r="AJ473" s="164" t="s">
        <v>177</v>
      </c>
      <c r="AK473" s="164" t="e">
        <v>#N/A</v>
      </c>
      <c r="AL473" s="170">
        <v>0</v>
      </c>
      <c r="AM473" s="169">
        <f t="shared" si="16"/>
        <v>0</v>
      </c>
      <c r="AN473" s="169">
        <f t="shared" si="17"/>
        <v>0</v>
      </c>
      <c r="AO473" s="164" t="s">
        <v>69</v>
      </c>
      <c r="AP473" s="164" t="s">
        <v>69</v>
      </c>
      <c r="AQ473" s="164" t="s">
        <v>69</v>
      </c>
      <c r="AR473" s="164">
        <v>0</v>
      </c>
      <c r="AS473" s="164"/>
    </row>
    <row r="474" spans="1:45" ht="15" hidden="1" x14ac:dyDescent="0.2">
      <c r="A474" s="164" t="s">
        <v>3048</v>
      </c>
      <c r="B474" s="164">
        <v>1623</v>
      </c>
      <c r="C474" s="164" t="s">
        <v>1388</v>
      </c>
      <c r="D474" s="164">
        <v>100000</v>
      </c>
      <c r="E474" s="164" t="s">
        <v>57</v>
      </c>
      <c r="F474" s="164">
        <v>1623</v>
      </c>
      <c r="G474" s="164" t="s">
        <v>1388</v>
      </c>
      <c r="H474" s="164" t="s">
        <v>238</v>
      </c>
      <c r="I474" s="164" t="s">
        <v>83</v>
      </c>
      <c r="J474" s="164" t="s">
        <v>61</v>
      </c>
      <c r="K474" s="164" t="s">
        <v>83</v>
      </c>
      <c r="L474" s="164">
        <v>57228</v>
      </c>
      <c r="M474" s="164" t="s">
        <v>4032</v>
      </c>
      <c r="N474" s="164">
        <v>3</v>
      </c>
      <c r="O474" s="164">
        <v>246738</v>
      </c>
      <c r="P474" s="164">
        <v>50146</v>
      </c>
      <c r="Q474" s="164">
        <v>29463</v>
      </c>
      <c r="S474" s="164">
        <v>683</v>
      </c>
      <c r="T474" s="164">
        <v>6300</v>
      </c>
      <c r="AA474" s="168">
        <v>333330</v>
      </c>
      <c r="AC474" s="164" t="s">
        <v>4033</v>
      </c>
      <c r="AD474" s="164" t="s">
        <v>4034</v>
      </c>
      <c r="AE474" s="164" t="s">
        <v>4035</v>
      </c>
      <c r="AG474" s="164" t="s">
        <v>67</v>
      </c>
      <c r="AH474" s="164" t="s">
        <v>1393</v>
      </c>
      <c r="AI474" s="164" t="s">
        <v>70</v>
      </c>
      <c r="AJ474" s="164" t="s">
        <v>177</v>
      </c>
      <c r="AK474" s="164" t="e">
        <v>#N/A</v>
      </c>
      <c r="AL474" s="170">
        <v>0.1</v>
      </c>
      <c r="AM474" s="169">
        <f t="shared" si="16"/>
        <v>33333</v>
      </c>
      <c r="AN474" s="169">
        <f t="shared" si="17"/>
        <v>0</v>
      </c>
      <c r="AO474" s="164" t="s">
        <v>382</v>
      </c>
      <c r="AP474" s="164" t="s">
        <v>382</v>
      </c>
      <c r="AQ474" s="164" t="s">
        <v>156</v>
      </c>
      <c r="AR474" s="164">
        <v>0</v>
      </c>
      <c r="AS474" s="164"/>
    </row>
    <row r="475" spans="1:45" ht="15" hidden="1" x14ac:dyDescent="0.2">
      <c r="A475" s="164" t="s">
        <v>3049</v>
      </c>
      <c r="B475" s="164">
        <v>2114</v>
      </c>
      <c r="C475" s="164" t="s">
        <v>88</v>
      </c>
      <c r="D475" s="164">
        <v>100000</v>
      </c>
      <c r="E475" s="164" t="s">
        <v>57</v>
      </c>
      <c r="F475" s="164">
        <v>2114</v>
      </c>
      <c r="G475" s="164" t="s">
        <v>88</v>
      </c>
      <c r="H475" s="164" t="s">
        <v>465</v>
      </c>
      <c r="I475" s="164" t="s">
        <v>60</v>
      </c>
      <c r="J475" s="164" t="s">
        <v>61</v>
      </c>
      <c r="K475" s="164" t="s">
        <v>62</v>
      </c>
      <c r="L475" s="164">
        <v>57229</v>
      </c>
      <c r="M475" s="164" t="s">
        <v>4036</v>
      </c>
      <c r="N475" s="164">
        <v>6</v>
      </c>
      <c r="O475" s="164">
        <v>356988</v>
      </c>
      <c r="P475" s="164">
        <v>95952</v>
      </c>
      <c r="Q475" s="164">
        <v>55242</v>
      </c>
      <c r="R475" s="164">
        <v>11700</v>
      </c>
      <c r="S475" s="164">
        <v>1037500</v>
      </c>
      <c r="T475" s="164">
        <v>27970</v>
      </c>
      <c r="X475" s="164">
        <v>2200000</v>
      </c>
      <c r="AA475" s="168">
        <v>3785352</v>
      </c>
      <c r="AC475" s="164" t="s">
        <v>4037</v>
      </c>
      <c r="AD475" s="164" t="s">
        <v>4038</v>
      </c>
      <c r="AE475" s="164" t="s">
        <v>4039</v>
      </c>
      <c r="AG475" s="164" t="s">
        <v>67</v>
      </c>
      <c r="AH475" s="164" t="s">
        <v>4040</v>
      </c>
      <c r="AI475" s="164" t="s">
        <v>179</v>
      </c>
      <c r="AJ475" s="164" t="s">
        <v>177</v>
      </c>
      <c r="AK475" s="164" t="e">
        <v>#N/A</v>
      </c>
      <c r="AL475" s="170">
        <v>0</v>
      </c>
      <c r="AM475" s="169">
        <f t="shared" si="16"/>
        <v>0</v>
      </c>
      <c r="AN475" s="169">
        <f t="shared" si="17"/>
        <v>0</v>
      </c>
      <c r="AO475" s="164" t="s">
        <v>69</v>
      </c>
      <c r="AP475" s="164" t="s">
        <v>69</v>
      </c>
      <c r="AQ475" s="164" t="s">
        <v>69</v>
      </c>
      <c r="AR475" s="164">
        <v>0</v>
      </c>
      <c r="AS475" s="164"/>
    </row>
    <row r="476" spans="1:45" ht="15" hidden="1" x14ac:dyDescent="0.2">
      <c r="A476" s="164" t="s">
        <v>3049</v>
      </c>
      <c r="B476" s="164">
        <v>2114</v>
      </c>
      <c r="C476" s="164" t="s">
        <v>88</v>
      </c>
      <c r="D476" s="164">
        <v>100000</v>
      </c>
      <c r="E476" s="164" t="s">
        <v>57</v>
      </c>
      <c r="F476" s="164">
        <v>2114</v>
      </c>
      <c r="G476" s="164" t="s">
        <v>88</v>
      </c>
      <c r="H476" s="164" t="s">
        <v>293</v>
      </c>
      <c r="I476" s="164" t="s">
        <v>60</v>
      </c>
      <c r="J476" s="164" t="s">
        <v>61</v>
      </c>
      <c r="K476" s="164" t="s">
        <v>479</v>
      </c>
      <c r="L476" s="164">
        <v>57230</v>
      </c>
      <c r="M476" s="164" t="s">
        <v>4041</v>
      </c>
      <c r="N476" s="164">
        <v>3</v>
      </c>
      <c r="O476" s="164">
        <v>275427</v>
      </c>
      <c r="P476" s="164">
        <v>53234</v>
      </c>
      <c r="Q476" s="164">
        <v>30238</v>
      </c>
      <c r="R476" s="164">
        <v>5850</v>
      </c>
      <c r="S476" s="164">
        <v>4548869</v>
      </c>
      <c r="T476" s="164">
        <v>14724</v>
      </c>
      <c r="AA476" s="168">
        <v>4928342</v>
      </c>
      <c r="AC476" s="164" t="s">
        <v>4042</v>
      </c>
      <c r="AD476" s="164" t="s">
        <v>4043</v>
      </c>
      <c r="AE476" s="164" t="s">
        <v>4044</v>
      </c>
      <c r="AG476" s="164" t="s">
        <v>67</v>
      </c>
      <c r="AH476" s="164" t="s">
        <v>4045</v>
      </c>
      <c r="AI476" s="164" t="s">
        <v>179</v>
      </c>
      <c r="AJ476" s="164" t="s">
        <v>177</v>
      </c>
      <c r="AK476" s="164" t="e">
        <v>#N/A</v>
      </c>
      <c r="AL476" s="170">
        <v>1</v>
      </c>
      <c r="AM476" s="169">
        <f t="shared" si="16"/>
        <v>4928342</v>
      </c>
      <c r="AN476" s="169">
        <f t="shared" si="17"/>
        <v>0</v>
      </c>
      <c r="AO476" s="164" t="s">
        <v>895</v>
      </c>
      <c r="AP476" s="164" t="s">
        <v>3159</v>
      </c>
      <c r="AQ476" s="164" t="s">
        <v>81</v>
      </c>
      <c r="AR476" s="164">
        <v>0</v>
      </c>
      <c r="AS476" s="164"/>
    </row>
    <row r="477" spans="1:45" ht="15" hidden="1" x14ac:dyDescent="0.2">
      <c r="A477" s="164" t="s">
        <v>3049</v>
      </c>
      <c r="B477" s="164">
        <v>2114</v>
      </c>
      <c r="C477" s="164" t="s">
        <v>88</v>
      </c>
      <c r="D477" s="164">
        <v>100000</v>
      </c>
      <c r="E477" s="164" t="s">
        <v>57</v>
      </c>
      <c r="F477" s="164">
        <v>2114</v>
      </c>
      <c r="G477" s="164" t="s">
        <v>88</v>
      </c>
      <c r="H477" s="164" t="s">
        <v>302</v>
      </c>
      <c r="I477" s="164" t="s">
        <v>60</v>
      </c>
      <c r="J477" s="164" t="s">
        <v>128</v>
      </c>
      <c r="K477" s="164" t="s">
        <v>479</v>
      </c>
      <c r="L477" s="164">
        <v>57231</v>
      </c>
      <c r="M477" s="164" t="s">
        <v>4046</v>
      </c>
      <c r="N477" s="164">
        <v>24</v>
      </c>
      <c r="O477" s="164">
        <v>1382413</v>
      </c>
      <c r="P477" s="164">
        <v>375399</v>
      </c>
      <c r="Q477" s="164">
        <v>219721</v>
      </c>
      <c r="R477" s="164">
        <v>46800</v>
      </c>
      <c r="S477" s="164">
        <v>7978213</v>
      </c>
      <c r="T477" s="164">
        <v>108770</v>
      </c>
      <c r="AA477" s="168">
        <v>10111316</v>
      </c>
      <c r="AC477" s="164" t="s">
        <v>4047</v>
      </c>
      <c r="AD477" s="164" t="s">
        <v>4048</v>
      </c>
      <c r="AE477" s="164" t="s">
        <v>4049</v>
      </c>
      <c r="AG477" s="164" t="s">
        <v>67</v>
      </c>
      <c r="AH477" s="164" t="s">
        <v>4050</v>
      </c>
      <c r="AI477" s="164" t="s">
        <v>179</v>
      </c>
      <c r="AJ477" s="164" t="s">
        <v>177</v>
      </c>
      <c r="AK477" s="164" t="e">
        <v>#N/A</v>
      </c>
      <c r="AL477" s="170">
        <v>1</v>
      </c>
      <c r="AM477" s="169">
        <f t="shared" si="16"/>
        <v>10111316</v>
      </c>
      <c r="AN477" s="169">
        <f t="shared" si="17"/>
        <v>0</v>
      </c>
      <c r="AO477" s="164" t="s">
        <v>895</v>
      </c>
      <c r="AP477" s="164" t="s">
        <v>1778</v>
      </c>
      <c r="AQ477" s="164" t="s">
        <v>81</v>
      </c>
      <c r="AR477" s="164">
        <v>0</v>
      </c>
      <c r="AS477" s="164"/>
    </row>
    <row r="478" spans="1:45" ht="15" hidden="1" x14ac:dyDescent="0.2">
      <c r="A478" s="164" t="s">
        <v>3049</v>
      </c>
      <c r="B478" s="164">
        <v>2114</v>
      </c>
      <c r="C478" s="164" t="s">
        <v>88</v>
      </c>
      <c r="D478" s="164">
        <v>100000</v>
      </c>
      <c r="E478" s="164" t="s">
        <v>57</v>
      </c>
      <c r="F478" s="164">
        <v>2114</v>
      </c>
      <c r="G478" s="164" t="s">
        <v>88</v>
      </c>
      <c r="H478" s="164" t="s">
        <v>278</v>
      </c>
      <c r="I478" s="164" t="s">
        <v>60</v>
      </c>
      <c r="J478" s="164" t="s">
        <v>128</v>
      </c>
      <c r="K478" s="164" t="s">
        <v>263</v>
      </c>
      <c r="L478" s="164">
        <v>57232</v>
      </c>
      <c r="M478" s="164" t="s">
        <v>4051</v>
      </c>
      <c r="N478" s="164">
        <v>13</v>
      </c>
      <c r="O478" s="164">
        <v>595900</v>
      </c>
      <c r="P478" s="164">
        <v>185716</v>
      </c>
      <c r="Q478" s="164">
        <v>114886</v>
      </c>
      <c r="R478" s="164">
        <v>25350</v>
      </c>
      <c r="S478" s="164">
        <v>3412989</v>
      </c>
      <c r="T478" s="164">
        <v>58620</v>
      </c>
      <c r="AA478" s="168">
        <v>4393461</v>
      </c>
      <c r="AC478" s="164" t="s">
        <v>4052</v>
      </c>
      <c r="AD478" s="164" t="s">
        <v>4053</v>
      </c>
      <c r="AE478" s="164" t="s">
        <v>4054</v>
      </c>
      <c r="AG478" s="164" t="s">
        <v>67</v>
      </c>
      <c r="AH478" s="164" t="s">
        <v>4055</v>
      </c>
      <c r="AI478" s="164" t="s">
        <v>179</v>
      </c>
      <c r="AJ478" s="164" t="s">
        <v>177</v>
      </c>
      <c r="AK478" s="164" t="e">
        <v>#N/A</v>
      </c>
      <c r="AL478" s="170">
        <v>0</v>
      </c>
      <c r="AM478" s="169">
        <f t="shared" si="16"/>
        <v>0</v>
      </c>
      <c r="AN478" s="169">
        <f t="shared" si="17"/>
        <v>0</v>
      </c>
      <c r="AO478" s="164" t="s">
        <v>69</v>
      </c>
      <c r="AP478" s="164" t="s">
        <v>69</v>
      </c>
      <c r="AQ478" s="164" t="s">
        <v>69</v>
      </c>
      <c r="AR478" s="164">
        <v>0</v>
      </c>
      <c r="AS478" s="164"/>
    </row>
    <row r="479" spans="1:45" ht="15" hidden="1" x14ac:dyDescent="0.2">
      <c r="A479" s="164" t="s">
        <v>3049</v>
      </c>
      <c r="B479" s="164">
        <v>2114</v>
      </c>
      <c r="C479" s="164" t="s">
        <v>88</v>
      </c>
      <c r="D479" s="164">
        <v>100000</v>
      </c>
      <c r="E479" s="164" t="s">
        <v>57</v>
      </c>
      <c r="F479" s="164">
        <v>2114</v>
      </c>
      <c r="G479" s="164" t="s">
        <v>88</v>
      </c>
      <c r="H479" s="164" t="s">
        <v>411</v>
      </c>
      <c r="I479" s="164" t="s">
        <v>60</v>
      </c>
      <c r="J479" s="164" t="s">
        <v>128</v>
      </c>
      <c r="K479" s="164" t="s">
        <v>479</v>
      </c>
      <c r="L479" s="164">
        <v>57233</v>
      </c>
      <c r="M479" s="164" t="s">
        <v>4056</v>
      </c>
      <c r="N479" s="164">
        <v>7</v>
      </c>
      <c r="O479" s="164">
        <v>539593</v>
      </c>
      <c r="P479" s="164">
        <v>111898</v>
      </c>
      <c r="Q479" s="164">
        <v>67772</v>
      </c>
      <c r="R479" s="164">
        <v>13650</v>
      </c>
      <c r="S479" s="164">
        <v>598994</v>
      </c>
      <c r="T479" s="164">
        <v>48722</v>
      </c>
      <c r="AA479" s="168">
        <v>1380629</v>
      </c>
      <c r="AC479" s="164" t="s">
        <v>4057</v>
      </c>
      <c r="AD479" s="164" t="s">
        <v>4058</v>
      </c>
      <c r="AE479" s="164" t="s">
        <v>4059</v>
      </c>
      <c r="AG479" s="164" t="s">
        <v>67</v>
      </c>
      <c r="AH479" s="164" t="s">
        <v>4060</v>
      </c>
      <c r="AI479" s="164" t="s">
        <v>179</v>
      </c>
      <c r="AJ479" s="164" t="s">
        <v>177</v>
      </c>
      <c r="AK479" s="164" t="e">
        <v>#N/A</v>
      </c>
      <c r="AL479" s="170">
        <v>0</v>
      </c>
      <c r="AM479" s="169">
        <f t="shared" si="16"/>
        <v>0</v>
      </c>
      <c r="AN479" s="169">
        <f t="shared" si="17"/>
        <v>0</v>
      </c>
      <c r="AO479" s="164" t="s">
        <v>69</v>
      </c>
      <c r="AP479" s="164" t="s">
        <v>69</v>
      </c>
      <c r="AQ479" s="164" t="s">
        <v>69</v>
      </c>
      <c r="AR479" s="164">
        <v>0</v>
      </c>
      <c r="AS479" s="164"/>
    </row>
    <row r="480" spans="1:45" ht="15" hidden="1" x14ac:dyDescent="0.2">
      <c r="A480" s="164" t="s">
        <v>3049</v>
      </c>
      <c r="B480" s="164">
        <v>2114</v>
      </c>
      <c r="C480" s="164" t="s">
        <v>88</v>
      </c>
      <c r="D480" s="164">
        <v>100000</v>
      </c>
      <c r="E480" s="164" t="s">
        <v>57</v>
      </c>
      <c r="F480" s="164">
        <v>2114</v>
      </c>
      <c r="G480" s="164" t="s">
        <v>88</v>
      </c>
      <c r="H480" s="164" t="s">
        <v>422</v>
      </c>
      <c r="I480" s="164" t="s">
        <v>60</v>
      </c>
      <c r="J480" s="164" t="s">
        <v>128</v>
      </c>
      <c r="K480" s="164" t="s">
        <v>479</v>
      </c>
      <c r="L480" s="164">
        <v>57234</v>
      </c>
      <c r="M480" s="164" t="s">
        <v>4061</v>
      </c>
      <c r="N480" s="164">
        <v>3</v>
      </c>
      <c r="O480" s="164">
        <v>150790</v>
      </c>
      <c r="P480" s="164">
        <v>41806</v>
      </c>
      <c r="Q480" s="164">
        <v>26871</v>
      </c>
      <c r="R480" s="164">
        <v>5850</v>
      </c>
      <c r="S480" s="164">
        <v>139811</v>
      </c>
      <c r="T480" s="164">
        <v>17720</v>
      </c>
      <c r="AA480" s="168">
        <v>382848</v>
      </c>
      <c r="AC480" s="164" t="s">
        <v>4062</v>
      </c>
      <c r="AD480" s="164" t="s">
        <v>4063</v>
      </c>
      <c r="AE480" s="164" t="s">
        <v>4064</v>
      </c>
      <c r="AG480" s="164" t="s">
        <v>67</v>
      </c>
      <c r="AH480" s="164" t="s">
        <v>4065</v>
      </c>
      <c r="AI480" s="164" t="s">
        <v>179</v>
      </c>
      <c r="AJ480" s="164" t="s">
        <v>177</v>
      </c>
      <c r="AK480" s="164" t="e">
        <v>#N/A</v>
      </c>
      <c r="AL480" s="170">
        <v>0</v>
      </c>
      <c r="AM480" s="169">
        <f t="shared" si="16"/>
        <v>0</v>
      </c>
      <c r="AN480" s="169">
        <f t="shared" si="17"/>
        <v>0</v>
      </c>
      <c r="AO480" s="164" t="s">
        <v>69</v>
      </c>
      <c r="AP480" s="164" t="s">
        <v>69</v>
      </c>
      <c r="AQ480" s="164" t="s">
        <v>69</v>
      </c>
      <c r="AR480" s="164">
        <v>0</v>
      </c>
      <c r="AS480" s="164"/>
    </row>
    <row r="481" spans="1:45" ht="15" hidden="1" x14ac:dyDescent="0.2">
      <c r="A481" s="164" t="s">
        <v>3049</v>
      </c>
      <c r="B481" s="164">
        <v>2114</v>
      </c>
      <c r="C481" s="164" t="s">
        <v>88</v>
      </c>
      <c r="D481" s="164">
        <v>100000</v>
      </c>
      <c r="E481" s="164" t="s">
        <v>57</v>
      </c>
      <c r="F481" s="164">
        <v>2114</v>
      </c>
      <c r="G481" s="164" t="s">
        <v>88</v>
      </c>
      <c r="H481" s="164" t="s">
        <v>329</v>
      </c>
      <c r="I481" s="164" t="s">
        <v>60</v>
      </c>
      <c r="J481" s="164" t="s">
        <v>61</v>
      </c>
      <c r="K481" s="164" t="s">
        <v>479</v>
      </c>
      <c r="L481" s="164">
        <v>57235</v>
      </c>
      <c r="M481" s="164" t="s">
        <v>4066</v>
      </c>
      <c r="N481" s="164">
        <v>12</v>
      </c>
      <c r="O481" s="164">
        <v>644920</v>
      </c>
      <c r="P481" s="164">
        <v>201569</v>
      </c>
      <c r="Q481" s="164">
        <v>108612</v>
      </c>
      <c r="R481" s="164">
        <v>23400</v>
      </c>
      <c r="S481" s="164">
        <v>3767490</v>
      </c>
      <c r="T481" s="164">
        <v>51560</v>
      </c>
      <c r="AA481" s="168">
        <v>4797551</v>
      </c>
      <c r="AB481" s="167">
        <v>800000</v>
      </c>
      <c r="AC481" s="164" t="s">
        <v>4067</v>
      </c>
      <c r="AD481" s="164" t="s">
        <v>4068</v>
      </c>
      <c r="AE481" s="164" t="s">
        <v>4069</v>
      </c>
      <c r="AG481" s="164" t="s">
        <v>67</v>
      </c>
      <c r="AH481" s="164" t="s">
        <v>4070</v>
      </c>
      <c r="AI481" s="164" t="s">
        <v>179</v>
      </c>
      <c r="AJ481" s="164" t="s">
        <v>177</v>
      </c>
      <c r="AK481" s="164" t="e">
        <v>#N/A</v>
      </c>
      <c r="AL481" s="170">
        <v>1</v>
      </c>
      <c r="AM481" s="169">
        <f t="shared" si="16"/>
        <v>4797551</v>
      </c>
      <c r="AN481" s="169">
        <f t="shared" si="17"/>
        <v>800000</v>
      </c>
      <c r="AO481" s="164" t="s">
        <v>895</v>
      </c>
      <c r="AP481" s="164">
        <v>0</v>
      </c>
      <c r="AQ481" s="164" t="s">
        <v>156</v>
      </c>
      <c r="AR481" s="164">
        <v>0</v>
      </c>
      <c r="AS481" s="164"/>
    </row>
    <row r="482" spans="1:45" ht="15" hidden="1" x14ac:dyDescent="0.2">
      <c r="A482" s="164" t="s">
        <v>3049</v>
      </c>
      <c r="B482" s="164">
        <v>2114</v>
      </c>
      <c r="C482" s="164" t="s">
        <v>88</v>
      </c>
      <c r="D482" s="164">
        <v>100000</v>
      </c>
      <c r="E482" s="164" t="s">
        <v>57</v>
      </c>
      <c r="F482" s="164">
        <v>2114</v>
      </c>
      <c r="G482" s="164" t="s">
        <v>88</v>
      </c>
      <c r="H482" s="164" t="s">
        <v>358</v>
      </c>
      <c r="I482" s="164" t="s">
        <v>60</v>
      </c>
      <c r="J482" s="164" t="s">
        <v>128</v>
      </c>
      <c r="K482" s="164" t="s">
        <v>62</v>
      </c>
      <c r="L482" s="164">
        <v>57236</v>
      </c>
      <c r="M482" s="164" t="s">
        <v>4071</v>
      </c>
      <c r="N482" s="164">
        <v>3</v>
      </c>
      <c r="O482" s="164">
        <v>132033</v>
      </c>
      <c r="P482" s="164">
        <v>43761</v>
      </c>
      <c r="Q482" s="164">
        <v>26364</v>
      </c>
      <c r="R482" s="164">
        <v>5850</v>
      </c>
      <c r="S482" s="164">
        <v>243750</v>
      </c>
      <c r="T482" s="164">
        <v>13530</v>
      </c>
      <c r="AA482" s="168">
        <v>465288</v>
      </c>
      <c r="AC482" s="164" t="s">
        <v>4072</v>
      </c>
      <c r="AD482" s="164" t="s">
        <v>4073</v>
      </c>
      <c r="AE482" s="164" t="s">
        <v>4074</v>
      </c>
      <c r="AG482" s="164" t="s">
        <v>67</v>
      </c>
      <c r="AH482" s="164" t="s">
        <v>4075</v>
      </c>
      <c r="AI482" s="164" t="s">
        <v>179</v>
      </c>
      <c r="AJ482" s="164" t="s">
        <v>177</v>
      </c>
      <c r="AK482" s="164" t="e">
        <v>#N/A</v>
      </c>
      <c r="AL482" s="170">
        <v>0</v>
      </c>
      <c r="AM482" s="169">
        <f t="shared" si="16"/>
        <v>0</v>
      </c>
      <c r="AN482" s="169">
        <f t="shared" si="17"/>
        <v>0</v>
      </c>
      <c r="AO482" s="164" t="s">
        <v>69</v>
      </c>
      <c r="AP482" s="164" t="s">
        <v>69</v>
      </c>
      <c r="AQ482" s="164" t="s">
        <v>69</v>
      </c>
      <c r="AR482" s="164">
        <v>0</v>
      </c>
      <c r="AS482" s="164"/>
    </row>
    <row r="483" spans="1:45" ht="15" hidden="1" x14ac:dyDescent="0.2">
      <c r="A483" s="164" t="s">
        <v>3048</v>
      </c>
      <c r="B483" s="164">
        <v>1623</v>
      </c>
      <c r="C483" s="164" t="s">
        <v>1388</v>
      </c>
      <c r="D483" s="164">
        <v>100000</v>
      </c>
      <c r="E483" s="164" t="s">
        <v>57</v>
      </c>
      <c r="F483" s="164">
        <v>1623</v>
      </c>
      <c r="G483" s="164" t="s">
        <v>1388</v>
      </c>
      <c r="H483" s="164" t="s">
        <v>72</v>
      </c>
      <c r="I483" s="164" t="s">
        <v>73</v>
      </c>
      <c r="J483" s="164" t="s">
        <v>61</v>
      </c>
      <c r="K483" s="164" t="s">
        <v>493</v>
      </c>
      <c r="L483" s="164">
        <v>57238</v>
      </c>
      <c r="M483" s="164" t="s">
        <v>1457</v>
      </c>
      <c r="N483" s="164">
        <v>1</v>
      </c>
      <c r="O483" s="164">
        <v>107806</v>
      </c>
      <c r="P483" s="164">
        <v>22949</v>
      </c>
      <c r="Q483" s="164">
        <v>10511</v>
      </c>
      <c r="S483" s="164">
        <v>228</v>
      </c>
      <c r="T483" s="164">
        <v>2100</v>
      </c>
      <c r="AA483" s="164">
        <v>143594</v>
      </c>
      <c r="AB483" s="164"/>
      <c r="AC483" s="164" t="s">
        <v>1458</v>
      </c>
      <c r="AD483" s="164" t="s">
        <v>1459</v>
      </c>
      <c r="AE483" s="164" t="s">
        <v>1460</v>
      </c>
      <c r="AG483" s="164" t="s">
        <v>67</v>
      </c>
      <c r="AH483" s="164" t="s">
        <v>1461</v>
      </c>
      <c r="AI483" s="164" t="s">
        <v>133</v>
      </c>
      <c r="AJ483" s="164" t="s">
        <v>269</v>
      </c>
      <c r="AK483" s="164">
        <v>57238</v>
      </c>
      <c r="AL483" s="170">
        <v>0</v>
      </c>
      <c r="AM483" s="169">
        <f t="shared" si="16"/>
        <v>0</v>
      </c>
      <c r="AN483" s="169">
        <f t="shared" si="17"/>
        <v>0</v>
      </c>
      <c r="AO483" s="164" t="s">
        <v>69</v>
      </c>
      <c r="AP483" s="164" t="s">
        <v>69</v>
      </c>
      <c r="AQ483" s="164" t="s">
        <v>69</v>
      </c>
      <c r="AR483" s="164">
        <v>0</v>
      </c>
      <c r="AS483" s="164"/>
    </row>
    <row r="484" spans="1:45" ht="15" hidden="1" x14ac:dyDescent="0.2">
      <c r="A484" s="164" t="s">
        <v>3048</v>
      </c>
      <c r="B484" s="164">
        <v>1623</v>
      </c>
      <c r="C484" s="164" t="s">
        <v>1388</v>
      </c>
      <c r="D484" s="164">
        <v>100000</v>
      </c>
      <c r="E484" s="164" t="s">
        <v>57</v>
      </c>
      <c r="F484" s="164">
        <v>1623</v>
      </c>
      <c r="G484" s="164" t="s">
        <v>1388</v>
      </c>
      <c r="H484" s="164" t="s">
        <v>126</v>
      </c>
      <c r="I484" s="164" t="s">
        <v>83</v>
      </c>
      <c r="J484" s="164" t="s">
        <v>61</v>
      </c>
      <c r="K484" s="164" t="s">
        <v>83</v>
      </c>
      <c r="L484" s="164">
        <v>57239</v>
      </c>
      <c r="M484" s="164" t="s">
        <v>4076</v>
      </c>
      <c r="N484" s="164">
        <v>1</v>
      </c>
      <c r="O484" s="164">
        <v>67482</v>
      </c>
      <c r="P484" s="164">
        <v>16747</v>
      </c>
      <c r="Q484" s="164">
        <v>9422</v>
      </c>
      <c r="S484" s="164">
        <v>228</v>
      </c>
      <c r="T484" s="164">
        <v>2100</v>
      </c>
      <c r="AA484" s="168">
        <v>95979</v>
      </c>
      <c r="AC484" s="164" t="s">
        <v>4077</v>
      </c>
      <c r="AD484" s="164" t="s">
        <v>4078</v>
      </c>
      <c r="AE484" s="164" t="s">
        <v>4079</v>
      </c>
      <c r="AG484" s="164" t="s">
        <v>67</v>
      </c>
      <c r="AH484" s="164" t="s">
        <v>4080</v>
      </c>
      <c r="AI484" s="164" t="s">
        <v>70</v>
      </c>
      <c r="AJ484" s="164" t="s">
        <v>177</v>
      </c>
      <c r="AK484" s="164" t="e">
        <v>#N/A</v>
      </c>
      <c r="AL484" s="170">
        <v>0</v>
      </c>
      <c r="AM484" s="169">
        <f t="shared" si="16"/>
        <v>0</v>
      </c>
      <c r="AN484" s="169">
        <f t="shared" si="17"/>
        <v>0</v>
      </c>
      <c r="AO484" s="164" t="s">
        <v>69</v>
      </c>
      <c r="AP484" s="164" t="s">
        <v>69</v>
      </c>
      <c r="AQ484" s="164" t="s">
        <v>69</v>
      </c>
      <c r="AR484" s="164">
        <v>0</v>
      </c>
      <c r="AS484" s="164"/>
    </row>
    <row r="485" spans="1:45" ht="15" hidden="1" x14ac:dyDescent="0.2">
      <c r="A485" s="164" t="s">
        <v>3048</v>
      </c>
      <c r="B485" s="164">
        <v>1714</v>
      </c>
      <c r="C485" s="164" t="s">
        <v>3121</v>
      </c>
      <c r="D485" s="164">
        <v>700043</v>
      </c>
      <c r="E485" s="164" t="s">
        <v>1125</v>
      </c>
      <c r="F485" s="164">
        <v>171416</v>
      </c>
      <c r="G485" s="164" t="s">
        <v>1126</v>
      </c>
      <c r="H485" s="164" t="s">
        <v>238</v>
      </c>
      <c r="I485" s="164" t="s">
        <v>83</v>
      </c>
      <c r="J485" s="164" t="s">
        <v>104</v>
      </c>
      <c r="K485" s="164" t="s">
        <v>83</v>
      </c>
      <c r="L485" s="164">
        <v>57240</v>
      </c>
      <c r="M485" s="164" t="s">
        <v>1462</v>
      </c>
      <c r="S485" s="164">
        <v>1181699</v>
      </c>
      <c r="AA485" s="164">
        <v>1181699</v>
      </c>
      <c r="AB485" s="164"/>
      <c r="AC485" s="164" t="s">
        <v>1463</v>
      </c>
      <c r="AD485" s="164" t="s">
        <v>1464</v>
      </c>
      <c r="AE485" s="164" t="s">
        <v>1465</v>
      </c>
      <c r="AG485" s="164" t="s">
        <v>94</v>
      </c>
      <c r="AH485" s="164" t="s">
        <v>69</v>
      </c>
      <c r="AI485" s="164" t="s">
        <v>83</v>
      </c>
      <c r="AJ485" s="164" t="s">
        <v>269</v>
      </c>
      <c r="AK485" s="164">
        <v>57240</v>
      </c>
      <c r="AL485" s="170">
        <v>0</v>
      </c>
      <c r="AM485" s="169">
        <f t="shared" si="16"/>
        <v>0</v>
      </c>
      <c r="AN485" s="169">
        <f t="shared" si="17"/>
        <v>0</v>
      </c>
      <c r="AO485" s="164" t="s">
        <v>69</v>
      </c>
      <c r="AP485" s="164" t="s">
        <v>69</v>
      </c>
      <c r="AQ485" s="164" t="s">
        <v>69</v>
      </c>
      <c r="AR485" s="164">
        <v>0</v>
      </c>
      <c r="AS485" s="164"/>
    </row>
    <row r="486" spans="1:45" ht="15" hidden="1" x14ac:dyDescent="0.2">
      <c r="A486" s="164" t="s">
        <v>3048</v>
      </c>
      <c r="B486" s="164">
        <v>1623</v>
      </c>
      <c r="C486" s="164" t="s">
        <v>1388</v>
      </c>
      <c r="D486" s="164">
        <v>100000</v>
      </c>
      <c r="E486" s="164" t="s">
        <v>57</v>
      </c>
      <c r="F486" s="164">
        <v>1623</v>
      </c>
      <c r="G486" s="164" t="s">
        <v>1388</v>
      </c>
      <c r="H486" s="164" t="s">
        <v>449</v>
      </c>
      <c r="I486" s="164" t="s">
        <v>127</v>
      </c>
      <c r="J486" s="164" t="s">
        <v>104</v>
      </c>
      <c r="K486" s="164" t="s">
        <v>83</v>
      </c>
      <c r="L486" s="164">
        <v>57241</v>
      </c>
      <c r="M486" s="164" t="s">
        <v>4081</v>
      </c>
      <c r="N486" s="164">
        <v>3</v>
      </c>
      <c r="O486" s="164">
        <v>208398</v>
      </c>
      <c r="P486" s="164">
        <v>45606</v>
      </c>
      <c r="Q486" s="164">
        <v>28428</v>
      </c>
      <c r="S486" s="164">
        <v>684</v>
      </c>
      <c r="T486" s="164">
        <v>6300</v>
      </c>
      <c r="AA486" s="168">
        <v>289416</v>
      </c>
      <c r="AB486" s="167">
        <v>62626</v>
      </c>
      <c r="AC486" s="164" t="s">
        <v>4082</v>
      </c>
      <c r="AD486" s="164" t="s">
        <v>4083</v>
      </c>
      <c r="AE486" s="164" t="s">
        <v>4084</v>
      </c>
      <c r="AG486" s="164" t="s">
        <v>67</v>
      </c>
      <c r="AH486" s="164" t="s">
        <v>4085</v>
      </c>
      <c r="AI486" s="164" t="s">
        <v>179</v>
      </c>
      <c r="AJ486" s="164" t="s">
        <v>177</v>
      </c>
      <c r="AK486" s="164" t="e">
        <v>#N/A</v>
      </c>
      <c r="AL486" s="170">
        <v>0</v>
      </c>
      <c r="AM486" s="169">
        <f t="shared" si="16"/>
        <v>0</v>
      </c>
      <c r="AN486" s="169">
        <f t="shared" si="17"/>
        <v>0</v>
      </c>
      <c r="AO486" s="164" t="s">
        <v>69</v>
      </c>
      <c r="AP486" s="164" t="s">
        <v>69</v>
      </c>
      <c r="AQ486" s="164" t="s">
        <v>69</v>
      </c>
      <c r="AR486" s="164">
        <v>0</v>
      </c>
      <c r="AS486" s="164"/>
    </row>
    <row r="487" spans="1:45" ht="15" hidden="1" x14ac:dyDescent="0.2">
      <c r="A487" s="164" t="s">
        <v>3063</v>
      </c>
      <c r="B487" s="164">
        <v>1515</v>
      </c>
      <c r="C487" s="164" t="s">
        <v>116</v>
      </c>
      <c r="D487" s="164">
        <v>720048</v>
      </c>
      <c r="E487" s="164" t="s">
        <v>115</v>
      </c>
      <c r="F487" s="164">
        <v>1515</v>
      </c>
      <c r="G487" s="164" t="s">
        <v>116</v>
      </c>
      <c r="H487" s="164" t="s">
        <v>449</v>
      </c>
      <c r="I487" s="164" t="s">
        <v>83</v>
      </c>
      <c r="J487" s="164" t="s">
        <v>61</v>
      </c>
      <c r="K487" s="164" t="s">
        <v>83</v>
      </c>
      <c r="L487" s="164">
        <v>57242</v>
      </c>
      <c r="M487" s="164" t="s">
        <v>4086</v>
      </c>
      <c r="N487" s="164">
        <v>1</v>
      </c>
      <c r="O487" s="164">
        <v>124847</v>
      </c>
      <c r="P487" s="164">
        <v>21883</v>
      </c>
      <c r="Q487" s="164">
        <v>10970</v>
      </c>
      <c r="S487" s="164">
        <v>500</v>
      </c>
      <c r="T487" s="164">
        <v>2500</v>
      </c>
      <c r="AA487" s="168">
        <v>160700</v>
      </c>
      <c r="AC487" s="164" t="s">
        <v>4087</v>
      </c>
      <c r="AD487" s="164" t="s">
        <v>4088</v>
      </c>
      <c r="AE487" s="164" t="s">
        <v>4089</v>
      </c>
      <c r="AG487" s="164" t="s">
        <v>67</v>
      </c>
      <c r="AH487" s="164" t="s">
        <v>4090</v>
      </c>
      <c r="AI487" s="164" t="s">
        <v>277</v>
      </c>
      <c r="AJ487" s="164" t="s">
        <v>177</v>
      </c>
      <c r="AK487" s="164">
        <v>57242</v>
      </c>
      <c r="AL487" s="170">
        <v>0</v>
      </c>
      <c r="AM487" s="169">
        <f t="shared" si="16"/>
        <v>0</v>
      </c>
      <c r="AN487" s="169">
        <f t="shared" si="17"/>
        <v>0</v>
      </c>
      <c r="AO487" s="164" t="s">
        <v>69</v>
      </c>
      <c r="AP487" s="164" t="s">
        <v>69</v>
      </c>
      <c r="AQ487" s="164" t="s">
        <v>69</v>
      </c>
      <c r="AR487" s="164">
        <v>0</v>
      </c>
      <c r="AS487" s="164"/>
    </row>
    <row r="488" spans="1:45" ht="15" hidden="1" x14ac:dyDescent="0.2">
      <c r="A488" s="164" t="s">
        <v>3063</v>
      </c>
      <c r="B488" s="164">
        <v>1515</v>
      </c>
      <c r="C488" s="164" t="s">
        <v>116</v>
      </c>
      <c r="D488" s="164">
        <v>720048</v>
      </c>
      <c r="E488" s="164" t="s">
        <v>115</v>
      </c>
      <c r="F488" s="164">
        <v>1515</v>
      </c>
      <c r="G488" s="164" t="s">
        <v>116</v>
      </c>
      <c r="H488" s="164" t="s">
        <v>59</v>
      </c>
      <c r="I488" s="164" t="s">
        <v>127</v>
      </c>
      <c r="J488" s="164" t="s">
        <v>61</v>
      </c>
      <c r="K488" s="164" t="s">
        <v>83</v>
      </c>
      <c r="L488" s="164">
        <v>57243</v>
      </c>
      <c r="M488" s="164" t="s">
        <v>1466</v>
      </c>
      <c r="N488" s="164">
        <v>1</v>
      </c>
      <c r="O488" s="164">
        <v>76252</v>
      </c>
      <c r="P488" s="164">
        <v>18367</v>
      </c>
      <c r="Q488" s="164">
        <v>9659</v>
      </c>
      <c r="S488" s="164">
        <v>500</v>
      </c>
      <c r="T488" s="164">
        <v>2500</v>
      </c>
      <c r="AA488" s="164">
        <v>107278</v>
      </c>
      <c r="AB488" s="164">
        <v>79000</v>
      </c>
      <c r="AC488" s="164" t="s">
        <v>1467</v>
      </c>
      <c r="AD488" s="164" t="s">
        <v>1468</v>
      </c>
      <c r="AE488" s="164" t="s">
        <v>1469</v>
      </c>
      <c r="AG488" s="164" t="s">
        <v>67</v>
      </c>
      <c r="AH488" s="164" t="s">
        <v>1470</v>
      </c>
      <c r="AI488" s="164" t="s">
        <v>179</v>
      </c>
      <c r="AJ488" s="164" t="s">
        <v>269</v>
      </c>
      <c r="AK488" s="164">
        <v>57243</v>
      </c>
      <c r="AL488" s="170">
        <v>0</v>
      </c>
      <c r="AM488" s="169">
        <f t="shared" si="16"/>
        <v>0</v>
      </c>
      <c r="AN488" s="169">
        <f t="shared" si="17"/>
        <v>0</v>
      </c>
      <c r="AO488" s="164" t="s">
        <v>69</v>
      </c>
      <c r="AP488" s="164" t="s">
        <v>69</v>
      </c>
      <c r="AQ488" s="164" t="s">
        <v>69</v>
      </c>
      <c r="AR488" s="164">
        <v>0</v>
      </c>
      <c r="AS488" s="164"/>
    </row>
    <row r="489" spans="1:45" ht="15" hidden="1" x14ac:dyDescent="0.2">
      <c r="A489" s="164" t="s">
        <v>3063</v>
      </c>
      <c r="B489" s="164">
        <v>1515</v>
      </c>
      <c r="C489" s="164" t="s">
        <v>116</v>
      </c>
      <c r="D489" s="164">
        <v>720048</v>
      </c>
      <c r="E489" s="164" t="s">
        <v>115</v>
      </c>
      <c r="F489" s="164">
        <v>1515</v>
      </c>
      <c r="G489" s="164" t="s">
        <v>116</v>
      </c>
      <c r="H489" s="164" t="s">
        <v>245</v>
      </c>
      <c r="I489" s="164" t="s">
        <v>60</v>
      </c>
      <c r="J489" s="164" t="s">
        <v>61</v>
      </c>
      <c r="K489" s="164" t="s">
        <v>62</v>
      </c>
      <c r="L489" s="164">
        <v>57244</v>
      </c>
      <c r="M489" s="164" t="s">
        <v>4091</v>
      </c>
      <c r="N489" s="164">
        <v>1</v>
      </c>
      <c r="O489" s="164">
        <v>74725</v>
      </c>
      <c r="P489" s="164">
        <v>15884</v>
      </c>
      <c r="Q489" s="164">
        <v>9617</v>
      </c>
      <c r="S489" s="164">
        <v>500</v>
      </c>
      <c r="T489" s="164">
        <v>2500</v>
      </c>
      <c r="AA489" s="168">
        <v>103226</v>
      </c>
      <c r="AC489" s="164" t="s">
        <v>4092</v>
      </c>
      <c r="AD489" s="164" t="s">
        <v>4093</v>
      </c>
      <c r="AE489" s="164" t="s">
        <v>4094</v>
      </c>
      <c r="AG489" s="164" t="s">
        <v>67</v>
      </c>
      <c r="AH489" s="164" t="s">
        <v>4095</v>
      </c>
      <c r="AI489" s="164" t="s">
        <v>179</v>
      </c>
      <c r="AJ489" s="164" t="s">
        <v>177</v>
      </c>
      <c r="AK489" s="164">
        <v>57244</v>
      </c>
      <c r="AL489" s="170">
        <v>0</v>
      </c>
      <c r="AM489" s="169">
        <f t="shared" si="16"/>
        <v>0</v>
      </c>
      <c r="AN489" s="169">
        <f t="shared" si="17"/>
        <v>0</v>
      </c>
      <c r="AO489" s="164" t="s">
        <v>69</v>
      </c>
      <c r="AP489" s="164" t="s">
        <v>69</v>
      </c>
      <c r="AQ489" s="164" t="s">
        <v>69</v>
      </c>
      <c r="AR489" s="164">
        <v>0</v>
      </c>
      <c r="AS489" s="164"/>
    </row>
    <row r="490" spans="1:45" ht="15" hidden="1" x14ac:dyDescent="0.2">
      <c r="A490" s="164" t="s">
        <v>3063</v>
      </c>
      <c r="B490" s="164">
        <v>1517</v>
      </c>
      <c r="C490" s="164" t="s">
        <v>347</v>
      </c>
      <c r="D490" s="164">
        <v>100000</v>
      </c>
      <c r="E490" s="164" t="s">
        <v>57</v>
      </c>
      <c r="F490" s="164">
        <v>1517</v>
      </c>
      <c r="G490" s="164" t="s">
        <v>347</v>
      </c>
      <c r="H490" s="164" t="s">
        <v>238</v>
      </c>
      <c r="I490" s="164" t="s">
        <v>83</v>
      </c>
      <c r="J490" s="164" t="s">
        <v>134</v>
      </c>
      <c r="K490" s="164" t="s">
        <v>83</v>
      </c>
      <c r="L490" s="164">
        <v>57245</v>
      </c>
      <c r="M490" s="164" t="s">
        <v>1471</v>
      </c>
      <c r="AB490" s="167">
        <v>-84272</v>
      </c>
      <c r="AC490" s="164" t="s">
        <v>1472</v>
      </c>
      <c r="AD490" s="164" t="s">
        <v>1473</v>
      </c>
      <c r="AE490" s="164" t="s">
        <v>1474</v>
      </c>
      <c r="AG490" s="164" t="s">
        <v>94</v>
      </c>
      <c r="AH490" s="164" t="s">
        <v>1475</v>
      </c>
      <c r="AI490" s="164" t="s">
        <v>133</v>
      </c>
      <c r="AJ490" s="164" t="s">
        <v>269</v>
      </c>
      <c r="AK490" s="164">
        <v>57245</v>
      </c>
      <c r="AL490" s="170">
        <v>0</v>
      </c>
      <c r="AM490" s="169">
        <f t="shared" si="16"/>
        <v>0</v>
      </c>
      <c r="AN490" s="169">
        <f t="shared" si="17"/>
        <v>0</v>
      </c>
      <c r="AO490" s="164">
        <v>0</v>
      </c>
      <c r="AP490" s="164">
        <v>0</v>
      </c>
      <c r="AQ490" s="164">
        <v>0</v>
      </c>
      <c r="AR490" s="164">
        <v>0</v>
      </c>
      <c r="AS490" s="164"/>
    </row>
    <row r="491" spans="1:45" ht="15" hidden="1" x14ac:dyDescent="0.2">
      <c r="A491" s="164" t="s">
        <v>3048</v>
      </c>
      <c r="B491" s="164">
        <v>1714</v>
      </c>
      <c r="C491" s="164" t="s">
        <v>3121</v>
      </c>
      <c r="D491" s="164">
        <v>100000</v>
      </c>
      <c r="E491" s="164" t="s">
        <v>57</v>
      </c>
      <c r="F491" s="164">
        <v>171413</v>
      </c>
      <c r="G491" s="164" t="s">
        <v>1403</v>
      </c>
      <c r="H491" s="164" t="s">
        <v>335</v>
      </c>
      <c r="I491" s="164" t="s">
        <v>60</v>
      </c>
      <c r="J491" s="164" t="s">
        <v>61</v>
      </c>
      <c r="K491" s="164" t="s">
        <v>83</v>
      </c>
      <c r="L491" s="164">
        <v>57247</v>
      </c>
      <c r="M491" s="164" t="s">
        <v>4096</v>
      </c>
      <c r="N491" s="164">
        <v>6</v>
      </c>
      <c r="O491" s="164">
        <v>417054</v>
      </c>
      <c r="P491" s="164">
        <v>95130</v>
      </c>
      <c r="Q491" s="164">
        <v>56860</v>
      </c>
      <c r="R491" s="164">
        <v>34000</v>
      </c>
      <c r="S491" s="164">
        <v>540000</v>
      </c>
      <c r="U491" s="164">
        <v>2000</v>
      </c>
      <c r="X491" s="164">
        <v>36000</v>
      </c>
      <c r="AA491" s="168">
        <v>1181044</v>
      </c>
      <c r="AC491" s="164" t="s">
        <v>4097</v>
      </c>
      <c r="AD491" s="164" t="s">
        <v>3773</v>
      </c>
      <c r="AE491" s="164" t="s">
        <v>3774</v>
      </c>
      <c r="AG491" s="164" t="s">
        <v>67</v>
      </c>
      <c r="AH491" s="164" t="s">
        <v>4000</v>
      </c>
      <c r="AI491" s="164" t="s">
        <v>70</v>
      </c>
      <c r="AJ491" s="164" t="s">
        <v>177</v>
      </c>
      <c r="AK491" s="164" t="e">
        <v>#N/A</v>
      </c>
      <c r="AL491" s="170">
        <v>1</v>
      </c>
      <c r="AM491" s="169">
        <f t="shared" si="16"/>
        <v>1181044</v>
      </c>
      <c r="AN491" s="169">
        <f t="shared" si="17"/>
        <v>0</v>
      </c>
      <c r="AO491" s="164" t="s">
        <v>79</v>
      </c>
      <c r="AP491" s="164">
        <v>3.5</v>
      </c>
      <c r="AQ491" s="164" t="s">
        <v>81</v>
      </c>
      <c r="AR491" s="164">
        <v>0</v>
      </c>
      <c r="AS491" s="164"/>
    </row>
    <row r="492" spans="1:45" ht="15" hidden="1" x14ac:dyDescent="0.2">
      <c r="A492" s="164" t="s">
        <v>3048</v>
      </c>
      <c r="B492" s="164">
        <v>1623</v>
      </c>
      <c r="C492" s="164" t="s">
        <v>1388</v>
      </c>
      <c r="D492" s="164">
        <v>100000</v>
      </c>
      <c r="E492" s="164" t="s">
        <v>57</v>
      </c>
      <c r="F492" s="164">
        <v>1623</v>
      </c>
      <c r="G492" s="164" t="s">
        <v>1388</v>
      </c>
      <c r="H492" s="164" t="s">
        <v>59</v>
      </c>
      <c r="I492" s="164" t="s">
        <v>83</v>
      </c>
      <c r="J492" s="164" t="s">
        <v>134</v>
      </c>
      <c r="K492" s="164" t="s">
        <v>83</v>
      </c>
      <c r="L492" s="164">
        <v>57248</v>
      </c>
      <c r="M492" s="164" t="s">
        <v>1476</v>
      </c>
      <c r="AB492" s="167">
        <v>-1273363</v>
      </c>
      <c r="AC492" s="164" t="s">
        <v>1477</v>
      </c>
      <c r="AD492" s="164" t="s">
        <v>1478</v>
      </c>
      <c r="AE492" s="164" t="s">
        <v>1479</v>
      </c>
      <c r="AG492" s="164" t="s">
        <v>94</v>
      </c>
      <c r="AH492" s="164" t="s">
        <v>352</v>
      </c>
      <c r="AI492" s="164" t="s">
        <v>83</v>
      </c>
      <c r="AJ492" s="164" t="s">
        <v>269</v>
      </c>
      <c r="AK492" s="164">
        <v>57248</v>
      </c>
      <c r="AL492" s="170">
        <v>0</v>
      </c>
      <c r="AM492" s="169">
        <f t="shared" si="16"/>
        <v>0</v>
      </c>
      <c r="AN492" s="169">
        <f t="shared" si="17"/>
        <v>0</v>
      </c>
      <c r="AO492" s="164">
        <v>0</v>
      </c>
      <c r="AP492" s="164">
        <v>0</v>
      </c>
      <c r="AQ492" s="164">
        <v>0</v>
      </c>
      <c r="AR492" s="164">
        <v>0</v>
      </c>
      <c r="AS492" s="164"/>
    </row>
    <row r="493" spans="1:45" ht="15" hidden="1" x14ac:dyDescent="0.2">
      <c r="A493" s="164" t="s">
        <v>3048</v>
      </c>
      <c r="B493" s="164">
        <v>1714</v>
      </c>
      <c r="C493" s="164" t="s">
        <v>3121</v>
      </c>
      <c r="D493" s="164">
        <v>100000</v>
      </c>
      <c r="E493" s="164" t="s">
        <v>57</v>
      </c>
      <c r="F493" s="164">
        <v>171413</v>
      </c>
      <c r="G493" s="164" t="s">
        <v>1403</v>
      </c>
      <c r="H493" s="164" t="s">
        <v>103</v>
      </c>
      <c r="I493" s="164" t="s">
        <v>60</v>
      </c>
      <c r="J493" s="164" t="s">
        <v>1249</v>
      </c>
      <c r="K493" s="164" t="s">
        <v>83</v>
      </c>
      <c r="L493" s="164">
        <v>57249</v>
      </c>
      <c r="M493" s="164" t="s">
        <v>1480</v>
      </c>
      <c r="S493" s="164">
        <v>125000</v>
      </c>
      <c r="AA493" s="164">
        <v>125000</v>
      </c>
      <c r="AB493" s="164"/>
      <c r="AC493" s="164" t="s">
        <v>1481</v>
      </c>
      <c r="AD493" s="164" t="s">
        <v>1482</v>
      </c>
      <c r="AE493" s="164" t="s">
        <v>1483</v>
      </c>
      <c r="AG493" s="164" t="s">
        <v>67</v>
      </c>
      <c r="AH493" s="164" t="s">
        <v>1356</v>
      </c>
      <c r="AI493" s="164" t="s">
        <v>70</v>
      </c>
      <c r="AJ493" s="164" t="s">
        <v>269</v>
      </c>
      <c r="AK493" s="164">
        <v>57249</v>
      </c>
      <c r="AL493" s="170">
        <v>1</v>
      </c>
      <c r="AM493" s="169">
        <f t="shared" si="16"/>
        <v>125000</v>
      </c>
      <c r="AN493" s="169">
        <f t="shared" si="17"/>
        <v>0</v>
      </c>
      <c r="AO493" s="164" t="s">
        <v>79</v>
      </c>
      <c r="AP493" s="164" t="s">
        <v>1255</v>
      </c>
      <c r="AQ493" s="164" t="s">
        <v>81</v>
      </c>
      <c r="AR493" s="164">
        <v>0</v>
      </c>
      <c r="AS493" s="164"/>
    </row>
    <row r="494" spans="1:45" ht="15" hidden="1" x14ac:dyDescent="0.2">
      <c r="A494" s="164" t="s">
        <v>3048</v>
      </c>
      <c r="B494" s="164">
        <v>1714</v>
      </c>
      <c r="C494" s="164" t="s">
        <v>3121</v>
      </c>
      <c r="D494" s="164">
        <v>100000</v>
      </c>
      <c r="E494" s="164" t="s">
        <v>57</v>
      </c>
      <c r="F494" s="164">
        <v>171413</v>
      </c>
      <c r="G494" s="164" t="s">
        <v>1403</v>
      </c>
      <c r="H494" s="164" t="s">
        <v>103</v>
      </c>
      <c r="I494" s="164" t="s">
        <v>60</v>
      </c>
      <c r="J494" s="164" t="s">
        <v>1249</v>
      </c>
      <c r="K494" s="164" t="s">
        <v>83</v>
      </c>
      <c r="L494" s="164">
        <v>57250</v>
      </c>
      <c r="M494" s="164" t="s">
        <v>1484</v>
      </c>
      <c r="S494" s="164">
        <v>125000</v>
      </c>
      <c r="AA494" s="164">
        <v>125000</v>
      </c>
      <c r="AB494" s="164"/>
      <c r="AC494" s="164" t="s">
        <v>1485</v>
      </c>
      <c r="AD494" s="164" t="s">
        <v>1486</v>
      </c>
      <c r="AE494" s="164" t="s">
        <v>1487</v>
      </c>
      <c r="AG494" s="164" t="s">
        <v>67</v>
      </c>
      <c r="AH494" s="164" t="s">
        <v>1356</v>
      </c>
      <c r="AI494" s="164" t="s">
        <v>70</v>
      </c>
      <c r="AJ494" s="164" t="s">
        <v>269</v>
      </c>
      <c r="AK494" s="164">
        <v>57250</v>
      </c>
      <c r="AL494" s="170">
        <v>1</v>
      </c>
      <c r="AM494" s="169">
        <f t="shared" si="16"/>
        <v>125000</v>
      </c>
      <c r="AN494" s="169">
        <f t="shared" si="17"/>
        <v>0</v>
      </c>
      <c r="AO494" s="164" t="s">
        <v>79</v>
      </c>
      <c r="AP494" s="164" t="s">
        <v>1255</v>
      </c>
      <c r="AQ494" s="164" t="s">
        <v>81</v>
      </c>
      <c r="AR494" s="164">
        <v>0</v>
      </c>
      <c r="AS494" s="164"/>
    </row>
    <row r="495" spans="1:45" ht="15" hidden="1" x14ac:dyDescent="0.2">
      <c r="A495" s="164" t="s">
        <v>3048</v>
      </c>
      <c r="B495" s="164">
        <v>1714</v>
      </c>
      <c r="C495" s="164" t="s">
        <v>3121</v>
      </c>
      <c r="D495" s="164">
        <v>700043</v>
      </c>
      <c r="E495" s="164" t="s">
        <v>1125</v>
      </c>
      <c r="F495" s="164">
        <v>171416</v>
      </c>
      <c r="G495" s="164" t="s">
        <v>1126</v>
      </c>
      <c r="H495" s="164" t="s">
        <v>72</v>
      </c>
      <c r="I495" s="164" t="s">
        <v>83</v>
      </c>
      <c r="J495" s="164" t="s">
        <v>61</v>
      </c>
      <c r="K495" s="164" t="s">
        <v>83</v>
      </c>
      <c r="L495" s="164">
        <v>57251</v>
      </c>
      <c r="M495" s="164" t="s">
        <v>1488</v>
      </c>
      <c r="S495" s="164">
        <v>23000</v>
      </c>
      <c r="X495" s="164">
        <v>87000</v>
      </c>
      <c r="AA495" s="164">
        <v>110000</v>
      </c>
      <c r="AB495" s="164"/>
      <c r="AC495" s="164" t="s">
        <v>1489</v>
      </c>
      <c r="AD495" s="164" t="s">
        <v>1490</v>
      </c>
      <c r="AE495" s="164" t="s">
        <v>1491</v>
      </c>
      <c r="AG495" s="164" t="s">
        <v>67</v>
      </c>
      <c r="AH495" s="164" t="s">
        <v>1492</v>
      </c>
      <c r="AI495" s="164" t="s">
        <v>70</v>
      </c>
      <c r="AJ495" s="164" t="s">
        <v>269</v>
      </c>
      <c r="AK495" s="164">
        <v>57251</v>
      </c>
      <c r="AL495" s="170">
        <v>0</v>
      </c>
      <c r="AM495" s="169">
        <f t="shared" si="16"/>
        <v>0</v>
      </c>
      <c r="AN495" s="169">
        <f t="shared" si="17"/>
        <v>0</v>
      </c>
      <c r="AO495" s="164" t="s">
        <v>69</v>
      </c>
      <c r="AP495" s="164" t="s">
        <v>69</v>
      </c>
      <c r="AQ495" s="164" t="s">
        <v>69</v>
      </c>
      <c r="AR495" s="164">
        <v>0</v>
      </c>
      <c r="AS495" s="164"/>
    </row>
    <row r="496" spans="1:45" ht="15" hidden="1" x14ac:dyDescent="0.2">
      <c r="A496" s="164" t="s">
        <v>3048</v>
      </c>
      <c r="B496" s="164">
        <v>1413</v>
      </c>
      <c r="C496" s="164" t="s">
        <v>2972</v>
      </c>
      <c r="D496" s="164">
        <v>200214</v>
      </c>
      <c r="E496" s="164" t="s">
        <v>1493</v>
      </c>
      <c r="F496" s="164">
        <v>1413</v>
      </c>
      <c r="G496" s="164" t="s">
        <v>1282</v>
      </c>
      <c r="H496" s="164" t="s">
        <v>103</v>
      </c>
      <c r="I496" s="164" t="s">
        <v>83</v>
      </c>
      <c r="J496" s="164" t="s">
        <v>84</v>
      </c>
      <c r="K496" s="164" t="s">
        <v>83</v>
      </c>
      <c r="L496" s="164">
        <v>57252</v>
      </c>
      <c r="M496" s="164" t="s">
        <v>1494</v>
      </c>
      <c r="AB496" s="167">
        <v>150000</v>
      </c>
      <c r="AC496" s="164" t="s">
        <v>1495</v>
      </c>
      <c r="AD496" s="164" t="s">
        <v>1496</v>
      </c>
      <c r="AE496" s="164" t="s">
        <v>1497</v>
      </c>
      <c r="AG496" s="164" t="s">
        <v>67</v>
      </c>
      <c r="AH496" s="164" t="s">
        <v>1498</v>
      </c>
      <c r="AI496" s="164" t="s">
        <v>70</v>
      </c>
      <c r="AJ496" s="164" t="s">
        <v>269</v>
      </c>
      <c r="AK496" s="164">
        <v>57252</v>
      </c>
      <c r="AL496" s="170">
        <v>0</v>
      </c>
      <c r="AM496" s="169">
        <f t="shared" si="16"/>
        <v>0</v>
      </c>
      <c r="AN496" s="169">
        <f t="shared" si="17"/>
        <v>0</v>
      </c>
      <c r="AO496" s="164">
        <v>0</v>
      </c>
      <c r="AP496" s="164">
        <v>0</v>
      </c>
      <c r="AQ496" s="164">
        <v>0</v>
      </c>
      <c r="AR496" s="164">
        <v>0</v>
      </c>
      <c r="AS496" s="164"/>
    </row>
    <row r="497" spans="1:45" ht="15" hidden="1" x14ac:dyDescent="0.2">
      <c r="A497" s="164" t="s">
        <v>3048</v>
      </c>
      <c r="B497" s="164">
        <v>1714</v>
      </c>
      <c r="C497" s="164" t="s">
        <v>3121</v>
      </c>
      <c r="D497" s="164">
        <v>700043</v>
      </c>
      <c r="E497" s="164" t="s">
        <v>1125</v>
      </c>
      <c r="F497" s="164">
        <v>171416</v>
      </c>
      <c r="G497" s="164" t="s">
        <v>1126</v>
      </c>
      <c r="H497" s="164" t="s">
        <v>126</v>
      </c>
      <c r="I497" s="164" t="s">
        <v>83</v>
      </c>
      <c r="J497" s="164" t="s">
        <v>61</v>
      </c>
      <c r="K497" s="164" t="s">
        <v>83</v>
      </c>
      <c r="L497" s="164">
        <v>57253</v>
      </c>
      <c r="M497" s="164" t="s">
        <v>1499</v>
      </c>
      <c r="R497" s="164">
        <v>40000</v>
      </c>
      <c r="AA497" s="164">
        <v>40000</v>
      </c>
      <c r="AB497" s="164"/>
      <c r="AC497" s="164" t="s">
        <v>1500</v>
      </c>
      <c r="AD497" s="164" t="s">
        <v>1501</v>
      </c>
      <c r="AE497" s="164" t="s">
        <v>1502</v>
      </c>
      <c r="AG497" s="164" t="s">
        <v>94</v>
      </c>
      <c r="AH497" s="164" t="s">
        <v>69</v>
      </c>
      <c r="AI497" s="164" t="s">
        <v>83</v>
      </c>
      <c r="AJ497" s="164" t="s">
        <v>269</v>
      </c>
      <c r="AK497" s="164">
        <v>57253</v>
      </c>
      <c r="AL497" s="170">
        <v>0</v>
      </c>
      <c r="AM497" s="169">
        <f t="shared" si="16"/>
        <v>0</v>
      </c>
      <c r="AN497" s="169">
        <f t="shared" si="17"/>
        <v>0</v>
      </c>
      <c r="AO497" s="164" t="s">
        <v>69</v>
      </c>
      <c r="AP497" s="164" t="s">
        <v>69</v>
      </c>
      <c r="AQ497" s="164" t="s">
        <v>69</v>
      </c>
      <c r="AR497" s="164">
        <v>0</v>
      </c>
      <c r="AS497" s="164"/>
    </row>
    <row r="498" spans="1:45" ht="15" hidden="1" x14ac:dyDescent="0.2">
      <c r="A498" s="164" t="s">
        <v>3048</v>
      </c>
      <c r="B498" s="164">
        <v>1714</v>
      </c>
      <c r="C498" s="164" t="s">
        <v>3121</v>
      </c>
      <c r="D498" s="164">
        <v>700043</v>
      </c>
      <c r="E498" s="164" t="s">
        <v>1125</v>
      </c>
      <c r="F498" s="164">
        <v>171416</v>
      </c>
      <c r="G498" s="164" t="s">
        <v>1126</v>
      </c>
      <c r="H498" s="164" t="s">
        <v>449</v>
      </c>
      <c r="I498" s="164" t="s">
        <v>83</v>
      </c>
      <c r="J498" s="164" t="s">
        <v>61</v>
      </c>
      <c r="K498" s="164" t="s">
        <v>83</v>
      </c>
      <c r="L498" s="164">
        <v>57254</v>
      </c>
      <c r="M498" s="164" t="s">
        <v>1503</v>
      </c>
      <c r="S498" s="164">
        <v>25000</v>
      </c>
      <c r="AA498" s="164">
        <v>25000</v>
      </c>
      <c r="AB498" s="164"/>
      <c r="AC498" s="164" t="s">
        <v>1504</v>
      </c>
      <c r="AD498" s="164" t="s">
        <v>1505</v>
      </c>
      <c r="AE498" s="164" t="s">
        <v>1506</v>
      </c>
      <c r="AG498" s="164" t="s">
        <v>94</v>
      </c>
      <c r="AH498" s="164" t="s">
        <v>69</v>
      </c>
      <c r="AI498" s="164" t="s">
        <v>83</v>
      </c>
      <c r="AJ498" s="164" t="s">
        <v>269</v>
      </c>
      <c r="AK498" s="164">
        <v>57254</v>
      </c>
      <c r="AL498" s="170">
        <v>0</v>
      </c>
      <c r="AM498" s="169">
        <f t="shared" si="16"/>
        <v>0</v>
      </c>
      <c r="AN498" s="169">
        <f t="shared" si="17"/>
        <v>0</v>
      </c>
      <c r="AO498" s="164" t="s">
        <v>69</v>
      </c>
      <c r="AP498" s="164" t="s">
        <v>69</v>
      </c>
      <c r="AQ498" s="164" t="s">
        <v>69</v>
      </c>
      <c r="AR498" s="164">
        <v>0</v>
      </c>
      <c r="AS498" s="164"/>
    </row>
    <row r="499" spans="1:45" ht="15" hidden="1" x14ac:dyDescent="0.2">
      <c r="A499" s="164" t="s">
        <v>3048</v>
      </c>
      <c r="B499" s="164">
        <v>1714</v>
      </c>
      <c r="C499" s="164" t="s">
        <v>3121</v>
      </c>
      <c r="D499" s="164">
        <v>700043</v>
      </c>
      <c r="E499" s="164" t="s">
        <v>1125</v>
      </c>
      <c r="F499" s="164">
        <v>171416</v>
      </c>
      <c r="G499" s="164" t="s">
        <v>1126</v>
      </c>
      <c r="H499" s="164" t="s">
        <v>59</v>
      </c>
      <c r="I499" s="164" t="s">
        <v>83</v>
      </c>
      <c r="J499" s="164" t="s">
        <v>61</v>
      </c>
      <c r="K499" s="164" t="s">
        <v>284</v>
      </c>
      <c r="L499" s="164">
        <v>57255</v>
      </c>
      <c r="M499" s="164" t="s">
        <v>1507</v>
      </c>
      <c r="T499" s="164">
        <v>15000</v>
      </c>
      <c r="AA499" s="164">
        <v>15000</v>
      </c>
      <c r="AB499" s="164"/>
      <c r="AC499" s="164" t="s">
        <v>1508</v>
      </c>
      <c r="AD499" s="164" t="s">
        <v>1509</v>
      </c>
      <c r="AE499" s="164" t="s">
        <v>1510</v>
      </c>
      <c r="AG499" s="164" t="s">
        <v>94</v>
      </c>
      <c r="AH499" s="164" t="s">
        <v>69</v>
      </c>
      <c r="AI499" s="164" t="s">
        <v>83</v>
      </c>
      <c r="AJ499" s="164" t="s">
        <v>269</v>
      </c>
      <c r="AK499" s="164">
        <v>57255</v>
      </c>
      <c r="AL499" s="170">
        <v>0</v>
      </c>
      <c r="AM499" s="169">
        <f t="shared" si="16"/>
        <v>0</v>
      </c>
      <c r="AN499" s="169">
        <f t="shared" si="17"/>
        <v>0</v>
      </c>
      <c r="AO499" s="164" t="s">
        <v>69</v>
      </c>
      <c r="AP499" s="164" t="s">
        <v>69</v>
      </c>
      <c r="AQ499" s="164" t="s">
        <v>69</v>
      </c>
      <c r="AR499" s="164">
        <v>0</v>
      </c>
      <c r="AS499" s="164"/>
    </row>
    <row r="500" spans="1:45" ht="15" hidden="1" x14ac:dyDescent="0.2">
      <c r="A500" s="164" t="s">
        <v>3048</v>
      </c>
      <c r="B500" s="164">
        <v>1714</v>
      </c>
      <c r="C500" s="164" t="s">
        <v>3121</v>
      </c>
      <c r="D500" s="164">
        <v>700043</v>
      </c>
      <c r="E500" s="164" t="s">
        <v>1125</v>
      </c>
      <c r="F500" s="164">
        <v>171416</v>
      </c>
      <c r="G500" s="164" t="s">
        <v>1126</v>
      </c>
      <c r="H500" s="164" t="s">
        <v>245</v>
      </c>
      <c r="I500" s="164" t="s">
        <v>60</v>
      </c>
      <c r="J500" s="164" t="s">
        <v>83</v>
      </c>
      <c r="K500" s="164" t="s">
        <v>83</v>
      </c>
      <c r="L500" s="164">
        <v>57256</v>
      </c>
      <c r="M500" s="164" t="s">
        <v>1511</v>
      </c>
      <c r="R500" s="164">
        <v>35000</v>
      </c>
      <c r="AA500" s="164">
        <v>35000</v>
      </c>
      <c r="AB500" s="164"/>
      <c r="AC500" s="164" t="s">
        <v>1512</v>
      </c>
      <c r="AD500" s="164" t="s">
        <v>1513</v>
      </c>
      <c r="AE500" s="164" t="s">
        <v>1514</v>
      </c>
      <c r="AG500" s="164" t="s">
        <v>67</v>
      </c>
      <c r="AH500" s="164" t="s">
        <v>1515</v>
      </c>
      <c r="AI500" s="164" t="s">
        <v>179</v>
      </c>
      <c r="AJ500" s="164" t="s">
        <v>269</v>
      </c>
      <c r="AK500" s="164">
        <v>57256</v>
      </c>
      <c r="AL500" s="170">
        <v>0</v>
      </c>
      <c r="AM500" s="169">
        <f t="shared" si="16"/>
        <v>0</v>
      </c>
      <c r="AN500" s="169">
        <f t="shared" si="17"/>
        <v>0</v>
      </c>
      <c r="AO500" s="164" t="s">
        <v>69</v>
      </c>
      <c r="AP500" s="164" t="s">
        <v>69</v>
      </c>
      <c r="AQ500" s="164" t="s">
        <v>69</v>
      </c>
      <c r="AR500" s="164">
        <v>0</v>
      </c>
      <c r="AS500" s="164"/>
    </row>
    <row r="501" spans="1:45" ht="15" hidden="1" x14ac:dyDescent="0.2">
      <c r="A501" s="164" t="s">
        <v>3048</v>
      </c>
      <c r="B501" s="164">
        <v>1714</v>
      </c>
      <c r="C501" s="164" t="s">
        <v>3121</v>
      </c>
      <c r="D501" s="164">
        <v>700043</v>
      </c>
      <c r="E501" s="164" t="s">
        <v>1125</v>
      </c>
      <c r="F501" s="164">
        <v>171416</v>
      </c>
      <c r="G501" s="164" t="s">
        <v>1126</v>
      </c>
      <c r="H501" s="164" t="s">
        <v>335</v>
      </c>
      <c r="I501" s="164" t="s">
        <v>83</v>
      </c>
      <c r="J501" s="164" t="s">
        <v>89</v>
      </c>
      <c r="K501" s="164" t="s">
        <v>83</v>
      </c>
      <c r="L501" s="164">
        <v>57257</v>
      </c>
      <c r="M501" s="164" t="s">
        <v>1516</v>
      </c>
      <c r="AB501" s="167">
        <v>1310000</v>
      </c>
      <c r="AC501" s="164" t="s">
        <v>1517</v>
      </c>
      <c r="AD501" s="164" t="s">
        <v>1518</v>
      </c>
      <c r="AE501" s="164" t="s">
        <v>1519</v>
      </c>
      <c r="AG501" s="164" t="s">
        <v>94</v>
      </c>
      <c r="AH501" s="164" t="s">
        <v>69</v>
      </c>
      <c r="AI501" s="164" t="s">
        <v>83</v>
      </c>
      <c r="AJ501" s="164" t="s">
        <v>269</v>
      </c>
      <c r="AK501" s="164">
        <v>57257</v>
      </c>
      <c r="AL501" s="170">
        <v>0</v>
      </c>
      <c r="AM501" s="169">
        <f t="shared" si="16"/>
        <v>0</v>
      </c>
      <c r="AN501" s="169">
        <f t="shared" si="17"/>
        <v>0</v>
      </c>
      <c r="AO501" s="164">
        <v>0</v>
      </c>
      <c r="AP501" s="164">
        <v>0</v>
      </c>
      <c r="AQ501" s="164">
        <v>0</v>
      </c>
      <c r="AR501" s="164">
        <v>0</v>
      </c>
      <c r="AS501" s="164"/>
    </row>
    <row r="502" spans="1:45" ht="15" hidden="1" x14ac:dyDescent="0.2">
      <c r="A502" s="164" t="s">
        <v>3048</v>
      </c>
      <c r="B502" s="164">
        <v>1714</v>
      </c>
      <c r="C502" s="164" t="s">
        <v>3121</v>
      </c>
      <c r="D502" s="164">
        <v>700043</v>
      </c>
      <c r="E502" s="164" t="s">
        <v>1125</v>
      </c>
      <c r="F502" s="164">
        <v>171416</v>
      </c>
      <c r="G502" s="164" t="s">
        <v>1126</v>
      </c>
      <c r="H502" s="164" t="s">
        <v>465</v>
      </c>
      <c r="I502" s="164" t="s">
        <v>83</v>
      </c>
      <c r="J502" s="164" t="s">
        <v>239</v>
      </c>
      <c r="K502" s="164" t="s">
        <v>83</v>
      </c>
      <c r="L502" s="164">
        <v>57258</v>
      </c>
      <c r="M502" s="164" t="s">
        <v>1520</v>
      </c>
      <c r="N502" s="164">
        <v>7.17</v>
      </c>
      <c r="O502" s="164">
        <v>328343</v>
      </c>
      <c r="P502" s="164">
        <v>5821</v>
      </c>
      <c r="Q502" s="164">
        <v>24461</v>
      </c>
      <c r="AA502" s="168">
        <v>358625</v>
      </c>
      <c r="AC502" s="164" t="s">
        <v>1521</v>
      </c>
      <c r="AD502" s="164" t="s">
        <v>1529</v>
      </c>
      <c r="AE502" s="164" t="s">
        <v>431</v>
      </c>
      <c r="AG502" s="164" t="s">
        <v>94</v>
      </c>
      <c r="AH502" s="164" t="s">
        <v>69</v>
      </c>
      <c r="AI502" s="164" t="s">
        <v>83</v>
      </c>
      <c r="AJ502" s="164" t="s">
        <v>269</v>
      </c>
      <c r="AK502" s="164">
        <v>57258</v>
      </c>
      <c r="AL502" s="170">
        <v>0</v>
      </c>
      <c r="AM502" s="169">
        <f t="shared" si="16"/>
        <v>0</v>
      </c>
      <c r="AN502" s="169">
        <f t="shared" si="17"/>
        <v>0</v>
      </c>
      <c r="AO502" s="164">
        <v>0</v>
      </c>
      <c r="AP502" s="164">
        <v>0</v>
      </c>
      <c r="AQ502" s="164">
        <v>0</v>
      </c>
      <c r="AR502" s="164">
        <v>0</v>
      </c>
      <c r="AS502" s="164"/>
    </row>
    <row r="503" spans="1:45" ht="15" hidden="1" x14ac:dyDescent="0.2">
      <c r="A503" s="164" t="s">
        <v>3048</v>
      </c>
      <c r="B503" s="164">
        <v>1714</v>
      </c>
      <c r="C503" s="164" t="s">
        <v>3121</v>
      </c>
      <c r="D503" s="164">
        <v>100000</v>
      </c>
      <c r="E503" s="164" t="s">
        <v>57</v>
      </c>
      <c r="F503" s="164">
        <v>171413</v>
      </c>
      <c r="G503" s="164" t="s">
        <v>1403</v>
      </c>
      <c r="H503" s="164" t="s">
        <v>103</v>
      </c>
      <c r="I503" s="164" t="s">
        <v>60</v>
      </c>
      <c r="J503" s="164" t="s">
        <v>1249</v>
      </c>
      <c r="K503" s="164" t="s">
        <v>83</v>
      </c>
      <c r="L503" s="164">
        <v>57259</v>
      </c>
      <c r="M503" s="164" t="s">
        <v>1522</v>
      </c>
      <c r="N503" s="164">
        <v>3.5</v>
      </c>
      <c r="O503" s="164">
        <v>161741</v>
      </c>
      <c r="P503" s="164">
        <v>53630</v>
      </c>
      <c r="Q503" s="164">
        <v>30967</v>
      </c>
      <c r="R503" s="164">
        <v>31433</v>
      </c>
      <c r="S503" s="164">
        <v>329792</v>
      </c>
      <c r="U503" s="164">
        <v>82867</v>
      </c>
      <c r="AA503" s="164">
        <v>690430</v>
      </c>
      <c r="AB503" s="164"/>
      <c r="AC503" s="164" t="s">
        <v>1523</v>
      </c>
      <c r="AD503" s="164" t="s">
        <v>1524</v>
      </c>
      <c r="AE503" s="164" t="s">
        <v>1525</v>
      </c>
      <c r="AG503" s="164" t="s">
        <v>67</v>
      </c>
      <c r="AH503" s="164" t="s">
        <v>1526</v>
      </c>
      <c r="AI503" s="164" t="s">
        <v>70</v>
      </c>
      <c r="AJ503" s="164" t="s">
        <v>269</v>
      </c>
      <c r="AK503" s="164">
        <v>57259</v>
      </c>
      <c r="AL503" s="170">
        <v>1</v>
      </c>
      <c r="AM503" s="169">
        <f t="shared" si="16"/>
        <v>690430</v>
      </c>
      <c r="AN503" s="169">
        <f t="shared" si="17"/>
        <v>0</v>
      </c>
      <c r="AO503" s="164" t="s">
        <v>79</v>
      </c>
      <c r="AP503" s="164" t="s">
        <v>1255</v>
      </c>
      <c r="AQ503" s="164" t="s">
        <v>81</v>
      </c>
      <c r="AR503" s="164">
        <v>0</v>
      </c>
      <c r="AS503" s="164"/>
    </row>
    <row r="504" spans="1:45" ht="15" hidden="1" x14ac:dyDescent="0.2">
      <c r="A504" s="164" t="s">
        <v>3048</v>
      </c>
      <c r="B504" s="164">
        <v>1714</v>
      </c>
      <c r="C504" s="164" t="s">
        <v>3121</v>
      </c>
      <c r="D504" s="164">
        <v>100000</v>
      </c>
      <c r="E504" s="164" t="s">
        <v>57</v>
      </c>
      <c r="F504" s="164">
        <v>171413</v>
      </c>
      <c r="G504" s="164" t="s">
        <v>1403</v>
      </c>
      <c r="H504" s="164" t="s">
        <v>103</v>
      </c>
      <c r="I504" s="164" t="s">
        <v>60</v>
      </c>
      <c r="J504" s="164" t="s">
        <v>1249</v>
      </c>
      <c r="K504" s="164" t="s">
        <v>83</v>
      </c>
      <c r="L504" s="164">
        <v>57260</v>
      </c>
      <c r="M504" s="164" t="s">
        <v>1527</v>
      </c>
      <c r="N504" s="164">
        <v>5</v>
      </c>
      <c r="O504" s="164">
        <v>222484</v>
      </c>
      <c r="P504" s="164">
        <v>56918</v>
      </c>
      <c r="Q504" s="164">
        <v>38075</v>
      </c>
      <c r="R504" s="164">
        <v>13500</v>
      </c>
      <c r="S504" s="164">
        <v>6500</v>
      </c>
      <c r="U504" s="164">
        <v>30000</v>
      </c>
      <c r="AA504" s="164">
        <v>367477</v>
      </c>
      <c r="AB504" s="164">
        <v>8750</v>
      </c>
      <c r="AC504" s="164" t="s">
        <v>1528</v>
      </c>
      <c r="AD504" s="164" t="s">
        <v>1529</v>
      </c>
      <c r="AE504" s="164" t="s">
        <v>1530</v>
      </c>
      <c r="AG504" s="164" t="s">
        <v>67</v>
      </c>
      <c r="AH504" s="164" t="s">
        <v>1531</v>
      </c>
      <c r="AI504" s="164" t="s">
        <v>70</v>
      </c>
      <c r="AJ504" s="164" t="s">
        <v>269</v>
      </c>
      <c r="AK504" s="164">
        <v>57260</v>
      </c>
      <c r="AL504" s="170">
        <v>0</v>
      </c>
      <c r="AM504" s="169">
        <f t="shared" si="16"/>
        <v>0</v>
      </c>
      <c r="AN504" s="169">
        <f t="shared" si="17"/>
        <v>0</v>
      </c>
      <c r="AO504" s="164" t="s">
        <v>69</v>
      </c>
      <c r="AP504" s="164" t="s">
        <v>69</v>
      </c>
      <c r="AQ504" s="164" t="s">
        <v>69</v>
      </c>
      <c r="AR504" s="164">
        <v>0</v>
      </c>
      <c r="AS504" s="164"/>
    </row>
    <row r="505" spans="1:45" ht="15" hidden="1" x14ac:dyDescent="0.2">
      <c r="A505" s="164" t="s">
        <v>3049</v>
      </c>
      <c r="B505" s="164">
        <v>2118</v>
      </c>
      <c r="C505" s="164" t="s">
        <v>4098</v>
      </c>
      <c r="D505" s="164">
        <v>720057</v>
      </c>
      <c r="E505" s="164" t="s">
        <v>149</v>
      </c>
      <c r="F505" s="164">
        <v>2118</v>
      </c>
      <c r="G505" s="164" t="s">
        <v>1532</v>
      </c>
      <c r="H505" s="164" t="s">
        <v>72</v>
      </c>
      <c r="I505" s="164" t="s">
        <v>83</v>
      </c>
      <c r="J505" s="164" t="s">
        <v>61</v>
      </c>
      <c r="K505" s="164" t="s">
        <v>83</v>
      </c>
      <c r="L505" s="164">
        <v>57261</v>
      </c>
      <c r="M505" s="164" t="s">
        <v>1533</v>
      </c>
      <c r="T505" s="164">
        <v>1056</v>
      </c>
      <c r="AA505" s="164">
        <v>1056</v>
      </c>
      <c r="AB505" s="164"/>
      <c r="AC505" s="164" t="s">
        <v>1534</v>
      </c>
      <c r="AD505" s="164" t="s">
        <v>287</v>
      </c>
      <c r="AE505" s="164" t="s">
        <v>1535</v>
      </c>
      <c r="AG505" s="164" t="s">
        <v>94</v>
      </c>
      <c r="AH505" s="164" t="s">
        <v>83</v>
      </c>
      <c r="AI505" s="164" t="s">
        <v>83</v>
      </c>
      <c r="AJ505" s="164" t="s">
        <v>269</v>
      </c>
      <c r="AK505" s="164">
        <v>57261</v>
      </c>
      <c r="AL505" s="170">
        <v>0</v>
      </c>
      <c r="AM505" s="169">
        <f t="shared" si="16"/>
        <v>0</v>
      </c>
      <c r="AN505" s="169">
        <f t="shared" si="17"/>
        <v>0</v>
      </c>
      <c r="AO505" s="164" t="s">
        <v>69</v>
      </c>
      <c r="AP505" s="164" t="s">
        <v>69</v>
      </c>
      <c r="AQ505" s="164" t="s">
        <v>69</v>
      </c>
      <c r="AR505" s="164">
        <v>0</v>
      </c>
      <c r="AS505" s="164"/>
    </row>
    <row r="506" spans="1:45" ht="15" hidden="1" x14ac:dyDescent="0.2">
      <c r="A506" s="164" t="s">
        <v>3057</v>
      </c>
      <c r="B506" s="164">
        <v>1152</v>
      </c>
      <c r="C506" s="164" t="s">
        <v>1536</v>
      </c>
      <c r="D506" s="164">
        <v>100000</v>
      </c>
      <c r="E506" s="164" t="s">
        <v>57</v>
      </c>
      <c r="F506" s="164">
        <v>1152</v>
      </c>
      <c r="G506" s="164" t="s">
        <v>1536</v>
      </c>
      <c r="H506" s="164" t="s">
        <v>103</v>
      </c>
      <c r="I506" s="164" t="s">
        <v>83</v>
      </c>
      <c r="J506" s="164" t="s">
        <v>61</v>
      </c>
      <c r="K506" s="164" t="s">
        <v>284</v>
      </c>
      <c r="L506" s="164">
        <v>57263</v>
      </c>
      <c r="M506" s="164" t="s">
        <v>1537</v>
      </c>
      <c r="T506" s="164">
        <v>20000</v>
      </c>
      <c r="AA506" s="164">
        <v>20000</v>
      </c>
      <c r="AB506" s="164"/>
      <c r="AC506" s="164" t="s">
        <v>1538</v>
      </c>
      <c r="AD506" s="164" t="s">
        <v>1539</v>
      </c>
      <c r="AE506" s="164" t="s">
        <v>1540</v>
      </c>
      <c r="AG506" s="164" t="s">
        <v>67</v>
      </c>
      <c r="AH506" s="164" t="s">
        <v>1541</v>
      </c>
      <c r="AI506" s="164" t="s">
        <v>83</v>
      </c>
      <c r="AJ506" s="164" t="s">
        <v>269</v>
      </c>
      <c r="AK506" s="164">
        <v>57263</v>
      </c>
      <c r="AL506" s="170">
        <v>0</v>
      </c>
      <c r="AM506" s="169">
        <f t="shared" si="16"/>
        <v>0</v>
      </c>
      <c r="AN506" s="169">
        <f t="shared" si="17"/>
        <v>0</v>
      </c>
      <c r="AO506" s="164" t="s">
        <v>69</v>
      </c>
      <c r="AP506" s="164" t="s">
        <v>69</v>
      </c>
      <c r="AQ506" s="164" t="s">
        <v>69</v>
      </c>
      <c r="AR506" s="164">
        <v>0</v>
      </c>
      <c r="AS506" s="164"/>
    </row>
    <row r="507" spans="1:45" ht="15" hidden="1" x14ac:dyDescent="0.2">
      <c r="A507" s="164" t="s">
        <v>3049</v>
      </c>
      <c r="B507" s="164">
        <v>2118</v>
      </c>
      <c r="C507" s="164" t="s">
        <v>4098</v>
      </c>
      <c r="D507" s="164">
        <v>720057</v>
      </c>
      <c r="E507" s="164" t="s">
        <v>149</v>
      </c>
      <c r="F507" s="164">
        <v>2118</v>
      </c>
      <c r="G507" s="164" t="s">
        <v>1532</v>
      </c>
      <c r="H507" s="164" t="s">
        <v>238</v>
      </c>
      <c r="I507" s="164" t="s">
        <v>83</v>
      </c>
      <c r="J507" s="164" t="s">
        <v>61</v>
      </c>
      <c r="K507" s="164" t="s">
        <v>83</v>
      </c>
      <c r="L507" s="164">
        <v>57266</v>
      </c>
      <c r="M507" s="164" t="s">
        <v>1542</v>
      </c>
      <c r="T507" s="164">
        <v>1120</v>
      </c>
      <c r="AA507" s="164">
        <v>1120</v>
      </c>
      <c r="AB507" s="164"/>
      <c r="AC507" s="164" t="s">
        <v>1543</v>
      </c>
      <c r="AD507" s="164" t="s">
        <v>1544</v>
      </c>
      <c r="AE507" s="164" t="s">
        <v>1545</v>
      </c>
      <c r="AG507" s="164" t="s">
        <v>94</v>
      </c>
      <c r="AH507" s="164" t="s">
        <v>83</v>
      </c>
      <c r="AI507" s="164" t="s">
        <v>83</v>
      </c>
      <c r="AJ507" s="164" t="s">
        <v>269</v>
      </c>
      <c r="AK507" s="164">
        <v>57266</v>
      </c>
      <c r="AL507" s="170">
        <v>0</v>
      </c>
      <c r="AM507" s="169">
        <f t="shared" si="16"/>
        <v>0</v>
      </c>
      <c r="AN507" s="169">
        <f t="shared" si="17"/>
        <v>0</v>
      </c>
      <c r="AO507" s="164" t="s">
        <v>69</v>
      </c>
      <c r="AP507" s="164" t="s">
        <v>69</v>
      </c>
      <c r="AQ507" s="164" t="s">
        <v>69</v>
      </c>
      <c r="AR507" s="164">
        <v>0</v>
      </c>
      <c r="AS507" s="164"/>
    </row>
    <row r="508" spans="1:45" ht="15" hidden="1" x14ac:dyDescent="0.2">
      <c r="A508" s="164" t="s">
        <v>3233</v>
      </c>
      <c r="B508" s="164">
        <v>1312</v>
      </c>
      <c r="C508" s="164" t="s">
        <v>1546</v>
      </c>
      <c r="D508" s="164">
        <v>100000</v>
      </c>
      <c r="E508" s="164" t="s">
        <v>57</v>
      </c>
      <c r="F508" s="164">
        <v>1312</v>
      </c>
      <c r="G508" s="164" t="s">
        <v>1546</v>
      </c>
      <c r="H508" s="164" t="s">
        <v>103</v>
      </c>
      <c r="I508" s="164" t="s">
        <v>127</v>
      </c>
      <c r="J508" s="164" t="s">
        <v>61</v>
      </c>
      <c r="K508" s="164" t="s">
        <v>83</v>
      </c>
      <c r="L508" s="164">
        <v>57268</v>
      </c>
      <c r="M508" s="164" t="s">
        <v>1547</v>
      </c>
      <c r="T508" s="164">
        <v>150000</v>
      </c>
      <c r="AA508" s="164">
        <v>150000</v>
      </c>
      <c r="AB508" s="164"/>
      <c r="AC508" s="164" t="s">
        <v>1548</v>
      </c>
      <c r="AD508" s="164" t="s">
        <v>1549</v>
      </c>
      <c r="AE508" s="164" t="s">
        <v>1550</v>
      </c>
      <c r="AG508" s="164" t="s">
        <v>67</v>
      </c>
      <c r="AH508" s="164" t="s">
        <v>1551</v>
      </c>
      <c r="AI508" s="164" t="s">
        <v>70</v>
      </c>
      <c r="AJ508" s="164" t="s">
        <v>269</v>
      </c>
      <c r="AK508" s="164">
        <v>57268</v>
      </c>
      <c r="AL508" s="170">
        <v>0</v>
      </c>
      <c r="AM508" s="169">
        <f t="shared" si="16"/>
        <v>0</v>
      </c>
      <c r="AN508" s="169">
        <f t="shared" si="17"/>
        <v>0</v>
      </c>
      <c r="AO508" s="164" t="s">
        <v>69</v>
      </c>
      <c r="AP508" s="164" t="s">
        <v>69</v>
      </c>
      <c r="AQ508" s="164" t="s">
        <v>69</v>
      </c>
      <c r="AR508" s="164">
        <v>0</v>
      </c>
      <c r="AS508" s="164"/>
    </row>
    <row r="509" spans="1:45" ht="15" hidden="1" x14ac:dyDescent="0.2">
      <c r="A509" s="164" t="s">
        <v>3063</v>
      </c>
      <c r="B509" s="164">
        <v>9913</v>
      </c>
      <c r="C509" s="164" t="s">
        <v>4099</v>
      </c>
      <c r="D509" s="164">
        <v>200638</v>
      </c>
      <c r="E509" s="164" t="s">
        <v>1552</v>
      </c>
      <c r="F509" s="164">
        <v>9913</v>
      </c>
      <c r="G509" s="164" t="s">
        <v>1553</v>
      </c>
      <c r="H509" s="164" t="s">
        <v>83</v>
      </c>
      <c r="I509" s="164" t="s">
        <v>83</v>
      </c>
      <c r="J509" s="164" t="s">
        <v>61</v>
      </c>
      <c r="K509" s="164" t="s">
        <v>83</v>
      </c>
      <c r="L509" s="164">
        <v>57269</v>
      </c>
      <c r="M509" s="164" t="s">
        <v>1554</v>
      </c>
      <c r="Y509" s="164">
        <v>1729561</v>
      </c>
      <c r="AA509" s="164">
        <v>1729561</v>
      </c>
      <c r="AB509" s="165"/>
      <c r="AC509" s="164" t="s">
        <v>1555</v>
      </c>
      <c r="AD509" s="164" t="s">
        <v>1556</v>
      </c>
      <c r="AE509" s="164" t="s">
        <v>1557</v>
      </c>
      <c r="AG509" s="164" t="s">
        <v>94</v>
      </c>
      <c r="AH509" s="164" t="s">
        <v>69</v>
      </c>
      <c r="AI509" s="164" t="s">
        <v>83</v>
      </c>
      <c r="AJ509" s="164" t="s">
        <v>269</v>
      </c>
      <c r="AK509" s="164">
        <v>57269</v>
      </c>
      <c r="AL509" s="170">
        <v>0</v>
      </c>
      <c r="AM509" s="169">
        <f t="shared" si="16"/>
        <v>0</v>
      </c>
      <c r="AN509" s="169">
        <f t="shared" si="17"/>
        <v>0</v>
      </c>
      <c r="AO509" s="164" t="s">
        <v>69</v>
      </c>
      <c r="AP509" s="164" t="s">
        <v>69</v>
      </c>
      <c r="AQ509" s="164" t="s">
        <v>69</v>
      </c>
      <c r="AR509" s="164">
        <v>0</v>
      </c>
      <c r="AS509" s="164"/>
    </row>
    <row r="510" spans="1:45" ht="15" hidden="1" x14ac:dyDescent="0.2">
      <c r="A510" s="164" t="s">
        <v>3114</v>
      </c>
      <c r="B510" s="164">
        <v>2116</v>
      </c>
      <c r="C510" s="164" t="s">
        <v>3115</v>
      </c>
      <c r="D510" s="164">
        <v>100000</v>
      </c>
      <c r="E510" s="164" t="s">
        <v>57</v>
      </c>
      <c r="F510" s="164">
        <v>211613</v>
      </c>
      <c r="G510" s="164" t="s">
        <v>686</v>
      </c>
      <c r="H510" s="164" t="s">
        <v>83</v>
      </c>
      <c r="I510" s="164" t="s">
        <v>60</v>
      </c>
      <c r="J510" s="164" t="s">
        <v>279</v>
      </c>
      <c r="K510" s="164" t="s">
        <v>62</v>
      </c>
      <c r="L510" s="164">
        <v>57271</v>
      </c>
      <c r="M510" s="164" t="s">
        <v>1558</v>
      </c>
      <c r="N510" s="164">
        <v>0.5</v>
      </c>
      <c r="O510" s="164">
        <v>16952</v>
      </c>
      <c r="P510" s="164">
        <v>300</v>
      </c>
      <c r="Q510" s="164">
        <v>1263</v>
      </c>
      <c r="AA510" s="168">
        <v>18515</v>
      </c>
      <c r="AC510" s="164" t="s">
        <v>1559</v>
      </c>
      <c r="AD510" s="164" t="s">
        <v>242</v>
      </c>
      <c r="AE510" s="164" t="s">
        <v>1560</v>
      </c>
      <c r="AG510" s="164" t="s">
        <v>94</v>
      </c>
      <c r="AH510" s="164" t="s">
        <v>1561</v>
      </c>
      <c r="AI510" s="164" t="s">
        <v>70</v>
      </c>
      <c r="AJ510" s="164" t="s">
        <v>269</v>
      </c>
      <c r="AK510" s="164">
        <v>57271</v>
      </c>
      <c r="AL510" s="170">
        <v>0</v>
      </c>
      <c r="AM510" s="169">
        <f t="shared" si="16"/>
        <v>0</v>
      </c>
      <c r="AN510" s="169">
        <f t="shared" si="17"/>
        <v>0</v>
      </c>
      <c r="AO510" s="164">
        <v>0</v>
      </c>
      <c r="AP510" s="164">
        <v>0</v>
      </c>
      <c r="AQ510" s="164">
        <v>0</v>
      </c>
      <c r="AR510" s="164">
        <v>0</v>
      </c>
      <c r="AS510" s="164"/>
    </row>
    <row r="511" spans="1:45" ht="15" hidden="1" x14ac:dyDescent="0.2">
      <c r="A511" s="164" t="s">
        <v>3063</v>
      </c>
      <c r="B511" s="164">
        <v>9912</v>
      </c>
      <c r="C511" s="164" t="s">
        <v>102</v>
      </c>
      <c r="D511" s="164">
        <v>100000</v>
      </c>
      <c r="E511" s="164" t="s">
        <v>57</v>
      </c>
      <c r="F511" s="164">
        <v>9912</v>
      </c>
      <c r="G511" s="164" t="s">
        <v>102</v>
      </c>
      <c r="H511" s="164" t="s">
        <v>411</v>
      </c>
      <c r="I511" s="164" t="s">
        <v>83</v>
      </c>
      <c r="J511" s="164" t="s">
        <v>142</v>
      </c>
      <c r="K511" s="164" t="s">
        <v>83</v>
      </c>
      <c r="L511" s="164">
        <v>57272</v>
      </c>
      <c r="M511" s="164" t="s">
        <v>1562</v>
      </c>
      <c r="Y511" s="164">
        <v>-1580000</v>
      </c>
      <c r="AA511" s="164">
        <v>-1580000</v>
      </c>
      <c r="AB511" s="164"/>
      <c r="AC511" s="164" t="s">
        <v>1563</v>
      </c>
      <c r="AD511" s="164" t="s">
        <v>1564</v>
      </c>
      <c r="AE511" s="164" t="s">
        <v>1565</v>
      </c>
      <c r="AG511" s="164" t="s">
        <v>94</v>
      </c>
      <c r="AH511" s="164" t="s">
        <v>69</v>
      </c>
      <c r="AI511" s="164" t="s">
        <v>83</v>
      </c>
      <c r="AJ511" s="164" t="s">
        <v>269</v>
      </c>
      <c r="AK511" s="164">
        <v>57272</v>
      </c>
      <c r="AL511" s="170">
        <v>1</v>
      </c>
      <c r="AM511" s="169">
        <f t="shared" si="16"/>
        <v>-1580000</v>
      </c>
      <c r="AN511" s="169">
        <f t="shared" si="17"/>
        <v>0</v>
      </c>
      <c r="AO511" s="164" t="s">
        <v>382</v>
      </c>
      <c r="AP511" s="164" t="s">
        <v>382</v>
      </c>
      <c r="AQ511" s="164" t="s">
        <v>156</v>
      </c>
      <c r="AR511" s="164">
        <v>0</v>
      </c>
      <c r="AS511" s="164"/>
    </row>
    <row r="512" spans="1:45" ht="15" hidden="1" x14ac:dyDescent="0.2">
      <c r="A512" s="164" t="s">
        <v>3063</v>
      </c>
      <c r="B512" s="164">
        <v>9912</v>
      </c>
      <c r="C512" s="164" t="s">
        <v>102</v>
      </c>
      <c r="D512" s="164">
        <v>100000</v>
      </c>
      <c r="E512" s="164" t="s">
        <v>57</v>
      </c>
      <c r="F512" s="164">
        <v>9912</v>
      </c>
      <c r="G512" s="164" t="s">
        <v>102</v>
      </c>
      <c r="H512" s="164" t="s">
        <v>449</v>
      </c>
      <c r="I512" s="164" t="s">
        <v>83</v>
      </c>
      <c r="J512" s="164" t="s">
        <v>104</v>
      </c>
      <c r="K512" s="164" t="s">
        <v>83</v>
      </c>
      <c r="L512" s="164">
        <v>57273</v>
      </c>
      <c r="M512" s="164" t="s">
        <v>1566</v>
      </c>
      <c r="S512" s="164">
        <v>1925674</v>
      </c>
      <c r="AA512" s="164">
        <v>1925674</v>
      </c>
      <c r="AB512" s="164"/>
      <c r="AC512" s="164" t="s">
        <v>1567</v>
      </c>
      <c r="AD512" s="164" t="s">
        <v>1568</v>
      </c>
      <c r="AE512" s="164" t="s">
        <v>1569</v>
      </c>
      <c r="AG512" s="164" t="s">
        <v>67</v>
      </c>
      <c r="AH512" s="164" t="s">
        <v>1570</v>
      </c>
      <c r="AI512" s="164" t="s">
        <v>83</v>
      </c>
      <c r="AJ512" s="164" t="s">
        <v>269</v>
      </c>
      <c r="AK512" s="164">
        <v>57273</v>
      </c>
      <c r="AL512" s="170">
        <v>0</v>
      </c>
      <c r="AM512" s="169">
        <f t="shared" si="16"/>
        <v>0</v>
      </c>
      <c r="AN512" s="169">
        <f t="shared" si="17"/>
        <v>0</v>
      </c>
      <c r="AO512" s="164" t="s">
        <v>69</v>
      </c>
      <c r="AP512" s="164" t="s">
        <v>69</v>
      </c>
      <c r="AQ512" s="164" t="s">
        <v>69</v>
      </c>
      <c r="AR512" s="164">
        <v>0</v>
      </c>
      <c r="AS512" s="164"/>
    </row>
    <row r="513" spans="1:45" ht="15" hidden="1" x14ac:dyDescent="0.2">
      <c r="A513" s="164" t="s">
        <v>3063</v>
      </c>
      <c r="B513" s="164">
        <v>9912</v>
      </c>
      <c r="C513" s="164" t="s">
        <v>102</v>
      </c>
      <c r="D513" s="164">
        <v>100000</v>
      </c>
      <c r="E513" s="164" t="s">
        <v>57</v>
      </c>
      <c r="F513" s="164">
        <v>9912</v>
      </c>
      <c r="G513" s="164" t="s">
        <v>102</v>
      </c>
      <c r="H513" s="164" t="s">
        <v>422</v>
      </c>
      <c r="I513" s="164" t="s">
        <v>307</v>
      </c>
      <c r="J513" s="164" t="s">
        <v>142</v>
      </c>
      <c r="K513" s="164" t="s">
        <v>62</v>
      </c>
      <c r="L513" s="164">
        <v>57274</v>
      </c>
      <c r="M513" s="164" t="s">
        <v>1571</v>
      </c>
      <c r="Y513" s="164">
        <v>-606364</v>
      </c>
      <c r="AA513" s="164">
        <v>-606364</v>
      </c>
      <c r="AB513" s="164"/>
      <c r="AC513" s="164" t="s">
        <v>1572</v>
      </c>
      <c r="AD513" s="164" t="s">
        <v>1573</v>
      </c>
      <c r="AE513" s="164" t="s">
        <v>1574</v>
      </c>
      <c r="AG513" s="164" t="s">
        <v>94</v>
      </c>
      <c r="AH513" s="164" t="s">
        <v>69</v>
      </c>
      <c r="AI513" s="164" t="s">
        <v>83</v>
      </c>
      <c r="AJ513" s="164" t="s">
        <v>269</v>
      </c>
      <c r="AK513" s="164">
        <v>57274</v>
      </c>
      <c r="AL513" s="170">
        <v>1</v>
      </c>
      <c r="AM513" s="169">
        <f t="shared" si="16"/>
        <v>-606364</v>
      </c>
      <c r="AN513" s="169">
        <f t="shared" si="17"/>
        <v>0</v>
      </c>
      <c r="AO513" s="164" t="s">
        <v>382</v>
      </c>
      <c r="AP513" s="164" t="s">
        <v>382</v>
      </c>
      <c r="AQ513" s="164" t="s">
        <v>156</v>
      </c>
      <c r="AR513" s="164">
        <v>0</v>
      </c>
      <c r="AS513" s="164"/>
    </row>
    <row r="514" spans="1:45" ht="15" hidden="1" x14ac:dyDescent="0.2">
      <c r="A514" s="164" t="s">
        <v>3049</v>
      </c>
      <c r="B514" s="164">
        <v>2112</v>
      </c>
      <c r="C514" s="164" t="s">
        <v>150</v>
      </c>
      <c r="D514" s="164">
        <v>720057</v>
      </c>
      <c r="E514" s="164" t="s">
        <v>149</v>
      </c>
      <c r="F514" s="164">
        <v>2112</v>
      </c>
      <c r="G514" s="164" t="s">
        <v>150</v>
      </c>
      <c r="H514" s="164" t="s">
        <v>465</v>
      </c>
      <c r="I514" s="164" t="s">
        <v>83</v>
      </c>
      <c r="J514" s="164" t="s">
        <v>61</v>
      </c>
      <c r="K514" s="164" t="s">
        <v>83</v>
      </c>
      <c r="L514" s="164">
        <v>57275</v>
      </c>
      <c r="M514" s="164" t="s">
        <v>1575</v>
      </c>
      <c r="N514" s="164">
        <v>7.4</v>
      </c>
      <c r="O514" s="164">
        <v>251389</v>
      </c>
      <c r="P514" s="164">
        <v>4730</v>
      </c>
      <c r="Q514" s="164">
        <v>16133</v>
      </c>
      <c r="AA514" s="164">
        <v>272252</v>
      </c>
      <c r="AB514" s="164"/>
      <c r="AC514" s="164" t="s">
        <v>1576</v>
      </c>
      <c r="AD514" s="164" t="s">
        <v>1529</v>
      </c>
      <c r="AE514" s="164" t="s">
        <v>1577</v>
      </c>
      <c r="AG514" s="164" t="s">
        <v>94</v>
      </c>
      <c r="AH514" s="164" t="s">
        <v>69</v>
      </c>
      <c r="AI514" s="164" t="s">
        <v>83</v>
      </c>
      <c r="AJ514" s="164" t="s">
        <v>269</v>
      </c>
      <c r="AK514" s="164">
        <v>57275</v>
      </c>
      <c r="AL514" s="170">
        <v>0</v>
      </c>
      <c r="AM514" s="169">
        <f t="shared" si="16"/>
        <v>0</v>
      </c>
      <c r="AN514" s="169">
        <f t="shared" si="17"/>
        <v>0</v>
      </c>
      <c r="AO514" s="164" t="s">
        <v>69</v>
      </c>
      <c r="AP514" s="164" t="s">
        <v>69</v>
      </c>
      <c r="AQ514" s="164" t="s">
        <v>69</v>
      </c>
      <c r="AR514" s="164">
        <v>0</v>
      </c>
      <c r="AS514" s="164"/>
    </row>
    <row r="515" spans="1:45" ht="15" hidden="1" x14ac:dyDescent="0.2">
      <c r="A515" s="164" t="s">
        <v>3048</v>
      </c>
      <c r="B515" s="164">
        <v>1714</v>
      </c>
      <c r="C515" s="164" t="s">
        <v>3121</v>
      </c>
      <c r="D515" s="164">
        <v>100000</v>
      </c>
      <c r="E515" s="164" t="s">
        <v>57</v>
      </c>
      <c r="F515" s="164">
        <v>171413</v>
      </c>
      <c r="G515" s="164" t="s">
        <v>1403</v>
      </c>
      <c r="H515" s="164" t="s">
        <v>103</v>
      </c>
      <c r="I515" s="164" t="s">
        <v>60</v>
      </c>
      <c r="J515" s="164" t="s">
        <v>1249</v>
      </c>
      <c r="K515" s="164" t="s">
        <v>83</v>
      </c>
      <c r="L515" s="164">
        <v>57276</v>
      </c>
      <c r="M515" s="164" t="s">
        <v>1578</v>
      </c>
      <c r="N515" s="164">
        <v>3</v>
      </c>
      <c r="O515" s="164">
        <v>160059</v>
      </c>
      <c r="P515" s="164">
        <v>45936</v>
      </c>
      <c r="Q515" s="164">
        <v>27121</v>
      </c>
      <c r="S515" s="164">
        <v>146100</v>
      </c>
      <c r="AA515" s="164">
        <v>379216</v>
      </c>
      <c r="AB515" s="164"/>
      <c r="AC515" s="164" t="s">
        <v>1579</v>
      </c>
      <c r="AD515" s="164" t="s">
        <v>1580</v>
      </c>
      <c r="AE515" s="164" t="s">
        <v>1581</v>
      </c>
      <c r="AG515" s="164" t="s">
        <v>67</v>
      </c>
      <c r="AH515" s="164" t="s">
        <v>1582</v>
      </c>
      <c r="AI515" s="164" t="s">
        <v>70</v>
      </c>
      <c r="AJ515" s="164" t="s">
        <v>269</v>
      </c>
      <c r="AK515" s="164">
        <v>57276</v>
      </c>
      <c r="AL515" s="170">
        <v>0</v>
      </c>
      <c r="AM515" s="169">
        <f t="shared" si="16"/>
        <v>0</v>
      </c>
      <c r="AN515" s="169">
        <f t="shared" si="17"/>
        <v>0</v>
      </c>
      <c r="AO515" s="164" t="s">
        <v>69</v>
      </c>
      <c r="AP515" s="164" t="s">
        <v>69</v>
      </c>
      <c r="AQ515" s="164" t="s">
        <v>69</v>
      </c>
      <c r="AR515" s="164">
        <v>0</v>
      </c>
      <c r="AS515" s="164"/>
    </row>
    <row r="516" spans="1:45" ht="15" hidden="1" x14ac:dyDescent="0.2">
      <c r="A516" s="164" t="s">
        <v>3048</v>
      </c>
      <c r="B516" s="164">
        <v>1313</v>
      </c>
      <c r="C516" s="164" t="s">
        <v>1583</v>
      </c>
      <c r="D516" s="164">
        <v>100000</v>
      </c>
      <c r="E516" s="164" t="s">
        <v>57</v>
      </c>
      <c r="F516" s="164">
        <v>1313</v>
      </c>
      <c r="G516" s="164" t="s">
        <v>1583</v>
      </c>
      <c r="H516" s="164" t="s">
        <v>422</v>
      </c>
      <c r="I516" s="164" t="s">
        <v>127</v>
      </c>
      <c r="J516" s="164" t="s">
        <v>61</v>
      </c>
      <c r="K516" s="164" t="s">
        <v>83</v>
      </c>
      <c r="L516" s="164">
        <v>57277</v>
      </c>
      <c r="M516" s="164" t="s">
        <v>4100</v>
      </c>
      <c r="O516" s="164">
        <v>219476</v>
      </c>
      <c r="P516" s="164">
        <v>25820</v>
      </c>
      <c r="Q516" s="164">
        <v>-16921</v>
      </c>
      <c r="AA516" s="264">
        <v>228375</v>
      </c>
      <c r="AC516" s="164" t="s">
        <v>2752</v>
      </c>
      <c r="AD516" s="164" t="s">
        <v>4101</v>
      </c>
      <c r="AE516" s="164" t="s">
        <v>4101</v>
      </c>
      <c r="AG516" s="164" t="s">
        <v>67</v>
      </c>
      <c r="AH516" s="164" t="s">
        <v>4102</v>
      </c>
      <c r="AI516" s="164" t="s">
        <v>70</v>
      </c>
      <c r="AJ516" s="164" t="s">
        <v>177</v>
      </c>
      <c r="AK516" s="164" t="e">
        <v>#N/A</v>
      </c>
      <c r="AL516" s="170">
        <v>0</v>
      </c>
      <c r="AM516" s="169">
        <f t="shared" si="16"/>
        <v>0</v>
      </c>
      <c r="AN516" s="169">
        <f t="shared" si="17"/>
        <v>0</v>
      </c>
      <c r="AO516" s="164" t="s">
        <v>69</v>
      </c>
      <c r="AP516" s="164" t="s">
        <v>69</v>
      </c>
      <c r="AQ516" s="164" t="s">
        <v>69</v>
      </c>
      <c r="AR516" s="164">
        <v>0</v>
      </c>
      <c r="AS516" s="164"/>
    </row>
    <row r="517" spans="1:45" ht="15" hidden="1" x14ac:dyDescent="0.2">
      <c r="A517" s="164" t="s">
        <v>3048</v>
      </c>
      <c r="B517" s="164">
        <v>1313</v>
      </c>
      <c r="C517" s="164" t="s">
        <v>1583</v>
      </c>
      <c r="D517" s="164">
        <v>100000</v>
      </c>
      <c r="E517" s="164" t="s">
        <v>57</v>
      </c>
      <c r="F517" s="164">
        <v>1313</v>
      </c>
      <c r="G517" s="164" t="s">
        <v>1583</v>
      </c>
      <c r="H517" s="164" t="s">
        <v>329</v>
      </c>
      <c r="I517" s="164" t="s">
        <v>83</v>
      </c>
      <c r="J517" s="164" t="s">
        <v>134</v>
      </c>
      <c r="K517" s="164" t="s">
        <v>83</v>
      </c>
      <c r="L517" s="164">
        <v>57278</v>
      </c>
      <c r="M517" s="164" t="s">
        <v>1584</v>
      </c>
      <c r="AB517" s="167">
        <v>-500000</v>
      </c>
      <c r="AC517" s="164" t="s">
        <v>1585</v>
      </c>
      <c r="AD517" s="164" t="s">
        <v>1586</v>
      </c>
      <c r="AE517" s="164" t="s">
        <v>1586</v>
      </c>
      <c r="AG517" s="164" t="s">
        <v>94</v>
      </c>
      <c r="AH517" s="164" t="s">
        <v>1587</v>
      </c>
      <c r="AI517" s="164" t="s">
        <v>83</v>
      </c>
      <c r="AJ517" s="164" t="s">
        <v>269</v>
      </c>
      <c r="AK517" s="164">
        <v>57278</v>
      </c>
      <c r="AL517" s="170">
        <v>0</v>
      </c>
      <c r="AM517" s="169">
        <f t="shared" si="16"/>
        <v>0</v>
      </c>
      <c r="AN517" s="169">
        <f t="shared" si="17"/>
        <v>0</v>
      </c>
      <c r="AO517" s="164">
        <v>0</v>
      </c>
      <c r="AP517" s="164">
        <v>0</v>
      </c>
      <c r="AQ517" s="164">
        <v>0</v>
      </c>
      <c r="AR517" s="164">
        <v>0</v>
      </c>
      <c r="AS517" s="164"/>
    </row>
    <row r="518" spans="1:45" ht="15" hidden="1" x14ac:dyDescent="0.2">
      <c r="A518" s="164" t="s">
        <v>3057</v>
      </c>
      <c r="B518" s="164">
        <v>1152</v>
      </c>
      <c r="C518" s="164" t="s">
        <v>1536</v>
      </c>
      <c r="D518" s="164">
        <v>100000</v>
      </c>
      <c r="E518" s="164" t="s">
        <v>57</v>
      </c>
      <c r="F518" s="164">
        <v>1152</v>
      </c>
      <c r="G518" s="164" t="s">
        <v>1536</v>
      </c>
      <c r="H518" s="164" t="s">
        <v>103</v>
      </c>
      <c r="I518" s="164" t="s">
        <v>83</v>
      </c>
      <c r="J518" s="164" t="s">
        <v>61</v>
      </c>
      <c r="K518" s="164" t="s">
        <v>284</v>
      </c>
      <c r="L518" s="164">
        <v>57279</v>
      </c>
      <c r="M518" s="164" t="s">
        <v>1588</v>
      </c>
      <c r="T518" s="164">
        <v>43650</v>
      </c>
      <c r="AA518" s="164">
        <v>43650</v>
      </c>
      <c r="AB518" s="164"/>
      <c r="AC518" s="164" t="s">
        <v>1589</v>
      </c>
      <c r="AD518" s="164" t="s">
        <v>1539</v>
      </c>
      <c r="AE518" s="164" t="s">
        <v>1540</v>
      </c>
      <c r="AG518" s="164" t="s">
        <v>94</v>
      </c>
      <c r="AH518" s="164" t="s">
        <v>69</v>
      </c>
      <c r="AI518" s="164" t="s">
        <v>83</v>
      </c>
      <c r="AJ518" s="164" t="s">
        <v>269</v>
      </c>
      <c r="AK518" s="164">
        <v>57279</v>
      </c>
      <c r="AL518" s="170">
        <v>0</v>
      </c>
      <c r="AM518" s="169">
        <f t="shared" si="16"/>
        <v>0</v>
      </c>
      <c r="AN518" s="169">
        <f t="shared" si="17"/>
        <v>0</v>
      </c>
      <c r="AO518" s="164" t="s">
        <v>69</v>
      </c>
      <c r="AP518" s="164" t="s">
        <v>69</v>
      </c>
      <c r="AQ518" s="164" t="s">
        <v>69</v>
      </c>
      <c r="AR518" s="164">
        <v>0</v>
      </c>
      <c r="AS518" s="164"/>
    </row>
    <row r="519" spans="1:45" ht="15" hidden="1" x14ac:dyDescent="0.2">
      <c r="A519" s="164" t="s">
        <v>3063</v>
      </c>
      <c r="B519" s="164">
        <v>9912</v>
      </c>
      <c r="C519" s="164" t="s">
        <v>102</v>
      </c>
      <c r="D519" s="164">
        <v>100000</v>
      </c>
      <c r="E519" s="164" t="s">
        <v>57</v>
      </c>
      <c r="F519" s="164">
        <v>9912</v>
      </c>
      <c r="G519" s="164" t="s">
        <v>102</v>
      </c>
      <c r="H519" s="164" t="s">
        <v>278</v>
      </c>
      <c r="I519" s="164" t="s">
        <v>83</v>
      </c>
      <c r="J519" s="164" t="s">
        <v>142</v>
      </c>
      <c r="K519" s="164" t="s">
        <v>83</v>
      </c>
      <c r="L519" s="164">
        <v>57280</v>
      </c>
      <c r="M519" s="164" t="s">
        <v>1590</v>
      </c>
      <c r="Y519" s="164">
        <v>-6416718</v>
      </c>
      <c r="AA519" s="164">
        <v>-6416718</v>
      </c>
      <c r="AB519" s="164"/>
      <c r="AC519" s="164" t="s">
        <v>1591</v>
      </c>
      <c r="AD519" s="164" t="s">
        <v>1592</v>
      </c>
      <c r="AE519" s="164" t="s">
        <v>1593</v>
      </c>
      <c r="AG519" s="164" t="s">
        <v>94</v>
      </c>
      <c r="AH519" s="164" t="s">
        <v>1594</v>
      </c>
      <c r="AI519" s="164" t="s">
        <v>83</v>
      </c>
      <c r="AJ519" s="164" t="s">
        <v>269</v>
      </c>
      <c r="AK519" s="164">
        <v>57280</v>
      </c>
      <c r="AL519" s="170">
        <v>0</v>
      </c>
      <c r="AM519" s="169">
        <f t="shared" si="16"/>
        <v>0</v>
      </c>
      <c r="AN519" s="169">
        <f t="shared" si="17"/>
        <v>0</v>
      </c>
      <c r="AO519" s="164" t="s">
        <v>69</v>
      </c>
      <c r="AP519" s="164" t="s">
        <v>69</v>
      </c>
      <c r="AQ519" s="164" t="s">
        <v>69</v>
      </c>
      <c r="AR519" s="164">
        <v>0</v>
      </c>
      <c r="AS519" s="164"/>
    </row>
    <row r="520" spans="1:45" ht="15" hidden="1" x14ac:dyDescent="0.2">
      <c r="A520" s="164" t="s">
        <v>3048</v>
      </c>
      <c r="B520" s="164">
        <v>1714</v>
      </c>
      <c r="C520" s="164" t="s">
        <v>3121</v>
      </c>
      <c r="D520" s="164">
        <v>100000</v>
      </c>
      <c r="E520" s="164" t="s">
        <v>57</v>
      </c>
      <c r="F520" s="164">
        <v>171413</v>
      </c>
      <c r="G520" s="164" t="s">
        <v>1403</v>
      </c>
      <c r="H520" s="164" t="s">
        <v>103</v>
      </c>
      <c r="I520" s="164" t="s">
        <v>60</v>
      </c>
      <c r="J520" s="164" t="s">
        <v>1249</v>
      </c>
      <c r="K520" s="164" t="s">
        <v>83</v>
      </c>
      <c r="L520" s="164">
        <v>57282</v>
      </c>
      <c r="M520" s="164" t="s">
        <v>1595</v>
      </c>
      <c r="N520" s="164">
        <v>3</v>
      </c>
      <c r="O520" s="164">
        <v>157548</v>
      </c>
      <c r="P520" s="164">
        <v>47853</v>
      </c>
      <c r="Q520" s="164">
        <v>27053</v>
      </c>
      <c r="R520" s="164">
        <v>28100</v>
      </c>
      <c r="S520" s="164">
        <v>117000</v>
      </c>
      <c r="AA520" s="164">
        <v>377554</v>
      </c>
      <c r="AB520" s="164"/>
      <c r="AC520" s="164" t="s">
        <v>1596</v>
      </c>
      <c r="AD520" s="164" t="s">
        <v>1597</v>
      </c>
      <c r="AE520" s="164" t="s">
        <v>1598</v>
      </c>
      <c r="AG520" s="164" t="s">
        <v>67</v>
      </c>
      <c r="AH520" s="164" t="s">
        <v>1599</v>
      </c>
      <c r="AI520" s="164" t="s">
        <v>70</v>
      </c>
      <c r="AJ520" s="164" t="s">
        <v>269</v>
      </c>
      <c r="AK520" s="164">
        <v>57282</v>
      </c>
      <c r="AL520" s="170">
        <v>0</v>
      </c>
      <c r="AM520" s="169">
        <f t="shared" si="16"/>
        <v>0</v>
      </c>
      <c r="AN520" s="169">
        <f t="shared" si="17"/>
        <v>0</v>
      </c>
      <c r="AO520" s="164" t="s">
        <v>69</v>
      </c>
      <c r="AP520" s="164" t="s">
        <v>69</v>
      </c>
      <c r="AQ520" s="164" t="s">
        <v>69</v>
      </c>
      <c r="AR520" s="164">
        <v>0</v>
      </c>
      <c r="AS520" s="164"/>
    </row>
    <row r="521" spans="1:45" ht="15" hidden="1" x14ac:dyDescent="0.2">
      <c r="A521" s="164" t="s">
        <v>3048</v>
      </c>
      <c r="B521" s="164">
        <v>1714</v>
      </c>
      <c r="C521" s="164" t="s">
        <v>3121</v>
      </c>
      <c r="D521" s="164">
        <v>100000</v>
      </c>
      <c r="E521" s="164" t="s">
        <v>57</v>
      </c>
      <c r="F521" s="164">
        <v>171413</v>
      </c>
      <c r="G521" s="164" t="s">
        <v>1403</v>
      </c>
      <c r="H521" s="164" t="s">
        <v>103</v>
      </c>
      <c r="I521" s="164" t="s">
        <v>60</v>
      </c>
      <c r="J521" s="164" t="s">
        <v>1249</v>
      </c>
      <c r="K521" s="164" t="s">
        <v>83</v>
      </c>
      <c r="L521" s="164">
        <v>57283</v>
      </c>
      <c r="M521" s="164" t="s">
        <v>1600</v>
      </c>
      <c r="N521" s="164">
        <v>1</v>
      </c>
      <c r="O521" s="164">
        <v>44102</v>
      </c>
      <c r="P521" s="164">
        <v>15611</v>
      </c>
      <c r="Q521" s="164">
        <v>8790</v>
      </c>
      <c r="R521" s="164">
        <v>8375</v>
      </c>
      <c r="S521" s="164">
        <v>103825</v>
      </c>
      <c r="U521" s="164">
        <v>78780</v>
      </c>
      <c r="AA521" s="164">
        <v>259483</v>
      </c>
      <c r="AB521" s="164"/>
      <c r="AC521" s="164" t="s">
        <v>1601</v>
      </c>
      <c r="AD521" s="164" t="s">
        <v>1602</v>
      </c>
      <c r="AE521" s="164" t="s">
        <v>1603</v>
      </c>
      <c r="AG521" s="164" t="s">
        <v>67</v>
      </c>
      <c r="AH521" s="164" t="s">
        <v>1604</v>
      </c>
      <c r="AI521" s="164" t="s">
        <v>70</v>
      </c>
      <c r="AJ521" s="164" t="s">
        <v>269</v>
      </c>
      <c r="AK521" s="164">
        <v>57283</v>
      </c>
      <c r="AL521" s="170">
        <v>1</v>
      </c>
      <c r="AM521" s="169">
        <f t="shared" si="16"/>
        <v>259483</v>
      </c>
      <c r="AN521" s="169">
        <f t="shared" si="17"/>
        <v>0</v>
      </c>
      <c r="AO521" s="164" t="s">
        <v>79</v>
      </c>
      <c r="AP521" s="164" t="s">
        <v>1255</v>
      </c>
      <c r="AQ521" s="164" t="s">
        <v>81</v>
      </c>
      <c r="AR521" s="164">
        <v>0</v>
      </c>
      <c r="AS521" s="164"/>
    </row>
    <row r="522" spans="1:45" ht="15" hidden="1" x14ac:dyDescent="0.2">
      <c r="A522" s="164" t="s">
        <v>3048</v>
      </c>
      <c r="B522" s="164">
        <v>1714</v>
      </c>
      <c r="C522" s="164" t="s">
        <v>3121</v>
      </c>
      <c r="D522" s="164">
        <v>100000</v>
      </c>
      <c r="E522" s="164" t="s">
        <v>57</v>
      </c>
      <c r="F522" s="164">
        <v>171413</v>
      </c>
      <c r="G522" s="164" t="s">
        <v>1403</v>
      </c>
      <c r="H522" s="164" t="s">
        <v>103</v>
      </c>
      <c r="I522" s="164" t="s">
        <v>60</v>
      </c>
      <c r="J522" s="164" t="s">
        <v>1249</v>
      </c>
      <c r="K522" s="164" t="s">
        <v>83</v>
      </c>
      <c r="L522" s="164">
        <v>57284</v>
      </c>
      <c r="M522" s="164" t="s">
        <v>1605</v>
      </c>
      <c r="N522" s="164">
        <v>0.5</v>
      </c>
      <c r="O522" s="164">
        <v>22051</v>
      </c>
      <c r="P522" s="164">
        <v>7806</v>
      </c>
      <c r="Q522" s="164">
        <v>4396</v>
      </c>
      <c r="R522" s="164">
        <v>7777</v>
      </c>
      <c r="S522" s="164">
        <v>52596</v>
      </c>
      <c r="U522" s="164">
        <v>4432</v>
      </c>
      <c r="AA522" s="164">
        <v>99058</v>
      </c>
      <c r="AB522" s="164"/>
      <c r="AC522" s="164" t="s">
        <v>1606</v>
      </c>
      <c r="AD522" s="164" t="s">
        <v>1607</v>
      </c>
      <c r="AE522" s="164" t="s">
        <v>1608</v>
      </c>
      <c r="AG522" s="164" t="s">
        <v>67</v>
      </c>
      <c r="AH522" s="164" t="s">
        <v>1609</v>
      </c>
      <c r="AI522" s="164" t="s">
        <v>70</v>
      </c>
      <c r="AJ522" s="164" t="s">
        <v>269</v>
      </c>
      <c r="AK522" s="164">
        <v>57284</v>
      </c>
      <c r="AL522" s="170">
        <v>1</v>
      </c>
      <c r="AM522" s="169">
        <f t="shared" ref="AM522:AM585" si="18">AA522*AL522</f>
        <v>99058</v>
      </c>
      <c r="AN522" s="169">
        <f t="shared" ref="AN522:AN585" si="19">AB522*AL522</f>
        <v>0</v>
      </c>
      <c r="AO522" s="164" t="s">
        <v>79</v>
      </c>
      <c r="AP522" s="164" t="s">
        <v>1255</v>
      </c>
      <c r="AQ522" s="164" t="s">
        <v>81</v>
      </c>
      <c r="AR522" s="164">
        <v>0</v>
      </c>
      <c r="AS522" s="164"/>
    </row>
    <row r="523" spans="1:45" ht="15" hidden="1" x14ac:dyDescent="0.2">
      <c r="A523" s="164" t="s">
        <v>3048</v>
      </c>
      <c r="B523" s="164">
        <v>1313</v>
      </c>
      <c r="C523" s="164" t="s">
        <v>1583</v>
      </c>
      <c r="D523" s="164">
        <v>100000</v>
      </c>
      <c r="E523" s="164" t="s">
        <v>57</v>
      </c>
      <c r="F523" s="164">
        <v>1313</v>
      </c>
      <c r="G523" s="164" t="s">
        <v>1583</v>
      </c>
      <c r="H523" s="164" t="s">
        <v>245</v>
      </c>
      <c r="I523" s="164" t="s">
        <v>127</v>
      </c>
      <c r="J523" s="164" t="s">
        <v>61</v>
      </c>
      <c r="K523" s="164" t="s">
        <v>83</v>
      </c>
      <c r="L523" s="164">
        <v>57285</v>
      </c>
      <c r="M523" s="164" t="s">
        <v>4100</v>
      </c>
      <c r="N523" s="164">
        <v>9</v>
      </c>
      <c r="O523" s="164">
        <v>1091286</v>
      </c>
      <c r="P523" s="164">
        <v>192879</v>
      </c>
      <c r="Q523" s="164">
        <v>97866</v>
      </c>
      <c r="AA523" s="168">
        <v>1382031</v>
      </c>
      <c r="AC523" s="164" t="s">
        <v>2755</v>
      </c>
      <c r="AD523" s="164" t="s">
        <v>4103</v>
      </c>
      <c r="AE523" s="164" t="s">
        <v>4103</v>
      </c>
      <c r="AG523" s="164" t="s">
        <v>67</v>
      </c>
      <c r="AH523" s="164" t="s">
        <v>4104</v>
      </c>
      <c r="AI523" s="164" t="s">
        <v>70</v>
      </c>
      <c r="AJ523" s="164" t="s">
        <v>177</v>
      </c>
      <c r="AK523" s="164" t="e">
        <v>#N/A</v>
      </c>
      <c r="AL523" s="170">
        <v>0</v>
      </c>
      <c r="AM523" s="169">
        <f t="shared" si="18"/>
        <v>0</v>
      </c>
      <c r="AN523" s="169">
        <f t="shared" si="19"/>
        <v>0</v>
      </c>
      <c r="AO523" s="164" t="s">
        <v>69</v>
      </c>
      <c r="AP523" s="164" t="s">
        <v>69</v>
      </c>
      <c r="AQ523" s="164" t="s">
        <v>69</v>
      </c>
      <c r="AR523" s="164">
        <v>0</v>
      </c>
      <c r="AS523" s="164"/>
    </row>
    <row r="524" spans="1:45" ht="15" hidden="1" x14ac:dyDescent="0.2">
      <c r="A524" s="164" t="s">
        <v>3057</v>
      </c>
      <c r="B524" s="164">
        <v>1152</v>
      </c>
      <c r="C524" s="164" t="s">
        <v>1536</v>
      </c>
      <c r="D524" s="164">
        <v>100000</v>
      </c>
      <c r="E524" s="164" t="s">
        <v>57</v>
      </c>
      <c r="F524" s="164">
        <v>1152</v>
      </c>
      <c r="G524" s="164" t="s">
        <v>1536</v>
      </c>
      <c r="H524" s="164" t="s">
        <v>103</v>
      </c>
      <c r="I524" s="164" t="s">
        <v>83</v>
      </c>
      <c r="J524" s="164" t="s">
        <v>61</v>
      </c>
      <c r="K524" s="164" t="s">
        <v>284</v>
      </c>
      <c r="L524" s="164">
        <v>57286</v>
      </c>
      <c r="M524" s="164" t="s">
        <v>1610</v>
      </c>
      <c r="T524" s="164">
        <v>6000</v>
      </c>
      <c r="AA524" s="164">
        <v>6000</v>
      </c>
      <c r="AB524" s="164"/>
      <c r="AC524" s="164" t="s">
        <v>1611</v>
      </c>
      <c r="AD524" s="164" t="s">
        <v>1539</v>
      </c>
      <c r="AE524" s="164" t="s">
        <v>1540</v>
      </c>
      <c r="AG524" s="164" t="s">
        <v>94</v>
      </c>
      <c r="AH524" s="164" t="s">
        <v>69</v>
      </c>
      <c r="AI524" s="164" t="s">
        <v>83</v>
      </c>
      <c r="AJ524" s="164" t="s">
        <v>269</v>
      </c>
      <c r="AK524" s="164">
        <v>57286</v>
      </c>
      <c r="AL524" s="170">
        <v>0</v>
      </c>
      <c r="AM524" s="169">
        <f t="shared" si="18"/>
        <v>0</v>
      </c>
      <c r="AN524" s="169">
        <f t="shared" si="19"/>
        <v>0</v>
      </c>
      <c r="AO524" s="164" t="s">
        <v>69</v>
      </c>
      <c r="AP524" s="164" t="s">
        <v>69</v>
      </c>
      <c r="AQ524" s="164" t="s">
        <v>69</v>
      </c>
      <c r="AR524" s="164">
        <v>0</v>
      </c>
      <c r="AS524" s="164"/>
    </row>
    <row r="525" spans="1:45" ht="15" hidden="1" x14ac:dyDescent="0.2">
      <c r="A525" s="164" t="s">
        <v>3048</v>
      </c>
      <c r="B525" s="164">
        <v>1313</v>
      </c>
      <c r="C525" s="164" t="s">
        <v>1583</v>
      </c>
      <c r="D525" s="164">
        <v>100000</v>
      </c>
      <c r="E525" s="164" t="s">
        <v>57</v>
      </c>
      <c r="F525" s="164">
        <v>1313</v>
      </c>
      <c r="G525" s="164" t="s">
        <v>1583</v>
      </c>
      <c r="H525" s="164" t="s">
        <v>449</v>
      </c>
      <c r="I525" s="164" t="s">
        <v>127</v>
      </c>
      <c r="J525" s="164" t="s">
        <v>61</v>
      </c>
      <c r="K525" s="164" t="s">
        <v>83</v>
      </c>
      <c r="L525" s="164">
        <v>57287</v>
      </c>
      <c r="M525" s="164" t="s">
        <v>4105</v>
      </c>
      <c r="N525" s="164">
        <v>2</v>
      </c>
      <c r="O525" s="164">
        <v>242508</v>
      </c>
      <c r="P525" s="164">
        <v>42862</v>
      </c>
      <c r="Q525" s="164">
        <v>21748</v>
      </c>
      <c r="AA525" s="168">
        <v>307118</v>
      </c>
      <c r="AC525" s="164" t="s">
        <v>4106</v>
      </c>
      <c r="AD525" s="164" t="s">
        <v>4107</v>
      </c>
      <c r="AE525" s="164" t="s">
        <v>4108</v>
      </c>
      <c r="AG525" s="164" t="s">
        <v>67</v>
      </c>
      <c r="AH525" s="164" t="s">
        <v>4109</v>
      </c>
      <c r="AI525" s="164" t="s">
        <v>179</v>
      </c>
      <c r="AJ525" s="164" t="s">
        <v>177</v>
      </c>
      <c r="AK525" s="164" t="e">
        <v>#N/A</v>
      </c>
      <c r="AL525" s="170">
        <v>0</v>
      </c>
      <c r="AM525" s="169">
        <f t="shared" si="18"/>
        <v>0</v>
      </c>
      <c r="AN525" s="169">
        <f t="shared" si="19"/>
        <v>0</v>
      </c>
      <c r="AO525" s="164" t="s">
        <v>69</v>
      </c>
      <c r="AP525" s="164" t="s">
        <v>69</v>
      </c>
      <c r="AQ525" s="164" t="s">
        <v>69</v>
      </c>
      <c r="AR525" s="164">
        <v>0</v>
      </c>
      <c r="AS525" s="164"/>
    </row>
    <row r="526" spans="1:45" ht="15" hidden="1" x14ac:dyDescent="0.2">
      <c r="A526" s="164" t="s">
        <v>3048</v>
      </c>
      <c r="B526" s="164">
        <v>1313</v>
      </c>
      <c r="C526" s="164" t="s">
        <v>1583</v>
      </c>
      <c r="D526" s="164">
        <v>100000</v>
      </c>
      <c r="E526" s="164" t="s">
        <v>57</v>
      </c>
      <c r="F526" s="164">
        <v>1313</v>
      </c>
      <c r="G526" s="164" t="s">
        <v>1583</v>
      </c>
      <c r="H526" s="164" t="s">
        <v>238</v>
      </c>
      <c r="I526" s="164" t="s">
        <v>127</v>
      </c>
      <c r="J526" s="164" t="s">
        <v>61</v>
      </c>
      <c r="K526" s="164" t="s">
        <v>83</v>
      </c>
      <c r="L526" s="164">
        <v>57288</v>
      </c>
      <c r="M526" s="164" t="s">
        <v>1612</v>
      </c>
      <c r="N526" s="164">
        <v>2</v>
      </c>
      <c r="O526" s="164">
        <v>242508</v>
      </c>
      <c r="P526" s="164">
        <v>49876</v>
      </c>
      <c r="Q526" s="164">
        <v>21748</v>
      </c>
      <c r="AA526" s="164">
        <v>314132</v>
      </c>
      <c r="AB526" s="164"/>
      <c r="AC526" s="164" t="s">
        <v>1613</v>
      </c>
      <c r="AD526" s="164" t="s">
        <v>1614</v>
      </c>
      <c r="AE526" s="164" t="s">
        <v>1614</v>
      </c>
      <c r="AG526" s="164" t="s">
        <v>67</v>
      </c>
      <c r="AH526" s="164" t="s">
        <v>1615</v>
      </c>
      <c r="AI526" s="164" t="s">
        <v>179</v>
      </c>
      <c r="AJ526" s="164" t="s">
        <v>269</v>
      </c>
      <c r="AK526" s="164">
        <v>57288</v>
      </c>
      <c r="AL526" s="170">
        <v>0</v>
      </c>
      <c r="AM526" s="169">
        <f t="shared" si="18"/>
        <v>0</v>
      </c>
      <c r="AN526" s="169">
        <f t="shared" si="19"/>
        <v>0</v>
      </c>
      <c r="AO526" s="164" t="s">
        <v>69</v>
      </c>
      <c r="AP526" s="164" t="s">
        <v>69</v>
      </c>
      <c r="AQ526" s="164" t="s">
        <v>69</v>
      </c>
      <c r="AR526" s="164">
        <v>0</v>
      </c>
      <c r="AS526" s="164"/>
    </row>
    <row r="527" spans="1:45" ht="15" hidden="1" x14ac:dyDescent="0.2">
      <c r="A527" s="164" t="s">
        <v>3048</v>
      </c>
      <c r="B527" s="164">
        <v>1313</v>
      </c>
      <c r="C527" s="164" t="s">
        <v>1583</v>
      </c>
      <c r="D527" s="164">
        <v>100000</v>
      </c>
      <c r="E527" s="164" t="s">
        <v>57</v>
      </c>
      <c r="F527" s="164">
        <v>1313</v>
      </c>
      <c r="G527" s="164" t="s">
        <v>1583</v>
      </c>
      <c r="H527" s="164" t="s">
        <v>465</v>
      </c>
      <c r="I527" s="164" t="s">
        <v>127</v>
      </c>
      <c r="J527" s="164" t="s">
        <v>61</v>
      </c>
      <c r="K527" s="164" t="s">
        <v>83</v>
      </c>
      <c r="L527" s="164">
        <v>57289</v>
      </c>
      <c r="M527" s="164" t="s">
        <v>4110</v>
      </c>
      <c r="N527" s="164">
        <v>1</v>
      </c>
      <c r="O527" s="164">
        <v>121254</v>
      </c>
      <c r="P527" s="164">
        <v>21431</v>
      </c>
      <c r="Q527" s="164">
        <v>10874</v>
      </c>
      <c r="AA527" s="168">
        <v>153559</v>
      </c>
      <c r="AC527" s="164" t="s">
        <v>4111</v>
      </c>
      <c r="AD527" s="164" t="s">
        <v>4112</v>
      </c>
      <c r="AE527" s="164" t="s">
        <v>4112</v>
      </c>
      <c r="AG527" s="164" t="s">
        <v>67</v>
      </c>
      <c r="AH527" s="164" t="s">
        <v>4113</v>
      </c>
      <c r="AI527" s="164" t="s">
        <v>179</v>
      </c>
      <c r="AJ527" s="164" t="s">
        <v>177</v>
      </c>
      <c r="AK527" s="164" t="e">
        <v>#N/A</v>
      </c>
      <c r="AL527" s="170">
        <v>0</v>
      </c>
      <c r="AM527" s="169">
        <f t="shared" si="18"/>
        <v>0</v>
      </c>
      <c r="AN527" s="169">
        <f t="shared" si="19"/>
        <v>0</v>
      </c>
      <c r="AO527" s="164" t="s">
        <v>69</v>
      </c>
      <c r="AP527" s="164" t="s">
        <v>69</v>
      </c>
      <c r="AQ527" s="164" t="s">
        <v>69</v>
      </c>
      <c r="AR527" s="164">
        <v>0</v>
      </c>
      <c r="AS527" s="164"/>
    </row>
    <row r="528" spans="1:45" ht="15" hidden="1" x14ac:dyDescent="0.2">
      <c r="A528" s="164" t="s">
        <v>3048</v>
      </c>
      <c r="B528" s="164">
        <v>1313</v>
      </c>
      <c r="C528" s="164" t="s">
        <v>1583</v>
      </c>
      <c r="D528" s="164">
        <v>100000</v>
      </c>
      <c r="E528" s="164" t="s">
        <v>57</v>
      </c>
      <c r="F528" s="164">
        <v>1313</v>
      </c>
      <c r="G528" s="164" t="s">
        <v>1583</v>
      </c>
      <c r="H528" s="164" t="s">
        <v>103</v>
      </c>
      <c r="I528" s="164" t="s">
        <v>127</v>
      </c>
      <c r="J528" s="164" t="s">
        <v>61</v>
      </c>
      <c r="K528" s="164" t="s">
        <v>83</v>
      </c>
      <c r="L528" s="164">
        <v>57290</v>
      </c>
      <c r="M528" s="164" t="s">
        <v>1616</v>
      </c>
      <c r="N528" s="164">
        <v>1</v>
      </c>
      <c r="O528" s="164">
        <v>138000</v>
      </c>
      <c r="P528" s="164">
        <v>26766</v>
      </c>
      <c r="Q528" s="164">
        <v>11326</v>
      </c>
      <c r="AA528" s="164">
        <v>176092</v>
      </c>
      <c r="AB528" s="164"/>
      <c r="AC528" s="164" t="s">
        <v>1617</v>
      </c>
      <c r="AD528" s="164" t="s">
        <v>1614</v>
      </c>
      <c r="AE528" s="164" t="s">
        <v>1618</v>
      </c>
      <c r="AG528" s="164" t="s">
        <v>67</v>
      </c>
      <c r="AH528" s="164" t="s">
        <v>1619</v>
      </c>
      <c r="AI528" s="164" t="s">
        <v>179</v>
      </c>
      <c r="AJ528" s="164" t="s">
        <v>269</v>
      </c>
      <c r="AK528" s="164">
        <v>57290</v>
      </c>
      <c r="AL528" s="170">
        <v>0</v>
      </c>
      <c r="AM528" s="169">
        <f t="shared" si="18"/>
        <v>0</v>
      </c>
      <c r="AN528" s="169">
        <f t="shared" si="19"/>
        <v>0</v>
      </c>
      <c r="AO528" s="164" t="s">
        <v>69</v>
      </c>
      <c r="AP528" s="164" t="s">
        <v>69</v>
      </c>
      <c r="AQ528" s="164" t="s">
        <v>69</v>
      </c>
      <c r="AR528" s="164">
        <v>0</v>
      </c>
      <c r="AS528" s="164"/>
    </row>
    <row r="529" spans="1:46" ht="15" hidden="1" x14ac:dyDescent="0.2">
      <c r="A529" s="164" t="s">
        <v>3063</v>
      </c>
      <c r="B529" s="164">
        <v>9913</v>
      </c>
      <c r="C529" s="164" t="s">
        <v>4099</v>
      </c>
      <c r="D529" s="164">
        <v>200219</v>
      </c>
      <c r="E529" s="164" t="s">
        <v>1620</v>
      </c>
      <c r="F529" s="164">
        <v>9913</v>
      </c>
      <c r="G529" s="164" t="s">
        <v>1553</v>
      </c>
      <c r="H529" s="164" t="s">
        <v>83</v>
      </c>
      <c r="I529" s="164" t="s">
        <v>83</v>
      </c>
      <c r="J529" s="164" t="s">
        <v>61</v>
      </c>
      <c r="K529" s="164" t="s">
        <v>83</v>
      </c>
      <c r="L529" s="164">
        <v>57291</v>
      </c>
      <c r="M529" s="164" t="s">
        <v>1621</v>
      </c>
      <c r="S529" s="164">
        <v>1628253</v>
      </c>
      <c r="AA529" s="164">
        <v>1628253</v>
      </c>
      <c r="AB529" s="165"/>
      <c r="AC529" s="164" t="s">
        <v>1622</v>
      </c>
      <c r="AD529" s="164" t="s">
        <v>1623</v>
      </c>
      <c r="AE529" s="164" t="s">
        <v>1624</v>
      </c>
      <c r="AG529" s="164" t="s">
        <v>94</v>
      </c>
      <c r="AH529" s="164" t="s">
        <v>69</v>
      </c>
      <c r="AI529" s="164" t="s">
        <v>83</v>
      </c>
      <c r="AJ529" s="164" t="s">
        <v>269</v>
      </c>
      <c r="AK529" s="164">
        <v>57291</v>
      </c>
      <c r="AL529" s="170">
        <v>0</v>
      </c>
      <c r="AM529" s="169">
        <f t="shared" si="18"/>
        <v>0</v>
      </c>
      <c r="AN529" s="169">
        <f t="shared" si="19"/>
        <v>0</v>
      </c>
      <c r="AO529" s="164" t="s">
        <v>69</v>
      </c>
      <c r="AP529" s="164" t="s">
        <v>69</v>
      </c>
      <c r="AQ529" s="164" t="s">
        <v>69</v>
      </c>
      <c r="AR529" s="164">
        <v>0</v>
      </c>
      <c r="AS529" s="164"/>
    </row>
    <row r="530" spans="1:46" ht="15" hidden="1" x14ac:dyDescent="0.2">
      <c r="A530" s="164" t="s">
        <v>3063</v>
      </c>
      <c r="B530" s="164">
        <v>9913</v>
      </c>
      <c r="C530" s="164" t="s">
        <v>4099</v>
      </c>
      <c r="D530" s="164">
        <v>200228</v>
      </c>
      <c r="E530" s="164" t="s">
        <v>1625</v>
      </c>
      <c r="F530" s="164">
        <v>9913</v>
      </c>
      <c r="G530" s="164" t="s">
        <v>1553</v>
      </c>
      <c r="H530" s="164" t="s">
        <v>83</v>
      </c>
      <c r="I530" s="164" t="s">
        <v>83</v>
      </c>
      <c r="J530" s="164" t="s">
        <v>89</v>
      </c>
      <c r="K530" s="164" t="s">
        <v>83</v>
      </c>
      <c r="L530" s="164">
        <v>57293</v>
      </c>
      <c r="M530" s="164" t="s">
        <v>1626</v>
      </c>
      <c r="AB530" s="167">
        <v>2000</v>
      </c>
      <c r="AC530" s="164" t="s">
        <v>1627</v>
      </c>
      <c r="AD530" s="164" t="s">
        <v>1628</v>
      </c>
      <c r="AE530" s="164" t="s">
        <v>1629</v>
      </c>
      <c r="AG530" s="164" t="s">
        <v>94</v>
      </c>
      <c r="AH530" s="164" t="s">
        <v>69</v>
      </c>
      <c r="AI530" s="164" t="s">
        <v>83</v>
      </c>
      <c r="AJ530" s="164" t="s">
        <v>269</v>
      </c>
      <c r="AK530" s="164">
        <v>57293</v>
      </c>
      <c r="AL530" s="170">
        <v>0</v>
      </c>
      <c r="AM530" s="169">
        <f t="shared" si="18"/>
        <v>0</v>
      </c>
      <c r="AN530" s="169">
        <f t="shared" si="19"/>
        <v>0</v>
      </c>
      <c r="AO530" s="164">
        <v>0</v>
      </c>
      <c r="AP530" s="164">
        <v>0</v>
      </c>
      <c r="AQ530" s="164">
        <v>0</v>
      </c>
      <c r="AR530" s="164">
        <v>0</v>
      </c>
      <c r="AS530" s="164"/>
    </row>
    <row r="531" spans="1:46" ht="409.6" hidden="1" x14ac:dyDescent="0.2">
      <c r="A531" s="164" t="s">
        <v>3114</v>
      </c>
      <c r="B531" s="164">
        <v>2116</v>
      </c>
      <c r="C531" s="164" t="s">
        <v>3115</v>
      </c>
      <c r="D531" s="164">
        <v>100000</v>
      </c>
      <c r="E531" s="164" t="s">
        <v>57</v>
      </c>
      <c r="F531" s="164">
        <v>211611</v>
      </c>
      <c r="G531" s="164" t="s">
        <v>71</v>
      </c>
      <c r="H531" s="164" t="s">
        <v>341</v>
      </c>
      <c r="I531" s="164" t="s">
        <v>83</v>
      </c>
      <c r="J531" s="164" t="s">
        <v>160</v>
      </c>
      <c r="K531" s="164" t="s">
        <v>83</v>
      </c>
      <c r="L531" s="164">
        <v>57294</v>
      </c>
      <c r="M531" s="164" t="s">
        <v>1630</v>
      </c>
      <c r="R531" s="164">
        <v>275642</v>
      </c>
      <c r="AA531" s="164">
        <v>275642</v>
      </c>
      <c r="AB531" s="164"/>
      <c r="AC531" s="166" t="s">
        <v>1631</v>
      </c>
      <c r="AD531" s="166" t="s">
        <v>1632</v>
      </c>
      <c r="AE531" s="164" t="s">
        <v>1633</v>
      </c>
      <c r="AG531" s="164" t="s">
        <v>94</v>
      </c>
      <c r="AH531" s="164" t="s">
        <v>1634</v>
      </c>
      <c r="AI531" s="164" t="s">
        <v>83</v>
      </c>
      <c r="AJ531" s="164" t="s">
        <v>269</v>
      </c>
      <c r="AK531" s="164">
        <v>57294</v>
      </c>
      <c r="AL531" s="173">
        <v>0</v>
      </c>
      <c r="AM531" s="169">
        <f t="shared" si="18"/>
        <v>0</v>
      </c>
      <c r="AN531" s="169">
        <f t="shared" si="19"/>
        <v>0</v>
      </c>
      <c r="AO531" s="164" t="s">
        <v>69</v>
      </c>
      <c r="AP531" s="164" t="s">
        <v>69</v>
      </c>
      <c r="AQ531" s="164" t="s">
        <v>69</v>
      </c>
      <c r="AR531" s="164">
        <v>0</v>
      </c>
      <c r="AS531" s="165" t="s">
        <v>3153</v>
      </c>
    </row>
    <row r="532" spans="1:46" ht="15" hidden="1" x14ac:dyDescent="0.2">
      <c r="A532" s="164" t="s">
        <v>3049</v>
      </c>
      <c r="B532" s="164">
        <v>2118</v>
      </c>
      <c r="C532" s="164" t="s">
        <v>4098</v>
      </c>
      <c r="D532" s="164">
        <v>720057</v>
      </c>
      <c r="E532" s="164" t="s">
        <v>149</v>
      </c>
      <c r="F532" s="164">
        <v>2118</v>
      </c>
      <c r="G532" s="164" t="s">
        <v>1532</v>
      </c>
      <c r="H532" s="164" t="s">
        <v>103</v>
      </c>
      <c r="I532" s="164" t="s">
        <v>127</v>
      </c>
      <c r="J532" s="164" t="s">
        <v>61</v>
      </c>
      <c r="K532" s="164" t="s">
        <v>62</v>
      </c>
      <c r="L532" s="164">
        <v>57295</v>
      </c>
      <c r="M532" s="164" t="s">
        <v>4114</v>
      </c>
      <c r="N532" s="164">
        <v>1</v>
      </c>
      <c r="O532" s="164">
        <v>76252</v>
      </c>
      <c r="P532" s="164">
        <v>16082</v>
      </c>
      <c r="Q532" s="164">
        <v>9659</v>
      </c>
      <c r="R532" s="164">
        <v>4636</v>
      </c>
      <c r="AA532" s="168">
        <v>106629</v>
      </c>
      <c r="AB532" s="167">
        <v>50966</v>
      </c>
      <c r="AC532" s="164" t="s">
        <v>4115</v>
      </c>
      <c r="AD532" s="164" t="s">
        <v>4116</v>
      </c>
      <c r="AE532" s="164" t="s">
        <v>4117</v>
      </c>
      <c r="AG532" s="164" t="s">
        <v>67</v>
      </c>
      <c r="AH532" s="164" t="s">
        <v>4118</v>
      </c>
      <c r="AI532" s="164" t="s">
        <v>179</v>
      </c>
      <c r="AJ532" s="164" t="s">
        <v>177</v>
      </c>
      <c r="AK532" s="164">
        <v>57295</v>
      </c>
      <c r="AL532" s="170">
        <v>0</v>
      </c>
      <c r="AM532" s="169">
        <f t="shared" si="18"/>
        <v>0</v>
      </c>
      <c r="AN532" s="169">
        <f t="shared" si="19"/>
        <v>0</v>
      </c>
      <c r="AO532" s="164" t="s">
        <v>69</v>
      </c>
      <c r="AP532" s="164" t="s">
        <v>69</v>
      </c>
      <c r="AQ532" s="164" t="s">
        <v>69</v>
      </c>
      <c r="AR532" s="164">
        <v>0</v>
      </c>
      <c r="AS532" s="164"/>
      <c r="AT532" s="164">
        <v>5</v>
      </c>
    </row>
    <row r="533" spans="1:46" ht="15" hidden="1" x14ac:dyDescent="0.2">
      <c r="A533" s="164" t="s">
        <v>3048</v>
      </c>
      <c r="B533" s="164">
        <v>1714</v>
      </c>
      <c r="C533" s="164" t="s">
        <v>3121</v>
      </c>
      <c r="D533" s="164">
        <v>100000</v>
      </c>
      <c r="E533" s="164" t="s">
        <v>57</v>
      </c>
      <c r="F533" s="164">
        <v>171413</v>
      </c>
      <c r="G533" s="164" t="s">
        <v>1403</v>
      </c>
      <c r="H533" s="164" t="s">
        <v>103</v>
      </c>
      <c r="I533" s="164" t="s">
        <v>60</v>
      </c>
      <c r="J533" s="164" t="s">
        <v>1249</v>
      </c>
      <c r="K533" s="164" t="s">
        <v>83</v>
      </c>
      <c r="L533" s="164">
        <v>57296</v>
      </c>
      <c r="M533" s="164" t="s">
        <v>1635</v>
      </c>
      <c r="S533" s="164">
        <v>105420</v>
      </c>
      <c r="AA533" s="164">
        <v>105420</v>
      </c>
      <c r="AB533" s="164"/>
      <c r="AC533" s="164" t="s">
        <v>1636</v>
      </c>
      <c r="AD533" s="164" t="s">
        <v>4119</v>
      </c>
      <c r="AE533" s="164" t="s">
        <v>1637</v>
      </c>
      <c r="AG533" s="164" t="s">
        <v>94</v>
      </c>
      <c r="AH533" s="164" t="s">
        <v>1638</v>
      </c>
      <c r="AI533" s="164" t="s">
        <v>70</v>
      </c>
      <c r="AJ533" s="164" t="s">
        <v>269</v>
      </c>
      <c r="AK533" s="164">
        <v>57296</v>
      </c>
      <c r="AL533" s="170">
        <v>0</v>
      </c>
      <c r="AM533" s="169">
        <f t="shared" si="18"/>
        <v>0</v>
      </c>
      <c r="AN533" s="169">
        <f t="shared" si="19"/>
        <v>0</v>
      </c>
      <c r="AO533" s="164" t="s">
        <v>69</v>
      </c>
      <c r="AP533" s="164" t="s">
        <v>69</v>
      </c>
      <c r="AQ533" s="164" t="s">
        <v>69</v>
      </c>
      <c r="AR533" s="164">
        <v>0</v>
      </c>
      <c r="AS533" s="164"/>
    </row>
    <row r="534" spans="1:46" ht="15" hidden="1" x14ac:dyDescent="0.2">
      <c r="A534" s="164" t="s">
        <v>3048</v>
      </c>
      <c r="B534" s="164">
        <v>1714</v>
      </c>
      <c r="C534" s="164" t="s">
        <v>3121</v>
      </c>
      <c r="D534" s="164">
        <v>100000</v>
      </c>
      <c r="E534" s="164" t="s">
        <v>57</v>
      </c>
      <c r="F534" s="164">
        <v>171413</v>
      </c>
      <c r="G534" s="164" t="s">
        <v>1403</v>
      </c>
      <c r="H534" s="164" t="s">
        <v>103</v>
      </c>
      <c r="I534" s="164" t="s">
        <v>60</v>
      </c>
      <c r="J534" s="164" t="s">
        <v>1249</v>
      </c>
      <c r="K534" s="164" t="s">
        <v>83</v>
      </c>
      <c r="L534" s="164">
        <v>57297</v>
      </c>
      <c r="M534" s="164" t="s">
        <v>4120</v>
      </c>
      <c r="S534" s="164">
        <v>723000</v>
      </c>
      <c r="AA534" s="168">
        <v>723000</v>
      </c>
      <c r="AC534" s="164" t="s">
        <v>4121</v>
      </c>
      <c r="AD534" s="164" t="s">
        <v>4122</v>
      </c>
      <c r="AE534" s="164" t="s">
        <v>4123</v>
      </c>
      <c r="AG534" s="164" t="s">
        <v>94</v>
      </c>
      <c r="AH534" s="164" t="s">
        <v>4124</v>
      </c>
      <c r="AI534" s="164" t="s">
        <v>70</v>
      </c>
      <c r="AJ534" s="164" t="s">
        <v>177</v>
      </c>
      <c r="AK534" s="164" t="e">
        <v>#N/A</v>
      </c>
      <c r="AL534" s="170">
        <v>0</v>
      </c>
      <c r="AM534" s="169">
        <f t="shared" si="18"/>
        <v>0</v>
      </c>
      <c r="AN534" s="169">
        <f t="shared" si="19"/>
        <v>0</v>
      </c>
      <c r="AO534" s="164" t="s">
        <v>69</v>
      </c>
      <c r="AP534" s="164" t="s">
        <v>69</v>
      </c>
      <c r="AQ534" s="164" t="s">
        <v>69</v>
      </c>
      <c r="AR534" s="164">
        <v>0</v>
      </c>
      <c r="AS534" s="164"/>
    </row>
    <row r="535" spans="1:46" ht="15" hidden="1" x14ac:dyDescent="0.2">
      <c r="A535" s="164" t="s">
        <v>3114</v>
      </c>
      <c r="B535" s="164">
        <v>2116</v>
      </c>
      <c r="C535" s="164" t="s">
        <v>3115</v>
      </c>
      <c r="D535" s="164">
        <v>200217</v>
      </c>
      <c r="E535" s="164" t="s">
        <v>1266</v>
      </c>
      <c r="F535" s="164">
        <v>211600</v>
      </c>
      <c r="G535" s="164" t="s">
        <v>58</v>
      </c>
      <c r="H535" s="164" t="s">
        <v>83</v>
      </c>
      <c r="I535" s="164" t="s">
        <v>83</v>
      </c>
      <c r="J535" s="164" t="s">
        <v>89</v>
      </c>
      <c r="K535" s="164" t="s">
        <v>83</v>
      </c>
      <c r="L535" s="164">
        <v>57300</v>
      </c>
      <c r="M535" s="164" t="s">
        <v>1639</v>
      </c>
      <c r="AB535" s="167">
        <v>349501</v>
      </c>
      <c r="AC535" s="164" t="s">
        <v>1640</v>
      </c>
      <c r="AD535" s="164" t="s">
        <v>4125</v>
      </c>
      <c r="AE535" s="164" t="s">
        <v>1642</v>
      </c>
      <c r="AG535" s="164" t="s">
        <v>94</v>
      </c>
      <c r="AH535" s="164" t="s">
        <v>1643</v>
      </c>
      <c r="AI535" s="164" t="s">
        <v>83</v>
      </c>
      <c r="AJ535" s="164" t="s">
        <v>269</v>
      </c>
      <c r="AK535" s="164">
        <v>57300</v>
      </c>
      <c r="AL535" s="170">
        <v>0</v>
      </c>
      <c r="AM535" s="169">
        <f t="shared" si="18"/>
        <v>0</v>
      </c>
      <c r="AN535" s="169">
        <f t="shared" si="19"/>
        <v>0</v>
      </c>
      <c r="AO535" s="164">
        <v>0</v>
      </c>
      <c r="AP535" s="164">
        <v>0</v>
      </c>
      <c r="AQ535" s="164">
        <v>0</v>
      </c>
      <c r="AR535" s="164">
        <v>0</v>
      </c>
      <c r="AS535" s="164"/>
    </row>
    <row r="536" spans="1:46" ht="15" hidden="1" x14ac:dyDescent="0.2">
      <c r="A536" s="164" t="s">
        <v>3063</v>
      </c>
      <c r="B536" s="164">
        <v>1515</v>
      </c>
      <c r="C536" s="164" t="s">
        <v>116</v>
      </c>
      <c r="D536" s="164">
        <v>720048</v>
      </c>
      <c r="E536" s="164" t="s">
        <v>115</v>
      </c>
      <c r="F536" s="164">
        <v>1515</v>
      </c>
      <c r="G536" s="164" t="s">
        <v>116</v>
      </c>
      <c r="H536" s="164" t="s">
        <v>465</v>
      </c>
      <c r="I536" s="164" t="s">
        <v>83</v>
      </c>
      <c r="J536" s="164" t="s">
        <v>160</v>
      </c>
      <c r="K536" s="164" t="s">
        <v>83</v>
      </c>
      <c r="L536" s="164">
        <v>57301</v>
      </c>
      <c r="M536" s="164" t="s">
        <v>1644</v>
      </c>
      <c r="T536" s="164">
        <v>4746</v>
      </c>
      <c r="AA536" s="164">
        <v>4746</v>
      </c>
      <c r="AB536" s="164"/>
      <c r="AC536" s="164" t="s">
        <v>1645</v>
      </c>
      <c r="AD536" s="164" t="s">
        <v>4126</v>
      </c>
      <c r="AE536" s="164" t="s">
        <v>1647</v>
      </c>
      <c r="AG536" s="164" t="s">
        <v>94</v>
      </c>
      <c r="AH536" s="164" t="s">
        <v>1648</v>
      </c>
      <c r="AI536" s="164" t="s">
        <v>70</v>
      </c>
      <c r="AJ536" s="164" t="s">
        <v>269</v>
      </c>
      <c r="AK536" s="164">
        <v>57301</v>
      </c>
      <c r="AL536" s="170">
        <v>0</v>
      </c>
      <c r="AM536" s="169">
        <f t="shared" si="18"/>
        <v>0</v>
      </c>
      <c r="AN536" s="169">
        <f t="shared" si="19"/>
        <v>0</v>
      </c>
      <c r="AO536" s="164" t="s">
        <v>69</v>
      </c>
      <c r="AP536" s="164" t="s">
        <v>69</v>
      </c>
      <c r="AQ536" s="164" t="s">
        <v>69</v>
      </c>
      <c r="AR536" s="164">
        <v>0</v>
      </c>
      <c r="AS536" s="164"/>
    </row>
    <row r="537" spans="1:46" ht="15" hidden="1" x14ac:dyDescent="0.2">
      <c r="A537" s="164" t="s">
        <v>3063</v>
      </c>
      <c r="B537" s="164">
        <v>9912</v>
      </c>
      <c r="C537" s="164" t="s">
        <v>102</v>
      </c>
      <c r="D537" s="164">
        <v>100000</v>
      </c>
      <c r="E537" s="164" t="s">
        <v>57</v>
      </c>
      <c r="F537" s="164">
        <v>9912</v>
      </c>
      <c r="G537" s="164" t="s">
        <v>102</v>
      </c>
      <c r="H537" s="164" t="s">
        <v>335</v>
      </c>
      <c r="I537" s="164" t="s">
        <v>83</v>
      </c>
      <c r="J537" s="164" t="s">
        <v>61</v>
      </c>
      <c r="K537" s="164" t="s">
        <v>83</v>
      </c>
      <c r="L537" s="164">
        <v>57302</v>
      </c>
      <c r="M537" s="164" t="s">
        <v>1649</v>
      </c>
      <c r="V537" s="164">
        <v>67118</v>
      </c>
      <c r="AA537" s="164">
        <v>67118</v>
      </c>
      <c r="AB537" s="164"/>
      <c r="AC537" s="164" t="s">
        <v>1650</v>
      </c>
      <c r="AD537" s="164" t="s">
        <v>1651</v>
      </c>
      <c r="AE537" s="164" t="s">
        <v>1652</v>
      </c>
      <c r="AG537" s="164" t="s">
        <v>94</v>
      </c>
      <c r="AH537" s="164" t="s">
        <v>69</v>
      </c>
      <c r="AI537" s="164" t="s">
        <v>83</v>
      </c>
      <c r="AJ537" s="164" t="s">
        <v>269</v>
      </c>
      <c r="AK537" s="164">
        <v>57302</v>
      </c>
      <c r="AL537" s="170">
        <v>0</v>
      </c>
      <c r="AM537" s="169">
        <f t="shared" si="18"/>
        <v>0</v>
      </c>
      <c r="AN537" s="169">
        <f t="shared" si="19"/>
        <v>0</v>
      </c>
      <c r="AO537" s="164" t="s">
        <v>69</v>
      </c>
      <c r="AP537" s="164" t="s">
        <v>69</v>
      </c>
      <c r="AQ537" s="164" t="s">
        <v>69</v>
      </c>
      <c r="AR537" s="164">
        <v>0</v>
      </c>
      <c r="AS537" s="164"/>
    </row>
    <row r="538" spans="1:46" ht="15" hidden="1" x14ac:dyDescent="0.2">
      <c r="A538" s="164" t="s">
        <v>3063</v>
      </c>
      <c r="B538" s="164">
        <v>1515</v>
      </c>
      <c r="C538" s="164" t="s">
        <v>116</v>
      </c>
      <c r="D538" s="164">
        <v>720048</v>
      </c>
      <c r="E538" s="164" t="s">
        <v>115</v>
      </c>
      <c r="F538" s="164">
        <v>1515</v>
      </c>
      <c r="G538" s="164" t="s">
        <v>116</v>
      </c>
      <c r="H538" s="164" t="s">
        <v>335</v>
      </c>
      <c r="I538" s="164" t="s">
        <v>83</v>
      </c>
      <c r="J538" s="164" t="s">
        <v>61</v>
      </c>
      <c r="K538" s="164" t="s">
        <v>284</v>
      </c>
      <c r="L538" s="164">
        <v>57303</v>
      </c>
      <c r="M538" s="164" t="s">
        <v>1653</v>
      </c>
      <c r="T538" s="164">
        <v>61588</v>
      </c>
      <c r="AA538" s="164">
        <v>61588</v>
      </c>
      <c r="AB538" s="164"/>
      <c r="AC538" s="164" t="s">
        <v>1654</v>
      </c>
      <c r="AD538" s="164" t="s">
        <v>4126</v>
      </c>
      <c r="AE538" s="164" t="s">
        <v>1656</v>
      </c>
      <c r="AG538" s="164" t="s">
        <v>67</v>
      </c>
      <c r="AH538" s="164" t="s">
        <v>1657</v>
      </c>
      <c r="AI538" s="164" t="s">
        <v>277</v>
      </c>
      <c r="AJ538" s="164" t="s">
        <v>269</v>
      </c>
      <c r="AK538" s="164">
        <v>57303</v>
      </c>
      <c r="AL538" s="170">
        <v>0</v>
      </c>
      <c r="AM538" s="169">
        <f t="shared" si="18"/>
        <v>0</v>
      </c>
      <c r="AN538" s="169">
        <f t="shared" si="19"/>
        <v>0</v>
      </c>
      <c r="AO538" s="164" t="s">
        <v>69</v>
      </c>
      <c r="AP538" s="164" t="s">
        <v>69</v>
      </c>
      <c r="AQ538" s="164" t="s">
        <v>69</v>
      </c>
      <c r="AR538" s="164">
        <v>0</v>
      </c>
      <c r="AS538" s="164"/>
    </row>
    <row r="539" spans="1:46" ht="15" hidden="1" x14ac:dyDescent="0.2">
      <c r="A539" s="164" t="s">
        <v>3048</v>
      </c>
      <c r="B539" s="164">
        <v>1714</v>
      </c>
      <c r="C539" s="164" t="s">
        <v>3121</v>
      </c>
      <c r="D539" s="164">
        <v>200111</v>
      </c>
      <c r="E539" s="164" t="s">
        <v>1434</v>
      </c>
      <c r="F539" s="164">
        <v>171417</v>
      </c>
      <c r="G539" s="164" t="s">
        <v>1435</v>
      </c>
      <c r="H539" s="164" t="s">
        <v>83</v>
      </c>
      <c r="I539" s="164" t="s">
        <v>83</v>
      </c>
      <c r="J539" s="164" t="s">
        <v>89</v>
      </c>
      <c r="K539" s="164" t="s">
        <v>83</v>
      </c>
      <c r="L539" s="164">
        <v>57304</v>
      </c>
      <c r="M539" s="164" t="s">
        <v>1658</v>
      </c>
      <c r="AB539" s="167">
        <v>715152</v>
      </c>
      <c r="AC539" s="164" t="s">
        <v>1659</v>
      </c>
      <c r="AD539" s="164" t="s">
        <v>4127</v>
      </c>
      <c r="AE539" s="164" t="s">
        <v>1661</v>
      </c>
      <c r="AG539" s="164" t="s">
        <v>94</v>
      </c>
      <c r="AH539" s="164" t="s">
        <v>1276</v>
      </c>
      <c r="AI539" s="164" t="s">
        <v>83</v>
      </c>
      <c r="AJ539" s="164" t="s">
        <v>269</v>
      </c>
      <c r="AK539" s="164">
        <v>57304</v>
      </c>
      <c r="AL539" s="170">
        <v>0</v>
      </c>
      <c r="AM539" s="169">
        <f t="shared" si="18"/>
        <v>0</v>
      </c>
      <c r="AN539" s="169">
        <f t="shared" si="19"/>
        <v>0</v>
      </c>
      <c r="AO539" s="164">
        <v>0</v>
      </c>
      <c r="AP539" s="164">
        <v>0</v>
      </c>
      <c r="AQ539" s="164">
        <v>0</v>
      </c>
      <c r="AR539" s="164">
        <v>0</v>
      </c>
      <c r="AS539" s="164"/>
    </row>
    <row r="540" spans="1:46" ht="15" hidden="1" x14ac:dyDescent="0.2">
      <c r="A540" s="164" t="s">
        <v>3063</v>
      </c>
      <c r="B540" s="164">
        <v>9912</v>
      </c>
      <c r="C540" s="164" t="s">
        <v>102</v>
      </c>
      <c r="D540" s="164">
        <v>100000</v>
      </c>
      <c r="E540" s="164" t="s">
        <v>57</v>
      </c>
      <c r="F540" s="164">
        <v>9912</v>
      </c>
      <c r="G540" s="164" t="s">
        <v>102</v>
      </c>
      <c r="H540" s="164" t="s">
        <v>465</v>
      </c>
      <c r="I540" s="164" t="s">
        <v>83</v>
      </c>
      <c r="J540" s="164" t="s">
        <v>61</v>
      </c>
      <c r="K540" s="164" t="s">
        <v>83</v>
      </c>
      <c r="L540" s="164">
        <v>57305</v>
      </c>
      <c r="M540" s="164" t="s">
        <v>1662</v>
      </c>
      <c r="S540" s="164">
        <v>300195</v>
      </c>
      <c r="AA540" s="164">
        <v>300195</v>
      </c>
      <c r="AB540" s="164"/>
      <c r="AC540" s="164" t="s">
        <v>1663</v>
      </c>
      <c r="AD540" s="164" t="s">
        <v>1664</v>
      </c>
      <c r="AE540" s="164" t="s">
        <v>1665</v>
      </c>
      <c r="AG540" s="164" t="s">
        <v>94</v>
      </c>
      <c r="AH540" s="164" t="s">
        <v>69</v>
      </c>
      <c r="AI540" s="164" t="s">
        <v>83</v>
      </c>
      <c r="AJ540" s="164" t="s">
        <v>269</v>
      </c>
      <c r="AK540" s="164">
        <v>57305</v>
      </c>
      <c r="AL540" s="170">
        <v>0</v>
      </c>
      <c r="AM540" s="169">
        <f t="shared" si="18"/>
        <v>0</v>
      </c>
      <c r="AN540" s="169">
        <f t="shared" si="19"/>
        <v>0</v>
      </c>
      <c r="AO540" s="164" t="s">
        <v>69</v>
      </c>
      <c r="AP540" s="164" t="s">
        <v>69</v>
      </c>
      <c r="AQ540" s="164" t="s">
        <v>69</v>
      </c>
      <c r="AR540" s="164">
        <v>0</v>
      </c>
      <c r="AS540" s="164"/>
    </row>
    <row r="541" spans="1:46" ht="15" hidden="1" x14ac:dyDescent="0.2">
      <c r="A541" s="164" t="s">
        <v>3048</v>
      </c>
      <c r="B541" s="164">
        <v>1714</v>
      </c>
      <c r="C541" s="164" t="s">
        <v>3121</v>
      </c>
      <c r="D541" s="164">
        <v>200111</v>
      </c>
      <c r="E541" s="164" t="s">
        <v>1434</v>
      </c>
      <c r="F541" s="164">
        <v>171417</v>
      </c>
      <c r="G541" s="164" t="s">
        <v>1435</v>
      </c>
      <c r="H541" s="164" t="s">
        <v>83</v>
      </c>
      <c r="I541" s="164" t="s">
        <v>83</v>
      </c>
      <c r="J541" s="164" t="s">
        <v>89</v>
      </c>
      <c r="K541" s="164" t="s">
        <v>83</v>
      </c>
      <c r="L541" s="164">
        <v>57306</v>
      </c>
      <c r="M541" s="164" t="s">
        <v>1666</v>
      </c>
      <c r="AB541" s="167">
        <v>30575</v>
      </c>
      <c r="AC541" s="164" t="s">
        <v>1667</v>
      </c>
      <c r="AD541" s="164" t="s">
        <v>1668</v>
      </c>
      <c r="AE541" s="164" t="s">
        <v>1669</v>
      </c>
      <c r="AG541" s="164" t="s">
        <v>94</v>
      </c>
      <c r="AH541" s="164" t="s">
        <v>1276</v>
      </c>
      <c r="AI541" s="164" t="s">
        <v>83</v>
      </c>
      <c r="AJ541" s="164" t="s">
        <v>269</v>
      </c>
      <c r="AK541" s="164">
        <v>57306</v>
      </c>
      <c r="AL541" s="170">
        <v>0</v>
      </c>
      <c r="AM541" s="169">
        <f t="shared" si="18"/>
        <v>0</v>
      </c>
      <c r="AN541" s="169">
        <f t="shared" si="19"/>
        <v>0</v>
      </c>
      <c r="AO541" s="164">
        <v>0</v>
      </c>
      <c r="AP541" s="164">
        <v>0</v>
      </c>
      <c r="AQ541" s="164">
        <v>0</v>
      </c>
      <c r="AR541" s="164">
        <v>0</v>
      </c>
      <c r="AS541" s="164"/>
    </row>
    <row r="542" spans="1:46" ht="15" hidden="1" x14ac:dyDescent="0.2">
      <c r="A542" s="164" t="s">
        <v>3233</v>
      </c>
      <c r="B542" s="164">
        <v>1312</v>
      </c>
      <c r="C542" s="164" t="s">
        <v>1546</v>
      </c>
      <c r="D542" s="164">
        <v>100000</v>
      </c>
      <c r="E542" s="164" t="s">
        <v>57</v>
      </c>
      <c r="F542" s="164">
        <v>1312</v>
      </c>
      <c r="G542" s="164" t="s">
        <v>1546</v>
      </c>
      <c r="H542" s="164" t="s">
        <v>238</v>
      </c>
      <c r="I542" s="164" t="s">
        <v>127</v>
      </c>
      <c r="J542" s="164" t="s">
        <v>61</v>
      </c>
      <c r="K542" s="164" t="s">
        <v>83</v>
      </c>
      <c r="L542" s="164">
        <v>57307</v>
      </c>
      <c r="M542" s="164" t="s">
        <v>4128</v>
      </c>
      <c r="N542" s="164">
        <v>1</v>
      </c>
      <c r="O542" s="164">
        <v>140000</v>
      </c>
      <c r="P542" s="164">
        <v>23787</v>
      </c>
      <c r="Q542" s="164">
        <v>11380</v>
      </c>
      <c r="AA542" s="168">
        <v>175167</v>
      </c>
      <c r="AB542" s="167">
        <v>175167</v>
      </c>
      <c r="AC542" s="164" t="s">
        <v>4129</v>
      </c>
      <c r="AD542" s="164" t="s">
        <v>4130</v>
      </c>
      <c r="AE542" s="164" t="s">
        <v>4131</v>
      </c>
      <c r="AG542" s="164" t="s">
        <v>67</v>
      </c>
      <c r="AH542" s="164" t="s">
        <v>4132</v>
      </c>
      <c r="AI542" s="164" t="s">
        <v>133</v>
      </c>
      <c r="AJ542" s="164" t="s">
        <v>177</v>
      </c>
      <c r="AK542" s="164" t="e">
        <v>#N/A</v>
      </c>
      <c r="AL542" s="170">
        <v>0</v>
      </c>
      <c r="AM542" s="169">
        <f t="shared" si="18"/>
        <v>0</v>
      </c>
      <c r="AN542" s="169">
        <f t="shared" si="19"/>
        <v>0</v>
      </c>
      <c r="AO542" s="164" t="s">
        <v>69</v>
      </c>
      <c r="AP542" s="164" t="s">
        <v>69</v>
      </c>
      <c r="AQ542" s="164" t="s">
        <v>69</v>
      </c>
      <c r="AR542" s="164">
        <v>0</v>
      </c>
      <c r="AS542" s="164"/>
    </row>
    <row r="543" spans="1:46" ht="15" hidden="1" x14ac:dyDescent="0.2">
      <c r="A543" s="164" t="s">
        <v>3048</v>
      </c>
      <c r="B543" s="164">
        <v>1714</v>
      </c>
      <c r="C543" s="164" t="s">
        <v>3121</v>
      </c>
      <c r="D543" s="164">
        <v>200109</v>
      </c>
      <c r="E543" s="164" t="s">
        <v>1670</v>
      </c>
      <c r="F543" s="164">
        <v>171418</v>
      </c>
      <c r="G543" s="164" t="s">
        <v>1671</v>
      </c>
      <c r="H543" s="164" t="s">
        <v>83</v>
      </c>
      <c r="I543" s="164" t="s">
        <v>83</v>
      </c>
      <c r="J543" s="164" t="s">
        <v>89</v>
      </c>
      <c r="K543" s="164" t="s">
        <v>83</v>
      </c>
      <c r="L543" s="164">
        <v>57308</v>
      </c>
      <c r="M543" s="164" t="s">
        <v>1672</v>
      </c>
      <c r="AB543" s="167">
        <v>1430302</v>
      </c>
      <c r="AC543" s="164" t="s">
        <v>1659</v>
      </c>
      <c r="AD543" s="164" t="s">
        <v>4133</v>
      </c>
      <c r="AE543" s="164" t="s">
        <v>1659</v>
      </c>
      <c r="AG543" s="164" t="s">
        <v>94</v>
      </c>
      <c r="AH543" s="164" t="s">
        <v>1276</v>
      </c>
      <c r="AI543" s="164" t="s">
        <v>83</v>
      </c>
      <c r="AJ543" s="164" t="s">
        <v>269</v>
      </c>
      <c r="AK543" s="164">
        <v>57308</v>
      </c>
      <c r="AL543" s="170">
        <v>0</v>
      </c>
      <c r="AM543" s="169">
        <f t="shared" si="18"/>
        <v>0</v>
      </c>
      <c r="AN543" s="169">
        <f t="shared" si="19"/>
        <v>0</v>
      </c>
      <c r="AO543" s="164">
        <v>0</v>
      </c>
      <c r="AP543" s="164">
        <v>0</v>
      </c>
      <c r="AQ543" s="164">
        <v>0</v>
      </c>
      <c r="AR543" s="164">
        <v>0</v>
      </c>
      <c r="AS543" s="164"/>
    </row>
    <row r="544" spans="1:46" ht="15" hidden="1" x14ac:dyDescent="0.2">
      <c r="A544" s="164" t="s">
        <v>3063</v>
      </c>
      <c r="B544" s="164">
        <v>1312</v>
      </c>
      <c r="C544" s="164" t="s">
        <v>1546</v>
      </c>
      <c r="D544" s="164">
        <v>700011</v>
      </c>
      <c r="E544" s="164" t="s">
        <v>392</v>
      </c>
      <c r="F544" s="164">
        <v>1312</v>
      </c>
      <c r="G544" s="164" t="s">
        <v>1546</v>
      </c>
      <c r="H544" s="164" t="s">
        <v>103</v>
      </c>
      <c r="I544" s="164" t="s">
        <v>60</v>
      </c>
      <c r="J544" s="164" t="s">
        <v>61</v>
      </c>
      <c r="K544" s="164" t="s">
        <v>83</v>
      </c>
      <c r="L544" s="164">
        <v>57309</v>
      </c>
      <c r="M544" s="164" t="s">
        <v>4134</v>
      </c>
      <c r="N544" s="164">
        <v>1</v>
      </c>
      <c r="O544" s="164">
        <v>140000</v>
      </c>
      <c r="P544" s="164">
        <v>23787</v>
      </c>
      <c r="Q544" s="164">
        <v>11380</v>
      </c>
      <c r="AA544" s="168">
        <v>175167</v>
      </c>
      <c r="AB544" s="167">
        <v>175167</v>
      </c>
      <c r="AC544" s="164" t="s">
        <v>2163</v>
      </c>
      <c r="AD544" s="164" t="s">
        <v>4135</v>
      </c>
      <c r="AE544" s="164" t="s">
        <v>2165</v>
      </c>
      <c r="AG544" s="164" t="s">
        <v>67</v>
      </c>
      <c r="AH544" s="164" t="s">
        <v>2166</v>
      </c>
      <c r="AI544" s="164" t="s">
        <v>70</v>
      </c>
      <c r="AJ544" s="164" t="s">
        <v>177</v>
      </c>
      <c r="AK544" s="164">
        <v>57309</v>
      </c>
      <c r="AL544" s="170">
        <v>0</v>
      </c>
      <c r="AM544" s="169">
        <f t="shared" si="18"/>
        <v>0</v>
      </c>
      <c r="AN544" s="169">
        <f t="shared" si="19"/>
        <v>0</v>
      </c>
      <c r="AO544" s="164" t="s">
        <v>69</v>
      </c>
      <c r="AP544" s="164" t="s">
        <v>69</v>
      </c>
      <c r="AQ544" s="164" t="s">
        <v>69</v>
      </c>
      <c r="AR544" s="164">
        <v>0</v>
      </c>
      <c r="AS544" s="164"/>
    </row>
    <row r="545" spans="1:45" ht="15" hidden="1" x14ac:dyDescent="0.2">
      <c r="A545" s="164" t="s">
        <v>3048</v>
      </c>
      <c r="B545" s="164">
        <v>1714</v>
      </c>
      <c r="C545" s="164" t="s">
        <v>3121</v>
      </c>
      <c r="D545" s="164">
        <v>200109</v>
      </c>
      <c r="E545" s="164" t="s">
        <v>1670</v>
      </c>
      <c r="F545" s="164">
        <v>171418</v>
      </c>
      <c r="G545" s="164" t="s">
        <v>1671</v>
      </c>
      <c r="H545" s="164" t="s">
        <v>83</v>
      </c>
      <c r="I545" s="164" t="s">
        <v>83</v>
      </c>
      <c r="J545" s="164" t="s">
        <v>89</v>
      </c>
      <c r="K545" s="164" t="s">
        <v>83</v>
      </c>
      <c r="L545" s="164">
        <v>57310</v>
      </c>
      <c r="M545" s="164" t="s">
        <v>1673</v>
      </c>
      <c r="AB545" s="167">
        <v>61149</v>
      </c>
      <c r="AC545" s="164" t="s">
        <v>1667</v>
      </c>
      <c r="AD545" s="164" t="s">
        <v>1668</v>
      </c>
      <c r="AE545" s="164" t="s">
        <v>1669</v>
      </c>
      <c r="AG545" s="164" t="s">
        <v>94</v>
      </c>
      <c r="AH545" s="164" t="s">
        <v>1276</v>
      </c>
      <c r="AI545" s="164" t="s">
        <v>83</v>
      </c>
      <c r="AJ545" s="164" t="s">
        <v>269</v>
      </c>
      <c r="AK545" s="164">
        <v>57310</v>
      </c>
      <c r="AL545" s="170">
        <v>0</v>
      </c>
      <c r="AM545" s="169">
        <f t="shared" si="18"/>
        <v>0</v>
      </c>
      <c r="AN545" s="169">
        <f t="shared" si="19"/>
        <v>0</v>
      </c>
      <c r="AO545" s="164">
        <v>0</v>
      </c>
      <c r="AP545" s="164">
        <v>0</v>
      </c>
      <c r="AQ545" s="164">
        <v>0</v>
      </c>
      <c r="AR545" s="164">
        <v>0</v>
      </c>
      <c r="AS545" s="164"/>
    </row>
    <row r="546" spans="1:45" ht="15" hidden="1" x14ac:dyDescent="0.2">
      <c r="A546" s="164" t="s">
        <v>3057</v>
      </c>
      <c r="B546" s="164">
        <v>1212</v>
      </c>
      <c r="C546" s="164" t="s">
        <v>1674</v>
      </c>
      <c r="D546" s="164">
        <v>100000</v>
      </c>
      <c r="E546" s="164" t="s">
        <v>57</v>
      </c>
      <c r="F546" s="164">
        <v>1212</v>
      </c>
      <c r="G546" s="164" t="s">
        <v>1674</v>
      </c>
      <c r="H546" s="164" t="s">
        <v>103</v>
      </c>
      <c r="I546" s="164" t="s">
        <v>83</v>
      </c>
      <c r="J546" s="164" t="s">
        <v>160</v>
      </c>
      <c r="K546" s="164" t="s">
        <v>284</v>
      </c>
      <c r="L546" s="164">
        <v>57311</v>
      </c>
      <c r="M546" s="164" t="s">
        <v>1675</v>
      </c>
      <c r="T546" s="164">
        <v>6983</v>
      </c>
      <c r="AA546" s="164">
        <v>6983</v>
      </c>
      <c r="AB546" s="164"/>
      <c r="AC546" s="164" t="s">
        <v>1676</v>
      </c>
      <c r="AD546" s="164" t="s">
        <v>1677</v>
      </c>
      <c r="AE546" s="164" t="s">
        <v>1678</v>
      </c>
      <c r="AG546" s="164" t="s">
        <v>94</v>
      </c>
      <c r="AH546" s="164" t="s">
        <v>69</v>
      </c>
      <c r="AI546" s="164" t="s">
        <v>83</v>
      </c>
      <c r="AJ546" s="164" t="s">
        <v>269</v>
      </c>
      <c r="AK546" s="164">
        <v>57311</v>
      </c>
      <c r="AL546" s="170">
        <v>0</v>
      </c>
      <c r="AM546" s="169">
        <f t="shared" si="18"/>
        <v>0</v>
      </c>
      <c r="AN546" s="169">
        <f t="shared" si="19"/>
        <v>0</v>
      </c>
      <c r="AO546" s="164" t="s">
        <v>69</v>
      </c>
      <c r="AP546" s="164" t="s">
        <v>69</v>
      </c>
      <c r="AQ546" s="164" t="s">
        <v>69</v>
      </c>
      <c r="AR546" s="164">
        <v>0</v>
      </c>
      <c r="AS546" s="164"/>
    </row>
    <row r="547" spans="1:45" ht="15" hidden="1" x14ac:dyDescent="0.2">
      <c r="A547" s="164" t="s">
        <v>3048</v>
      </c>
      <c r="B547" s="164">
        <v>1714</v>
      </c>
      <c r="C547" s="164" t="s">
        <v>3121</v>
      </c>
      <c r="D547" s="164">
        <v>100000</v>
      </c>
      <c r="E547" s="164" t="s">
        <v>57</v>
      </c>
      <c r="F547" s="164">
        <v>171414</v>
      </c>
      <c r="G547" s="164" t="s">
        <v>1248</v>
      </c>
      <c r="H547" s="164" t="s">
        <v>83</v>
      </c>
      <c r="I547" s="164" t="s">
        <v>60</v>
      </c>
      <c r="J547" s="164" t="s">
        <v>239</v>
      </c>
      <c r="K547" s="164" t="s">
        <v>83</v>
      </c>
      <c r="L547" s="164">
        <v>57312</v>
      </c>
      <c r="M547" s="164" t="s">
        <v>1679</v>
      </c>
      <c r="N547" s="164">
        <v>20</v>
      </c>
      <c r="O547" s="164">
        <v>748858</v>
      </c>
      <c r="P547" s="164">
        <v>39095</v>
      </c>
      <c r="Q547" s="164">
        <v>38941</v>
      </c>
      <c r="AA547" s="168">
        <v>826894</v>
      </c>
      <c r="AC547" s="164" t="s">
        <v>431</v>
      </c>
      <c r="AD547" s="164" t="s">
        <v>242</v>
      </c>
      <c r="AE547" s="164" t="s">
        <v>431</v>
      </c>
      <c r="AG547" s="164" t="s">
        <v>94</v>
      </c>
      <c r="AH547" s="164" t="s">
        <v>1276</v>
      </c>
      <c r="AI547" s="164" t="s">
        <v>70</v>
      </c>
      <c r="AJ547" s="164" t="s">
        <v>269</v>
      </c>
      <c r="AK547" s="164">
        <v>57312</v>
      </c>
      <c r="AL547" s="170">
        <v>0</v>
      </c>
      <c r="AM547" s="169">
        <f t="shared" si="18"/>
        <v>0</v>
      </c>
      <c r="AN547" s="169">
        <f t="shared" si="19"/>
        <v>0</v>
      </c>
      <c r="AO547" s="164">
        <v>0</v>
      </c>
      <c r="AP547" s="164">
        <v>0</v>
      </c>
      <c r="AQ547" s="164">
        <v>0</v>
      </c>
      <c r="AR547" s="164">
        <v>0</v>
      </c>
      <c r="AS547" s="164"/>
    </row>
    <row r="548" spans="1:45" ht="15" hidden="1" x14ac:dyDescent="0.2">
      <c r="A548" s="164" t="s">
        <v>3063</v>
      </c>
      <c r="B548" s="164">
        <v>1515</v>
      </c>
      <c r="C548" s="164" t="s">
        <v>116</v>
      </c>
      <c r="D548" s="164">
        <v>720048</v>
      </c>
      <c r="E548" s="164" t="s">
        <v>115</v>
      </c>
      <c r="F548" s="164">
        <v>1515</v>
      </c>
      <c r="G548" s="164" t="s">
        <v>116</v>
      </c>
      <c r="H548" s="164" t="s">
        <v>293</v>
      </c>
      <c r="I548" s="164" t="s">
        <v>83</v>
      </c>
      <c r="J548" s="164" t="s">
        <v>160</v>
      </c>
      <c r="K548" s="164" t="s">
        <v>83</v>
      </c>
      <c r="L548" s="164">
        <v>57313</v>
      </c>
      <c r="M548" s="164" t="s">
        <v>1680</v>
      </c>
      <c r="S548" s="164">
        <v>1989</v>
      </c>
      <c r="AA548" s="164">
        <v>1989</v>
      </c>
      <c r="AB548" s="164"/>
      <c r="AC548" s="164" t="s">
        <v>1681</v>
      </c>
      <c r="AD548" s="164" t="s">
        <v>4136</v>
      </c>
      <c r="AE548" s="164" t="s">
        <v>1681</v>
      </c>
      <c r="AG548" s="164" t="s">
        <v>94</v>
      </c>
      <c r="AH548" s="164" t="s">
        <v>1682</v>
      </c>
      <c r="AI548" s="164" t="s">
        <v>133</v>
      </c>
      <c r="AJ548" s="164" t="s">
        <v>269</v>
      </c>
      <c r="AK548" s="164">
        <v>57313</v>
      </c>
      <c r="AL548" s="170">
        <v>0</v>
      </c>
      <c r="AM548" s="169">
        <f t="shared" si="18"/>
        <v>0</v>
      </c>
      <c r="AN548" s="169">
        <f t="shared" si="19"/>
        <v>0</v>
      </c>
      <c r="AO548" s="164" t="s">
        <v>69</v>
      </c>
      <c r="AP548" s="164" t="s">
        <v>69</v>
      </c>
      <c r="AQ548" s="164" t="s">
        <v>69</v>
      </c>
      <c r="AR548" s="164">
        <v>0</v>
      </c>
      <c r="AS548" s="164"/>
    </row>
    <row r="549" spans="1:45" ht="15" hidden="1" x14ac:dyDescent="0.2">
      <c r="A549" s="164" t="s">
        <v>3063</v>
      </c>
      <c r="B549" s="164">
        <v>1515</v>
      </c>
      <c r="C549" s="164" t="s">
        <v>666</v>
      </c>
      <c r="D549" s="164">
        <v>720048</v>
      </c>
      <c r="E549" s="164" t="s">
        <v>115</v>
      </c>
      <c r="F549" s="164">
        <v>1515</v>
      </c>
      <c r="G549" s="164" t="s">
        <v>116</v>
      </c>
      <c r="H549" s="164" t="s">
        <v>302</v>
      </c>
      <c r="I549" s="164" t="s">
        <v>83</v>
      </c>
      <c r="J549" s="164" t="s">
        <v>61</v>
      </c>
      <c r="K549" s="164" t="s">
        <v>284</v>
      </c>
      <c r="L549" s="164">
        <v>57314</v>
      </c>
      <c r="M549" s="164" t="s">
        <v>1683</v>
      </c>
      <c r="T549" s="164">
        <v>25000</v>
      </c>
      <c r="AA549" s="164">
        <v>25000</v>
      </c>
      <c r="AB549" s="164"/>
      <c r="AC549" s="164" t="s">
        <v>1684</v>
      </c>
      <c r="AD549" s="164" t="s">
        <v>4126</v>
      </c>
      <c r="AE549" s="164" t="s">
        <v>1685</v>
      </c>
      <c r="AG549" s="164" t="s">
        <v>67</v>
      </c>
      <c r="AH549" s="164" t="s">
        <v>1686</v>
      </c>
      <c r="AI549" s="164" t="s">
        <v>70</v>
      </c>
      <c r="AJ549" s="164" t="s">
        <v>269</v>
      </c>
      <c r="AK549" s="164">
        <v>57314</v>
      </c>
      <c r="AL549" s="170">
        <v>0</v>
      </c>
      <c r="AM549" s="169">
        <f t="shared" si="18"/>
        <v>0</v>
      </c>
      <c r="AN549" s="169">
        <f t="shared" si="19"/>
        <v>0</v>
      </c>
      <c r="AO549" s="164" t="s">
        <v>69</v>
      </c>
      <c r="AP549" s="164" t="s">
        <v>69</v>
      </c>
      <c r="AQ549" s="164" t="s">
        <v>69</v>
      </c>
      <c r="AR549" s="164">
        <v>0</v>
      </c>
      <c r="AS549" s="164"/>
    </row>
    <row r="550" spans="1:45" ht="15" hidden="1" x14ac:dyDescent="0.2">
      <c r="A550" s="164" t="s">
        <v>3057</v>
      </c>
      <c r="B550" s="164">
        <v>1211</v>
      </c>
      <c r="C550" s="164" t="s">
        <v>428</v>
      </c>
      <c r="D550" s="164">
        <v>100000</v>
      </c>
      <c r="E550" s="164" t="s">
        <v>57</v>
      </c>
      <c r="F550" s="164">
        <v>1211</v>
      </c>
      <c r="G550" s="164" t="s">
        <v>428</v>
      </c>
      <c r="H550" s="164" t="s">
        <v>126</v>
      </c>
      <c r="I550" s="164" t="s">
        <v>307</v>
      </c>
      <c r="J550" s="164" t="s">
        <v>61</v>
      </c>
      <c r="K550" s="164" t="s">
        <v>62</v>
      </c>
      <c r="L550" s="164">
        <v>57315</v>
      </c>
      <c r="M550" s="164" t="s">
        <v>4137</v>
      </c>
      <c r="N550" s="164">
        <v>1</v>
      </c>
      <c r="O550" s="164">
        <v>67713</v>
      </c>
      <c r="P550" s="164">
        <v>19106</v>
      </c>
      <c r="Q550" s="164">
        <v>9428</v>
      </c>
      <c r="R550" s="164">
        <v>2500</v>
      </c>
      <c r="AA550" s="168">
        <v>98747</v>
      </c>
      <c r="AC550" s="164" t="s">
        <v>4138</v>
      </c>
      <c r="AD550" s="164" t="s">
        <v>4139</v>
      </c>
      <c r="AE550" s="164" t="s">
        <v>4140</v>
      </c>
      <c r="AG550" s="164" t="s">
        <v>94</v>
      </c>
      <c r="AH550" s="164" t="s">
        <v>69</v>
      </c>
      <c r="AI550" s="164" t="s">
        <v>83</v>
      </c>
      <c r="AJ550" s="164" t="s">
        <v>177</v>
      </c>
      <c r="AK550" s="164" t="e">
        <v>#N/A</v>
      </c>
      <c r="AL550" s="170">
        <v>0</v>
      </c>
      <c r="AM550" s="169">
        <f t="shared" si="18"/>
        <v>0</v>
      </c>
      <c r="AN550" s="169">
        <f t="shared" si="19"/>
        <v>0</v>
      </c>
      <c r="AO550" s="164" t="s">
        <v>69</v>
      </c>
      <c r="AP550" s="164" t="s">
        <v>69</v>
      </c>
      <c r="AQ550" s="164" t="s">
        <v>69</v>
      </c>
      <c r="AR550" s="164">
        <v>0</v>
      </c>
      <c r="AS550" s="164"/>
    </row>
    <row r="551" spans="1:45" ht="15" hidden="1" x14ac:dyDescent="0.2">
      <c r="A551" s="164" t="s">
        <v>3063</v>
      </c>
      <c r="B551" s="164">
        <v>9913</v>
      </c>
      <c r="C551" s="164" t="s">
        <v>4099</v>
      </c>
      <c r="D551" s="164">
        <v>200205</v>
      </c>
      <c r="E551" s="164" t="s">
        <v>96</v>
      </c>
      <c r="F551" s="164">
        <v>9913</v>
      </c>
      <c r="G551" s="164" t="s">
        <v>1553</v>
      </c>
      <c r="H551" s="164" t="s">
        <v>83</v>
      </c>
      <c r="I551" s="164" t="s">
        <v>83</v>
      </c>
      <c r="J551" s="164" t="s">
        <v>89</v>
      </c>
      <c r="K551" s="164" t="s">
        <v>83</v>
      </c>
      <c r="L551" s="164">
        <v>57316</v>
      </c>
      <c r="M551" s="164" t="s">
        <v>1687</v>
      </c>
      <c r="AB551" s="167">
        <v>24410515</v>
      </c>
      <c r="AC551" s="164" t="s">
        <v>1688</v>
      </c>
      <c r="AD551" s="164" t="s">
        <v>207</v>
      </c>
      <c r="AE551" s="164" t="s">
        <v>1689</v>
      </c>
      <c r="AG551" s="164" t="s">
        <v>94</v>
      </c>
      <c r="AH551" s="164" t="s">
        <v>69</v>
      </c>
      <c r="AI551" s="164" t="s">
        <v>83</v>
      </c>
      <c r="AJ551" s="164" t="s">
        <v>269</v>
      </c>
      <c r="AK551" s="164">
        <v>57316</v>
      </c>
      <c r="AL551" s="170">
        <v>0</v>
      </c>
      <c r="AM551" s="169">
        <f t="shared" si="18"/>
        <v>0</v>
      </c>
      <c r="AN551" s="169">
        <f t="shared" si="19"/>
        <v>0</v>
      </c>
      <c r="AO551" s="164">
        <v>0</v>
      </c>
      <c r="AP551" s="164">
        <v>0</v>
      </c>
      <c r="AQ551" s="164">
        <v>0</v>
      </c>
      <c r="AR551" s="164">
        <v>0</v>
      </c>
      <c r="AS551" s="164"/>
    </row>
    <row r="552" spans="1:45" ht="15" hidden="1" x14ac:dyDescent="0.2">
      <c r="A552" s="164" t="s">
        <v>3063</v>
      </c>
      <c r="B552" s="164">
        <v>1414</v>
      </c>
      <c r="C552" s="164" t="s">
        <v>97</v>
      </c>
      <c r="D552" s="164">
        <v>200205</v>
      </c>
      <c r="E552" s="164" t="s">
        <v>96</v>
      </c>
      <c r="F552" s="164">
        <v>1414</v>
      </c>
      <c r="G552" s="164" t="s">
        <v>97</v>
      </c>
      <c r="H552" s="164" t="s">
        <v>83</v>
      </c>
      <c r="I552" s="164" t="s">
        <v>127</v>
      </c>
      <c r="J552" s="164" t="s">
        <v>61</v>
      </c>
      <c r="K552" s="164" t="s">
        <v>83</v>
      </c>
      <c r="L552" s="164">
        <v>57320</v>
      </c>
      <c r="M552" s="164" t="s">
        <v>1690</v>
      </c>
      <c r="S552" s="164">
        <v>500000</v>
      </c>
      <c r="AA552" s="164">
        <v>500000</v>
      </c>
      <c r="AB552" s="164"/>
      <c r="AC552" s="164" t="s">
        <v>1691</v>
      </c>
      <c r="AD552" s="164" t="s">
        <v>4141</v>
      </c>
      <c r="AE552" s="164" t="s">
        <v>1693</v>
      </c>
      <c r="AG552" s="164" t="s">
        <v>67</v>
      </c>
      <c r="AH552" s="164" t="s">
        <v>1694</v>
      </c>
      <c r="AI552" s="164" t="s">
        <v>83</v>
      </c>
      <c r="AJ552" s="164" t="s">
        <v>269</v>
      </c>
      <c r="AK552" s="164">
        <v>57320</v>
      </c>
      <c r="AL552" s="170">
        <v>0.1</v>
      </c>
      <c r="AM552" s="169">
        <f t="shared" si="18"/>
        <v>50000</v>
      </c>
      <c r="AN552" s="169">
        <f t="shared" si="19"/>
        <v>0</v>
      </c>
      <c r="AO552" s="164" t="s">
        <v>382</v>
      </c>
      <c r="AP552" s="164" t="s">
        <v>382</v>
      </c>
      <c r="AQ552" s="164" t="s">
        <v>156</v>
      </c>
      <c r="AR552" s="164">
        <v>0</v>
      </c>
      <c r="AS552" s="164"/>
    </row>
    <row r="553" spans="1:45" ht="15" hidden="1" x14ac:dyDescent="0.2">
      <c r="A553" s="164" t="s">
        <v>3048</v>
      </c>
      <c r="B553" s="164">
        <v>1313</v>
      </c>
      <c r="C553" s="164" t="s">
        <v>1583</v>
      </c>
      <c r="D553" s="164">
        <v>100000</v>
      </c>
      <c r="E553" s="164" t="s">
        <v>57</v>
      </c>
      <c r="F553" s="164">
        <v>1313</v>
      </c>
      <c r="G553" s="164" t="s">
        <v>1583</v>
      </c>
      <c r="H553" s="164" t="s">
        <v>293</v>
      </c>
      <c r="I553" s="164" t="s">
        <v>127</v>
      </c>
      <c r="J553" s="164" t="s">
        <v>61</v>
      </c>
      <c r="K553" s="164" t="s">
        <v>83</v>
      </c>
      <c r="L553" s="164">
        <v>57321</v>
      </c>
      <c r="M553" s="164" t="s">
        <v>4142</v>
      </c>
      <c r="N553" s="164">
        <v>2</v>
      </c>
      <c r="O553" s="164">
        <v>152272</v>
      </c>
      <c r="P553" s="164">
        <v>31404</v>
      </c>
      <c r="Q553" s="164">
        <v>19310</v>
      </c>
      <c r="AA553" s="168">
        <v>202986</v>
      </c>
      <c r="AC553" s="164" t="s">
        <v>4143</v>
      </c>
      <c r="AD553" s="164" t="s">
        <v>4144</v>
      </c>
      <c r="AE553" s="164" t="s">
        <v>4144</v>
      </c>
      <c r="AG553" s="164" t="s">
        <v>67</v>
      </c>
      <c r="AH553" s="164" t="s">
        <v>4145</v>
      </c>
      <c r="AI553" s="164" t="s">
        <v>277</v>
      </c>
      <c r="AJ553" s="164" t="s">
        <v>177</v>
      </c>
      <c r="AK553" s="164" t="e">
        <v>#N/A</v>
      </c>
      <c r="AL553" s="170">
        <v>0</v>
      </c>
      <c r="AM553" s="169">
        <f t="shared" si="18"/>
        <v>0</v>
      </c>
      <c r="AN553" s="169">
        <f t="shared" si="19"/>
        <v>0</v>
      </c>
      <c r="AO553" s="164" t="s">
        <v>69</v>
      </c>
      <c r="AP553" s="164" t="s">
        <v>69</v>
      </c>
      <c r="AQ553" s="164" t="s">
        <v>69</v>
      </c>
      <c r="AR553" s="164">
        <v>0</v>
      </c>
      <c r="AS553" s="164"/>
    </row>
    <row r="554" spans="1:45" ht="15" hidden="1" x14ac:dyDescent="0.2">
      <c r="A554" s="164" t="s">
        <v>3048</v>
      </c>
      <c r="B554" s="164">
        <v>1313</v>
      </c>
      <c r="C554" s="164" t="s">
        <v>1583</v>
      </c>
      <c r="D554" s="164">
        <v>100000</v>
      </c>
      <c r="E554" s="164" t="s">
        <v>57</v>
      </c>
      <c r="F554" s="164">
        <v>1313</v>
      </c>
      <c r="G554" s="164" t="s">
        <v>1583</v>
      </c>
      <c r="H554" s="164" t="s">
        <v>59</v>
      </c>
      <c r="I554" s="164" t="s">
        <v>127</v>
      </c>
      <c r="J554" s="164" t="s">
        <v>61</v>
      </c>
      <c r="K554" s="164" t="s">
        <v>83</v>
      </c>
      <c r="L554" s="164">
        <v>57322</v>
      </c>
      <c r="M554" s="164" t="s">
        <v>4146</v>
      </c>
      <c r="N554" s="164">
        <v>1</v>
      </c>
      <c r="O554" s="164">
        <v>138000</v>
      </c>
      <c r="P554" s="164">
        <v>23288</v>
      </c>
      <c r="Q554" s="164">
        <v>11326</v>
      </c>
      <c r="AA554" s="168">
        <v>172614</v>
      </c>
      <c r="AC554" s="164" t="s">
        <v>4147</v>
      </c>
      <c r="AD554" s="164" t="s">
        <v>4148</v>
      </c>
      <c r="AE554" s="164" t="s">
        <v>4149</v>
      </c>
      <c r="AG554" s="164" t="s">
        <v>67</v>
      </c>
      <c r="AH554" s="164" t="s">
        <v>4150</v>
      </c>
      <c r="AI554" s="164" t="s">
        <v>70</v>
      </c>
      <c r="AJ554" s="164" t="s">
        <v>177</v>
      </c>
      <c r="AK554" s="164" t="e">
        <v>#N/A</v>
      </c>
      <c r="AL554" s="170">
        <v>0</v>
      </c>
      <c r="AM554" s="169">
        <f t="shared" si="18"/>
        <v>0</v>
      </c>
      <c r="AN554" s="169">
        <f t="shared" si="19"/>
        <v>0</v>
      </c>
      <c r="AO554" s="164" t="s">
        <v>69</v>
      </c>
      <c r="AP554" s="164" t="s">
        <v>69</v>
      </c>
      <c r="AQ554" s="164" t="s">
        <v>69</v>
      </c>
      <c r="AR554" s="164">
        <v>0</v>
      </c>
      <c r="AS554" s="164"/>
    </row>
    <row r="555" spans="1:45" ht="15" hidden="1" x14ac:dyDescent="0.2">
      <c r="A555" s="164" t="s">
        <v>3048</v>
      </c>
      <c r="B555" s="164">
        <v>1313</v>
      </c>
      <c r="C555" s="164" t="s">
        <v>1583</v>
      </c>
      <c r="D555" s="164">
        <v>100000</v>
      </c>
      <c r="E555" s="164" t="s">
        <v>57</v>
      </c>
      <c r="F555" s="164">
        <v>1313</v>
      </c>
      <c r="G555" s="164" t="s">
        <v>1583</v>
      </c>
      <c r="H555" s="164" t="s">
        <v>126</v>
      </c>
      <c r="I555" s="164" t="s">
        <v>127</v>
      </c>
      <c r="J555" s="164" t="s">
        <v>61</v>
      </c>
      <c r="K555" s="164" t="s">
        <v>83</v>
      </c>
      <c r="L555" s="164">
        <v>57323</v>
      </c>
      <c r="M555" s="164" t="s">
        <v>1695</v>
      </c>
      <c r="S555" s="164">
        <v>97000</v>
      </c>
      <c r="AA555" s="164">
        <v>97000</v>
      </c>
      <c r="AB555" s="164"/>
      <c r="AC555" s="164" t="s">
        <v>1696</v>
      </c>
      <c r="AD555" s="164" t="s">
        <v>1697</v>
      </c>
      <c r="AE555" s="164" t="s">
        <v>1697</v>
      </c>
      <c r="AG555" s="164" t="s">
        <v>67</v>
      </c>
      <c r="AH555" s="164" t="s">
        <v>1698</v>
      </c>
      <c r="AI555" s="164" t="s">
        <v>133</v>
      </c>
      <c r="AJ555" s="164" t="s">
        <v>269</v>
      </c>
      <c r="AK555" s="164">
        <v>57323</v>
      </c>
      <c r="AL555" s="170">
        <v>0</v>
      </c>
      <c r="AM555" s="169">
        <f t="shared" si="18"/>
        <v>0</v>
      </c>
      <c r="AN555" s="169">
        <f t="shared" si="19"/>
        <v>0</v>
      </c>
      <c r="AO555" s="164" t="s">
        <v>69</v>
      </c>
      <c r="AP555" s="164" t="s">
        <v>69</v>
      </c>
      <c r="AQ555" s="164" t="s">
        <v>69</v>
      </c>
      <c r="AR555" s="164">
        <v>0</v>
      </c>
      <c r="AS555" s="164"/>
    </row>
    <row r="556" spans="1:45" ht="15" hidden="1" x14ac:dyDescent="0.2">
      <c r="A556" s="164" t="s">
        <v>3057</v>
      </c>
      <c r="B556" s="164">
        <v>1152</v>
      </c>
      <c r="C556" s="164" t="s">
        <v>1536</v>
      </c>
      <c r="D556" s="164">
        <v>100000</v>
      </c>
      <c r="E556" s="164" t="s">
        <v>57</v>
      </c>
      <c r="F556" s="164">
        <v>1152</v>
      </c>
      <c r="G556" s="164" t="s">
        <v>1536</v>
      </c>
      <c r="H556" s="164" t="s">
        <v>238</v>
      </c>
      <c r="I556" s="164" t="s">
        <v>83</v>
      </c>
      <c r="J556" s="164" t="s">
        <v>239</v>
      </c>
      <c r="K556" s="164" t="s">
        <v>83</v>
      </c>
      <c r="L556" s="164">
        <v>57324</v>
      </c>
      <c r="M556" s="164" t="s">
        <v>1699</v>
      </c>
      <c r="N556" s="164">
        <v>0.32</v>
      </c>
      <c r="O556" s="164">
        <v>14404</v>
      </c>
      <c r="P556" s="164">
        <v>409</v>
      </c>
      <c r="Q556" s="164">
        <v>1073</v>
      </c>
      <c r="AA556" s="168">
        <v>15886</v>
      </c>
      <c r="AC556" s="164" t="s">
        <v>1700</v>
      </c>
      <c r="AD556" s="164" t="s">
        <v>242</v>
      </c>
      <c r="AE556" s="164" t="s">
        <v>1701</v>
      </c>
      <c r="AG556" s="164" t="s">
        <v>94</v>
      </c>
      <c r="AH556" s="164" t="s">
        <v>69</v>
      </c>
      <c r="AI556" s="164" t="s">
        <v>70</v>
      </c>
      <c r="AJ556" s="164" t="s">
        <v>269</v>
      </c>
      <c r="AK556" s="164">
        <v>57324</v>
      </c>
      <c r="AL556" s="170">
        <v>0</v>
      </c>
      <c r="AM556" s="169">
        <f t="shared" si="18"/>
        <v>0</v>
      </c>
      <c r="AN556" s="169">
        <f t="shared" si="19"/>
        <v>0</v>
      </c>
      <c r="AO556" s="164">
        <v>0</v>
      </c>
      <c r="AP556" s="164">
        <v>0</v>
      </c>
      <c r="AQ556" s="164">
        <v>0</v>
      </c>
      <c r="AR556" s="164">
        <v>0</v>
      </c>
      <c r="AS556" s="164"/>
    </row>
    <row r="557" spans="1:45" ht="15" hidden="1" x14ac:dyDescent="0.2">
      <c r="A557" s="164" t="s">
        <v>3048</v>
      </c>
      <c r="B557" s="164">
        <v>1313</v>
      </c>
      <c r="C557" s="164" t="s">
        <v>1583</v>
      </c>
      <c r="D557" s="164">
        <v>100000</v>
      </c>
      <c r="E557" s="164" t="s">
        <v>57</v>
      </c>
      <c r="F557" s="164">
        <v>1313</v>
      </c>
      <c r="G557" s="164" t="s">
        <v>1583</v>
      </c>
      <c r="H557" s="164" t="s">
        <v>72</v>
      </c>
      <c r="I557" s="164" t="s">
        <v>127</v>
      </c>
      <c r="J557" s="164" t="s">
        <v>61</v>
      </c>
      <c r="K557" s="164" t="s">
        <v>83</v>
      </c>
      <c r="L557" s="164">
        <v>57325</v>
      </c>
      <c r="M557" s="164" t="s">
        <v>1702</v>
      </c>
      <c r="S557" s="164">
        <v>250000</v>
      </c>
      <c r="AA557" s="164">
        <v>250000</v>
      </c>
      <c r="AB557" s="164"/>
      <c r="AC557" s="164" t="s">
        <v>1703</v>
      </c>
      <c r="AD557" s="164" t="s">
        <v>1614</v>
      </c>
      <c r="AE557" s="164" t="s">
        <v>1614</v>
      </c>
      <c r="AG557" s="164" t="s">
        <v>67</v>
      </c>
      <c r="AH557" s="164" t="s">
        <v>1704</v>
      </c>
      <c r="AI557" s="164" t="s">
        <v>179</v>
      </c>
      <c r="AJ557" s="164" t="s">
        <v>269</v>
      </c>
      <c r="AK557" s="164">
        <v>57325</v>
      </c>
      <c r="AL557" s="170">
        <v>0</v>
      </c>
      <c r="AM557" s="169">
        <f t="shared" si="18"/>
        <v>0</v>
      </c>
      <c r="AN557" s="169">
        <f t="shared" si="19"/>
        <v>0</v>
      </c>
      <c r="AO557" s="164" t="s">
        <v>69</v>
      </c>
      <c r="AP557" s="164" t="s">
        <v>69</v>
      </c>
      <c r="AQ557" s="164" t="s">
        <v>69</v>
      </c>
      <c r="AR557" s="164">
        <v>0</v>
      </c>
      <c r="AS557" s="164"/>
    </row>
    <row r="558" spans="1:45" ht="15" hidden="1" x14ac:dyDescent="0.2">
      <c r="A558" s="164" t="s">
        <v>3048</v>
      </c>
      <c r="B558" s="164">
        <v>1313</v>
      </c>
      <c r="C558" s="164" t="s">
        <v>1583</v>
      </c>
      <c r="D558" s="164">
        <v>100000</v>
      </c>
      <c r="E558" s="164" t="s">
        <v>57</v>
      </c>
      <c r="F558" s="164">
        <v>1313</v>
      </c>
      <c r="G558" s="164" t="s">
        <v>1583</v>
      </c>
      <c r="H558" s="164" t="s">
        <v>302</v>
      </c>
      <c r="I558" s="164" t="s">
        <v>127</v>
      </c>
      <c r="J558" s="164" t="s">
        <v>61</v>
      </c>
      <c r="K558" s="164" t="s">
        <v>83</v>
      </c>
      <c r="L558" s="164">
        <v>57326</v>
      </c>
      <c r="M558" s="164" t="s">
        <v>4151</v>
      </c>
      <c r="S558" s="164">
        <v>200000</v>
      </c>
      <c r="AA558" s="168">
        <v>200000</v>
      </c>
      <c r="AC558" s="164" t="s">
        <v>4152</v>
      </c>
      <c r="AD558" s="164" t="s">
        <v>4153</v>
      </c>
      <c r="AE558" s="164" t="s">
        <v>4153</v>
      </c>
      <c r="AG558" s="164" t="s">
        <v>67</v>
      </c>
      <c r="AH558" s="164" t="s">
        <v>4154</v>
      </c>
      <c r="AI558" s="164" t="s">
        <v>277</v>
      </c>
      <c r="AJ558" s="164" t="s">
        <v>177</v>
      </c>
      <c r="AK558" s="164" t="e">
        <v>#N/A</v>
      </c>
      <c r="AL558" s="170">
        <v>0</v>
      </c>
      <c r="AM558" s="169">
        <f t="shared" si="18"/>
        <v>0</v>
      </c>
      <c r="AN558" s="169">
        <f t="shared" si="19"/>
        <v>0</v>
      </c>
      <c r="AO558" s="164" t="s">
        <v>69</v>
      </c>
      <c r="AP558" s="164" t="s">
        <v>69</v>
      </c>
      <c r="AQ558" s="164" t="s">
        <v>69</v>
      </c>
      <c r="AR558" s="164">
        <v>0</v>
      </c>
      <c r="AS558" s="164"/>
    </row>
    <row r="559" spans="1:45" ht="15" hidden="1" x14ac:dyDescent="0.2">
      <c r="A559" s="164" t="s">
        <v>3048</v>
      </c>
      <c r="B559" s="164">
        <v>1313</v>
      </c>
      <c r="C559" s="164" t="s">
        <v>1583</v>
      </c>
      <c r="D559" s="164">
        <v>100000</v>
      </c>
      <c r="E559" s="164" t="s">
        <v>57</v>
      </c>
      <c r="F559" s="164">
        <v>1313</v>
      </c>
      <c r="G559" s="164" t="s">
        <v>1583</v>
      </c>
      <c r="H559" s="164" t="s">
        <v>278</v>
      </c>
      <c r="I559" s="164" t="s">
        <v>127</v>
      </c>
      <c r="J559" s="164" t="s">
        <v>61</v>
      </c>
      <c r="K559" s="164" t="s">
        <v>83</v>
      </c>
      <c r="L559" s="164">
        <v>57327</v>
      </c>
      <c r="M559" s="164" t="s">
        <v>4155</v>
      </c>
      <c r="S559" s="164">
        <v>100000</v>
      </c>
      <c r="AA559" s="168">
        <v>100000</v>
      </c>
      <c r="AC559" s="164" t="s">
        <v>4156</v>
      </c>
      <c r="AD559" s="164" t="s">
        <v>4157</v>
      </c>
      <c r="AE559" s="164" t="s">
        <v>4157</v>
      </c>
      <c r="AG559" s="164" t="s">
        <v>67</v>
      </c>
      <c r="AH559" s="164" t="s">
        <v>4158</v>
      </c>
      <c r="AI559" s="164" t="s">
        <v>277</v>
      </c>
      <c r="AJ559" s="164" t="s">
        <v>177</v>
      </c>
      <c r="AK559" s="164" t="e">
        <v>#N/A</v>
      </c>
      <c r="AL559" s="170">
        <v>0</v>
      </c>
      <c r="AM559" s="169">
        <f t="shared" si="18"/>
        <v>0</v>
      </c>
      <c r="AN559" s="169">
        <f t="shared" si="19"/>
        <v>0</v>
      </c>
      <c r="AO559" s="164" t="s">
        <v>69</v>
      </c>
      <c r="AP559" s="164" t="s">
        <v>69</v>
      </c>
      <c r="AQ559" s="164" t="s">
        <v>69</v>
      </c>
      <c r="AR559" s="164">
        <v>0</v>
      </c>
      <c r="AS559" s="164"/>
    </row>
    <row r="560" spans="1:45" ht="15" hidden="1" x14ac:dyDescent="0.2">
      <c r="A560" s="164" t="s">
        <v>3048</v>
      </c>
      <c r="B560" s="164">
        <v>1313</v>
      </c>
      <c r="C560" s="164" t="s">
        <v>1583</v>
      </c>
      <c r="D560" s="164">
        <v>100000</v>
      </c>
      <c r="E560" s="164" t="s">
        <v>57</v>
      </c>
      <c r="F560" s="164">
        <v>1313</v>
      </c>
      <c r="G560" s="164" t="s">
        <v>1583</v>
      </c>
      <c r="H560" s="164" t="s">
        <v>335</v>
      </c>
      <c r="I560" s="164" t="s">
        <v>127</v>
      </c>
      <c r="J560" s="164" t="s">
        <v>61</v>
      </c>
      <c r="K560" s="164" t="s">
        <v>83</v>
      </c>
      <c r="L560" s="164">
        <v>57328</v>
      </c>
      <c r="M560" s="164" t="s">
        <v>4159</v>
      </c>
      <c r="S560" s="164">
        <v>250000</v>
      </c>
      <c r="AA560" s="168">
        <v>250000</v>
      </c>
      <c r="AC560" s="164" t="s">
        <v>4160</v>
      </c>
      <c r="AD560" s="164" t="s">
        <v>4161</v>
      </c>
      <c r="AE560" s="164" t="s">
        <v>4162</v>
      </c>
      <c r="AG560" s="164" t="s">
        <v>67</v>
      </c>
      <c r="AH560" s="164" t="s">
        <v>4163</v>
      </c>
      <c r="AI560" s="164" t="s">
        <v>133</v>
      </c>
      <c r="AJ560" s="164" t="s">
        <v>177</v>
      </c>
      <c r="AK560" s="164" t="e">
        <v>#N/A</v>
      </c>
      <c r="AL560" s="170">
        <v>0</v>
      </c>
      <c r="AM560" s="169">
        <f t="shared" si="18"/>
        <v>0</v>
      </c>
      <c r="AN560" s="169">
        <f t="shared" si="19"/>
        <v>0</v>
      </c>
      <c r="AO560" s="164" t="s">
        <v>69</v>
      </c>
      <c r="AP560" s="164" t="s">
        <v>69</v>
      </c>
      <c r="AQ560" s="164" t="s">
        <v>69</v>
      </c>
      <c r="AR560" s="164">
        <v>0</v>
      </c>
      <c r="AS560" s="164"/>
    </row>
    <row r="561" spans="1:45" ht="15" hidden="1" x14ac:dyDescent="0.2">
      <c r="A561" s="164" t="s">
        <v>3049</v>
      </c>
      <c r="B561" s="164">
        <v>1611</v>
      </c>
      <c r="C561" s="164" t="s">
        <v>504</v>
      </c>
      <c r="D561" s="164">
        <v>100000</v>
      </c>
      <c r="E561" s="164" t="s">
        <v>57</v>
      </c>
      <c r="F561" s="164">
        <v>1611</v>
      </c>
      <c r="G561" s="164" t="s">
        <v>504</v>
      </c>
      <c r="H561" s="164" t="s">
        <v>238</v>
      </c>
      <c r="I561" s="164" t="s">
        <v>60</v>
      </c>
      <c r="J561" s="164" t="s">
        <v>61</v>
      </c>
      <c r="K561" s="164" t="s">
        <v>271</v>
      </c>
      <c r="L561" s="164">
        <v>57329</v>
      </c>
      <c r="M561" s="164" t="s">
        <v>4164</v>
      </c>
      <c r="N561" s="164">
        <v>2</v>
      </c>
      <c r="O561" s="164">
        <v>234595</v>
      </c>
      <c r="P561" s="164">
        <v>41543</v>
      </c>
      <c r="Q561" s="164">
        <v>21533</v>
      </c>
      <c r="R561" s="164">
        <v>960</v>
      </c>
      <c r="S561" s="164">
        <v>480</v>
      </c>
      <c r="T561" s="164">
        <v>10600</v>
      </c>
      <c r="U561" s="164">
        <v>2100</v>
      </c>
      <c r="AA561" s="168">
        <v>311811</v>
      </c>
      <c r="AC561" s="164" t="s">
        <v>4165</v>
      </c>
      <c r="AD561" s="164" t="s">
        <v>4166</v>
      </c>
      <c r="AE561" s="164" t="s">
        <v>4167</v>
      </c>
      <c r="AG561" s="164" t="s">
        <v>67</v>
      </c>
      <c r="AH561" s="164" t="s">
        <v>4168</v>
      </c>
      <c r="AI561" s="164" t="s">
        <v>70</v>
      </c>
      <c r="AJ561" s="164" t="s">
        <v>177</v>
      </c>
      <c r="AK561" s="164" t="e">
        <v>#N/A</v>
      </c>
      <c r="AL561" s="170">
        <v>0</v>
      </c>
      <c r="AM561" s="169">
        <f t="shared" si="18"/>
        <v>0</v>
      </c>
      <c r="AN561" s="169">
        <f t="shared" si="19"/>
        <v>0</v>
      </c>
      <c r="AO561" s="164" t="s">
        <v>69</v>
      </c>
      <c r="AP561" s="164" t="s">
        <v>69</v>
      </c>
      <c r="AQ561" s="164" t="s">
        <v>69</v>
      </c>
      <c r="AR561" s="164">
        <v>0</v>
      </c>
      <c r="AS561" s="164"/>
    </row>
    <row r="562" spans="1:45" ht="15" hidden="1" x14ac:dyDescent="0.2">
      <c r="A562" s="164" t="s">
        <v>3049</v>
      </c>
      <c r="B562" s="164">
        <v>1611</v>
      </c>
      <c r="C562" s="164" t="s">
        <v>504</v>
      </c>
      <c r="D562" s="164">
        <v>100000</v>
      </c>
      <c r="E562" s="164" t="s">
        <v>57</v>
      </c>
      <c r="F562" s="164">
        <v>1611</v>
      </c>
      <c r="G562" s="164" t="s">
        <v>504</v>
      </c>
      <c r="H562" s="164" t="s">
        <v>103</v>
      </c>
      <c r="I562" s="164" t="s">
        <v>622</v>
      </c>
      <c r="J562" s="164" t="s">
        <v>61</v>
      </c>
      <c r="K562" s="164" t="s">
        <v>271</v>
      </c>
      <c r="L562" s="164">
        <v>57330</v>
      </c>
      <c r="M562" s="164" t="s">
        <v>4169</v>
      </c>
      <c r="N562" s="164">
        <v>3</v>
      </c>
      <c r="O562" s="164">
        <v>233490</v>
      </c>
      <c r="P562" s="164">
        <v>51078</v>
      </c>
      <c r="Q562" s="164">
        <v>29103</v>
      </c>
      <c r="R562" s="164">
        <v>1440</v>
      </c>
      <c r="S562" s="164">
        <v>720</v>
      </c>
      <c r="T562" s="164">
        <v>15900</v>
      </c>
      <c r="U562" s="164">
        <v>3150</v>
      </c>
      <c r="AA562" s="168">
        <v>334881</v>
      </c>
      <c r="AC562" s="164" t="s">
        <v>4170</v>
      </c>
      <c r="AD562" s="164" t="s">
        <v>4171</v>
      </c>
      <c r="AE562" s="164" t="s">
        <v>4172</v>
      </c>
      <c r="AG562" s="164" t="s">
        <v>67</v>
      </c>
      <c r="AH562" s="164" t="s">
        <v>4173</v>
      </c>
      <c r="AI562" s="164" t="s">
        <v>70</v>
      </c>
      <c r="AJ562" s="164" t="s">
        <v>177</v>
      </c>
      <c r="AK562" s="164" t="e">
        <v>#N/A</v>
      </c>
      <c r="AL562" s="170">
        <v>0</v>
      </c>
      <c r="AM562" s="169">
        <f t="shared" si="18"/>
        <v>0</v>
      </c>
      <c r="AN562" s="169">
        <f t="shared" si="19"/>
        <v>0</v>
      </c>
      <c r="AO562" s="164" t="s">
        <v>69</v>
      </c>
      <c r="AP562" s="164" t="s">
        <v>69</v>
      </c>
      <c r="AQ562" s="164" t="s">
        <v>69</v>
      </c>
      <c r="AR562" s="164">
        <v>0</v>
      </c>
      <c r="AS562" s="164"/>
    </row>
    <row r="563" spans="1:45" ht="15" x14ac:dyDescent="0.2">
      <c r="A563" s="164" t="s">
        <v>3233</v>
      </c>
      <c r="B563" s="164">
        <v>1312</v>
      </c>
      <c r="C563" s="164" t="s">
        <v>1546</v>
      </c>
      <c r="D563" s="164">
        <v>100000</v>
      </c>
      <c r="E563" s="164" t="s">
        <v>57</v>
      </c>
      <c r="F563" s="164">
        <v>1312</v>
      </c>
      <c r="G563" s="164" t="s">
        <v>1546</v>
      </c>
      <c r="H563" s="164" t="s">
        <v>72</v>
      </c>
      <c r="I563" s="164" t="s">
        <v>307</v>
      </c>
      <c r="J563" s="164" t="s">
        <v>61</v>
      </c>
      <c r="K563" s="164" t="s">
        <v>479</v>
      </c>
      <c r="L563" s="164">
        <v>57331</v>
      </c>
      <c r="M563" s="164" t="s">
        <v>4174</v>
      </c>
      <c r="N563" s="164">
        <v>1</v>
      </c>
      <c r="O563" s="164">
        <v>140000</v>
      </c>
      <c r="P563" s="164">
        <v>23787</v>
      </c>
      <c r="Q563" s="164">
        <v>11380</v>
      </c>
      <c r="AA563" s="168">
        <v>175167</v>
      </c>
      <c r="AC563" s="164" t="s">
        <v>4175</v>
      </c>
      <c r="AD563" s="164" t="s">
        <v>4176</v>
      </c>
      <c r="AE563" s="164" t="s">
        <v>4177</v>
      </c>
      <c r="AG563" s="164" t="s">
        <v>67</v>
      </c>
      <c r="AH563" s="164" t="s">
        <v>4178</v>
      </c>
      <c r="AI563" s="164" t="s">
        <v>70</v>
      </c>
      <c r="AJ563" s="164" t="s">
        <v>177</v>
      </c>
      <c r="AK563" s="164" t="e">
        <v>#N/A</v>
      </c>
      <c r="AL563" s="170">
        <v>1</v>
      </c>
      <c r="AM563" s="169">
        <f t="shared" si="18"/>
        <v>175167</v>
      </c>
      <c r="AN563" s="169">
        <f t="shared" si="19"/>
        <v>0</v>
      </c>
      <c r="AO563" s="164" t="s">
        <v>904</v>
      </c>
      <c r="AP563" s="164">
        <v>4.4000000000000004</v>
      </c>
      <c r="AQ563" s="164" t="s">
        <v>81</v>
      </c>
      <c r="AR563" s="164">
        <v>0</v>
      </c>
      <c r="AS563" s="164"/>
    </row>
    <row r="564" spans="1:45" ht="15" hidden="1" x14ac:dyDescent="0.2">
      <c r="A564" s="164" t="s">
        <v>3048</v>
      </c>
      <c r="B564" s="164">
        <v>1412</v>
      </c>
      <c r="C564" s="164" t="s">
        <v>216</v>
      </c>
      <c r="D564" s="164">
        <v>200205</v>
      </c>
      <c r="E564" s="164" t="s">
        <v>96</v>
      </c>
      <c r="F564" s="164">
        <v>1412</v>
      </c>
      <c r="G564" s="164" t="s">
        <v>216</v>
      </c>
      <c r="H564" s="164" t="s">
        <v>238</v>
      </c>
      <c r="I564" s="164" t="s">
        <v>60</v>
      </c>
      <c r="J564" s="164" t="s">
        <v>61</v>
      </c>
      <c r="K564" s="164" t="s">
        <v>83</v>
      </c>
      <c r="L564" s="164">
        <v>57332</v>
      </c>
      <c r="M564" s="164" t="s">
        <v>4179</v>
      </c>
      <c r="N564" s="164">
        <v>1</v>
      </c>
      <c r="O564" s="164">
        <v>76252</v>
      </c>
      <c r="P564" s="164">
        <v>16616</v>
      </c>
      <c r="Q564" s="164">
        <v>9659</v>
      </c>
      <c r="AA564" s="168">
        <v>102527</v>
      </c>
      <c r="AC564" s="164" t="s">
        <v>4180</v>
      </c>
      <c r="AD564" s="164" t="s">
        <v>4181</v>
      </c>
      <c r="AE564" s="164" t="s">
        <v>4182</v>
      </c>
      <c r="AG564" s="164" t="s">
        <v>67</v>
      </c>
      <c r="AH564" s="164" t="s">
        <v>4183</v>
      </c>
      <c r="AI564" s="164" t="s">
        <v>179</v>
      </c>
      <c r="AJ564" s="164" t="s">
        <v>177</v>
      </c>
      <c r="AK564" s="164">
        <v>57332</v>
      </c>
      <c r="AL564" s="170">
        <v>0</v>
      </c>
      <c r="AM564" s="169">
        <f t="shared" si="18"/>
        <v>0</v>
      </c>
      <c r="AN564" s="169">
        <f t="shared" si="19"/>
        <v>0</v>
      </c>
      <c r="AO564" s="164" t="s">
        <v>69</v>
      </c>
      <c r="AP564" s="164" t="s">
        <v>69</v>
      </c>
      <c r="AQ564" s="164" t="s">
        <v>69</v>
      </c>
      <c r="AR564" s="164">
        <v>0</v>
      </c>
      <c r="AS564" s="164"/>
    </row>
    <row r="565" spans="1:45" ht="15" hidden="1" x14ac:dyDescent="0.2">
      <c r="A565" s="164" t="s">
        <v>3048</v>
      </c>
      <c r="B565" s="164">
        <v>1412</v>
      </c>
      <c r="C565" s="164" t="s">
        <v>216</v>
      </c>
      <c r="D565" s="164">
        <v>200205</v>
      </c>
      <c r="E565" s="164" t="s">
        <v>96</v>
      </c>
      <c r="F565" s="164">
        <v>1412</v>
      </c>
      <c r="G565" s="164" t="s">
        <v>216</v>
      </c>
      <c r="H565" s="164" t="s">
        <v>103</v>
      </c>
      <c r="I565" s="164" t="s">
        <v>60</v>
      </c>
      <c r="J565" s="164" t="s">
        <v>61</v>
      </c>
      <c r="K565" s="164" t="s">
        <v>83</v>
      </c>
      <c r="L565" s="164">
        <v>57333</v>
      </c>
      <c r="M565" s="164" t="s">
        <v>4184</v>
      </c>
      <c r="N565" s="164">
        <v>1</v>
      </c>
      <c r="O565" s="164">
        <v>89918</v>
      </c>
      <c r="P565" s="164">
        <v>17423</v>
      </c>
      <c r="Q565" s="164">
        <v>10028</v>
      </c>
      <c r="AA565" s="168">
        <v>117369</v>
      </c>
      <c r="AC565" s="164" t="s">
        <v>4185</v>
      </c>
      <c r="AD565" s="164" t="s">
        <v>4186</v>
      </c>
      <c r="AE565" s="164" t="s">
        <v>4187</v>
      </c>
      <c r="AG565" s="164" t="s">
        <v>67</v>
      </c>
      <c r="AH565" s="164" t="s">
        <v>4188</v>
      </c>
      <c r="AI565" s="164" t="s">
        <v>179</v>
      </c>
      <c r="AJ565" s="164" t="s">
        <v>177</v>
      </c>
      <c r="AK565" s="164">
        <v>57333</v>
      </c>
      <c r="AL565" s="170">
        <v>0</v>
      </c>
      <c r="AM565" s="169">
        <f t="shared" si="18"/>
        <v>0</v>
      </c>
      <c r="AN565" s="169">
        <f t="shared" si="19"/>
        <v>0</v>
      </c>
      <c r="AO565" s="164" t="s">
        <v>69</v>
      </c>
      <c r="AP565" s="164" t="s">
        <v>69</v>
      </c>
      <c r="AQ565" s="164" t="s">
        <v>69</v>
      </c>
      <c r="AR565" s="164">
        <v>0</v>
      </c>
      <c r="AS565" s="164"/>
    </row>
    <row r="566" spans="1:45" ht="15" hidden="1" x14ac:dyDescent="0.2">
      <c r="A566" s="164" t="s">
        <v>3048</v>
      </c>
      <c r="B566" s="164">
        <v>1412</v>
      </c>
      <c r="C566" s="164" t="s">
        <v>216</v>
      </c>
      <c r="D566" s="164">
        <v>200205</v>
      </c>
      <c r="E566" s="164" t="s">
        <v>96</v>
      </c>
      <c r="F566" s="164">
        <v>1412</v>
      </c>
      <c r="G566" s="164" t="s">
        <v>216</v>
      </c>
      <c r="H566" s="164" t="s">
        <v>72</v>
      </c>
      <c r="I566" s="164" t="s">
        <v>60</v>
      </c>
      <c r="J566" s="164" t="s">
        <v>61</v>
      </c>
      <c r="K566" s="164" t="s">
        <v>83</v>
      </c>
      <c r="L566" s="164">
        <v>57334</v>
      </c>
      <c r="M566" s="164" t="s">
        <v>1705</v>
      </c>
      <c r="S566" s="164">
        <v>100000</v>
      </c>
      <c r="AA566" s="164">
        <v>100000</v>
      </c>
      <c r="AB566" s="164"/>
      <c r="AC566" s="164" t="s">
        <v>1706</v>
      </c>
      <c r="AD566" s="164" t="s">
        <v>1707</v>
      </c>
      <c r="AE566" s="164" t="s">
        <v>1708</v>
      </c>
      <c r="AG566" s="164" t="s">
        <v>67</v>
      </c>
      <c r="AH566" s="164" t="s">
        <v>1709</v>
      </c>
      <c r="AI566" s="164" t="s">
        <v>179</v>
      </c>
      <c r="AJ566" s="164" t="s">
        <v>269</v>
      </c>
      <c r="AK566" s="164">
        <v>57334</v>
      </c>
      <c r="AL566" s="170">
        <v>0</v>
      </c>
      <c r="AM566" s="169">
        <f t="shared" si="18"/>
        <v>0</v>
      </c>
      <c r="AN566" s="169">
        <f t="shared" si="19"/>
        <v>0</v>
      </c>
      <c r="AO566" s="164" t="s">
        <v>69</v>
      </c>
      <c r="AP566" s="164" t="s">
        <v>69</v>
      </c>
      <c r="AQ566" s="164" t="s">
        <v>69</v>
      </c>
      <c r="AR566" s="164">
        <v>0</v>
      </c>
      <c r="AS566" s="164"/>
    </row>
    <row r="567" spans="1:45" ht="15" hidden="1" x14ac:dyDescent="0.2">
      <c r="A567" s="164" t="s">
        <v>3048</v>
      </c>
      <c r="B567" s="164">
        <v>1412</v>
      </c>
      <c r="C567" s="164" t="s">
        <v>216</v>
      </c>
      <c r="D567" s="164">
        <v>200002</v>
      </c>
      <c r="E567" s="164" t="s">
        <v>1710</v>
      </c>
      <c r="F567" s="164">
        <v>1412</v>
      </c>
      <c r="G567" s="164" t="s">
        <v>216</v>
      </c>
      <c r="H567" s="164" t="s">
        <v>126</v>
      </c>
      <c r="I567" s="164" t="s">
        <v>60</v>
      </c>
      <c r="J567" s="164" t="s">
        <v>61</v>
      </c>
      <c r="K567" s="164" t="s">
        <v>83</v>
      </c>
      <c r="L567" s="164">
        <v>57335</v>
      </c>
      <c r="M567" s="164" t="s">
        <v>1711</v>
      </c>
      <c r="S567" s="164">
        <v>75000</v>
      </c>
      <c r="AA567" s="164">
        <v>75000</v>
      </c>
      <c r="AB567" s="165"/>
      <c r="AC567" s="164" t="s">
        <v>1712</v>
      </c>
      <c r="AD567" s="164" t="s">
        <v>1713</v>
      </c>
      <c r="AE567" s="164" t="s">
        <v>1714</v>
      </c>
      <c r="AG567" s="164" t="s">
        <v>67</v>
      </c>
      <c r="AH567" s="164" t="s">
        <v>1715</v>
      </c>
      <c r="AI567" s="164" t="s">
        <v>70</v>
      </c>
      <c r="AJ567" s="164" t="s">
        <v>269</v>
      </c>
      <c r="AK567" s="164">
        <v>57335</v>
      </c>
      <c r="AL567" s="170">
        <v>0</v>
      </c>
      <c r="AM567" s="169">
        <f t="shared" si="18"/>
        <v>0</v>
      </c>
      <c r="AN567" s="169">
        <f t="shared" si="19"/>
        <v>0</v>
      </c>
      <c r="AO567" s="164" t="s">
        <v>69</v>
      </c>
      <c r="AP567" s="164" t="s">
        <v>69</v>
      </c>
      <c r="AQ567" s="164" t="s">
        <v>69</v>
      </c>
      <c r="AR567" s="164">
        <v>0</v>
      </c>
      <c r="AS567" s="164"/>
    </row>
    <row r="568" spans="1:45" ht="15" hidden="1" x14ac:dyDescent="0.2">
      <c r="A568" s="164" t="s">
        <v>3063</v>
      </c>
      <c r="B568" s="164">
        <v>1414</v>
      </c>
      <c r="C568" s="164" t="s">
        <v>97</v>
      </c>
      <c r="D568" s="164">
        <v>200205</v>
      </c>
      <c r="E568" s="164" t="s">
        <v>96</v>
      </c>
      <c r="F568" s="164">
        <v>1414</v>
      </c>
      <c r="G568" s="164" t="s">
        <v>97</v>
      </c>
      <c r="H568" s="164" t="s">
        <v>83</v>
      </c>
      <c r="I568" s="164" t="s">
        <v>60</v>
      </c>
      <c r="J568" s="164" t="s">
        <v>61</v>
      </c>
      <c r="K568" s="164" t="s">
        <v>83</v>
      </c>
      <c r="L568" s="164">
        <v>57337</v>
      </c>
      <c r="M568" s="164" t="s">
        <v>1716</v>
      </c>
      <c r="S568" s="164">
        <v>1844408</v>
      </c>
      <c r="AA568" s="164">
        <v>1844408</v>
      </c>
      <c r="AB568" s="164"/>
      <c r="AC568" s="164" t="s">
        <v>1717</v>
      </c>
      <c r="AD568" s="164" t="s">
        <v>1718</v>
      </c>
      <c r="AE568" s="164" t="s">
        <v>1719</v>
      </c>
      <c r="AG568" s="164" t="s">
        <v>67</v>
      </c>
      <c r="AH568" s="164" t="s">
        <v>1720</v>
      </c>
      <c r="AI568" s="164" t="s">
        <v>179</v>
      </c>
      <c r="AJ568" s="164" t="s">
        <v>269</v>
      </c>
      <c r="AK568" s="164">
        <v>57337</v>
      </c>
      <c r="AL568" s="170">
        <v>0</v>
      </c>
      <c r="AM568" s="169">
        <f t="shared" si="18"/>
        <v>0</v>
      </c>
      <c r="AN568" s="169">
        <f t="shared" si="19"/>
        <v>0</v>
      </c>
      <c r="AO568" s="164" t="s">
        <v>69</v>
      </c>
      <c r="AP568" s="164" t="s">
        <v>69</v>
      </c>
      <c r="AQ568" s="164" t="s">
        <v>69</v>
      </c>
      <c r="AR568" s="164">
        <v>0</v>
      </c>
      <c r="AS568" s="164"/>
    </row>
    <row r="569" spans="1:45" ht="15" hidden="1" x14ac:dyDescent="0.2">
      <c r="A569" s="164" t="s">
        <v>3063</v>
      </c>
      <c r="B569" s="164">
        <v>1414</v>
      </c>
      <c r="C569" s="164" t="s">
        <v>97</v>
      </c>
      <c r="D569" s="164">
        <v>200205</v>
      </c>
      <c r="E569" s="164" t="s">
        <v>96</v>
      </c>
      <c r="F569" s="164">
        <v>1414</v>
      </c>
      <c r="G569" s="164" t="s">
        <v>97</v>
      </c>
      <c r="H569" s="164" t="s">
        <v>83</v>
      </c>
      <c r="I569" s="164" t="s">
        <v>60</v>
      </c>
      <c r="J569" s="164" t="s">
        <v>61</v>
      </c>
      <c r="K569" s="164" t="s">
        <v>83</v>
      </c>
      <c r="L569" s="164">
        <v>57338</v>
      </c>
      <c r="M569" s="164" t="s">
        <v>1721</v>
      </c>
      <c r="Y569" s="164">
        <v>75000</v>
      </c>
      <c r="AA569" s="164">
        <v>75000</v>
      </c>
      <c r="AB569" s="164"/>
      <c r="AC569" s="164" t="s">
        <v>1722</v>
      </c>
      <c r="AD569" s="164" t="s">
        <v>1723</v>
      </c>
      <c r="AE569" s="164" t="s">
        <v>1714</v>
      </c>
      <c r="AG569" s="164" t="s">
        <v>67</v>
      </c>
      <c r="AH569" s="164" t="s">
        <v>1724</v>
      </c>
      <c r="AI569" s="164" t="s">
        <v>70</v>
      </c>
      <c r="AJ569" s="164" t="s">
        <v>269</v>
      </c>
      <c r="AK569" s="164">
        <v>57338</v>
      </c>
      <c r="AL569" s="170">
        <v>0</v>
      </c>
      <c r="AM569" s="169">
        <f t="shared" si="18"/>
        <v>0</v>
      </c>
      <c r="AN569" s="169">
        <f t="shared" si="19"/>
        <v>0</v>
      </c>
      <c r="AO569" s="164" t="s">
        <v>69</v>
      </c>
      <c r="AP569" s="164" t="s">
        <v>69</v>
      </c>
      <c r="AQ569" s="164" t="s">
        <v>69</v>
      </c>
      <c r="AR569" s="164">
        <v>0</v>
      </c>
      <c r="AS569" s="164"/>
    </row>
    <row r="570" spans="1:45" ht="15" hidden="1" x14ac:dyDescent="0.2">
      <c r="A570" s="164" t="s">
        <v>3063</v>
      </c>
      <c r="B570" s="164">
        <v>1414</v>
      </c>
      <c r="C570" s="164" t="s">
        <v>97</v>
      </c>
      <c r="D570" s="164">
        <v>200205</v>
      </c>
      <c r="E570" s="164" t="s">
        <v>96</v>
      </c>
      <c r="F570" s="164">
        <v>1414</v>
      </c>
      <c r="G570" s="164" t="s">
        <v>97</v>
      </c>
      <c r="H570" s="164" t="s">
        <v>83</v>
      </c>
      <c r="I570" s="164" t="s">
        <v>60</v>
      </c>
      <c r="J570" s="164" t="s">
        <v>61</v>
      </c>
      <c r="K570" s="164" t="s">
        <v>83</v>
      </c>
      <c r="L570" s="164">
        <v>57339</v>
      </c>
      <c r="M570" s="164" t="s">
        <v>1725</v>
      </c>
      <c r="S570" s="164">
        <v>905592</v>
      </c>
      <c r="AA570" s="164">
        <v>905592</v>
      </c>
      <c r="AB570" s="164"/>
      <c r="AC570" s="164" t="s">
        <v>1726</v>
      </c>
      <c r="AD570" s="164" t="s">
        <v>1727</v>
      </c>
      <c r="AE570" s="164" t="s">
        <v>1728</v>
      </c>
      <c r="AG570" s="164" t="s">
        <v>67</v>
      </c>
      <c r="AH570" s="164" t="s">
        <v>1729</v>
      </c>
      <c r="AI570" s="164" t="s">
        <v>179</v>
      </c>
      <c r="AJ570" s="164" t="s">
        <v>269</v>
      </c>
      <c r="AK570" s="164">
        <v>57339</v>
      </c>
      <c r="AL570" s="170">
        <v>0</v>
      </c>
      <c r="AM570" s="169">
        <f t="shared" si="18"/>
        <v>0</v>
      </c>
      <c r="AN570" s="169">
        <f t="shared" si="19"/>
        <v>0</v>
      </c>
      <c r="AO570" s="164" t="s">
        <v>69</v>
      </c>
      <c r="AP570" s="164" t="s">
        <v>69</v>
      </c>
      <c r="AQ570" s="164" t="s">
        <v>69</v>
      </c>
      <c r="AR570" s="164">
        <v>0</v>
      </c>
      <c r="AS570" s="164"/>
    </row>
    <row r="571" spans="1:45" ht="15" hidden="1" x14ac:dyDescent="0.2">
      <c r="A571" s="164" t="s">
        <v>3114</v>
      </c>
      <c r="B571" s="164">
        <v>2000</v>
      </c>
      <c r="C571" s="164" t="s">
        <v>393</v>
      </c>
      <c r="D571" s="164">
        <v>700001</v>
      </c>
      <c r="E571" s="164" t="s">
        <v>1179</v>
      </c>
      <c r="F571" s="164">
        <v>2000</v>
      </c>
      <c r="G571" s="164" t="s">
        <v>393</v>
      </c>
      <c r="H571" s="164" t="s">
        <v>293</v>
      </c>
      <c r="I571" s="164" t="s">
        <v>83</v>
      </c>
      <c r="J571" s="164" t="s">
        <v>160</v>
      </c>
      <c r="K571" s="164" t="s">
        <v>83</v>
      </c>
      <c r="L571" s="164">
        <v>57340</v>
      </c>
      <c r="M571" s="164" t="s">
        <v>1730</v>
      </c>
      <c r="R571" s="164">
        <v>10906231</v>
      </c>
      <c r="AA571" s="164">
        <v>10906231</v>
      </c>
      <c r="AB571" s="164"/>
      <c r="AC571" s="164" t="s">
        <v>1731</v>
      </c>
      <c r="AD571" s="164" t="s">
        <v>1732</v>
      </c>
      <c r="AE571" s="164" t="s">
        <v>1733</v>
      </c>
      <c r="AG571" s="164" t="s">
        <v>94</v>
      </c>
      <c r="AH571" s="164" t="s">
        <v>69</v>
      </c>
      <c r="AI571" s="164" t="s">
        <v>83</v>
      </c>
      <c r="AJ571" s="164" t="s">
        <v>269</v>
      </c>
      <c r="AK571" s="164">
        <v>57340</v>
      </c>
      <c r="AL571" s="170">
        <v>0</v>
      </c>
      <c r="AM571" s="169">
        <f t="shared" si="18"/>
        <v>0</v>
      </c>
      <c r="AN571" s="169">
        <f t="shared" si="19"/>
        <v>0</v>
      </c>
      <c r="AO571" s="164" t="s">
        <v>69</v>
      </c>
      <c r="AP571" s="164" t="s">
        <v>69</v>
      </c>
      <c r="AQ571" s="164" t="s">
        <v>69</v>
      </c>
      <c r="AR571" s="164">
        <v>0</v>
      </c>
      <c r="AS571" s="164"/>
    </row>
    <row r="572" spans="1:45" ht="15" hidden="1" x14ac:dyDescent="0.2">
      <c r="A572" s="164" t="s">
        <v>3114</v>
      </c>
      <c r="B572" s="164">
        <v>2000</v>
      </c>
      <c r="C572" s="164" t="s">
        <v>393</v>
      </c>
      <c r="D572" s="164">
        <v>700000</v>
      </c>
      <c r="E572" s="164" t="s">
        <v>1169</v>
      </c>
      <c r="F572" s="164">
        <v>2000</v>
      </c>
      <c r="G572" s="164" t="s">
        <v>393</v>
      </c>
      <c r="H572" s="164" t="s">
        <v>293</v>
      </c>
      <c r="I572" s="164" t="s">
        <v>83</v>
      </c>
      <c r="J572" s="164" t="s">
        <v>160</v>
      </c>
      <c r="K572" s="164" t="s">
        <v>83</v>
      </c>
      <c r="L572" s="164">
        <v>57341</v>
      </c>
      <c r="M572" s="164" t="s">
        <v>1734</v>
      </c>
      <c r="R572" s="164">
        <v>150800</v>
      </c>
      <c r="AA572" s="164">
        <v>150800</v>
      </c>
      <c r="AB572" s="164"/>
      <c r="AC572" s="164" t="s">
        <v>1735</v>
      </c>
      <c r="AD572" s="164" t="s">
        <v>1736</v>
      </c>
      <c r="AE572" s="164" t="s">
        <v>1737</v>
      </c>
      <c r="AG572" s="164" t="s">
        <v>94</v>
      </c>
      <c r="AH572" s="164" t="s">
        <v>69</v>
      </c>
      <c r="AI572" s="164" t="s">
        <v>83</v>
      </c>
      <c r="AJ572" s="164" t="s">
        <v>269</v>
      </c>
      <c r="AK572" s="164">
        <v>57341</v>
      </c>
      <c r="AL572" s="170">
        <v>0</v>
      </c>
      <c r="AM572" s="169">
        <f t="shared" si="18"/>
        <v>0</v>
      </c>
      <c r="AN572" s="169">
        <f t="shared" si="19"/>
        <v>0</v>
      </c>
      <c r="AO572" s="164" t="s">
        <v>69</v>
      </c>
      <c r="AP572" s="164" t="s">
        <v>69</v>
      </c>
      <c r="AQ572" s="164" t="s">
        <v>69</v>
      </c>
      <c r="AR572" s="164">
        <v>0</v>
      </c>
      <c r="AS572" s="164"/>
    </row>
    <row r="573" spans="1:45" ht="15" hidden="1" x14ac:dyDescent="0.2">
      <c r="A573" s="164" t="s">
        <v>3114</v>
      </c>
      <c r="B573" s="164">
        <v>2000</v>
      </c>
      <c r="C573" s="164" t="s">
        <v>393</v>
      </c>
      <c r="D573" s="164">
        <v>700001</v>
      </c>
      <c r="E573" s="164" t="s">
        <v>1179</v>
      </c>
      <c r="F573" s="164">
        <v>2000</v>
      </c>
      <c r="G573" s="164" t="s">
        <v>393</v>
      </c>
      <c r="H573" s="164" t="s">
        <v>302</v>
      </c>
      <c r="I573" s="164" t="s">
        <v>307</v>
      </c>
      <c r="J573" s="164" t="s">
        <v>262</v>
      </c>
      <c r="K573" s="164" t="s">
        <v>263</v>
      </c>
      <c r="L573" s="164">
        <v>57342</v>
      </c>
      <c r="M573" s="164" t="s">
        <v>1738</v>
      </c>
      <c r="S573" s="164">
        <v>500000</v>
      </c>
      <c r="U573" s="164">
        <v>750000</v>
      </c>
      <c r="AA573" s="164">
        <v>1250000</v>
      </c>
      <c r="AB573" s="164"/>
      <c r="AC573" s="164" t="s">
        <v>1739</v>
      </c>
      <c r="AD573" s="164" t="s">
        <v>1740</v>
      </c>
      <c r="AE573" s="164" t="s">
        <v>1741</v>
      </c>
      <c r="AG573" s="164" t="s">
        <v>67</v>
      </c>
      <c r="AI573" s="164" t="s">
        <v>70</v>
      </c>
      <c r="AJ573" s="164" t="s">
        <v>269</v>
      </c>
      <c r="AK573" s="164">
        <v>57342</v>
      </c>
      <c r="AL573" s="170">
        <v>1</v>
      </c>
      <c r="AM573" s="169">
        <f t="shared" si="18"/>
        <v>1250000</v>
      </c>
      <c r="AN573" s="169">
        <f t="shared" si="19"/>
        <v>0</v>
      </c>
      <c r="AO573" s="164" t="s">
        <v>895</v>
      </c>
      <c r="AP573" s="164" t="s">
        <v>1742</v>
      </c>
      <c r="AQ573" s="164" t="s">
        <v>81</v>
      </c>
      <c r="AR573" s="164">
        <v>0</v>
      </c>
      <c r="AS573" s="164"/>
    </row>
    <row r="574" spans="1:45" ht="15" hidden="1" x14ac:dyDescent="0.2">
      <c r="A574" s="164" t="s">
        <v>3114</v>
      </c>
      <c r="B574" s="164">
        <v>2000</v>
      </c>
      <c r="C574" s="164" t="s">
        <v>393</v>
      </c>
      <c r="D574" s="164">
        <v>100000</v>
      </c>
      <c r="E574" s="164" t="s">
        <v>57</v>
      </c>
      <c r="F574" s="164">
        <v>2000</v>
      </c>
      <c r="G574" s="164" t="s">
        <v>393</v>
      </c>
      <c r="H574" s="164" t="s">
        <v>465</v>
      </c>
      <c r="I574" s="164" t="s">
        <v>60</v>
      </c>
      <c r="J574" s="164" t="s">
        <v>61</v>
      </c>
      <c r="K574" s="164" t="s">
        <v>83</v>
      </c>
      <c r="L574" s="164">
        <v>57343</v>
      </c>
      <c r="M574" s="164" t="s">
        <v>4189</v>
      </c>
      <c r="S574" s="164">
        <v>150000</v>
      </c>
      <c r="AA574" s="168">
        <v>150000</v>
      </c>
      <c r="AC574" s="164" t="s">
        <v>4190</v>
      </c>
      <c r="AD574" s="164" t="s">
        <v>4191</v>
      </c>
      <c r="AE574" s="164" t="s">
        <v>4192</v>
      </c>
      <c r="AG574" s="164" t="s">
        <v>94</v>
      </c>
      <c r="AH574" s="164" t="s">
        <v>69</v>
      </c>
      <c r="AI574" s="164" t="s">
        <v>70</v>
      </c>
      <c r="AJ574" s="164" t="s">
        <v>177</v>
      </c>
      <c r="AK574" s="164" t="e">
        <v>#N/A</v>
      </c>
      <c r="AL574" s="170">
        <v>0</v>
      </c>
      <c r="AM574" s="169">
        <f t="shared" si="18"/>
        <v>0</v>
      </c>
      <c r="AN574" s="169">
        <f t="shared" si="19"/>
        <v>0</v>
      </c>
      <c r="AO574" s="164" t="s">
        <v>69</v>
      </c>
      <c r="AP574" s="164" t="s">
        <v>69</v>
      </c>
      <c r="AQ574" s="164" t="s">
        <v>69</v>
      </c>
      <c r="AR574" s="164">
        <v>0</v>
      </c>
      <c r="AS574" s="164"/>
    </row>
    <row r="575" spans="1:45" ht="15" hidden="1" x14ac:dyDescent="0.2">
      <c r="A575" s="164" t="s">
        <v>3114</v>
      </c>
      <c r="B575" s="164">
        <v>2000</v>
      </c>
      <c r="C575" s="164" t="s">
        <v>393</v>
      </c>
      <c r="D575" s="164">
        <v>700000</v>
      </c>
      <c r="E575" s="164" t="s">
        <v>1169</v>
      </c>
      <c r="F575" s="164">
        <v>2000</v>
      </c>
      <c r="G575" s="164" t="s">
        <v>393</v>
      </c>
      <c r="H575" s="164" t="s">
        <v>278</v>
      </c>
      <c r="I575" s="164" t="s">
        <v>83</v>
      </c>
      <c r="J575" s="164" t="s">
        <v>61</v>
      </c>
      <c r="K575" s="164" t="s">
        <v>83</v>
      </c>
      <c r="L575" s="164">
        <v>57344</v>
      </c>
      <c r="M575" s="164" t="s">
        <v>1744</v>
      </c>
      <c r="N575" s="164">
        <v>7.0000000000000007E-2</v>
      </c>
      <c r="O575" s="164">
        <v>6158</v>
      </c>
      <c r="P575" s="164">
        <v>952</v>
      </c>
      <c r="Q575" s="164">
        <v>242</v>
      </c>
      <c r="AA575" s="164">
        <v>7352</v>
      </c>
      <c r="AB575" s="164"/>
      <c r="AC575" s="164" t="s">
        <v>1745</v>
      </c>
      <c r="AD575" s="164" t="s">
        <v>4193</v>
      </c>
      <c r="AE575" s="164" t="s">
        <v>1747</v>
      </c>
      <c r="AG575" s="164" t="s">
        <v>94</v>
      </c>
      <c r="AH575" s="164" t="s">
        <v>69</v>
      </c>
      <c r="AI575" s="164" t="s">
        <v>133</v>
      </c>
      <c r="AJ575" s="164" t="s">
        <v>269</v>
      </c>
      <c r="AK575" s="164">
        <v>57344</v>
      </c>
      <c r="AL575" s="170">
        <v>0</v>
      </c>
      <c r="AM575" s="169">
        <f t="shared" si="18"/>
        <v>0</v>
      </c>
      <c r="AN575" s="169">
        <f t="shared" si="19"/>
        <v>0</v>
      </c>
      <c r="AO575" s="164" t="s">
        <v>69</v>
      </c>
      <c r="AP575" s="164" t="s">
        <v>69</v>
      </c>
      <c r="AQ575" s="164" t="s">
        <v>69</v>
      </c>
      <c r="AR575" s="164">
        <v>0</v>
      </c>
      <c r="AS575" s="164"/>
    </row>
    <row r="576" spans="1:45" ht="15" hidden="1" x14ac:dyDescent="0.2">
      <c r="A576" s="164" t="s">
        <v>3114</v>
      </c>
      <c r="B576" s="164">
        <v>2000</v>
      </c>
      <c r="C576" s="164" t="s">
        <v>393</v>
      </c>
      <c r="D576" s="164">
        <v>700001</v>
      </c>
      <c r="E576" s="164" t="s">
        <v>1179</v>
      </c>
      <c r="F576" s="164">
        <v>2000</v>
      </c>
      <c r="G576" s="164" t="s">
        <v>393</v>
      </c>
      <c r="H576" s="164" t="s">
        <v>278</v>
      </c>
      <c r="I576" s="164" t="s">
        <v>83</v>
      </c>
      <c r="J576" s="164" t="s">
        <v>83</v>
      </c>
      <c r="K576" s="164" t="s">
        <v>83</v>
      </c>
      <c r="L576" s="164">
        <v>57345</v>
      </c>
      <c r="M576" s="164" t="s">
        <v>1748</v>
      </c>
      <c r="N576" s="164">
        <v>0.06</v>
      </c>
      <c r="O576" s="164">
        <v>5278</v>
      </c>
      <c r="P576" s="164">
        <v>826</v>
      </c>
      <c r="Q576" s="164">
        <v>219</v>
      </c>
      <c r="AA576" s="164">
        <v>6323</v>
      </c>
      <c r="AB576" s="164"/>
      <c r="AC576" s="164" t="s">
        <v>1749</v>
      </c>
      <c r="AD576" s="164" t="s">
        <v>4194</v>
      </c>
      <c r="AE576" s="164" t="s">
        <v>1751</v>
      </c>
      <c r="AG576" s="164" t="s">
        <v>94</v>
      </c>
      <c r="AH576" s="164" t="s">
        <v>69</v>
      </c>
      <c r="AI576" s="164" t="s">
        <v>133</v>
      </c>
      <c r="AJ576" s="164" t="s">
        <v>269</v>
      </c>
      <c r="AK576" s="164">
        <v>57345</v>
      </c>
      <c r="AL576" s="170">
        <v>0</v>
      </c>
      <c r="AM576" s="169">
        <f t="shared" si="18"/>
        <v>0</v>
      </c>
      <c r="AN576" s="169">
        <f t="shared" si="19"/>
        <v>0</v>
      </c>
      <c r="AO576" s="164" t="s">
        <v>69</v>
      </c>
      <c r="AP576" s="164" t="s">
        <v>69</v>
      </c>
      <c r="AQ576" s="164" t="s">
        <v>69</v>
      </c>
      <c r="AR576" s="164">
        <v>0</v>
      </c>
      <c r="AS576" s="164"/>
    </row>
    <row r="577" spans="1:45" ht="15" hidden="1" x14ac:dyDescent="0.2">
      <c r="A577" s="164" t="s">
        <v>3114</v>
      </c>
      <c r="B577" s="164">
        <v>2000</v>
      </c>
      <c r="C577" s="164" t="s">
        <v>393</v>
      </c>
      <c r="D577" s="164">
        <v>700011</v>
      </c>
      <c r="E577" s="164" t="s">
        <v>392</v>
      </c>
      <c r="F577" s="164">
        <v>2000</v>
      </c>
      <c r="G577" s="164" t="s">
        <v>393</v>
      </c>
      <c r="H577" s="164" t="s">
        <v>278</v>
      </c>
      <c r="I577" s="164" t="s">
        <v>83</v>
      </c>
      <c r="J577" s="164" t="s">
        <v>61</v>
      </c>
      <c r="K577" s="164" t="s">
        <v>83</v>
      </c>
      <c r="L577" s="164">
        <v>57346</v>
      </c>
      <c r="M577" s="164" t="s">
        <v>1752</v>
      </c>
      <c r="N577" s="164">
        <v>0.37</v>
      </c>
      <c r="O577" s="164">
        <v>32549</v>
      </c>
      <c r="P577" s="164">
        <v>4730</v>
      </c>
      <c r="Q577" s="164">
        <v>954</v>
      </c>
      <c r="AA577" s="164">
        <v>38233</v>
      </c>
      <c r="AB577" s="164"/>
      <c r="AC577" s="164" t="s">
        <v>1749</v>
      </c>
      <c r="AD577" s="164" t="s">
        <v>4194</v>
      </c>
      <c r="AE577" s="164" t="s">
        <v>1751</v>
      </c>
      <c r="AG577" s="164" t="s">
        <v>94</v>
      </c>
      <c r="AH577" s="164" t="s">
        <v>69</v>
      </c>
      <c r="AI577" s="164" t="s">
        <v>133</v>
      </c>
      <c r="AJ577" s="164" t="s">
        <v>269</v>
      </c>
      <c r="AK577" s="164">
        <v>57346</v>
      </c>
      <c r="AL577" s="170">
        <v>0</v>
      </c>
      <c r="AM577" s="169">
        <f t="shared" si="18"/>
        <v>0</v>
      </c>
      <c r="AN577" s="169">
        <f t="shared" si="19"/>
        <v>0</v>
      </c>
      <c r="AO577" s="164" t="s">
        <v>69</v>
      </c>
      <c r="AP577" s="164" t="s">
        <v>69</v>
      </c>
      <c r="AQ577" s="164" t="s">
        <v>69</v>
      </c>
      <c r="AR577" s="164">
        <v>0</v>
      </c>
      <c r="AS577" s="164"/>
    </row>
    <row r="578" spans="1:45" ht="15" hidden="1" x14ac:dyDescent="0.2">
      <c r="A578" s="164" t="s">
        <v>3114</v>
      </c>
      <c r="B578" s="164">
        <v>2000</v>
      </c>
      <c r="C578" s="164" t="s">
        <v>393</v>
      </c>
      <c r="D578" s="164">
        <v>700000</v>
      </c>
      <c r="E578" s="164" t="s">
        <v>1169</v>
      </c>
      <c r="F578" s="164">
        <v>2000</v>
      </c>
      <c r="G578" s="164" t="s">
        <v>393</v>
      </c>
      <c r="H578" s="164" t="s">
        <v>238</v>
      </c>
      <c r="I578" s="164" t="s">
        <v>83</v>
      </c>
      <c r="J578" s="164" t="s">
        <v>61</v>
      </c>
      <c r="K578" s="164" t="s">
        <v>83</v>
      </c>
      <c r="L578" s="164">
        <v>57347</v>
      </c>
      <c r="M578" s="164" t="s">
        <v>1753</v>
      </c>
      <c r="N578" s="164">
        <v>3.1</v>
      </c>
      <c r="O578" s="164">
        <v>347249</v>
      </c>
      <c r="P578" s="164">
        <v>72822</v>
      </c>
      <c r="Q578" s="164">
        <v>32935</v>
      </c>
      <c r="S578" s="164">
        <v>725000</v>
      </c>
      <c r="AA578" s="164">
        <v>1178006</v>
      </c>
      <c r="AB578" s="164"/>
      <c r="AC578" s="164" t="s">
        <v>1754</v>
      </c>
      <c r="AD578" s="164" t="s">
        <v>4195</v>
      </c>
      <c r="AE578" s="164" t="s">
        <v>1756</v>
      </c>
      <c r="AG578" s="164" t="s">
        <v>67</v>
      </c>
      <c r="AI578" s="164" t="s">
        <v>70</v>
      </c>
      <c r="AJ578" s="164" t="s">
        <v>269</v>
      </c>
      <c r="AK578" s="164">
        <v>57347</v>
      </c>
      <c r="AL578" s="170">
        <v>0</v>
      </c>
      <c r="AM578" s="169">
        <f t="shared" si="18"/>
        <v>0</v>
      </c>
      <c r="AN578" s="169">
        <f t="shared" si="19"/>
        <v>0</v>
      </c>
      <c r="AO578" s="164" t="s">
        <v>69</v>
      </c>
      <c r="AP578" s="164" t="s">
        <v>69</v>
      </c>
      <c r="AQ578" s="164" t="s">
        <v>69</v>
      </c>
      <c r="AR578" s="164">
        <v>0</v>
      </c>
      <c r="AS578" s="164"/>
    </row>
    <row r="579" spans="1:45" ht="15" hidden="1" x14ac:dyDescent="0.2">
      <c r="A579" s="164" t="s">
        <v>3114</v>
      </c>
      <c r="B579" s="164">
        <v>2000</v>
      </c>
      <c r="C579" s="164" t="s">
        <v>393</v>
      </c>
      <c r="D579" s="164">
        <v>700001</v>
      </c>
      <c r="E579" s="164" t="s">
        <v>1179</v>
      </c>
      <c r="F579" s="164">
        <v>2000</v>
      </c>
      <c r="G579" s="164" t="s">
        <v>393</v>
      </c>
      <c r="H579" s="164" t="s">
        <v>238</v>
      </c>
      <c r="I579" s="164" t="s">
        <v>83</v>
      </c>
      <c r="J579" s="164" t="s">
        <v>61</v>
      </c>
      <c r="K579" s="164" t="s">
        <v>83</v>
      </c>
      <c r="L579" s="164">
        <v>57348</v>
      </c>
      <c r="M579" s="164" t="s">
        <v>1757</v>
      </c>
      <c r="N579" s="164">
        <v>1.05</v>
      </c>
      <c r="O579" s="164">
        <v>105366</v>
      </c>
      <c r="P579" s="164">
        <v>22984</v>
      </c>
      <c r="Q579" s="164">
        <v>10825</v>
      </c>
      <c r="AA579" s="164">
        <v>139175</v>
      </c>
      <c r="AB579" s="164"/>
      <c r="AC579" s="164" t="s">
        <v>1758</v>
      </c>
      <c r="AD579" s="164" t="s">
        <v>4196</v>
      </c>
      <c r="AE579" s="164" t="s">
        <v>1756</v>
      </c>
      <c r="AG579" s="164" t="s">
        <v>67</v>
      </c>
      <c r="AI579" s="164" t="s">
        <v>70</v>
      </c>
      <c r="AJ579" s="164" t="s">
        <v>269</v>
      </c>
      <c r="AK579" s="164">
        <v>57348</v>
      </c>
      <c r="AL579" s="170">
        <v>0</v>
      </c>
      <c r="AM579" s="169">
        <f t="shared" si="18"/>
        <v>0</v>
      </c>
      <c r="AN579" s="169">
        <f t="shared" si="19"/>
        <v>0</v>
      </c>
      <c r="AO579" s="164" t="s">
        <v>69</v>
      </c>
      <c r="AP579" s="164" t="s">
        <v>69</v>
      </c>
      <c r="AQ579" s="164" t="s">
        <v>69</v>
      </c>
      <c r="AR579" s="164">
        <v>0</v>
      </c>
      <c r="AS579" s="164"/>
    </row>
    <row r="580" spans="1:45" ht="15" hidden="1" x14ac:dyDescent="0.2">
      <c r="A580" s="164" t="s">
        <v>3114</v>
      </c>
      <c r="B580" s="164">
        <v>2000</v>
      </c>
      <c r="C580" s="164" t="s">
        <v>393</v>
      </c>
      <c r="D580" s="164">
        <v>700011</v>
      </c>
      <c r="E580" s="164" t="s">
        <v>392</v>
      </c>
      <c r="F580" s="164">
        <v>2000</v>
      </c>
      <c r="G580" s="164" t="s">
        <v>393</v>
      </c>
      <c r="H580" s="164" t="s">
        <v>238</v>
      </c>
      <c r="I580" s="164" t="s">
        <v>83</v>
      </c>
      <c r="J580" s="164" t="s">
        <v>61</v>
      </c>
      <c r="K580" s="164" t="s">
        <v>83</v>
      </c>
      <c r="L580" s="164">
        <v>57349</v>
      </c>
      <c r="M580" s="164" t="s">
        <v>1760</v>
      </c>
      <c r="N580" s="164">
        <v>3.85</v>
      </c>
      <c r="O580" s="164">
        <v>422511</v>
      </c>
      <c r="P580" s="164">
        <v>89239</v>
      </c>
      <c r="Q580" s="164">
        <v>40668</v>
      </c>
      <c r="S580" s="164">
        <v>725000</v>
      </c>
      <c r="AA580" s="164">
        <v>1277418</v>
      </c>
      <c r="AB580" s="164"/>
      <c r="AC580" s="164" t="s">
        <v>1761</v>
      </c>
      <c r="AD580" s="164" t="s">
        <v>4196</v>
      </c>
      <c r="AE580" s="164" t="s">
        <v>1756</v>
      </c>
      <c r="AG580" s="164" t="s">
        <v>67</v>
      </c>
      <c r="AI580" s="164" t="s">
        <v>70</v>
      </c>
      <c r="AJ580" s="164" t="s">
        <v>269</v>
      </c>
      <c r="AK580" s="164">
        <v>57349</v>
      </c>
      <c r="AL580" s="170">
        <v>0</v>
      </c>
      <c r="AM580" s="169">
        <f t="shared" si="18"/>
        <v>0</v>
      </c>
      <c r="AN580" s="169">
        <f t="shared" si="19"/>
        <v>0</v>
      </c>
      <c r="AO580" s="164" t="s">
        <v>69</v>
      </c>
      <c r="AP580" s="164" t="s">
        <v>69</v>
      </c>
      <c r="AQ580" s="164" t="s">
        <v>69</v>
      </c>
      <c r="AR580" s="164">
        <v>0</v>
      </c>
      <c r="AS580" s="164"/>
    </row>
    <row r="581" spans="1:45" ht="15" hidden="1" x14ac:dyDescent="0.2">
      <c r="A581" s="164" t="s">
        <v>3114</v>
      </c>
      <c r="B581" s="164">
        <v>2000</v>
      </c>
      <c r="C581" s="164" t="s">
        <v>393</v>
      </c>
      <c r="D581" s="164">
        <v>700000</v>
      </c>
      <c r="E581" s="164" t="s">
        <v>1169</v>
      </c>
      <c r="F581" s="164">
        <v>2000</v>
      </c>
      <c r="G581" s="164" t="s">
        <v>393</v>
      </c>
      <c r="H581" s="164" t="s">
        <v>335</v>
      </c>
      <c r="I581" s="164" t="s">
        <v>83</v>
      </c>
      <c r="J581" s="164" t="s">
        <v>61</v>
      </c>
      <c r="K581" s="164" t="s">
        <v>83</v>
      </c>
      <c r="L581" s="164">
        <v>57350</v>
      </c>
      <c r="M581" s="164" t="s">
        <v>1762</v>
      </c>
      <c r="N581" s="164">
        <v>0.46</v>
      </c>
      <c r="O581" s="164">
        <v>49711</v>
      </c>
      <c r="P581" s="164">
        <v>12009</v>
      </c>
      <c r="Q581" s="164">
        <v>4839</v>
      </c>
      <c r="S581" s="164">
        <v>-104190</v>
      </c>
      <c r="AA581" s="164">
        <v>-37631</v>
      </c>
      <c r="AB581" s="164"/>
      <c r="AC581" s="164" t="s">
        <v>1763</v>
      </c>
      <c r="AD581" s="164" t="s">
        <v>4197</v>
      </c>
      <c r="AE581" s="164" t="s">
        <v>1765</v>
      </c>
      <c r="AG581" s="164" t="s">
        <v>94</v>
      </c>
      <c r="AH581" s="164" t="s">
        <v>69</v>
      </c>
      <c r="AI581" s="164" t="s">
        <v>277</v>
      </c>
      <c r="AJ581" s="164" t="s">
        <v>269</v>
      </c>
      <c r="AK581" s="164">
        <v>57350</v>
      </c>
      <c r="AL581" s="170">
        <v>0</v>
      </c>
      <c r="AM581" s="169">
        <f t="shared" si="18"/>
        <v>0</v>
      </c>
      <c r="AN581" s="169">
        <f t="shared" si="19"/>
        <v>0</v>
      </c>
      <c r="AO581" s="164" t="s">
        <v>69</v>
      </c>
      <c r="AP581" s="164" t="s">
        <v>69</v>
      </c>
      <c r="AQ581" s="164" t="s">
        <v>69</v>
      </c>
      <c r="AR581" s="164">
        <v>0</v>
      </c>
      <c r="AS581" s="164"/>
    </row>
    <row r="582" spans="1:45" ht="15" hidden="1" x14ac:dyDescent="0.2">
      <c r="A582" s="164" t="s">
        <v>3114</v>
      </c>
      <c r="B582" s="164">
        <v>2000</v>
      </c>
      <c r="C582" s="164" t="s">
        <v>393</v>
      </c>
      <c r="D582" s="164">
        <v>700001</v>
      </c>
      <c r="E582" s="164" t="s">
        <v>1179</v>
      </c>
      <c r="F582" s="164">
        <v>2000</v>
      </c>
      <c r="G582" s="164" t="s">
        <v>393</v>
      </c>
      <c r="H582" s="164" t="s">
        <v>335</v>
      </c>
      <c r="I582" s="164" t="s">
        <v>83</v>
      </c>
      <c r="J582" s="164" t="s">
        <v>61</v>
      </c>
      <c r="K582" s="164" t="s">
        <v>83</v>
      </c>
      <c r="L582" s="164">
        <v>57351</v>
      </c>
      <c r="M582" s="164" t="s">
        <v>1766</v>
      </c>
      <c r="N582" s="164">
        <v>0.6</v>
      </c>
      <c r="O582" s="164">
        <v>64841</v>
      </c>
      <c r="P582" s="164">
        <v>15666</v>
      </c>
      <c r="Q582" s="164">
        <v>6310</v>
      </c>
      <c r="S582" s="164">
        <v>-135900</v>
      </c>
      <c r="AA582" s="164">
        <v>-49083</v>
      </c>
      <c r="AB582" s="164"/>
      <c r="AC582" s="164" t="s">
        <v>1763</v>
      </c>
      <c r="AD582" s="164" t="s">
        <v>4197</v>
      </c>
      <c r="AE582" s="164" t="s">
        <v>1765</v>
      </c>
      <c r="AG582" s="164" t="s">
        <v>94</v>
      </c>
      <c r="AH582" s="164" t="s">
        <v>69</v>
      </c>
      <c r="AI582" s="164" t="s">
        <v>277</v>
      </c>
      <c r="AJ582" s="164" t="s">
        <v>269</v>
      </c>
      <c r="AK582" s="164">
        <v>57351</v>
      </c>
      <c r="AL582" s="170">
        <v>0</v>
      </c>
      <c r="AM582" s="169">
        <f t="shared" si="18"/>
        <v>0</v>
      </c>
      <c r="AN582" s="169">
        <f t="shared" si="19"/>
        <v>0</v>
      </c>
      <c r="AO582" s="164" t="s">
        <v>69</v>
      </c>
      <c r="AP582" s="164" t="s">
        <v>69</v>
      </c>
      <c r="AQ582" s="164" t="s">
        <v>69</v>
      </c>
      <c r="AR582" s="164">
        <v>0</v>
      </c>
      <c r="AS582" s="164"/>
    </row>
    <row r="583" spans="1:45" ht="15" hidden="1" x14ac:dyDescent="0.2">
      <c r="A583" s="164" t="s">
        <v>3114</v>
      </c>
      <c r="B583" s="164">
        <v>2000</v>
      </c>
      <c r="C583" s="164" t="s">
        <v>393</v>
      </c>
      <c r="D583" s="164">
        <v>700011</v>
      </c>
      <c r="E583" s="164" t="s">
        <v>392</v>
      </c>
      <c r="F583" s="164">
        <v>2000</v>
      </c>
      <c r="G583" s="164" t="s">
        <v>393</v>
      </c>
      <c r="H583" s="164" t="s">
        <v>335</v>
      </c>
      <c r="I583" s="164" t="s">
        <v>83</v>
      </c>
      <c r="J583" s="164" t="s">
        <v>61</v>
      </c>
      <c r="K583" s="164" t="s">
        <v>83</v>
      </c>
      <c r="L583" s="164">
        <v>57352</v>
      </c>
      <c r="M583" s="164" t="s">
        <v>1768</v>
      </c>
      <c r="N583" s="164">
        <v>0.94</v>
      </c>
      <c r="O583" s="164">
        <v>101584</v>
      </c>
      <c r="P583" s="164">
        <v>24542</v>
      </c>
      <c r="Q583" s="164">
        <v>9887</v>
      </c>
      <c r="S583" s="164">
        <v>-212910</v>
      </c>
      <c r="AA583" s="164">
        <v>-76897</v>
      </c>
      <c r="AB583" s="164"/>
      <c r="AC583" s="164" t="s">
        <v>1763</v>
      </c>
      <c r="AD583" s="164" t="s">
        <v>4198</v>
      </c>
      <c r="AE583" s="164" t="s">
        <v>1769</v>
      </c>
      <c r="AG583" s="164" t="s">
        <v>94</v>
      </c>
      <c r="AH583" s="164" t="s">
        <v>69</v>
      </c>
      <c r="AI583" s="164" t="s">
        <v>277</v>
      </c>
      <c r="AJ583" s="164" t="s">
        <v>269</v>
      </c>
      <c r="AK583" s="164">
        <v>57352</v>
      </c>
      <c r="AL583" s="170">
        <v>0</v>
      </c>
      <c r="AM583" s="169">
        <f t="shared" si="18"/>
        <v>0</v>
      </c>
      <c r="AN583" s="169">
        <f t="shared" si="19"/>
        <v>0</v>
      </c>
      <c r="AO583" s="164" t="s">
        <v>69</v>
      </c>
      <c r="AP583" s="164" t="s">
        <v>69</v>
      </c>
      <c r="AQ583" s="164" t="s">
        <v>69</v>
      </c>
      <c r="AR583" s="164">
        <v>0</v>
      </c>
      <c r="AS583" s="164"/>
    </row>
    <row r="584" spans="1:45" ht="15" hidden="1" x14ac:dyDescent="0.2">
      <c r="A584" s="164" t="s">
        <v>3114</v>
      </c>
      <c r="B584" s="164">
        <v>2000</v>
      </c>
      <c r="C584" s="164" t="s">
        <v>393</v>
      </c>
      <c r="D584" s="164">
        <v>700001</v>
      </c>
      <c r="E584" s="164" t="s">
        <v>1179</v>
      </c>
      <c r="F584" s="164">
        <v>2000</v>
      </c>
      <c r="G584" s="164" t="s">
        <v>393</v>
      </c>
      <c r="H584" s="164" t="s">
        <v>72</v>
      </c>
      <c r="I584" s="164" t="s">
        <v>73</v>
      </c>
      <c r="J584" s="164" t="s">
        <v>61</v>
      </c>
      <c r="K584" s="164" t="s">
        <v>62</v>
      </c>
      <c r="L584" s="164">
        <v>57353</v>
      </c>
      <c r="M584" s="164" t="s">
        <v>1770</v>
      </c>
      <c r="N584" s="164">
        <v>1</v>
      </c>
      <c r="O584" s="164">
        <v>136949</v>
      </c>
      <c r="P584" s="164">
        <v>27043</v>
      </c>
      <c r="Q584" s="164">
        <v>11297</v>
      </c>
      <c r="S584" s="164">
        <v>1314125</v>
      </c>
      <c r="AA584" s="164">
        <v>1489414</v>
      </c>
      <c r="AB584" s="164"/>
      <c r="AC584" s="164" t="s">
        <v>1771</v>
      </c>
      <c r="AD584" s="164" t="s">
        <v>1772</v>
      </c>
      <c r="AE584" s="164" t="s">
        <v>1773</v>
      </c>
      <c r="AG584" s="164" t="s">
        <v>94</v>
      </c>
      <c r="AH584" s="164" t="s">
        <v>69</v>
      </c>
      <c r="AI584" s="164" t="s">
        <v>70</v>
      </c>
      <c r="AJ584" s="164" t="s">
        <v>269</v>
      </c>
      <c r="AK584" s="164">
        <v>57353</v>
      </c>
      <c r="AL584" s="170">
        <v>0</v>
      </c>
      <c r="AM584" s="169">
        <f t="shared" si="18"/>
        <v>0</v>
      </c>
      <c r="AN584" s="169">
        <f t="shared" si="19"/>
        <v>0</v>
      </c>
      <c r="AO584" s="164" t="s">
        <v>69</v>
      </c>
      <c r="AP584" s="164" t="s">
        <v>69</v>
      </c>
      <c r="AQ584" s="164" t="s">
        <v>69</v>
      </c>
      <c r="AR584" s="164">
        <v>0</v>
      </c>
      <c r="AS584" s="164"/>
    </row>
    <row r="585" spans="1:45" ht="15" hidden="1" x14ac:dyDescent="0.2">
      <c r="A585" s="164" t="s">
        <v>3114</v>
      </c>
      <c r="B585" s="164">
        <v>2000</v>
      </c>
      <c r="C585" s="164" t="s">
        <v>393</v>
      </c>
      <c r="D585" s="164">
        <v>700001</v>
      </c>
      <c r="E585" s="164" t="s">
        <v>1179</v>
      </c>
      <c r="F585" s="164">
        <v>2000</v>
      </c>
      <c r="G585" s="164" t="s">
        <v>393</v>
      </c>
      <c r="H585" s="164" t="s">
        <v>126</v>
      </c>
      <c r="I585" s="164" t="s">
        <v>307</v>
      </c>
      <c r="J585" s="164" t="s">
        <v>262</v>
      </c>
      <c r="K585" s="164" t="s">
        <v>263</v>
      </c>
      <c r="L585" s="164">
        <v>57354</v>
      </c>
      <c r="M585" s="164" t="s">
        <v>1774</v>
      </c>
      <c r="N585" s="164">
        <v>2.76</v>
      </c>
      <c r="O585" s="164">
        <v>255433</v>
      </c>
      <c r="P585" s="164">
        <v>58060</v>
      </c>
      <c r="Q585" s="164">
        <v>27872</v>
      </c>
      <c r="AA585" s="164">
        <v>341365</v>
      </c>
      <c r="AB585" s="164"/>
      <c r="AC585" s="164" t="s">
        <v>1775</v>
      </c>
      <c r="AD585" s="164" t="s">
        <v>4199</v>
      </c>
      <c r="AE585" s="164" t="s">
        <v>1777</v>
      </c>
      <c r="AG585" s="164" t="s">
        <v>94</v>
      </c>
      <c r="AH585" s="164" t="s">
        <v>69</v>
      </c>
      <c r="AI585" s="164" t="s">
        <v>70</v>
      </c>
      <c r="AJ585" s="164" t="s">
        <v>269</v>
      </c>
      <c r="AK585" s="164">
        <v>57354</v>
      </c>
      <c r="AL585" s="170">
        <v>1</v>
      </c>
      <c r="AM585" s="169">
        <f t="shared" si="18"/>
        <v>341365</v>
      </c>
      <c r="AN585" s="169">
        <f t="shared" si="19"/>
        <v>0</v>
      </c>
      <c r="AO585" s="164" t="s">
        <v>895</v>
      </c>
      <c r="AP585" s="164" t="s">
        <v>1778</v>
      </c>
      <c r="AQ585" s="164" t="s">
        <v>4200</v>
      </c>
      <c r="AR585" s="164">
        <v>0</v>
      </c>
      <c r="AS585" s="164"/>
    </row>
    <row r="586" spans="1:45" ht="15" hidden="1" x14ac:dyDescent="0.2">
      <c r="A586" s="164" t="s">
        <v>3114</v>
      </c>
      <c r="B586" s="164">
        <v>2000</v>
      </c>
      <c r="C586" s="164" t="s">
        <v>393</v>
      </c>
      <c r="D586" s="164">
        <v>700011</v>
      </c>
      <c r="E586" s="164" t="s">
        <v>392</v>
      </c>
      <c r="F586" s="164">
        <v>2000</v>
      </c>
      <c r="G586" s="164" t="s">
        <v>393</v>
      </c>
      <c r="H586" s="164" t="s">
        <v>126</v>
      </c>
      <c r="I586" s="164" t="s">
        <v>307</v>
      </c>
      <c r="J586" s="164" t="s">
        <v>262</v>
      </c>
      <c r="K586" s="164" t="s">
        <v>263</v>
      </c>
      <c r="L586" s="164">
        <v>57355</v>
      </c>
      <c r="M586" s="164" t="s">
        <v>1780</v>
      </c>
      <c r="N586" s="164">
        <v>5.74</v>
      </c>
      <c r="O586" s="164">
        <v>575070</v>
      </c>
      <c r="P586" s="164">
        <v>113239</v>
      </c>
      <c r="Q586" s="164">
        <v>47980</v>
      </c>
      <c r="AA586" s="164">
        <v>736289</v>
      </c>
      <c r="AB586" s="164"/>
      <c r="AC586" s="164" t="s">
        <v>1781</v>
      </c>
      <c r="AD586" s="164" t="s">
        <v>4201</v>
      </c>
      <c r="AE586" s="164" t="s">
        <v>1777</v>
      </c>
      <c r="AG586" s="164" t="s">
        <v>94</v>
      </c>
      <c r="AH586" s="164" t="s">
        <v>69</v>
      </c>
      <c r="AI586" s="164" t="s">
        <v>70</v>
      </c>
      <c r="AJ586" s="164" t="s">
        <v>269</v>
      </c>
      <c r="AK586" s="164">
        <v>57355</v>
      </c>
      <c r="AL586" s="170">
        <v>1</v>
      </c>
      <c r="AM586" s="169">
        <f t="shared" ref="AM586:AM649" si="20">AA586*AL586</f>
        <v>736289</v>
      </c>
      <c r="AN586" s="169">
        <f t="shared" ref="AN586:AN649" si="21">AB586*AL586</f>
        <v>0</v>
      </c>
      <c r="AO586" s="164" t="s">
        <v>895</v>
      </c>
      <c r="AP586" s="164" t="s">
        <v>1778</v>
      </c>
      <c r="AQ586" s="164" t="s">
        <v>81</v>
      </c>
      <c r="AR586" s="164">
        <v>0</v>
      </c>
      <c r="AS586" s="164"/>
    </row>
    <row r="587" spans="1:45" ht="15" hidden="1" x14ac:dyDescent="0.2">
      <c r="A587" s="164" t="s">
        <v>3114</v>
      </c>
      <c r="B587" s="164">
        <v>2000</v>
      </c>
      <c r="C587" s="164" t="s">
        <v>393</v>
      </c>
      <c r="D587" s="164">
        <v>700000</v>
      </c>
      <c r="E587" s="164" t="s">
        <v>1169</v>
      </c>
      <c r="F587" s="164">
        <v>2000</v>
      </c>
      <c r="G587" s="164" t="s">
        <v>393</v>
      </c>
      <c r="H587" s="164" t="s">
        <v>449</v>
      </c>
      <c r="I587" s="164" t="s">
        <v>60</v>
      </c>
      <c r="J587" s="164" t="s">
        <v>128</v>
      </c>
      <c r="K587" s="164" t="s">
        <v>83</v>
      </c>
      <c r="L587" s="164">
        <v>57356</v>
      </c>
      <c r="M587" s="164" t="s">
        <v>1783</v>
      </c>
      <c r="N587" s="164">
        <v>0.51</v>
      </c>
      <c r="O587" s="164">
        <v>41260</v>
      </c>
      <c r="P587" s="164">
        <v>9602</v>
      </c>
      <c r="Q587" s="164">
        <v>4991</v>
      </c>
      <c r="AA587" s="164">
        <v>55853</v>
      </c>
      <c r="AB587" s="164"/>
      <c r="AC587" s="164" t="s">
        <v>1784</v>
      </c>
      <c r="AD587" s="164" t="s">
        <v>1785</v>
      </c>
      <c r="AE587" s="164" t="s">
        <v>1786</v>
      </c>
      <c r="AG587" s="164" t="s">
        <v>94</v>
      </c>
      <c r="AH587" s="164" t="s">
        <v>69</v>
      </c>
      <c r="AI587" s="164" t="s">
        <v>133</v>
      </c>
      <c r="AJ587" s="164" t="s">
        <v>269</v>
      </c>
      <c r="AK587" s="164">
        <v>57356</v>
      </c>
      <c r="AL587" s="170">
        <v>0</v>
      </c>
      <c r="AM587" s="169">
        <f t="shared" si="20"/>
        <v>0</v>
      </c>
      <c r="AN587" s="169">
        <f t="shared" si="21"/>
        <v>0</v>
      </c>
      <c r="AO587" s="164" t="s">
        <v>69</v>
      </c>
      <c r="AP587" s="164" t="s">
        <v>69</v>
      </c>
      <c r="AQ587" s="164" t="s">
        <v>69</v>
      </c>
      <c r="AR587" s="164">
        <v>0</v>
      </c>
      <c r="AS587" s="164"/>
    </row>
    <row r="588" spans="1:45" ht="15" hidden="1" x14ac:dyDescent="0.2">
      <c r="A588" s="164" t="s">
        <v>3114</v>
      </c>
      <c r="B588" s="164">
        <v>2000</v>
      </c>
      <c r="C588" s="164" t="s">
        <v>393</v>
      </c>
      <c r="D588" s="164">
        <v>700001</v>
      </c>
      <c r="E588" s="164" t="s">
        <v>1179</v>
      </c>
      <c r="F588" s="164">
        <v>2000</v>
      </c>
      <c r="G588" s="164" t="s">
        <v>393</v>
      </c>
      <c r="H588" s="164" t="s">
        <v>449</v>
      </c>
      <c r="I588" s="164" t="s">
        <v>60</v>
      </c>
      <c r="J588" s="164" t="s">
        <v>128</v>
      </c>
      <c r="K588" s="164" t="s">
        <v>83</v>
      </c>
      <c r="L588" s="164">
        <v>57357</v>
      </c>
      <c r="M588" s="164" t="s">
        <v>1787</v>
      </c>
      <c r="N588" s="164">
        <v>1.99</v>
      </c>
      <c r="O588" s="164">
        <v>170239</v>
      </c>
      <c r="P588" s="164">
        <v>38600</v>
      </c>
      <c r="Q588" s="164">
        <v>19719</v>
      </c>
      <c r="AA588" s="164">
        <v>228558</v>
      </c>
      <c r="AB588" s="164"/>
      <c r="AC588" s="164" t="s">
        <v>1784</v>
      </c>
      <c r="AD588" s="164" t="s">
        <v>4202</v>
      </c>
      <c r="AE588" s="164" t="s">
        <v>1786</v>
      </c>
      <c r="AG588" s="164" t="s">
        <v>94</v>
      </c>
      <c r="AH588" s="164" t="s">
        <v>69</v>
      </c>
      <c r="AI588" s="164" t="s">
        <v>133</v>
      </c>
      <c r="AJ588" s="164" t="s">
        <v>269</v>
      </c>
      <c r="AK588" s="164">
        <v>57357</v>
      </c>
      <c r="AL588" s="170">
        <v>0</v>
      </c>
      <c r="AM588" s="169">
        <f t="shared" si="20"/>
        <v>0</v>
      </c>
      <c r="AN588" s="169">
        <f t="shared" si="21"/>
        <v>0</v>
      </c>
      <c r="AO588" s="164" t="s">
        <v>69</v>
      </c>
      <c r="AP588" s="164" t="s">
        <v>69</v>
      </c>
      <c r="AQ588" s="164" t="s">
        <v>69</v>
      </c>
      <c r="AR588" s="164">
        <v>0</v>
      </c>
      <c r="AS588" s="164"/>
    </row>
    <row r="589" spans="1:45" ht="15" hidden="1" x14ac:dyDescent="0.2">
      <c r="A589" s="164" t="s">
        <v>3114</v>
      </c>
      <c r="B589" s="164">
        <v>2000</v>
      </c>
      <c r="C589" s="164" t="s">
        <v>393</v>
      </c>
      <c r="D589" s="164">
        <v>700011</v>
      </c>
      <c r="E589" s="164" t="s">
        <v>392</v>
      </c>
      <c r="F589" s="164">
        <v>2000</v>
      </c>
      <c r="G589" s="164" t="s">
        <v>393</v>
      </c>
      <c r="H589" s="164" t="s">
        <v>449</v>
      </c>
      <c r="I589" s="164" t="s">
        <v>60</v>
      </c>
      <c r="J589" s="164" t="s">
        <v>128</v>
      </c>
      <c r="K589" s="164" t="s">
        <v>83</v>
      </c>
      <c r="L589" s="164">
        <v>57358</v>
      </c>
      <c r="M589" s="164" t="s">
        <v>1789</v>
      </c>
      <c r="N589" s="164">
        <v>3.5</v>
      </c>
      <c r="O589" s="164">
        <v>195143</v>
      </c>
      <c r="P589" s="164">
        <v>54982</v>
      </c>
      <c r="Q589" s="164">
        <v>31871</v>
      </c>
      <c r="S589" s="164">
        <v>4400000</v>
      </c>
      <c r="X589" s="164">
        <v>1190000</v>
      </c>
      <c r="AA589" s="164">
        <v>5871996</v>
      </c>
      <c r="AB589" s="164"/>
      <c r="AC589" s="164" t="s">
        <v>1784</v>
      </c>
      <c r="AD589" s="164" t="s">
        <v>1791</v>
      </c>
      <c r="AE589" s="164" t="s">
        <v>1786</v>
      </c>
      <c r="AG589" s="164" t="s">
        <v>94</v>
      </c>
      <c r="AH589" s="164" t="s">
        <v>69</v>
      </c>
      <c r="AI589" s="164" t="s">
        <v>133</v>
      </c>
      <c r="AJ589" s="164" t="s">
        <v>269</v>
      </c>
      <c r="AK589" s="164">
        <v>57358</v>
      </c>
      <c r="AL589" s="170">
        <v>0</v>
      </c>
      <c r="AM589" s="169">
        <f t="shared" si="20"/>
        <v>0</v>
      </c>
      <c r="AN589" s="169">
        <f t="shared" si="21"/>
        <v>0</v>
      </c>
      <c r="AO589" s="164" t="s">
        <v>69</v>
      </c>
      <c r="AP589" s="164" t="s">
        <v>69</v>
      </c>
      <c r="AQ589" s="164" t="s">
        <v>69</v>
      </c>
      <c r="AR589" s="164">
        <v>0</v>
      </c>
      <c r="AS589" s="164"/>
    </row>
    <row r="590" spans="1:45" ht="15" hidden="1" x14ac:dyDescent="0.2">
      <c r="A590" s="164" t="s">
        <v>3114</v>
      </c>
      <c r="B590" s="164">
        <v>2000</v>
      </c>
      <c r="C590" s="164" t="s">
        <v>393</v>
      </c>
      <c r="D590" s="164">
        <v>700000</v>
      </c>
      <c r="E590" s="164" t="s">
        <v>1169</v>
      </c>
      <c r="F590" s="164">
        <v>2000</v>
      </c>
      <c r="G590" s="164" t="s">
        <v>393</v>
      </c>
      <c r="H590" s="164" t="s">
        <v>59</v>
      </c>
      <c r="I590" s="164" t="s">
        <v>73</v>
      </c>
      <c r="J590" s="164" t="s">
        <v>61</v>
      </c>
      <c r="K590" s="164" t="s">
        <v>62</v>
      </c>
      <c r="L590" s="164">
        <v>57359</v>
      </c>
      <c r="M590" s="164" t="s">
        <v>1792</v>
      </c>
      <c r="N590" s="164">
        <v>0.2</v>
      </c>
      <c r="O590" s="164">
        <v>20165</v>
      </c>
      <c r="P590" s="164">
        <v>4384</v>
      </c>
      <c r="Q590" s="164">
        <v>2064</v>
      </c>
      <c r="AA590" s="164">
        <v>26613</v>
      </c>
      <c r="AB590" s="164"/>
      <c r="AC590" s="164" t="s">
        <v>1793</v>
      </c>
      <c r="AD590" s="164" t="s">
        <v>1794</v>
      </c>
      <c r="AE590" s="164" t="s">
        <v>1795</v>
      </c>
      <c r="AG590" s="164" t="s">
        <v>67</v>
      </c>
      <c r="AI590" s="164" t="s">
        <v>70</v>
      </c>
      <c r="AJ590" s="164" t="s">
        <v>269</v>
      </c>
      <c r="AK590" s="164">
        <v>57359</v>
      </c>
      <c r="AL590" s="170">
        <v>1</v>
      </c>
      <c r="AM590" s="169">
        <f t="shared" si="20"/>
        <v>26613</v>
      </c>
      <c r="AN590" s="169">
        <f t="shared" si="21"/>
        <v>0</v>
      </c>
      <c r="AO590" s="164" t="s">
        <v>895</v>
      </c>
      <c r="AP590" s="164">
        <v>5.3</v>
      </c>
      <c r="AQ590" s="164" t="s">
        <v>156</v>
      </c>
      <c r="AR590" s="164">
        <v>0</v>
      </c>
      <c r="AS590" s="164"/>
    </row>
    <row r="591" spans="1:45" ht="15" hidden="1" x14ac:dyDescent="0.2">
      <c r="A591" s="164" t="s">
        <v>3114</v>
      </c>
      <c r="B591" s="164">
        <v>2000</v>
      </c>
      <c r="C591" s="164" t="s">
        <v>393</v>
      </c>
      <c r="D591" s="164">
        <v>700001</v>
      </c>
      <c r="E591" s="164" t="s">
        <v>1179</v>
      </c>
      <c r="F591" s="164">
        <v>2000</v>
      </c>
      <c r="G591" s="164" t="s">
        <v>393</v>
      </c>
      <c r="H591" s="164" t="s">
        <v>59</v>
      </c>
      <c r="I591" s="164" t="s">
        <v>73</v>
      </c>
      <c r="J591" s="164" t="s">
        <v>61</v>
      </c>
      <c r="K591" s="164" t="s">
        <v>62</v>
      </c>
      <c r="L591" s="164">
        <v>57360</v>
      </c>
      <c r="M591" s="164" t="s">
        <v>1797</v>
      </c>
      <c r="N591" s="164">
        <v>0.35</v>
      </c>
      <c r="O591" s="164">
        <v>35288</v>
      </c>
      <c r="P591" s="164">
        <v>7670</v>
      </c>
      <c r="Q591" s="164">
        <v>3613</v>
      </c>
      <c r="AA591" s="164">
        <v>46571</v>
      </c>
      <c r="AB591" s="164"/>
      <c r="AC591" s="164" t="s">
        <v>1793</v>
      </c>
      <c r="AD591" s="164" t="s">
        <v>1798</v>
      </c>
      <c r="AE591" s="164" t="s">
        <v>1795</v>
      </c>
      <c r="AG591" s="164" t="s">
        <v>67</v>
      </c>
      <c r="AI591" s="164" t="s">
        <v>70</v>
      </c>
      <c r="AJ591" s="164" t="s">
        <v>269</v>
      </c>
      <c r="AK591" s="164">
        <v>57360</v>
      </c>
      <c r="AL591" s="170">
        <v>0</v>
      </c>
      <c r="AM591" s="169">
        <f t="shared" si="20"/>
        <v>0</v>
      </c>
      <c r="AN591" s="169">
        <f t="shared" si="21"/>
        <v>0</v>
      </c>
      <c r="AO591" s="164" t="s">
        <v>69</v>
      </c>
      <c r="AP591" s="164" t="s">
        <v>69</v>
      </c>
      <c r="AQ591" s="164" t="s">
        <v>69</v>
      </c>
      <c r="AR591" s="164">
        <v>0</v>
      </c>
      <c r="AS591" s="164"/>
    </row>
    <row r="592" spans="1:45" ht="15" hidden="1" x14ac:dyDescent="0.2">
      <c r="A592" s="164" t="s">
        <v>3114</v>
      </c>
      <c r="B592" s="164">
        <v>2000</v>
      </c>
      <c r="C592" s="164" t="s">
        <v>393</v>
      </c>
      <c r="D592" s="164">
        <v>700011</v>
      </c>
      <c r="E592" s="164" t="s">
        <v>392</v>
      </c>
      <c r="F592" s="164">
        <v>2000</v>
      </c>
      <c r="G592" s="164" t="s">
        <v>393</v>
      </c>
      <c r="H592" s="164" t="s">
        <v>59</v>
      </c>
      <c r="I592" s="164" t="s">
        <v>73</v>
      </c>
      <c r="J592" s="164" t="s">
        <v>61</v>
      </c>
      <c r="K592" s="164" t="s">
        <v>62</v>
      </c>
      <c r="L592" s="164">
        <v>57361</v>
      </c>
      <c r="M592" s="164" t="s">
        <v>1800</v>
      </c>
      <c r="N592" s="164">
        <v>7.45</v>
      </c>
      <c r="O592" s="164">
        <v>489901</v>
      </c>
      <c r="P592" s="164">
        <v>146646</v>
      </c>
      <c r="Q592" s="164">
        <v>69851</v>
      </c>
      <c r="AA592" s="164">
        <v>706398</v>
      </c>
      <c r="AB592" s="164"/>
      <c r="AC592" s="164" t="s">
        <v>1793</v>
      </c>
      <c r="AD592" s="164" t="s">
        <v>1801</v>
      </c>
      <c r="AE592" s="164" t="s">
        <v>1795</v>
      </c>
      <c r="AG592" s="164" t="s">
        <v>67</v>
      </c>
      <c r="AI592" s="164" t="s">
        <v>70</v>
      </c>
      <c r="AJ592" s="164" t="s">
        <v>269</v>
      </c>
      <c r="AK592" s="164">
        <v>57361</v>
      </c>
      <c r="AL592" s="170">
        <v>0</v>
      </c>
      <c r="AM592" s="169">
        <f t="shared" si="20"/>
        <v>0</v>
      </c>
      <c r="AN592" s="169">
        <f t="shared" si="21"/>
        <v>0</v>
      </c>
      <c r="AO592" s="164" t="s">
        <v>69</v>
      </c>
      <c r="AP592" s="164" t="s">
        <v>69</v>
      </c>
      <c r="AQ592" s="164" t="s">
        <v>69</v>
      </c>
      <c r="AR592" s="164">
        <v>0</v>
      </c>
      <c r="AS592" s="164"/>
    </row>
    <row r="593" spans="1:45" ht="15" hidden="1" x14ac:dyDescent="0.2">
      <c r="A593" s="164" t="s">
        <v>3114</v>
      </c>
      <c r="B593" s="164">
        <v>2000</v>
      </c>
      <c r="C593" s="164" t="s">
        <v>393</v>
      </c>
      <c r="D593" s="164">
        <v>700011</v>
      </c>
      <c r="E593" s="164" t="s">
        <v>392</v>
      </c>
      <c r="F593" s="164">
        <v>2000</v>
      </c>
      <c r="G593" s="164" t="s">
        <v>393</v>
      </c>
      <c r="H593" s="164" t="s">
        <v>245</v>
      </c>
      <c r="I593" s="164" t="s">
        <v>83</v>
      </c>
      <c r="J593" s="164" t="s">
        <v>160</v>
      </c>
      <c r="K593" s="164" t="s">
        <v>83</v>
      </c>
      <c r="L593" s="164">
        <v>57362</v>
      </c>
      <c r="M593" s="164" t="s">
        <v>1802</v>
      </c>
      <c r="R593" s="164">
        <v>31000000</v>
      </c>
      <c r="S593" s="164">
        <v>2000000</v>
      </c>
      <c r="V593" s="164">
        <v>175000</v>
      </c>
      <c r="AA593" s="164">
        <v>33175000</v>
      </c>
      <c r="AB593" s="164"/>
      <c r="AC593" s="164" t="s">
        <v>1803</v>
      </c>
      <c r="AD593" s="164" t="s">
        <v>1804</v>
      </c>
      <c r="AE593" s="164" t="s">
        <v>1805</v>
      </c>
      <c r="AG593" s="164" t="s">
        <v>94</v>
      </c>
      <c r="AH593" s="164" t="s">
        <v>69</v>
      </c>
      <c r="AI593" s="164" t="s">
        <v>83</v>
      </c>
      <c r="AJ593" s="164" t="s">
        <v>269</v>
      </c>
      <c r="AK593" s="164">
        <v>57362</v>
      </c>
      <c r="AL593" s="170">
        <v>0</v>
      </c>
      <c r="AM593" s="169">
        <f t="shared" si="20"/>
        <v>0</v>
      </c>
      <c r="AN593" s="169">
        <f t="shared" si="21"/>
        <v>0</v>
      </c>
      <c r="AO593" s="164" t="s">
        <v>69</v>
      </c>
      <c r="AP593" s="164" t="s">
        <v>69</v>
      </c>
      <c r="AQ593" s="164" t="s">
        <v>69</v>
      </c>
      <c r="AR593" s="164">
        <v>0</v>
      </c>
      <c r="AS593" s="164"/>
    </row>
    <row r="594" spans="1:45" ht="15" hidden="1" x14ac:dyDescent="0.2">
      <c r="A594" s="164" t="s">
        <v>3048</v>
      </c>
      <c r="B594" s="164">
        <v>1713</v>
      </c>
      <c r="C594" s="164" t="s">
        <v>875</v>
      </c>
      <c r="D594" s="164">
        <v>100000</v>
      </c>
      <c r="E594" s="164" t="s">
        <v>57</v>
      </c>
      <c r="F594" s="164">
        <v>1713</v>
      </c>
      <c r="G594" s="164" t="s">
        <v>875</v>
      </c>
      <c r="H594" s="164" t="s">
        <v>329</v>
      </c>
      <c r="I594" s="164" t="s">
        <v>127</v>
      </c>
      <c r="J594" s="164" t="s">
        <v>84</v>
      </c>
      <c r="K594" s="164" t="s">
        <v>83</v>
      </c>
      <c r="L594" s="164">
        <v>57363</v>
      </c>
      <c r="M594" s="164" t="s">
        <v>1806</v>
      </c>
      <c r="AB594" s="167">
        <v>415602</v>
      </c>
      <c r="AC594" s="164" t="s">
        <v>1807</v>
      </c>
      <c r="AD594" s="164" t="s">
        <v>1808</v>
      </c>
      <c r="AE594" s="164" t="s">
        <v>1809</v>
      </c>
      <c r="AG594" s="164" t="s">
        <v>94</v>
      </c>
      <c r="AH594" s="164" t="s">
        <v>69</v>
      </c>
      <c r="AI594" s="164" t="s">
        <v>277</v>
      </c>
      <c r="AJ594" s="164" t="s">
        <v>269</v>
      </c>
      <c r="AK594" s="164">
        <v>57363</v>
      </c>
      <c r="AL594" s="170">
        <v>0</v>
      </c>
      <c r="AM594" s="169">
        <f t="shared" si="20"/>
        <v>0</v>
      </c>
      <c r="AN594" s="169">
        <f t="shared" si="21"/>
        <v>0</v>
      </c>
      <c r="AO594" s="164">
        <v>0</v>
      </c>
      <c r="AP594" s="164">
        <v>0</v>
      </c>
      <c r="AQ594" s="164">
        <v>0</v>
      </c>
      <c r="AR594" s="164">
        <v>0</v>
      </c>
      <c r="AS594" s="164"/>
    </row>
    <row r="595" spans="1:45" ht="15" hidden="1" x14ac:dyDescent="0.2">
      <c r="A595" s="164" t="s">
        <v>3063</v>
      </c>
      <c r="B595" s="164">
        <v>1414</v>
      </c>
      <c r="C595" s="164" t="s">
        <v>97</v>
      </c>
      <c r="D595" s="164">
        <v>200205</v>
      </c>
      <c r="E595" s="164" t="s">
        <v>96</v>
      </c>
      <c r="F595" s="164">
        <v>1414</v>
      </c>
      <c r="G595" s="164" t="s">
        <v>97</v>
      </c>
      <c r="H595" s="164" t="s">
        <v>83</v>
      </c>
      <c r="I595" s="164" t="s">
        <v>83</v>
      </c>
      <c r="J595" s="164" t="s">
        <v>61</v>
      </c>
      <c r="K595" s="164" t="s">
        <v>83</v>
      </c>
      <c r="L595" s="164">
        <v>57371</v>
      </c>
      <c r="M595" s="164" t="s">
        <v>1810</v>
      </c>
      <c r="Y595" s="164">
        <v>-1572796</v>
      </c>
      <c r="AA595" s="164">
        <v>-1572796</v>
      </c>
      <c r="AB595" s="164"/>
      <c r="AC595" s="164" t="s">
        <v>1811</v>
      </c>
      <c r="AD595" s="164" t="s">
        <v>1812</v>
      </c>
      <c r="AE595" s="164" t="s">
        <v>1813</v>
      </c>
      <c r="AG595" s="164" t="s">
        <v>94</v>
      </c>
      <c r="AH595" s="164" t="s">
        <v>69</v>
      </c>
      <c r="AI595" s="164" t="s">
        <v>83</v>
      </c>
      <c r="AJ595" s="164" t="s">
        <v>269</v>
      </c>
      <c r="AK595" s="164">
        <v>57371</v>
      </c>
      <c r="AL595" s="170">
        <v>0</v>
      </c>
      <c r="AM595" s="169">
        <f t="shared" si="20"/>
        <v>0</v>
      </c>
      <c r="AN595" s="169">
        <f t="shared" si="21"/>
        <v>0</v>
      </c>
      <c r="AO595" s="164" t="s">
        <v>69</v>
      </c>
      <c r="AP595" s="164" t="s">
        <v>69</v>
      </c>
      <c r="AQ595" s="164" t="s">
        <v>69</v>
      </c>
      <c r="AR595" s="164">
        <v>0</v>
      </c>
      <c r="AS595" s="164"/>
    </row>
    <row r="596" spans="1:45" ht="15" hidden="1" x14ac:dyDescent="0.2">
      <c r="A596" s="164" t="s">
        <v>3063</v>
      </c>
      <c r="B596" s="164">
        <v>1414</v>
      </c>
      <c r="C596" s="164" t="s">
        <v>97</v>
      </c>
      <c r="D596" s="164">
        <v>200205</v>
      </c>
      <c r="E596" s="164" t="s">
        <v>96</v>
      </c>
      <c r="F596" s="164">
        <v>1414</v>
      </c>
      <c r="G596" s="164" t="s">
        <v>97</v>
      </c>
      <c r="H596" s="164" t="s">
        <v>83</v>
      </c>
      <c r="I596" s="164" t="s">
        <v>83</v>
      </c>
      <c r="J596" s="164" t="s">
        <v>61</v>
      </c>
      <c r="K596" s="164" t="s">
        <v>83</v>
      </c>
      <c r="L596" s="164">
        <v>57372</v>
      </c>
      <c r="M596" s="164" t="s">
        <v>1814</v>
      </c>
      <c r="S596" s="164">
        <v>-6678460</v>
      </c>
      <c r="AA596" s="164">
        <v>-6678460</v>
      </c>
      <c r="AB596" s="164"/>
      <c r="AC596" s="164" t="s">
        <v>1816</v>
      </c>
      <c r="AD596" s="164" t="s">
        <v>100</v>
      </c>
      <c r="AE596" s="164" t="s">
        <v>215</v>
      </c>
      <c r="AG596" s="164" t="s">
        <v>94</v>
      </c>
      <c r="AH596" s="164" t="s">
        <v>69</v>
      </c>
      <c r="AI596" s="164" t="s">
        <v>83</v>
      </c>
      <c r="AJ596" s="164" t="s">
        <v>269</v>
      </c>
      <c r="AK596" s="164">
        <v>57372</v>
      </c>
      <c r="AL596" s="170">
        <v>0</v>
      </c>
      <c r="AM596" s="169">
        <f t="shared" si="20"/>
        <v>0</v>
      </c>
      <c r="AN596" s="169">
        <f t="shared" si="21"/>
        <v>0</v>
      </c>
      <c r="AO596" s="164" t="s">
        <v>69</v>
      </c>
      <c r="AP596" s="164" t="s">
        <v>69</v>
      </c>
      <c r="AQ596" s="164" t="s">
        <v>69</v>
      </c>
      <c r="AR596" s="164">
        <v>0</v>
      </c>
      <c r="AS596" s="164"/>
    </row>
    <row r="597" spans="1:45" ht="15" hidden="1" x14ac:dyDescent="0.2">
      <c r="A597" s="164" t="s">
        <v>3063</v>
      </c>
      <c r="B597" s="164">
        <v>1414</v>
      </c>
      <c r="C597" s="164" t="s">
        <v>97</v>
      </c>
      <c r="D597" s="164">
        <v>200205</v>
      </c>
      <c r="E597" s="164" t="s">
        <v>96</v>
      </c>
      <c r="F597" s="164">
        <v>1414</v>
      </c>
      <c r="G597" s="164" t="s">
        <v>97</v>
      </c>
      <c r="H597" s="164" t="s">
        <v>83</v>
      </c>
      <c r="I597" s="164" t="s">
        <v>83</v>
      </c>
      <c r="J597" s="164" t="s">
        <v>61</v>
      </c>
      <c r="K597" s="164" t="s">
        <v>83</v>
      </c>
      <c r="L597" s="164">
        <v>57373</v>
      </c>
      <c r="M597" s="164" t="s">
        <v>1817</v>
      </c>
      <c r="Y597" s="164">
        <v>4882103</v>
      </c>
      <c r="AA597" s="164">
        <v>4882103</v>
      </c>
      <c r="AB597" s="164"/>
      <c r="AC597" s="164" t="s">
        <v>1818</v>
      </c>
      <c r="AD597" s="164" t="s">
        <v>4203</v>
      </c>
      <c r="AE597" s="164" t="s">
        <v>1819</v>
      </c>
      <c r="AG597" s="164" t="s">
        <v>94</v>
      </c>
      <c r="AH597" s="164" t="s">
        <v>69</v>
      </c>
      <c r="AI597" s="164" t="s">
        <v>83</v>
      </c>
      <c r="AJ597" s="164" t="s">
        <v>269</v>
      </c>
      <c r="AK597" s="164">
        <v>57373</v>
      </c>
      <c r="AL597" s="170">
        <v>0</v>
      </c>
      <c r="AM597" s="169">
        <f t="shared" si="20"/>
        <v>0</v>
      </c>
      <c r="AN597" s="169">
        <f t="shared" si="21"/>
        <v>0</v>
      </c>
      <c r="AO597" s="164" t="s">
        <v>69</v>
      </c>
      <c r="AP597" s="164" t="s">
        <v>69</v>
      </c>
      <c r="AQ597" s="164" t="s">
        <v>69</v>
      </c>
      <c r="AR597" s="164">
        <v>0</v>
      </c>
      <c r="AS597" s="164"/>
    </row>
    <row r="598" spans="1:45" ht="15" hidden="1" x14ac:dyDescent="0.2">
      <c r="A598" s="164" t="s">
        <v>3063</v>
      </c>
      <c r="B598" s="164">
        <v>9913</v>
      </c>
      <c r="C598" s="164" t="s">
        <v>4099</v>
      </c>
      <c r="D598" s="164">
        <v>200114</v>
      </c>
      <c r="E598" s="164" t="s">
        <v>1820</v>
      </c>
      <c r="F598" s="164">
        <v>9913</v>
      </c>
      <c r="G598" s="164" t="s">
        <v>1553</v>
      </c>
      <c r="H598" s="164" t="s">
        <v>83</v>
      </c>
      <c r="I598" s="164" t="s">
        <v>83</v>
      </c>
      <c r="J598" s="164" t="s">
        <v>134</v>
      </c>
      <c r="K598" s="164" t="s">
        <v>83</v>
      </c>
      <c r="L598" s="164">
        <v>57374</v>
      </c>
      <c r="M598" s="164" t="s">
        <v>1821</v>
      </c>
      <c r="AB598" s="167">
        <v>-1060875</v>
      </c>
      <c r="AC598" s="164" t="s">
        <v>1822</v>
      </c>
      <c r="AD598" s="164" t="s">
        <v>1823</v>
      </c>
      <c r="AE598" s="164" t="s">
        <v>1824</v>
      </c>
      <c r="AG598" s="164" t="s">
        <v>94</v>
      </c>
      <c r="AH598" s="164" t="s">
        <v>69</v>
      </c>
      <c r="AI598" s="164" t="s">
        <v>83</v>
      </c>
      <c r="AJ598" s="164" t="s">
        <v>269</v>
      </c>
      <c r="AK598" s="164">
        <v>57374</v>
      </c>
      <c r="AL598" s="170">
        <v>0</v>
      </c>
      <c r="AM598" s="169">
        <f t="shared" si="20"/>
        <v>0</v>
      </c>
      <c r="AN598" s="169">
        <f t="shared" si="21"/>
        <v>0</v>
      </c>
      <c r="AO598" s="164">
        <v>0</v>
      </c>
      <c r="AP598" s="164">
        <v>0</v>
      </c>
      <c r="AQ598" s="164">
        <v>0</v>
      </c>
      <c r="AR598" s="164">
        <v>0</v>
      </c>
      <c r="AS598" s="164"/>
    </row>
    <row r="599" spans="1:45" ht="15" hidden="1" x14ac:dyDescent="0.2">
      <c r="A599" s="164" t="s">
        <v>3063</v>
      </c>
      <c r="B599" s="164">
        <v>9913</v>
      </c>
      <c r="C599" s="164" t="s">
        <v>4099</v>
      </c>
      <c r="D599" s="164">
        <v>200213</v>
      </c>
      <c r="E599" s="164" t="s">
        <v>1825</v>
      </c>
      <c r="F599" s="164">
        <v>9913</v>
      </c>
      <c r="G599" s="164" t="s">
        <v>1553</v>
      </c>
      <c r="H599" s="164" t="s">
        <v>83</v>
      </c>
      <c r="I599" s="164" t="s">
        <v>83</v>
      </c>
      <c r="J599" s="164" t="s">
        <v>89</v>
      </c>
      <c r="K599" s="164" t="s">
        <v>83</v>
      </c>
      <c r="L599" s="164">
        <v>57375</v>
      </c>
      <c r="M599" s="164" t="s">
        <v>1826</v>
      </c>
      <c r="AB599" s="167">
        <v>269447</v>
      </c>
      <c r="AC599" s="164" t="s">
        <v>1827</v>
      </c>
      <c r="AD599" s="164" t="s">
        <v>1828</v>
      </c>
      <c r="AE599" s="164" t="s">
        <v>1827</v>
      </c>
      <c r="AG599" s="164" t="s">
        <v>94</v>
      </c>
      <c r="AH599" s="164" t="s">
        <v>69</v>
      </c>
      <c r="AI599" s="164" t="s">
        <v>83</v>
      </c>
      <c r="AJ599" s="164" t="s">
        <v>269</v>
      </c>
      <c r="AK599" s="164">
        <v>57375</v>
      </c>
      <c r="AL599" s="170">
        <v>0</v>
      </c>
      <c r="AM599" s="169">
        <f t="shared" si="20"/>
        <v>0</v>
      </c>
      <c r="AN599" s="169">
        <f t="shared" si="21"/>
        <v>0</v>
      </c>
      <c r="AO599" s="164">
        <v>0</v>
      </c>
      <c r="AP599" s="164">
        <v>0</v>
      </c>
      <c r="AQ599" s="164">
        <v>0</v>
      </c>
      <c r="AR599" s="164">
        <v>0</v>
      </c>
      <c r="AS599" s="164"/>
    </row>
    <row r="600" spans="1:45" ht="15" hidden="1" x14ac:dyDescent="0.2">
      <c r="A600" s="164" t="s">
        <v>3063</v>
      </c>
      <c r="B600" s="164">
        <v>9913</v>
      </c>
      <c r="C600" s="164" t="s">
        <v>4099</v>
      </c>
      <c r="D600" s="164">
        <v>200216</v>
      </c>
      <c r="E600" s="164" t="s">
        <v>1829</v>
      </c>
      <c r="F600" s="164">
        <v>9913</v>
      </c>
      <c r="G600" s="164" t="s">
        <v>1553</v>
      </c>
      <c r="H600" s="164" t="s">
        <v>83</v>
      </c>
      <c r="I600" s="164" t="s">
        <v>83</v>
      </c>
      <c r="J600" s="164" t="s">
        <v>89</v>
      </c>
      <c r="K600" s="164" t="s">
        <v>83</v>
      </c>
      <c r="L600" s="164">
        <v>57376</v>
      </c>
      <c r="M600" s="164" t="s">
        <v>1830</v>
      </c>
      <c r="AB600" s="167">
        <v>79650</v>
      </c>
      <c r="AC600" s="164" t="s">
        <v>1827</v>
      </c>
      <c r="AD600" s="164" t="s">
        <v>1828</v>
      </c>
      <c r="AE600" s="164" t="s">
        <v>1827</v>
      </c>
      <c r="AG600" s="164" t="s">
        <v>94</v>
      </c>
      <c r="AH600" s="164" t="s">
        <v>69</v>
      </c>
      <c r="AI600" s="164" t="s">
        <v>83</v>
      </c>
      <c r="AJ600" s="164" t="s">
        <v>269</v>
      </c>
      <c r="AK600" s="164">
        <v>57376</v>
      </c>
      <c r="AL600" s="170">
        <v>0</v>
      </c>
      <c r="AM600" s="169">
        <f t="shared" si="20"/>
        <v>0</v>
      </c>
      <c r="AN600" s="169">
        <f t="shared" si="21"/>
        <v>0</v>
      </c>
      <c r="AO600" s="164">
        <v>0</v>
      </c>
      <c r="AP600" s="164">
        <v>0</v>
      </c>
      <c r="AQ600" s="164">
        <v>0</v>
      </c>
      <c r="AR600" s="164">
        <v>0</v>
      </c>
      <c r="AS600" s="164"/>
    </row>
    <row r="601" spans="1:45" ht="15" hidden="1" x14ac:dyDescent="0.2">
      <c r="A601" s="164" t="s">
        <v>3063</v>
      </c>
      <c r="B601" s="164">
        <v>9913</v>
      </c>
      <c r="C601" s="164" t="s">
        <v>4099</v>
      </c>
      <c r="D601" s="164">
        <v>200216</v>
      </c>
      <c r="E601" s="164" t="s">
        <v>1829</v>
      </c>
      <c r="F601" s="164">
        <v>9913</v>
      </c>
      <c r="G601" s="164" t="s">
        <v>1553</v>
      </c>
      <c r="H601" s="164" t="s">
        <v>83</v>
      </c>
      <c r="I601" s="164" t="s">
        <v>83</v>
      </c>
      <c r="J601" s="164" t="s">
        <v>61</v>
      </c>
      <c r="K601" s="164" t="s">
        <v>83</v>
      </c>
      <c r="L601" s="164">
        <v>57377</v>
      </c>
      <c r="M601" s="164" t="s">
        <v>1831</v>
      </c>
      <c r="S601" s="164">
        <v>79650</v>
      </c>
      <c r="AA601" s="164">
        <v>79650</v>
      </c>
      <c r="AB601" s="164"/>
      <c r="AC601" s="164" t="s">
        <v>1832</v>
      </c>
      <c r="AD601" s="164" t="s">
        <v>1833</v>
      </c>
      <c r="AE601" s="164" t="s">
        <v>1834</v>
      </c>
      <c r="AG601" s="164" t="s">
        <v>94</v>
      </c>
      <c r="AH601" s="164" t="s">
        <v>69</v>
      </c>
      <c r="AI601" s="164" t="s">
        <v>83</v>
      </c>
      <c r="AJ601" s="164" t="s">
        <v>269</v>
      </c>
      <c r="AK601" s="164">
        <v>57377</v>
      </c>
      <c r="AL601" s="170">
        <v>0</v>
      </c>
      <c r="AM601" s="169">
        <f t="shared" si="20"/>
        <v>0</v>
      </c>
      <c r="AN601" s="169">
        <f t="shared" si="21"/>
        <v>0</v>
      </c>
      <c r="AO601" s="164" t="s">
        <v>69</v>
      </c>
      <c r="AP601" s="164" t="s">
        <v>69</v>
      </c>
      <c r="AQ601" s="164" t="s">
        <v>69</v>
      </c>
      <c r="AR601" s="164">
        <v>0</v>
      </c>
      <c r="AS601" s="164"/>
    </row>
    <row r="602" spans="1:45" ht="15" hidden="1" x14ac:dyDescent="0.2">
      <c r="A602" s="164" t="s">
        <v>3063</v>
      </c>
      <c r="B602" s="164">
        <v>9913</v>
      </c>
      <c r="C602" s="164" t="s">
        <v>4099</v>
      </c>
      <c r="D602" s="164">
        <v>200206</v>
      </c>
      <c r="E602" s="164" t="s">
        <v>1835</v>
      </c>
      <c r="F602" s="164">
        <v>9913</v>
      </c>
      <c r="G602" s="164" t="s">
        <v>1553</v>
      </c>
      <c r="H602" s="164" t="s">
        <v>83</v>
      </c>
      <c r="I602" s="164" t="s">
        <v>83</v>
      </c>
      <c r="J602" s="164" t="s">
        <v>134</v>
      </c>
      <c r="K602" s="164" t="s">
        <v>83</v>
      </c>
      <c r="L602" s="164">
        <v>57378</v>
      </c>
      <c r="M602" s="164" t="s">
        <v>1836</v>
      </c>
      <c r="AB602" s="167">
        <v>-2406</v>
      </c>
      <c r="AC602" s="164" t="s">
        <v>1837</v>
      </c>
      <c r="AD602" s="164" t="s">
        <v>1838</v>
      </c>
      <c r="AE602" s="164" t="s">
        <v>1837</v>
      </c>
      <c r="AG602" s="164" t="s">
        <v>94</v>
      </c>
      <c r="AH602" s="164" t="s">
        <v>69</v>
      </c>
      <c r="AI602" s="164" t="s">
        <v>83</v>
      </c>
      <c r="AJ602" s="164" t="s">
        <v>269</v>
      </c>
      <c r="AK602" s="164">
        <v>57378</v>
      </c>
      <c r="AL602" s="170">
        <v>0</v>
      </c>
      <c r="AM602" s="169">
        <f t="shared" si="20"/>
        <v>0</v>
      </c>
      <c r="AN602" s="169">
        <f t="shared" si="21"/>
        <v>0</v>
      </c>
      <c r="AO602" s="164">
        <v>0</v>
      </c>
      <c r="AP602" s="164">
        <v>0</v>
      </c>
      <c r="AQ602" s="164">
        <v>0</v>
      </c>
      <c r="AR602" s="164">
        <v>0</v>
      </c>
      <c r="AS602" s="164"/>
    </row>
    <row r="603" spans="1:45" ht="15" hidden="1" x14ac:dyDescent="0.2">
      <c r="A603" s="164" t="s">
        <v>3049</v>
      </c>
      <c r="B603" s="164">
        <v>2114</v>
      </c>
      <c r="C603" s="164" t="s">
        <v>88</v>
      </c>
      <c r="D603" s="164">
        <v>100000</v>
      </c>
      <c r="E603" s="164" t="s">
        <v>57</v>
      </c>
      <c r="F603" s="164">
        <v>2114</v>
      </c>
      <c r="G603" s="164" t="s">
        <v>88</v>
      </c>
      <c r="H603" s="164" t="s">
        <v>72</v>
      </c>
      <c r="I603" s="164" t="s">
        <v>307</v>
      </c>
      <c r="J603" s="164" t="s">
        <v>61</v>
      </c>
      <c r="K603" s="164" t="s">
        <v>479</v>
      </c>
      <c r="L603" s="164">
        <v>57381</v>
      </c>
      <c r="M603" s="164" t="s">
        <v>4204</v>
      </c>
      <c r="R603" s="164">
        <v>252000</v>
      </c>
      <c r="S603" s="164">
        <v>1995000</v>
      </c>
      <c r="T603" s="164">
        <v>1000000</v>
      </c>
      <c r="AA603" s="168">
        <v>3247000</v>
      </c>
      <c r="AC603" s="164" t="s">
        <v>4205</v>
      </c>
      <c r="AD603" s="164" t="s">
        <v>4206</v>
      </c>
      <c r="AE603" s="164" t="s">
        <v>4207</v>
      </c>
      <c r="AG603" s="164" t="s">
        <v>67</v>
      </c>
      <c r="AH603" s="164" t="s">
        <v>2593</v>
      </c>
      <c r="AI603" s="164" t="s">
        <v>179</v>
      </c>
      <c r="AJ603" s="164" t="s">
        <v>177</v>
      </c>
      <c r="AK603" s="164" t="e">
        <v>#N/A</v>
      </c>
      <c r="AL603" s="170">
        <v>0</v>
      </c>
      <c r="AM603" s="169">
        <f t="shared" si="20"/>
        <v>0</v>
      </c>
      <c r="AN603" s="169">
        <f t="shared" si="21"/>
        <v>0</v>
      </c>
      <c r="AO603" s="164" t="s">
        <v>69</v>
      </c>
      <c r="AP603" s="164" t="s">
        <v>69</v>
      </c>
      <c r="AQ603" s="164" t="s">
        <v>69</v>
      </c>
      <c r="AR603" s="164">
        <v>0</v>
      </c>
      <c r="AS603" s="164"/>
    </row>
    <row r="604" spans="1:45" ht="15" hidden="1" x14ac:dyDescent="0.2">
      <c r="A604" s="164" t="s">
        <v>3049</v>
      </c>
      <c r="B604" s="164">
        <v>2114</v>
      </c>
      <c r="C604" s="164" t="s">
        <v>88</v>
      </c>
      <c r="D604" s="164">
        <v>100000</v>
      </c>
      <c r="E604" s="164" t="s">
        <v>57</v>
      </c>
      <c r="F604" s="164">
        <v>2114</v>
      </c>
      <c r="G604" s="164" t="s">
        <v>88</v>
      </c>
      <c r="H604" s="164" t="s">
        <v>589</v>
      </c>
      <c r="I604" s="164" t="s">
        <v>60</v>
      </c>
      <c r="J604" s="164" t="s">
        <v>128</v>
      </c>
      <c r="K604" s="164" t="s">
        <v>479</v>
      </c>
      <c r="L604" s="164">
        <v>57382</v>
      </c>
      <c r="M604" s="164" t="s">
        <v>4208</v>
      </c>
      <c r="N604" s="164">
        <v>1</v>
      </c>
      <c r="O604" s="164">
        <v>103228</v>
      </c>
      <c r="P604" s="164">
        <v>19084</v>
      </c>
      <c r="Q604" s="164">
        <v>10387</v>
      </c>
      <c r="R604" s="164">
        <v>1950</v>
      </c>
      <c r="S604" s="164">
        <v>861250</v>
      </c>
      <c r="T604" s="164">
        <v>4390</v>
      </c>
      <c r="AA604" s="168">
        <v>1000289</v>
      </c>
      <c r="AC604" s="164" t="s">
        <v>4209</v>
      </c>
      <c r="AD604" s="164" t="s">
        <v>4210</v>
      </c>
      <c r="AE604" s="164" t="s">
        <v>4211</v>
      </c>
      <c r="AG604" s="164" t="s">
        <v>67</v>
      </c>
      <c r="AH604" s="164" t="s">
        <v>4212</v>
      </c>
      <c r="AI604" s="164" t="s">
        <v>179</v>
      </c>
      <c r="AJ604" s="164" t="s">
        <v>177</v>
      </c>
      <c r="AK604" s="164" t="e">
        <v>#N/A</v>
      </c>
      <c r="AL604" s="170">
        <v>0</v>
      </c>
      <c r="AM604" s="169">
        <f t="shared" si="20"/>
        <v>0</v>
      </c>
      <c r="AN604" s="169">
        <f t="shared" si="21"/>
        <v>0</v>
      </c>
      <c r="AO604" s="164" t="s">
        <v>69</v>
      </c>
      <c r="AP604" s="164" t="s">
        <v>69</v>
      </c>
      <c r="AQ604" s="164" t="s">
        <v>69</v>
      </c>
      <c r="AR604" s="164">
        <v>0</v>
      </c>
      <c r="AS604" s="164"/>
    </row>
    <row r="605" spans="1:45" ht="15" hidden="1" x14ac:dyDescent="0.2">
      <c r="A605" s="164" t="s">
        <v>3049</v>
      </c>
      <c r="B605" s="164">
        <v>2114</v>
      </c>
      <c r="C605" s="164" t="s">
        <v>88</v>
      </c>
      <c r="D605" s="164">
        <v>100000</v>
      </c>
      <c r="E605" s="164" t="s">
        <v>57</v>
      </c>
      <c r="F605" s="164">
        <v>2114</v>
      </c>
      <c r="G605" s="164" t="s">
        <v>88</v>
      </c>
      <c r="H605" s="164" t="s">
        <v>238</v>
      </c>
      <c r="I605" s="164" t="s">
        <v>60</v>
      </c>
      <c r="J605" s="164" t="s">
        <v>61</v>
      </c>
      <c r="K605" s="164" t="s">
        <v>62</v>
      </c>
      <c r="L605" s="164">
        <v>57385</v>
      </c>
      <c r="M605" s="164" t="s">
        <v>4213</v>
      </c>
      <c r="S605" s="164">
        <v>500000</v>
      </c>
      <c r="Z605" s="164">
        <v>5000000</v>
      </c>
      <c r="AA605" s="168">
        <v>5500000</v>
      </c>
      <c r="AC605" s="164" t="s">
        <v>4214</v>
      </c>
      <c r="AD605" s="164" t="s">
        <v>4215</v>
      </c>
      <c r="AE605" s="164" t="s">
        <v>4216</v>
      </c>
      <c r="AG605" s="164" t="s">
        <v>67</v>
      </c>
      <c r="AH605" s="164" t="s">
        <v>4217</v>
      </c>
      <c r="AI605" s="164" t="s">
        <v>179</v>
      </c>
      <c r="AJ605" s="164" t="s">
        <v>177</v>
      </c>
      <c r="AK605" s="164" t="e">
        <v>#N/A</v>
      </c>
      <c r="AL605" s="170">
        <v>0</v>
      </c>
      <c r="AM605" s="169">
        <f t="shared" si="20"/>
        <v>0</v>
      </c>
      <c r="AN605" s="169">
        <f t="shared" si="21"/>
        <v>0</v>
      </c>
      <c r="AO605" s="164" t="s">
        <v>69</v>
      </c>
      <c r="AP605" s="164" t="s">
        <v>69</v>
      </c>
      <c r="AQ605" s="164" t="s">
        <v>69</v>
      </c>
      <c r="AR605" s="164">
        <v>0</v>
      </c>
      <c r="AS605" s="164"/>
    </row>
    <row r="606" spans="1:45" ht="15" hidden="1" x14ac:dyDescent="0.2">
      <c r="A606" s="164" t="s">
        <v>3048</v>
      </c>
      <c r="B606" s="164">
        <v>1713</v>
      </c>
      <c r="C606" s="164" t="s">
        <v>875</v>
      </c>
      <c r="D606" s="164">
        <v>100000</v>
      </c>
      <c r="E606" s="164" t="s">
        <v>57</v>
      </c>
      <c r="F606" s="164">
        <v>1713</v>
      </c>
      <c r="G606" s="164" t="s">
        <v>875</v>
      </c>
      <c r="H606" s="164" t="s">
        <v>302</v>
      </c>
      <c r="I606" s="164" t="s">
        <v>127</v>
      </c>
      <c r="J606" s="164" t="s">
        <v>61</v>
      </c>
      <c r="K606" s="164" t="s">
        <v>83</v>
      </c>
      <c r="L606" s="164">
        <v>57386</v>
      </c>
      <c r="M606" s="164" t="s">
        <v>4218</v>
      </c>
      <c r="N606" s="164">
        <v>4</v>
      </c>
      <c r="O606" s="164">
        <v>172264</v>
      </c>
      <c r="P606" s="164">
        <v>76552</v>
      </c>
      <c r="Q606" s="164">
        <v>65448</v>
      </c>
      <c r="AA606" s="168">
        <v>314264</v>
      </c>
      <c r="AC606" s="164" t="s">
        <v>4219</v>
      </c>
      <c r="AD606" s="164" t="s">
        <v>4220</v>
      </c>
      <c r="AE606" s="164" t="s">
        <v>4220</v>
      </c>
      <c r="AG606" s="164" t="s">
        <v>67</v>
      </c>
      <c r="AH606" s="164" t="s">
        <v>4221</v>
      </c>
      <c r="AI606" s="164" t="s">
        <v>277</v>
      </c>
      <c r="AJ606" s="164" t="s">
        <v>177</v>
      </c>
      <c r="AK606" s="164" t="e">
        <v>#N/A</v>
      </c>
      <c r="AL606" s="170" t="s">
        <v>4222</v>
      </c>
      <c r="AM606" s="169">
        <f t="shared" si="20"/>
        <v>314264</v>
      </c>
      <c r="AN606" s="169">
        <f t="shared" si="21"/>
        <v>0</v>
      </c>
      <c r="AO606" s="164" t="s">
        <v>79</v>
      </c>
      <c r="AP606" s="164" t="s">
        <v>1414</v>
      </c>
      <c r="AQ606" s="164" t="s">
        <v>81</v>
      </c>
      <c r="AR606" s="164">
        <v>0</v>
      </c>
      <c r="AS606" s="164"/>
    </row>
    <row r="607" spans="1:45" ht="15" hidden="1" x14ac:dyDescent="0.2">
      <c r="A607" s="164" t="s">
        <v>3049</v>
      </c>
      <c r="B607" s="164">
        <v>1611</v>
      </c>
      <c r="C607" s="164" t="s">
        <v>504</v>
      </c>
      <c r="D607" s="164">
        <v>100000</v>
      </c>
      <c r="E607" s="164" t="s">
        <v>57</v>
      </c>
      <c r="F607" s="164">
        <v>1611</v>
      </c>
      <c r="G607" s="164" t="s">
        <v>504</v>
      </c>
      <c r="H607" s="164" t="s">
        <v>238</v>
      </c>
      <c r="I607" s="164" t="s">
        <v>60</v>
      </c>
      <c r="J607" s="164" t="s">
        <v>61</v>
      </c>
      <c r="K607" s="164" t="s">
        <v>83</v>
      </c>
      <c r="L607" s="164">
        <v>57388</v>
      </c>
      <c r="M607" s="164" t="s">
        <v>4223</v>
      </c>
      <c r="S607" s="164">
        <v>25000</v>
      </c>
      <c r="AA607" s="168">
        <v>25000</v>
      </c>
      <c r="AC607" s="164" t="s">
        <v>4224</v>
      </c>
      <c r="AD607" s="164" t="s">
        <v>4225</v>
      </c>
      <c r="AE607" s="164" t="s">
        <v>4226</v>
      </c>
      <c r="AG607" s="164" t="s">
        <v>67</v>
      </c>
      <c r="AH607" s="164" t="s">
        <v>4227</v>
      </c>
      <c r="AI607" s="164" t="s">
        <v>70</v>
      </c>
      <c r="AJ607" s="164" t="s">
        <v>177</v>
      </c>
      <c r="AK607" s="164" t="e">
        <v>#N/A</v>
      </c>
      <c r="AL607" s="170">
        <v>0</v>
      </c>
      <c r="AM607" s="169">
        <f t="shared" si="20"/>
        <v>0</v>
      </c>
      <c r="AN607" s="169">
        <f t="shared" si="21"/>
        <v>0</v>
      </c>
      <c r="AO607" s="164" t="s">
        <v>69</v>
      </c>
      <c r="AP607" s="164" t="s">
        <v>69</v>
      </c>
      <c r="AQ607" s="164" t="s">
        <v>69</v>
      </c>
      <c r="AR607" s="164">
        <v>0</v>
      </c>
      <c r="AS607" s="164"/>
    </row>
    <row r="608" spans="1:45" ht="15" hidden="1" x14ac:dyDescent="0.2">
      <c r="A608" s="164" t="s">
        <v>3049</v>
      </c>
      <c r="B608" s="164">
        <v>1611</v>
      </c>
      <c r="C608" s="164" t="s">
        <v>504</v>
      </c>
      <c r="D608" s="164">
        <v>100000</v>
      </c>
      <c r="E608" s="164" t="s">
        <v>57</v>
      </c>
      <c r="F608" s="164">
        <v>1611</v>
      </c>
      <c r="G608" s="164" t="s">
        <v>504</v>
      </c>
      <c r="H608" s="164" t="s">
        <v>83</v>
      </c>
      <c r="I608" s="164" t="s">
        <v>83</v>
      </c>
      <c r="J608" s="164" t="s">
        <v>134</v>
      </c>
      <c r="K608" s="164" t="s">
        <v>83</v>
      </c>
      <c r="L608" s="164">
        <v>57389</v>
      </c>
      <c r="M608" s="164" t="s">
        <v>1839</v>
      </c>
      <c r="AB608" s="167">
        <v>-128219</v>
      </c>
      <c r="AC608" s="164" t="s">
        <v>1840</v>
      </c>
      <c r="AD608" s="164" t="s">
        <v>1841</v>
      </c>
      <c r="AE608" s="164" t="s">
        <v>1842</v>
      </c>
      <c r="AG608" s="164" t="s">
        <v>94</v>
      </c>
      <c r="AH608" s="164" t="s">
        <v>1843</v>
      </c>
      <c r="AI608" s="164" t="s">
        <v>83</v>
      </c>
      <c r="AJ608" s="164" t="s">
        <v>269</v>
      </c>
      <c r="AK608" s="164">
        <v>57389</v>
      </c>
      <c r="AL608" s="170">
        <v>0</v>
      </c>
      <c r="AM608" s="169">
        <f t="shared" si="20"/>
        <v>0</v>
      </c>
      <c r="AN608" s="169">
        <f t="shared" si="21"/>
        <v>0</v>
      </c>
      <c r="AO608" s="164">
        <v>0</v>
      </c>
      <c r="AP608" s="164">
        <v>0</v>
      </c>
      <c r="AQ608" s="164">
        <v>0</v>
      </c>
      <c r="AR608" s="164">
        <v>0</v>
      </c>
      <c r="AS608" s="164"/>
    </row>
    <row r="609" spans="1:45" ht="15" hidden="1" x14ac:dyDescent="0.2">
      <c r="A609" s="164" t="s">
        <v>3049</v>
      </c>
      <c r="B609" s="164">
        <v>2114</v>
      </c>
      <c r="C609" s="164" t="s">
        <v>88</v>
      </c>
      <c r="D609" s="164">
        <v>100000</v>
      </c>
      <c r="E609" s="164" t="s">
        <v>57</v>
      </c>
      <c r="F609" s="164">
        <v>2114</v>
      </c>
      <c r="G609" s="164" t="s">
        <v>88</v>
      </c>
      <c r="H609" s="164" t="s">
        <v>103</v>
      </c>
      <c r="I609" s="164" t="s">
        <v>60</v>
      </c>
      <c r="J609" s="164" t="s">
        <v>128</v>
      </c>
      <c r="K609" s="164" t="s">
        <v>479</v>
      </c>
      <c r="L609" s="164">
        <v>57391</v>
      </c>
      <c r="M609" s="164" t="s">
        <v>1844</v>
      </c>
      <c r="S609" s="164">
        <v>2500000</v>
      </c>
      <c r="AA609" s="164">
        <v>2500000</v>
      </c>
      <c r="AB609" s="164"/>
      <c r="AC609" s="164" t="s">
        <v>1845</v>
      </c>
      <c r="AD609" s="164" t="s">
        <v>1846</v>
      </c>
      <c r="AE609" s="164" t="s">
        <v>1847</v>
      </c>
      <c r="AG609" s="164" t="s">
        <v>67</v>
      </c>
      <c r="AH609" s="164" t="s">
        <v>1848</v>
      </c>
      <c r="AI609" s="164" t="s">
        <v>133</v>
      </c>
      <c r="AJ609" s="164" t="s">
        <v>269</v>
      </c>
      <c r="AK609" s="164">
        <v>57391</v>
      </c>
      <c r="AL609" s="170">
        <v>0</v>
      </c>
      <c r="AM609" s="169">
        <f t="shared" si="20"/>
        <v>0</v>
      </c>
      <c r="AN609" s="169">
        <f t="shared" si="21"/>
        <v>0</v>
      </c>
      <c r="AO609" s="164" t="s">
        <v>69</v>
      </c>
      <c r="AP609" s="164" t="s">
        <v>69</v>
      </c>
      <c r="AQ609" s="164" t="s">
        <v>69</v>
      </c>
      <c r="AR609" s="164">
        <v>0</v>
      </c>
      <c r="AS609" s="164"/>
    </row>
    <row r="610" spans="1:45" ht="15" hidden="1" x14ac:dyDescent="0.2">
      <c r="A610" s="164" t="s">
        <v>3048</v>
      </c>
      <c r="B610" s="164">
        <v>1714</v>
      </c>
      <c r="C610" s="164" t="s">
        <v>3121</v>
      </c>
      <c r="D610" s="164">
        <v>100000</v>
      </c>
      <c r="E610" s="164" t="s">
        <v>57</v>
      </c>
      <c r="F610" s="164">
        <v>171413</v>
      </c>
      <c r="G610" s="164" t="s">
        <v>1403</v>
      </c>
      <c r="H610" s="164" t="s">
        <v>353</v>
      </c>
      <c r="I610" s="164" t="s">
        <v>60</v>
      </c>
      <c r="J610" s="164" t="s">
        <v>61</v>
      </c>
      <c r="K610" s="164" t="s">
        <v>83</v>
      </c>
      <c r="L610" s="164">
        <v>57392</v>
      </c>
      <c r="M610" s="164" t="s">
        <v>4228</v>
      </c>
      <c r="R610" s="164">
        <v>50000</v>
      </c>
      <c r="AA610" s="168">
        <v>50000</v>
      </c>
      <c r="AC610" s="164" t="s">
        <v>4229</v>
      </c>
      <c r="AD610" s="164" t="s">
        <v>4230</v>
      </c>
      <c r="AE610" s="164" t="s">
        <v>4229</v>
      </c>
      <c r="AG610" s="164" t="s">
        <v>67</v>
      </c>
      <c r="AH610" s="164" t="s">
        <v>4229</v>
      </c>
      <c r="AI610" s="164" t="s">
        <v>70</v>
      </c>
      <c r="AJ610" s="164" t="s">
        <v>177</v>
      </c>
      <c r="AK610" s="164" t="e">
        <v>#N/A</v>
      </c>
      <c r="AL610" s="170">
        <v>0</v>
      </c>
      <c r="AM610" s="169">
        <f t="shared" si="20"/>
        <v>0</v>
      </c>
      <c r="AN610" s="169">
        <f t="shared" si="21"/>
        <v>0</v>
      </c>
      <c r="AO610" s="164" t="s">
        <v>69</v>
      </c>
      <c r="AP610" s="164" t="s">
        <v>69</v>
      </c>
      <c r="AQ610" s="164" t="s">
        <v>69</v>
      </c>
      <c r="AR610" s="164">
        <v>0</v>
      </c>
      <c r="AS610" s="164"/>
    </row>
    <row r="611" spans="1:45" ht="15" hidden="1" x14ac:dyDescent="0.2">
      <c r="A611" s="164" t="s">
        <v>3048</v>
      </c>
      <c r="B611" s="164">
        <v>1714</v>
      </c>
      <c r="C611" s="164" t="s">
        <v>3121</v>
      </c>
      <c r="D611" s="164">
        <v>100000</v>
      </c>
      <c r="E611" s="164" t="s">
        <v>57</v>
      </c>
      <c r="F611" s="164">
        <v>171412</v>
      </c>
      <c r="G611" s="164" t="s">
        <v>1287</v>
      </c>
      <c r="H611" s="164" t="s">
        <v>83</v>
      </c>
      <c r="I611" s="164" t="s">
        <v>83</v>
      </c>
      <c r="J611" s="164" t="s">
        <v>239</v>
      </c>
      <c r="K611" s="164" t="s">
        <v>83</v>
      </c>
      <c r="L611" s="164">
        <v>57394</v>
      </c>
      <c r="M611" s="164" t="s">
        <v>1849</v>
      </c>
      <c r="N611" s="164">
        <v>12.67</v>
      </c>
      <c r="O611" s="164">
        <v>432252</v>
      </c>
      <c r="P611" s="164">
        <v>14067</v>
      </c>
      <c r="Q611" s="164">
        <v>32203</v>
      </c>
      <c r="AA611" s="168">
        <v>478522</v>
      </c>
      <c r="AC611" s="164" t="s">
        <v>431</v>
      </c>
      <c r="AD611" s="164" t="s">
        <v>242</v>
      </c>
      <c r="AE611" s="164" t="s">
        <v>431</v>
      </c>
      <c r="AG611" s="164" t="s">
        <v>94</v>
      </c>
      <c r="AH611" s="164" t="s">
        <v>1276</v>
      </c>
      <c r="AI611" s="164" t="s">
        <v>83</v>
      </c>
      <c r="AJ611" s="164" t="s">
        <v>269</v>
      </c>
      <c r="AK611" s="164">
        <v>57394</v>
      </c>
      <c r="AL611" s="170">
        <v>0</v>
      </c>
      <c r="AM611" s="169">
        <f t="shared" si="20"/>
        <v>0</v>
      </c>
      <c r="AN611" s="169">
        <f t="shared" si="21"/>
        <v>0</v>
      </c>
      <c r="AO611" s="164">
        <v>0</v>
      </c>
      <c r="AP611" s="164">
        <v>0</v>
      </c>
      <c r="AQ611" s="164">
        <v>0</v>
      </c>
      <c r="AR611" s="164">
        <v>0</v>
      </c>
      <c r="AS611" s="164"/>
    </row>
    <row r="612" spans="1:45" ht="15" hidden="1" x14ac:dyDescent="0.2">
      <c r="A612" s="164" t="s">
        <v>232</v>
      </c>
      <c r="B612" s="164">
        <v>1912</v>
      </c>
      <c r="C612" s="164" t="s">
        <v>471</v>
      </c>
      <c r="D612" s="164">
        <v>100000</v>
      </c>
      <c r="E612" s="164" t="s">
        <v>57</v>
      </c>
      <c r="F612" s="164">
        <v>1912</v>
      </c>
      <c r="G612" s="164" t="s">
        <v>471</v>
      </c>
      <c r="H612" s="164" t="s">
        <v>353</v>
      </c>
      <c r="I612" s="164" t="s">
        <v>83</v>
      </c>
      <c r="J612" s="164" t="s">
        <v>61</v>
      </c>
      <c r="K612" s="164" t="s">
        <v>83</v>
      </c>
      <c r="L612" s="164">
        <v>57396</v>
      </c>
      <c r="M612" s="164" t="s">
        <v>1850</v>
      </c>
      <c r="S612" s="164">
        <v>161340</v>
      </c>
      <c r="AA612" s="164">
        <v>161340</v>
      </c>
      <c r="AB612" s="164"/>
      <c r="AC612" s="164" t="s">
        <v>1851</v>
      </c>
      <c r="AD612" s="164" t="s">
        <v>468</v>
      </c>
      <c r="AE612" s="164" t="s">
        <v>1852</v>
      </c>
      <c r="AG612" s="164" t="s">
        <v>94</v>
      </c>
      <c r="AH612" s="164" t="s">
        <v>69</v>
      </c>
      <c r="AI612" s="164" t="s">
        <v>83</v>
      </c>
      <c r="AJ612" s="164" t="s">
        <v>269</v>
      </c>
      <c r="AK612" s="164">
        <v>57396</v>
      </c>
      <c r="AL612" s="170">
        <v>0</v>
      </c>
      <c r="AM612" s="169">
        <f t="shared" si="20"/>
        <v>0</v>
      </c>
      <c r="AN612" s="169">
        <f t="shared" si="21"/>
        <v>0</v>
      </c>
      <c r="AO612" s="164" t="s">
        <v>69</v>
      </c>
      <c r="AP612" s="164" t="s">
        <v>69</v>
      </c>
      <c r="AQ612" s="164" t="s">
        <v>69</v>
      </c>
      <c r="AR612" s="164">
        <v>0</v>
      </c>
      <c r="AS612" s="164"/>
    </row>
    <row r="613" spans="1:45" ht="15" hidden="1" x14ac:dyDescent="0.2">
      <c r="A613" s="164" t="s">
        <v>232</v>
      </c>
      <c r="B613" s="164">
        <v>1912</v>
      </c>
      <c r="C613" s="164" t="s">
        <v>471</v>
      </c>
      <c r="D613" s="164">
        <v>100000</v>
      </c>
      <c r="E613" s="164" t="s">
        <v>57</v>
      </c>
      <c r="F613" s="164">
        <v>1912</v>
      </c>
      <c r="G613" s="164" t="s">
        <v>471</v>
      </c>
      <c r="H613" s="164" t="s">
        <v>83</v>
      </c>
      <c r="I613" s="164" t="s">
        <v>83</v>
      </c>
      <c r="J613" s="164" t="s">
        <v>89</v>
      </c>
      <c r="K613" s="164" t="s">
        <v>83</v>
      </c>
      <c r="L613" s="164">
        <v>57397</v>
      </c>
      <c r="M613" s="164" t="s">
        <v>1853</v>
      </c>
      <c r="AB613" s="167">
        <v>863780</v>
      </c>
      <c r="AC613" s="164" t="s">
        <v>1854</v>
      </c>
      <c r="AD613" s="164" t="s">
        <v>1855</v>
      </c>
      <c r="AE613" s="164" t="s">
        <v>1856</v>
      </c>
      <c r="AG613" s="164" t="s">
        <v>94</v>
      </c>
      <c r="AH613" s="164" t="s">
        <v>69</v>
      </c>
      <c r="AI613" s="164" t="s">
        <v>83</v>
      </c>
      <c r="AJ613" s="164" t="s">
        <v>269</v>
      </c>
      <c r="AK613" s="164">
        <v>57397</v>
      </c>
      <c r="AL613" s="170">
        <v>0</v>
      </c>
      <c r="AM613" s="169">
        <f t="shared" si="20"/>
        <v>0</v>
      </c>
      <c r="AN613" s="169">
        <f t="shared" si="21"/>
        <v>0</v>
      </c>
      <c r="AO613" s="164">
        <v>0</v>
      </c>
      <c r="AP613" s="164">
        <v>0</v>
      </c>
      <c r="AQ613" s="164">
        <v>0</v>
      </c>
      <c r="AR613" s="164">
        <v>0</v>
      </c>
      <c r="AS613" s="164"/>
    </row>
    <row r="614" spans="1:45" ht="15" hidden="1" x14ac:dyDescent="0.2">
      <c r="A614" s="164" t="s">
        <v>3049</v>
      </c>
      <c r="B614" s="164">
        <v>1621</v>
      </c>
      <c r="C614" s="164" t="s">
        <v>432</v>
      </c>
      <c r="D614" s="164">
        <v>100015</v>
      </c>
      <c r="E614" s="164" t="s">
        <v>1857</v>
      </c>
      <c r="F614" s="164">
        <v>1621</v>
      </c>
      <c r="G614" s="164" t="s">
        <v>432</v>
      </c>
      <c r="H614" s="164" t="s">
        <v>238</v>
      </c>
      <c r="I614" s="164" t="s">
        <v>83</v>
      </c>
      <c r="J614" s="164" t="s">
        <v>89</v>
      </c>
      <c r="K614" s="164" t="s">
        <v>62</v>
      </c>
      <c r="L614" s="164">
        <v>57398</v>
      </c>
      <c r="M614" s="164" t="s">
        <v>1858</v>
      </c>
      <c r="AB614" s="167">
        <v>1500000</v>
      </c>
      <c r="AC614" s="164" t="s">
        <v>1859</v>
      </c>
      <c r="AD614" s="164" t="s">
        <v>1860</v>
      </c>
      <c r="AE614" s="164" t="s">
        <v>1861</v>
      </c>
      <c r="AG614" s="164" t="s">
        <v>67</v>
      </c>
      <c r="AH614" s="164" t="s">
        <v>1862</v>
      </c>
      <c r="AI614" s="164" t="s">
        <v>83</v>
      </c>
      <c r="AJ614" s="164" t="s">
        <v>269</v>
      </c>
      <c r="AK614" s="164">
        <v>57398</v>
      </c>
      <c r="AL614" s="170">
        <v>0</v>
      </c>
      <c r="AM614" s="169">
        <f t="shared" si="20"/>
        <v>0</v>
      </c>
      <c r="AN614" s="169">
        <f t="shared" si="21"/>
        <v>0</v>
      </c>
      <c r="AO614" s="164">
        <v>0</v>
      </c>
      <c r="AP614" s="164">
        <v>0</v>
      </c>
      <c r="AQ614" s="164">
        <v>0</v>
      </c>
      <c r="AR614" s="164">
        <v>0</v>
      </c>
      <c r="AS614" s="164"/>
    </row>
    <row r="615" spans="1:45" ht="15" hidden="1" x14ac:dyDescent="0.2">
      <c r="A615" s="164" t="s">
        <v>3057</v>
      </c>
      <c r="B615" s="164">
        <v>1212</v>
      </c>
      <c r="C615" s="164" t="s">
        <v>1674</v>
      </c>
      <c r="D615" s="164">
        <v>100000</v>
      </c>
      <c r="E615" s="164" t="s">
        <v>57</v>
      </c>
      <c r="F615" s="164">
        <v>1212</v>
      </c>
      <c r="G615" s="164" t="s">
        <v>1674</v>
      </c>
      <c r="H615" s="164" t="s">
        <v>72</v>
      </c>
      <c r="I615" s="164" t="s">
        <v>83</v>
      </c>
      <c r="J615" s="164" t="s">
        <v>61</v>
      </c>
      <c r="K615" s="164" t="s">
        <v>83</v>
      </c>
      <c r="L615" s="164">
        <v>57399</v>
      </c>
      <c r="M615" s="164" t="s">
        <v>4231</v>
      </c>
      <c r="S615" s="164">
        <v>9623</v>
      </c>
      <c r="AA615" s="168">
        <v>9623</v>
      </c>
      <c r="AC615" s="164" t="s">
        <v>4232</v>
      </c>
      <c r="AD615" s="164" t="s">
        <v>4233</v>
      </c>
      <c r="AE615" s="164" t="s">
        <v>4234</v>
      </c>
      <c r="AG615" s="164" t="s">
        <v>94</v>
      </c>
      <c r="AH615" s="164" t="s">
        <v>69</v>
      </c>
      <c r="AI615" s="164" t="s">
        <v>83</v>
      </c>
      <c r="AJ615" s="164" t="s">
        <v>177</v>
      </c>
      <c r="AK615" s="164" t="e">
        <v>#N/A</v>
      </c>
      <c r="AL615" s="170">
        <v>0</v>
      </c>
      <c r="AM615" s="169">
        <f t="shared" si="20"/>
        <v>0</v>
      </c>
      <c r="AN615" s="169">
        <f t="shared" si="21"/>
        <v>0</v>
      </c>
      <c r="AO615" s="164" t="s">
        <v>69</v>
      </c>
      <c r="AP615" s="164" t="s">
        <v>69</v>
      </c>
      <c r="AQ615" s="164" t="s">
        <v>69</v>
      </c>
      <c r="AR615" s="164">
        <v>0</v>
      </c>
      <c r="AS615" s="164"/>
    </row>
    <row r="616" spans="1:45" ht="15" hidden="1" x14ac:dyDescent="0.2">
      <c r="A616" s="164" t="s">
        <v>3057</v>
      </c>
      <c r="B616" s="164">
        <v>1212</v>
      </c>
      <c r="C616" s="164" t="s">
        <v>1674</v>
      </c>
      <c r="D616" s="164">
        <v>100000</v>
      </c>
      <c r="E616" s="164" t="s">
        <v>57</v>
      </c>
      <c r="F616" s="164">
        <v>1212</v>
      </c>
      <c r="G616" s="164" t="s">
        <v>1674</v>
      </c>
      <c r="H616" s="164" t="s">
        <v>83</v>
      </c>
      <c r="I616" s="164" t="s">
        <v>83</v>
      </c>
      <c r="J616" s="164" t="s">
        <v>239</v>
      </c>
      <c r="K616" s="164" t="s">
        <v>83</v>
      </c>
      <c r="L616" s="164">
        <v>57400</v>
      </c>
      <c r="M616" s="164" t="s">
        <v>1864</v>
      </c>
      <c r="N616" s="164">
        <v>2.99</v>
      </c>
      <c r="O616" s="164">
        <v>104248</v>
      </c>
      <c r="P616" s="164">
        <v>1529</v>
      </c>
      <c r="Q616" s="164">
        <v>7767</v>
      </c>
      <c r="AA616" s="168">
        <v>113544</v>
      </c>
      <c r="AC616" s="164" t="s">
        <v>1865</v>
      </c>
      <c r="AD616" s="164" t="s">
        <v>242</v>
      </c>
      <c r="AE616" s="164" t="s">
        <v>1866</v>
      </c>
      <c r="AG616" s="164" t="s">
        <v>94</v>
      </c>
      <c r="AH616" s="164" t="s">
        <v>69</v>
      </c>
      <c r="AI616" s="164" t="s">
        <v>83</v>
      </c>
      <c r="AJ616" s="164" t="s">
        <v>269</v>
      </c>
      <c r="AK616" s="164">
        <v>57400</v>
      </c>
      <c r="AL616" s="170">
        <v>0</v>
      </c>
      <c r="AM616" s="169">
        <f t="shared" si="20"/>
        <v>0</v>
      </c>
      <c r="AN616" s="169">
        <f t="shared" si="21"/>
        <v>0</v>
      </c>
      <c r="AO616" s="164">
        <v>0</v>
      </c>
      <c r="AP616" s="164">
        <v>0</v>
      </c>
      <c r="AQ616" s="164">
        <v>0</v>
      </c>
      <c r="AR616" s="164">
        <v>0</v>
      </c>
      <c r="AS616" s="164"/>
    </row>
    <row r="617" spans="1:45" ht="15" hidden="1" x14ac:dyDescent="0.2">
      <c r="A617" s="164" t="s">
        <v>3233</v>
      </c>
      <c r="B617" s="164">
        <v>1419</v>
      </c>
      <c r="C617" s="164" t="s">
        <v>4235</v>
      </c>
      <c r="D617" s="164">
        <v>100000</v>
      </c>
      <c r="E617" s="164" t="s">
        <v>57</v>
      </c>
      <c r="F617" s="164">
        <v>1419</v>
      </c>
      <c r="G617" s="164" t="s">
        <v>2091</v>
      </c>
      <c r="H617" s="164" t="s">
        <v>103</v>
      </c>
      <c r="I617" s="164" t="s">
        <v>60</v>
      </c>
      <c r="J617" s="164" t="s">
        <v>61</v>
      </c>
      <c r="K617" s="164" t="s">
        <v>83</v>
      </c>
      <c r="L617" s="164">
        <v>57401</v>
      </c>
      <c r="M617" s="164" t="s">
        <v>4236</v>
      </c>
      <c r="N617" s="164">
        <v>2</v>
      </c>
      <c r="O617" s="164">
        <v>293014</v>
      </c>
      <c r="P617" s="164">
        <v>48979</v>
      </c>
      <c r="Q617" s="164">
        <v>23112</v>
      </c>
      <c r="AA617" s="168">
        <v>365105</v>
      </c>
      <c r="AC617" s="164" t="s">
        <v>4237</v>
      </c>
      <c r="AD617" s="164" t="s">
        <v>4238</v>
      </c>
      <c r="AE617" s="164" t="s">
        <v>4239</v>
      </c>
      <c r="AG617" s="164" t="s">
        <v>67</v>
      </c>
      <c r="AH617" s="164" t="s">
        <v>4240</v>
      </c>
      <c r="AI617" s="164" t="s">
        <v>179</v>
      </c>
      <c r="AJ617" s="164" t="s">
        <v>177</v>
      </c>
      <c r="AK617" s="164" t="e">
        <v>#N/A</v>
      </c>
      <c r="AL617" s="170">
        <v>0</v>
      </c>
      <c r="AM617" s="169">
        <f t="shared" si="20"/>
        <v>0</v>
      </c>
      <c r="AN617" s="169">
        <f t="shared" si="21"/>
        <v>0</v>
      </c>
      <c r="AO617" s="164" t="s">
        <v>69</v>
      </c>
      <c r="AP617" s="164" t="s">
        <v>69</v>
      </c>
      <c r="AQ617" s="164" t="s">
        <v>69</v>
      </c>
      <c r="AR617" s="164">
        <v>0</v>
      </c>
      <c r="AS617" s="164"/>
    </row>
    <row r="618" spans="1:45" ht="15" hidden="1" x14ac:dyDescent="0.2">
      <c r="A618" s="164" t="s">
        <v>3063</v>
      </c>
      <c r="B618" s="164">
        <v>9911</v>
      </c>
      <c r="C618" s="164" t="s">
        <v>82</v>
      </c>
      <c r="D618" s="164">
        <v>100000</v>
      </c>
      <c r="E618" s="164" t="s">
        <v>57</v>
      </c>
      <c r="F618" s="164">
        <v>9911</v>
      </c>
      <c r="G618" s="164" t="s">
        <v>82</v>
      </c>
      <c r="H618" s="164" t="s">
        <v>83</v>
      </c>
      <c r="I618" s="164" t="s">
        <v>83</v>
      </c>
      <c r="J618" s="164" t="s">
        <v>89</v>
      </c>
      <c r="K618" s="164" t="s">
        <v>83</v>
      </c>
      <c r="L618" s="164">
        <v>57402</v>
      </c>
      <c r="M618" s="164" t="s">
        <v>1867</v>
      </c>
      <c r="AB618" s="167">
        <v>10116214</v>
      </c>
      <c r="AC618" s="164" t="s">
        <v>1868</v>
      </c>
      <c r="AD618" s="164" t="s">
        <v>69</v>
      </c>
      <c r="AE618" s="164" t="s">
        <v>69</v>
      </c>
      <c r="AG618" s="164" t="s">
        <v>94</v>
      </c>
      <c r="AH618" s="164" t="s">
        <v>69</v>
      </c>
      <c r="AI618" s="164" t="s">
        <v>83</v>
      </c>
      <c r="AJ618" s="164" t="s">
        <v>269</v>
      </c>
      <c r="AK618" s="164">
        <v>57402</v>
      </c>
      <c r="AL618" s="170">
        <v>0</v>
      </c>
      <c r="AM618" s="169">
        <f t="shared" si="20"/>
        <v>0</v>
      </c>
      <c r="AN618" s="169">
        <f t="shared" si="21"/>
        <v>0</v>
      </c>
      <c r="AO618" s="164">
        <v>0</v>
      </c>
      <c r="AP618" s="164">
        <v>0</v>
      </c>
      <c r="AQ618" s="164">
        <v>0</v>
      </c>
      <c r="AR618" s="164">
        <v>0</v>
      </c>
      <c r="AS618" s="164"/>
    </row>
    <row r="619" spans="1:45" ht="15" hidden="1" x14ac:dyDescent="0.2">
      <c r="A619" s="164" t="s">
        <v>3063</v>
      </c>
      <c r="B619" s="164">
        <v>9911</v>
      </c>
      <c r="C619" s="164" t="s">
        <v>82</v>
      </c>
      <c r="D619" s="164">
        <v>100000</v>
      </c>
      <c r="E619" s="164" t="s">
        <v>57</v>
      </c>
      <c r="F619" s="164">
        <v>9911</v>
      </c>
      <c r="G619" s="164" t="s">
        <v>82</v>
      </c>
      <c r="H619" s="164" t="s">
        <v>83</v>
      </c>
      <c r="I619" s="164" t="s">
        <v>83</v>
      </c>
      <c r="J619" s="164" t="s">
        <v>89</v>
      </c>
      <c r="K619" s="164" t="s">
        <v>83</v>
      </c>
      <c r="L619" s="164">
        <v>57403</v>
      </c>
      <c r="M619" s="164" t="s">
        <v>1869</v>
      </c>
      <c r="AB619" s="167">
        <v>31733669</v>
      </c>
      <c r="AC619" s="164" t="s">
        <v>1870</v>
      </c>
      <c r="AD619" s="164" t="s">
        <v>69</v>
      </c>
      <c r="AE619" s="164" t="s">
        <v>69</v>
      </c>
      <c r="AG619" s="164" t="s">
        <v>94</v>
      </c>
      <c r="AH619" s="164" t="s">
        <v>69</v>
      </c>
      <c r="AI619" s="164" t="s">
        <v>83</v>
      </c>
      <c r="AJ619" s="164" t="s">
        <v>269</v>
      </c>
      <c r="AK619" s="164">
        <v>57403</v>
      </c>
      <c r="AL619" s="170">
        <v>0</v>
      </c>
      <c r="AM619" s="169">
        <f t="shared" si="20"/>
        <v>0</v>
      </c>
      <c r="AN619" s="169">
        <f t="shared" si="21"/>
        <v>0</v>
      </c>
      <c r="AO619" s="164">
        <v>0</v>
      </c>
      <c r="AP619" s="164">
        <v>0</v>
      </c>
      <c r="AQ619" s="164">
        <v>0</v>
      </c>
      <c r="AR619" s="164">
        <v>0</v>
      </c>
      <c r="AS619" s="164"/>
    </row>
    <row r="620" spans="1:45" ht="15" hidden="1" x14ac:dyDescent="0.2">
      <c r="A620" s="164" t="s">
        <v>3063</v>
      </c>
      <c r="B620" s="164">
        <v>1414</v>
      </c>
      <c r="C620" s="164" t="s">
        <v>97</v>
      </c>
      <c r="D620" s="164">
        <v>200205</v>
      </c>
      <c r="E620" s="164" t="s">
        <v>96</v>
      </c>
      <c r="F620" s="164">
        <v>1414</v>
      </c>
      <c r="G620" s="164" t="s">
        <v>97</v>
      </c>
      <c r="H620" s="164" t="s">
        <v>83</v>
      </c>
      <c r="I620" s="164" t="s">
        <v>83</v>
      </c>
      <c r="J620" s="164" t="s">
        <v>61</v>
      </c>
      <c r="K620" s="164" t="s">
        <v>83</v>
      </c>
      <c r="L620" s="164">
        <v>57404</v>
      </c>
      <c r="M620" s="164" t="s">
        <v>1871</v>
      </c>
      <c r="Y620" s="164">
        <v>150000</v>
      </c>
      <c r="AA620" s="164">
        <v>150000</v>
      </c>
      <c r="AB620" s="164"/>
      <c r="AC620" s="164" t="s">
        <v>1872</v>
      </c>
      <c r="AD620" s="164" t="s">
        <v>1812</v>
      </c>
      <c r="AE620" s="164" t="s">
        <v>1813</v>
      </c>
      <c r="AG620" s="164" t="s">
        <v>94</v>
      </c>
      <c r="AH620" s="164" t="s">
        <v>69</v>
      </c>
      <c r="AI620" s="164" t="s">
        <v>83</v>
      </c>
      <c r="AJ620" s="164" t="s">
        <v>269</v>
      </c>
      <c r="AK620" s="164">
        <v>57404</v>
      </c>
      <c r="AL620" s="170">
        <v>0</v>
      </c>
      <c r="AM620" s="169">
        <f t="shared" si="20"/>
        <v>0</v>
      </c>
      <c r="AN620" s="169">
        <f t="shared" si="21"/>
        <v>0</v>
      </c>
      <c r="AO620" s="164" t="s">
        <v>69</v>
      </c>
      <c r="AP620" s="164" t="s">
        <v>69</v>
      </c>
      <c r="AQ620" s="164" t="s">
        <v>69</v>
      </c>
      <c r="AR620" s="164">
        <v>0</v>
      </c>
      <c r="AS620" s="164"/>
    </row>
    <row r="621" spans="1:45" ht="15" hidden="1" x14ac:dyDescent="0.2">
      <c r="A621" s="164" t="s">
        <v>3063</v>
      </c>
      <c r="B621" s="164">
        <v>1516</v>
      </c>
      <c r="C621" s="164" t="s">
        <v>710</v>
      </c>
      <c r="D621" s="164">
        <v>100000</v>
      </c>
      <c r="E621" s="164" t="s">
        <v>57</v>
      </c>
      <c r="F621" s="164">
        <v>1516</v>
      </c>
      <c r="G621" s="164" t="s">
        <v>710</v>
      </c>
      <c r="H621" s="164" t="s">
        <v>238</v>
      </c>
      <c r="I621" s="164" t="s">
        <v>83</v>
      </c>
      <c r="J621" s="164" t="s">
        <v>61</v>
      </c>
      <c r="K621" s="164" t="s">
        <v>83</v>
      </c>
      <c r="L621" s="164">
        <v>57406</v>
      </c>
      <c r="M621" s="164" t="s">
        <v>1873</v>
      </c>
      <c r="N621" s="164">
        <v>1</v>
      </c>
      <c r="O621" s="164">
        <v>79952</v>
      </c>
      <c r="P621" s="164">
        <v>18455</v>
      </c>
      <c r="Q621" s="164">
        <v>9759</v>
      </c>
      <c r="AA621" s="164">
        <v>108166</v>
      </c>
      <c r="AB621" s="164">
        <v>250000</v>
      </c>
      <c r="AC621" s="164" t="s">
        <v>1874</v>
      </c>
      <c r="AD621" s="164" t="s">
        <v>4241</v>
      </c>
      <c r="AE621" s="164" t="s">
        <v>1876</v>
      </c>
      <c r="AG621" s="164" t="s">
        <v>67</v>
      </c>
      <c r="AH621" s="164" t="s">
        <v>1877</v>
      </c>
      <c r="AI621" s="164" t="s">
        <v>83</v>
      </c>
      <c r="AJ621" s="164" t="s">
        <v>269</v>
      </c>
      <c r="AK621" s="164">
        <v>57406</v>
      </c>
      <c r="AL621" s="170">
        <v>0</v>
      </c>
      <c r="AM621" s="169">
        <f t="shared" si="20"/>
        <v>0</v>
      </c>
      <c r="AN621" s="169">
        <f t="shared" si="21"/>
        <v>0</v>
      </c>
      <c r="AO621" s="164" t="s">
        <v>69</v>
      </c>
      <c r="AP621" s="164" t="s">
        <v>69</v>
      </c>
      <c r="AQ621" s="164" t="s">
        <v>69</v>
      </c>
      <c r="AR621" s="164">
        <v>0</v>
      </c>
      <c r="AS621" s="164"/>
    </row>
    <row r="622" spans="1:45" ht="15" hidden="1" x14ac:dyDescent="0.2">
      <c r="A622" s="164" t="s">
        <v>3063</v>
      </c>
      <c r="B622" s="164">
        <v>9913</v>
      </c>
      <c r="C622" s="164" t="s">
        <v>4099</v>
      </c>
      <c r="D622" s="164">
        <v>400169</v>
      </c>
      <c r="E622" s="164" t="s">
        <v>1878</v>
      </c>
      <c r="F622" s="164">
        <v>9913</v>
      </c>
      <c r="G622" s="164" t="s">
        <v>1553</v>
      </c>
      <c r="H622" s="164" t="s">
        <v>83</v>
      </c>
      <c r="I622" s="164" t="s">
        <v>83</v>
      </c>
      <c r="J622" s="164" t="s">
        <v>89</v>
      </c>
      <c r="K622" s="164" t="s">
        <v>83</v>
      </c>
      <c r="L622" s="164">
        <v>57408</v>
      </c>
      <c r="M622" s="164" t="s">
        <v>1879</v>
      </c>
      <c r="AB622" s="167">
        <v>-310296</v>
      </c>
      <c r="AC622" s="164" t="s">
        <v>1880</v>
      </c>
      <c r="AD622" s="164" t="s">
        <v>1882</v>
      </c>
      <c r="AE622" s="164" t="s">
        <v>1882</v>
      </c>
      <c r="AG622" s="164" t="s">
        <v>94</v>
      </c>
      <c r="AH622" s="164" t="s">
        <v>69</v>
      </c>
      <c r="AI622" s="164" t="s">
        <v>83</v>
      </c>
      <c r="AJ622" s="164" t="s">
        <v>269</v>
      </c>
      <c r="AK622" s="164">
        <v>57408</v>
      </c>
      <c r="AL622" s="170">
        <v>0</v>
      </c>
      <c r="AM622" s="169">
        <f t="shared" si="20"/>
        <v>0</v>
      </c>
      <c r="AN622" s="169">
        <f t="shared" si="21"/>
        <v>0</v>
      </c>
      <c r="AO622" s="164">
        <v>0</v>
      </c>
      <c r="AP622" s="164">
        <v>0</v>
      </c>
      <c r="AQ622" s="164">
        <v>0</v>
      </c>
      <c r="AR622" s="164">
        <v>0</v>
      </c>
      <c r="AS622" s="164"/>
    </row>
    <row r="623" spans="1:45" ht="15" hidden="1" x14ac:dyDescent="0.2">
      <c r="A623" s="164" t="s">
        <v>232</v>
      </c>
      <c r="B623" s="164">
        <v>1001</v>
      </c>
      <c r="C623" s="164" t="s">
        <v>232</v>
      </c>
      <c r="D623" s="164">
        <v>100000</v>
      </c>
      <c r="E623" s="164" t="s">
        <v>57</v>
      </c>
      <c r="F623" s="164">
        <v>1001</v>
      </c>
      <c r="G623" s="164" t="s">
        <v>232</v>
      </c>
      <c r="H623" s="164" t="s">
        <v>103</v>
      </c>
      <c r="I623" s="164" t="s">
        <v>83</v>
      </c>
      <c r="J623" s="164" t="s">
        <v>279</v>
      </c>
      <c r="K623" s="164" t="s">
        <v>83</v>
      </c>
      <c r="L623" s="164">
        <v>57409</v>
      </c>
      <c r="M623" s="164" t="s">
        <v>1883</v>
      </c>
      <c r="N623" s="164">
        <v>0.35</v>
      </c>
      <c r="O623" s="164">
        <v>140460</v>
      </c>
      <c r="P623" s="164">
        <v>867</v>
      </c>
      <c r="Q623" s="164">
        <v>7304</v>
      </c>
      <c r="AA623" s="168">
        <v>148631</v>
      </c>
      <c r="AC623" s="164" t="s">
        <v>1884</v>
      </c>
      <c r="AD623" s="164" t="s">
        <v>242</v>
      </c>
      <c r="AE623" s="164" t="s">
        <v>1885</v>
      </c>
      <c r="AG623" s="164" t="s">
        <v>94</v>
      </c>
      <c r="AH623" s="164" t="s">
        <v>69</v>
      </c>
      <c r="AI623" s="164" t="s">
        <v>83</v>
      </c>
      <c r="AJ623" s="164" t="s">
        <v>269</v>
      </c>
      <c r="AK623" s="164">
        <v>57409</v>
      </c>
      <c r="AL623" s="170">
        <v>0</v>
      </c>
      <c r="AM623" s="169">
        <f t="shared" si="20"/>
        <v>0</v>
      </c>
      <c r="AN623" s="169">
        <f t="shared" si="21"/>
        <v>0</v>
      </c>
      <c r="AO623" s="164">
        <v>0</v>
      </c>
      <c r="AP623" s="164">
        <v>0</v>
      </c>
      <c r="AQ623" s="164">
        <v>0</v>
      </c>
      <c r="AR623" s="164">
        <v>0</v>
      </c>
      <c r="AS623" s="164"/>
    </row>
    <row r="624" spans="1:45" ht="15" hidden="1" x14ac:dyDescent="0.2">
      <c r="A624" s="164" t="s">
        <v>3063</v>
      </c>
      <c r="B624" s="164">
        <v>9913</v>
      </c>
      <c r="C624" s="164" t="s">
        <v>4099</v>
      </c>
      <c r="D624" s="164">
        <v>400170</v>
      </c>
      <c r="E624" s="164" t="s">
        <v>1886</v>
      </c>
      <c r="F624" s="164">
        <v>9913</v>
      </c>
      <c r="G624" s="164" t="s">
        <v>1553</v>
      </c>
      <c r="H624" s="164" t="s">
        <v>83</v>
      </c>
      <c r="I624" s="164" t="s">
        <v>83</v>
      </c>
      <c r="J624" s="164" t="s">
        <v>89</v>
      </c>
      <c r="K624" s="164" t="s">
        <v>83</v>
      </c>
      <c r="L624" s="164">
        <v>57410</v>
      </c>
      <c r="M624" s="164" t="s">
        <v>1887</v>
      </c>
      <c r="AB624" s="167">
        <v>-217701</v>
      </c>
      <c r="AC624" s="164" t="s">
        <v>1888</v>
      </c>
      <c r="AD624" s="164" t="s">
        <v>1882</v>
      </c>
      <c r="AE624" s="164" t="s">
        <v>1882</v>
      </c>
      <c r="AG624" s="164" t="s">
        <v>94</v>
      </c>
      <c r="AH624" s="164" t="s">
        <v>69</v>
      </c>
      <c r="AI624" s="164" t="s">
        <v>83</v>
      </c>
      <c r="AJ624" s="164" t="s">
        <v>269</v>
      </c>
      <c r="AK624" s="164">
        <v>57410</v>
      </c>
      <c r="AL624" s="170">
        <v>0</v>
      </c>
      <c r="AM624" s="169">
        <f t="shared" si="20"/>
        <v>0</v>
      </c>
      <c r="AN624" s="169">
        <f t="shared" si="21"/>
        <v>0</v>
      </c>
      <c r="AO624" s="164">
        <v>0</v>
      </c>
      <c r="AP624" s="164">
        <v>0</v>
      </c>
      <c r="AQ624" s="164">
        <v>0</v>
      </c>
      <c r="AR624" s="164">
        <v>0</v>
      </c>
      <c r="AS624" s="164"/>
    </row>
    <row r="625" spans="1:45" ht="15" hidden="1" x14ac:dyDescent="0.2">
      <c r="A625" s="164" t="s">
        <v>3048</v>
      </c>
      <c r="B625" s="164">
        <v>1714</v>
      </c>
      <c r="C625" s="164" t="s">
        <v>3121</v>
      </c>
      <c r="D625" s="164">
        <v>100000</v>
      </c>
      <c r="E625" s="164" t="s">
        <v>57</v>
      </c>
      <c r="F625" s="164">
        <v>171412</v>
      </c>
      <c r="G625" s="164" t="s">
        <v>1287</v>
      </c>
      <c r="H625" s="164" t="s">
        <v>83</v>
      </c>
      <c r="I625" s="164" t="s">
        <v>83</v>
      </c>
      <c r="J625" s="164" t="s">
        <v>142</v>
      </c>
      <c r="K625" s="164" t="s">
        <v>83</v>
      </c>
      <c r="L625" s="164">
        <v>57411</v>
      </c>
      <c r="M625" s="164" t="s">
        <v>1889</v>
      </c>
      <c r="N625" s="164">
        <v>-15</v>
      </c>
      <c r="O625" s="164">
        <v>-409515</v>
      </c>
      <c r="P625" s="164">
        <v>-70403</v>
      </c>
      <c r="Q625" s="164">
        <v>-11316</v>
      </c>
      <c r="AA625" s="164">
        <v>-491234</v>
      </c>
      <c r="AB625" s="164"/>
      <c r="AC625" s="164" t="s">
        <v>1890</v>
      </c>
      <c r="AD625" s="164" t="s">
        <v>1891</v>
      </c>
      <c r="AE625" s="164" t="s">
        <v>1892</v>
      </c>
      <c r="AG625" s="164" t="s">
        <v>94</v>
      </c>
      <c r="AH625" s="164" t="s">
        <v>1276</v>
      </c>
      <c r="AI625" s="164" t="s">
        <v>83</v>
      </c>
      <c r="AJ625" s="164" t="s">
        <v>269</v>
      </c>
      <c r="AK625" s="164">
        <v>57411</v>
      </c>
      <c r="AL625" s="170">
        <v>0</v>
      </c>
      <c r="AM625" s="169">
        <f t="shared" si="20"/>
        <v>0</v>
      </c>
      <c r="AN625" s="169">
        <f t="shared" si="21"/>
        <v>0</v>
      </c>
      <c r="AO625" s="164">
        <v>0</v>
      </c>
      <c r="AP625" s="164">
        <v>0</v>
      </c>
      <c r="AQ625" s="164">
        <v>0</v>
      </c>
      <c r="AR625" s="164">
        <v>0</v>
      </c>
      <c r="AS625" s="164"/>
    </row>
    <row r="626" spans="1:45" ht="15" hidden="1" x14ac:dyDescent="0.2">
      <c r="A626" s="164" t="s">
        <v>3063</v>
      </c>
      <c r="B626" s="164">
        <v>9913</v>
      </c>
      <c r="C626" s="164" t="s">
        <v>4099</v>
      </c>
      <c r="D626" s="164">
        <v>200731</v>
      </c>
      <c r="E626" s="164" t="s">
        <v>1893</v>
      </c>
      <c r="F626" s="164">
        <v>9913</v>
      </c>
      <c r="G626" s="164" t="s">
        <v>1553</v>
      </c>
      <c r="H626" s="164" t="s">
        <v>83</v>
      </c>
      <c r="I626" s="164" t="s">
        <v>83</v>
      </c>
      <c r="J626" s="164" t="s">
        <v>89</v>
      </c>
      <c r="K626" s="164" t="s">
        <v>83</v>
      </c>
      <c r="L626" s="164">
        <v>57413</v>
      </c>
      <c r="M626" s="164" t="s">
        <v>1894</v>
      </c>
      <c r="AB626" s="167">
        <v>1960960</v>
      </c>
      <c r="AC626" s="164" t="s">
        <v>1895</v>
      </c>
      <c r="AD626" s="164" t="s">
        <v>1897</v>
      </c>
      <c r="AE626" s="164" t="s">
        <v>1897</v>
      </c>
      <c r="AG626" s="164" t="s">
        <v>94</v>
      </c>
      <c r="AH626" s="164" t="s">
        <v>69</v>
      </c>
      <c r="AI626" s="164" t="s">
        <v>83</v>
      </c>
      <c r="AJ626" s="164" t="s">
        <v>269</v>
      </c>
      <c r="AK626" s="164">
        <v>57413</v>
      </c>
      <c r="AL626" s="170">
        <v>0</v>
      </c>
      <c r="AM626" s="169">
        <f t="shared" si="20"/>
        <v>0</v>
      </c>
      <c r="AN626" s="169">
        <f t="shared" si="21"/>
        <v>0</v>
      </c>
      <c r="AO626" s="164">
        <v>0</v>
      </c>
      <c r="AP626" s="164">
        <v>0</v>
      </c>
      <c r="AQ626" s="164">
        <v>0</v>
      </c>
      <c r="AR626" s="164">
        <v>0</v>
      </c>
      <c r="AS626" s="164"/>
    </row>
    <row r="627" spans="1:45" ht="15" hidden="1" x14ac:dyDescent="0.2">
      <c r="A627" s="164" t="s">
        <v>3063</v>
      </c>
      <c r="B627" s="164">
        <v>9913</v>
      </c>
      <c r="C627" s="164" t="s">
        <v>4099</v>
      </c>
      <c r="D627" s="164">
        <v>200118</v>
      </c>
      <c r="E627" s="164" t="s">
        <v>1898</v>
      </c>
      <c r="F627" s="164">
        <v>9913</v>
      </c>
      <c r="G627" s="164" t="s">
        <v>1553</v>
      </c>
      <c r="H627" s="164" t="s">
        <v>83</v>
      </c>
      <c r="I627" s="164" t="s">
        <v>83</v>
      </c>
      <c r="J627" s="164" t="s">
        <v>134</v>
      </c>
      <c r="K627" s="164" t="s">
        <v>83</v>
      </c>
      <c r="L627" s="164">
        <v>57414</v>
      </c>
      <c r="M627" s="164" t="s">
        <v>1899</v>
      </c>
      <c r="AB627" s="167">
        <v>-1863498</v>
      </c>
      <c r="AC627" s="164" t="s">
        <v>1900</v>
      </c>
      <c r="AD627" s="164" t="s">
        <v>1902</v>
      </c>
      <c r="AE627" s="164" t="s">
        <v>1902</v>
      </c>
      <c r="AG627" s="164" t="s">
        <v>94</v>
      </c>
      <c r="AH627" s="164" t="s">
        <v>69</v>
      </c>
      <c r="AI627" s="164" t="s">
        <v>83</v>
      </c>
      <c r="AJ627" s="164" t="s">
        <v>269</v>
      </c>
      <c r="AK627" s="164">
        <v>57414</v>
      </c>
      <c r="AL627" s="170">
        <v>0</v>
      </c>
      <c r="AM627" s="169">
        <f t="shared" si="20"/>
        <v>0</v>
      </c>
      <c r="AN627" s="169">
        <f t="shared" si="21"/>
        <v>0</v>
      </c>
      <c r="AO627" s="164">
        <v>0</v>
      </c>
      <c r="AP627" s="164">
        <v>0</v>
      </c>
      <c r="AQ627" s="164">
        <v>0</v>
      </c>
      <c r="AR627" s="164">
        <v>0</v>
      </c>
      <c r="AS627" s="164"/>
    </row>
    <row r="628" spans="1:45" ht="15" hidden="1" x14ac:dyDescent="0.2">
      <c r="A628" s="164" t="s">
        <v>3063</v>
      </c>
      <c r="B628" s="164">
        <v>9913</v>
      </c>
      <c r="C628" s="164" t="s">
        <v>4099</v>
      </c>
      <c r="D628" s="164">
        <v>200118</v>
      </c>
      <c r="E628" s="164" t="s">
        <v>1898</v>
      </c>
      <c r="F628" s="164">
        <v>9913</v>
      </c>
      <c r="G628" s="164" t="s">
        <v>1553</v>
      </c>
      <c r="H628" s="164" t="s">
        <v>83</v>
      </c>
      <c r="I628" s="164" t="s">
        <v>83</v>
      </c>
      <c r="J628" s="164" t="s">
        <v>160</v>
      </c>
      <c r="K628" s="164" t="s">
        <v>83</v>
      </c>
      <c r="L628" s="164">
        <v>57415</v>
      </c>
      <c r="M628" s="164" t="s">
        <v>1903</v>
      </c>
      <c r="S628" s="164">
        <v>131613</v>
      </c>
      <c r="AA628" s="164">
        <v>131613</v>
      </c>
      <c r="AB628" s="164"/>
      <c r="AC628" s="164" t="s">
        <v>1904</v>
      </c>
      <c r="AD628" s="164" t="s">
        <v>4242</v>
      </c>
      <c r="AE628" s="164" t="s">
        <v>4242</v>
      </c>
      <c r="AG628" s="164" t="s">
        <v>94</v>
      </c>
      <c r="AH628" s="164" t="s">
        <v>69</v>
      </c>
      <c r="AI628" s="164" t="s">
        <v>83</v>
      </c>
      <c r="AJ628" s="164" t="s">
        <v>269</v>
      </c>
      <c r="AK628" s="164">
        <v>57415</v>
      </c>
      <c r="AL628" s="170">
        <v>1</v>
      </c>
      <c r="AM628" s="169">
        <f t="shared" si="20"/>
        <v>131613</v>
      </c>
      <c r="AN628" s="169">
        <f t="shared" si="21"/>
        <v>0</v>
      </c>
      <c r="AO628" s="164" t="s">
        <v>79</v>
      </c>
      <c r="AP628" s="164" t="s">
        <v>1014</v>
      </c>
      <c r="AQ628" s="164" t="s">
        <v>156</v>
      </c>
      <c r="AR628" s="164">
        <v>0</v>
      </c>
      <c r="AS628" s="164"/>
    </row>
    <row r="629" spans="1:45" ht="15" hidden="1" x14ac:dyDescent="0.2">
      <c r="A629" s="164" t="s">
        <v>3063</v>
      </c>
      <c r="B629" s="164">
        <v>9913</v>
      </c>
      <c r="C629" s="164" t="s">
        <v>4099</v>
      </c>
      <c r="D629" s="164">
        <v>200118</v>
      </c>
      <c r="E629" s="164" t="s">
        <v>1898</v>
      </c>
      <c r="F629" s="164">
        <v>9913</v>
      </c>
      <c r="G629" s="164" t="s">
        <v>1553</v>
      </c>
      <c r="H629" s="164" t="s">
        <v>83</v>
      </c>
      <c r="I629" s="164" t="s">
        <v>83</v>
      </c>
      <c r="J629" s="164" t="s">
        <v>160</v>
      </c>
      <c r="K629" s="164" t="s">
        <v>83</v>
      </c>
      <c r="L629" s="164">
        <v>57416</v>
      </c>
      <c r="M629" s="164" t="s">
        <v>1907</v>
      </c>
      <c r="R629" s="164">
        <v>9000</v>
      </c>
      <c r="S629" s="164">
        <v>240918</v>
      </c>
      <c r="U629" s="164">
        <v>12965</v>
      </c>
      <c r="AA629" s="164">
        <v>262883</v>
      </c>
      <c r="AB629" s="164"/>
      <c r="AC629" s="164" t="s">
        <v>1908</v>
      </c>
      <c r="AD629" s="164" t="s">
        <v>4243</v>
      </c>
      <c r="AE629" s="164" t="s">
        <v>4243</v>
      </c>
      <c r="AG629" s="164" t="s">
        <v>94</v>
      </c>
      <c r="AH629" s="164" t="s">
        <v>69</v>
      </c>
      <c r="AI629" s="164" t="s">
        <v>83</v>
      </c>
      <c r="AJ629" s="164" t="s">
        <v>269</v>
      </c>
      <c r="AK629" s="164">
        <v>57416</v>
      </c>
      <c r="AL629" s="170">
        <v>1</v>
      </c>
      <c r="AM629" s="169">
        <f t="shared" si="20"/>
        <v>262883</v>
      </c>
      <c r="AN629" s="169">
        <f t="shared" si="21"/>
        <v>0</v>
      </c>
      <c r="AO629" s="164" t="s">
        <v>895</v>
      </c>
      <c r="AP629" s="164" t="s">
        <v>896</v>
      </c>
      <c r="AQ629" s="164" t="s">
        <v>156</v>
      </c>
      <c r="AR629" s="164">
        <v>0</v>
      </c>
      <c r="AS629" s="164"/>
    </row>
    <row r="630" spans="1:45" ht="15" hidden="1" x14ac:dyDescent="0.2">
      <c r="A630" s="164" t="s">
        <v>3048</v>
      </c>
      <c r="B630" s="164">
        <v>1714</v>
      </c>
      <c r="C630" s="164" t="s">
        <v>3121</v>
      </c>
      <c r="D630" s="164">
        <v>100000</v>
      </c>
      <c r="E630" s="164" t="s">
        <v>57</v>
      </c>
      <c r="F630" s="164">
        <v>171413</v>
      </c>
      <c r="G630" s="164" t="s">
        <v>1403</v>
      </c>
      <c r="H630" s="164" t="s">
        <v>599</v>
      </c>
      <c r="I630" s="164" t="s">
        <v>60</v>
      </c>
      <c r="J630" s="164" t="s">
        <v>61</v>
      </c>
      <c r="K630" s="164" t="s">
        <v>83</v>
      </c>
      <c r="L630" s="164">
        <v>57417</v>
      </c>
      <c r="M630" s="164" t="s">
        <v>4244</v>
      </c>
      <c r="N630" s="164">
        <v>3</v>
      </c>
      <c r="O630" s="164">
        <v>197449</v>
      </c>
      <c r="P630" s="164">
        <v>44349</v>
      </c>
      <c r="Q630" s="164">
        <v>28131</v>
      </c>
      <c r="R630" s="164">
        <v>5000</v>
      </c>
      <c r="AA630" s="168">
        <v>274929</v>
      </c>
      <c r="AC630" s="164" t="s">
        <v>4245</v>
      </c>
      <c r="AD630" s="164" t="s">
        <v>4246</v>
      </c>
      <c r="AE630" s="164" t="s">
        <v>4247</v>
      </c>
      <c r="AG630" s="164" t="s">
        <v>67</v>
      </c>
      <c r="AH630" s="164" t="s">
        <v>1408</v>
      </c>
      <c r="AI630" s="164" t="s">
        <v>70</v>
      </c>
      <c r="AJ630" s="164" t="s">
        <v>177</v>
      </c>
      <c r="AK630" s="164" t="e">
        <v>#N/A</v>
      </c>
      <c r="AL630" s="170">
        <v>0</v>
      </c>
      <c r="AM630" s="169">
        <f t="shared" si="20"/>
        <v>0</v>
      </c>
      <c r="AN630" s="169">
        <f t="shared" si="21"/>
        <v>0</v>
      </c>
      <c r="AO630" s="164" t="s">
        <v>69</v>
      </c>
      <c r="AP630" s="164" t="s">
        <v>69</v>
      </c>
      <c r="AQ630" s="164" t="s">
        <v>69</v>
      </c>
      <c r="AR630" s="164">
        <v>0</v>
      </c>
      <c r="AS630" s="164"/>
    </row>
    <row r="631" spans="1:45" ht="15" hidden="1" x14ac:dyDescent="0.2">
      <c r="A631" s="164" t="s">
        <v>232</v>
      </c>
      <c r="B631" s="164">
        <v>1912</v>
      </c>
      <c r="C631" s="164" t="s">
        <v>471</v>
      </c>
      <c r="D631" s="164">
        <v>100000</v>
      </c>
      <c r="E631" s="164" t="s">
        <v>57</v>
      </c>
      <c r="F631" s="164">
        <v>1912</v>
      </c>
      <c r="G631" s="164" t="s">
        <v>471</v>
      </c>
      <c r="H631" s="164" t="s">
        <v>83</v>
      </c>
      <c r="I631" s="164" t="s">
        <v>83</v>
      </c>
      <c r="J631" s="164" t="s">
        <v>134</v>
      </c>
      <c r="K631" s="164" t="s">
        <v>83</v>
      </c>
      <c r="L631" s="164">
        <v>57418</v>
      </c>
      <c r="M631" s="164" t="s">
        <v>1909</v>
      </c>
      <c r="AB631" s="167">
        <v>-28460</v>
      </c>
      <c r="AC631" s="164" t="s">
        <v>1910</v>
      </c>
      <c r="AD631" s="164" t="s">
        <v>92</v>
      </c>
      <c r="AE631" s="164" t="s">
        <v>1911</v>
      </c>
      <c r="AG631" s="164" t="s">
        <v>94</v>
      </c>
      <c r="AH631" s="164" t="s">
        <v>69</v>
      </c>
      <c r="AI631" s="164" t="s">
        <v>83</v>
      </c>
      <c r="AJ631" s="164" t="s">
        <v>269</v>
      </c>
      <c r="AK631" s="164">
        <v>57418</v>
      </c>
      <c r="AL631" s="170">
        <v>0</v>
      </c>
      <c r="AM631" s="169">
        <f t="shared" si="20"/>
        <v>0</v>
      </c>
      <c r="AN631" s="169">
        <f t="shared" si="21"/>
        <v>0</v>
      </c>
      <c r="AO631" s="164">
        <v>0</v>
      </c>
      <c r="AP631" s="164">
        <v>0</v>
      </c>
      <c r="AQ631" s="164">
        <v>0</v>
      </c>
      <c r="AR631" s="164">
        <v>0</v>
      </c>
      <c r="AS631" s="164"/>
    </row>
    <row r="632" spans="1:45" ht="15" hidden="1" x14ac:dyDescent="0.2">
      <c r="A632" s="164" t="s">
        <v>3049</v>
      </c>
      <c r="B632" s="164">
        <v>1620</v>
      </c>
      <c r="C632" s="164" t="s">
        <v>3050</v>
      </c>
      <c r="D632" s="164">
        <v>200386</v>
      </c>
      <c r="E632" s="164" t="s">
        <v>1912</v>
      </c>
      <c r="F632" s="164">
        <v>1620</v>
      </c>
      <c r="G632" s="164" t="s">
        <v>1913</v>
      </c>
      <c r="H632" s="164" t="s">
        <v>103</v>
      </c>
      <c r="I632" s="164" t="s">
        <v>127</v>
      </c>
      <c r="J632" s="164" t="s">
        <v>89</v>
      </c>
      <c r="K632" s="164" t="s">
        <v>62</v>
      </c>
      <c r="L632" s="164">
        <v>57420</v>
      </c>
      <c r="M632" s="164" t="s">
        <v>1914</v>
      </c>
      <c r="AB632" s="167">
        <v>4963727</v>
      </c>
      <c r="AC632" s="164" t="s">
        <v>1915</v>
      </c>
      <c r="AD632" s="164" t="s">
        <v>1916</v>
      </c>
      <c r="AE632" s="164" t="s">
        <v>1915</v>
      </c>
      <c r="AG632" s="164" t="s">
        <v>94</v>
      </c>
      <c r="AH632" s="164" t="s">
        <v>1915</v>
      </c>
      <c r="AI632" s="164" t="s">
        <v>83</v>
      </c>
      <c r="AJ632" s="164" t="s">
        <v>269</v>
      </c>
      <c r="AK632" s="164">
        <v>57420</v>
      </c>
      <c r="AL632" s="170">
        <v>0</v>
      </c>
      <c r="AM632" s="169">
        <f t="shared" si="20"/>
        <v>0</v>
      </c>
      <c r="AN632" s="169">
        <f t="shared" si="21"/>
        <v>0</v>
      </c>
      <c r="AO632" s="164">
        <v>0</v>
      </c>
      <c r="AP632" s="164">
        <v>0</v>
      </c>
      <c r="AQ632" s="164">
        <v>0</v>
      </c>
      <c r="AR632" s="164">
        <v>0</v>
      </c>
      <c r="AS632" s="164"/>
    </row>
    <row r="633" spans="1:45" ht="15" hidden="1" x14ac:dyDescent="0.2">
      <c r="A633" s="164" t="s">
        <v>3057</v>
      </c>
      <c r="B633" s="164">
        <v>1212</v>
      </c>
      <c r="C633" s="164" t="s">
        <v>1674</v>
      </c>
      <c r="D633" s="164">
        <v>100000</v>
      </c>
      <c r="E633" s="164" t="s">
        <v>57</v>
      </c>
      <c r="F633" s="164">
        <v>1212</v>
      </c>
      <c r="G633" s="164" t="s">
        <v>1674</v>
      </c>
      <c r="H633" s="164" t="s">
        <v>449</v>
      </c>
      <c r="I633" s="164" t="s">
        <v>83</v>
      </c>
      <c r="J633" s="164" t="s">
        <v>61</v>
      </c>
      <c r="K633" s="164" t="s">
        <v>83</v>
      </c>
      <c r="L633" s="164">
        <v>57421</v>
      </c>
      <c r="M633" s="164" t="s">
        <v>4248</v>
      </c>
      <c r="O633" s="164">
        <v>18000</v>
      </c>
      <c r="AA633" s="168">
        <v>18000</v>
      </c>
      <c r="AC633" s="164" t="s">
        <v>4249</v>
      </c>
      <c r="AD633" s="164" t="s">
        <v>4250</v>
      </c>
      <c r="AE633" s="164" t="s">
        <v>4251</v>
      </c>
      <c r="AG633" s="164" t="s">
        <v>94</v>
      </c>
      <c r="AH633" s="164" t="s">
        <v>69</v>
      </c>
      <c r="AI633" s="164" t="s">
        <v>83</v>
      </c>
      <c r="AJ633" s="164" t="s">
        <v>177</v>
      </c>
      <c r="AK633" s="164" t="e">
        <v>#N/A</v>
      </c>
      <c r="AL633" s="170">
        <v>0</v>
      </c>
      <c r="AM633" s="169">
        <f t="shared" si="20"/>
        <v>0</v>
      </c>
      <c r="AN633" s="169">
        <f t="shared" si="21"/>
        <v>0</v>
      </c>
      <c r="AO633" s="164" t="s">
        <v>69</v>
      </c>
      <c r="AP633" s="164" t="s">
        <v>69</v>
      </c>
      <c r="AQ633" s="164" t="s">
        <v>69</v>
      </c>
      <c r="AR633" s="164">
        <v>0</v>
      </c>
      <c r="AS633" s="164"/>
    </row>
    <row r="634" spans="1:45" ht="15" hidden="1" x14ac:dyDescent="0.2">
      <c r="A634" s="164" t="s">
        <v>3057</v>
      </c>
      <c r="B634" s="164">
        <v>1212</v>
      </c>
      <c r="C634" s="164" t="s">
        <v>1674</v>
      </c>
      <c r="D634" s="164">
        <v>100000</v>
      </c>
      <c r="E634" s="164" t="s">
        <v>57</v>
      </c>
      <c r="F634" s="164">
        <v>1212</v>
      </c>
      <c r="G634" s="164" t="s">
        <v>1674</v>
      </c>
      <c r="H634" s="164" t="s">
        <v>238</v>
      </c>
      <c r="I634" s="164" t="s">
        <v>83</v>
      </c>
      <c r="J634" s="164" t="s">
        <v>61</v>
      </c>
      <c r="K634" s="164" t="s">
        <v>284</v>
      </c>
      <c r="L634" s="164">
        <v>57422</v>
      </c>
      <c r="M634" s="164" t="s">
        <v>4252</v>
      </c>
      <c r="T634" s="164">
        <v>26851</v>
      </c>
      <c r="AA634" s="168">
        <v>26851</v>
      </c>
      <c r="AC634" s="164" t="s">
        <v>4253</v>
      </c>
      <c r="AD634" s="164" t="s">
        <v>4254</v>
      </c>
      <c r="AE634" s="164" t="s">
        <v>4255</v>
      </c>
      <c r="AG634" s="164" t="s">
        <v>94</v>
      </c>
      <c r="AH634" s="164" t="s">
        <v>69</v>
      </c>
      <c r="AI634" s="164" t="s">
        <v>83</v>
      </c>
      <c r="AJ634" s="164" t="s">
        <v>177</v>
      </c>
      <c r="AK634" s="164" t="e">
        <v>#N/A</v>
      </c>
      <c r="AL634" s="170">
        <v>0</v>
      </c>
      <c r="AM634" s="169">
        <f t="shared" si="20"/>
        <v>0</v>
      </c>
      <c r="AN634" s="169">
        <f t="shared" si="21"/>
        <v>0</v>
      </c>
      <c r="AO634" s="164" t="s">
        <v>69</v>
      </c>
      <c r="AP634" s="164" t="s">
        <v>69</v>
      </c>
      <c r="AQ634" s="164" t="s">
        <v>69</v>
      </c>
      <c r="AR634" s="164">
        <v>0</v>
      </c>
      <c r="AS634" s="164"/>
    </row>
    <row r="635" spans="1:45" ht="15" hidden="1" x14ac:dyDescent="0.2">
      <c r="A635" s="164" t="s">
        <v>3057</v>
      </c>
      <c r="B635" s="164">
        <v>1212</v>
      </c>
      <c r="C635" s="164" t="s">
        <v>1674</v>
      </c>
      <c r="D635" s="164">
        <v>100000</v>
      </c>
      <c r="E635" s="164" t="s">
        <v>57</v>
      </c>
      <c r="F635" s="164">
        <v>1212</v>
      </c>
      <c r="G635" s="164" t="s">
        <v>1674</v>
      </c>
      <c r="H635" s="164" t="s">
        <v>126</v>
      </c>
      <c r="I635" s="164" t="s">
        <v>83</v>
      </c>
      <c r="J635" s="164" t="s">
        <v>61</v>
      </c>
      <c r="K635" s="164" t="s">
        <v>83</v>
      </c>
      <c r="L635" s="164">
        <v>57423</v>
      </c>
      <c r="M635" s="164" t="s">
        <v>1917</v>
      </c>
      <c r="S635" s="164">
        <v>13476</v>
      </c>
      <c r="AA635" s="164">
        <v>13476</v>
      </c>
      <c r="AB635" s="164"/>
      <c r="AC635" s="164" t="s">
        <v>1918</v>
      </c>
      <c r="AD635" s="164" t="s">
        <v>1919</v>
      </c>
      <c r="AE635" s="164" t="s">
        <v>1920</v>
      </c>
      <c r="AG635" s="164" t="s">
        <v>94</v>
      </c>
      <c r="AH635" s="164" t="s">
        <v>69</v>
      </c>
      <c r="AI635" s="164" t="s">
        <v>83</v>
      </c>
      <c r="AJ635" s="164" t="s">
        <v>269</v>
      </c>
      <c r="AK635" s="164">
        <v>57423</v>
      </c>
      <c r="AL635" s="170">
        <v>0</v>
      </c>
      <c r="AM635" s="169">
        <f t="shared" si="20"/>
        <v>0</v>
      </c>
      <c r="AN635" s="169">
        <f t="shared" si="21"/>
        <v>0</v>
      </c>
      <c r="AO635" s="164" t="s">
        <v>69</v>
      </c>
      <c r="AP635" s="164" t="s">
        <v>69</v>
      </c>
      <c r="AQ635" s="164" t="s">
        <v>69</v>
      </c>
      <c r="AR635" s="164">
        <v>0</v>
      </c>
      <c r="AS635" s="164"/>
    </row>
    <row r="636" spans="1:45" ht="15" hidden="1" x14ac:dyDescent="0.2">
      <c r="A636" s="164" t="s">
        <v>3063</v>
      </c>
      <c r="B636" s="164">
        <v>9911</v>
      </c>
      <c r="C636" s="164" t="s">
        <v>82</v>
      </c>
      <c r="D636" s="164">
        <v>100000</v>
      </c>
      <c r="E636" s="164" t="s">
        <v>57</v>
      </c>
      <c r="F636" s="164">
        <v>9911</v>
      </c>
      <c r="G636" s="164" t="s">
        <v>82</v>
      </c>
      <c r="H636" s="164" t="s">
        <v>83</v>
      </c>
      <c r="I636" s="164" t="s">
        <v>83</v>
      </c>
      <c r="J636" s="164" t="s">
        <v>89</v>
      </c>
      <c r="K636" s="164" t="s">
        <v>83</v>
      </c>
      <c r="L636" s="164">
        <v>57424</v>
      </c>
      <c r="M636" s="164" t="s">
        <v>1921</v>
      </c>
      <c r="AB636" s="167">
        <v>51629972</v>
      </c>
      <c r="AC636" s="164" t="s">
        <v>1922</v>
      </c>
      <c r="AD636" s="164" t="s">
        <v>69</v>
      </c>
      <c r="AE636" s="164" t="s">
        <v>69</v>
      </c>
      <c r="AG636" s="164" t="s">
        <v>94</v>
      </c>
      <c r="AH636" s="164" t="s">
        <v>69</v>
      </c>
      <c r="AI636" s="164" t="s">
        <v>83</v>
      </c>
      <c r="AJ636" s="164" t="s">
        <v>269</v>
      </c>
      <c r="AK636" s="164">
        <v>57424</v>
      </c>
      <c r="AL636" s="170">
        <v>0</v>
      </c>
      <c r="AM636" s="169">
        <f t="shared" si="20"/>
        <v>0</v>
      </c>
      <c r="AN636" s="169">
        <f t="shared" si="21"/>
        <v>0</v>
      </c>
      <c r="AO636" s="164">
        <v>0</v>
      </c>
      <c r="AP636" s="164">
        <v>0</v>
      </c>
      <c r="AQ636" s="164">
        <v>0</v>
      </c>
      <c r="AR636" s="164">
        <v>0</v>
      </c>
      <c r="AS636" s="164"/>
    </row>
    <row r="637" spans="1:45" ht="15" hidden="1" x14ac:dyDescent="0.2">
      <c r="A637" s="164" t="s">
        <v>3063</v>
      </c>
      <c r="B637" s="164">
        <v>9911</v>
      </c>
      <c r="C637" s="164" t="s">
        <v>82</v>
      </c>
      <c r="D637" s="164">
        <v>100000</v>
      </c>
      <c r="E637" s="164" t="s">
        <v>57</v>
      </c>
      <c r="F637" s="164">
        <v>9911</v>
      </c>
      <c r="G637" s="164" t="s">
        <v>82</v>
      </c>
      <c r="H637" s="164" t="s">
        <v>83</v>
      </c>
      <c r="I637" s="164" t="s">
        <v>83</v>
      </c>
      <c r="J637" s="164" t="s">
        <v>89</v>
      </c>
      <c r="K637" s="164" t="s">
        <v>83</v>
      </c>
      <c r="L637" s="164">
        <v>57425</v>
      </c>
      <c r="M637" s="164" t="s">
        <v>1923</v>
      </c>
      <c r="AB637" s="167">
        <v>1435849</v>
      </c>
      <c r="AC637" s="164" t="s">
        <v>1924</v>
      </c>
      <c r="AD637" s="164" t="s">
        <v>69</v>
      </c>
      <c r="AE637" s="164" t="s">
        <v>69</v>
      </c>
      <c r="AG637" s="164" t="s">
        <v>94</v>
      </c>
      <c r="AH637" s="164" t="s">
        <v>69</v>
      </c>
      <c r="AI637" s="164" t="s">
        <v>83</v>
      </c>
      <c r="AJ637" s="164" t="s">
        <v>269</v>
      </c>
      <c r="AK637" s="164">
        <v>57425</v>
      </c>
      <c r="AL637" s="170">
        <v>0</v>
      </c>
      <c r="AM637" s="169">
        <f t="shared" si="20"/>
        <v>0</v>
      </c>
      <c r="AN637" s="169">
        <f t="shared" si="21"/>
        <v>0</v>
      </c>
      <c r="AO637" s="164">
        <v>0</v>
      </c>
      <c r="AP637" s="164">
        <v>0</v>
      </c>
      <c r="AQ637" s="164">
        <v>0</v>
      </c>
      <c r="AR637" s="164">
        <v>0</v>
      </c>
      <c r="AS637" s="164"/>
    </row>
    <row r="638" spans="1:45" ht="15" hidden="1" x14ac:dyDescent="0.2">
      <c r="A638" s="164" t="s">
        <v>3063</v>
      </c>
      <c r="B638" s="164">
        <v>9911</v>
      </c>
      <c r="C638" s="164" t="s">
        <v>82</v>
      </c>
      <c r="D638" s="164">
        <v>100000</v>
      </c>
      <c r="E638" s="164" t="s">
        <v>57</v>
      </c>
      <c r="F638" s="164">
        <v>9911</v>
      </c>
      <c r="G638" s="164" t="s">
        <v>82</v>
      </c>
      <c r="H638" s="164" t="s">
        <v>83</v>
      </c>
      <c r="I638" s="164" t="s">
        <v>83</v>
      </c>
      <c r="J638" s="164" t="s">
        <v>134</v>
      </c>
      <c r="K638" s="164" t="s">
        <v>83</v>
      </c>
      <c r="L638" s="164">
        <v>57426</v>
      </c>
      <c r="M638" s="164" t="s">
        <v>1925</v>
      </c>
      <c r="AB638" s="167">
        <v>-1059893</v>
      </c>
      <c r="AC638" s="164" t="s">
        <v>1926</v>
      </c>
      <c r="AD638" s="164" t="s">
        <v>69</v>
      </c>
      <c r="AE638" s="164" t="s">
        <v>69</v>
      </c>
      <c r="AG638" s="164" t="s">
        <v>94</v>
      </c>
      <c r="AH638" s="164" t="s">
        <v>69</v>
      </c>
      <c r="AI638" s="164" t="s">
        <v>83</v>
      </c>
      <c r="AJ638" s="164" t="s">
        <v>269</v>
      </c>
      <c r="AK638" s="164">
        <v>57426</v>
      </c>
      <c r="AL638" s="170">
        <v>0</v>
      </c>
      <c r="AM638" s="169">
        <f t="shared" si="20"/>
        <v>0</v>
      </c>
      <c r="AN638" s="169">
        <f t="shared" si="21"/>
        <v>0</v>
      </c>
      <c r="AO638" s="164">
        <v>0</v>
      </c>
      <c r="AP638" s="164">
        <v>0</v>
      </c>
      <c r="AQ638" s="164">
        <v>0</v>
      </c>
      <c r="AR638" s="164">
        <v>0</v>
      </c>
      <c r="AS638" s="164"/>
    </row>
    <row r="639" spans="1:45" ht="15" hidden="1" x14ac:dyDescent="0.2">
      <c r="A639" s="164" t="s">
        <v>3048</v>
      </c>
      <c r="B639" s="164">
        <v>1714</v>
      </c>
      <c r="C639" s="164" t="s">
        <v>3121</v>
      </c>
      <c r="D639" s="164">
        <v>100000</v>
      </c>
      <c r="E639" s="164" t="s">
        <v>57</v>
      </c>
      <c r="F639" s="164">
        <v>171413</v>
      </c>
      <c r="G639" s="164" t="s">
        <v>1403</v>
      </c>
      <c r="H639" s="164" t="s">
        <v>83</v>
      </c>
      <c r="I639" s="164" t="s">
        <v>83</v>
      </c>
      <c r="J639" s="164" t="s">
        <v>142</v>
      </c>
      <c r="K639" s="164" t="s">
        <v>83</v>
      </c>
      <c r="L639" s="164">
        <v>57427</v>
      </c>
      <c r="M639" s="164" t="s">
        <v>1927</v>
      </c>
      <c r="N639" s="164">
        <v>-17.5</v>
      </c>
      <c r="O639" s="164">
        <v>-623175</v>
      </c>
      <c r="P639" s="164">
        <v>-103515</v>
      </c>
      <c r="Q639" s="164">
        <v>-17220</v>
      </c>
      <c r="AA639" s="164">
        <v>-743910</v>
      </c>
      <c r="AB639" s="164"/>
      <c r="AC639" s="164" t="s">
        <v>1928</v>
      </c>
      <c r="AD639" s="164" t="s">
        <v>1891</v>
      </c>
      <c r="AE639" s="164" t="s">
        <v>1892</v>
      </c>
      <c r="AG639" s="164" t="s">
        <v>94</v>
      </c>
      <c r="AH639" s="164" t="s">
        <v>1276</v>
      </c>
      <c r="AI639" s="164" t="s">
        <v>83</v>
      </c>
      <c r="AJ639" s="164" t="s">
        <v>269</v>
      </c>
      <c r="AK639" s="164">
        <v>57427</v>
      </c>
      <c r="AL639" s="170">
        <v>0</v>
      </c>
      <c r="AM639" s="169">
        <f t="shared" si="20"/>
        <v>0</v>
      </c>
      <c r="AN639" s="169">
        <f t="shared" si="21"/>
        <v>0</v>
      </c>
      <c r="AO639" s="164">
        <v>0</v>
      </c>
      <c r="AP639" s="164">
        <v>0</v>
      </c>
      <c r="AQ639" s="164">
        <v>0</v>
      </c>
      <c r="AR639" s="164">
        <v>0</v>
      </c>
      <c r="AS639" s="164"/>
    </row>
    <row r="640" spans="1:45" ht="15" hidden="1" x14ac:dyDescent="0.2">
      <c r="A640" s="164" t="s">
        <v>3049</v>
      </c>
      <c r="B640" s="164">
        <v>1621</v>
      </c>
      <c r="C640" s="164" t="s">
        <v>432</v>
      </c>
      <c r="D640" s="164">
        <v>100015</v>
      </c>
      <c r="E640" s="164" t="s">
        <v>1857</v>
      </c>
      <c r="F640" s="164">
        <v>1621</v>
      </c>
      <c r="G640" s="164" t="s">
        <v>432</v>
      </c>
      <c r="H640" s="164" t="s">
        <v>103</v>
      </c>
      <c r="I640" s="164" t="s">
        <v>83</v>
      </c>
      <c r="J640" s="164" t="s">
        <v>134</v>
      </c>
      <c r="K640" s="164" t="s">
        <v>62</v>
      </c>
      <c r="L640" s="164">
        <v>57428</v>
      </c>
      <c r="M640" s="164" t="s">
        <v>1929</v>
      </c>
      <c r="AB640" s="167">
        <v>6397882</v>
      </c>
      <c r="AC640" s="164" t="s">
        <v>1930</v>
      </c>
      <c r="AD640" s="164" t="s">
        <v>1860</v>
      </c>
      <c r="AE640" s="164" t="s">
        <v>1861</v>
      </c>
      <c r="AG640" s="164" t="s">
        <v>67</v>
      </c>
      <c r="AH640" s="164" t="s">
        <v>1931</v>
      </c>
      <c r="AI640" s="164" t="s">
        <v>83</v>
      </c>
      <c r="AJ640" s="164" t="s">
        <v>269</v>
      </c>
      <c r="AK640" s="164">
        <v>57428</v>
      </c>
      <c r="AL640" s="170">
        <v>0</v>
      </c>
      <c r="AM640" s="169">
        <f t="shared" si="20"/>
        <v>0</v>
      </c>
      <c r="AN640" s="169">
        <f t="shared" si="21"/>
        <v>0</v>
      </c>
      <c r="AO640" s="164">
        <v>0</v>
      </c>
      <c r="AP640" s="164">
        <v>0</v>
      </c>
      <c r="AQ640" s="164">
        <v>0</v>
      </c>
      <c r="AR640" s="164">
        <v>0</v>
      </c>
      <c r="AS640" s="164"/>
    </row>
    <row r="641" spans="1:45" ht="15" hidden="1" x14ac:dyDescent="0.2">
      <c r="A641" s="164" t="s">
        <v>3049</v>
      </c>
      <c r="B641" s="164">
        <v>1621</v>
      </c>
      <c r="C641" s="164" t="s">
        <v>432</v>
      </c>
      <c r="D641" s="164">
        <v>100018</v>
      </c>
      <c r="E641" s="164" t="s">
        <v>691</v>
      </c>
      <c r="F641" s="164">
        <v>1621</v>
      </c>
      <c r="G641" s="164" t="s">
        <v>432</v>
      </c>
      <c r="H641" s="164" t="s">
        <v>103</v>
      </c>
      <c r="I641" s="164" t="s">
        <v>83</v>
      </c>
      <c r="J641" s="164" t="s">
        <v>89</v>
      </c>
      <c r="K641" s="164" t="s">
        <v>83</v>
      </c>
      <c r="L641" s="164">
        <v>57429</v>
      </c>
      <c r="M641" s="164" t="s">
        <v>1933</v>
      </c>
      <c r="AB641" s="167">
        <v>2244359</v>
      </c>
      <c r="AC641" s="164" t="s">
        <v>1934</v>
      </c>
      <c r="AD641" s="164" t="s">
        <v>1935</v>
      </c>
      <c r="AE641" s="164" t="s">
        <v>1936</v>
      </c>
      <c r="AG641" s="164" t="s">
        <v>67</v>
      </c>
      <c r="AH641" s="164" t="s">
        <v>1937</v>
      </c>
      <c r="AI641" s="164" t="s">
        <v>83</v>
      </c>
      <c r="AJ641" s="164" t="s">
        <v>269</v>
      </c>
      <c r="AK641" s="164">
        <v>57429</v>
      </c>
      <c r="AL641" s="170">
        <v>0</v>
      </c>
      <c r="AM641" s="169">
        <f t="shared" si="20"/>
        <v>0</v>
      </c>
      <c r="AN641" s="169">
        <f t="shared" si="21"/>
        <v>0</v>
      </c>
      <c r="AO641" s="164">
        <v>0</v>
      </c>
      <c r="AP641" s="164">
        <v>0</v>
      </c>
      <c r="AQ641" s="164">
        <v>0</v>
      </c>
      <c r="AR641" s="164">
        <v>0</v>
      </c>
      <c r="AS641" s="164"/>
    </row>
    <row r="642" spans="1:45" ht="15" hidden="1" x14ac:dyDescent="0.2">
      <c r="A642" s="164" t="s">
        <v>3063</v>
      </c>
      <c r="B642" s="164">
        <v>9913</v>
      </c>
      <c r="C642" s="164" t="s">
        <v>4099</v>
      </c>
      <c r="D642" s="164">
        <v>400171</v>
      </c>
      <c r="E642" s="164" t="s">
        <v>1938</v>
      </c>
      <c r="F642" s="164">
        <v>9913</v>
      </c>
      <c r="G642" s="164" t="s">
        <v>1553</v>
      </c>
      <c r="H642" s="164" t="s">
        <v>83</v>
      </c>
      <c r="I642" s="164" t="s">
        <v>83</v>
      </c>
      <c r="J642" s="164" t="s">
        <v>160</v>
      </c>
      <c r="K642" s="164" t="s">
        <v>83</v>
      </c>
      <c r="L642" s="164">
        <v>57430</v>
      </c>
      <c r="M642" s="164" t="s">
        <v>1939</v>
      </c>
      <c r="S642" s="164">
        <v>-7330</v>
      </c>
      <c r="AA642" s="164">
        <v>-7330</v>
      </c>
      <c r="AB642" s="164"/>
      <c r="AC642" s="164" t="s">
        <v>1940</v>
      </c>
      <c r="AD642" s="164" t="s">
        <v>1882</v>
      </c>
      <c r="AE642" s="164" t="s">
        <v>1882</v>
      </c>
      <c r="AG642" s="164" t="s">
        <v>94</v>
      </c>
      <c r="AH642" s="164" t="s">
        <v>69</v>
      </c>
      <c r="AI642" s="164" t="s">
        <v>83</v>
      </c>
      <c r="AJ642" s="164" t="s">
        <v>269</v>
      </c>
      <c r="AK642" s="164">
        <v>57430</v>
      </c>
      <c r="AL642" s="170">
        <v>0</v>
      </c>
      <c r="AM642" s="169">
        <f t="shared" si="20"/>
        <v>0</v>
      </c>
      <c r="AN642" s="169">
        <f t="shared" si="21"/>
        <v>0</v>
      </c>
      <c r="AO642" s="164" t="s">
        <v>69</v>
      </c>
      <c r="AP642" s="164" t="s">
        <v>69</v>
      </c>
      <c r="AQ642" s="164" t="s">
        <v>69</v>
      </c>
      <c r="AR642" s="164">
        <v>0</v>
      </c>
      <c r="AS642" s="164"/>
    </row>
    <row r="643" spans="1:45" ht="15" hidden="1" x14ac:dyDescent="0.2">
      <c r="A643" s="164" t="s">
        <v>3063</v>
      </c>
      <c r="B643" s="164">
        <v>9913</v>
      </c>
      <c r="C643" s="164" t="s">
        <v>4099</v>
      </c>
      <c r="D643" s="164">
        <v>400171</v>
      </c>
      <c r="E643" s="164" t="s">
        <v>1938</v>
      </c>
      <c r="F643" s="164">
        <v>9913</v>
      </c>
      <c r="G643" s="164" t="s">
        <v>1553</v>
      </c>
      <c r="H643" s="164" t="s">
        <v>83</v>
      </c>
      <c r="I643" s="164" t="s">
        <v>83</v>
      </c>
      <c r="J643" s="164" t="s">
        <v>89</v>
      </c>
      <c r="K643" s="164" t="s">
        <v>83</v>
      </c>
      <c r="L643" s="164">
        <v>57431</v>
      </c>
      <c r="M643" s="164" t="s">
        <v>1941</v>
      </c>
      <c r="AB643" s="167">
        <v>-7330</v>
      </c>
      <c r="AC643" s="164" t="s">
        <v>1940</v>
      </c>
      <c r="AD643" s="164" t="s">
        <v>1882</v>
      </c>
      <c r="AE643" s="164" t="s">
        <v>1882</v>
      </c>
      <c r="AG643" s="164" t="s">
        <v>94</v>
      </c>
      <c r="AH643" s="164" t="s">
        <v>69</v>
      </c>
      <c r="AI643" s="164" t="s">
        <v>83</v>
      </c>
      <c r="AJ643" s="164" t="s">
        <v>269</v>
      </c>
      <c r="AK643" s="164">
        <v>57431</v>
      </c>
      <c r="AL643" s="170">
        <v>0</v>
      </c>
      <c r="AM643" s="169">
        <f t="shared" si="20"/>
        <v>0</v>
      </c>
      <c r="AN643" s="169">
        <f t="shared" si="21"/>
        <v>0</v>
      </c>
      <c r="AO643" s="164">
        <v>0</v>
      </c>
      <c r="AP643" s="164">
        <v>0</v>
      </c>
      <c r="AQ643" s="164">
        <v>0</v>
      </c>
      <c r="AR643" s="164">
        <v>0</v>
      </c>
      <c r="AS643" s="164"/>
    </row>
    <row r="644" spans="1:45" ht="15" hidden="1" x14ac:dyDescent="0.2">
      <c r="A644" s="164" t="s">
        <v>3063</v>
      </c>
      <c r="B644" s="164">
        <v>1517</v>
      </c>
      <c r="C644" s="164" t="s">
        <v>347</v>
      </c>
      <c r="D644" s="164">
        <v>100000</v>
      </c>
      <c r="E644" s="164" t="s">
        <v>57</v>
      </c>
      <c r="F644" s="164">
        <v>1517</v>
      </c>
      <c r="G644" s="164" t="s">
        <v>347</v>
      </c>
      <c r="H644" s="164" t="s">
        <v>449</v>
      </c>
      <c r="I644" s="164" t="s">
        <v>83</v>
      </c>
      <c r="J644" s="164" t="s">
        <v>61</v>
      </c>
      <c r="K644" s="164" t="s">
        <v>83</v>
      </c>
      <c r="L644" s="164">
        <v>57432</v>
      </c>
      <c r="M644" s="164" t="s">
        <v>4256</v>
      </c>
      <c r="N644" s="164">
        <v>11</v>
      </c>
      <c r="O644" s="164">
        <v>628076</v>
      </c>
      <c r="P644" s="164">
        <v>149460</v>
      </c>
      <c r="Q644" s="164">
        <v>100557</v>
      </c>
      <c r="AA644" s="168">
        <v>878093</v>
      </c>
      <c r="AC644" s="164" t="s">
        <v>4257</v>
      </c>
      <c r="AD644" s="164" t="s">
        <v>4258</v>
      </c>
      <c r="AE644" s="164" t="s">
        <v>4259</v>
      </c>
      <c r="AG644" s="164" t="s">
        <v>94</v>
      </c>
      <c r="AH644" s="164" t="s">
        <v>1475</v>
      </c>
      <c r="AI644" s="164" t="s">
        <v>133</v>
      </c>
      <c r="AJ644" s="164" t="s">
        <v>177</v>
      </c>
      <c r="AK644" s="164" t="e">
        <v>#N/A</v>
      </c>
      <c r="AL644" s="170">
        <v>0</v>
      </c>
      <c r="AM644" s="169">
        <f t="shared" si="20"/>
        <v>0</v>
      </c>
      <c r="AN644" s="169">
        <f t="shared" si="21"/>
        <v>0</v>
      </c>
      <c r="AO644" s="164" t="s">
        <v>69</v>
      </c>
      <c r="AP644" s="164" t="s">
        <v>69</v>
      </c>
      <c r="AQ644" s="164" t="s">
        <v>69</v>
      </c>
      <c r="AR644" s="164">
        <v>0</v>
      </c>
      <c r="AS644" s="164"/>
    </row>
    <row r="645" spans="1:45" ht="15" hidden="1" x14ac:dyDescent="0.2">
      <c r="A645" s="164" t="s">
        <v>3063</v>
      </c>
      <c r="B645" s="164">
        <v>9913</v>
      </c>
      <c r="C645" s="164" t="s">
        <v>4099</v>
      </c>
      <c r="D645" s="164">
        <v>200731</v>
      </c>
      <c r="E645" s="164" t="s">
        <v>1893</v>
      </c>
      <c r="F645" s="164">
        <v>9913</v>
      </c>
      <c r="G645" s="164" t="s">
        <v>1553</v>
      </c>
      <c r="H645" s="164" t="s">
        <v>83</v>
      </c>
      <c r="I645" s="164" t="s">
        <v>83</v>
      </c>
      <c r="J645" s="164" t="s">
        <v>160</v>
      </c>
      <c r="K645" s="164" t="s">
        <v>83</v>
      </c>
      <c r="L645" s="164">
        <v>57433</v>
      </c>
      <c r="M645" s="164" t="s">
        <v>1942</v>
      </c>
      <c r="S645" s="164">
        <v>1960960</v>
      </c>
      <c r="AA645" s="164">
        <v>1960960</v>
      </c>
      <c r="AB645" s="164"/>
      <c r="AC645" s="164" t="s">
        <v>1895</v>
      </c>
      <c r="AD645" s="164" t="s">
        <v>1897</v>
      </c>
      <c r="AE645" s="164" t="s">
        <v>1897</v>
      </c>
      <c r="AG645" s="164" t="s">
        <v>94</v>
      </c>
      <c r="AH645" s="164" t="s">
        <v>69</v>
      </c>
      <c r="AI645" s="164" t="s">
        <v>83</v>
      </c>
      <c r="AJ645" s="164" t="s">
        <v>269</v>
      </c>
      <c r="AK645" s="164">
        <v>57433</v>
      </c>
      <c r="AL645" s="170">
        <v>0</v>
      </c>
      <c r="AM645" s="169">
        <f t="shared" si="20"/>
        <v>0</v>
      </c>
      <c r="AN645" s="169">
        <f t="shared" si="21"/>
        <v>0</v>
      </c>
      <c r="AO645" s="164" t="s">
        <v>69</v>
      </c>
      <c r="AP645" s="164" t="s">
        <v>69</v>
      </c>
      <c r="AQ645" s="164" t="s">
        <v>69</v>
      </c>
      <c r="AR645" s="164">
        <v>0</v>
      </c>
      <c r="AS645" s="164"/>
    </row>
    <row r="646" spans="1:45" ht="15" hidden="1" x14ac:dyDescent="0.2">
      <c r="A646" s="164" t="s">
        <v>232</v>
      </c>
      <c r="B646" s="164">
        <v>1914</v>
      </c>
      <c r="C646" s="164" t="s">
        <v>318</v>
      </c>
      <c r="D646" s="164">
        <v>100000</v>
      </c>
      <c r="E646" s="164" t="s">
        <v>57</v>
      </c>
      <c r="F646" s="164">
        <v>1914</v>
      </c>
      <c r="G646" s="164" t="s">
        <v>318</v>
      </c>
      <c r="H646" s="164" t="s">
        <v>83</v>
      </c>
      <c r="I646" s="164" t="s">
        <v>83</v>
      </c>
      <c r="J646" s="164" t="s">
        <v>89</v>
      </c>
      <c r="K646" s="164" t="s">
        <v>83</v>
      </c>
      <c r="L646" s="164">
        <v>57434</v>
      </c>
      <c r="M646" s="164" t="s">
        <v>1943</v>
      </c>
      <c r="AB646" s="167">
        <v>887776</v>
      </c>
      <c r="AC646" s="164" t="s">
        <v>1944</v>
      </c>
      <c r="AD646" s="164" t="s">
        <v>1855</v>
      </c>
      <c r="AE646" s="164" t="s">
        <v>1945</v>
      </c>
      <c r="AG646" s="164" t="s">
        <v>94</v>
      </c>
      <c r="AH646" s="164" t="s">
        <v>69</v>
      </c>
      <c r="AI646" s="164" t="s">
        <v>83</v>
      </c>
      <c r="AJ646" s="164" t="s">
        <v>269</v>
      </c>
      <c r="AK646" s="164">
        <v>57434</v>
      </c>
      <c r="AL646" s="170">
        <v>0</v>
      </c>
      <c r="AM646" s="169">
        <f t="shared" si="20"/>
        <v>0</v>
      </c>
      <c r="AN646" s="169">
        <f t="shared" si="21"/>
        <v>0</v>
      </c>
      <c r="AO646" s="164">
        <v>0</v>
      </c>
      <c r="AP646" s="164">
        <v>0</v>
      </c>
      <c r="AQ646" s="164">
        <v>0</v>
      </c>
      <c r="AR646" s="164">
        <v>0</v>
      </c>
      <c r="AS646" s="164"/>
    </row>
    <row r="647" spans="1:45" ht="15" hidden="1" x14ac:dyDescent="0.2">
      <c r="A647" s="164" t="s">
        <v>232</v>
      </c>
      <c r="B647" s="164">
        <v>1914</v>
      </c>
      <c r="C647" s="164" t="s">
        <v>318</v>
      </c>
      <c r="D647" s="164">
        <v>100000</v>
      </c>
      <c r="E647" s="164" t="s">
        <v>57</v>
      </c>
      <c r="F647" s="164">
        <v>1914</v>
      </c>
      <c r="G647" s="164" t="s">
        <v>318</v>
      </c>
      <c r="H647" s="164" t="s">
        <v>83</v>
      </c>
      <c r="I647" s="164" t="s">
        <v>83</v>
      </c>
      <c r="J647" s="164" t="s">
        <v>89</v>
      </c>
      <c r="K647" s="164" t="s">
        <v>83</v>
      </c>
      <c r="L647" s="164">
        <v>57436</v>
      </c>
      <c r="M647" s="164" t="s">
        <v>1946</v>
      </c>
      <c r="AB647" s="167">
        <v>350000</v>
      </c>
      <c r="AC647" s="164" t="s">
        <v>1947</v>
      </c>
      <c r="AD647" s="164" t="s">
        <v>92</v>
      </c>
      <c r="AE647" s="164" t="s">
        <v>1911</v>
      </c>
      <c r="AG647" s="164" t="s">
        <v>94</v>
      </c>
      <c r="AH647" s="164" t="s">
        <v>69</v>
      </c>
      <c r="AI647" s="164" t="s">
        <v>83</v>
      </c>
      <c r="AJ647" s="164" t="s">
        <v>269</v>
      </c>
      <c r="AK647" s="164">
        <v>57436</v>
      </c>
      <c r="AL647" s="170">
        <v>0</v>
      </c>
      <c r="AM647" s="169">
        <f t="shared" si="20"/>
        <v>0</v>
      </c>
      <c r="AN647" s="169">
        <f t="shared" si="21"/>
        <v>0</v>
      </c>
      <c r="AO647" s="164">
        <v>0</v>
      </c>
      <c r="AP647" s="164">
        <v>0</v>
      </c>
      <c r="AQ647" s="164">
        <v>0</v>
      </c>
      <c r="AR647" s="164">
        <v>0</v>
      </c>
      <c r="AS647" s="164"/>
    </row>
    <row r="648" spans="1:45" ht="15" hidden="1" x14ac:dyDescent="0.2">
      <c r="A648" s="164" t="s">
        <v>3114</v>
      </c>
      <c r="B648" s="164">
        <v>1616</v>
      </c>
      <c r="C648" s="164" t="s">
        <v>1949</v>
      </c>
      <c r="D648" s="164">
        <v>200208</v>
      </c>
      <c r="E648" s="164" t="s">
        <v>1948</v>
      </c>
      <c r="F648" s="164">
        <v>1616</v>
      </c>
      <c r="G648" s="164" t="s">
        <v>1949</v>
      </c>
      <c r="H648" s="164" t="s">
        <v>83</v>
      </c>
      <c r="I648" s="164" t="s">
        <v>83</v>
      </c>
      <c r="J648" s="164" t="s">
        <v>134</v>
      </c>
      <c r="K648" s="164" t="s">
        <v>83</v>
      </c>
      <c r="L648" s="164">
        <v>57437</v>
      </c>
      <c r="M648" s="164" t="s">
        <v>1950</v>
      </c>
      <c r="AB648" s="167">
        <v>-298152</v>
      </c>
      <c r="AC648" s="164" t="s">
        <v>1951</v>
      </c>
      <c r="AD648" s="164" t="s">
        <v>1952</v>
      </c>
      <c r="AE648" s="164" t="s">
        <v>1953</v>
      </c>
      <c r="AG648" s="164" t="s">
        <v>94</v>
      </c>
      <c r="AH648" s="164" t="s">
        <v>69</v>
      </c>
      <c r="AI648" s="164" t="s">
        <v>83</v>
      </c>
      <c r="AJ648" s="164" t="s">
        <v>269</v>
      </c>
      <c r="AK648" s="164">
        <v>57437</v>
      </c>
      <c r="AL648" s="170">
        <v>0</v>
      </c>
      <c r="AM648" s="169">
        <f t="shared" si="20"/>
        <v>0</v>
      </c>
      <c r="AN648" s="169">
        <f t="shared" si="21"/>
        <v>0</v>
      </c>
      <c r="AO648" s="164">
        <v>0</v>
      </c>
      <c r="AP648" s="164">
        <v>0</v>
      </c>
      <c r="AQ648" s="164">
        <v>0</v>
      </c>
      <c r="AR648" s="164">
        <v>0</v>
      </c>
      <c r="AS648" s="164"/>
    </row>
    <row r="649" spans="1:45" ht="15" hidden="1" x14ac:dyDescent="0.2">
      <c r="A649" s="164" t="s">
        <v>3063</v>
      </c>
      <c r="B649" s="164">
        <v>9913</v>
      </c>
      <c r="C649" s="164" t="s">
        <v>4099</v>
      </c>
      <c r="D649" s="164">
        <v>400170</v>
      </c>
      <c r="E649" s="164" t="s">
        <v>1886</v>
      </c>
      <c r="F649" s="164">
        <v>9913</v>
      </c>
      <c r="G649" s="164" t="s">
        <v>1553</v>
      </c>
      <c r="H649" s="164" t="s">
        <v>83</v>
      </c>
      <c r="I649" s="164" t="s">
        <v>83</v>
      </c>
      <c r="J649" s="164" t="s">
        <v>160</v>
      </c>
      <c r="K649" s="164" t="s">
        <v>83</v>
      </c>
      <c r="L649" s="164">
        <v>57441</v>
      </c>
      <c r="M649" s="164" t="s">
        <v>1954</v>
      </c>
      <c r="S649" s="164">
        <v>-217701</v>
      </c>
      <c r="AA649" s="164">
        <v>-217701</v>
      </c>
      <c r="AB649" s="164"/>
      <c r="AC649" s="164" t="s">
        <v>1888</v>
      </c>
      <c r="AD649" s="164" t="s">
        <v>1882</v>
      </c>
      <c r="AE649" s="164" t="s">
        <v>1882</v>
      </c>
      <c r="AG649" s="164" t="s">
        <v>94</v>
      </c>
      <c r="AH649" s="164" t="s">
        <v>69</v>
      </c>
      <c r="AI649" s="164" t="s">
        <v>83</v>
      </c>
      <c r="AJ649" s="164" t="s">
        <v>269</v>
      </c>
      <c r="AK649" s="164">
        <v>57441</v>
      </c>
      <c r="AL649" s="170">
        <v>0</v>
      </c>
      <c r="AM649" s="169">
        <f t="shared" si="20"/>
        <v>0</v>
      </c>
      <c r="AN649" s="169">
        <f t="shared" si="21"/>
        <v>0</v>
      </c>
      <c r="AO649" s="164" t="s">
        <v>69</v>
      </c>
      <c r="AP649" s="164" t="s">
        <v>69</v>
      </c>
      <c r="AQ649" s="164" t="s">
        <v>69</v>
      </c>
      <c r="AR649" s="164">
        <v>0</v>
      </c>
      <c r="AS649" s="164"/>
    </row>
    <row r="650" spans="1:45" ht="15" hidden="1" x14ac:dyDescent="0.2">
      <c r="A650" s="164" t="s">
        <v>3063</v>
      </c>
      <c r="B650" s="164">
        <v>1414</v>
      </c>
      <c r="C650" s="164" t="s">
        <v>97</v>
      </c>
      <c r="D650" s="164">
        <v>200205</v>
      </c>
      <c r="E650" s="164" t="s">
        <v>96</v>
      </c>
      <c r="F650" s="164">
        <v>1414</v>
      </c>
      <c r="G650" s="164" t="s">
        <v>97</v>
      </c>
      <c r="H650" s="164" t="s">
        <v>83</v>
      </c>
      <c r="I650" s="164" t="s">
        <v>83</v>
      </c>
      <c r="J650" s="164" t="s">
        <v>61</v>
      </c>
      <c r="K650" s="164" t="s">
        <v>83</v>
      </c>
      <c r="L650" s="164">
        <v>57442</v>
      </c>
      <c r="M650" s="164" t="s">
        <v>1955</v>
      </c>
      <c r="S650" s="164">
        <v>31000000</v>
      </c>
      <c r="AA650" s="164">
        <v>31000000</v>
      </c>
      <c r="AB650" s="164"/>
      <c r="AC650" s="164" t="s">
        <v>1957</v>
      </c>
      <c r="AD650" s="164" t="s">
        <v>100</v>
      </c>
      <c r="AE650" s="164" t="s">
        <v>215</v>
      </c>
      <c r="AG650" s="164" t="s">
        <v>94</v>
      </c>
      <c r="AH650" s="164" t="s">
        <v>69</v>
      </c>
      <c r="AI650" s="164" t="s">
        <v>83</v>
      </c>
      <c r="AJ650" s="164" t="s">
        <v>269</v>
      </c>
      <c r="AK650" s="164">
        <v>57442</v>
      </c>
      <c r="AL650" s="170">
        <v>0</v>
      </c>
      <c r="AM650" s="169">
        <f t="shared" ref="AM650:AM680" si="22">AA650*AL650</f>
        <v>0</v>
      </c>
      <c r="AN650" s="169">
        <f t="shared" ref="AN650:AN680" si="23">AB650*AL650</f>
        <v>0</v>
      </c>
      <c r="AO650" s="164" t="s">
        <v>69</v>
      </c>
      <c r="AP650" s="164" t="s">
        <v>69</v>
      </c>
      <c r="AQ650" s="164" t="s">
        <v>69</v>
      </c>
      <c r="AR650" s="164">
        <v>0</v>
      </c>
      <c r="AS650" s="164"/>
    </row>
    <row r="651" spans="1:45" ht="15" hidden="1" x14ac:dyDescent="0.2">
      <c r="A651" s="164" t="s">
        <v>3063</v>
      </c>
      <c r="B651" s="164">
        <v>9913</v>
      </c>
      <c r="C651" s="164" t="s">
        <v>4099</v>
      </c>
      <c r="D651" s="164">
        <v>200213</v>
      </c>
      <c r="E651" s="164" t="s">
        <v>1825</v>
      </c>
      <c r="F651" s="164">
        <v>9913</v>
      </c>
      <c r="G651" s="164" t="s">
        <v>1553</v>
      </c>
      <c r="H651" s="164" t="s">
        <v>83</v>
      </c>
      <c r="I651" s="164" t="s">
        <v>83</v>
      </c>
      <c r="J651" s="164" t="s">
        <v>61</v>
      </c>
      <c r="K651" s="164" t="s">
        <v>83</v>
      </c>
      <c r="L651" s="164">
        <v>57443</v>
      </c>
      <c r="M651" s="164" t="s">
        <v>1958</v>
      </c>
      <c r="S651" s="164">
        <v>242419</v>
      </c>
      <c r="U651" s="164">
        <v>12406</v>
      </c>
      <c r="AA651" s="164">
        <v>254825</v>
      </c>
      <c r="AB651" s="164"/>
      <c r="AC651" s="164" t="s">
        <v>1959</v>
      </c>
      <c r="AD651" s="164" t="s">
        <v>1960</v>
      </c>
      <c r="AE651" s="164" t="s">
        <v>1961</v>
      </c>
      <c r="AG651" s="164" t="s">
        <v>94</v>
      </c>
      <c r="AH651" s="164" t="s">
        <v>69</v>
      </c>
      <c r="AI651" s="164" t="s">
        <v>83</v>
      </c>
      <c r="AJ651" s="164" t="s">
        <v>269</v>
      </c>
      <c r="AK651" s="164">
        <v>57443</v>
      </c>
      <c r="AL651" s="170">
        <v>0</v>
      </c>
      <c r="AM651" s="169">
        <f t="shared" si="22"/>
        <v>0</v>
      </c>
      <c r="AN651" s="169">
        <f t="shared" si="23"/>
        <v>0</v>
      </c>
      <c r="AO651" s="164" t="s">
        <v>69</v>
      </c>
      <c r="AP651" s="164" t="s">
        <v>69</v>
      </c>
      <c r="AQ651" s="164" t="s">
        <v>69</v>
      </c>
      <c r="AR651" s="164">
        <v>0</v>
      </c>
      <c r="AS651" s="164"/>
    </row>
    <row r="652" spans="1:45" ht="15" hidden="1" x14ac:dyDescent="0.2">
      <c r="A652" s="164" t="s">
        <v>3048</v>
      </c>
      <c r="B652" s="164">
        <v>1313</v>
      </c>
      <c r="C652" s="164" t="s">
        <v>1583</v>
      </c>
      <c r="D652" s="164">
        <v>100000</v>
      </c>
      <c r="E652" s="164" t="s">
        <v>57</v>
      </c>
      <c r="F652" s="164">
        <v>1313</v>
      </c>
      <c r="G652" s="164" t="s">
        <v>1583</v>
      </c>
      <c r="H652" s="164" t="s">
        <v>411</v>
      </c>
      <c r="I652" s="164" t="s">
        <v>127</v>
      </c>
      <c r="J652" s="164" t="s">
        <v>279</v>
      </c>
      <c r="K652" s="164" t="s">
        <v>83</v>
      </c>
      <c r="L652" s="164">
        <v>57445</v>
      </c>
      <c r="M652" s="164" t="s">
        <v>1962</v>
      </c>
      <c r="N652" s="164">
        <v>7.5</v>
      </c>
      <c r="O652" s="164">
        <v>254280</v>
      </c>
      <c r="P652" s="164">
        <v>5128</v>
      </c>
      <c r="Q652" s="164">
        <v>13222</v>
      </c>
      <c r="AA652" s="168">
        <v>272630</v>
      </c>
      <c r="AB652" s="167">
        <v>272396</v>
      </c>
      <c r="AC652" s="164" t="s">
        <v>1963</v>
      </c>
      <c r="AD652" s="164" t="s">
        <v>242</v>
      </c>
      <c r="AE652" s="164" t="s">
        <v>1964</v>
      </c>
      <c r="AG652" s="164" t="s">
        <v>67</v>
      </c>
      <c r="AH652" s="164" t="s">
        <v>1965</v>
      </c>
      <c r="AI652" s="164" t="s">
        <v>179</v>
      </c>
      <c r="AJ652" s="164" t="s">
        <v>269</v>
      </c>
      <c r="AK652" s="164">
        <v>57445</v>
      </c>
      <c r="AL652" s="170">
        <v>0</v>
      </c>
      <c r="AM652" s="169">
        <f t="shared" si="22"/>
        <v>0</v>
      </c>
      <c r="AN652" s="169">
        <f t="shared" si="23"/>
        <v>0</v>
      </c>
      <c r="AO652" s="164">
        <v>0</v>
      </c>
      <c r="AP652" s="164">
        <v>0</v>
      </c>
      <c r="AQ652" s="164">
        <v>0</v>
      </c>
      <c r="AR652" s="164">
        <v>0</v>
      </c>
      <c r="AS652" s="164"/>
    </row>
    <row r="653" spans="1:45" ht="15" hidden="1" x14ac:dyDescent="0.2">
      <c r="A653" s="164" t="s">
        <v>232</v>
      </c>
      <c r="B653" s="164">
        <v>1914</v>
      </c>
      <c r="C653" s="164" t="s">
        <v>318</v>
      </c>
      <c r="D653" s="164">
        <v>100000</v>
      </c>
      <c r="E653" s="164" t="s">
        <v>57</v>
      </c>
      <c r="F653" s="164">
        <v>1914</v>
      </c>
      <c r="G653" s="164" t="s">
        <v>318</v>
      </c>
      <c r="H653" s="164" t="s">
        <v>449</v>
      </c>
      <c r="I653" s="164" t="s">
        <v>60</v>
      </c>
      <c r="J653" s="164" t="s">
        <v>61</v>
      </c>
      <c r="K653" s="164" t="s">
        <v>83</v>
      </c>
      <c r="L653" s="164">
        <v>57446</v>
      </c>
      <c r="M653" s="164" t="s">
        <v>4260</v>
      </c>
      <c r="N653" s="164">
        <v>3</v>
      </c>
      <c r="O653" s="164">
        <v>174895</v>
      </c>
      <c r="P653" s="164">
        <v>51228</v>
      </c>
      <c r="Q653" s="164">
        <v>27523</v>
      </c>
      <c r="AA653" s="168">
        <v>253646</v>
      </c>
      <c r="AC653" s="164" t="s">
        <v>4261</v>
      </c>
      <c r="AD653" s="164" t="s">
        <v>4262</v>
      </c>
      <c r="AE653" s="164" t="s">
        <v>4263</v>
      </c>
      <c r="AG653" s="164" t="s">
        <v>67</v>
      </c>
      <c r="AH653" s="164" t="s">
        <v>4264</v>
      </c>
      <c r="AI653" s="164" t="s">
        <v>70</v>
      </c>
      <c r="AJ653" s="164" t="s">
        <v>177</v>
      </c>
      <c r="AK653" s="164" t="e">
        <v>#N/A</v>
      </c>
      <c r="AL653" s="170">
        <v>0</v>
      </c>
      <c r="AM653" s="169">
        <f t="shared" si="22"/>
        <v>0</v>
      </c>
      <c r="AN653" s="169">
        <f t="shared" si="23"/>
        <v>0</v>
      </c>
      <c r="AO653" s="164" t="s">
        <v>69</v>
      </c>
      <c r="AP653" s="164" t="s">
        <v>69</v>
      </c>
      <c r="AQ653" s="164" t="s">
        <v>69</v>
      </c>
      <c r="AR653" s="164">
        <v>0</v>
      </c>
      <c r="AS653" s="164"/>
    </row>
    <row r="654" spans="1:45" ht="15" hidden="1" x14ac:dyDescent="0.2">
      <c r="A654" s="164" t="s">
        <v>3057</v>
      </c>
      <c r="B654" s="164">
        <v>1216</v>
      </c>
      <c r="C654" s="164" t="s">
        <v>1277</v>
      </c>
      <c r="D654" s="164">
        <v>100000</v>
      </c>
      <c r="E654" s="164" t="s">
        <v>57</v>
      </c>
      <c r="F654" s="164">
        <v>1216</v>
      </c>
      <c r="G654" s="164" t="s">
        <v>1277</v>
      </c>
      <c r="H654" s="164" t="s">
        <v>103</v>
      </c>
      <c r="I654" s="164" t="s">
        <v>60</v>
      </c>
      <c r="J654" s="164" t="s">
        <v>104</v>
      </c>
      <c r="K654" s="164" t="s">
        <v>83</v>
      </c>
      <c r="L654" s="164">
        <v>57447</v>
      </c>
      <c r="M654" s="164" t="s">
        <v>4265</v>
      </c>
      <c r="T654" s="164">
        <v>35000</v>
      </c>
      <c r="AA654" s="168">
        <v>35000</v>
      </c>
      <c r="AC654" s="164" t="s">
        <v>4266</v>
      </c>
      <c r="AD654" s="164" t="s">
        <v>4267</v>
      </c>
      <c r="AE654" s="164" t="s">
        <v>4268</v>
      </c>
      <c r="AG654" s="164" t="s">
        <v>67</v>
      </c>
      <c r="AH654" s="164" t="s">
        <v>4269</v>
      </c>
      <c r="AI654" s="164" t="s">
        <v>133</v>
      </c>
      <c r="AJ654" s="164" t="s">
        <v>177</v>
      </c>
      <c r="AK654" s="164" t="e">
        <v>#N/A</v>
      </c>
      <c r="AL654" s="170">
        <v>0</v>
      </c>
      <c r="AM654" s="169">
        <f t="shared" si="22"/>
        <v>0</v>
      </c>
      <c r="AN654" s="169">
        <f t="shared" si="23"/>
        <v>0</v>
      </c>
      <c r="AO654" s="164" t="s">
        <v>69</v>
      </c>
      <c r="AP654" s="164" t="s">
        <v>69</v>
      </c>
      <c r="AQ654" s="164" t="s">
        <v>69</v>
      </c>
      <c r="AR654" s="164">
        <v>0</v>
      </c>
      <c r="AS654" s="164"/>
    </row>
    <row r="655" spans="1:45" ht="15" hidden="1" x14ac:dyDescent="0.2">
      <c r="A655" s="164" t="s">
        <v>3049</v>
      </c>
      <c r="B655" s="164">
        <v>2112</v>
      </c>
      <c r="C655" s="164" t="s">
        <v>150</v>
      </c>
      <c r="D655" s="164">
        <v>720057</v>
      </c>
      <c r="E655" s="164" t="s">
        <v>149</v>
      </c>
      <c r="F655" s="164">
        <v>2112</v>
      </c>
      <c r="G655" s="164" t="s">
        <v>150</v>
      </c>
      <c r="H655" s="164" t="s">
        <v>411</v>
      </c>
      <c r="I655" s="164" t="s">
        <v>83</v>
      </c>
      <c r="J655" s="164" t="s">
        <v>83</v>
      </c>
      <c r="K655" s="164" t="s">
        <v>83</v>
      </c>
      <c r="L655" s="164">
        <v>57448</v>
      </c>
      <c r="M655" s="164" t="s">
        <v>1966</v>
      </c>
      <c r="T655" s="164">
        <v>900</v>
      </c>
      <c r="AA655" s="164">
        <v>900</v>
      </c>
      <c r="AB655" s="164"/>
      <c r="AC655" s="164" t="s">
        <v>1967</v>
      </c>
      <c r="AD655" s="164" t="s">
        <v>1544</v>
      </c>
      <c r="AE655" s="164" t="s">
        <v>1968</v>
      </c>
      <c r="AG655" s="164" t="s">
        <v>94</v>
      </c>
      <c r="AH655" s="164" t="s">
        <v>69</v>
      </c>
      <c r="AI655" s="164" t="s">
        <v>83</v>
      </c>
      <c r="AJ655" s="164" t="s">
        <v>269</v>
      </c>
      <c r="AK655" s="164">
        <v>57448</v>
      </c>
      <c r="AL655" s="170">
        <v>0</v>
      </c>
      <c r="AM655" s="169">
        <f t="shared" si="22"/>
        <v>0</v>
      </c>
      <c r="AN655" s="169">
        <f t="shared" si="23"/>
        <v>0</v>
      </c>
      <c r="AO655" s="164" t="s">
        <v>69</v>
      </c>
      <c r="AP655" s="164" t="s">
        <v>69</v>
      </c>
      <c r="AQ655" s="164" t="s">
        <v>69</v>
      </c>
      <c r="AR655" s="164">
        <v>0</v>
      </c>
      <c r="AS655" s="164"/>
    </row>
    <row r="656" spans="1:45" ht="15" hidden="1" x14ac:dyDescent="0.2">
      <c r="A656" s="164" t="s">
        <v>3049</v>
      </c>
      <c r="B656" s="164">
        <v>2112</v>
      </c>
      <c r="C656" s="164" t="s">
        <v>150</v>
      </c>
      <c r="D656" s="164">
        <v>720057</v>
      </c>
      <c r="E656" s="164" t="s">
        <v>149</v>
      </c>
      <c r="F656" s="164">
        <v>2112</v>
      </c>
      <c r="G656" s="164" t="s">
        <v>150</v>
      </c>
      <c r="H656" s="164" t="s">
        <v>422</v>
      </c>
      <c r="I656" s="164" t="s">
        <v>60</v>
      </c>
      <c r="J656" s="164" t="s">
        <v>61</v>
      </c>
      <c r="K656" s="164" t="s">
        <v>62</v>
      </c>
      <c r="L656" s="164">
        <v>57449</v>
      </c>
      <c r="M656" s="164" t="s">
        <v>4270</v>
      </c>
      <c r="N656" s="164">
        <v>2</v>
      </c>
      <c r="O656" s="164">
        <v>240177</v>
      </c>
      <c r="P656" s="164">
        <v>42341</v>
      </c>
      <c r="Q656" s="164">
        <v>21684</v>
      </c>
      <c r="R656" s="164">
        <v>9272</v>
      </c>
      <c r="AA656" s="168">
        <v>313474</v>
      </c>
      <c r="AB656" s="167">
        <v>304202</v>
      </c>
      <c r="AC656" s="164" t="s">
        <v>4271</v>
      </c>
      <c r="AD656" s="164" t="s">
        <v>4272</v>
      </c>
      <c r="AE656" s="164" t="s">
        <v>4273</v>
      </c>
      <c r="AG656" s="164" t="s">
        <v>94</v>
      </c>
      <c r="AH656" s="164" t="s">
        <v>69</v>
      </c>
      <c r="AI656" s="164" t="s">
        <v>70</v>
      </c>
      <c r="AJ656" s="164" t="s">
        <v>177</v>
      </c>
      <c r="AK656" s="164">
        <v>57449</v>
      </c>
      <c r="AL656" s="170">
        <v>0</v>
      </c>
      <c r="AM656" s="169">
        <f t="shared" si="22"/>
        <v>0</v>
      </c>
      <c r="AN656" s="169">
        <f t="shared" si="23"/>
        <v>0</v>
      </c>
      <c r="AO656" s="164" t="s">
        <v>69</v>
      </c>
      <c r="AP656" s="164" t="s">
        <v>69</v>
      </c>
      <c r="AQ656" s="164" t="s">
        <v>69</v>
      </c>
      <c r="AR656" s="164">
        <v>0</v>
      </c>
      <c r="AS656" s="164"/>
    </row>
    <row r="657" spans="1:45" ht="15" hidden="1" x14ac:dyDescent="0.2">
      <c r="A657" s="164" t="s">
        <v>3063</v>
      </c>
      <c r="B657" s="164">
        <v>2200</v>
      </c>
      <c r="C657" s="164" t="s">
        <v>4274</v>
      </c>
      <c r="D657" s="164">
        <v>200708</v>
      </c>
      <c r="E657" s="164" t="s">
        <v>1969</v>
      </c>
      <c r="F657" s="164">
        <v>2200</v>
      </c>
      <c r="G657" s="164" t="s">
        <v>1970</v>
      </c>
      <c r="H657" s="164" t="s">
        <v>103</v>
      </c>
      <c r="I657" s="164" t="s">
        <v>622</v>
      </c>
      <c r="J657" s="164" t="s">
        <v>134</v>
      </c>
      <c r="K657" s="164" t="s">
        <v>271</v>
      </c>
      <c r="L657" s="164">
        <v>57450</v>
      </c>
      <c r="M657" s="164" t="s">
        <v>1971</v>
      </c>
      <c r="AB657" s="167">
        <v>-16320</v>
      </c>
      <c r="AC657" s="164" t="s">
        <v>1972</v>
      </c>
      <c r="AD657" s="164" t="s">
        <v>1973</v>
      </c>
      <c r="AE657" s="164" t="s">
        <v>1974</v>
      </c>
      <c r="AG657" s="164" t="s">
        <v>67</v>
      </c>
      <c r="AH657" s="164" t="s">
        <v>1975</v>
      </c>
      <c r="AI657" s="164" t="s">
        <v>179</v>
      </c>
      <c r="AJ657" s="164" t="s">
        <v>269</v>
      </c>
      <c r="AK657" s="164">
        <v>57450</v>
      </c>
      <c r="AL657" s="170">
        <v>0</v>
      </c>
      <c r="AM657" s="169">
        <f t="shared" si="22"/>
        <v>0</v>
      </c>
      <c r="AN657" s="169">
        <f t="shared" si="23"/>
        <v>0</v>
      </c>
      <c r="AO657" s="164">
        <v>0</v>
      </c>
      <c r="AP657" s="164">
        <v>0</v>
      </c>
      <c r="AQ657" s="164">
        <v>0</v>
      </c>
      <c r="AR657" s="164">
        <v>0</v>
      </c>
      <c r="AS657" s="164"/>
    </row>
    <row r="658" spans="1:45" ht="15" hidden="1" x14ac:dyDescent="0.2">
      <c r="A658" s="164" t="s">
        <v>3049</v>
      </c>
      <c r="B658" s="164">
        <v>1620</v>
      </c>
      <c r="C658" s="164" t="s">
        <v>3050</v>
      </c>
      <c r="D658" s="164">
        <v>200391</v>
      </c>
      <c r="E658" s="164" t="s">
        <v>1976</v>
      </c>
      <c r="F658" s="164">
        <v>1620</v>
      </c>
      <c r="G658" s="164" t="s">
        <v>1913</v>
      </c>
      <c r="H658" s="164" t="s">
        <v>103</v>
      </c>
      <c r="I658" s="164" t="s">
        <v>127</v>
      </c>
      <c r="J658" s="164" t="s">
        <v>89</v>
      </c>
      <c r="K658" s="164" t="s">
        <v>62</v>
      </c>
      <c r="L658" s="164">
        <v>57451</v>
      </c>
      <c r="M658" s="164" t="s">
        <v>1977</v>
      </c>
      <c r="AB658" s="167">
        <v>2672776</v>
      </c>
      <c r="AC658" s="164" t="s">
        <v>1978</v>
      </c>
      <c r="AD658" s="164" t="s">
        <v>1979</v>
      </c>
      <c r="AE658" s="164" t="s">
        <v>1978</v>
      </c>
      <c r="AG658" s="164" t="s">
        <v>94</v>
      </c>
      <c r="AH658" s="164" t="s">
        <v>1978</v>
      </c>
      <c r="AI658" s="164" t="s">
        <v>83</v>
      </c>
      <c r="AJ658" s="164" t="s">
        <v>269</v>
      </c>
      <c r="AK658" s="164">
        <v>57451</v>
      </c>
      <c r="AL658" s="170">
        <v>0</v>
      </c>
      <c r="AM658" s="169">
        <f t="shared" si="22"/>
        <v>0</v>
      </c>
      <c r="AN658" s="169">
        <f t="shared" si="23"/>
        <v>0</v>
      </c>
      <c r="AO658" s="164">
        <v>0</v>
      </c>
      <c r="AP658" s="164">
        <v>0</v>
      </c>
      <c r="AQ658" s="164">
        <v>0</v>
      </c>
      <c r="AR658" s="164">
        <v>0</v>
      </c>
      <c r="AS658" s="164"/>
    </row>
    <row r="659" spans="1:45" ht="15" hidden="1" x14ac:dyDescent="0.2">
      <c r="A659" s="164" t="s">
        <v>3063</v>
      </c>
      <c r="B659" s="164">
        <v>9911</v>
      </c>
      <c r="C659" s="164" t="s">
        <v>82</v>
      </c>
      <c r="D659" s="164">
        <v>100000</v>
      </c>
      <c r="E659" s="164" t="s">
        <v>57</v>
      </c>
      <c r="F659" s="164">
        <v>9911</v>
      </c>
      <c r="G659" s="164" t="s">
        <v>82</v>
      </c>
      <c r="H659" s="164" t="s">
        <v>83</v>
      </c>
      <c r="I659" s="164" t="s">
        <v>83</v>
      </c>
      <c r="J659" s="164" t="s">
        <v>134</v>
      </c>
      <c r="K659" s="164" t="s">
        <v>83</v>
      </c>
      <c r="L659" s="164">
        <v>57452</v>
      </c>
      <c r="M659" s="164" t="s">
        <v>1980</v>
      </c>
      <c r="AB659" s="167">
        <v>-162249</v>
      </c>
      <c r="AC659" s="164" t="s">
        <v>1981</v>
      </c>
      <c r="AD659" s="164" t="s">
        <v>69</v>
      </c>
      <c r="AE659" s="164" t="s">
        <v>69</v>
      </c>
      <c r="AG659" s="164" t="s">
        <v>94</v>
      </c>
      <c r="AH659" s="164" t="s">
        <v>69</v>
      </c>
      <c r="AI659" s="164" t="s">
        <v>83</v>
      </c>
      <c r="AJ659" s="164" t="s">
        <v>269</v>
      </c>
      <c r="AK659" s="164">
        <v>57452</v>
      </c>
      <c r="AL659" s="170">
        <v>0</v>
      </c>
      <c r="AM659" s="169">
        <f t="shared" si="22"/>
        <v>0</v>
      </c>
      <c r="AN659" s="169">
        <f t="shared" si="23"/>
        <v>0</v>
      </c>
      <c r="AO659" s="164">
        <v>0</v>
      </c>
      <c r="AP659" s="164">
        <v>0</v>
      </c>
      <c r="AQ659" s="164">
        <v>0</v>
      </c>
      <c r="AR659" s="164">
        <v>0</v>
      </c>
      <c r="AS659" s="164"/>
    </row>
    <row r="660" spans="1:45" ht="15" hidden="1" x14ac:dyDescent="0.2">
      <c r="A660" s="164" t="s">
        <v>3063</v>
      </c>
      <c r="B660" s="164">
        <v>9911</v>
      </c>
      <c r="C660" s="164" t="s">
        <v>82</v>
      </c>
      <c r="D660" s="164">
        <v>100000</v>
      </c>
      <c r="E660" s="164" t="s">
        <v>57</v>
      </c>
      <c r="F660" s="164">
        <v>9911</v>
      </c>
      <c r="G660" s="164" t="s">
        <v>82</v>
      </c>
      <c r="H660" s="164" t="s">
        <v>83</v>
      </c>
      <c r="I660" s="164" t="s">
        <v>83</v>
      </c>
      <c r="J660" s="164" t="s">
        <v>89</v>
      </c>
      <c r="K660" s="164" t="s">
        <v>83</v>
      </c>
      <c r="L660" s="164">
        <v>57453</v>
      </c>
      <c r="M660" s="164" t="s">
        <v>1982</v>
      </c>
      <c r="AB660" s="167">
        <v>1988411</v>
      </c>
      <c r="AC660" s="164" t="s">
        <v>1983</v>
      </c>
      <c r="AD660" s="164" t="s">
        <v>69</v>
      </c>
      <c r="AE660" s="164" t="s">
        <v>69</v>
      </c>
      <c r="AG660" s="164" t="s">
        <v>94</v>
      </c>
      <c r="AH660" s="164" t="s">
        <v>69</v>
      </c>
      <c r="AI660" s="164" t="s">
        <v>83</v>
      </c>
      <c r="AJ660" s="164" t="s">
        <v>269</v>
      </c>
      <c r="AK660" s="164">
        <v>57453</v>
      </c>
      <c r="AL660" s="170">
        <v>0</v>
      </c>
      <c r="AM660" s="169">
        <f t="shared" si="22"/>
        <v>0</v>
      </c>
      <c r="AN660" s="169">
        <f t="shared" si="23"/>
        <v>0</v>
      </c>
      <c r="AO660" s="164">
        <v>0</v>
      </c>
      <c r="AP660" s="164">
        <v>0</v>
      </c>
      <c r="AQ660" s="164">
        <v>0</v>
      </c>
      <c r="AR660" s="164">
        <v>0</v>
      </c>
      <c r="AS660" s="164"/>
    </row>
    <row r="661" spans="1:45" ht="15" hidden="1" x14ac:dyDescent="0.2">
      <c r="A661" s="164" t="s">
        <v>3063</v>
      </c>
      <c r="B661" s="164">
        <v>9911</v>
      </c>
      <c r="C661" s="164" t="s">
        <v>82</v>
      </c>
      <c r="D661" s="164">
        <v>100000</v>
      </c>
      <c r="E661" s="164" t="s">
        <v>57</v>
      </c>
      <c r="F661" s="164">
        <v>9911</v>
      </c>
      <c r="G661" s="164" t="s">
        <v>82</v>
      </c>
      <c r="H661" s="164" t="s">
        <v>83</v>
      </c>
      <c r="I661" s="164" t="s">
        <v>83</v>
      </c>
      <c r="J661" s="164" t="s">
        <v>89</v>
      </c>
      <c r="K661" s="164" t="s">
        <v>83</v>
      </c>
      <c r="L661" s="164">
        <v>57454</v>
      </c>
      <c r="M661" s="164" t="s">
        <v>1984</v>
      </c>
      <c r="AB661" s="167">
        <v>146000</v>
      </c>
      <c r="AC661" s="164" t="s">
        <v>1985</v>
      </c>
      <c r="AD661" s="164" t="s">
        <v>69</v>
      </c>
      <c r="AE661" s="164" t="s">
        <v>69</v>
      </c>
      <c r="AG661" s="164" t="s">
        <v>94</v>
      </c>
      <c r="AH661" s="164" t="s">
        <v>69</v>
      </c>
      <c r="AI661" s="164" t="s">
        <v>83</v>
      </c>
      <c r="AJ661" s="164" t="s">
        <v>269</v>
      </c>
      <c r="AK661" s="164">
        <v>57454</v>
      </c>
      <c r="AL661" s="170">
        <v>0</v>
      </c>
      <c r="AM661" s="169">
        <f t="shared" si="22"/>
        <v>0</v>
      </c>
      <c r="AN661" s="169">
        <f t="shared" si="23"/>
        <v>0</v>
      </c>
      <c r="AO661" s="164">
        <v>0</v>
      </c>
      <c r="AP661" s="164">
        <v>0</v>
      </c>
      <c r="AQ661" s="164">
        <v>0</v>
      </c>
      <c r="AR661" s="164">
        <v>0</v>
      </c>
      <c r="AS661" s="164"/>
    </row>
    <row r="662" spans="1:45" ht="15" hidden="1" x14ac:dyDescent="0.2">
      <c r="A662" s="164" t="s">
        <v>3063</v>
      </c>
      <c r="B662" s="164">
        <v>9912</v>
      </c>
      <c r="C662" s="164" t="s">
        <v>102</v>
      </c>
      <c r="D662" s="164">
        <v>100000</v>
      </c>
      <c r="E662" s="164" t="s">
        <v>57</v>
      </c>
      <c r="F662" s="164">
        <v>9912</v>
      </c>
      <c r="G662" s="164" t="s">
        <v>102</v>
      </c>
      <c r="H662" s="164" t="s">
        <v>126</v>
      </c>
      <c r="I662" s="164" t="s">
        <v>60</v>
      </c>
      <c r="J662" s="164" t="s">
        <v>104</v>
      </c>
      <c r="K662" s="164" t="s">
        <v>62</v>
      </c>
      <c r="L662" s="164">
        <v>57455</v>
      </c>
      <c r="M662" s="164" t="s">
        <v>1986</v>
      </c>
      <c r="Y662" s="164">
        <v>18781054</v>
      </c>
      <c r="AA662" s="164">
        <v>18781054</v>
      </c>
      <c r="AB662" s="164"/>
      <c r="AC662" s="164" t="s">
        <v>1987</v>
      </c>
      <c r="AD662" s="164" t="s">
        <v>1988</v>
      </c>
      <c r="AE662" s="164" t="s">
        <v>1989</v>
      </c>
      <c r="AG662" s="164" t="s">
        <v>94</v>
      </c>
      <c r="AH662" s="164" t="s">
        <v>69</v>
      </c>
      <c r="AI662" s="164" t="s">
        <v>83</v>
      </c>
      <c r="AJ662" s="164" t="s">
        <v>269</v>
      </c>
      <c r="AK662" s="164">
        <v>57455</v>
      </c>
      <c r="AL662" s="170">
        <v>0</v>
      </c>
      <c r="AM662" s="169">
        <f t="shared" si="22"/>
        <v>0</v>
      </c>
      <c r="AN662" s="169">
        <f t="shared" si="23"/>
        <v>0</v>
      </c>
      <c r="AO662" s="164" t="s">
        <v>69</v>
      </c>
      <c r="AP662" s="164" t="s">
        <v>69</v>
      </c>
      <c r="AQ662" s="164" t="s">
        <v>69</v>
      </c>
      <c r="AR662" s="164">
        <v>0</v>
      </c>
      <c r="AS662" s="164"/>
    </row>
    <row r="663" spans="1:45" ht="15" hidden="1" x14ac:dyDescent="0.2">
      <c r="A663" s="164" t="s">
        <v>3063</v>
      </c>
      <c r="B663" s="164">
        <v>2200</v>
      </c>
      <c r="C663" s="164" t="s">
        <v>4274</v>
      </c>
      <c r="D663" s="164">
        <v>200723</v>
      </c>
      <c r="E663" s="164" t="s">
        <v>1990</v>
      </c>
      <c r="F663" s="164">
        <v>2200</v>
      </c>
      <c r="G663" s="164" t="s">
        <v>1970</v>
      </c>
      <c r="H663" s="164" t="s">
        <v>103</v>
      </c>
      <c r="I663" s="164" t="s">
        <v>60</v>
      </c>
      <c r="J663" s="164" t="s">
        <v>134</v>
      </c>
      <c r="K663" s="164" t="s">
        <v>83</v>
      </c>
      <c r="L663" s="164">
        <v>57456</v>
      </c>
      <c r="M663" s="164" t="s">
        <v>1991</v>
      </c>
      <c r="AB663" s="167">
        <v>-111506</v>
      </c>
      <c r="AC663" s="164" t="s">
        <v>1992</v>
      </c>
      <c r="AD663" s="164" t="s">
        <v>4275</v>
      </c>
      <c r="AE663" s="164" t="s">
        <v>1689</v>
      </c>
      <c r="AG663" s="164" t="s">
        <v>67</v>
      </c>
      <c r="AH663" s="164" t="s">
        <v>1994</v>
      </c>
      <c r="AI663" s="164" t="s">
        <v>179</v>
      </c>
      <c r="AJ663" s="164" t="s">
        <v>269</v>
      </c>
      <c r="AK663" s="164">
        <v>57456</v>
      </c>
      <c r="AL663" s="170">
        <v>0</v>
      </c>
      <c r="AM663" s="169">
        <f t="shared" si="22"/>
        <v>0</v>
      </c>
      <c r="AN663" s="169">
        <f t="shared" si="23"/>
        <v>0</v>
      </c>
      <c r="AO663" s="164">
        <v>0</v>
      </c>
      <c r="AP663" s="164">
        <v>0</v>
      </c>
      <c r="AQ663" s="164">
        <v>0</v>
      </c>
      <c r="AR663" s="164">
        <v>0</v>
      </c>
      <c r="AS663" s="164"/>
    </row>
    <row r="664" spans="1:45" ht="15" hidden="1" x14ac:dyDescent="0.2">
      <c r="A664" s="164" t="s">
        <v>3063</v>
      </c>
      <c r="B664" s="164">
        <v>9912</v>
      </c>
      <c r="C664" s="164" t="s">
        <v>102</v>
      </c>
      <c r="D664" s="164">
        <v>100000</v>
      </c>
      <c r="E664" s="164" t="s">
        <v>57</v>
      </c>
      <c r="F664" s="164">
        <v>9912</v>
      </c>
      <c r="G664" s="164" t="s">
        <v>102</v>
      </c>
      <c r="H664" s="164" t="s">
        <v>59</v>
      </c>
      <c r="I664" s="164" t="s">
        <v>83</v>
      </c>
      <c r="J664" s="164" t="s">
        <v>61</v>
      </c>
      <c r="K664" s="164" t="s">
        <v>83</v>
      </c>
      <c r="L664" s="164">
        <v>57457</v>
      </c>
      <c r="M664" s="164" t="s">
        <v>1995</v>
      </c>
      <c r="S664" s="164">
        <v>504491</v>
      </c>
      <c r="AA664" s="164">
        <v>504491</v>
      </c>
      <c r="AB664" s="164"/>
      <c r="AC664" s="164" t="s">
        <v>1996</v>
      </c>
      <c r="AD664" s="164" t="s">
        <v>1997</v>
      </c>
      <c r="AE664" s="164" t="s">
        <v>1998</v>
      </c>
      <c r="AG664" s="164" t="s">
        <v>94</v>
      </c>
      <c r="AH664" s="164" t="s">
        <v>69</v>
      </c>
      <c r="AI664" s="164" t="s">
        <v>83</v>
      </c>
      <c r="AJ664" s="164" t="s">
        <v>269</v>
      </c>
      <c r="AK664" s="164">
        <v>57457</v>
      </c>
      <c r="AL664" s="170">
        <v>0</v>
      </c>
      <c r="AM664" s="169">
        <f t="shared" si="22"/>
        <v>0</v>
      </c>
      <c r="AN664" s="169">
        <f t="shared" si="23"/>
        <v>0</v>
      </c>
      <c r="AO664" s="164" t="s">
        <v>69</v>
      </c>
      <c r="AP664" s="164" t="s">
        <v>69</v>
      </c>
      <c r="AQ664" s="164" t="s">
        <v>69</v>
      </c>
      <c r="AR664" s="164">
        <v>0</v>
      </c>
      <c r="AS664" s="164"/>
    </row>
    <row r="665" spans="1:45" ht="15" hidden="1" x14ac:dyDescent="0.2">
      <c r="A665" s="164" t="s">
        <v>3063</v>
      </c>
      <c r="B665" s="164">
        <v>9912</v>
      </c>
      <c r="C665" s="164" t="s">
        <v>102</v>
      </c>
      <c r="D665" s="164">
        <v>100000</v>
      </c>
      <c r="E665" s="164" t="s">
        <v>57</v>
      </c>
      <c r="F665" s="164">
        <v>9912</v>
      </c>
      <c r="G665" s="164" t="s">
        <v>102</v>
      </c>
      <c r="H665" s="164" t="s">
        <v>72</v>
      </c>
      <c r="I665" s="164" t="s">
        <v>83</v>
      </c>
      <c r="J665" s="164" t="s">
        <v>104</v>
      </c>
      <c r="K665" s="164" t="s">
        <v>83</v>
      </c>
      <c r="L665" s="164">
        <v>57458</v>
      </c>
      <c r="M665" s="164" t="s">
        <v>1999</v>
      </c>
      <c r="Y665" s="164">
        <v>8036191</v>
      </c>
      <c r="AA665" s="164">
        <v>8036191</v>
      </c>
      <c r="AB665" s="164"/>
      <c r="AC665" s="164" t="s">
        <v>2000</v>
      </c>
      <c r="AD665" s="164" t="s">
        <v>2001</v>
      </c>
      <c r="AE665" s="164" t="s">
        <v>2002</v>
      </c>
      <c r="AG665" s="164" t="s">
        <v>94</v>
      </c>
      <c r="AH665" s="164" t="s">
        <v>1276</v>
      </c>
      <c r="AI665" s="164" t="s">
        <v>83</v>
      </c>
      <c r="AJ665" s="164" t="s">
        <v>269</v>
      </c>
      <c r="AK665" s="164">
        <v>57458</v>
      </c>
      <c r="AL665" s="170">
        <v>0</v>
      </c>
      <c r="AM665" s="169">
        <f t="shared" si="22"/>
        <v>0</v>
      </c>
      <c r="AN665" s="169">
        <f t="shared" si="23"/>
        <v>0</v>
      </c>
      <c r="AO665" s="164" t="s">
        <v>69</v>
      </c>
      <c r="AP665" s="164" t="s">
        <v>69</v>
      </c>
      <c r="AQ665" s="164" t="s">
        <v>69</v>
      </c>
      <c r="AR665" s="164">
        <v>0</v>
      </c>
      <c r="AS665" s="164"/>
    </row>
    <row r="666" spans="1:45" ht="15" hidden="1" x14ac:dyDescent="0.2">
      <c r="A666" s="164" t="s">
        <v>3063</v>
      </c>
      <c r="B666" s="164">
        <v>9912</v>
      </c>
      <c r="C666" s="164" t="s">
        <v>102</v>
      </c>
      <c r="D666" s="164">
        <v>100000</v>
      </c>
      <c r="E666" s="164" t="s">
        <v>57</v>
      </c>
      <c r="F666" s="164">
        <v>9912</v>
      </c>
      <c r="G666" s="164" t="s">
        <v>102</v>
      </c>
      <c r="H666" s="164" t="s">
        <v>238</v>
      </c>
      <c r="I666" s="164" t="s">
        <v>622</v>
      </c>
      <c r="J666" s="164" t="s">
        <v>104</v>
      </c>
      <c r="K666" s="164" t="s">
        <v>271</v>
      </c>
      <c r="L666" s="164">
        <v>57459</v>
      </c>
      <c r="M666" s="164" t="s">
        <v>2003</v>
      </c>
      <c r="Y666" s="164">
        <v>5847660</v>
      </c>
      <c r="AA666" s="164">
        <v>5847660</v>
      </c>
      <c r="AB666" s="164"/>
      <c r="AC666" s="164" t="s">
        <v>2004</v>
      </c>
      <c r="AD666" s="164" t="s">
        <v>2005</v>
      </c>
      <c r="AE666" s="164" t="s">
        <v>2006</v>
      </c>
      <c r="AG666" s="164" t="s">
        <v>94</v>
      </c>
      <c r="AH666" s="164" t="s">
        <v>1594</v>
      </c>
      <c r="AI666" s="164" t="s">
        <v>83</v>
      </c>
      <c r="AJ666" s="164" t="s">
        <v>269</v>
      </c>
      <c r="AK666" s="164">
        <v>57459</v>
      </c>
      <c r="AL666" s="170">
        <v>0</v>
      </c>
      <c r="AM666" s="169">
        <f t="shared" si="22"/>
        <v>0</v>
      </c>
      <c r="AN666" s="169">
        <f t="shared" si="23"/>
        <v>0</v>
      </c>
      <c r="AO666" s="164" t="s">
        <v>69</v>
      </c>
      <c r="AP666" s="164" t="s">
        <v>69</v>
      </c>
      <c r="AQ666" s="164" t="s">
        <v>69</v>
      </c>
      <c r="AR666" s="164">
        <v>0</v>
      </c>
      <c r="AS666" s="164"/>
    </row>
    <row r="667" spans="1:45" ht="15" hidden="1" x14ac:dyDescent="0.2">
      <c r="A667" s="164" t="s">
        <v>3049</v>
      </c>
      <c r="B667" s="164">
        <v>2114</v>
      </c>
      <c r="C667" s="164" t="s">
        <v>88</v>
      </c>
      <c r="D667" s="164">
        <v>200301</v>
      </c>
      <c r="E667" s="164" t="s">
        <v>2007</v>
      </c>
      <c r="F667" s="164">
        <v>2114</v>
      </c>
      <c r="G667" s="164" t="s">
        <v>88</v>
      </c>
      <c r="H667" s="164" t="s">
        <v>83</v>
      </c>
      <c r="I667" s="164" t="s">
        <v>83</v>
      </c>
      <c r="J667" s="164" t="s">
        <v>142</v>
      </c>
      <c r="K667" s="164" t="s">
        <v>83</v>
      </c>
      <c r="L667" s="164">
        <v>57473</v>
      </c>
      <c r="M667" s="164" t="s">
        <v>2008</v>
      </c>
      <c r="S667" s="164">
        <v>-75955</v>
      </c>
      <c r="AA667" s="164">
        <v>-75955</v>
      </c>
      <c r="AB667" s="164"/>
      <c r="AC667" s="164" t="s">
        <v>2009</v>
      </c>
      <c r="AD667" s="164" t="s">
        <v>2009</v>
      </c>
      <c r="AE667" s="164" t="s">
        <v>2009</v>
      </c>
      <c r="AG667" s="164" t="s">
        <v>94</v>
      </c>
      <c r="AH667" s="164" t="s">
        <v>69</v>
      </c>
      <c r="AI667" s="164" t="s">
        <v>83</v>
      </c>
      <c r="AJ667" s="164" t="s">
        <v>269</v>
      </c>
      <c r="AK667" s="164">
        <v>57473</v>
      </c>
      <c r="AL667" s="170">
        <v>0</v>
      </c>
      <c r="AM667" s="169">
        <f t="shared" si="22"/>
        <v>0</v>
      </c>
      <c r="AN667" s="169">
        <f t="shared" si="23"/>
        <v>0</v>
      </c>
      <c r="AO667" s="164" t="s">
        <v>69</v>
      </c>
      <c r="AP667" s="164" t="s">
        <v>69</v>
      </c>
      <c r="AQ667" s="164" t="s">
        <v>69</v>
      </c>
      <c r="AR667" s="164">
        <v>0</v>
      </c>
      <c r="AS667" s="164"/>
    </row>
    <row r="668" spans="1:45" ht="15" hidden="1" x14ac:dyDescent="0.2">
      <c r="A668" s="164" t="s">
        <v>3114</v>
      </c>
      <c r="B668" s="164">
        <v>2000</v>
      </c>
      <c r="C668" s="164" t="s">
        <v>393</v>
      </c>
      <c r="D668" s="164">
        <v>700002</v>
      </c>
      <c r="E668" s="164" t="s">
        <v>2012</v>
      </c>
      <c r="F668" s="164">
        <v>2000</v>
      </c>
      <c r="G668" s="164" t="s">
        <v>393</v>
      </c>
      <c r="H668" s="164" t="s">
        <v>103</v>
      </c>
      <c r="I668" s="164" t="s">
        <v>83</v>
      </c>
      <c r="J668" s="164" t="s">
        <v>89</v>
      </c>
      <c r="K668" s="164" t="s">
        <v>83</v>
      </c>
      <c r="L668" s="164">
        <v>57475</v>
      </c>
      <c r="M668" s="164" t="s">
        <v>2013</v>
      </c>
      <c r="AB668" s="167">
        <v>800000</v>
      </c>
      <c r="AC668" s="164" t="s">
        <v>2014</v>
      </c>
      <c r="AD668" s="164" t="s">
        <v>2015</v>
      </c>
      <c r="AE668" s="164" t="s">
        <v>2016</v>
      </c>
      <c r="AG668" s="164" t="s">
        <v>94</v>
      </c>
      <c r="AH668" s="164" t="s">
        <v>69</v>
      </c>
      <c r="AI668" s="164" t="s">
        <v>83</v>
      </c>
      <c r="AJ668" s="164" t="s">
        <v>269</v>
      </c>
      <c r="AK668" s="164">
        <v>57475</v>
      </c>
      <c r="AL668" s="170">
        <v>0</v>
      </c>
      <c r="AM668" s="169">
        <f t="shared" si="22"/>
        <v>0</v>
      </c>
      <c r="AN668" s="169">
        <f t="shared" si="23"/>
        <v>0</v>
      </c>
      <c r="AO668" s="164">
        <v>0</v>
      </c>
      <c r="AP668" s="164">
        <v>0</v>
      </c>
      <c r="AQ668" s="164">
        <v>0</v>
      </c>
      <c r="AR668" s="164">
        <v>0</v>
      </c>
      <c r="AS668" s="164"/>
    </row>
    <row r="669" spans="1:45" ht="15" hidden="1" x14ac:dyDescent="0.2">
      <c r="A669" s="164" t="s">
        <v>3114</v>
      </c>
      <c r="B669" s="164">
        <v>2000</v>
      </c>
      <c r="C669" s="164" t="s">
        <v>393</v>
      </c>
      <c r="D669" s="164">
        <v>700012</v>
      </c>
      <c r="E669" s="164" t="s">
        <v>2017</v>
      </c>
      <c r="F669" s="164">
        <v>2000</v>
      </c>
      <c r="G669" s="164" t="s">
        <v>393</v>
      </c>
      <c r="H669" s="164" t="s">
        <v>103</v>
      </c>
      <c r="I669" s="164" t="s">
        <v>83</v>
      </c>
      <c r="J669" s="164" t="s">
        <v>89</v>
      </c>
      <c r="K669" s="164" t="s">
        <v>83</v>
      </c>
      <c r="L669" s="164">
        <v>57476</v>
      </c>
      <c r="M669" s="164" t="s">
        <v>2018</v>
      </c>
      <c r="AB669" s="167">
        <v>1500000</v>
      </c>
      <c r="AC669" s="164" t="s">
        <v>2019</v>
      </c>
      <c r="AD669" s="164" t="s">
        <v>2015</v>
      </c>
      <c r="AE669" s="164" t="s">
        <v>2020</v>
      </c>
      <c r="AG669" s="164" t="s">
        <v>94</v>
      </c>
      <c r="AH669" s="164" t="s">
        <v>69</v>
      </c>
      <c r="AI669" s="164" t="s">
        <v>83</v>
      </c>
      <c r="AJ669" s="164" t="s">
        <v>269</v>
      </c>
      <c r="AK669" s="164">
        <v>57476</v>
      </c>
      <c r="AL669" s="170">
        <v>0</v>
      </c>
      <c r="AM669" s="169">
        <f t="shared" si="22"/>
        <v>0</v>
      </c>
      <c r="AN669" s="169">
        <f t="shared" si="23"/>
        <v>0</v>
      </c>
      <c r="AO669" s="164">
        <v>0</v>
      </c>
      <c r="AP669" s="164">
        <v>0</v>
      </c>
      <c r="AQ669" s="164">
        <v>0</v>
      </c>
      <c r="AR669" s="164">
        <v>0</v>
      </c>
      <c r="AS669" s="164"/>
    </row>
    <row r="670" spans="1:45" ht="15" hidden="1" x14ac:dyDescent="0.2">
      <c r="A670" s="164" t="s">
        <v>3063</v>
      </c>
      <c r="B670" s="164">
        <v>9911</v>
      </c>
      <c r="C670" s="164" t="s">
        <v>82</v>
      </c>
      <c r="D670" s="164">
        <v>100000</v>
      </c>
      <c r="E670" s="164" t="s">
        <v>57</v>
      </c>
      <c r="F670" s="164">
        <v>9911</v>
      </c>
      <c r="G670" s="164" t="s">
        <v>82</v>
      </c>
      <c r="H670" s="164" t="s">
        <v>83</v>
      </c>
      <c r="I670" s="164" t="s">
        <v>83</v>
      </c>
      <c r="J670" s="164" t="s">
        <v>134</v>
      </c>
      <c r="K670" s="164" t="s">
        <v>83</v>
      </c>
      <c r="L670" s="164">
        <v>57477</v>
      </c>
      <c r="M670" s="164" t="s">
        <v>2021</v>
      </c>
      <c r="AB670" s="167">
        <v>-1608893</v>
      </c>
      <c r="AC670" s="164" t="s">
        <v>2022</v>
      </c>
      <c r="AD670" s="164" t="s">
        <v>69</v>
      </c>
      <c r="AE670" s="164" t="s">
        <v>69</v>
      </c>
      <c r="AG670" s="164" t="s">
        <v>94</v>
      </c>
      <c r="AH670" s="164" t="s">
        <v>69</v>
      </c>
      <c r="AI670" s="164" t="s">
        <v>83</v>
      </c>
      <c r="AJ670" s="164" t="s">
        <v>269</v>
      </c>
      <c r="AK670" s="164">
        <v>57477</v>
      </c>
      <c r="AL670" s="170">
        <v>0</v>
      </c>
      <c r="AM670" s="169">
        <f t="shared" si="22"/>
        <v>0</v>
      </c>
      <c r="AN670" s="169">
        <f t="shared" si="23"/>
        <v>0</v>
      </c>
      <c r="AO670" s="164">
        <v>0</v>
      </c>
      <c r="AP670" s="164">
        <v>0</v>
      </c>
      <c r="AQ670" s="164">
        <v>0</v>
      </c>
      <c r="AR670" s="164">
        <v>0</v>
      </c>
      <c r="AS670" s="164"/>
    </row>
    <row r="671" spans="1:45" ht="15" hidden="1" x14ac:dyDescent="0.2">
      <c r="A671" s="164" t="s">
        <v>3048</v>
      </c>
      <c r="B671" s="164">
        <v>1413</v>
      </c>
      <c r="C671" s="164" t="s">
        <v>2972</v>
      </c>
      <c r="D671" s="164">
        <v>200205</v>
      </c>
      <c r="E671" s="164" t="s">
        <v>96</v>
      </c>
      <c r="F671" s="164">
        <v>1413</v>
      </c>
      <c r="G671" s="164" t="s">
        <v>1282</v>
      </c>
      <c r="H671" s="164" t="s">
        <v>103</v>
      </c>
      <c r="I671" s="164" t="s">
        <v>83</v>
      </c>
      <c r="J671" s="164" t="s">
        <v>89</v>
      </c>
      <c r="K671" s="164" t="s">
        <v>83</v>
      </c>
      <c r="L671" s="164">
        <v>57478</v>
      </c>
      <c r="M671" s="164" t="s">
        <v>2023</v>
      </c>
      <c r="AB671" s="167">
        <v>45000</v>
      </c>
      <c r="AC671" s="164" t="s">
        <v>2024</v>
      </c>
      <c r="AD671" s="164" t="s">
        <v>1993</v>
      </c>
      <c r="AE671" s="164" t="s">
        <v>2025</v>
      </c>
      <c r="AG671" s="164" t="s">
        <v>94</v>
      </c>
      <c r="AH671" s="164" t="s">
        <v>2026</v>
      </c>
      <c r="AI671" s="164" t="s">
        <v>70</v>
      </c>
      <c r="AJ671" s="164" t="s">
        <v>269</v>
      </c>
      <c r="AK671" s="164">
        <v>57478</v>
      </c>
      <c r="AL671" s="170">
        <v>0</v>
      </c>
      <c r="AM671" s="169">
        <f t="shared" si="22"/>
        <v>0</v>
      </c>
      <c r="AN671" s="169">
        <f t="shared" si="23"/>
        <v>0</v>
      </c>
      <c r="AO671" s="164">
        <v>0</v>
      </c>
      <c r="AP671" s="164">
        <v>0</v>
      </c>
      <c r="AQ671" s="164">
        <v>0</v>
      </c>
      <c r="AR671" s="164">
        <v>0</v>
      </c>
      <c r="AS671" s="164"/>
    </row>
    <row r="672" spans="1:45" ht="15" hidden="1" x14ac:dyDescent="0.2">
      <c r="A672" s="164" t="s">
        <v>3063</v>
      </c>
      <c r="B672" s="164">
        <v>9913</v>
      </c>
      <c r="C672" s="164" t="s">
        <v>4099</v>
      </c>
      <c r="D672" s="164">
        <v>100012</v>
      </c>
      <c r="E672" s="164" t="s">
        <v>2027</v>
      </c>
      <c r="F672" s="164">
        <v>9913</v>
      </c>
      <c r="G672" s="164" t="s">
        <v>1553</v>
      </c>
      <c r="H672" s="164" t="s">
        <v>83</v>
      </c>
      <c r="I672" s="164" t="s">
        <v>83</v>
      </c>
      <c r="J672" s="164" t="s">
        <v>89</v>
      </c>
      <c r="K672" s="164" t="s">
        <v>62</v>
      </c>
      <c r="L672" s="164">
        <v>57479</v>
      </c>
      <c r="M672" s="164" t="s">
        <v>2028</v>
      </c>
      <c r="AB672" s="167">
        <v>21545888</v>
      </c>
      <c r="AC672" s="164" t="s">
        <v>2029</v>
      </c>
      <c r="AD672" s="164" t="s">
        <v>2030</v>
      </c>
      <c r="AE672" s="164" t="s">
        <v>2031</v>
      </c>
      <c r="AI672" s="164" t="s">
        <v>83</v>
      </c>
      <c r="AJ672" s="164" t="s">
        <v>269</v>
      </c>
      <c r="AK672" s="164">
        <v>57479</v>
      </c>
      <c r="AL672" s="170">
        <v>0</v>
      </c>
      <c r="AM672" s="169">
        <f t="shared" si="22"/>
        <v>0</v>
      </c>
      <c r="AN672" s="169">
        <f t="shared" si="23"/>
        <v>0</v>
      </c>
      <c r="AO672" s="164">
        <v>0</v>
      </c>
      <c r="AP672" s="164">
        <v>0</v>
      </c>
      <c r="AQ672" s="164">
        <v>0</v>
      </c>
      <c r="AR672" s="164">
        <v>0</v>
      </c>
      <c r="AS672" s="164"/>
    </row>
    <row r="673" spans="1:45" ht="15" hidden="1" x14ac:dyDescent="0.2">
      <c r="A673" s="164" t="s">
        <v>3063</v>
      </c>
      <c r="B673" s="164">
        <v>2200</v>
      </c>
      <c r="C673" s="164" t="s">
        <v>4274</v>
      </c>
      <c r="D673" s="164">
        <v>200723</v>
      </c>
      <c r="E673" s="164" t="s">
        <v>1990</v>
      </c>
      <c r="F673" s="164">
        <v>2200</v>
      </c>
      <c r="G673" s="164" t="s">
        <v>1970</v>
      </c>
      <c r="H673" s="164" t="s">
        <v>103</v>
      </c>
      <c r="I673" s="164" t="s">
        <v>60</v>
      </c>
      <c r="J673" s="164" t="s">
        <v>61</v>
      </c>
      <c r="K673" s="164" t="s">
        <v>83</v>
      </c>
      <c r="L673" s="164">
        <v>57481</v>
      </c>
      <c r="M673" s="164" t="s">
        <v>2032</v>
      </c>
      <c r="S673" s="164">
        <v>423270</v>
      </c>
      <c r="AA673" s="164">
        <v>423270</v>
      </c>
      <c r="AB673" s="164"/>
      <c r="AC673" s="164" t="s">
        <v>2033</v>
      </c>
      <c r="AD673" s="164" t="s">
        <v>4276</v>
      </c>
      <c r="AE673" s="164" t="s">
        <v>2035</v>
      </c>
      <c r="AG673" s="164" t="s">
        <v>67</v>
      </c>
      <c r="AH673" s="164" t="s">
        <v>2036</v>
      </c>
      <c r="AI673" s="164" t="s">
        <v>179</v>
      </c>
      <c r="AJ673" s="164" t="s">
        <v>269</v>
      </c>
      <c r="AK673" s="164">
        <v>57481</v>
      </c>
      <c r="AL673" s="170">
        <v>0</v>
      </c>
      <c r="AM673" s="169">
        <f t="shared" si="22"/>
        <v>0</v>
      </c>
      <c r="AN673" s="169">
        <f t="shared" si="23"/>
        <v>0</v>
      </c>
      <c r="AO673" s="164" t="s">
        <v>69</v>
      </c>
      <c r="AP673" s="164" t="s">
        <v>69</v>
      </c>
      <c r="AQ673" s="164" t="s">
        <v>69</v>
      </c>
      <c r="AR673" s="164">
        <v>0</v>
      </c>
      <c r="AS673" s="164"/>
    </row>
    <row r="674" spans="1:45" ht="15" hidden="1" x14ac:dyDescent="0.2">
      <c r="A674" s="164" t="s">
        <v>3063</v>
      </c>
      <c r="B674" s="164">
        <v>2200</v>
      </c>
      <c r="C674" s="164" t="s">
        <v>4274</v>
      </c>
      <c r="D674" s="164">
        <v>200723</v>
      </c>
      <c r="E674" s="164" t="s">
        <v>1990</v>
      </c>
      <c r="F674" s="164">
        <v>2200</v>
      </c>
      <c r="G674" s="164" t="s">
        <v>1970</v>
      </c>
      <c r="H674" s="164" t="s">
        <v>238</v>
      </c>
      <c r="I674" s="164" t="s">
        <v>60</v>
      </c>
      <c r="J674" s="164" t="s">
        <v>142</v>
      </c>
      <c r="K674" s="164" t="s">
        <v>83</v>
      </c>
      <c r="L674" s="164">
        <v>57482</v>
      </c>
      <c r="M674" s="164" t="s">
        <v>2037</v>
      </c>
      <c r="S674" s="164">
        <v>-58200</v>
      </c>
      <c r="AA674" s="164">
        <v>-58200</v>
      </c>
      <c r="AB674" s="164"/>
      <c r="AC674" s="164" t="s">
        <v>2038</v>
      </c>
      <c r="AD674" s="164" t="s">
        <v>4277</v>
      </c>
      <c r="AE674" s="164" t="s">
        <v>2039</v>
      </c>
      <c r="AG674" s="164" t="s">
        <v>67</v>
      </c>
      <c r="AH674" s="164" t="s">
        <v>2040</v>
      </c>
      <c r="AI674" s="164" t="s">
        <v>179</v>
      </c>
      <c r="AJ674" s="164" t="s">
        <v>269</v>
      </c>
      <c r="AK674" s="164">
        <v>57482</v>
      </c>
      <c r="AL674" s="170">
        <v>0</v>
      </c>
      <c r="AM674" s="169">
        <f t="shared" si="22"/>
        <v>0</v>
      </c>
      <c r="AN674" s="169">
        <f t="shared" si="23"/>
        <v>0</v>
      </c>
      <c r="AO674" s="164" t="s">
        <v>69</v>
      </c>
      <c r="AP674" s="164" t="s">
        <v>69</v>
      </c>
      <c r="AQ674" s="164" t="s">
        <v>69</v>
      </c>
      <c r="AR674" s="164">
        <v>0</v>
      </c>
      <c r="AS674" s="164"/>
    </row>
    <row r="675" spans="1:45" ht="15" hidden="1" x14ac:dyDescent="0.2">
      <c r="A675" s="164" t="s">
        <v>3063</v>
      </c>
      <c r="B675" s="164">
        <v>9911</v>
      </c>
      <c r="C675" s="164" t="s">
        <v>82</v>
      </c>
      <c r="D675" s="164">
        <v>100000</v>
      </c>
      <c r="E675" s="164" t="s">
        <v>57</v>
      </c>
      <c r="F675" s="164">
        <v>9911</v>
      </c>
      <c r="G675" s="164" t="s">
        <v>82</v>
      </c>
      <c r="H675" s="164" t="s">
        <v>83</v>
      </c>
      <c r="I675" s="164" t="s">
        <v>83</v>
      </c>
      <c r="J675" s="164" t="s">
        <v>89</v>
      </c>
      <c r="K675" s="164" t="s">
        <v>83</v>
      </c>
      <c r="L675" s="164">
        <v>57484</v>
      </c>
      <c r="M675" s="164" t="s">
        <v>2041</v>
      </c>
      <c r="AB675" s="167">
        <v>52066296</v>
      </c>
      <c r="AC675" s="164" t="s">
        <v>2042</v>
      </c>
      <c r="AD675" s="164" t="s">
        <v>69</v>
      </c>
      <c r="AE675" s="164" t="s">
        <v>69</v>
      </c>
      <c r="AG675" s="164" t="s">
        <v>94</v>
      </c>
      <c r="AH675" s="164" t="s">
        <v>69</v>
      </c>
      <c r="AI675" s="164" t="s">
        <v>83</v>
      </c>
      <c r="AJ675" s="164" t="s">
        <v>177</v>
      </c>
      <c r="AK675" s="164" t="e">
        <v>#N/A</v>
      </c>
      <c r="AL675" s="170">
        <v>0</v>
      </c>
      <c r="AM675" s="169">
        <f t="shared" si="22"/>
        <v>0</v>
      </c>
      <c r="AN675" s="169">
        <f t="shared" si="23"/>
        <v>0</v>
      </c>
      <c r="AO675" s="164">
        <v>0</v>
      </c>
      <c r="AP675" s="164">
        <v>0</v>
      </c>
      <c r="AQ675" s="164">
        <v>0</v>
      </c>
      <c r="AR675" s="164">
        <v>0</v>
      </c>
      <c r="AS675" s="164"/>
    </row>
    <row r="676" spans="1:45" ht="15" hidden="1" x14ac:dyDescent="0.2">
      <c r="A676" s="164" t="s">
        <v>3048</v>
      </c>
      <c r="B676" s="164">
        <v>1714</v>
      </c>
      <c r="C676" s="164" t="s">
        <v>3121</v>
      </c>
      <c r="D676" s="164">
        <v>100000</v>
      </c>
      <c r="E676" s="164" t="s">
        <v>57</v>
      </c>
      <c r="F676" s="164">
        <v>171414</v>
      </c>
      <c r="G676" s="164" t="s">
        <v>1248</v>
      </c>
      <c r="H676" s="164" t="s">
        <v>477</v>
      </c>
      <c r="I676" s="164" t="s">
        <v>60</v>
      </c>
      <c r="J676" s="164" t="s">
        <v>61</v>
      </c>
      <c r="K676" s="164" t="s">
        <v>62</v>
      </c>
      <c r="L676" s="164">
        <v>57487</v>
      </c>
      <c r="M676" s="164" t="s">
        <v>4278</v>
      </c>
      <c r="S676" s="164">
        <v>330000</v>
      </c>
      <c r="AA676" s="168">
        <v>330000</v>
      </c>
      <c r="AC676" s="164" t="s">
        <v>4279</v>
      </c>
      <c r="AD676" s="164" t="s">
        <v>4280</v>
      </c>
      <c r="AE676" s="164" t="s">
        <v>4281</v>
      </c>
      <c r="AG676" s="164" t="s">
        <v>67</v>
      </c>
      <c r="AH676" s="164" t="s">
        <v>4282</v>
      </c>
      <c r="AI676" s="164" t="s">
        <v>83</v>
      </c>
      <c r="AJ676" s="164" t="s">
        <v>177</v>
      </c>
      <c r="AK676" s="164" t="e">
        <v>#N/A</v>
      </c>
      <c r="AL676" s="170">
        <v>0</v>
      </c>
      <c r="AM676" s="169">
        <f t="shared" si="22"/>
        <v>0</v>
      </c>
      <c r="AN676" s="169">
        <f t="shared" si="23"/>
        <v>0</v>
      </c>
      <c r="AO676" s="164" t="s">
        <v>69</v>
      </c>
      <c r="AP676" s="164" t="s">
        <v>69</v>
      </c>
      <c r="AQ676" s="164" t="s">
        <v>69</v>
      </c>
      <c r="AR676" s="164">
        <v>0</v>
      </c>
      <c r="AS676" s="164"/>
    </row>
    <row r="677" spans="1:45" ht="15" hidden="1" x14ac:dyDescent="0.2">
      <c r="A677" s="164" t="s">
        <v>3057</v>
      </c>
      <c r="B677" s="164">
        <v>1216</v>
      </c>
      <c r="C677" s="164" t="s">
        <v>1277</v>
      </c>
      <c r="D677" s="164">
        <v>100000</v>
      </c>
      <c r="E677" s="164" t="s">
        <v>57</v>
      </c>
      <c r="F677" s="164">
        <v>1216</v>
      </c>
      <c r="G677" s="164" t="s">
        <v>1277</v>
      </c>
      <c r="H677" s="164" t="s">
        <v>103</v>
      </c>
      <c r="I677" s="164" t="s">
        <v>83</v>
      </c>
      <c r="J677" s="164" t="s">
        <v>104</v>
      </c>
      <c r="K677" s="164" t="s">
        <v>83</v>
      </c>
      <c r="L677" s="164">
        <v>57488</v>
      </c>
      <c r="M677" s="164" t="s">
        <v>2043</v>
      </c>
      <c r="N677" s="164">
        <v>0.5</v>
      </c>
      <c r="O677" s="164">
        <v>75150</v>
      </c>
      <c r="P677" s="164">
        <v>14618</v>
      </c>
      <c r="Q677" s="164">
        <v>5830</v>
      </c>
      <c r="AA677" s="164">
        <v>95598</v>
      </c>
      <c r="AB677" s="164"/>
      <c r="AC677" s="164" t="s">
        <v>2044</v>
      </c>
      <c r="AD677" s="164" t="s">
        <v>2045</v>
      </c>
      <c r="AE677" s="164" t="s">
        <v>2046</v>
      </c>
      <c r="AG677" s="164" t="s">
        <v>94</v>
      </c>
      <c r="AH677" s="164" t="s">
        <v>69</v>
      </c>
      <c r="AI677" s="164" t="s">
        <v>83</v>
      </c>
      <c r="AJ677" s="164" t="s">
        <v>269</v>
      </c>
      <c r="AK677" s="164">
        <v>57488</v>
      </c>
      <c r="AL677" s="170">
        <v>0</v>
      </c>
      <c r="AM677" s="169">
        <f t="shared" si="22"/>
        <v>0</v>
      </c>
      <c r="AN677" s="169">
        <f t="shared" si="23"/>
        <v>0</v>
      </c>
      <c r="AO677" s="164" t="s">
        <v>69</v>
      </c>
      <c r="AP677" s="164" t="s">
        <v>69</v>
      </c>
      <c r="AQ677" s="164" t="s">
        <v>69</v>
      </c>
      <c r="AR677" s="164">
        <v>0</v>
      </c>
      <c r="AS677" s="164"/>
    </row>
    <row r="678" spans="1:45" ht="15" hidden="1" x14ac:dyDescent="0.2">
      <c r="A678" s="164" t="s">
        <v>3063</v>
      </c>
      <c r="B678" s="164">
        <v>9913</v>
      </c>
      <c r="C678" s="164" t="s">
        <v>4099</v>
      </c>
      <c r="D678" s="164">
        <v>200228</v>
      </c>
      <c r="E678" s="164" t="s">
        <v>1625</v>
      </c>
      <c r="F678" s="164">
        <v>9913</v>
      </c>
      <c r="G678" s="164" t="s">
        <v>1553</v>
      </c>
      <c r="H678" s="164" t="s">
        <v>83</v>
      </c>
      <c r="I678" s="164" t="s">
        <v>83</v>
      </c>
      <c r="J678" s="164" t="s">
        <v>142</v>
      </c>
      <c r="K678" s="164" t="s">
        <v>83</v>
      </c>
      <c r="L678" s="164">
        <v>57489</v>
      </c>
      <c r="M678" s="164" t="s">
        <v>2047</v>
      </c>
      <c r="S678" s="164">
        <v>-5212</v>
      </c>
      <c r="AA678" s="164">
        <v>-5212</v>
      </c>
      <c r="AB678" s="164"/>
      <c r="AC678" s="164" t="s">
        <v>2048</v>
      </c>
      <c r="AD678" s="164" t="s">
        <v>2049</v>
      </c>
      <c r="AE678" s="164" t="s">
        <v>2050</v>
      </c>
      <c r="AG678" s="164" t="s">
        <v>94</v>
      </c>
      <c r="AI678" s="164" t="s">
        <v>83</v>
      </c>
      <c r="AJ678" s="164" t="s">
        <v>269</v>
      </c>
      <c r="AK678" s="164">
        <v>57489</v>
      </c>
      <c r="AL678" s="170">
        <v>0</v>
      </c>
      <c r="AM678" s="169">
        <f t="shared" si="22"/>
        <v>0</v>
      </c>
      <c r="AN678" s="169">
        <f t="shared" si="23"/>
        <v>0</v>
      </c>
      <c r="AO678" s="164" t="s">
        <v>69</v>
      </c>
      <c r="AP678" s="164" t="s">
        <v>69</v>
      </c>
      <c r="AQ678" s="164" t="s">
        <v>69</v>
      </c>
      <c r="AR678" s="164">
        <v>0</v>
      </c>
      <c r="AS678" s="164"/>
    </row>
    <row r="679" spans="1:45" ht="15" hidden="1" x14ac:dyDescent="0.2">
      <c r="A679" s="164" t="s">
        <v>232</v>
      </c>
      <c r="B679" s="164">
        <v>1001</v>
      </c>
      <c r="C679" s="164" t="s">
        <v>232</v>
      </c>
      <c r="D679" s="164">
        <v>100000</v>
      </c>
      <c r="E679" s="164" t="s">
        <v>57</v>
      </c>
      <c r="F679" s="164">
        <v>1001</v>
      </c>
      <c r="G679" s="164" t="s">
        <v>232</v>
      </c>
      <c r="H679" s="164" t="s">
        <v>103</v>
      </c>
      <c r="I679" s="164" t="s">
        <v>83</v>
      </c>
      <c r="J679" s="164" t="s">
        <v>478</v>
      </c>
      <c r="K679" s="164" t="s">
        <v>83</v>
      </c>
      <c r="L679" s="164">
        <v>57490</v>
      </c>
      <c r="M679" s="164" t="s">
        <v>2051</v>
      </c>
      <c r="N679" s="164">
        <v>-1</v>
      </c>
      <c r="O679" s="164">
        <v>-80065</v>
      </c>
      <c r="P679" s="164">
        <v>-19056</v>
      </c>
      <c r="Q679" s="164">
        <v>-9762</v>
      </c>
      <c r="AA679" s="164">
        <v>-108883</v>
      </c>
      <c r="AB679" s="164"/>
      <c r="AC679" s="164" t="s">
        <v>2052</v>
      </c>
      <c r="AD679" s="164" t="s">
        <v>2053</v>
      </c>
      <c r="AE679" s="164" t="s">
        <v>2054</v>
      </c>
      <c r="AG679" s="164" t="s">
        <v>94</v>
      </c>
      <c r="AH679" s="164" t="s">
        <v>69</v>
      </c>
      <c r="AI679" s="164" t="s">
        <v>83</v>
      </c>
      <c r="AJ679" s="164" t="s">
        <v>269</v>
      </c>
      <c r="AK679" s="164">
        <v>57490</v>
      </c>
      <c r="AL679" s="170">
        <v>0</v>
      </c>
      <c r="AM679" s="169">
        <f t="shared" si="22"/>
        <v>0</v>
      </c>
      <c r="AN679" s="169">
        <f t="shared" si="23"/>
        <v>0</v>
      </c>
      <c r="AO679" s="164">
        <v>0</v>
      </c>
      <c r="AP679" s="164">
        <v>0</v>
      </c>
      <c r="AQ679" s="164">
        <v>0</v>
      </c>
      <c r="AR679" s="164">
        <v>0</v>
      </c>
      <c r="AS679" s="164"/>
    </row>
    <row r="680" spans="1:45" ht="15" hidden="1" x14ac:dyDescent="0.2">
      <c r="A680" s="164" t="s">
        <v>3063</v>
      </c>
      <c r="B680" s="164">
        <v>1314</v>
      </c>
      <c r="C680" s="164" t="s">
        <v>261</v>
      </c>
      <c r="D680" s="164">
        <v>100000</v>
      </c>
      <c r="E680" s="164" t="s">
        <v>57</v>
      </c>
      <c r="F680" s="164">
        <v>1314</v>
      </c>
      <c r="G680" s="164" t="s">
        <v>261</v>
      </c>
      <c r="H680" s="164" t="s">
        <v>59</v>
      </c>
      <c r="I680" s="164" t="s">
        <v>60</v>
      </c>
      <c r="J680" s="164" t="s">
        <v>61</v>
      </c>
      <c r="K680" s="164" t="s">
        <v>263</v>
      </c>
      <c r="L680" s="164">
        <v>57491</v>
      </c>
      <c r="M680" s="164" t="s">
        <v>2055</v>
      </c>
      <c r="N680" s="164">
        <v>3</v>
      </c>
      <c r="O680" s="164">
        <v>212385</v>
      </c>
      <c r="P680" s="164">
        <v>52662</v>
      </c>
      <c r="Q680" s="164">
        <v>28533</v>
      </c>
      <c r="T680" s="164">
        <v>15000</v>
      </c>
      <c r="AA680" s="164">
        <v>308580</v>
      </c>
      <c r="AB680" s="164">
        <v>263127</v>
      </c>
      <c r="AC680" s="164" t="s">
        <v>2056</v>
      </c>
      <c r="AD680" s="164" t="s">
        <v>2057</v>
      </c>
      <c r="AE680" s="164" t="s">
        <v>2058</v>
      </c>
      <c r="AG680" s="164" t="s">
        <v>67</v>
      </c>
      <c r="AH680" s="164" t="s">
        <v>2059</v>
      </c>
      <c r="AI680" s="164" t="s">
        <v>179</v>
      </c>
      <c r="AJ680" s="164" t="s">
        <v>269</v>
      </c>
      <c r="AK680" s="164">
        <v>57491</v>
      </c>
      <c r="AL680" s="170">
        <v>1</v>
      </c>
      <c r="AM680" s="169">
        <f t="shared" si="22"/>
        <v>308580</v>
      </c>
      <c r="AN680" s="169">
        <f t="shared" si="23"/>
        <v>263127</v>
      </c>
      <c r="AO680" s="164" t="s">
        <v>79</v>
      </c>
      <c r="AP680" s="164">
        <v>3.3</v>
      </c>
      <c r="AQ680" s="164" t="s">
        <v>81</v>
      </c>
      <c r="AR680" s="164">
        <v>0</v>
      </c>
      <c r="AS680" s="164"/>
    </row>
    <row r="681" spans="1:45" ht="15" hidden="1" x14ac:dyDescent="0.2">
      <c r="A681" s="164" t="s">
        <v>3063</v>
      </c>
      <c r="B681" s="164">
        <v>9912</v>
      </c>
      <c r="C681" s="164" t="s">
        <v>102</v>
      </c>
      <c r="D681" s="164">
        <v>100000</v>
      </c>
      <c r="E681" s="164" t="s">
        <v>57</v>
      </c>
      <c r="F681" s="164">
        <v>9912</v>
      </c>
      <c r="G681" s="164" t="s">
        <v>102</v>
      </c>
      <c r="H681" s="164" t="s">
        <v>103</v>
      </c>
      <c r="I681" s="164" t="s">
        <v>127</v>
      </c>
      <c r="J681" s="164" t="s">
        <v>104</v>
      </c>
      <c r="K681" s="164" t="s">
        <v>83</v>
      </c>
      <c r="L681" s="164">
        <v>57493</v>
      </c>
      <c r="M681" s="164" t="s">
        <v>4283</v>
      </c>
      <c r="Y681" s="164">
        <v>6830575</v>
      </c>
      <c r="AA681" s="164">
        <v>6830575</v>
      </c>
      <c r="AB681" s="164"/>
      <c r="AC681" s="164" t="s">
        <v>4284</v>
      </c>
      <c r="AD681" s="164" t="s">
        <v>4285</v>
      </c>
      <c r="AE681" s="164" t="s">
        <v>4286</v>
      </c>
      <c r="AG681" s="164" t="s">
        <v>94</v>
      </c>
      <c r="AH681" s="164" t="s">
        <v>69</v>
      </c>
      <c r="AI681" s="164" t="s">
        <v>83</v>
      </c>
      <c r="AJ681" s="164" t="s">
        <v>269</v>
      </c>
      <c r="AK681" s="164">
        <v>57493</v>
      </c>
      <c r="AL681" s="170">
        <v>0</v>
      </c>
      <c r="AM681" s="169">
        <f t="shared" ref="AM681:AM706" si="24">AA681*AL681</f>
        <v>0</v>
      </c>
      <c r="AN681" s="169">
        <f t="shared" ref="AN681:AN706" si="25">AB681*AL681</f>
        <v>0</v>
      </c>
      <c r="AO681" s="164" t="s">
        <v>69</v>
      </c>
      <c r="AP681" s="164" t="s">
        <v>69</v>
      </c>
      <c r="AQ681" s="164" t="s">
        <v>69</v>
      </c>
      <c r="AR681" s="164">
        <v>0</v>
      </c>
      <c r="AS681" s="164"/>
    </row>
    <row r="682" spans="1:45" ht="15" hidden="1" x14ac:dyDescent="0.2">
      <c r="A682" s="164" t="s">
        <v>3063</v>
      </c>
      <c r="B682" s="164">
        <v>2200</v>
      </c>
      <c r="C682" s="164" t="s">
        <v>4274</v>
      </c>
      <c r="D682" s="164">
        <v>200708</v>
      </c>
      <c r="E682" s="164" t="s">
        <v>1969</v>
      </c>
      <c r="F682" s="164">
        <v>2200</v>
      </c>
      <c r="G682" s="164" t="s">
        <v>1970</v>
      </c>
      <c r="H682" s="164" t="s">
        <v>103</v>
      </c>
      <c r="I682" s="164" t="s">
        <v>622</v>
      </c>
      <c r="J682" s="164" t="s">
        <v>61</v>
      </c>
      <c r="K682" s="164" t="s">
        <v>271</v>
      </c>
      <c r="L682" s="164">
        <v>57494</v>
      </c>
      <c r="M682" s="164" t="s">
        <v>2060</v>
      </c>
      <c r="S682" s="164">
        <v>-420000</v>
      </c>
      <c r="AA682" s="164">
        <v>-420000</v>
      </c>
      <c r="AB682" s="164"/>
      <c r="AC682" s="164" t="s">
        <v>2061</v>
      </c>
      <c r="AD682" s="164" t="s">
        <v>2062</v>
      </c>
      <c r="AE682" s="164" t="s">
        <v>2063</v>
      </c>
      <c r="AG682" s="164" t="s">
        <v>67</v>
      </c>
      <c r="AH682" s="164" t="s">
        <v>2064</v>
      </c>
      <c r="AI682" s="164" t="s">
        <v>179</v>
      </c>
      <c r="AJ682" s="164" t="s">
        <v>269</v>
      </c>
      <c r="AK682" s="164">
        <v>57494</v>
      </c>
      <c r="AL682" s="170">
        <v>0</v>
      </c>
      <c r="AM682" s="169">
        <f t="shared" si="24"/>
        <v>0</v>
      </c>
      <c r="AN682" s="169">
        <f t="shared" si="25"/>
        <v>0</v>
      </c>
      <c r="AO682" s="164" t="s">
        <v>69</v>
      </c>
      <c r="AP682" s="164" t="s">
        <v>69</v>
      </c>
      <c r="AQ682" s="164" t="s">
        <v>69</v>
      </c>
      <c r="AR682" s="164">
        <v>0</v>
      </c>
      <c r="AS682" s="164"/>
    </row>
    <row r="683" spans="1:45" ht="15" hidden="1" x14ac:dyDescent="0.2">
      <c r="A683" s="164" t="s">
        <v>3063</v>
      </c>
      <c r="B683" s="164">
        <v>2200</v>
      </c>
      <c r="C683" s="164" t="s">
        <v>4274</v>
      </c>
      <c r="D683" s="164">
        <v>200708</v>
      </c>
      <c r="E683" s="164" t="s">
        <v>1969</v>
      </c>
      <c r="F683" s="164">
        <v>2200</v>
      </c>
      <c r="G683" s="164" t="s">
        <v>1970</v>
      </c>
      <c r="H683" s="164" t="s">
        <v>238</v>
      </c>
      <c r="I683" s="164" t="s">
        <v>622</v>
      </c>
      <c r="J683" s="164" t="s">
        <v>61</v>
      </c>
      <c r="K683" s="164" t="s">
        <v>271</v>
      </c>
      <c r="L683" s="164">
        <v>57495</v>
      </c>
      <c r="M683" s="164" t="s">
        <v>2065</v>
      </c>
      <c r="S683" s="164">
        <v>510000</v>
      </c>
      <c r="AA683" s="164">
        <v>510000</v>
      </c>
      <c r="AB683" s="164"/>
      <c r="AC683" s="164" t="s">
        <v>2066</v>
      </c>
      <c r="AD683" s="164" t="s">
        <v>2067</v>
      </c>
      <c r="AE683" s="164" t="s">
        <v>2068</v>
      </c>
      <c r="AG683" s="164" t="s">
        <v>67</v>
      </c>
      <c r="AH683" s="164" t="s">
        <v>1975</v>
      </c>
      <c r="AI683" s="164" t="s">
        <v>179</v>
      </c>
      <c r="AJ683" s="164" t="s">
        <v>269</v>
      </c>
      <c r="AK683" s="164">
        <v>57495</v>
      </c>
      <c r="AL683" s="170">
        <v>0</v>
      </c>
      <c r="AM683" s="169">
        <f t="shared" si="24"/>
        <v>0</v>
      </c>
      <c r="AN683" s="169">
        <f t="shared" si="25"/>
        <v>0</v>
      </c>
      <c r="AO683" s="164" t="s">
        <v>69</v>
      </c>
      <c r="AP683" s="164" t="s">
        <v>69</v>
      </c>
      <c r="AQ683" s="164" t="s">
        <v>69</v>
      </c>
      <c r="AR683" s="164">
        <v>0</v>
      </c>
      <c r="AS683" s="164"/>
    </row>
    <row r="684" spans="1:45" ht="15" hidden="1" x14ac:dyDescent="0.2">
      <c r="A684" s="164" t="s">
        <v>3063</v>
      </c>
      <c r="B684" s="164">
        <v>2200</v>
      </c>
      <c r="C684" s="164" t="s">
        <v>4274</v>
      </c>
      <c r="D684" s="164">
        <v>200708</v>
      </c>
      <c r="E684" s="164" t="s">
        <v>1969</v>
      </c>
      <c r="F684" s="164">
        <v>2200</v>
      </c>
      <c r="G684" s="164" t="s">
        <v>1970</v>
      </c>
      <c r="H684" s="164" t="s">
        <v>72</v>
      </c>
      <c r="I684" s="164" t="s">
        <v>622</v>
      </c>
      <c r="J684" s="164" t="s">
        <v>142</v>
      </c>
      <c r="K684" s="164" t="s">
        <v>271</v>
      </c>
      <c r="L684" s="164">
        <v>57496</v>
      </c>
      <c r="M684" s="164" t="s">
        <v>2069</v>
      </c>
      <c r="S684" s="164">
        <v>-4418845</v>
      </c>
      <c r="AA684" s="164">
        <v>-4418845</v>
      </c>
      <c r="AB684" s="164"/>
      <c r="AC684" s="164" t="s">
        <v>2070</v>
      </c>
      <c r="AD684" s="164" t="s">
        <v>2071</v>
      </c>
      <c r="AE684" s="164" t="s">
        <v>2072</v>
      </c>
      <c r="AG684" s="164" t="s">
        <v>67</v>
      </c>
      <c r="AH684" s="164" t="s">
        <v>1975</v>
      </c>
      <c r="AI684" s="164" t="s">
        <v>179</v>
      </c>
      <c r="AJ684" s="164" t="s">
        <v>269</v>
      </c>
      <c r="AK684" s="164">
        <v>57496</v>
      </c>
      <c r="AL684" s="170">
        <v>0</v>
      </c>
      <c r="AM684" s="169">
        <f t="shared" si="24"/>
        <v>0</v>
      </c>
      <c r="AN684" s="169">
        <f t="shared" si="25"/>
        <v>0</v>
      </c>
      <c r="AO684" s="164" t="s">
        <v>69</v>
      </c>
      <c r="AP684" s="164" t="s">
        <v>69</v>
      </c>
      <c r="AQ684" s="164" t="s">
        <v>69</v>
      </c>
      <c r="AR684" s="164">
        <v>0</v>
      </c>
      <c r="AS684" s="164"/>
    </row>
    <row r="685" spans="1:45" ht="15" hidden="1" x14ac:dyDescent="0.2">
      <c r="A685" s="164" t="s">
        <v>3114</v>
      </c>
      <c r="B685" s="164">
        <v>2000</v>
      </c>
      <c r="C685" s="164" t="s">
        <v>393</v>
      </c>
      <c r="D685" s="164">
        <v>700001</v>
      </c>
      <c r="E685" s="164" t="s">
        <v>1179</v>
      </c>
      <c r="F685" s="164">
        <v>2000</v>
      </c>
      <c r="G685" s="164" t="s">
        <v>393</v>
      </c>
      <c r="H685" s="164" t="s">
        <v>83</v>
      </c>
      <c r="I685" s="164" t="s">
        <v>83</v>
      </c>
      <c r="J685" s="164" t="s">
        <v>134</v>
      </c>
      <c r="K685" s="164" t="s">
        <v>83</v>
      </c>
      <c r="L685" s="164">
        <v>57497</v>
      </c>
      <c r="M685" s="164" t="s">
        <v>2073</v>
      </c>
      <c r="AB685" s="167">
        <v>-74000000</v>
      </c>
      <c r="AC685" s="164" t="s">
        <v>2074</v>
      </c>
      <c r="AD685" s="164" t="s">
        <v>2075</v>
      </c>
      <c r="AE685" s="164" t="s">
        <v>2076</v>
      </c>
      <c r="AG685" s="164" t="s">
        <v>94</v>
      </c>
      <c r="AH685" s="164" t="s">
        <v>69</v>
      </c>
      <c r="AI685" s="164" t="s">
        <v>83</v>
      </c>
      <c r="AJ685" s="164" t="s">
        <v>269</v>
      </c>
      <c r="AK685" s="164">
        <v>57497</v>
      </c>
      <c r="AL685" s="170">
        <v>0</v>
      </c>
      <c r="AM685" s="169">
        <f t="shared" si="24"/>
        <v>0</v>
      </c>
      <c r="AN685" s="169">
        <f t="shared" si="25"/>
        <v>0</v>
      </c>
      <c r="AO685" s="164">
        <v>0</v>
      </c>
      <c r="AP685" s="164">
        <v>0</v>
      </c>
      <c r="AQ685" s="164">
        <v>0</v>
      </c>
      <c r="AR685" s="164">
        <v>0</v>
      </c>
      <c r="AS685" s="164"/>
    </row>
    <row r="686" spans="1:45" ht="15" hidden="1" x14ac:dyDescent="0.2">
      <c r="A686" s="164" t="s">
        <v>3114</v>
      </c>
      <c r="B686" s="164">
        <v>2000</v>
      </c>
      <c r="C686" s="164" t="s">
        <v>393</v>
      </c>
      <c r="D686" s="164">
        <v>700000</v>
      </c>
      <c r="E686" s="164" t="s">
        <v>1169</v>
      </c>
      <c r="F686" s="164">
        <v>2000</v>
      </c>
      <c r="G686" s="164" t="s">
        <v>393</v>
      </c>
      <c r="H686" s="164" t="s">
        <v>83</v>
      </c>
      <c r="I686" s="164" t="s">
        <v>83</v>
      </c>
      <c r="J686" s="164" t="s">
        <v>89</v>
      </c>
      <c r="K686" s="164" t="s">
        <v>83</v>
      </c>
      <c r="L686" s="164">
        <v>57498</v>
      </c>
      <c r="M686" s="164" t="s">
        <v>2077</v>
      </c>
      <c r="AB686" s="167">
        <v>72000000</v>
      </c>
      <c r="AC686" s="164" t="s">
        <v>2078</v>
      </c>
      <c r="AD686" s="164" t="s">
        <v>2075</v>
      </c>
      <c r="AE686" s="164" t="s">
        <v>2079</v>
      </c>
      <c r="AG686" s="164" t="s">
        <v>94</v>
      </c>
      <c r="AH686" s="164" t="s">
        <v>69</v>
      </c>
      <c r="AI686" s="164" t="s">
        <v>83</v>
      </c>
      <c r="AJ686" s="164" t="s">
        <v>269</v>
      </c>
      <c r="AK686" s="164">
        <v>57498</v>
      </c>
      <c r="AL686" s="170">
        <v>0</v>
      </c>
      <c r="AM686" s="169">
        <f t="shared" si="24"/>
        <v>0</v>
      </c>
      <c r="AN686" s="169">
        <f t="shared" si="25"/>
        <v>0</v>
      </c>
      <c r="AO686" s="164">
        <v>0</v>
      </c>
      <c r="AP686" s="164">
        <v>0</v>
      </c>
      <c r="AQ686" s="164">
        <v>0</v>
      </c>
      <c r="AR686" s="164">
        <v>0</v>
      </c>
      <c r="AS686" s="164"/>
    </row>
    <row r="687" spans="1:45" ht="15" hidden="1" x14ac:dyDescent="0.2">
      <c r="A687" s="164" t="s">
        <v>3114</v>
      </c>
      <c r="B687" s="164">
        <v>2000</v>
      </c>
      <c r="C687" s="164" t="s">
        <v>393</v>
      </c>
      <c r="D687" s="164">
        <v>700011</v>
      </c>
      <c r="E687" s="164" t="s">
        <v>392</v>
      </c>
      <c r="F687" s="164">
        <v>2000</v>
      </c>
      <c r="G687" s="164" t="s">
        <v>393</v>
      </c>
      <c r="H687" s="164" t="s">
        <v>83</v>
      </c>
      <c r="I687" s="164" t="s">
        <v>83</v>
      </c>
      <c r="J687" s="164" t="s">
        <v>134</v>
      </c>
      <c r="K687" s="164" t="s">
        <v>83</v>
      </c>
      <c r="L687" s="164">
        <v>57499</v>
      </c>
      <c r="M687" s="164" t="s">
        <v>2080</v>
      </c>
      <c r="AB687" s="167">
        <v>-182000000</v>
      </c>
      <c r="AC687" s="164" t="s">
        <v>2081</v>
      </c>
      <c r="AD687" s="164" t="s">
        <v>2082</v>
      </c>
      <c r="AE687" s="164" t="s">
        <v>2083</v>
      </c>
      <c r="AG687" s="164" t="s">
        <v>94</v>
      </c>
      <c r="AH687" s="164" t="s">
        <v>69</v>
      </c>
      <c r="AI687" s="164" t="s">
        <v>83</v>
      </c>
      <c r="AJ687" s="164" t="s">
        <v>269</v>
      </c>
      <c r="AK687" s="164">
        <v>57499</v>
      </c>
      <c r="AL687" s="170">
        <v>0</v>
      </c>
      <c r="AM687" s="169">
        <f t="shared" si="24"/>
        <v>0</v>
      </c>
      <c r="AN687" s="169">
        <f t="shared" si="25"/>
        <v>0</v>
      </c>
      <c r="AO687" s="164">
        <v>0</v>
      </c>
      <c r="AP687" s="164">
        <v>0</v>
      </c>
      <c r="AQ687" s="164">
        <v>0</v>
      </c>
      <c r="AR687" s="164">
        <v>0</v>
      </c>
      <c r="AS687" s="164"/>
    </row>
    <row r="688" spans="1:45" ht="15" hidden="1" x14ac:dyDescent="0.2">
      <c r="A688" s="164" t="s">
        <v>3063</v>
      </c>
      <c r="B688" s="164">
        <v>1514</v>
      </c>
      <c r="C688" s="164" t="s">
        <v>2085</v>
      </c>
      <c r="D688" s="164">
        <v>720040</v>
      </c>
      <c r="E688" s="164" t="s">
        <v>2084</v>
      </c>
      <c r="F688" s="164">
        <v>1514</v>
      </c>
      <c r="G688" s="164" t="s">
        <v>2085</v>
      </c>
      <c r="H688" s="164" t="s">
        <v>103</v>
      </c>
      <c r="I688" s="164" t="s">
        <v>83</v>
      </c>
      <c r="J688" s="164" t="s">
        <v>61</v>
      </c>
      <c r="K688" s="164" t="s">
        <v>83</v>
      </c>
      <c r="L688" s="164">
        <v>57500</v>
      </c>
      <c r="M688" s="164" t="s">
        <v>2086</v>
      </c>
      <c r="T688" s="164">
        <v>200000</v>
      </c>
      <c r="AA688" s="164">
        <v>200000</v>
      </c>
      <c r="AB688" s="164"/>
      <c r="AC688" s="164" t="s">
        <v>2087</v>
      </c>
      <c r="AD688" s="164" t="s">
        <v>2088</v>
      </c>
      <c r="AE688" s="164" t="s">
        <v>2089</v>
      </c>
      <c r="AG688" s="164" t="s">
        <v>67</v>
      </c>
      <c r="AH688" s="164" t="s">
        <v>2090</v>
      </c>
      <c r="AI688" s="164" t="s">
        <v>83</v>
      </c>
      <c r="AJ688" s="164" t="s">
        <v>269</v>
      </c>
      <c r="AK688" s="164">
        <v>57500</v>
      </c>
      <c r="AL688" s="170">
        <v>0</v>
      </c>
      <c r="AM688" s="169">
        <f t="shared" si="24"/>
        <v>0</v>
      </c>
      <c r="AN688" s="169">
        <f t="shared" si="25"/>
        <v>0</v>
      </c>
      <c r="AO688" s="164" t="s">
        <v>69</v>
      </c>
      <c r="AP688" s="164" t="s">
        <v>69</v>
      </c>
      <c r="AQ688" s="164" t="s">
        <v>69</v>
      </c>
      <c r="AR688" s="164">
        <v>0</v>
      </c>
      <c r="AS688" s="164"/>
    </row>
    <row r="689" spans="1:45" ht="15" hidden="1" x14ac:dyDescent="0.2">
      <c r="A689" s="164" t="s">
        <v>3233</v>
      </c>
      <c r="B689" s="164">
        <v>1419</v>
      </c>
      <c r="C689" s="164" t="s">
        <v>4235</v>
      </c>
      <c r="D689" s="164">
        <v>100000</v>
      </c>
      <c r="E689" s="164" t="s">
        <v>57</v>
      </c>
      <c r="F689" s="164">
        <v>1419</v>
      </c>
      <c r="G689" s="164" t="s">
        <v>2091</v>
      </c>
      <c r="H689" s="164" t="s">
        <v>103</v>
      </c>
      <c r="I689" s="164" t="s">
        <v>83</v>
      </c>
      <c r="J689" s="164" t="s">
        <v>478</v>
      </c>
      <c r="K689" s="164" t="s">
        <v>83</v>
      </c>
      <c r="L689" s="164">
        <v>57501</v>
      </c>
      <c r="M689" s="164" t="s">
        <v>2092</v>
      </c>
      <c r="S689" s="164">
        <v>-30166</v>
      </c>
      <c r="AA689" s="164">
        <v>-30166</v>
      </c>
      <c r="AB689" s="164"/>
      <c r="AC689" s="164" t="s">
        <v>2093</v>
      </c>
      <c r="AD689" s="164" t="s">
        <v>2094</v>
      </c>
      <c r="AE689" s="164" t="s">
        <v>2095</v>
      </c>
      <c r="AG689" s="164" t="s">
        <v>94</v>
      </c>
      <c r="AH689" s="164" t="s">
        <v>69</v>
      </c>
      <c r="AI689" s="164" t="s">
        <v>83</v>
      </c>
      <c r="AJ689" s="164" t="s">
        <v>269</v>
      </c>
      <c r="AK689" s="164">
        <v>57501</v>
      </c>
      <c r="AL689" s="170">
        <v>0</v>
      </c>
      <c r="AM689" s="169">
        <f t="shared" si="24"/>
        <v>0</v>
      </c>
      <c r="AN689" s="169">
        <f t="shared" si="25"/>
        <v>0</v>
      </c>
      <c r="AO689" s="164" t="s">
        <v>69</v>
      </c>
      <c r="AP689" s="164" t="s">
        <v>69</v>
      </c>
      <c r="AQ689" s="164" t="s">
        <v>69</v>
      </c>
      <c r="AR689" s="164">
        <v>0</v>
      </c>
      <c r="AS689" s="164"/>
    </row>
    <row r="690" spans="1:45" ht="15" hidden="1" x14ac:dyDescent="0.2">
      <c r="A690" s="164" t="s">
        <v>3048</v>
      </c>
      <c r="B690" s="164">
        <v>1714</v>
      </c>
      <c r="C690" s="164" t="s">
        <v>3121</v>
      </c>
      <c r="D690" s="164">
        <v>100000</v>
      </c>
      <c r="E690" s="164" t="s">
        <v>57</v>
      </c>
      <c r="F690" s="164">
        <v>171415</v>
      </c>
      <c r="G690" s="164" t="s">
        <v>1271</v>
      </c>
      <c r="H690" s="164" t="s">
        <v>83</v>
      </c>
      <c r="I690" s="164" t="s">
        <v>83</v>
      </c>
      <c r="J690" s="164" t="s">
        <v>239</v>
      </c>
      <c r="K690" s="164" t="s">
        <v>83</v>
      </c>
      <c r="L690" s="164">
        <v>57502</v>
      </c>
      <c r="M690" s="164" t="s">
        <v>2096</v>
      </c>
      <c r="N690" s="164">
        <v>2.3199999999999998</v>
      </c>
      <c r="O690" s="164">
        <v>78656</v>
      </c>
      <c r="P690" s="164">
        <v>1588</v>
      </c>
      <c r="Q690" s="164">
        <v>4088</v>
      </c>
      <c r="AA690" s="168">
        <v>84332</v>
      </c>
      <c r="AC690" s="164" t="s">
        <v>1454</v>
      </c>
      <c r="AD690" s="164" t="s">
        <v>242</v>
      </c>
      <c r="AE690" s="164" t="s">
        <v>431</v>
      </c>
      <c r="AG690" s="164" t="s">
        <v>94</v>
      </c>
      <c r="AH690" s="164" t="s">
        <v>1276</v>
      </c>
      <c r="AI690" s="164" t="s">
        <v>83</v>
      </c>
      <c r="AJ690" s="164" t="s">
        <v>269</v>
      </c>
      <c r="AK690" s="164">
        <v>57502</v>
      </c>
      <c r="AL690" s="170">
        <v>0</v>
      </c>
      <c r="AM690" s="169">
        <f t="shared" si="24"/>
        <v>0</v>
      </c>
      <c r="AN690" s="169">
        <f t="shared" si="25"/>
        <v>0</v>
      </c>
      <c r="AO690" s="164">
        <v>0</v>
      </c>
      <c r="AP690" s="164">
        <v>0</v>
      </c>
      <c r="AQ690" s="164">
        <v>0</v>
      </c>
      <c r="AR690" s="164">
        <v>0</v>
      </c>
      <c r="AS690" s="164"/>
    </row>
    <row r="691" spans="1:45" ht="15" hidden="1" x14ac:dyDescent="0.2">
      <c r="A691" s="164" t="s">
        <v>3048</v>
      </c>
      <c r="B691" s="164">
        <v>1714</v>
      </c>
      <c r="C691" s="164" t="s">
        <v>3121</v>
      </c>
      <c r="D691" s="164">
        <v>200109</v>
      </c>
      <c r="E691" s="164" t="s">
        <v>1670</v>
      </c>
      <c r="F691" s="164">
        <v>171418</v>
      </c>
      <c r="G691" s="164" t="s">
        <v>1671</v>
      </c>
      <c r="H691" s="164" t="s">
        <v>83</v>
      </c>
      <c r="I691" s="164" t="s">
        <v>83</v>
      </c>
      <c r="J691" s="164" t="s">
        <v>83</v>
      </c>
      <c r="K691" s="164" t="s">
        <v>83</v>
      </c>
      <c r="L691" s="164">
        <v>57504</v>
      </c>
      <c r="M691" s="164" t="s">
        <v>2097</v>
      </c>
      <c r="Y691" s="164">
        <v>3964777</v>
      </c>
      <c r="AA691" s="164">
        <v>3964777</v>
      </c>
      <c r="AB691" s="164"/>
      <c r="AC691" s="164" t="s">
        <v>2098</v>
      </c>
      <c r="AD691" s="164" t="s">
        <v>4287</v>
      </c>
      <c r="AE691" s="164" t="s">
        <v>2100</v>
      </c>
      <c r="AG691" s="164" t="s">
        <v>94</v>
      </c>
      <c r="AH691" s="164" t="s">
        <v>1276</v>
      </c>
      <c r="AI691" s="164" t="s">
        <v>83</v>
      </c>
      <c r="AJ691" s="164" t="s">
        <v>269</v>
      </c>
      <c r="AK691" s="164">
        <v>57504</v>
      </c>
      <c r="AL691" s="170">
        <v>0</v>
      </c>
      <c r="AM691" s="169">
        <f t="shared" si="24"/>
        <v>0</v>
      </c>
      <c r="AN691" s="169">
        <f t="shared" si="25"/>
        <v>0</v>
      </c>
      <c r="AO691" s="164" t="s">
        <v>69</v>
      </c>
      <c r="AP691" s="164" t="s">
        <v>69</v>
      </c>
      <c r="AQ691" s="164" t="s">
        <v>69</v>
      </c>
      <c r="AR691" s="164">
        <v>0</v>
      </c>
      <c r="AS691" s="164"/>
    </row>
    <row r="692" spans="1:45" ht="15" hidden="1" x14ac:dyDescent="0.2">
      <c r="A692" s="164" t="s">
        <v>3048</v>
      </c>
      <c r="B692" s="164">
        <v>1714</v>
      </c>
      <c r="C692" s="164" t="s">
        <v>3121</v>
      </c>
      <c r="D692" s="164">
        <v>200111</v>
      </c>
      <c r="E692" s="164" t="s">
        <v>1434</v>
      </c>
      <c r="F692" s="164">
        <v>171417</v>
      </c>
      <c r="G692" s="164" t="s">
        <v>1435</v>
      </c>
      <c r="H692" s="164" t="s">
        <v>83</v>
      </c>
      <c r="I692" s="164" t="s">
        <v>83</v>
      </c>
      <c r="J692" s="164" t="s">
        <v>83</v>
      </c>
      <c r="K692" s="164" t="s">
        <v>83</v>
      </c>
      <c r="L692" s="164">
        <v>57505</v>
      </c>
      <c r="M692" s="164" t="s">
        <v>2101</v>
      </c>
      <c r="Y692" s="164">
        <v>548485</v>
      </c>
      <c r="AA692" s="164">
        <v>548485</v>
      </c>
      <c r="AB692" s="164"/>
      <c r="AC692" s="164" t="s">
        <v>2098</v>
      </c>
      <c r="AD692" s="164" t="s">
        <v>4287</v>
      </c>
      <c r="AE692" s="164" t="s">
        <v>2102</v>
      </c>
      <c r="AG692" s="164" t="s">
        <v>94</v>
      </c>
      <c r="AH692" s="164" t="s">
        <v>1276</v>
      </c>
      <c r="AI692" s="164" t="s">
        <v>83</v>
      </c>
      <c r="AJ692" s="164" t="s">
        <v>269</v>
      </c>
      <c r="AK692" s="164">
        <v>57505</v>
      </c>
      <c r="AL692" s="170">
        <v>0</v>
      </c>
      <c r="AM692" s="169">
        <f t="shared" si="24"/>
        <v>0</v>
      </c>
      <c r="AN692" s="169">
        <f t="shared" si="25"/>
        <v>0</v>
      </c>
      <c r="AO692" s="164" t="s">
        <v>69</v>
      </c>
      <c r="AP692" s="164" t="s">
        <v>69</v>
      </c>
      <c r="AQ692" s="164" t="s">
        <v>69</v>
      </c>
      <c r="AR692" s="164">
        <v>0</v>
      </c>
      <c r="AS692" s="164"/>
    </row>
    <row r="693" spans="1:45" ht="15" hidden="1" x14ac:dyDescent="0.2">
      <c r="A693" s="164" t="s">
        <v>3063</v>
      </c>
      <c r="B693" s="164">
        <v>1514</v>
      </c>
      <c r="C693" s="164" t="s">
        <v>2085</v>
      </c>
      <c r="D693" s="164">
        <v>100000</v>
      </c>
      <c r="E693" s="164" t="s">
        <v>57</v>
      </c>
      <c r="F693" s="164">
        <v>1514</v>
      </c>
      <c r="G693" s="164" t="s">
        <v>2085</v>
      </c>
      <c r="H693" s="164" t="s">
        <v>238</v>
      </c>
      <c r="I693" s="164" t="s">
        <v>83</v>
      </c>
      <c r="J693" s="164" t="s">
        <v>61</v>
      </c>
      <c r="K693" s="164" t="s">
        <v>83</v>
      </c>
      <c r="L693" s="164">
        <v>57512</v>
      </c>
      <c r="M693" s="164" t="s">
        <v>2103</v>
      </c>
      <c r="N693" s="164">
        <v>1</v>
      </c>
      <c r="O693" s="164">
        <v>121767</v>
      </c>
      <c r="P693" s="164">
        <v>24538</v>
      </c>
      <c r="Q693" s="164">
        <v>10888</v>
      </c>
      <c r="AA693" s="164">
        <v>157193</v>
      </c>
      <c r="AB693" s="164"/>
      <c r="AC693" s="164" t="s">
        <v>2104</v>
      </c>
      <c r="AD693" s="164" t="s">
        <v>2105</v>
      </c>
      <c r="AE693" s="164" t="s">
        <v>2106</v>
      </c>
      <c r="AG693" s="164" t="s">
        <v>67</v>
      </c>
      <c r="AH693" s="164" t="s">
        <v>2107</v>
      </c>
      <c r="AI693" s="164" t="s">
        <v>83</v>
      </c>
      <c r="AJ693" s="164" t="s">
        <v>269</v>
      </c>
      <c r="AK693" s="164">
        <v>57512</v>
      </c>
      <c r="AL693" s="170">
        <v>0</v>
      </c>
      <c r="AM693" s="169">
        <f t="shared" si="24"/>
        <v>0</v>
      </c>
      <c r="AN693" s="169">
        <f t="shared" si="25"/>
        <v>0</v>
      </c>
      <c r="AO693" s="164" t="s">
        <v>69</v>
      </c>
      <c r="AP693" s="164" t="s">
        <v>69</v>
      </c>
      <c r="AQ693" s="164" t="s">
        <v>69</v>
      </c>
      <c r="AR693" s="164">
        <v>0</v>
      </c>
      <c r="AS693" s="164"/>
    </row>
    <row r="694" spans="1:45" ht="15" hidden="1" x14ac:dyDescent="0.2">
      <c r="A694" s="164" t="s">
        <v>3057</v>
      </c>
      <c r="B694" s="164">
        <v>1101</v>
      </c>
      <c r="C694" s="164" t="s">
        <v>2108</v>
      </c>
      <c r="D694" s="164">
        <v>100000</v>
      </c>
      <c r="E694" s="164" t="s">
        <v>57</v>
      </c>
      <c r="F694" s="164">
        <v>1101</v>
      </c>
      <c r="G694" s="164" t="s">
        <v>2108</v>
      </c>
      <c r="H694" s="164" t="s">
        <v>103</v>
      </c>
      <c r="I694" s="164" t="s">
        <v>83</v>
      </c>
      <c r="J694" s="164" t="s">
        <v>83</v>
      </c>
      <c r="K694" s="164" t="s">
        <v>83</v>
      </c>
      <c r="L694" s="164">
        <v>57514</v>
      </c>
      <c r="M694" s="164" t="s">
        <v>2109</v>
      </c>
      <c r="O694" s="164">
        <v>5500</v>
      </c>
      <c r="AA694" s="164">
        <v>5500</v>
      </c>
      <c r="AB694" s="164"/>
      <c r="AC694" s="164" t="s">
        <v>2110</v>
      </c>
      <c r="AD694" s="164" t="s">
        <v>2111</v>
      </c>
      <c r="AE694" s="164" t="s">
        <v>2112</v>
      </c>
      <c r="AG694" s="164" t="s">
        <v>94</v>
      </c>
      <c r="AH694" s="164" t="s">
        <v>69</v>
      </c>
      <c r="AI694" s="164" t="s">
        <v>83</v>
      </c>
      <c r="AJ694" s="164" t="s">
        <v>269</v>
      </c>
      <c r="AK694" s="164">
        <v>57514</v>
      </c>
      <c r="AL694" s="170">
        <v>0</v>
      </c>
      <c r="AM694" s="169">
        <f t="shared" si="24"/>
        <v>0</v>
      </c>
      <c r="AN694" s="169">
        <f t="shared" si="25"/>
        <v>0</v>
      </c>
      <c r="AO694" s="164" t="s">
        <v>69</v>
      </c>
      <c r="AP694" s="164" t="s">
        <v>69</v>
      </c>
      <c r="AQ694" s="164" t="s">
        <v>69</v>
      </c>
      <c r="AR694" s="164">
        <v>0</v>
      </c>
      <c r="AS694" s="164"/>
    </row>
    <row r="695" spans="1:45" ht="15" hidden="1" x14ac:dyDescent="0.2">
      <c r="A695" s="164" t="s">
        <v>3057</v>
      </c>
      <c r="B695" s="164">
        <v>1102</v>
      </c>
      <c r="C695" s="164" t="s">
        <v>2113</v>
      </c>
      <c r="D695" s="164">
        <v>100000</v>
      </c>
      <c r="E695" s="164" t="s">
        <v>57</v>
      </c>
      <c r="F695" s="164">
        <v>1102</v>
      </c>
      <c r="G695" s="164" t="s">
        <v>2113</v>
      </c>
      <c r="H695" s="164" t="s">
        <v>103</v>
      </c>
      <c r="I695" s="164" t="s">
        <v>83</v>
      </c>
      <c r="J695" s="164" t="s">
        <v>83</v>
      </c>
      <c r="K695" s="164" t="s">
        <v>83</v>
      </c>
      <c r="L695" s="164">
        <v>57515</v>
      </c>
      <c r="M695" s="164" t="s">
        <v>2114</v>
      </c>
      <c r="O695" s="164">
        <v>1714</v>
      </c>
      <c r="AA695" s="164">
        <v>1714</v>
      </c>
      <c r="AB695" s="164"/>
      <c r="AC695" s="164" t="s">
        <v>2110</v>
      </c>
      <c r="AD695" s="164" t="s">
        <v>2111</v>
      </c>
      <c r="AE695" s="164" t="s">
        <v>2112</v>
      </c>
      <c r="AG695" s="164" t="s">
        <v>94</v>
      </c>
      <c r="AH695" s="164" t="s">
        <v>69</v>
      </c>
      <c r="AI695" s="164" t="s">
        <v>83</v>
      </c>
      <c r="AJ695" s="164" t="s">
        <v>269</v>
      </c>
      <c r="AK695" s="164">
        <v>57515</v>
      </c>
      <c r="AL695" s="170">
        <v>0</v>
      </c>
      <c r="AM695" s="169">
        <f t="shared" si="24"/>
        <v>0</v>
      </c>
      <c r="AN695" s="169">
        <f t="shared" si="25"/>
        <v>0</v>
      </c>
      <c r="AO695" s="164" t="s">
        <v>69</v>
      </c>
      <c r="AP695" s="164" t="s">
        <v>69</v>
      </c>
      <c r="AQ695" s="164" t="s">
        <v>69</v>
      </c>
      <c r="AR695" s="164">
        <v>0</v>
      </c>
      <c r="AS695" s="164"/>
    </row>
    <row r="696" spans="1:45" ht="15" hidden="1" x14ac:dyDescent="0.2">
      <c r="A696" s="164" t="s">
        <v>3057</v>
      </c>
      <c r="B696" s="164">
        <v>1103</v>
      </c>
      <c r="C696" s="164" t="s">
        <v>2115</v>
      </c>
      <c r="D696" s="164">
        <v>100000</v>
      </c>
      <c r="E696" s="164" t="s">
        <v>57</v>
      </c>
      <c r="F696" s="164">
        <v>1103</v>
      </c>
      <c r="G696" s="164" t="s">
        <v>2115</v>
      </c>
      <c r="H696" s="164" t="s">
        <v>103</v>
      </c>
      <c r="I696" s="164" t="s">
        <v>83</v>
      </c>
      <c r="J696" s="164" t="s">
        <v>83</v>
      </c>
      <c r="K696" s="164" t="s">
        <v>83</v>
      </c>
      <c r="L696" s="164">
        <v>57516</v>
      </c>
      <c r="M696" s="164" t="s">
        <v>2116</v>
      </c>
      <c r="O696" s="164">
        <v>1233</v>
      </c>
      <c r="AA696" s="164">
        <v>1233</v>
      </c>
      <c r="AB696" s="164"/>
      <c r="AC696" s="164" t="s">
        <v>2117</v>
      </c>
      <c r="AD696" s="164" t="s">
        <v>2111</v>
      </c>
      <c r="AE696" s="164" t="s">
        <v>2112</v>
      </c>
      <c r="AG696" s="164" t="s">
        <v>94</v>
      </c>
      <c r="AH696" s="164" t="s">
        <v>69</v>
      </c>
      <c r="AI696" s="164" t="s">
        <v>83</v>
      </c>
      <c r="AJ696" s="164" t="s">
        <v>269</v>
      </c>
      <c r="AK696" s="164">
        <v>57516</v>
      </c>
      <c r="AL696" s="170">
        <v>0</v>
      </c>
      <c r="AM696" s="169">
        <f t="shared" si="24"/>
        <v>0</v>
      </c>
      <c r="AN696" s="169">
        <f t="shared" si="25"/>
        <v>0</v>
      </c>
      <c r="AO696" s="164" t="s">
        <v>69</v>
      </c>
      <c r="AP696" s="164" t="s">
        <v>69</v>
      </c>
      <c r="AQ696" s="164" t="s">
        <v>69</v>
      </c>
      <c r="AR696" s="164">
        <v>0</v>
      </c>
      <c r="AS696" s="164"/>
    </row>
    <row r="697" spans="1:45" ht="15" hidden="1" x14ac:dyDescent="0.2">
      <c r="A697" s="164" t="s">
        <v>3057</v>
      </c>
      <c r="B697" s="164">
        <v>1104</v>
      </c>
      <c r="C697" s="164" t="s">
        <v>2118</v>
      </c>
      <c r="D697" s="164">
        <v>100000</v>
      </c>
      <c r="E697" s="164" t="s">
        <v>57</v>
      </c>
      <c r="F697" s="164">
        <v>1104</v>
      </c>
      <c r="G697" s="164" t="s">
        <v>2118</v>
      </c>
      <c r="H697" s="164" t="s">
        <v>103</v>
      </c>
      <c r="I697" s="164" t="s">
        <v>83</v>
      </c>
      <c r="J697" s="164" t="s">
        <v>83</v>
      </c>
      <c r="K697" s="164" t="s">
        <v>83</v>
      </c>
      <c r="L697" s="164">
        <v>57517</v>
      </c>
      <c r="M697" s="164" t="s">
        <v>2119</v>
      </c>
      <c r="O697" s="164">
        <v>222</v>
      </c>
      <c r="AA697" s="164">
        <v>222</v>
      </c>
      <c r="AB697" s="164"/>
      <c r="AC697" s="164" t="s">
        <v>2117</v>
      </c>
      <c r="AD697" s="164" t="s">
        <v>2111</v>
      </c>
      <c r="AE697" s="164" t="s">
        <v>2112</v>
      </c>
      <c r="AG697" s="164" t="s">
        <v>94</v>
      </c>
      <c r="AH697" s="164" t="s">
        <v>69</v>
      </c>
      <c r="AI697" s="164" t="s">
        <v>83</v>
      </c>
      <c r="AJ697" s="164" t="s">
        <v>269</v>
      </c>
      <c r="AK697" s="164">
        <v>57517</v>
      </c>
      <c r="AL697" s="170">
        <v>0</v>
      </c>
      <c r="AM697" s="169">
        <f t="shared" si="24"/>
        <v>0</v>
      </c>
      <c r="AN697" s="169">
        <f t="shared" si="25"/>
        <v>0</v>
      </c>
      <c r="AO697" s="164" t="s">
        <v>69</v>
      </c>
      <c r="AP697" s="164" t="s">
        <v>69</v>
      </c>
      <c r="AQ697" s="164" t="s">
        <v>69</v>
      </c>
      <c r="AR697" s="164">
        <v>0</v>
      </c>
      <c r="AS697" s="164"/>
    </row>
    <row r="698" spans="1:45" ht="15" hidden="1" x14ac:dyDescent="0.2">
      <c r="A698" s="164" t="s">
        <v>3057</v>
      </c>
      <c r="B698" s="164">
        <v>1105</v>
      </c>
      <c r="C698" s="164" t="s">
        <v>2120</v>
      </c>
      <c r="D698" s="164">
        <v>100000</v>
      </c>
      <c r="E698" s="164" t="s">
        <v>57</v>
      </c>
      <c r="F698" s="164">
        <v>1105</v>
      </c>
      <c r="G698" s="164" t="s">
        <v>2120</v>
      </c>
      <c r="H698" s="164" t="s">
        <v>103</v>
      </c>
      <c r="I698" s="164" t="s">
        <v>83</v>
      </c>
      <c r="J698" s="164" t="s">
        <v>83</v>
      </c>
      <c r="K698" s="164" t="s">
        <v>83</v>
      </c>
      <c r="L698" s="164">
        <v>57518</v>
      </c>
      <c r="M698" s="164" t="s">
        <v>2121</v>
      </c>
      <c r="O698" s="164">
        <v>-6985</v>
      </c>
      <c r="AA698" s="164">
        <v>-6985</v>
      </c>
      <c r="AB698" s="164"/>
      <c r="AC698" s="164" t="s">
        <v>2122</v>
      </c>
      <c r="AD698" s="164" t="s">
        <v>2111</v>
      </c>
      <c r="AE698" s="164" t="s">
        <v>2112</v>
      </c>
      <c r="AG698" s="164" t="s">
        <v>94</v>
      </c>
      <c r="AH698" s="164" t="s">
        <v>69</v>
      </c>
      <c r="AI698" s="164" t="s">
        <v>83</v>
      </c>
      <c r="AJ698" s="164" t="s">
        <v>269</v>
      </c>
      <c r="AK698" s="164">
        <v>57518</v>
      </c>
      <c r="AL698" s="170">
        <v>0</v>
      </c>
      <c r="AM698" s="169">
        <f t="shared" si="24"/>
        <v>0</v>
      </c>
      <c r="AN698" s="169">
        <f t="shared" si="25"/>
        <v>0</v>
      </c>
      <c r="AO698" s="164" t="s">
        <v>69</v>
      </c>
      <c r="AP698" s="164" t="s">
        <v>69</v>
      </c>
      <c r="AQ698" s="164" t="s">
        <v>69</v>
      </c>
      <c r="AR698" s="164">
        <v>0</v>
      </c>
      <c r="AS698" s="164"/>
    </row>
    <row r="699" spans="1:45" ht="15" hidden="1" x14ac:dyDescent="0.2">
      <c r="A699" s="164" t="s">
        <v>3057</v>
      </c>
      <c r="B699" s="164">
        <v>1106</v>
      </c>
      <c r="C699" s="164" t="s">
        <v>2123</v>
      </c>
      <c r="D699" s="164">
        <v>100000</v>
      </c>
      <c r="E699" s="164" t="s">
        <v>57</v>
      </c>
      <c r="F699" s="164">
        <v>1106</v>
      </c>
      <c r="G699" s="164" t="s">
        <v>2123</v>
      </c>
      <c r="H699" s="164" t="s">
        <v>103</v>
      </c>
      <c r="I699" s="164" t="s">
        <v>83</v>
      </c>
      <c r="J699" s="164" t="s">
        <v>83</v>
      </c>
      <c r="K699" s="164" t="s">
        <v>83</v>
      </c>
      <c r="L699" s="164">
        <v>57519</v>
      </c>
      <c r="M699" s="164" t="s">
        <v>2124</v>
      </c>
      <c r="O699" s="164">
        <v>-4038</v>
      </c>
      <c r="AA699" s="164">
        <v>-4038</v>
      </c>
      <c r="AB699" s="164"/>
      <c r="AC699" s="164" t="s">
        <v>2122</v>
      </c>
      <c r="AD699" s="164" t="s">
        <v>2111</v>
      </c>
      <c r="AE699" s="164" t="s">
        <v>2112</v>
      </c>
      <c r="AG699" s="164" t="s">
        <v>94</v>
      </c>
      <c r="AH699" s="164" t="s">
        <v>69</v>
      </c>
      <c r="AI699" s="164" t="s">
        <v>83</v>
      </c>
      <c r="AJ699" s="164" t="s">
        <v>269</v>
      </c>
      <c r="AK699" s="164">
        <v>57519</v>
      </c>
      <c r="AL699" s="170">
        <v>0</v>
      </c>
      <c r="AM699" s="169">
        <f t="shared" si="24"/>
        <v>0</v>
      </c>
      <c r="AN699" s="169">
        <f t="shared" si="25"/>
        <v>0</v>
      </c>
      <c r="AO699" s="164" t="s">
        <v>69</v>
      </c>
      <c r="AP699" s="164" t="s">
        <v>69</v>
      </c>
      <c r="AQ699" s="164" t="s">
        <v>69</v>
      </c>
      <c r="AR699" s="164">
        <v>0</v>
      </c>
      <c r="AS699" s="164"/>
    </row>
    <row r="700" spans="1:45" ht="15" hidden="1" x14ac:dyDescent="0.2">
      <c r="A700" s="164" t="s">
        <v>3057</v>
      </c>
      <c r="B700" s="164">
        <v>1107</v>
      </c>
      <c r="C700" s="164" t="s">
        <v>2125</v>
      </c>
      <c r="D700" s="164">
        <v>100000</v>
      </c>
      <c r="E700" s="164" t="s">
        <v>57</v>
      </c>
      <c r="F700" s="164">
        <v>1107</v>
      </c>
      <c r="G700" s="164" t="s">
        <v>2125</v>
      </c>
      <c r="H700" s="164" t="s">
        <v>103</v>
      </c>
      <c r="I700" s="164" t="s">
        <v>83</v>
      </c>
      <c r="J700" s="164" t="s">
        <v>83</v>
      </c>
      <c r="K700" s="164" t="s">
        <v>83</v>
      </c>
      <c r="L700" s="164">
        <v>57520</v>
      </c>
      <c r="M700" s="164" t="s">
        <v>2126</v>
      </c>
      <c r="O700" s="164">
        <v>5500</v>
      </c>
      <c r="AA700" s="164">
        <v>5500</v>
      </c>
      <c r="AB700" s="164"/>
      <c r="AC700" s="164" t="s">
        <v>2110</v>
      </c>
      <c r="AD700" s="164" t="s">
        <v>2111</v>
      </c>
      <c r="AE700" s="164" t="s">
        <v>2112</v>
      </c>
      <c r="AG700" s="164" t="s">
        <v>94</v>
      </c>
      <c r="AH700" s="164" t="s">
        <v>69</v>
      </c>
      <c r="AI700" s="164" t="s">
        <v>83</v>
      </c>
      <c r="AJ700" s="164" t="s">
        <v>269</v>
      </c>
      <c r="AK700" s="164">
        <v>57520</v>
      </c>
      <c r="AL700" s="170">
        <v>0</v>
      </c>
      <c r="AM700" s="169">
        <f t="shared" si="24"/>
        <v>0</v>
      </c>
      <c r="AN700" s="169">
        <f t="shared" si="25"/>
        <v>0</v>
      </c>
      <c r="AO700" s="164" t="s">
        <v>69</v>
      </c>
      <c r="AP700" s="164" t="s">
        <v>69</v>
      </c>
      <c r="AQ700" s="164" t="s">
        <v>69</v>
      </c>
      <c r="AR700" s="164">
        <v>0</v>
      </c>
      <c r="AS700" s="164"/>
    </row>
    <row r="701" spans="1:45" ht="15" hidden="1" x14ac:dyDescent="0.2">
      <c r="A701" s="164" t="s">
        <v>3057</v>
      </c>
      <c r="B701" s="164">
        <v>1108</v>
      </c>
      <c r="C701" s="164" t="s">
        <v>2127</v>
      </c>
      <c r="D701" s="164">
        <v>100000</v>
      </c>
      <c r="E701" s="164" t="s">
        <v>57</v>
      </c>
      <c r="F701" s="164">
        <v>1108</v>
      </c>
      <c r="G701" s="164" t="s">
        <v>2127</v>
      </c>
      <c r="H701" s="164" t="s">
        <v>103</v>
      </c>
      <c r="I701" s="164" t="s">
        <v>83</v>
      </c>
      <c r="J701" s="164" t="s">
        <v>83</v>
      </c>
      <c r="K701" s="164" t="s">
        <v>83</v>
      </c>
      <c r="L701" s="164">
        <v>57521</v>
      </c>
      <c r="M701" s="164" t="s">
        <v>2128</v>
      </c>
      <c r="O701" s="164">
        <v>-10660</v>
      </c>
      <c r="AA701" s="164">
        <v>-10660</v>
      </c>
      <c r="AB701" s="164"/>
      <c r="AC701" s="164" t="s">
        <v>2122</v>
      </c>
      <c r="AD701" s="164" t="s">
        <v>2111</v>
      </c>
      <c r="AE701" s="164" t="s">
        <v>2112</v>
      </c>
      <c r="AG701" s="164" t="s">
        <v>94</v>
      </c>
      <c r="AH701" s="164" t="s">
        <v>69</v>
      </c>
      <c r="AI701" s="164" t="s">
        <v>83</v>
      </c>
      <c r="AJ701" s="164" t="s">
        <v>269</v>
      </c>
      <c r="AK701" s="164">
        <v>57521</v>
      </c>
      <c r="AL701" s="170">
        <v>0</v>
      </c>
      <c r="AM701" s="169">
        <f t="shared" si="24"/>
        <v>0</v>
      </c>
      <c r="AN701" s="169">
        <f t="shared" si="25"/>
        <v>0</v>
      </c>
      <c r="AO701" s="164" t="s">
        <v>69</v>
      </c>
      <c r="AP701" s="164" t="s">
        <v>69</v>
      </c>
      <c r="AQ701" s="164" t="s">
        <v>69</v>
      </c>
      <c r="AR701" s="164">
        <v>0</v>
      </c>
      <c r="AS701" s="164"/>
    </row>
    <row r="702" spans="1:45" ht="15" hidden="1" x14ac:dyDescent="0.2">
      <c r="A702" s="164" t="s">
        <v>3057</v>
      </c>
      <c r="B702" s="164">
        <v>1109</v>
      </c>
      <c r="C702" s="164" t="s">
        <v>2129</v>
      </c>
      <c r="D702" s="164">
        <v>100000</v>
      </c>
      <c r="E702" s="164" t="s">
        <v>57</v>
      </c>
      <c r="F702" s="164">
        <v>1109</v>
      </c>
      <c r="G702" s="164" t="s">
        <v>2129</v>
      </c>
      <c r="H702" s="164" t="s">
        <v>103</v>
      </c>
      <c r="I702" s="164" t="s">
        <v>83</v>
      </c>
      <c r="J702" s="164" t="s">
        <v>83</v>
      </c>
      <c r="K702" s="164" t="s">
        <v>83</v>
      </c>
      <c r="L702" s="164">
        <v>57522</v>
      </c>
      <c r="M702" s="164" t="s">
        <v>2130</v>
      </c>
      <c r="O702" s="164">
        <v>5500</v>
      </c>
      <c r="AA702" s="164">
        <v>5500</v>
      </c>
      <c r="AB702" s="164"/>
      <c r="AC702" s="164" t="s">
        <v>2110</v>
      </c>
      <c r="AD702" s="164" t="s">
        <v>2111</v>
      </c>
      <c r="AE702" s="164" t="s">
        <v>2112</v>
      </c>
      <c r="AG702" s="164" t="s">
        <v>94</v>
      </c>
      <c r="AH702" s="164" t="s">
        <v>69</v>
      </c>
      <c r="AI702" s="164" t="s">
        <v>83</v>
      </c>
      <c r="AJ702" s="164" t="s">
        <v>269</v>
      </c>
      <c r="AK702" s="164">
        <v>57522</v>
      </c>
      <c r="AL702" s="170">
        <v>0</v>
      </c>
      <c r="AM702" s="169">
        <f t="shared" si="24"/>
        <v>0</v>
      </c>
      <c r="AN702" s="169">
        <f t="shared" si="25"/>
        <v>0</v>
      </c>
      <c r="AO702" s="164" t="s">
        <v>69</v>
      </c>
      <c r="AP702" s="164" t="s">
        <v>69</v>
      </c>
      <c r="AQ702" s="164" t="s">
        <v>69</v>
      </c>
      <c r="AR702" s="164">
        <v>0</v>
      </c>
      <c r="AS702" s="164"/>
    </row>
    <row r="703" spans="1:45" ht="15" hidden="1" x14ac:dyDescent="0.2">
      <c r="A703" s="164" t="s">
        <v>3057</v>
      </c>
      <c r="B703" s="164">
        <v>1101</v>
      </c>
      <c r="C703" s="164" t="s">
        <v>2108</v>
      </c>
      <c r="D703" s="164">
        <v>100000</v>
      </c>
      <c r="E703" s="164" t="s">
        <v>57</v>
      </c>
      <c r="F703" s="164">
        <v>1101</v>
      </c>
      <c r="G703" s="164" t="s">
        <v>2108</v>
      </c>
      <c r="H703" s="164" t="s">
        <v>238</v>
      </c>
      <c r="I703" s="164" t="s">
        <v>83</v>
      </c>
      <c r="J703" s="164" t="s">
        <v>83</v>
      </c>
      <c r="K703" s="164" t="s">
        <v>83</v>
      </c>
      <c r="L703" s="164">
        <v>57523</v>
      </c>
      <c r="M703" s="164" t="s">
        <v>2131</v>
      </c>
      <c r="S703" s="164">
        <v>66000</v>
      </c>
      <c r="AA703" s="164">
        <v>66000</v>
      </c>
      <c r="AB703" s="164"/>
      <c r="AC703" s="164" t="s">
        <v>2132</v>
      </c>
      <c r="AD703" s="164" t="s">
        <v>2133</v>
      </c>
      <c r="AE703" s="164" t="s">
        <v>2134</v>
      </c>
      <c r="AG703" s="164" t="s">
        <v>94</v>
      </c>
      <c r="AH703" s="164" t="s">
        <v>69</v>
      </c>
      <c r="AI703" s="164" t="s">
        <v>83</v>
      </c>
      <c r="AJ703" s="164" t="s">
        <v>269</v>
      </c>
      <c r="AK703" s="164">
        <v>57523</v>
      </c>
      <c r="AL703" s="170">
        <v>0</v>
      </c>
      <c r="AM703" s="169">
        <f t="shared" si="24"/>
        <v>0</v>
      </c>
      <c r="AN703" s="169">
        <f t="shared" si="25"/>
        <v>0</v>
      </c>
      <c r="AO703" s="164" t="s">
        <v>69</v>
      </c>
      <c r="AP703" s="164" t="s">
        <v>69</v>
      </c>
      <c r="AQ703" s="164" t="s">
        <v>69</v>
      </c>
      <c r="AR703" s="164">
        <v>0</v>
      </c>
      <c r="AS703" s="164"/>
    </row>
    <row r="704" spans="1:45" ht="15" hidden="1" x14ac:dyDescent="0.2">
      <c r="A704" s="164" t="s">
        <v>3057</v>
      </c>
      <c r="B704" s="164">
        <v>1102</v>
      </c>
      <c r="C704" s="164" t="s">
        <v>2113</v>
      </c>
      <c r="D704" s="164">
        <v>100000</v>
      </c>
      <c r="E704" s="164" t="s">
        <v>57</v>
      </c>
      <c r="F704" s="164">
        <v>1102</v>
      </c>
      <c r="G704" s="164" t="s">
        <v>2113</v>
      </c>
      <c r="H704" s="164" t="s">
        <v>238</v>
      </c>
      <c r="I704" s="164" t="s">
        <v>83</v>
      </c>
      <c r="J704" s="164" t="s">
        <v>83</v>
      </c>
      <c r="K704" s="164" t="s">
        <v>83</v>
      </c>
      <c r="L704" s="164">
        <v>57524</v>
      </c>
      <c r="M704" s="164" t="s">
        <v>2135</v>
      </c>
      <c r="S704" s="164">
        <v>66000</v>
      </c>
      <c r="AA704" s="164">
        <v>66000</v>
      </c>
      <c r="AB704" s="164"/>
      <c r="AC704" s="164" t="s">
        <v>2132</v>
      </c>
      <c r="AD704" s="164" t="s">
        <v>2133</v>
      </c>
      <c r="AE704" s="164" t="s">
        <v>2134</v>
      </c>
      <c r="AG704" s="164" t="s">
        <v>94</v>
      </c>
      <c r="AH704" s="164" t="s">
        <v>69</v>
      </c>
      <c r="AI704" s="164" t="s">
        <v>83</v>
      </c>
      <c r="AJ704" s="164" t="s">
        <v>269</v>
      </c>
      <c r="AK704" s="164">
        <v>57524</v>
      </c>
      <c r="AL704" s="170">
        <v>0</v>
      </c>
      <c r="AM704" s="169">
        <f t="shared" si="24"/>
        <v>0</v>
      </c>
      <c r="AN704" s="169">
        <f t="shared" si="25"/>
        <v>0</v>
      </c>
      <c r="AO704" s="164" t="s">
        <v>69</v>
      </c>
      <c r="AP704" s="164" t="s">
        <v>69</v>
      </c>
      <c r="AQ704" s="164" t="s">
        <v>69</v>
      </c>
      <c r="AR704" s="164">
        <v>0</v>
      </c>
      <c r="AS704" s="164"/>
    </row>
    <row r="705" spans="1:46" ht="15" hidden="1" x14ac:dyDescent="0.2">
      <c r="A705" s="164" t="s">
        <v>3057</v>
      </c>
      <c r="B705" s="164">
        <v>1103</v>
      </c>
      <c r="C705" s="164" t="s">
        <v>2115</v>
      </c>
      <c r="D705" s="164">
        <v>100000</v>
      </c>
      <c r="E705" s="164" t="s">
        <v>57</v>
      </c>
      <c r="F705" s="164">
        <v>1103</v>
      </c>
      <c r="G705" s="164" t="s">
        <v>2115</v>
      </c>
      <c r="H705" s="164" t="s">
        <v>238</v>
      </c>
      <c r="I705" s="164" t="s">
        <v>83</v>
      </c>
      <c r="J705" s="164" t="s">
        <v>83</v>
      </c>
      <c r="K705" s="164" t="s">
        <v>83</v>
      </c>
      <c r="L705" s="164">
        <v>57525</v>
      </c>
      <c r="M705" s="164" t="s">
        <v>2136</v>
      </c>
      <c r="S705" s="164">
        <v>66000</v>
      </c>
      <c r="AA705" s="164">
        <v>66000</v>
      </c>
      <c r="AB705" s="164"/>
      <c r="AC705" s="164" t="s">
        <v>2132</v>
      </c>
      <c r="AD705" s="164" t="s">
        <v>2133</v>
      </c>
      <c r="AE705" s="164" t="s">
        <v>2134</v>
      </c>
      <c r="AG705" s="164" t="s">
        <v>94</v>
      </c>
      <c r="AH705" s="164" t="s">
        <v>69</v>
      </c>
      <c r="AI705" s="164" t="s">
        <v>83</v>
      </c>
      <c r="AJ705" s="164" t="s">
        <v>269</v>
      </c>
      <c r="AK705" s="164">
        <v>57525</v>
      </c>
      <c r="AL705" s="170">
        <v>0</v>
      </c>
      <c r="AM705" s="169">
        <f t="shared" si="24"/>
        <v>0</v>
      </c>
      <c r="AN705" s="169">
        <f t="shared" si="25"/>
        <v>0</v>
      </c>
      <c r="AO705" s="164" t="s">
        <v>69</v>
      </c>
      <c r="AP705" s="164" t="s">
        <v>69</v>
      </c>
      <c r="AQ705" s="164" t="s">
        <v>69</v>
      </c>
      <c r="AR705" s="164">
        <v>0</v>
      </c>
      <c r="AS705" s="164"/>
    </row>
    <row r="706" spans="1:46" ht="15" hidden="1" x14ac:dyDescent="0.2">
      <c r="A706" s="164" t="s">
        <v>3057</v>
      </c>
      <c r="B706" s="164">
        <v>1104</v>
      </c>
      <c r="C706" s="164" t="s">
        <v>2118</v>
      </c>
      <c r="D706" s="164">
        <v>100000</v>
      </c>
      <c r="E706" s="164" t="s">
        <v>57</v>
      </c>
      <c r="F706" s="164">
        <v>1104</v>
      </c>
      <c r="G706" s="164" t="s">
        <v>2118</v>
      </c>
      <c r="H706" s="164" t="s">
        <v>238</v>
      </c>
      <c r="I706" s="164" t="s">
        <v>83</v>
      </c>
      <c r="J706" s="164" t="s">
        <v>83</v>
      </c>
      <c r="K706" s="164" t="s">
        <v>83</v>
      </c>
      <c r="L706" s="164">
        <v>57526</v>
      </c>
      <c r="M706" s="164" t="s">
        <v>2137</v>
      </c>
      <c r="S706" s="164">
        <v>66000</v>
      </c>
      <c r="AA706" s="164">
        <v>66000</v>
      </c>
      <c r="AB706" s="164"/>
      <c r="AC706" s="164" t="s">
        <v>2132</v>
      </c>
      <c r="AD706" s="164" t="s">
        <v>2133</v>
      </c>
      <c r="AE706" s="164" t="s">
        <v>2134</v>
      </c>
      <c r="AG706" s="164" t="s">
        <v>94</v>
      </c>
      <c r="AH706" s="164" t="s">
        <v>69</v>
      </c>
      <c r="AI706" s="164" t="s">
        <v>83</v>
      </c>
      <c r="AJ706" s="164" t="s">
        <v>269</v>
      </c>
      <c r="AK706" s="164">
        <v>57526</v>
      </c>
      <c r="AL706" s="170">
        <v>0</v>
      </c>
      <c r="AM706" s="169">
        <f t="shared" si="24"/>
        <v>0</v>
      </c>
      <c r="AN706" s="169">
        <f t="shared" si="25"/>
        <v>0</v>
      </c>
      <c r="AO706" s="164" t="s">
        <v>69</v>
      </c>
      <c r="AP706" s="164" t="s">
        <v>69</v>
      </c>
      <c r="AQ706" s="164" t="s">
        <v>69</v>
      </c>
      <c r="AR706" s="164">
        <v>0</v>
      </c>
      <c r="AS706" s="164"/>
    </row>
    <row r="707" spans="1:46" ht="15" hidden="1" x14ac:dyDescent="0.2">
      <c r="A707" s="164" t="s">
        <v>3057</v>
      </c>
      <c r="B707" s="164">
        <v>1105</v>
      </c>
      <c r="C707" s="164" t="s">
        <v>2120</v>
      </c>
      <c r="D707" s="164">
        <v>100000</v>
      </c>
      <c r="E707" s="164" t="s">
        <v>57</v>
      </c>
      <c r="F707" s="164">
        <v>1105</v>
      </c>
      <c r="G707" s="164" t="s">
        <v>2120</v>
      </c>
      <c r="H707" s="164" t="s">
        <v>238</v>
      </c>
      <c r="I707" s="164" t="s">
        <v>83</v>
      </c>
      <c r="J707" s="164" t="s">
        <v>83</v>
      </c>
      <c r="K707" s="164" t="s">
        <v>83</v>
      </c>
      <c r="L707" s="164">
        <v>57527</v>
      </c>
      <c r="M707" s="164" t="s">
        <v>2138</v>
      </c>
      <c r="S707" s="164">
        <v>66000</v>
      </c>
      <c r="AA707" s="164">
        <v>66000</v>
      </c>
      <c r="AB707" s="164"/>
      <c r="AC707" s="164" t="s">
        <v>2132</v>
      </c>
      <c r="AD707" s="164" t="s">
        <v>2133</v>
      </c>
      <c r="AE707" s="164" t="s">
        <v>2134</v>
      </c>
      <c r="AG707" s="164" t="s">
        <v>94</v>
      </c>
      <c r="AH707" s="164" t="s">
        <v>69</v>
      </c>
      <c r="AI707" s="164" t="s">
        <v>83</v>
      </c>
      <c r="AJ707" s="164" t="s">
        <v>269</v>
      </c>
      <c r="AK707" s="164">
        <v>57527</v>
      </c>
      <c r="AL707" s="170">
        <v>0</v>
      </c>
      <c r="AM707" s="169">
        <f t="shared" ref="AM707:AM770" si="26">AA707*AL707</f>
        <v>0</v>
      </c>
      <c r="AN707" s="169">
        <f t="shared" ref="AN707:AN770" si="27">AB707*AL707</f>
        <v>0</v>
      </c>
      <c r="AO707" s="164" t="s">
        <v>69</v>
      </c>
      <c r="AP707" s="164" t="s">
        <v>69</v>
      </c>
      <c r="AQ707" s="164" t="s">
        <v>69</v>
      </c>
      <c r="AR707" s="164">
        <v>0</v>
      </c>
      <c r="AS707" s="164"/>
    </row>
    <row r="708" spans="1:46" ht="15" hidden="1" x14ac:dyDescent="0.2">
      <c r="A708" s="164" t="s">
        <v>3057</v>
      </c>
      <c r="B708" s="164">
        <v>1106</v>
      </c>
      <c r="C708" s="164" t="s">
        <v>2123</v>
      </c>
      <c r="D708" s="164">
        <v>100000</v>
      </c>
      <c r="E708" s="164" t="s">
        <v>57</v>
      </c>
      <c r="F708" s="164">
        <v>1106</v>
      </c>
      <c r="G708" s="164" t="s">
        <v>2123</v>
      </c>
      <c r="H708" s="164" t="s">
        <v>238</v>
      </c>
      <c r="I708" s="164" t="s">
        <v>83</v>
      </c>
      <c r="J708" s="164" t="s">
        <v>83</v>
      </c>
      <c r="K708" s="164" t="s">
        <v>83</v>
      </c>
      <c r="L708" s="164">
        <v>57528</v>
      </c>
      <c r="M708" s="164" t="s">
        <v>2139</v>
      </c>
      <c r="S708" s="164">
        <v>66000</v>
      </c>
      <c r="AA708" s="164">
        <v>66000</v>
      </c>
      <c r="AB708" s="164"/>
      <c r="AC708" s="164" t="s">
        <v>2132</v>
      </c>
      <c r="AD708" s="164" t="s">
        <v>2133</v>
      </c>
      <c r="AE708" s="164" t="s">
        <v>2134</v>
      </c>
      <c r="AG708" s="164" t="s">
        <v>94</v>
      </c>
      <c r="AH708" s="164" t="s">
        <v>69</v>
      </c>
      <c r="AI708" s="164" t="s">
        <v>83</v>
      </c>
      <c r="AJ708" s="164" t="s">
        <v>269</v>
      </c>
      <c r="AK708" s="164">
        <v>57528</v>
      </c>
      <c r="AL708" s="170">
        <v>0</v>
      </c>
      <c r="AM708" s="169">
        <f t="shared" si="26"/>
        <v>0</v>
      </c>
      <c r="AN708" s="169">
        <f t="shared" si="27"/>
        <v>0</v>
      </c>
      <c r="AO708" s="164" t="s">
        <v>69</v>
      </c>
      <c r="AP708" s="164" t="s">
        <v>69</v>
      </c>
      <c r="AQ708" s="164" t="s">
        <v>69</v>
      </c>
      <c r="AR708" s="164">
        <v>0</v>
      </c>
      <c r="AS708" s="164"/>
    </row>
    <row r="709" spans="1:46" ht="15" hidden="1" x14ac:dyDescent="0.2">
      <c r="A709" s="164" t="s">
        <v>3057</v>
      </c>
      <c r="B709" s="164">
        <v>1107</v>
      </c>
      <c r="C709" s="164" t="s">
        <v>2125</v>
      </c>
      <c r="D709" s="164">
        <v>100000</v>
      </c>
      <c r="E709" s="164" t="s">
        <v>57</v>
      </c>
      <c r="F709" s="164">
        <v>1107</v>
      </c>
      <c r="G709" s="164" t="s">
        <v>2125</v>
      </c>
      <c r="H709" s="164" t="s">
        <v>238</v>
      </c>
      <c r="I709" s="164" t="s">
        <v>83</v>
      </c>
      <c r="J709" s="164" t="s">
        <v>83</v>
      </c>
      <c r="K709" s="164" t="s">
        <v>83</v>
      </c>
      <c r="L709" s="164">
        <v>57529</v>
      </c>
      <c r="M709" s="164" t="s">
        <v>2140</v>
      </c>
      <c r="S709" s="164">
        <v>66000</v>
      </c>
      <c r="AA709" s="164">
        <v>66000</v>
      </c>
      <c r="AB709" s="164"/>
      <c r="AC709" s="164" t="s">
        <v>2132</v>
      </c>
      <c r="AD709" s="164" t="s">
        <v>2133</v>
      </c>
      <c r="AE709" s="164" t="s">
        <v>2134</v>
      </c>
      <c r="AG709" s="164" t="s">
        <v>94</v>
      </c>
      <c r="AH709" s="164" t="s">
        <v>69</v>
      </c>
      <c r="AI709" s="164" t="s">
        <v>83</v>
      </c>
      <c r="AJ709" s="164" t="s">
        <v>269</v>
      </c>
      <c r="AK709" s="164">
        <v>57529</v>
      </c>
      <c r="AL709" s="170">
        <v>0</v>
      </c>
      <c r="AM709" s="169">
        <f t="shared" si="26"/>
        <v>0</v>
      </c>
      <c r="AN709" s="169">
        <f t="shared" si="27"/>
        <v>0</v>
      </c>
      <c r="AO709" s="164" t="s">
        <v>69</v>
      </c>
      <c r="AP709" s="164" t="s">
        <v>69</v>
      </c>
      <c r="AQ709" s="164" t="s">
        <v>69</v>
      </c>
      <c r="AR709" s="164">
        <v>0</v>
      </c>
      <c r="AS709" s="164"/>
    </row>
    <row r="710" spans="1:46" ht="15" hidden="1" x14ac:dyDescent="0.2">
      <c r="A710" s="164" t="s">
        <v>3057</v>
      </c>
      <c r="B710" s="164">
        <v>1108</v>
      </c>
      <c r="C710" s="164" t="s">
        <v>2127</v>
      </c>
      <c r="D710" s="164">
        <v>100000</v>
      </c>
      <c r="E710" s="164" t="s">
        <v>57</v>
      </c>
      <c r="F710" s="164">
        <v>1108</v>
      </c>
      <c r="G710" s="164" t="s">
        <v>2127</v>
      </c>
      <c r="H710" s="164" t="s">
        <v>238</v>
      </c>
      <c r="I710" s="164" t="s">
        <v>83</v>
      </c>
      <c r="J710" s="164" t="s">
        <v>83</v>
      </c>
      <c r="K710" s="164" t="s">
        <v>83</v>
      </c>
      <c r="L710" s="164">
        <v>57530</v>
      </c>
      <c r="M710" s="164" t="s">
        <v>2141</v>
      </c>
      <c r="S710" s="164">
        <v>66000</v>
      </c>
      <c r="AA710" s="164">
        <v>66000</v>
      </c>
      <c r="AB710" s="164"/>
      <c r="AC710" s="164" t="s">
        <v>2132</v>
      </c>
      <c r="AD710" s="164" t="s">
        <v>2133</v>
      </c>
      <c r="AE710" s="164" t="s">
        <v>2134</v>
      </c>
      <c r="AG710" s="164" t="s">
        <v>94</v>
      </c>
      <c r="AH710" s="164" t="s">
        <v>69</v>
      </c>
      <c r="AI710" s="164" t="s">
        <v>83</v>
      </c>
      <c r="AJ710" s="164" t="s">
        <v>269</v>
      </c>
      <c r="AK710" s="164">
        <v>57530</v>
      </c>
      <c r="AL710" s="170">
        <v>0</v>
      </c>
      <c r="AM710" s="169">
        <f t="shared" si="26"/>
        <v>0</v>
      </c>
      <c r="AN710" s="169">
        <f t="shared" si="27"/>
        <v>0</v>
      </c>
      <c r="AO710" s="164" t="s">
        <v>69</v>
      </c>
      <c r="AP710" s="164" t="s">
        <v>69</v>
      </c>
      <c r="AQ710" s="164" t="s">
        <v>69</v>
      </c>
      <c r="AR710" s="164">
        <v>0</v>
      </c>
      <c r="AS710" s="164"/>
    </row>
    <row r="711" spans="1:46" ht="15" hidden="1" x14ac:dyDescent="0.2">
      <c r="A711" s="164" t="s">
        <v>3057</v>
      </c>
      <c r="B711" s="164">
        <v>1109</v>
      </c>
      <c r="C711" s="164" t="s">
        <v>2129</v>
      </c>
      <c r="D711" s="164">
        <v>100000</v>
      </c>
      <c r="E711" s="164" t="s">
        <v>57</v>
      </c>
      <c r="F711" s="164">
        <v>1109</v>
      </c>
      <c r="G711" s="164" t="s">
        <v>2129</v>
      </c>
      <c r="H711" s="164" t="s">
        <v>238</v>
      </c>
      <c r="I711" s="164" t="s">
        <v>83</v>
      </c>
      <c r="J711" s="164" t="s">
        <v>83</v>
      </c>
      <c r="K711" s="164" t="s">
        <v>83</v>
      </c>
      <c r="L711" s="164">
        <v>57531</v>
      </c>
      <c r="M711" s="164" t="s">
        <v>2142</v>
      </c>
      <c r="S711" s="164">
        <v>66000</v>
      </c>
      <c r="AA711" s="164">
        <v>66000</v>
      </c>
      <c r="AB711" s="164"/>
      <c r="AC711" s="164" t="s">
        <v>2132</v>
      </c>
      <c r="AD711" s="164" t="s">
        <v>2133</v>
      </c>
      <c r="AE711" s="164" t="s">
        <v>2134</v>
      </c>
      <c r="AG711" s="164" t="s">
        <v>94</v>
      </c>
      <c r="AH711" s="164" t="s">
        <v>69</v>
      </c>
      <c r="AI711" s="164" t="s">
        <v>83</v>
      </c>
      <c r="AJ711" s="164" t="s">
        <v>269</v>
      </c>
      <c r="AK711" s="164">
        <v>57531</v>
      </c>
      <c r="AL711" s="170">
        <v>0</v>
      </c>
      <c r="AM711" s="169">
        <f t="shared" si="26"/>
        <v>0</v>
      </c>
      <c r="AN711" s="169">
        <f t="shared" si="27"/>
        <v>0</v>
      </c>
      <c r="AO711" s="164" t="s">
        <v>69</v>
      </c>
      <c r="AP711" s="164" t="s">
        <v>69</v>
      </c>
      <c r="AQ711" s="164" t="s">
        <v>69</v>
      </c>
      <c r="AR711" s="164">
        <v>0</v>
      </c>
      <c r="AS711" s="164"/>
    </row>
    <row r="712" spans="1:46" ht="15" hidden="1" x14ac:dyDescent="0.2">
      <c r="A712" s="164" t="s">
        <v>232</v>
      </c>
      <c r="B712" s="164">
        <v>1001</v>
      </c>
      <c r="C712" s="164" t="s">
        <v>232</v>
      </c>
      <c r="D712" s="164">
        <v>100000</v>
      </c>
      <c r="E712" s="164" t="s">
        <v>57</v>
      </c>
      <c r="F712" s="164">
        <v>1001</v>
      </c>
      <c r="G712" s="164" t="s">
        <v>232</v>
      </c>
      <c r="H712" s="164" t="s">
        <v>238</v>
      </c>
      <c r="I712" s="164" t="s">
        <v>83</v>
      </c>
      <c r="J712" s="164" t="s">
        <v>61</v>
      </c>
      <c r="K712" s="164" t="s">
        <v>83</v>
      </c>
      <c r="L712" s="164">
        <v>57532</v>
      </c>
      <c r="M712" s="164" t="s">
        <v>2143</v>
      </c>
      <c r="N712" s="164">
        <v>1</v>
      </c>
      <c r="O712" s="164">
        <v>199285</v>
      </c>
      <c r="P712" s="164">
        <v>35500</v>
      </c>
      <c r="Q712" s="164">
        <v>12981</v>
      </c>
      <c r="R712" s="164">
        <v>2500</v>
      </c>
      <c r="S712" s="164">
        <v>1000</v>
      </c>
      <c r="U712" s="164">
        <v>1000</v>
      </c>
      <c r="V712" s="164">
        <v>5700</v>
      </c>
      <c r="AA712" s="164">
        <v>257966</v>
      </c>
      <c r="AB712" s="164"/>
      <c r="AC712" s="164" t="s">
        <v>2144</v>
      </c>
      <c r="AD712" s="164" t="s">
        <v>2145</v>
      </c>
      <c r="AE712" s="164" t="s">
        <v>2146</v>
      </c>
      <c r="AG712" s="164" t="s">
        <v>94</v>
      </c>
      <c r="AH712" s="164" t="s">
        <v>69</v>
      </c>
      <c r="AI712" s="164" t="s">
        <v>83</v>
      </c>
      <c r="AJ712" s="164" t="s">
        <v>269</v>
      </c>
      <c r="AK712" s="164">
        <v>57532</v>
      </c>
      <c r="AL712" s="170">
        <v>0</v>
      </c>
      <c r="AM712" s="169">
        <f t="shared" si="26"/>
        <v>0</v>
      </c>
      <c r="AN712" s="169">
        <f t="shared" si="27"/>
        <v>0</v>
      </c>
      <c r="AO712" s="164" t="s">
        <v>69</v>
      </c>
      <c r="AP712" s="164" t="s">
        <v>69</v>
      </c>
      <c r="AQ712" s="164" t="s">
        <v>69</v>
      </c>
      <c r="AR712" s="164">
        <v>0</v>
      </c>
      <c r="AS712" s="164"/>
    </row>
    <row r="713" spans="1:46" ht="15" hidden="1" x14ac:dyDescent="0.2">
      <c r="A713" s="164" t="s">
        <v>232</v>
      </c>
      <c r="B713" s="164">
        <v>1001</v>
      </c>
      <c r="C713" s="164" t="s">
        <v>232</v>
      </c>
      <c r="D713" s="164">
        <v>100000</v>
      </c>
      <c r="E713" s="164" t="s">
        <v>57</v>
      </c>
      <c r="F713" s="164">
        <v>1001</v>
      </c>
      <c r="G713" s="164" t="s">
        <v>232</v>
      </c>
      <c r="H713" s="164" t="s">
        <v>83</v>
      </c>
      <c r="I713" s="164" t="s">
        <v>83</v>
      </c>
      <c r="J713" s="164" t="s">
        <v>83</v>
      </c>
      <c r="K713" s="164" t="s">
        <v>83</v>
      </c>
      <c r="L713" s="164">
        <v>57533</v>
      </c>
      <c r="M713" s="164" t="s">
        <v>2147</v>
      </c>
      <c r="O713" s="164">
        <v>28690</v>
      </c>
      <c r="AA713" s="164">
        <v>28690</v>
      </c>
      <c r="AB713" s="164"/>
      <c r="AC713" s="164" t="s">
        <v>2148</v>
      </c>
      <c r="AD713" s="164" t="s">
        <v>2149</v>
      </c>
      <c r="AE713" s="164" t="s">
        <v>2149</v>
      </c>
      <c r="AG713" s="164" t="s">
        <v>94</v>
      </c>
      <c r="AI713" s="164" t="s">
        <v>83</v>
      </c>
      <c r="AJ713" s="164" t="s">
        <v>269</v>
      </c>
      <c r="AK713" s="164">
        <v>57533</v>
      </c>
      <c r="AL713" s="170">
        <v>0</v>
      </c>
      <c r="AM713" s="169">
        <f t="shared" si="26"/>
        <v>0</v>
      </c>
      <c r="AN713" s="169">
        <f t="shared" si="27"/>
        <v>0</v>
      </c>
      <c r="AO713" s="164" t="s">
        <v>69</v>
      </c>
      <c r="AP713" s="164" t="s">
        <v>69</v>
      </c>
      <c r="AQ713" s="164" t="s">
        <v>69</v>
      </c>
      <c r="AR713" s="164">
        <v>0</v>
      </c>
      <c r="AS713" s="164"/>
    </row>
    <row r="714" spans="1:46" ht="15" hidden="1" x14ac:dyDescent="0.2">
      <c r="A714" s="164" t="s">
        <v>3057</v>
      </c>
      <c r="B714" s="164">
        <v>1153</v>
      </c>
      <c r="C714" s="164" t="s">
        <v>2150</v>
      </c>
      <c r="D714" s="164">
        <v>100000</v>
      </c>
      <c r="E714" s="164" t="s">
        <v>57</v>
      </c>
      <c r="F714" s="164">
        <v>1153</v>
      </c>
      <c r="G714" s="164" t="s">
        <v>2150</v>
      </c>
      <c r="H714" s="164" t="s">
        <v>83</v>
      </c>
      <c r="I714" s="164" t="s">
        <v>83</v>
      </c>
      <c r="J714" s="164" t="s">
        <v>83</v>
      </c>
      <c r="K714" s="164" t="s">
        <v>83</v>
      </c>
      <c r="L714" s="164">
        <v>57534</v>
      </c>
      <c r="M714" s="164" t="s">
        <v>2151</v>
      </c>
      <c r="O714" s="164">
        <v>11407</v>
      </c>
      <c r="AA714" s="164">
        <v>11407</v>
      </c>
      <c r="AB714" s="164"/>
      <c r="AC714" s="164" t="s">
        <v>2148</v>
      </c>
      <c r="AD714" s="164" t="s">
        <v>2149</v>
      </c>
      <c r="AE714" s="164" t="s">
        <v>2149</v>
      </c>
      <c r="AG714" s="164" t="s">
        <v>94</v>
      </c>
      <c r="AH714" s="164" t="s">
        <v>69</v>
      </c>
      <c r="AI714" s="164" t="s">
        <v>83</v>
      </c>
      <c r="AJ714" s="164" t="s">
        <v>269</v>
      </c>
      <c r="AK714" s="164">
        <v>57534</v>
      </c>
      <c r="AL714" s="170">
        <v>0</v>
      </c>
      <c r="AM714" s="169">
        <f t="shared" si="26"/>
        <v>0</v>
      </c>
      <c r="AN714" s="169">
        <f t="shared" si="27"/>
        <v>0</v>
      </c>
      <c r="AO714" s="164" t="s">
        <v>69</v>
      </c>
      <c r="AP714" s="164" t="s">
        <v>69</v>
      </c>
      <c r="AQ714" s="164" t="s">
        <v>69</v>
      </c>
      <c r="AR714" s="164">
        <v>0</v>
      </c>
      <c r="AS714" s="164"/>
      <c r="AT714" s="164">
        <v>3</v>
      </c>
    </row>
    <row r="715" spans="1:46" ht="15" hidden="1" x14ac:dyDescent="0.2">
      <c r="A715" s="164" t="s">
        <v>3057</v>
      </c>
      <c r="B715" s="164">
        <v>1211</v>
      </c>
      <c r="C715" s="164" t="s">
        <v>428</v>
      </c>
      <c r="D715" s="164">
        <v>100000</v>
      </c>
      <c r="E715" s="164" t="s">
        <v>57</v>
      </c>
      <c r="F715" s="164">
        <v>1211</v>
      </c>
      <c r="G715" s="164" t="s">
        <v>428</v>
      </c>
      <c r="H715" s="164" t="s">
        <v>83</v>
      </c>
      <c r="I715" s="164" t="s">
        <v>83</v>
      </c>
      <c r="J715" s="164" t="s">
        <v>83</v>
      </c>
      <c r="K715" s="164" t="s">
        <v>83</v>
      </c>
      <c r="L715" s="164">
        <v>57535</v>
      </c>
      <c r="M715" s="164" t="s">
        <v>2152</v>
      </c>
      <c r="O715" s="164">
        <v>-19243</v>
      </c>
      <c r="AA715" s="164">
        <v>-19243</v>
      </c>
      <c r="AB715" s="164"/>
      <c r="AC715" s="164" t="s">
        <v>2148</v>
      </c>
      <c r="AD715" s="164" t="s">
        <v>2149</v>
      </c>
      <c r="AE715" s="164" t="s">
        <v>2149</v>
      </c>
      <c r="AG715" s="164" t="s">
        <v>94</v>
      </c>
      <c r="AI715" s="164" t="s">
        <v>83</v>
      </c>
      <c r="AJ715" s="164" t="s">
        <v>269</v>
      </c>
      <c r="AK715" s="164">
        <v>57535</v>
      </c>
      <c r="AL715" s="170">
        <v>0</v>
      </c>
      <c r="AM715" s="169">
        <f t="shared" si="26"/>
        <v>0</v>
      </c>
      <c r="AN715" s="169">
        <f t="shared" si="27"/>
        <v>0</v>
      </c>
      <c r="AO715" s="164" t="s">
        <v>69</v>
      </c>
      <c r="AP715" s="164" t="s">
        <v>69</v>
      </c>
      <c r="AQ715" s="164" t="s">
        <v>69</v>
      </c>
      <c r="AR715" s="164">
        <v>0</v>
      </c>
      <c r="AS715" s="164"/>
    </row>
    <row r="716" spans="1:46" ht="15" hidden="1" x14ac:dyDescent="0.2">
      <c r="A716" s="164" t="s">
        <v>3057</v>
      </c>
      <c r="B716" s="164">
        <v>1212</v>
      </c>
      <c r="C716" s="164" t="s">
        <v>1674</v>
      </c>
      <c r="D716" s="164">
        <v>100000</v>
      </c>
      <c r="E716" s="164" t="s">
        <v>57</v>
      </c>
      <c r="F716" s="164">
        <v>1212</v>
      </c>
      <c r="G716" s="164" t="s">
        <v>1674</v>
      </c>
      <c r="H716" s="164" t="s">
        <v>83</v>
      </c>
      <c r="I716" s="164" t="s">
        <v>83</v>
      </c>
      <c r="J716" s="164" t="s">
        <v>83</v>
      </c>
      <c r="K716" s="164" t="s">
        <v>83</v>
      </c>
      <c r="L716" s="164">
        <v>57536</v>
      </c>
      <c r="M716" s="164" t="s">
        <v>2153</v>
      </c>
      <c r="O716" s="164">
        <v>53701</v>
      </c>
      <c r="AA716" s="164">
        <v>53701</v>
      </c>
      <c r="AB716" s="164"/>
      <c r="AC716" s="164" t="s">
        <v>2148</v>
      </c>
      <c r="AD716" s="164" t="s">
        <v>2149</v>
      </c>
      <c r="AE716" s="164" t="s">
        <v>2149</v>
      </c>
      <c r="AG716" s="164" t="s">
        <v>94</v>
      </c>
      <c r="AI716" s="164" t="s">
        <v>83</v>
      </c>
      <c r="AJ716" s="164" t="s">
        <v>269</v>
      </c>
      <c r="AK716" s="164">
        <v>57536</v>
      </c>
      <c r="AL716" s="170">
        <v>0</v>
      </c>
      <c r="AM716" s="169">
        <f t="shared" si="26"/>
        <v>0</v>
      </c>
      <c r="AN716" s="169">
        <f t="shared" si="27"/>
        <v>0</v>
      </c>
      <c r="AO716" s="164" t="s">
        <v>69</v>
      </c>
      <c r="AP716" s="164" t="s">
        <v>69</v>
      </c>
      <c r="AQ716" s="164" t="s">
        <v>69</v>
      </c>
      <c r="AR716" s="164">
        <v>0</v>
      </c>
      <c r="AS716" s="164"/>
    </row>
    <row r="717" spans="1:46" ht="15" hidden="1" x14ac:dyDescent="0.2">
      <c r="A717" s="164" t="s">
        <v>3057</v>
      </c>
      <c r="B717" s="164">
        <v>1215</v>
      </c>
      <c r="C717" s="164" t="s">
        <v>2154</v>
      </c>
      <c r="D717" s="164">
        <v>100000</v>
      </c>
      <c r="E717" s="164" t="s">
        <v>57</v>
      </c>
      <c r="F717" s="164">
        <v>1215</v>
      </c>
      <c r="G717" s="164" t="s">
        <v>2154</v>
      </c>
      <c r="H717" s="164" t="s">
        <v>83</v>
      </c>
      <c r="I717" s="164" t="s">
        <v>83</v>
      </c>
      <c r="J717" s="164" t="s">
        <v>83</v>
      </c>
      <c r="K717" s="164" t="s">
        <v>83</v>
      </c>
      <c r="L717" s="164">
        <v>57537</v>
      </c>
      <c r="M717" s="164" t="s">
        <v>2155</v>
      </c>
      <c r="O717" s="164">
        <v>28990</v>
      </c>
      <c r="AA717" s="164">
        <v>28990</v>
      </c>
      <c r="AB717" s="164"/>
      <c r="AC717" s="164" t="s">
        <v>2148</v>
      </c>
      <c r="AD717" s="164" t="s">
        <v>2149</v>
      </c>
      <c r="AE717" s="164" t="s">
        <v>2149</v>
      </c>
      <c r="AG717" s="164" t="s">
        <v>94</v>
      </c>
      <c r="AI717" s="164" t="s">
        <v>83</v>
      </c>
      <c r="AJ717" s="164" t="s">
        <v>269</v>
      </c>
      <c r="AK717" s="164">
        <v>57537</v>
      </c>
      <c r="AL717" s="170">
        <v>0</v>
      </c>
      <c r="AM717" s="169">
        <f t="shared" si="26"/>
        <v>0</v>
      </c>
      <c r="AN717" s="169">
        <f t="shared" si="27"/>
        <v>0</v>
      </c>
      <c r="AO717" s="164" t="s">
        <v>69</v>
      </c>
      <c r="AP717" s="164" t="s">
        <v>69</v>
      </c>
      <c r="AQ717" s="164" t="s">
        <v>69</v>
      </c>
      <c r="AR717" s="164">
        <v>0</v>
      </c>
      <c r="AS717" s="164"/>
    </row>
    <row r="718" spans="1:46" ht="15" hidden="1" x14ac:dyDescent="0.2">
      <c r="A718" s="164" t="s">
        <v>3048</v>
      </c>
      <c r="B718" s="164">
        <v>1313</v>
      </c>
      <c r="C718" s="164" t="s">
        <v>1583</v>
      </c>
      <c r="D718" s="164">
        <v>100000</v>
      </c>
      <c r="E718" s="164" t="s">
        <v>57</v>
      </c>
      <c r="F718" s="164">
        <v>1313</v>
      </c>
      <c r="G718" s="164" t="s">
        <v>1583</v>
      </c>
      <c r="H718" s="164" t="s">
        <v>83</v>
      </c>
      <c r="I718" s="164" t="s">
        <v>83</v>
      </c>
      <c r="J718" s="164" t="s">
        <v>83</v>
      </c>
      <c r="K718" s="164" t="s">
        <v>83</v>
      </c>
      <c r="L718" s="164">
        <v>57538</v>
      </c>
      <c r="M718" s="164" t="s">
        <v>2156</v>
      </c>
      <c r="O718" s="164">
        <v>17490</v>
      </c>
      <c r="AA718" s="164">
        <v>17490</v>
      </c>
      <c r="AB718" s="164"/>
      <c r="AC718" s="164" t="s">
        <v>2148</v>
      </c>
      <c r="AD718" s="164" t="s">
        <v>2149</v>
      </c>
      <c r="AE718" s="164" t="s">
        <v>2149</v>
      </c>
      <c r="AG718" s="164" t="s">
        <v>94</v>
      </c>
      <c r="AI718" s="164" t="s">
        <v>83</v>
      </c>
      <c r="AJ718" s="164" t="s">
        <v>269</v>
      </c>
      <c r="AK718" s="164">
        <v>57538</v>
      </c>
      <c r="AL718" s="170">
        <v>0</v>
      </c>
      <c r="AM718" s="169">
        <f t="shared" si="26"/>
        <v>0</v>
      </c>
      <c r="AN718" s="169">
        <f t="shared" si="27"/>
        <v>0</v>
      </c>
      <c r="AO718" s="164" t="s">
        <v>69</v>
      </c>
      <c r="AP718" s="164" t="s">
        <v>69</v>
      </c>
      <c r="AQ718" s="164" t="s">
        <v>69</v>
      </c>
      <c r="AR718" s="164">
        <v>0</v>
      </c>
      <c r="AS718" s="164"/>
    </row>
    <row r="719" spans="1:46" ht="15" hidden="1" x14ac:dyDescent="0.2">
      <c r="A719" s="164" t="s">
        <v>3233</v>
      </c>
      <c r="B719" s="164">
        <v>1418</v>
      </c>
      <c r="C719" s="164" t="s">
        <v>2157</v>
      </c>
      <c r="D719" s="164">
        <v>100000</v>
      </c>
      <c r="E719" s="164" t="s">
        <v>57</v>
      </c>
      <c r="F719" s="164">
        <v>1418</v>
      </c>
      <c r="G719" s="164" t="s">
        <v>2157</v>
      </c>
      <c r="H719" s="164" t="s">
        <v>83</v>
      </c>
      <c r="I719" s="164" t="s">
        <v>83</v>
      </c>
      <c r="J719" s="164" t="s">
        <v>83</v>
      </c>
      <c r="K719" s="164" t="s">
        <v>83</v>
      </c>
      <c r="L719" s="164">
        <v>57539</v>
      </c>
      <c r="M719" s="164" t="s">
        <v>2158</v>
      </c>
      <c r="O719" s="164">
        <v>5160</v>
      </c>
      <c r="AA719" s="164">
        <v>5160</v>
      </c>
      <c r="AB719" s="164"/>
      <c r="AC719" s="164" t="s">
        <v>2148</v>
      </c>
      <c r="AD719" s="164" t="s">
        <v>2149</v>
      </c>
      <c r="AE719" s="164" t="s">
        <v>2149</v>
      </c>
      <c r="AG719" s="164" t="s">
        <v>94</v>
      </c>
      <c r="AI719" s="164" t="s">
        <v>83</v>
      </c>
      <c r="AJ719" s="164" t="s">
        <v>269</v>
      </c>
      <c r="AK719" s="164">
        <v>57539</v>
      </c>
      <c r="AL719" s="170">
        <v>0</v>
      </c>
      <c r="AM719" s="169">
        <f t="shared" si="26"/>
        <v>0</v>
      </c>
      <c r="AN719" s="169">
        <f t="shared" si="27"/>
        <v>0</v>
      </c>
      <c r="AO719" s="164" t="s">
        <v>69</v>
      </c>
      <c r="AP719" s="164" t="s">
        <v>69</v>
      </c>
      <c r="AQ719" s="164" t="s">
        <v>69</v>
      </c>
      <c r="AR719" s="164">
        <v>0</v>
      </c>
      <c r="AS719" s="164"/>
    </row>
    <row r="720" spans="1:46" ht="15" hidden="1" x14ac:dyDescent="0.2">
      <c r="A720" s="164" t="s">
        <v>3063</v>
      </c>
      <c r="B720" s="164">
        <v>1514</v>
      </c>
      <c r="C720" s="164" t="s">
        <v>2085</v>
      </c>
      <c r="D720" s="164">
        <v>100000</v>
      </c>
      <c r="E720" s="164" t="s">
        <v>57</v>
      </c>
      <c r="F720" s="164">
        <v>1514</v>
      </c>
      <c r="G720" s="164" t="s">
        <v>2085</v>
      </c>
      <c r="H720" s="164" t="s">
        <v>83</v>
      </c>
      <c r="I720" s="164" t="s">
        <v>83</v>
      </c>
      <c r="J720" s="164" t="s">
        <v>83</v>
      </c>
      <c r="K720" s="164" t="s">
        <v>83</v>
      </c>
      <c r="L720" s="164">
        <v>57540</v>
      </c>
      <c r="M720" s="164" t="s">
        <v>2159</v>
      </c>
      <c r="O720" s="164">
        <v>-12104</v>
      </c>
      <c r="AA720" s="164">
        <v>-12104</v>
      </c>
      <c r="AB720" s="164"/>
      <c r="AC720" s="164" t="s">
        <v>2148</v>
      </c>
      <c r="AD720" s="164" t="s">
        <v>2149</v>
      </c>
      <c r="AE720" s="164" t="s">
        <v>2149</v>
      </c>
      <c r="AG720" s="164" t="s">
        <v>94</v>
      </c>
      <c r="AI720" s="164" t="s">
        <v>83</v>
      </c>
      <c r="AJ720" s="164" t="s">
        <v>269</v>
      </c>
      <c r="AK720" s="164">
        <v>57540</v>
      </c>
      <c r="AL720" s="170">
        <v>0</v>
      </c>
      <c r="AM720" s="169">
        <f t="shared" si="26"/>
        <v>0</v>
      </c>
      <c r="AN720" s="169">
        <f t="shared" si="27"/>
        <v>0</v>
      </c>
      <c r="AO720" s="164" t="s">
        <v>69</v>
      </c>
      <c r="AP720" s="164" t="s">
        <v>69</v>
      </c>
      <c r="AQ720" s="164" t="s">
        <v>69</v>
      </c>
      <c r="AR720" s="164">
        <v>0</v>
      </c>
      <c r="AS720" s="164"/>
    </row>
    <row r="721" spans="1:45" ht="15" hidden="1" x14ac:dyDescent="0.2">
      <c r="A721" s="164" t="s">
        <v>3063</v>
      </c>
      <c r="B721" s="164">
        <v>9911</v>
      </c>
      <c r="C721" s="164" t="s">
        <v>82</v>
      </c>
      <c r="D721" s="164">
        <v>100000</v>
      </c>
      <c r="E721" s="164" t="s">
        <v>57</v>
      </c>
      <c r="F721" s="164">
        <v>9911</v>
      </c>
      <c r="G721" s="164" t="s">
        <v>82</v>
      </c>
      <c r="H721" s="164" t="s">
        <v>83</v>
      </c>
      <c r="I721" s="164" t="s">
        <v>83</v>
      </c>
      <c r="J721" s="164" t="s">
        <v>89</v>
      </c>
      <c r="K721" s="164" t="s">
        <v>83</v>
      </c>
      <c r="L721" s="164">
        <v>57545</v>
      </c>
      <c r="M721" s="164" t="s">
        <v>2160</v>
      </c>
      <c r="AB721" s="167">
        <v>5847660</v>
      </c>
      <c r="AC721" s="164" t="s">
        <v>2161</v>
      </c>
      <c r="AD721" s="164" t="s">
        <v>69</v>
      </c>
      <c r="AE721" s="164" t="s">
        <v>69</v>
      </c>
      <c r="AG721" s="164" t="s">
        <v>94</v>
      </c>
      <c r="AH721" s="164" t="s">
        <v>69</v>
      </c>
      <c r="AI721" s="164" t="s">
        <v>83</v>
      </c>
      <c r="AJ721" s="164" t="s">
        <v>269</v>
      </c>
      <c r="AK721" s="164">
        <v>57545</v>
      </c>
      <c r="AL721" s="170">
        <v>0</v>
      </c>
      <c r="AM721" s="169">
        <f t="shared" si="26"/>
        <v>0</v>
      </c>
      <c r="AN721" s="169">
        <f t="shared" si="27"/>
        <v>0</v>
      </c>
      <c r="AO721" s="164">
        <v>0</v>
      </c>
      <c r="AP721" s="164">
        <v>0</v>
      </c>
      <c r="AQ721" s="164">
        <v>0</v>
      </c>
      <c r="AR721" s="164">
        <v>0</v>
      </c>
      <c r="AS721" s="164"/>
    </row>
    <row r="722" spans="1:45" ht="15" hidden="1" x14ac:dyDescent="0.2">
      <c r="A722" s="164" t="s">
        <v>3233</v>
      </c>
      <c r="B722" s="164">
        <v>1312</v>
      </c>
      <c r="C722" s="164" t="s">
        <v>1546</v>
      </c>
      <c r="D722" s="164">
        <v>100000</v>
      </c>
      <c r="E722" s="164" t="s">
        <v>57</v>
      </c>
      <c r="F722" s="164">
        <v>1312</v>
      </c>
      <c r="G722" s="164" t="s">
        <v>1546</v>
      </c>
      <c r="H722" s="164" t="s">
        <v>126</v>
      </c>
      <c r="I722" s="164" t="s">
        <v>60</v>
      </c>
      <c r="J722" s="164" t="s">
        <v>61</v>
      </c>
      <c r="L722" s="164">
        <v>57546</v>
      </c>
      <c r="M722" s="164" t="s">
        <v>2162</v>
      </c>
      <c r="N722" s="164">
        <v>1</v>
      </c>
      <c r="O722" s="164">
        <v>140000</v>
      </c>
      <c r="P722" s="164">
        <v>27710</v>
      </c>
      <c r="Q722" s="164">
        <v>11380</v>
      </c>
      <c r="AA722" s="164">
        <v>179090</v>
      </c>
      <c r="AB722" s="164">
        <v>175167</v>
      </c>
      <c r="AC722" s="164" t="s">
        <v>2163</v>
      </c>
      <c r="AD722" s="164" t="s">
        <v>2164</v>
      </c>
      <c r="AE722" s="164" t="s">
        <v>2165</v>
      </c>
      <c r="AG722" s="164" t="s">
        <v>67</v>
      </c>
      <c r="AH722" s="164" t="s">
        <v>2166</v>
      </c>
      <c r="AI722" s="164" t="s">
        <v>70</v>
      </c>
      <c r="AJ722" s="164" t="s">
        <v>269</v>
      </c>
      <c r="AK722" s="164">
        <v>57546</v>
      </c>
      <c r="AL722" s="170">
        <v>0</v>
      </c>
      <c r="AM722" s="169">
        <f t="shared" si="26"/>
        <v>0</v>
      </c>
      <c r="AN722" s="169">
        <f t="shared" si="27"/>
        <v>0</v>
      </c>
      <c r="AO722" s="164" t="s">
        <v>69</v>
      </c>
      <c r="AP722" s="164" t="s">
        <v>69</v>
      </c>
      <c r="AQ722" s="164" t="s">
        <v>69</v>
      </c>
      <c r="AR722" s="164">
        <v>0</v>
      </c>
      <c r="AS722" s="164"/>
    </row>
    <row r="723" spans="1:45" ht="15" hidden="1" x14ac:dyDescent="0.2">
      <c r="A723" s="164" t="s">
        <v>3048</v>
      </c>
      <c r="B723" s="164">
        <v>1714</v>
      </c>
      <c r="C723" s="164" t="s">
        <v>3121</v>
      </c>
      <c r="D723" s="164">
        <v>100000</v>
      </c>
      <c r="E723" s="164" t="s">
        <v>57</v>
      </c>
      <c r="F723" s="164">
        <v>171411</v>
      </c>
      <c r="G723" s="164" t="s">
        <v>1256</v>
      </c>
      <c r="H723" s="164" t="s">
        <v>83</v>
      </c>
      <c r="I723" s="164" t="s">
        <v>83</v>
      </c>
      <c r="J723" s="164" t="s">
        <v>83</v>
      </c>
      <c r="K723" s="164" t="s">
        <v>83</v>
      </c>
      <c r="L723" s="164">
        <v>57547</v>
      </c>
      <c r="M723" s="164" t="s">
        <v>2167</v>
      </c>
      <c r="O723" s="164">
        <v>89240</v>
      </c>
      <c r="AA723" s="164">
        <v>89240</v>
      </c>
      <c r="AB723" s="164"/>
      <c r="AC723" s="164" t="s">
        <v>2148</v>
      </c>
      <c r="AD723" s="164" t="s">
        <v>2149</v>
      </c>
      <c r="AE723" s="164" t="s">
        <v>2149</v>
      </c>
      <c r="AG723" s="164" t="s">
        <v>94</v>
      </c>
      <c r="AI723" s="164" t="s">
        <v>83</v>
      </c>
      <c r="AJ723" s="164" t="s">
        <v>269</v>
      </c>
      <c r="AK723" s="164">
        <v>57547</v>
      </c>
      <c r="AL723" s="170">
        <v>0</v>
      </c>
      <c r="AM723" s="169">
        <f t="shared" si="26"/>
        <v>0</v>
      </c>
      <c r="AN723" s="169">
        <f t="shared" si="27"/>
        <v>0</v>
      </c>
      <c r="AO723" s="164" t="s">
        <v>69</v>
      </c>
      <c r="AP723" s="164" t="s">
        <v>69</v>
      </c>
      <c r="AQ723" s="164" t="s">
        <v>69</v>
      </c>
      <c r="AR723" s="164">
        <v>0</v>
      </c>
      <c r="AS723" s="164"/>
    </row>
    <row r="724" spans="1:45" ht="15" hidden="1" x14ac:dyDescent="0.2">
      <c r="A724" s="164" t="s">
        <v>3063</v>
      </c>
      <c r="B724" s="164">
        <v>1414</v>
      </c>
      <c r="C724" s="164" t="s">
        <v>97</v>
      </c>
      <c r="D724" s="164">
        <v>200205</v>
      </c>
      <c r="E724" s="164" t="s">
        <v>96</v>
      </c>
      <c r="F724" s="164">
        <v>1414</v>
      </c>
      <c r="G724" s="164" t="s">
        <v>97</v>
      </c>
      <c r="H724" s="164" t="s">
        <v>83</v>
      </c>
      <c r="I724" s="164" t="s">
        <v>83</v>
      </c>
      <c r="J724" s="164" t="s">
        <v>61</v>
      </c>
      <c r="K724" s="164" t="s">
        <v>83</v>
      </c>
      <c r="L724" s="164">
        <v>57548</v>
      </c>
      <c r="M724" s="164" t="s">
        <v>2168</v>
      </c>
      <c r="Y724" s="164">
        <v>79000</v>
      </c>
      <c r="AA724" s="164">
        <v>79000</v>
      </c>
      <c r="AB724" s="164"/>
      <c r="AC724" s="164" t="s">
        <v>2169</v>
      </c>
      <c r="AD724" s="164" t="s">
        <v>1812</v>
      </c>
      <c r="AE724" s="164" t="s">
        <v>1813</v>
      </c>
      <c r="AG724" s="164" t="s">
        <v>94</v>
      </c>
      <c r="AH724" s="164" t="s">
        <v>69</v>
      </c>
      <c r="AI724" s="164" t="s">
        <v>83</v>
      </c>
      <c r="AJ724" s="164" t="s">
        <v>269</v>
      </c>
      <c r="AK724" s="164">
        <v>57548</v>
      </c>
      <c r="AL724" s="170">
        <v>0</v>
      </c>
      <c r="AM724" s="169">
        <f t="shared" si="26"/>
        <v>0</v>
      </c>
      <c r="AN724" s="169">
        <f t="shared" si="27"/>
        <v>0</v>
      </c>
      <c r="AO724" s="164" t="s">
        <v>69</v>
      </c>
      <c r="AP724" s="164" t="s">
        <v>69</v>
      </c>
      <c r="AQ724" s="164" t="s">
        <v>69</v>
      </c>
      <c r="AR724" s="164">
        <v>0</v>
      </c>
      <c r="AS724" s="164"/>
    </row>
    <row r="725" spans="1:45" ht="15" hidden="1" x14ac:dyDescent="0.2">
      <c r="A725" s="164" t="s">
        <v>3063</v>
      </c>
      <c r="B725" s="164">
        <v>9912</v>
      </c>
      <c r="C725" s="164" t="s">
        <v>102</v>
      </c>
      <c r="D725" s="164">
        <v>100000</v>
      </c>
      <c r="E725" s="164" t="s">
        <v>57</v>
      </c>
      <c r="F725" s="164">
        <v>9912</v>
      </c>
      <c r="G725" s="164" t="s">
        <v>102</v>
      </c>
      <c r="H725" s="164" t="s">
        <v>293</v>
      </c>
      <c r="I725" s="164" t="s">
        <v>83</v>
      </c>
      <c r="J725" s="164" t="s">
        <v>104</v>
      </c>
      <c r="K725" s="164" t="s">
        <v>83</v>
      </c>
      <c r="L725" s="164">
        <v>57549</v>
      </c>
      <c r="M725" s="164" t="s">
        <v>2170</v>
      </c>
      <c r="S725" s="164">
        <v>8886082</v>
      </c>
      <c r="AA725" s="164">
        <v>8886082</v>
      </c>
      <c r="AB725" s="164"/>
      <c r="AC725" s="164" t="s">
        <v>2171</v>
      </c>
      <c r="AD725" s="164" t="s">
        <v>2172</v>
      </c>
      <c r="AE725" s="164" t="s">
        <v>2173</v>
      </c>
      <c r="AG725" s="164" t="s">
        <v>94</v>
      </c>
      <c r="AH725" s="164" t="s">
        <v>69</v>
      </c>
      <c r="AI725" s="164" t="s">
        <v>83</v>
      </c>
      <c r="AJ725" s="164" t="s">
        <v>269</v>
      </c>
      <c r="AK725" s="164">
        <v>57549</v>
      </c>
      <c r="AL725" s="170">
        <v>0</v>
      </c>
      <c r="AM725" s="169">
        <f t="shared" si="26"/>
        <v>0</v>
      </c>
      <c r="AN725" s="169">
        <f t="shared" si="27"/>
        <v>0</v>
      </c>
      <c r="AO725" s="164" t="s">
        <v>69</v>
      </c>
      <c r="AP725" s="164" t="s">
        <v>69</v>
      </c>
      <c r="AQ725" s="164" t="s">
        <v>69</v>
      </c>
      <c r="AR725" s="164">
        <v>0</v>
      </c>
      <c r="AS725" s="164"/>
    </row>
    <row r="726" spans="1:45" ht="15" hidden="1" x14ac:dyDescent="0.2">
      <c r="A726" s="164" t="s">
        <v>3063</v>
      </c>
      <c r="B726" s="164">
        <v>9912</v>
      </c>
      <c r="C726" s="164" t="s">
        <v>102</v>
      </c>
      <c r="D726" s="164">
        <v>100000</v>
      </c>
      <c r="E726" s="164" t="s">
        <v>57</v>
      </c>
      <c r="F726" s="164">
        <v>9912</v>
      </c>
      <c r="G726" s="164" t="s">
        <v>102</v>
      </c>
      <c r="H726" s="164" t="s">
        <v>302</v>
      </c>
      <c r="I726" s="164" t="s">
        <v>83</v>
      </c>
      <c r="J726" s="164" t="s">
        <v>104</v>
      </c>
      <c r="K726" s="164" t="s">
        <v>83</v>
      </c>
      <c r="L726" s="164">
        <v>57550</v>
      </c>
      <c r="M726" s="164" t="s">
        <v>2174</v>
      </c>
      <c r="S726" s="164">
        <v>5919637</v>
      </c>
      <c r="AA726" s="164">
        <v>5919637</v>
      </c>
      <c r="AB726" s="164"/>
      <c r="AC726" s="164" t="s">
        <v>2175</v>
      </c>
      <c r="AD726" s="164" t="s">
        <v>2176</v>
      </c>
      <c r="AE726" s="164" t="s">
        <v>2177</v>
      </c>
      <c r="AG726" s="164" t="s">
        <v>94</v>
      </c>
      <c r="AH726" s="164" t="s">
        <v>69</v>
      </c>
      <c r="AI726" s="164" t="s">
        <v>83</v>
      </c>
      <c r="AJ726" s="164" t="s">
        <v>269</v>
      </c>
      <c r="AK726" s="164">
        <v>57550</v>
      </c>
      <c r="AL726" s="170">
        <v>0</v>
      </c>
      <c r="AM726" s="169">
        <f t="shared" si="26"/>
        <v>0</v>
      </c>
      <c r="AN726" s="169">
        <f t="shared" si="27"/>
        <v>0</v>
      </c>
      <c r="AO726" s="164" t="s">
        <v>69</v>
      </c>
      <c r="AP726" s="164" t="s">
        <v>69</v>
      </c>
      <c r="AQ726" s="164" t="s">
        <v>69</v>
      </c>
      <c r="AR726" s="164">
        <v>0</v>
      </c>
      <c r="AS726" s="164"/>
    </row>
    <row r="727" spans="1:45" ht="15" hidden="1" x14ac:dyDescent="0.2">
      <c r="A727" s="164" t="s">
        <v>3063</v>
      </c>
      <c r="B727" s="164">
        <v>1517</v>
      </c>
      <c r="C727" s="164" t="s">
        <v>347</v>
      </c>
      <c r="D727" s="164">
        <v>100000</v>
      </c>
      <c r="E727" s="164" t="s">
        <v>57</v>
      </c>
      <c r="F727" s="164">
        <v>1517</v>
      </c>
      <c r="G727" s="164" t="s">
        <v>347</v>
      </c>
      <c r="H727" s="164" t="s">
        <v>83</v>
      </c>
      <c r="I727" s="164" t="s">
        <v>83</v>
      </c>
      <c r="J727" s="164" t="s">
        <v>104</v>
      </c>
      <c r="K727" s="164" t="s">
        <v>83</v>
      </c>
      <c r="L727" s="164">
        <v>57551</v>
      </c>
      <c r="M727" s="164" t="s">
        <v>2178</v>
      </c>
      <c r="O727" s="164">
        <v>40326</v>
      </c>
      <c r="AA727" s="164">
        <v>40326</v>
      </c>
      <c r="AB727" s="164"/>
      <c r="AC727" s="164" t="s">
        <v>2148</v>
      </c>
      <c r="AD727" s="164" t="s">
        <v>2149</v>
      </c>
      <c r="AE727" s="164" t="s">
        <v>2149</v>
      </c>
      <c r="AG727" s="164" t="s">
        <v>94</v>
      </c>
      <c r="AI727" s="164" t="s">
        <v>83</v>
      </c>
      <c r="AJ727" s="164" t="s">
        <v>269</v>
      </c>
      <c r="AK727" s="164">
        <v>57551</v>
      </c>
      <c r="AL727" s="170">
        <v>0</v>
      </c>
      <c r="AM727" s="169">
        <f t="shared" si="26"/>
        <v>0</v>
      </c>
      <c r="AN727" s="169">
        <f t="shared" si="27"/>
        <v>0</v>
      </c>
      <c r="AO727" s="164" t="s">
        <v>69</v>
      </c>
      <c r="AP727" s="164" t="s">
        <v>69</v>
      </c>
      <c r="AQ727" s="164" t="s">
        <v>69</v>
      </c>
      <c r="AR727" s="164">
        <v>0</v>
      </c>
      <c r="AS727" s="164"/>
    </row>
    <row r="728" spans="1:45" ht="15" hidden="1" x14ac:dyDescent="0.2">
      <c r="A728" s="164" t="s">
        <v>3049</v>
      </c>
      <c r="B728" s="164">
        <v>1611</v>
      </c>
      <c r="C728" s="164" t="s">
        <v>504</v>
      </c>
      <c r="D728" s="164">
        <v>100000</v>
      </c>
      <c r="E728" s="164" t="s">
        <v>57</v>
      </c>
      <c r="F728" s="164">
        <v>1611</v>
      </c>
      <c r="G728" s="164" t="s">
        <v>504</v>
      </c>
      <c r="H728" s="164" t="s">
        <v>83</v>
      </c>
      <c r="I728" s="164" t="s">
        <v>83</v>
      </c>
      <c r="J728" s="164" t="s">
        <v>83</v>
      </c>
      <c r="K728" s="164" t="s">
        <v>83</v>
      </c>
      <c r="L728" s="164">
        <v>57552</v>
      </c>
      <c r="M728" s="164" t="s">
        <v>2179</v>
      </c>
      <c r="O728" s="164">
        <v>14443</v>
      </c>
      <c r="AA728" s="164">
        <v>14443</v>
      </c>
      <c r="AB728" s="164"/>
      <c r="AC728" s="164" t="s">
        <v>2148</v>
      </c>
      <c r="AD728" s="164" t="s">
        <v>2149</v>
      </c>
      <c r="AE728" s="164" t="s">
        <v>2149</v>
      </c>
      <c r="AG728" s="164" t="s">
        <v>94</v>
      </c>
      <c r="AI728" s="164" t="s">
        <v>83</v>
      </c>
      <c r="AJ728" s="164" t="s">
        <v>269</v>
      </c>
      <c r="AK728" s="164">
        <v>57552</v>
      </c>
      <c r="AL728" s="170">
        <v>0</v>
      </c>
      <c r="AM728" s="169">
        <f t="shared" si="26"/>
        <v>0</v>
      </c>
      <c r="AN728" s="169">
        <f t="shared" si="27"/>
        <v>0</v>
      </c>
      <c r="AO728" s="164" t="s">
        <v>69</v>
      </c>
      <c r="AP728" s="164" t="s">
        <v>69</v>
      </c>
      <c r="AQ728" s="164" t="s">
        <v>69</v>
      </c>
      <c r="AR728" s="164">
        <v>0</v>
      </c>
      <c r="AS728" s="164"/>
    </row>
    <row r="729" spans="1:45" ht="15" hidden="1" x14ac:dyDescent="0.2">
      <c r="A729" s="164" t="s">
        <v>3049</v>
      </c>
      <c r="B729" s="164">
        <v>1621</v>
      </c>
      <c r="C729" s="164" t="s">
        <v>432</v>
      </c>
      <c r="D729" s="164">
        <v>100000</v>
      </c>
      <c r="E729" s="164" t="s">
        <v>57</v>
      </c>
      <c r="F729" s="164">
        <v>1621</v>
      </c>
      <c r="G729" s="164" t="s">
        <v>432</v>
      </c>
      <c r="H729" s="164" t="s">
        <v>83</v>
      </c>
      <c r="I729" s="164" t="s">
        <v>83</v>
      </c>
      <c r="J729" s="164" t="s">
        <v>83</v>
      </c>
      <c r="K729" s="164" t="s">
        <v>83</v>
      </c>
      <c r="L729" s="164">
        <v>57553</v>
      </c>
      <c r="M729" s="164" t="s">
        <v>2180</v>
      </c>
      <c r="O729" s="164">
        <v>10378</v>
      </c>
      <c r="AA729" s="164">
        <v>10378</v>
      </c>
      <c r="AB729" s="164"/>
      <c r="AC729" s="164" t="s">
        <v>2148</v>
      </c>
      <c r="AD729" s="164" t="s">
        <v>2149</v>
      </c>
      <c r="AE729" s="164" t="s">
        <v>2149</v>
      </c>
      <c r="AG729" s="164" t="s">
        <v>94</v>
      </c>
      <c r="AI729" s="164" t="s">
        <v>83</v>
      </c>
      <c r="AJ729" s="164" t="s">
        <v>269</v>
      </c>
      <c r="AK729" s="164">
        <v>57553</v>
      </c>
      <c r="AL729" s="170">
        <v>0</v>
      </c>
      <c r="AM729" s="169">
        <f t="shared" si="26"/>
        <v>0</v>
      </c>
      <c r="AN729" s="169">
        <f t="shared" si="27"/>
        <v>0</v>
      </c>
      <c r="AO729" s="164" t="s">
        <v>69</v>
      </c>
      <c r="AP729" s="164" t="s">
        <v>69</v>
      </c>
      <c r="AQ729" s="164" t="s">
        <v>69</v>
      </c>
      <c r="AR729" s="164">
        <v>0</v>
      </c>
      <c r="AS729" s="164"/>
    </row>
    <row r="730" spans="1:45" ht="15" hidden="1" x14ac:dyDescent="0.2">
      <c r="A730" s="164" t="s">
        <v>232</v>
      </c>
      <c r="B730" s="164">
        <v>1912</v>
      </c>
      <c r="C730" s="164" t="s">
        <v>471</v>
      </c>
      <c r="D730" s="164">
        <v>100000</v>
      </c>
      <c r="E730" s="164" t="s">
        <v>57</v>
      </c>
      <c r="F730" s="164">
        <v>1912</v>
      </c>
      <c r="G730" s="164" t="s">
        <v>471</v>
      </c>
      <c r="H730" s="164" t="s">
        <v>83</v>
      </c>
      <c r="I730" s="164" t="s">
        <v>83</v>
      </c>
      <c r="J730" s="164" t="s">
        <v>83</v>
      </c>
      <c r="K730" s="164" t="s">
        <v>83</v>
      </c>
      <c r="L730" s="164">
        <v>57556</v>
      </c>
      <c r="M730" s="164" t="s">
        <v>2181</v>
      </c>
      <c r="O730" s="164">
        <v>151165</v>
      </c>
      <c r="AA730" s="164">
        <v>151165</v>
      </c>
      <c r="AB730" s="164"/>
      <c r="AC730" s="164" t="s">
        <v>2148</v>
      </c>
      <c r="AD730" s="164" t="s">
        <v>2149</v>
      </c>
      <c r="AE730" s="164" t="s">
        <v>2148</v>
      </c>
      <c r="AG730" s="164" t="s">
        <v>94</v>
      </c>
      <c r="AI730" s="164" t="s">
        <v>83</v>
      </c>
      <c r="AJ730" s="164" t="s">
        <v>269</v>
      </c>
      <c r="AK730" s="164">
        <v>57556</v>
      </c>
      <c r="AL730" s="170">
        <v>0</v>
      </c>
      <c r="AM730" s="169">
        <f t="shared" si="26"/>
        <v>0</v>
      </c>
      <c r="AN730" s="169">
        <f t="shared" si="27"/>
        <v>0</v>
      </c>
      <c r="AO730" s="164" t="s">
        <v>69</v>
      </c>
      <c r="AP730" s="164" t="s">
        <v>69</v>
      </c>
      <c r="AQ730" s="164" t="s">
        <v>69</v>
      </c>
      <c r="AR730" s="164">
        <v>0</v>
      </c>
      <c r="AS730" s="164"/>
    </row>
    <row r="731" spans="1:45" ht="15" hidden="1" x14ac:dyDescent="0.2">
      <c r="A731" s="164" t="s">
        <v>232</v>
      </c>
      <c r="B731" s="164">
        <v>1914</v>
      </c>
      <c r="C731" s="164" t="s">
        <v>318</v>
      </c>
      <c r="D731" s="164">
        <v>100000</v>
      </c>
      <c r="E731" s="164" t="s">
        <v>57</v>
      </c>
      <c r="F731" s="164">
        <v>1914</v>
      </c>
      <c r="G731" s="164" t="s">
        <v>318</v>
      </c>
      <c r="H731" s="164" t="s">
        <v>83</v>
      </c>
      <c r="I731" s="164" t="s">
        <v>83</v>
      </c>
      <c r="J731" s="164" t="s">
        <v>83</v>
      </c>
      <c r="K731" s="164" t="s">
        <v>83</v>
      </c>
      <c r="L731" s="164">
        <v>57557</v>
      </c>
      <c r="M731" s="164" t="s">
        <v>2182</v>
      </c>
      <c r="O731" s="164">
        <v>458592</v>
      </c>
      <c r="AA731" s="164">
        <v>458592</v>
      </c>
      <c r="AB731" s="164"/>
      <c r="AC731" s="164" t="s">
        <v>2148</v>
      </c>
      <c r="AD731" s="164" t="s">
        <v>2149</v>
      </c>
      <c r="AE731" s="164" t="s">
        <v>2149</v>
      </c>
      <c r="AG731" s="164" t="s">
        <v>94</v>
      </c>
      <c r="AI731" s="164" t="s">
        <v>83</v>
      </c>
      <c r="AJ731" s="164" t="s">
        <v>269</v>
      </c>
      <c r="AK731" s="164">
        <v>57557</v>
      </c>
      <c r="AL731" s="170">
        <v>0</v>
      </c>
      <c r="AM731" s="169">
        <f t="shared" si="26"/>
        <v>0</v>
      </c>
      <c r="AN731" s="169">
        <f t="shared" si="27"/>
        <v>0</v>
      </c>
      <c r="AO731" s="164" t="s">
        <v>69</v>
      </c>
      <c r="AP731" s="164" t="s">
        <v>69</v>
      </c>
      <c r="AQ731" s="164" t="s">
        <v>69</v>
      </c>
      <c r="AR731" s="164">
        <v>0</v>
      </c>
      <c r="AS731" s="164"/>
    </row>
    <row r="732" spans="1:45" ht="15" hidden="1" x14ac:dyDescent="0.2">
      <c r="A732" s="164" t="s">
        <v>3114</v>
      </c>
      <c r="B732" s="164">
        <v>2113</v>
      </c>
      <c r="C732" s="164" t="s">
        <v>159</v>
      </c>
      <c r="D732" s="164">
        <v>100000</v>
      </c>
      <c r="E732" s="164" t="s">
        <v>57</v>
      </c>
      <c r="F732" s="164">
        <v>2113</v>
      </c>
      <c r="G732" s="164" t="s">
        <v>159</v>
      </c>
      <c r="H732" s="164" t="s">
        <v>83</v>
      </c>
      <c r="I732" s="164" t="s">
        <v>83</v>
      </c>
      <c r="J732" s="164" t="s">
        <v>83</v>
      </c>
      <c r="K732" s="164" t="s">
        <v>83</v>
      </c>
      <c r="L732" s="164">
        <v>57558</v>
      </c>
      <c r="M732" s="164" t="s">
        <v>2183</v>
      </c>
      <c r="O732" s="164">
        <v>-10237</v>
      </c>
      <c r="AA732" s="164">
        <v>-10237</v>
      </c>
      <c r="AB732" s="164"/>
      <c r="AC732" s="164" t="s">
        <v>2148</v>
      </c>
      <c r="AD732" s="164" t="s">
        <v>2149</v>
      </c>
      <c r="AE732" s="164" t="s">
        <v>2149</v>
      </c>
      <c r="AG732" s="164" t="s">
        <v>94</v>
      </c>
      <c r="AI732" s="164" t="s">
        <v>83</v>
      </c>
      <c r="AJ732" s="164" t="s">
        <v>269</v>
      </c>
      <c r="AK732" s="164">
        <v>57558</v>
      </c>
      <c r="AL732" s="170">
        <v>0</v>
      </c>
      <c r="AM732" s="169">
        <f t="shared" si="26"/>
        <v>0</v>
      </c>
      <c r="AN732" s="169">
        <f t="shared" si="27"/>
        <v>0</v>
      </c>
      <c r="AO732" s="164" t="s">
        <v>69</v>
      </c>
      <c r="AP732" s="164" t="s">
        <v>69</v>
      </c>
      <c r="AQ732" s="164" t="s">
        <v>69</v>
      </c>
      <c r="AR732" s="164">
        <v>0</v>
      </c>
      <c r="AS732" s="164"/>
    </row>
    <row r="733" spans="1:45" ht="15" hidden="1" x14ac:dyDescent="0.2">
      <c r="A733" s="164" t="s">
        <v>3048</v>
      </c>
      <c r="B733" s="164">
        <v>1413</v>
      </c>
      <c r="C733" s="164" t="s">
        <v>2972</v>
      </c>
      <c r="D733" s="164">
        <v>200205</v>
      </c>
      <c r="E733" s="164" t="s">
        <v>96</v>
      </c>
      <c r="F733" s="164">
        <v>1413</v>
      </c>
      <c r="G733" s="164" t="s">
        <v>1282</v>
      </c>
      <c r="H733" s="164" t="s">
        <v>83</v>
      </c>
      <c r="I733" s="164" t="s">
        <v>83</v>
      </c>
      <c r="J733" s="164" t="s">
        <v>83</v>
      </c>
      <c r="K733" s="164" t="s">
        <v>83</v>
      </c>
      <c r="L733" s="164">
        <v>57559</v>
      </c>
      <c r="M733" s="164" t="s">
        <v>2184</v>
      </c>
      <c r="O733" s="164">
        <v>-16204</v>
      </c>
      <c r="AA733" s="164">
        <v>-16204</v>
      </c>
      <c r="AB733" s="164"/>
      <c r="AC733" s="164" t="s">
        <v>2148</v>
      </c>
      <c r="AD733" s="164" t="s">
        <v>2149</v>
      </c>
      <c r="AE733" s="164" t="s">
        <v>2149</v>
      </c>
      <c r="AG733" s="164" t="s">
        <v>94</v>
      </c>
      <c r="AI733" s="164" t="s">
        <v>83</v>
      </c>
      <c r="AJ733" s="164" t="s">
        <v>269</v>
      </c>
      <c r="AK733" s="164">
        <v>57559</v>
      </c>
      <c r="AL733" s="170">
        <v>0</v>
      </c>
      <c r="AM733" s="169">
        <f t="shared" si="26"/>
        <v>0</v>
      </c>
      <c r="AN733" s="169">
        <f t="shared" si="27"/>
        <v>0</v>
      </c>
      <c r="AO733" s="164" t="s">
        <v>69</v>
      </c>
      <c r="AP733" s="164" t="s">
        <v>69</v>
      </c>
      <c r="AQ733" s="164" t="s">
        <v>69</v>
      </c>
      <c r="AR733" s="164">
        <v>0</v>
      </c>
      <c r="AS733" s="164"/>
    </row>
    <row r="734" spans="1:45" ht="15" hidden="1" x14ac:dyDescent="0.2">
      <c r="A734" s="164" t="s">
        <v>3049</v>
      </c>
      <c r="B734" s="164">
        <v>2115</v>
      </c>
      <c r="C734" s="164" t="s">
        <v>898</v>
      </c>
      <c r="D734" s="164">
        <v>100000</v>
      </c>
      <c r="E734" s="164" t="s">
        <v>57</v>
      </c>
      <c r="F734" s="164">
        <v>2115</v>
      </c>
      <c r="G734" s="164" t="s">
        <v>898</v>
      </c>
      <c r="H734" s="164" t="s">
        <v>83</v>
      </c>
      <c r="I734" s="164" t="s">
        <v>83</v>
      </c>
      <c r="J734" s="164" t="s">
        <v>83</v>
      </c>
      <c r="K734" s="164" t="s">
        <v>83</v>
      </c>
      <c r="L734" s="164">
        <v>57560</v>
      </c>
      <c r="M734" s="164" t="s">
        <v>2185</v>
      </c>
      <c r="O734" s="164">
        <v>67790</v>
      </c>
      <c r="AA734" s="164">
        <v>67790</v>
      </c>
      <c r="AB734" s="164"/>
      <c r="AC734" s="164" t="s">
        <v>2148</v>
      </c>
      <c r="AD734" s="164" t="s">
        <v>2149</v>
      </c>
      <c r="AE734" s="164" t="s">
        <v>2149</v>
      </c>
      <c r="AG734" s="164" t="s">
        <v>94</v>
      </c>
      <c r="AI734" s="164" t="s">
        <v>83</v>
      </c>
      <c r="AJ734" s="164" t="s">
        <v>269</v>
      </c>
      <c r="AK734" s="164">
        <v>57560</v>
      </c>
      <c r="AL734" s="170">
        <v>0</v>
      </c>
      <c r="AM734" s="169">
        <f t="shared" si="26"/>
        <v>0</v>
      </c>
      <c r="AN734" s="169">
        <f t="shared" si="27"/>
        <v>0</v>
      </c>
      <c r="AO734" s="164" t="s">
        <v>69</v>
      </c>
      <c r="AP734" s="164" t="s">
        <v>69</v>
      </c>
      <c r="AQ734" s="164" t="s">
        <v>69</v>
      </c>
      <c r="AR734" s="164">
        <v>0</v>
      </c>
      <c r="AS734" s="164"/>
    </row>
    <row r="735" spans="1:45" ht="15" hidden="1" x14ac:dyDescent="0.2">
      <c r="A735" s="164" t="s">
        <v>3114</v>
      </c>
      <c r="B735" s="164">
        <v>2116</v>
      </c>
      <c r="C735" s="164" t="s">
        <v>3115</v>
      </c>
      <c r="D735" s="164">
        <v>100000</v>
      </c>
      <c r="E735" s="164" t="s">
        <v>57</v>
      </c>
      <c r="F735" s="164">
        <v>211600</v>
      </c>
      <c r="G735" s="164" t="s">
        <v>58</v>
      </c>
      <c r="H735" s="164" t="s">
        <v>83</v>
      </c>
      <c r="I735" s="164" t="s">
        <v>83</v>
      </c>
      <c r="J735" s="164" t="s">
        <v>83</v>
      </c>
      <c r="K735" s="164" t="s">
        <v>83</v>
      </c>
      <c r="L735" s="164">
        <v>57561</v>
      </c>
      <c r="M735" s="164" t="s">
        <v>2186</v>
      </c>
      <c r="O735" s="164">
        <v>27042</v>
      </c>
      <c r="AA735" s="164">
        <v>27042</v>
      </c>
      <c r="AB735" s="164"/>
      <c r="AC735" s="164" t="s">
        <v>2148</v>
      </c>
      <c r="AD735" s="164" t="s">
        <v>2149</v>
      </c>
      <c r="AE735" s="164" t="s">
        <v>2149</v>
      </c>
      <c r="AG735" s="164" t="s">
        <v>94</v>
      </c>
      <c r="AI735" s="164" t="s">
        <v>83</v>
      </c>
      <c r="AJ735" s="164" t="s">
        <v>269</v>
      </c>
      <c r="AK735" s="164">
        <v>57561</v>
      </c>
      <c r="AL735" s="170">
        <v>0</v>
      </c>
      <c r="AM735" s="169">
        <f t="shared" si="26"/>
        <v>0</v>
      </c>
      <c r="AN735" s="169">
        <f t="shared" si="27"/>
        <v>0</v>
      </c>
      <c r="AO735" s="164" t="s">
        <v>69</v>
      </c>
      <c r="AP735" s="164" t="s">
        <v>69</v>
      </c>
      <c r="AQ735" s="164" t="s">
        <v>69</v>
      </c>
      <c r="AR735" s="164">
        <v>0</v>
      </c>
      <c r="AS735" s="164"/>
    </row>
    <row r="736" spans="1:45" ht="15" hidden="1" x14ac:dyDescent="0.2">
      <c r="A736" s="164" t="s">
        <v>3114</v>
      </c>
      <c r="B736" s="164">
        <v>2116</v>
      </c>
      <c r="C736" s="164" t="s">
        <v>3115</v>
      </c>
      <c r="D736" s="164">
        <v>200217</v>
      </c>
      <c r="E736" s="164" t="s">
        <v>1266</v>
      </c>
      <c r="F736" s="164">
        <v>211600</v>
      </c>
      <c r="G736" s="164" t="s">
        <v>58</v>
      </c>
      <c r="H736" s="164" t="s">
        <v>83</v>
      </c>
      <c r="I736" s="164" t="s">
        <v>83</v>
      </c>
      <c r="J736" s="164" t="s">
        <v>83</v>
      </c>
      <c r="K736" s="164" t="s">
        <v>83</v>
      </c>
      <c r="L736" s="164">
        <v>57562</v>
      </c>
      <c r="M736" s="164" t="s">
        <v>2187</v>
      </c>
      <c r="O736" s="164">
        <v>12943</v>
      </c>
      <c r="AA736" s="164">
        <v>12943</v>
      </c>
      <c r="AB736" s="164"/>
      <c r="AC736" s="164" t="s">
        <v>2148</v>
      </c>
      <c r="AD736" s="164" t="s">
        <v>2149</v>
      </c>
      <c r="AE736" s="164" t="s">
        <v>2149</v>
      </c>
      <c r="AG736" s="164" t="s">
        <v>94</v>
      </c>
      <c r="AI736" s="164" t="s">
        <v>83</v>
      </c>
      <c r="AJ736" s="164" t="s">
        <v>269</v>
      </c>
      <c r="AK736" s="164">
        <v>57562</v>
      </c>
      <c r="AL736" s="170">
        <v>0</v>
      </c>
      <c r="AM736" s="169">
        <f t="shared" si="26"/>
        <v>0</v>
      </c>
      <c r="AN736" s="169">
        <f t="shared" si="27"/>
        <v>0</v>
      </c>
      <c r="AO736" s="164" t="s">
        <v>69</v>
      </c>
      <c r="AP736" s="164" t="s">
        <v>69</v>
      </c>
      <c r="AQ736" s="164" t="s">
        <v>69</v>
      </c>
      <c r="AR736" s="164">
        <v>0</v>
      </c>
      <c r="AS736" s="164"/>
    </row>
    <row r="737" spans="1:45" ht="15" hidden="1" x14ac:dyDescent="0.2">
      <c r="A737" s="164" t="s">
        <v>3049</v>
      </c>
      <c r="B737" s="164">
        <v>1621</v>
      </c>
      <c r="C737" s="164" t="s">
        <v>432</v>
      </c>
      <c r="D737" s="164">
        <v>200224</v>
      </c>
      <c r="E737" s="164" t="s">
        <v>628</v>
      </c>
      <c r="F737" s="164">
        <v>1621</v>
      </c>
      <c r="G737" s="164" t="s">
        <v>432</v>
      </c>
      <c r="H737" s="164" t="s">
        <v>83</v>
      </c>
      <c r="I737" s="164" t="s">
        <v>83</v>
      </c>
      <c r="J737" s="164" t="s">
        <v>83</v>
      </c>
      <c r="K737" s="164" t="s">
        <v>83</v>
      </c>
      <c r="L737" s="164">
        <v>57563</v>
      </c>
      <c r="M737" s="164" t="s">
        <v>2188</v>
      </c>
      <c r="O737" s="164">
        <v>20510</v>
      </c>
      <c r="AA737" s="164">
        <v>20510</v>
      </c>
      <c r="AB737" s="164"/>
      <c r="AC737" s="164" t="s">
        <v>2148</v>
      </c>
      <c r="AD737" s="164" t="s">
        <v>2149</v>
      </c>
      <c r="AE737" s="164" t="s">
        <v>2149</v>
      </c>
      <c r="AG737" s="164" t="s">
        <v>94</v>
      </c>
      <c r="AI737" s="164" t="s">
        <v>83</v>
      </c>
      <c r="AJ737" s="164" t="s">
        <v>269</v>
      </c>
      <c r="AK737" s="164">
        <v>57563</v>
      </c>
      <c r="AL737" s="170">
        <v>0</v>
      </c>
      <c r="AM737" s="169">
        <f t="shared" si="26"/>
        <v>0</v>
      </c>
      <c r="AN737" s="169">
        <f t="shared" si="27"/>
        <v>0</v>
      </c>
      <c r="AO737" s="164" t="s">
        <v>69</v>
      </c>
      <c r="AP737" s="164" t="s">
        <v>69</v>
      </c>
      <c r="AQ737" s="164" t="s">
        <v>69</v>
      </c>
      <c r="AR737" s="164">
        <v>0</v>
      </c>
      <c r="AS737" s="164"/>
    </row>
    <row r="738" spans="1:45" ht="15" hidden="1" x14ac:dyDescent="0.2">
      <c r="A738" s="164" t="s">
        <v>3049</v>
      </c>
      <c r="B738" s="164">
        <v>1611</v>
      </c>
      <c r="C738" s="164" t="s">
        <v>504</v>
      </c>
      <c r="D738" s="164">
        <v>200226</v>
      </c>
      <c r="E738" s="164" t="s">
        <v>2189</v>
      </c>
      <c r="F738" s="164">
        <v>1611</v>
      </c>
      <c r="G738" s="164" t="s">
        <v>504</v>
      </c>
      <c r="H738" s="164" t="s">
        <v>83</v>
      </c>
      <c r="I738" s="164" t="s">
        <v>83</v>
      </c>
      <c r="J738" s="164" t="s">
        <v>83</v>
      </c>
      <c r="K738" s="164" t="s">
        <v>83</v>
      </c>
      <c r="L738" s="164">
        <v>57564</v>
      </c>
      <c r="M738" s="164" t="s">
        <v>2190</v>
      </c>
      <c r="O738" s="164">
        <v>-8677</v>
      </c>
      <c r="AA738" s="164">
        <v>-8677</v>
      </c>
      <c r="AB738" s="164"/>
      <c r="AC738" s="164" t="s">
        <v>2148</v>
      </c>
      <c r="AD738" s="164" t="s">
        <v>2149</v>
      </c>
      <c r="AE738" s="164" t="s">
        <v>2149</v>
      </c>
      <c r="AG738" s="164" t="s">
        <v>94</v>
      </c>
      <c r="AI738" s="164" t="s">
        <v>83</v>
      </c>
      <c r="AJ738" s="164" t="s">
        <v>269</v>
      </c>
      <c r="AK738" s="164">
        <v>57564</v>
      </c>
      <c r="AL738" s="170">
        <v>0</v>
      </c>
      <c r="AM738" s="169">
        <f t="shared" si="26"/>
        <v>0</v>
      </c>
      <c r="AN738" s="169">
        <f t="shared" si="27"/>
        <v>0</v>
      </c>
      <c r="AO738" s="164" t="s">
        <v>69</v>
      </c>
      <c r="AP738" s="164" t="s">
        <v>69</v>
      </c>
      <c r="AQ738" s="164" t="s">
        <v>69</v>
      </c>
      <c r="AR738" s="164">
        <v>0</v>
      </c>
      <c r="AS738" s="164"/>
    </row>
    <row r="739" spans="1:45" ht="15" hidden="1" x14ac:dyDescent="0.2">
      <c r="A739" s="164" t="s">
        <v>232</v>
      </c>
      <c r="B739" s="164">
        <v>1913</v>
      </c>
      <c r="C739" s="164" t="s">
        <v>399</v>
      </c>
      <c r="D739" s="164">
        <v>200227</v>
      </c>
      <c r="E739" s="164" t="s">
        <v>398</v>
      </c>
      <c r="F739" s="164">
        <v>1913</v>
      </c>
      <c r="G739" s="164" t="s">
        <v>399</v>
      </c>
      <c r="H739" s="164" t="s">
        <v>83</v>
      </c>
      <c r="I739" s="164" t="s">
        <v>83</v>
      </c>
      <c r="J739" s="164" t="s">
        <v>83</v>
      </c>
      <c r="K739" s="164" t="s">
        <v>83</v>
      </c>
      <c r="L739" s="164">
        <v>57565</v>
      </c>
      <c r="M739" s="164" t="s">
        <v>2191</v>
      </c>
      <c r="O739" s="164">
        <v>-9933</v>
      </c>
      <c r="AA739" s="164">
        <v>-9933</v>
      </c>
      <c r="AB739" s="164"/>
      <c r="AC739" s="164" t="s">
        <v>2148</v>
      </c>
      <c r="AD739" s="164" t="s">
        <v>2149</v>
      </c>
      <c r="AE739" s="164" t="s">
        <v>2149</v>
      </c>
      <c r="AG739" s="164" t="s">
        <v>94</v>
      </c>
      <c r="AI739" s="164" t="s">
        <v>83</v>
      </c>
      <c r="AJ739" s="164" t="s">
        <v>269</v>
      </c>
      <c r="AK739" s="164">
        <v>57565</v>
      </c>
      <c r="AL739" s="170">
        <v>0</v>
      </c>
      <c r="AM739" s="169">
        <f t="shared" si="26"/>
        <v>0</v>
      </c>
      <c r="AN739" s="169">
        <f t="shared" si="27"/>
        <v>0</v>
      </c>
      <c r="AO739" s="164" t="s">
        <v>69</v>
      </c>
      <c r="AP739" s="164" t="s">
        <v>69</v>
      </c>
      <c r="AQ739" s="164" t="s">
        <v>69</v>
      </c>
      <c r="AR739" s="164">
        <v>0</v>
      </c>
      <c r="AS739" s="164"/>
    </row>
    <row r="740" spans="1:45" ht="15" hidden="1" x14ac:dyDescent="0.2">
      <c r="A740" s="164" t="s">
        <v>3063</v>
      </c>
      <c r="B740" s="164">
        <v>1314</v>
      </c>
      <c r="C740" s="164" t="s">
        <v>261</v>
      </c>
      <c r="D740" s="164">
        <v>200308</v>
      </c>
      <c r="E740" s="164" t="s">
        <v>1206</v>
      </c>
      <c r="F740" s="164">
        <v>1314</v>
      </c>
      <c r="G740" s="164" t="s">
        <v>261</v>
      </c>
      <c r="H740" s="164" t="s">
        <v>83</v>
      </c>
      <c r="I740" s="164" t="s">
        <v>83</v>
      </c>
      <c r="J740" s="164" t="s">
        <v>83</v>
      </c>
      <c r="K740" s="164" t="s">
        <v>83</v>
      </c>
      <c r="L740" s="164">
        <v>57566</v>
      </c>
      <c r="M740" s="164" t="s">
        <v>2192</v>
      </c>
      <c r="O740" s="164">
        <v>35614</v>
      </c>
      <c r="AA740" s="164">
        <v>35614</v>
      </c>
      <c r="AB740" s="164"/>
      <c r="AC740" s="164" t="s">
        <v>2148</v>
      </c>
      <c r="AD740" s="164" t="s">
        <v>2149</v>
      </c>
      <c r="AE740" s="164" t="s">
        <v>2149</v>
      </c>
      <c r="AG740" s="164" t="s">
        <v>94</v>
      </c>
      <c r="AI740" s="164" t="s">
        <v>83</v>
      </c>
      <c r="AJ740" s="164" t="s">
        <v>269</v>
      </c>
      <c r="AK740" s="164">
        <v>57566</v>
      </c>
      <c r="AL740" s="170">
        <v>0</v>
      </c>
      <c r="AM740" s="169">
        <f t="shared" si="26"/>
        <v>0</v>
      </c>
      <c r="AN740" s="169">
        <f t="shared" si="27"/>
        <v>0</v>
      </c>
      <c r="AO740" s="164" t="s">
        <v>69</v>
      </c>
      <c r="AP740" s="164" t="s">
        <v>69</v>
      </c>
      <c r="AQ740" s="164" t="s">
        <v>69</v>
      </c>
      <c r="AR740" s="164">
        <v>0</v>
      </c>
      <c r="AS740" s="164"/>
    </row>
    <row r="741" spans="1:45" ht="15" hidden="1" x14ac:dyDescent="0.2">
      <c r="A741" s="164" t="s">
        <v>3063</v>
      </c>
      <c r="B741" s="164">
        <v>1314</v>
      </c>
      <c r="C741" s="164" t="s">
        <v>261</v>
      </c>
      <c r="D741" s="164">
        <v>200610</v>
      </c>
      <c r="E741" s="164" t="s">
        <v>1104</v>
      </c>
      <c r="F741" s="164">
        <v>1314</v>
      </c>
      <c r="G741" s="164" t="s">
        <v>261</v>
      </c>
      <c r="H741" s="164" t="s">
        <v>83</v>
      </c>
      <c r="I741" s="164" t="s">
        <v>83</v>
      </c>
      <c r="J741" s="164" t="s">
        <v>83</v>
      </c>
      <c r="K741" s="164" t="s">
        <v>83</v>
      </c>
      <c r="L741" s="164">
        <v>57567</v>
      </c>
      <c r="M741" s="164" t="s">
        <v>2193</v>
      </c>
      <c r="O741" s="164">
        <v>18514</v>
      </c>
      <c r="AA741" s="164">
        <v>18514</v>
      </c>
      <c r="AB741" s="164"/>
      <c r="AC741" s="164" t="s">
        <v>2148</v>
      </c>
      <c r="AD741" s="164" t="s">
        <v>2149</v>
      </c>
      <c r="AE741" s="164" t="s">
        <v>2149</v>
      </c>
      <c r="AG741" s="164" t="s">
        <v>94</v>
      </c>
      <c r="AI741" s="164" t="s">
        <v>83</v>
      </c>
      <c r="AJ741" s="164" t="s">
        <v>269</v>
      </c>
      <c r="AK741" s="164">
        <v>57567</v>
      </c>
      <c r="AL741" s="170">
        <v>0</v>
      </c>
      <c r="AM741" s="169">
        <f t="shared" si="26"/>
        <v>0</v>
      </c>
      <c r="AN741" s="169">
        <f t="shared" si="27"/>
        <v>0</v>
      </c>
      <c r="AO741" s="164" t="s">
        <v>69</v>
      </c>
      <c r="AP741" s="164" t="s">
        <v>69</v>
      </c>
      <c r="AQ741" s="164" t="s">
        <v>69</v>
      </c>
      <c r="AR741" s="164">
        <v>0</v>
      </c>
      <c r="AS741" s="164"/>
    </row>
    <row r="742" spans="1:45" ht="15" hidden="1" x14ac:dyDescent="0.2">
      <c r="A742" s="164" t="s">
        <v>3063</v>
      </c>
      <c r="B742" s="164">
        <v>1314</v>
      </c>
      <c r="C742" s="164" t="s">
        <v>3673</v>
      </c>
      <c r="D742" s="164">
        <v>200611</v>
      </c>
      <c r="E742" s="164" t="s">
        <v>1160</v>
      </c>
      <c r="F742" s="164">
        <v>1314</v>
      </c>
      <c r="G742" s="164" t="s">
        <v>261</v>
      </c>
      <c r="H742" s="164" t="s">
        <v>83</v>
      </c>
      <c r="I742" s="164" t="s">
        <v>83</v>
      </c>
      <c r="J742" s="164" t="s">
        <v>83</v>
      </c>
      <c r="K742" s="164" t="s">
        <v>83</v>
      </c>
      <c r="L742" s="164">
        <v>57568</v>
      </c>
      <c r="M742" s="164" t="s">
        <v>2194</v>
      </c>
      <c r="O742" s="164">
        <v>19070</v>
      </c>
      <c r="AA742" s="164">
        <v>19070</v>
      </c>
      <c r="AB742" s="164"/>
      <c r="AC742" s="164" t="s">
        <v>2148</v>
      </c>
      <c r="AD742" s="164" t="s">
        <v>2149</v>
      </c>
      <c r="AE742" s="164" t="s">
        <v>2149</v>
      </c>
      <c r="AG742" s="164" t="s">
        <v>94</v>
      </c>
      <c r="AI742" s="164" t="s">
        <v>83</v>
      </c>
      <c r="AJ742" s="164" t="s">
        <v>269</v>
      </c>
      <c r="AK742" s="164">
        <v>57568</v>
      </c>
      <c r="AL742" s="170">
        <v>0</v>
      </c>
      <c r="AM742" s="169">
        <f t="shared" si="26"/>
        <v>0</v>
      </c>
      <c r="AN742" s="169">
        <f t="shared" si="27"/>
        <v>0</v>
      </c>
      <c r="AO742" s="164" t="s">
        <v>69</v>
      </c>
      <c r="AP742" s="164" t="s">
        <v>69</v>
      </c>
      <c r="AQ742" s="164" t="s">
        <v>69</v>
      </c>
      <c r="AR742" s="164">
        <v>0</v>
      </c>
      <c r="AS742" s="164"/>
    </row>
    <row r="743" spans="1:45" ht="15" hidden="1" x14ac:dyDescent="0.2">
      <c r="A743" s="164" t="s">
        <v>3114</v>
      </c>
      <c r="B743" s="164">
        <v>2000</v>
      </c>
      <c r="C743" s="164" t="s">
        <v>393</v>
      </c>
      <c r="D743" s="164">
        <v>700000</v>
      </c>
      <c r="E743" s="164" t="s">
        <v>1169</v>
      </c>
      <c r="F743" s="164">
        <v>2000</v>
      </c>
      <c r="G743" s="164" t="s">
        <v>393</v>
      </c>
      <c r="H743" s="164" t="s">
        <v>83</v>
      </c>
      <c r="I743" s="164" t="s">
        <v>83</v>
      </c>
      <c r="J743" s="164" t="s">
        <v>83</v>
      </c>
      <c r="K743" s="164" t="s">
        <v>83</v>
      </c>
      <c r="L743" s="164">
        <v>57569</v>
      </c>
      <c r="M743" s="164" t="s">
        <v>2195</v>
      </c>
      <c r="O743" s="164">
        <v>-39055</v>
      </c>
      <c r="AA743" s="164">
        <v>-39055</v>
      </c>
      <c r="AB743" s="164"/>
      <c r="AC743" s="164" t="s">
        <v>2148</v>
      </c>
      <c r="AD743" s="164" t="s">
        <v>2149</v>
      </c>
      <c r="AE743" s="164" t="s">
        <v>2148</v>
      </c>
      <c r="AG743" s="164" t="s">
        <v>94</v>
      </c>
      <c r="AI743" s="164" t="s">
        <v>83</v>
      </c>
      <c r="AJ743" s="164" t="s">
        <v>269</v>
      </c>
      <c r="AK743" s="164">
        <v>57569</v>
      </c>
      <c r="AL743" s="170">
        <v>0</v>
      </c>
      <c r="AM743" s="169">
        <f t="shared" si="26"/>
        <v>0</v>
      </c>
      <c r="AN743" s="169">
        <f t="shared" si="27"/>
        <v>0</v>
      </c>
      <c r="AO743" s="164" t="s">
        <v>69</v>
      </c>
      <c r="AP743" s="164" t="s">
        <v>69</v>
      </c>
      <c r="AQ743" s="164" t="s">
        <v>69</v>
      </c>
      <c r="AR743" s="164">
        <v>0</v>
      </c>
      <c r="AS743" s="164"/>
    </row>
    <row r="744" spans="1:45" ht="15" hidden="1" x14ac:dyDescent="0.2">
      <c r="A744" s="164" t="s">
        <v>3114</v>
      </c>
      <c r="B744" s="164">
        <v>2000</v>
      </c>
      <c r="C744" s="164" t="s">
        <v>393</v>
      </c>
      <c r="D744" s="164">
        <v>700001</v>
      </c>
      <c r="E744" s="164" t="s">
        <v>1179</v>
      </c>
      <c r="F744" s="164">
        <v>2000</v>
      </c>
      <c r="G744" s="164" t="s">
        <v>393</v>
      </c>
      <c r="H744" s="164" t="s">
        <v>83</v>
      </c>
      <c r="I744" s="164" t="s">
        <v>83</v>
      </c>
      <c r="J744" s="164" t="s">
        <v>83</v>
      </c>
      <c r="K744" s="164" t="s">
        <v>83</v>
      </c>
      <c r="L744" s="164">
        <v>57570</v>
      </c>
      <c r="M744" s="164" t="s">
        <v>2196</v>
      </c>
      <c r="O744" s="164">
        <v>-71752</v>
      </c>
      <c r="AA744" s="164">
        <v>-71752</v>
      </c>
      <c r="AB744" s="164"/>
      <c r="AC744" s="164" t="s">
        <v>2148</v>
      </c>
      <c r="AD744" s="164" t="s">
        <v>2149</v>
      </c>
      <c r="AE744" s="164" t="s">
        <v>2148</v>
      </c>
      <c r="AG744" s="164" t="s">
        <v>94</v>
      </c>
      <c r="AI744" s="164" t="s">
        <v>83</v>
      </c>
      <c r="AJ744" s="164" t="s">
        <v>269</v>
      </c>
      <c r="AK744" s="164">
        <v>57570</v>
      </c>
      <c r="AL744" s="170">
        <v>0</v>
      </c>
      <c r="AM744" s="169">
        <f t="shared" si="26"/>
        <v>0</v>
      </c>
      <c r="AN744" s="169">
        <f t="shared" si="27"/>
        <v>0</v>
      </c>
      <c r="AO744" s="164" t="s">
        <v>69</v>
      </c>
      <c r="AP744" s="164" t="s">
        <v>69</v>
      </c>
      <c r="AQ744" s="164" t="s">
        <v>69</v>
      </c>
      <c r="AR744" s="164">
        <v>0</v>
      </c>
      <c r="AS744" s="164"/>
    </row>
    <row r="745" spans="1:45" ht="15" hidden="1" x14ac:dyDescent="0.2">
      <c r="A745" s="164" t="s">
        <v>3114</v>
      </c>
      <c r="B745" s="164">
        <v>2000</v>
      </c>
      <c r="C745" s="164" t="s">
        <v>393</v>
      </c>
      <c r="D745" s="164">
        <v>700011</v>
      </c>
      <c r="E745" s="164" t="s">
        <v>392</v>
      </c>
      <c r="F745" s="164">
        <v>2000</v>
      </c>
      <c r="G745" s="164" t="s">
        <v>393</v>
      </c>
      <c r="H745" s="164" t="s">
        <v>83</v>
      </c>
      <c r="I745" s="164" t="s">
        <v>83</v>
      </c>
      <c r="J745" s="164" t="s">
        <v>83</v>
      </c>
      <c r="K745" s="164" t="s">
        <v>83</v>
      </c>
      <c r="L745" s="164">
        <v>57571</v>
      </c>
      <c r="M745" s="164" t="s">
        <v>2197</v>
      </c>
      <c r="O745" s="164">
        <v>174762</v>
      </c>
      <c r="AA745" s="164">
        <v>174762</v>
      </c>
      <c r="AB745" s="164"/>
      <c r="AC745" s="164" t="s">
        <v>2148</v>
      </c>
      <c r="AD745" s="164" t="s">
        <v>2149</v>
      </c>
      <c r="AE745" s="164" t="s">
        <v>2148</v>
      </c>
      <c r="AG745" s="164" t="s">
        <v>94</v>
      </c>
      <c r="AI745" s="164" t="s">
        <v>83</v>
      </c>
      <c r="AJ745" s="164" t="s">
        <v>269</v>
      </c>
      <c r="AK745" s="164">
        <v>57571</v>
      </c>
      <c r="AL745" s="170">
        <v>0</v>
      </c>
      <c r="AM745" s="169">
        <f t="shared" si="26"/>
        <v>0</v>
      </c>
      <c r="AN745" s="169">
        <f t="shared" si="27"/>
        <v>0</v>
      </c>
      <c r="AO745" s="164" t="s">
        <v>69</v>
      </c>
      <c r="AP745" s="164" t="s">
        <v>69</v>
      </c>
      <c r="AQ745" s="164" t="s">
        <v>69</v>
      </c>
      <c r="AR745" s="164">
        <v>0</v>
      </c>
      <c r="AS745" s="164"/>
    </row>
    <row r="746" spans="1:45" ht="15" hidden="1" x14ac:dyDescent="0.2">
      <c r="A746" s="164" t="s">
        <v>3048</v>
      </c>
      <c r="B746" s="164">
        <v>1714</v>
      </c>
      <c r="C746" s="164" t="s">
        <v>3121</v>
      </c>
      <c r="D746" s="164">
        <v>700043</v>
      </c>
      <c r="E746" s="164" t="s">
        <v>1125</v>
      </c>
      <c r="F746" s="164">
        <v>171416</v>
      </c>
      <c r="G746" s="164" t="s">
        <v>1126</v>
      </c>
      <c r="H746" s="164" t="s">
        <v>83</v>
      </c>
      <c r="I746" s="164" t="s">
        <v>83</v>
      </c>
      <c r="J746" s="164" t="s">
        <v>83</v>
      </c>
      <c r="K746" s="164" t="s">
        <v>83</v>
      </c>
      <c r="L746" s="164">
        <v>57572</v>
      </c>
      <c r="M746" s="164" t="s">
        <v>2198</v>
      </c>
      <c r="O746" s="164">
        <v>33913</v>
      </c>
      <c r="AA746" s="164">
        <v>33913</v>
      </c>
      <c r="AB746" s="164"/>
      <c r="AC746" s="164" t="s">
        <v>2148</v>
      </c>
      <c r="AD746" s="164" t="s">
        <v>2149</v>
      </c>
      <c r="AE746" s="164" t="s">
        <v>2149</v>
      </c>
      <c r="AG746" s="164" t="s">
        <v>94</v>
      </c>
      <c r="AI746" s="164" t="s">
        <v>83</v>
      </c>
      <c r="AJ746" s="164" t="s">
        <v>269</v>
      </c>
      <c r="AK746" s="164">
        <v>57572</v>
      </c>
      <c r="AL746" s="170">
        <v>0</v>
      </c>
      <c r="AM746" s="169">
        <f t="shared" si="26"/>
        <v>0</v>
      </c>
      <c r="AN746" s="169">
        <f t="shared" si="27"/>
        <v>0</v>
      </c>
      <c r="AO746" s="164" t="s">
        <v>69</v>
      </c>
      <c r="AP746" s="164" t="s">
        <v>69</v>
      </c>
      <c r="AQ746" s="164" t="s">
        <v>69</v>
      </c>
      <c r="AR746" s="164">
        <v>0</v>
      </c>
      <c r="AS746" s="164"/>
    </row>
    <row r="747" spans="1:45" ht="15" hidden="1" x14ac:dyDescent="0.2">
      <c r="A747" s="164" t="s">
        <v>3049</v>
      </c>
      <c r="B747" s="164">
        <v>2115</v>
      </c>
      <c r="C747" s="164" t="s">
        <v>898</v>
      </c>
      <c r="D747" s="164">
        <v>700048</v>
      </c>
      <c r="E747" s="164" t="s">
        <v>897</v>
      </c>
      <c r="F747" s="164">
        <v>2115</v>
      </c>
      <c r="G747" s="164" t="s">
        <v>898</v>
      </c>
      <c r="H747" s="164" t="s">
        <v>83</v>
      </c>
      <c r="I747" s="164" t="s">
        <v>83</v>
      </c>
      <c r="J747" s="164" t="s">
        <v>83</v>
      </c>
      <c r="K747" s="164" t="s">
        <v>83</v>
      </c>
      <c r="L747" s="164">
        <v>57573</v>
      </c>
      <c r="M747" s="164" t="s">
        <v>2199</v>
      </c>
      <c r="O747" s="164">
        <v>11890</v>
      </c>
      <c r="AA747" s="164">
        <v>11890</v>
      </c>
      <c r="AB747" s="164"/>
      <c r="AC747" s="164" t="s">
        <v>2148</v>
      </c>
      <c r="AD747" s="164" t="s">
        <v>2149</v>
      </c>
      <c r="AE747" s="164" t="s">
        <v>2149</v>
      </c>
      <c r="AG747" s="164" t="s">
        <v>94</v>
      </c>
      <c r="AI747" s="164" t="s">
        <v>83</v>
      </c>
      <c r="AJ747" s="164" t="s">
        <v>269</v>
      </c>
      <c r="AK747" s="164">
        <v>57573</v>
      </c>
      <c r="AL747" s="170">
        <v>0</v>
      </c>
      <c r="AM747" s="169">
        <f t="shared" si="26"/>
        <v>0</v>
      </c>
      <c r="AN747" s="169">
        <f t="shared" si="27"/>
        <v>0</v>
      </c>
      <c r="AO747" s="164" t="s">
        <v>69</v>
      </c>
      <c r="AP747" s="164" t="s">
        <v>69</v>
      </c>
      <c r="AQ747" s="164" t="s">
        <v>69</v>
      </c>
      <c r="AR747" s="164">
        <v>0</v>
      </c>
      <c r="AS747" s="164"/>
    </row>
    <row r="748" spans="1:45" ht="15" hidden="1" x14ac:dyDescent="0.2">
      <c r="A748" s="164" t="s">
        <v>3114</v>
      </c>
      <c r="B748" s="164">
        <v>1317</v>
      </c>
      <c r="C748" s="164" t="s">
        <v>492</v>
      </c>
      <c r="D748" s="164">
        <v>720000</v>
      </c>
      <c r="E748" s="164" t="s">
        <v>491</v>
      </c>
      <c r="F748" s="164">
        <v>1317</v>
      </c>
      <c r="G748" s="164" t="s">
        <v>492</v>
      </c>
      <c r="H748" s="164" t="s">
        <v>83</v>
      </c>
      <c r="I748" s="164" t="s">
        <v>83</v>
      </c>
      <c r="J748" s="164" t="s">
        <v>83</v>
      </c>
      <c r="K748" s="164" t="s">
        <v>83</v>
      </c>
      <c r="L748" s="164">
        <v>57574</v>
      </c>
      <c r="M748" s="164" t="s">
        <v>2200</v>
      </c>
      <c r="O748" s="164">
        <v>20787</v>
      </c>
      <c r="AA748" s="164">
        <v>20787</v>
      </c>
      <c r="AB748" s="164"/>
      <c r="AC748" s="164" t="s">
        <v>2148</v>
      </c>
      <c r="AD748" s="164" t="s">
        <v>2149</v>
      </c>
      <c r="AE748" s="164" t="s">
        <v>2149</v>
      </c>
      <c r="AG748" s="164" t="s">
        <v>94</v>
      </c>
      <c r="AI748" s="164" t="s">
        <v>83</v>
      </c>
      <c r="AJ748" s="164" t="s">
        <v>269</v>
      </c>
      <c r="AK748" s="164">
        <v>57574</v>
      </c>
      <c r="AL748" s="170">
        <v>0</v>
      </c>
      <c r="AM748" s="169">
        <f t="shared" si="26"/>
        <v>0</v>
      </c>
      <c r="AN748" s="169">
        <f t="shared" si="27"/>
        <v>0</v>
      </c>
      <c r="AO748" s="164" t="s">
        <v>69</v>
      </c>
      <c r="AP748" s="164" t="s">
        <v>69</v>
      </c>
      <c r="AQ748" s="164" t="s">
        <v>69</v>
      </c>
      <c r="AR748" s="164">
        <v>0</v>
      </c>
      <c r="AS748" s="164"/>
    </row>
    <row r="749" spans="1:45" ht="15" hidden="1" x14ac:dyDescent="0.2">
      <c r="A749" s="164" t="s">
        <v>3063</v>
      </c>
      <c r="B749" s="164">
        <v>1515</v>
      </c>
      <c r="C749" s="164" t="s">
        <v>666</v>
      </c>
      <c r="D749" s="164">
        <v>720048</v>
      </c>
      <c r="E749" s="164" t="s">
        <v>115</v>
      </c>
      <c r="F749" s="164">
        <v>1515</v>
      </c>
      <c r="G749" s="164" t="s">
        <v>116</v>
      </c>
      <c r="H749" s="164" t="s">
        <v>83</v>
      </c>
      <c r="I749" s="164" t="s">
        <v>83</v>
      </c>
      <c r="J749" s="164" t="s">
        <v>83</v>
      </c>
      <c r="K749" s="164" t="s">
        <v>83</v>
      </c>
      <c r="L749" s="164">
        <v>57575</v>
      </c>
      <c r="M749" s="164" t="s">
        <v>2201</v>
      </c>
      <c r="O749" s="164">
        <v>-11973</v>
      </c>
      <c r="AA749" s="164">
        <v>-11973</v>
      </c>
      <c r="AB749" s="164"/>
      <c r="AC749" s="164" t="s">
        <v>2148</v>
      </c>
      <c r="AD749" s="164" t="s">
        <v>2149</v>
      </c>
      <c r="AE749" s="164" t="s">
        <v>2149</v>
      </c>
      <c r="AG749" s="164" t="s">
        <v>94</v>
      </c>
      <c r="AI749" s="164" t="s">
        <v>83</v>
      </c>
      <c r="AJ749" s="164" t="s">
        <v>269</v>
      </c>
      <c r="AK749" s="164">
        <v>57575</v>
      </c>
      <c r="AL749" s="170">
        <v>0</v>
      </c>
      <c r="AM749" s="169">
        <f t="shared" si="26"/>
        <v>0</v>
      </c>
      <c r="AN749" s="169">
        <f t="shared" si="27"/>
        <v>0</v>
      </c>
      <c r="AO749" s="164" t="s">
        <v>69</v>
      </c>
      <c r="AP749" s="164" t="s">
        <v>69</v>
      </c>
      <c r="AQ749" s="164" t="s">
        <v>69</v>
      </c>
      <c r="AR749" s="164">
        <v>0</v>
      </c>
      <c r="AS749" s="164"/>
    </row>
    <row r="750" spans="1:45" ht="15" hidden="1" x14ac:dyDescent="0.2">
      <c r="A750" s="164" t="s">
        <v>3049</v>
      </c>
      <c r="B750" s="164">
        <v>2118</v>
      </c>
      <c r="C750" s="164" t="s">
        <v>4098</v>
      </c>
      <c r="D750" s="164">
        <v>720057</v>
      </c>
      <c r="E750" s="164" t="s">
        <v>149</v>
      </c>
      <c r="F750" s="164">
        <v>2118</v>
      </c>
      <c r="G750" s="164" t="s">
        <v>1532</v>
      </c>
      <c r="H750" s="164" t="s">
        <v>83</v>
      </c>
      <c r="I750" s="164" t="s">
        <v>83</v>
      </c>
      <c r="J750" s="164" t="s">
        <v>83</v>
      </c>
      <c r="K750" s="164" t="s">
        <v>83</v>
      </c>
      <c r="L750" s="164">
        <v>57576</v>
      </c>
      <c r="M750" s="164" t="s">
        <v>2202</v>
      </c>
      <c r="O750" s="164">
        <v>96881</v>
      </c>
      <c r="AA750" s="164">
        <v>96881</v>
      </c>
      <c r="AB750" s="164"/>
      <c r="AC750" s="164" t="s">
        <v>2148</v>
      </c>
      <c r="AD750" s="164" t="s">
        <v>2149</v>
      </c>
      <c r="AE750" s="164" t="s">
        <v>2149</v>
      </c>
      <c r="AG750" s="164" t="s">
        <v>94</v>
      </c>
      <c r="AI750" s="164" t="s">
        <v>83</v>
      </c>
      <c r="AJ750" s="164" t="s">
        <v>269</v>
      </c>
      <c r="AK750" s="164">
        <v>57576</v>
      </c>
      <c r="AL750" s="170">
        <v>0</v>
      </c>
      <c r="AM750" s="169">
        <f t="shared" si="26"/>
        <v>0</v>
      </c>
      <c r="AN750" s="169">
        <f t="shared" si="27"/>
        <v>0</v>
      </c>
      <c r="AO750" s="164" t="s">
        <v>69</v>
      </c>
      <c r="AP750" s="164" t="s">
        <v>69</v>
      </c>
      <c r="AQ750" s="164" t="s">
        <v>69</v>
      </c>
      <c r="AR750" s="164">
        <v>0</v>
      </c>
      <c r="AS750" s="164"/>
    </row>
    <row r="751" spans="1:45" ht="15" hidden="1" x14ac:dyDescent="0.2">
      <c r="A751" s="164" t="s">
        <v>3057</v>
      </c>
      <c r="B751" s="164">
        <v>1101</v>
      </c>
      <c r="C751" s="164" t="s">
        <v>2108</v>
      </c>
      <c r="D751" s="164">
        <v>100000</v>
      </c>
      <c r="E751" s="164" t="s">
        <v>57</v>
      </c>
      <c r="F751" s="164">
        <v>110111</v>
      </c>
      <c r="G751" s="164" t="s">
        <v>2203</v>
      </c>
      <c r="H751" s="164" t="s">
        <v>103</v>
      </c>
      <c r="I751" s="164" t="s">
        <v>60</v>
      </c>
      <c r="J751" s="164" t="s">
        <v>104</v>
      </c>
      <c r="K751" s="164" t="s">
        <v>83</v>
      </c>
      <c r="L751" s="164">
        <v>57577</v>
      </c>
      <c r="M751" s="164" t="s">
        <v>2204</v>
      </c>
      <c r="S751" s="164">
        <v>110488</v>
      </c>
      <c r="AA751" s="164">
        <v>110488</v>
      </c>
      <c r="AB751" s="164"/>
      <c r="AC751" s="164" t="s">
        <v>2205</v>
      </c>
      <c r="AD751" s="164" t="s">
        <v>2206</v>
      </c>
      <c r="AE751" s="164" t="s">
        <v>2207</v>
      </c>
      <c r="AG751" s="164" t="s">
        <v>94</v>
      </c>
      <c r="AH751" s="164" t="s">
        <v>69</v>
      </c>
      <c r="AI751" s="164" t="s">
        <v>83</v>
      </c>
      <c r="AJ751" s="164" t="s">
        <v>269</v>
      </c>
      <c r="AK751" s="164">
        <v>57577</v>
      </c>
      <c r="AL751" s="170">
        <v>0</v>
      </c>
      <c r="AM751" s="169">
        <f t="shared" si="26"/>
        <v>0</v>
      </c>
      <c r="AN751" s="169">
        <f t="shared" si="27"/>
        <v>0</v>
      </c>
      <c r="AO751" s="164" t="s">
        <v>69</v>
      </c>
      <c r="AP751" s="164" t="s">
        <v>69</v>
      </c>
      <c r="AQ751" s="164" t="s">
        <v>69</v>
      </c>
      <c r="AR751" s="164">
        <v>0</v>
      </c>
      <c r="AS751" s="164"/>
    </row>
    <row r="752" spans="1:45" ht="15" hidden="1" x14ac:dyDescent="0.2">
      <c r="A752" s="164" t="s">
        <v>3057</v>
      </c>
      <c r="B752" s="164">
        <v>1102</v>
      </c>
      <c r="C752" s="164" t="s">
        <v>2113</v>
      </c>
      <c r="D752" s="164">
        <v>100000</v>
      </c>
      <c r="E752" s="164" t="s">
        <v>57</v>
      </c>
      <c r="F752" s="164">
        <v>110211</v>
      </c>
      <c r="G752" s="164" t="s">
        <v>2208</v>
      </c>
      <c r="H752" s="164" t="s">
        <v>103</v>
      </c>
      <c r="I752" s="164" t="s">
        <v>60</v>
      </c>
      <c r="J752" s="164" t="s">
        <v>104</v>
      </c>
      <c r="K752" s="164" t="s">
        <v>83</v>
      </c>
      <c r="L752" s="164">
        <v>57578</v>
      </c>
      <c r="M752" s="164" t="s">
        <v>2209</v>
      </c>
      <c r="S752" s="164">
        <v>89872</v>
      </c>
      <c r="AA752" s="164">
        <v>89872</v>
      </c>
      <c r="AB752" s="164"/>
      <c r="AC752" s="164" t="s">
        <v>2210</v>
      </c>
      <c r="AD752" s="164" t="s">
        <v>2206</v>
      </c>
      <c r="AE752" s="164" t="s">
        <v>2211</v>
      </c>
      <c r="AG752" s="164" t="s">
        <v>94</v>
      </c>
      <c r="AH752" s="164" t="s">
        <v>69</v>
      </c>
      <c r="AI752" s="164" t="s">
        <v>83</v>
      </c>
      <c r="AJ752" s="164" t="s">
        <v>269</v>
      </c>
      <c r="AK752" s="164">
        <v>57578</v>
      </c>
      <c r="AL752" s="170">
        <v>0</v>
      </c>
      <c r="AM752" s="169">
        <f t="shared" si="26"/>
        <v>0</v>
      </c>
      <c r="AN752" s="169">
        <f t="shared" si="27"/>
        <v>0</v>
      </c>
      <c r="AO752" s="164" t="s">
        <v>69</v>
      </c>
      <c r="AP752" s="164" t="s">
        <v>69</v>
      </c>
      <c r="AQ752" s="164" t="s">
        <v>69</v>
      </c>
      <c r="AR752" s="164">
        <v>0</v>
      </c>
      <c r="AS752" s="164"/>
    </row>
    <row r="753" spans="1:45" ht="15" hidden="1" x14ac:dyDescent="0.2">
      <c r="A753" s="164" t="s">
        <v>3057</v>
      </c>
      <c r="B753" s="164">
        <v>1103</v>
      </c>
      <c r="C753" s="164" t="s">
        <v>2115</v>
      </c>
      <c r="D753" s="164">
        <v>100000</v>
      </c>
      <c r="E753" s="164" t="s">
        <v>57</v>
      </c>
      <c r="F753" s="164">
        <v>110311</v>
      </c>
      <c r="G753" s="164" t="s">
        <v>2212</v>
      </c>
      <c r="H753" s="164" t="s">
        <v>103</v>
      </c>
      <c r="I753" s="164" t="s">
        <v>60</v>
      </c>
      <c r="J753" s="164" t="s">
        <v>104</v>
      </c>
      <c r="K753" s="164" t="s">
        <v>83</v>
      </c>
      <c r="L753" s="164">
        <v>57579</v>
      </c>
      <c r="M753" s="164" t="s">
        <v>2213</v>
      </c>
      <c r="S753" s="164">
        <v>29522</v>
      </c>
      <c r="AA753" s="164">
        <v>29522</v>
      </c>
      <c r="AB753" s="164"/>
      <c r="AC753" s="164" t="s">
        <v>2210</v>
      </c>
      <c r="AD753" s="164" t="s">
        <v>2206</v>
      </c>
      <c r="AE753" s="164" t="s">
        <v>2211</v>
      </c>
      <c r="AG753" s="164" t="s">
        <v>94</v>
      </c>
      <c r="AH753" s="164" t="s">
        <v>69</v>
      </c>
      <c r="AI753" s="164" t="s">
        <v>83</v>
      </c>
      <c r="AJ753" s="164" t="s">
        <v>269</v>
      </c>
      <c r="AK753" s="164">
        <v>57579</v>
      </c>
      <c r="AL753" s="170">
        <v>0</v>
      </c>
      <c r="AM753" s="169">
        <f t="shared" si="26"/>
        <v>0</v>
      </c>
      <c r="AN753" s="169">
        <f t="shared" si="27"/>
        <v>0</v>
      </c>
      <c r="AO753" s="164" t="s">
        <v>69</v>
      </c>
      <c r="AP753" s="164" t="s">
        <v>69</v>
      </c>
      <c r="AQ753" s="164" t="s">
        <v>69</v>
      </c>
      <c r="AR753" s="164">
        <v>0</v>
      </c>
      <c r="AS753" s="164"/>
    </row>
    <row r="754" spans="1:45" ht="15" hidden="1" x14ac:dyDescent="0.2">
      <c r="A754" s="164" t="s">
        <v>3057</v>
      </c>
      <c r="B754" s="164">
        <v>1104</v>
      </c>
      <c r="C754" s="164" t="s">
        <v>2118</v>
      </c>
      <c r="D754" s="164">
        <v>100000</v>
      </c>
      <c r="E754" s="164" t="s">
        <v>57</v>
      </c>
      <c r="F754" s="164">
        <v>110411</v>
      </c>
      <c r="G754" s="164" t="s">
        <v>2214</v>
      </c>
      <c r="H754" s="164" t="s">
        <v>103</v>
      </c>
      <c r="I754" s="164" t="s">
        <v>60</v>
      </c>
      <c r="J754" s="164" t="s">
        <v>104</v>
      </c>
      <c r="K754" s="164" t="s">
        <v>83</v>
      </c>
      <c r="L754" s="164">
        <v>57580</v>
      </c>
      <c r="M754" s="164" t="s">
        <v>2215</v>
      </c>
      <c r="S754" s="164">
        <v>117244</v>
      </c>
      <c r="AA754" s="164">
        <v>117244</v>
      </c>
      <c r="AB754" s="164"/>
      <c r="AC754" s="164" t="s">
        <v>2210</v>
      </c>
      <c r="AD754" s="164" t="s">
        <v>2206</v>
      </c>
      <c r="AE754" s="164" t="s">
        <v>2211</v>
      </c>
      <c r="AG754" s="164" t="s">
        <v>94</v>
      </c>
      <c r="AH754" s="164" t="s">
        <v>69</v>
      </c>
      <c r="AI754" s="164" t="s">
        <v>83</v>
      </c>
      <c r="AJ754" s="164" t="s">
        <v>269</v>
      </c>
      <c r="AK754" s="164">
        <v>57580</v>
      </c>
      <c r="AL754" s="170">
        <v>0</v>
      </c>
      <c r="AM754" s="169">
        <f t="shared" si="26"/>
        <v>0</v>
      </c>
      <c r="AN754" s="169">
        <f t="shared" si="27"/>
        <v>0</v>
      </c>
      <c r="AO754" s="164" t="s">
        <v>69</v>
      </c>
      <c r="AP754" s="164" t="s">
        <v>69</v>
      </c>
      <c r="AQ754" s="164" t="s">
        <v>69</v>
      </c>
      <c r="AR754" s="164">
        <v>0</v>
      </c>
      <c r="AS754" s="164"/>
    </row>
    <row r="755" spans="1:45" ht="15" hidden="1" x14ac:dyDescent="0.2">
      <c r="A755" s="164" t="s">
        <v>3057</v>
      </c>
      <c r="B755" s="164">
        <v>1105</v>
      </c>
      <c r="C755" s="164" t="s">
        <v>2120</v>
      </c>
      <c r="D755" s="164">
        <v>100000</v>
      </c>
      <c r="E755" s="164" t="s">
        <v>57</v>
      </c>
      <c r="F755" s="164">
        <v>110511</v>
      </c>
      <c r="G755" s="164" t="s">
        <v>2216</v>
      </c>
      <c r="H755" s="164" t="s">
        <v>103</v>
      </c>
      <c r="I755" s="164" t="s">
        <v>60</v>
      </c>
      <c r="J755" s="164" t="s">
        <v>104</v>
      </c>
      <c r="K755" s="164" t="s">
        <v>83</v>
      </c>
      <c r="L755" s="164">
        <v>57581</v>
      </c>
      <c r="M755" s="164" t="s">
        <v>2217</v>
      </c>
      <c r="S755" s="164">
        <v>173356</v>
      </c>
      <c r="AA755" s="164">
        <v>173356</v>
      </c>
      <c r="AB755" s="164"/>
      <c r="AC755" s="164" t="s">
        <v>2210</v>
      </c>
      <c r="AD755" s="164" t="s">
        <v>2206</v>
      </c>
      <c r="AE755" s="164" t="s">
        <v>2211</v>
      </c>
      <c r="AG755" s="164" t="s">
        <v>94</v>
      </c>
      <c r="AH755" s="164" t="s">
        <v>69</v>
      </c>
      <c r="AI755" s="164" t="s">
        <v>83</v>
      </c>
      <c r="AJ755" s="164" t="s">
        <v>269</v>
      </c>
      <c r="AK755" s="164">
        <v>57581</v>
      </c>
      <c r="AL755" s="170">
        <v>0</v>
      </c>
      <c r="AM755" s="169">
        <f t="shared" si="26"/>
        <v>0</v>
      </c>
      <c r="AN755" s="169">
        <f t="shared" si="27"/>
        <v>0</v>
      </c>
      <c r="AO755" s="164" t="s">
        <v>69</v>
      </c>
      <c r="AP755" s="164" t="s">
        <v>69</v>
      </c>
      <c r="AQ755" s="164" t="s">
        <v>69</v>
      </c>
      <c r="AR755" s="164">
        <v>0</v>
      </c>
      <c r="AS755" s="164"/>
    </row>
    <row r="756" spans="1:45" ht="15" hidden="1" x14ac:dyDescent="0.2">
      <c r="A756" s="164" t="s">
        <v>3057</v>
      </c>
      <c r="B756" s="164">
        <v>1106</v>
      </c>
      <c r="C756" s="164" t="s">
        <v>2123</v>
      </c>
      <c r="D756" s="164">
        <v>100000</v>
      </c>
      <c r="E756" s="164" t="s">
        <v>57</v>
      </c>
      <c r="F756" s="164">
        <v>110611</v>
      </c>
      <c r="G756" s="164" t="s">
        <v>2218</v>
      </c>
      <c r="H756" s="164" t="s">
        <v>103</v>
      </c>
      <c r="I756" s="164" t="s">
        <v>60</v>
      </c>
      <c r="J756" s="164" t="s">
        <v>104</v>
      </c>
      <c r="K756" s="164" t="s">
        <v>83</v>
      </c>
      <c r="L756" s="164">
        <v>57582</v>
      </c>
      <c r="M756" s="164" t="s">
        <v>2219</v>
      </c>
      <c r="S756" s="164">
        <v>41792</v>
      </c>
      <c r="AA756" s="164">
        <v>41792</v>
      </c>
      <c r="AB756" s="164"/>
      <c r="AC756" s="164" t="s">
        <v>2210</v>
      </c>
      <c r="AD756" s="164" t="s">
        <v>2206</v>
      </c>
      <c r="AE756" s="164" t="s">
        <v>2211</v>
      </c>
      <c r="AG756" s="164" t="s">
        <v>94</v>
      </c>
      <c r="AH756" s="164" t="s">
        <v>69</v>
      </c>
      <c r="AI756" s="164" t="s">
        <v>83</v>
      </c>
      <c r="AJ756" s="164" t="s">
        <v>269</v>
      </c>
      <c r="AK756" s="164">
        <v>57582</v>
      </c>
      <c r="AL756" s="170">
        <v>0</v>
      </c>
      <c r="AM756" s="169">
        <f t="shared" si="26"/>
        <v>0</v>
      </c>
      <c r="AN756" s="169">
        <f t="shared" si="27"/>
        <v>0</v>
      </c>
      <c r="AO756" s="164" t="s">
        <v>69</v>
      </c>
      <c r="AP756" s="164" t="s">
        <v>69</v>
      </c>
      <c r="AQ756" s="164" t="s">
        <v>69</v>
      </c>
      <c r="AR756" s="164">
        <v>0</v>
      </c>
      <c r="AS756" s="164"/>
    </row>
    <row r="757" spans="1:45" ht="15" hidden="1" x14ac:dyDescent="0.2">
      <c r="A757" s="164" t="s">
        <v>3057</v>
      </c>
      <c r="B757" s="164">
        <v>1107</v>
      </c>
      <c r="C757" s="164" t="s">
        <v>2125</v>
      </c>
      <c r="D757" s="164">
        <v>100000</v>
      </c>
      <c r="E757" s="164" t="s">
        <v>57</v>
      </c>
      <c r="F757" s="164">
        <v>110711</v>
      </c>
      <c r="G757" s="164" t="s">
        <v>2220</v>
      </c>
      <c r="H757" s="164" t="s">
        <v>103</v>
      </c>
      <c r="I757" s="164" t="s">
        <v>60</v>
      </c>
      <c r="J757" s="164" t="s">
        <v>104</v>
      </c>
      <c r="K757" s="164" t="s">
        <v>83</v>
      </c>
      <c r="L757" s="164">
        <v>57583</v>
      </c>
      <c r="M757" s="164" t="s">
        <v>2221</v>
      </c>
      <c r="S757" s="164">
        <v>142275</v>
      </c>
      <c r="AA757" s="164">
        <v>142275</v>
      </c>
      <c r="AB757" s="164"/>
      <c r="AC757" s="164" t="s">
        <v>2210</v>
      </c>
      <c r="AD757" s="164" t="s">
        <v>2206</v>
      </c>
      <c r="AE757" s="164" t="s">
        <v>2211</v>
      </c>
      <c r="AG757" s="164" t="s">
        <v>94</v>
      </c>
      <c r="AH757" s="164" t="s">
        <v>69</v>
      </c>
      <c r="AI757" s="164" t="s">
        <v>83</v>
      </c>
      <c r="AJ757" s="164" t="s">
        <v>269</v>
      </c>
      <c r="AK757" s="164">
        <v>57583</v>
      </c>
      <c r="AL757" s="170">
        <v>0</v>
      </c>
      <c r="AM757" s="169">
        <f t="shared" si="26"/>
        <v>0</v>
      </c>
      <c r="AN757" s="169">
        <f t="shared" si="27"/>
        <v>0</v>
      </c>
      <c r="AO757" s="164" t="s">
        <v>69</v>
      </c>
      <c r="AP757" s="164" t="s">
        <v>69</v>
      </c>
      <c r="AQ757" s="164" t="s">
        <v>69</v>
      </c>
      <c r="AR757" s="164">
        <v>0</v>
      </c>
      <c r="AS757" s="164"/>
    </row>
    <row r="758" spans="1:45" ht="15" hidden="1" x14ac:dyDescent="0.2">
      <c r="A758" s="164" t="s">
        <v>3057</v>
      </c>
      <c r="B758" s="164">
        <v>1108</v>
      </c>
      <c r="C758" s="164" t="s">
        <v>2127</v>
      </c>
      <c r="D758" s="164">
        <v>100000</v>
      </c>
      <c r="E758" s="164" t="s">
        <v>57</v>
      </c>
      <c r="F758" s="164">
        <v>110811</v>
      </c>
      <c r="G758" s="164" t="s">
        <v>2222</v>
      </c>
      <c r="H758" s="164" t="s">
        <v>103</v>
      </c>
      <c r="I758" s="164" t="s">
        <v>60</v>
      </c>
      <c r="J758" s="164" t="s">
        <v>104</v>
      </c>
      <c r="K758" s="164" t="s">
        <v>83</v>
      </c>
      <c r="L758" s="164">
        <v>57584</v>
      </c>
      <c r="M758" s="164" t="s">
        <v>2223</v>
      </c>
      <c r="S758" s="164">
        <v>243525</v>
      </c>
      <c r="AA758" s="164">
        <v>243525</v>
      </c>
      <c r="AB758" s="164"/>
      <c r="AC758" s="164" t="s">
        <v>2210</v>
      </c>
      <c r="AD758" s="164" t="s">
        <v>2206</v>
      </c>
      <c r="AE758" s="164" t="s">
        <v>2211</v>
      </c>
      <c r="AG758" s="164" t="s">
        <v>94</v>
      </c>
      <c r="AH758" s="164" t="s">
        <v>69</v>
      </c>
      <c r="AI758" s="164" t="s">
        <v>83</v>
      </c>
      <c r="AJ758" s="164" t="s">
        <v>269</v>
      </c>
      <c r="AK758" s="164">
        <v>57584</v>
      </c>
      <c r="AL758" s="170">
        <v>0</v>
      </c>
      <c r="AM758" s="169">
        <f t="shared" si="26"/>
        <v>0</v>
      </c>
      <c r="AN758" s="169">
        <f t="shared" si="27"/>
        <v>0</v>
      </c>
      <c r="AO758" s="164" t="s">
        <v>69</v>
      </c>
      <c r="AP758" s="164" t="s">
        <v>69</v>
      </c>
      <c r="AQ758" s="164" t="s">
        <v>69</v>
      </c>
      <c r="AR758" s="164">
        <v>0</v>
      </c>
      <c r="AS758" s="164"/>
    </row>
    <row r="759" spans="1:45" ht="15" hidden="1" x14ac:dyDescent="0.2">
      <c r="A759" s="164" t="s">
        <v>3057</v>
      </c>
      <c r="B759" s="164">
        <v>1109</v>
      </c>
      <c r="C759" s="164" t="s">
        <v>2129</v>
      </c>
      <c r="D759" s="164">
        <v>100000</v>
      </c>
      <c r="E759" s="164" t="s">
        <v>57</v>
      </c>
      <c r="F759" s="164">
        <v>110911</v>
      </c>
      <c r="G759" s="164" t="s">
        <v>2224</v>
      </c>
      <c r="H759" s="164" t="s">
        <v>103</v>
      </c>
      <c r="I759" s="164" t="s">
        <v>60</v>
      </c>
      <c r="J759" s="164" t="s">
        <v>104</v>
      </c>
      <c r="K759" s="164" t="s">
        <v>83</v>
      </c>
      <c r="L759" s="164">
        <v>57585</v>
      </c>
      <c r="M759" s="164" t="s">
        <v>2225</v>
      </c>
      <c r="S759" s="164">
        <v>73320</v>
      </c>
      <c r="AA759" s="164">
        <v>73320</v>
      </c>
      <c r="AB759" s="164"/>
      <c r="AC759" s="164" t="s">
        <v>2210</v>
      </c>
      <c r="AD759" s="164" t="s">
        <v>2206</v>
      </c>
      <c r="AE759" s="164" t="s">
        <v>2211</v>
      </c>
      <c r="AG759" s="164" t="s">
        <v>94</v>
      </c>
      <c r="AH759" s="164" t="s">
        <v>69</v>
      </c>
      <c r="AI759" s="164" t="s">
        <v>83</v>
      </c>
      <c r="AJ759" s="164" t="s">
        <v>269</v>
      </c>
      <c r="AK759" s="164">
        <v>57585</v>
      </c>
      <c r="AL759" s="170">
        <v>0</v>
      </c>
      <c r="AM759" s="169">
        <f t="shared" si="26"/>
        <v>0</v>
      </c>
      <c r="AN759" s="169">
        <f t="shared" si="27"/>
        <v>0</v>
      </c>
      <c r="AO759" s="164" t="s">
        <v>69</v>
      </c>
      <c r="AP759" s="164" t="s">
        <v>69</v>
      </c>
      <c r="AQ759" s="164" t="s">
        <v>69</v>
      </c>
      <c r="AR759" s="164">
        <v>0</v>
      </c>
      <c r="AS759" s="164"/>
    </row>
    <row r="760" spans="1:45" ht="15" hidden="1" x14ac:dyDescent="0.2">
      <c r="A760" s="164" t="s">
        <v>3114</v>
      </c>
      <c r="B760" s="164">
        <v>2113</v>
      </c>
      <c r="C760" s="164" t="s">
        <v>159</v>
      </c>
      <c r="D760" s="164">
        <v>100000</v>
      </c>
      <c r="E760" s="164" t="s">
        <v>57</v>
      </c>
      <c r="F760" s="164">
        <v>2113</v>
      </c>
      <c r="G760" s="164" t="s">
        <v>159</v>
      </c>
      <c r="H760" s="164" t="s">
        <v>293</v>
      </c>
      <c r="I760" s="164" t="s">
        <v>83</v>
      </c>
      <c r="J760" s="164" t="s">
        <v>61</v>
      </c>
      <c r="K760" s="164" t="s">
        <v>62</v>
      </c>
      <c r="L760" s="164">
        <v>57589</v>
      </c>
      <c r="M760" s="164" t="s">
        <v>4288</v>
      </c>
      <c r="S760" s="164">
        <v>1000000</v>
      </c>
      <c r="AA760" s="168">
        <v>1000000</v>
      </c>
      <c r="AC760" s="164" t="s">
        <v>4289</v>
      </c>
      <c r="AD760" s="164" t="s">
        <v>4290</v>
      </c>
      <c r="AE760" s="164" t="s">
        <v>4291</v>
      </c>
      <c r="AG760" s="164" t="s">
        <v>67</v>
      </c>
      <c r="AH760" s="164" t="s">
        <v>4292</v>
      </c>
      <c r="AI760" s="164" t="s">
        <v>83</v>
      </c>
      <c r="AJ760" s="164" t="s">
        <v>177</v>
      </c>
      <c r="AK760" s="164" t="e">
        <v>#N/A</v>
      </c>
      <c r="AL760" s="170">
        <v>1</v>
      </c>
      <c r="AM760" s="169">
        <f t="shared" si="26"/>
        <v>1000000</v>
      </c>
      <c r="AN760" s="169">
        <f t="shared" si="27"/>
        <v>0</v>
      </c>
      <c r="AO760" s="164" t="s">
        <v>767</v>
      </c>
      <c r="AP760" s="164" t="s">
        <v>768</v>
      </c>
      <c r="AQ760" s="164" t="s">
        <v>81</v>
      </c>
      <c r="AR760" s="164">
        <v>0</v>
      </c>
      <c r="AS760" s="164"/>
    </row>
    <row r="761" spans="1:45" ht="15" hidden="1" x14ac:dyDescent="0.2">
      <c r="A761" s="164" t="s">
        <v>3049</v>
      </c>
      <c r="B761" s="164">
        <v>2114</v>
      </c>
      <c r="C761" s="164" t="s">
        <v>88</v>
      </c>
      <c r="D761" s="164">
        <v>100000</v>
      </c>
      <c r="E761" s="164" t="s">
        <v>57</v>
      </c>
      <c r="F761" s="164">
        <v>2114</v>
      </c>
      <c r="G761" s="164" t="s">
        <v>88</v>
      </c>
      <c r="H761" s="164" t="s">
        <v>83</v>
      </c>
      <c r="I761" s="164" t="s">
        <v>83</v>
      </c>
      <c r="J761" s="164" t="s">
        <v>239</v>
      </c>
      <c r="K761" s="164" t="s">
        <v>83</v>
      </c>
      <c r="L761" s="164">
        <v>57591</v>
      </c>
      <c r="M761" s="164" t="s">
        <v>2226</v>
      </c>
      <c r="N761" s="164">
        <v>6</v>
      </c>
      <c r="O761" s="164">
        <v>203424</v>
      </c>
      <c r="P761" s="164">
        <v>4104</v>
      </c>
      <c r="Q761" s="164">
        <v>10584</v>
      </c>
      <c r="AA761" s="168">
        <v>218112</v>
      </c>
      <c r="AC761" s="164" t="s">
        <v>2227</v>
      </c>
      <c r="AD761" s="164" t="s">
        <v>242</v>
      </c>
      <c r="AE761" s="164" t="s">
        <v>2228</v>
      </c>
      <c r="AG761" s="164" t="s">
        <v>94</v>
      </c>
      <c r="AH761" s="164" t="s">
        <v>2229</v>
      </c>
      <c r="AI761" s="164" t="s">
        <v>83</v>
      </c>
      <c r="AJ761" s="164" t="s">
        <v>269</v>
      </c>
      <c r="AK761" s="164">
        <v>57591</v>
      </c>
      <c r="AL761" s="170">
        <v>0</v>
      </c>
      <c r="AM761" s="169">
        <f t="shared" si="26"/>
        <v>0</v>
      </c>
      <c r="AN761" s="169">
        <f t="shared" si="27"/>
        <v>0</v>
      </c>
      <c r="AO761" s="164">
        <v>0</v>
      </c>
      <c r="AP761" s="164">
        <v>0</v>
      </c>
      <c r="AQ761" s="164">
        <v>0</v>
      </c>
      <c r="AR761" s="164">
        <v>0</v>
      </c>
      <c r="AS761" s="164"/>
    </row>
    <row r="762" spans="1:45" ht="15" hidden="1" x14ac:dyDescent="0.2">
      <c r="A762" s="164" t="s">
        <v>3114</v>
      </c>
      <c r="B762" s="164">
        <v>1613</v>
      </c>
      <c r="C762" s="164" t="s">
        <v>546</v>
      </c>
      <c r="D762" s="164">
        <v>100000</v>
      </c>
      <c r="E762" s="164" t="s">
        <v>57</v>
      </c>
      <c r="F762" s="164">
        <v>1613</v>
      </c>
      <c r="G762" s="164" t="s">
        <v>546</v>
      </c>
      <c r="H762" s="164" t="s">
        <v>103</v>
      </c>
      <c r="I762" s="164" t="s">
        <v>83</v>
      </c>
      <c r="J762" s="164" t="s">
        <v>61</v>
      </c>
      <c r="K762" s="164" t="s">
        <v>83</v>
      </c>
      <c r="L762" s="164">
        <v>57592</v>
      </c>
      <c r="M762" s="164" t="s">
        <v>2230</v>
      </c>
      <c r="S762" s="164">
        <v>102000</v>
      </c>
      <c r="AA762" s="164">
        <v>102000</v>
      </c>
      <c r="AB762" s="164"/>
      <c r="AC762" s="164" t="s">
        <v>2231</v>
      </c>
      <c r="AD762" s="164" t="s">
        <v>2232</v>
      </c>
      <c r="AE762" s="164" t="s">
        <v>2233</v>
      </c>
      <c r="AG762" s="164" t="s">
        <v>67</v>
      </c>
      <c r="AH762" s="164" t="s">
        <v>2234</v>
      </c>
      <c r="AI762" s="164" t="s">
        <v>179</v>
      </c>
      <c r="AJ762" s="164" t="s">
        <v>269</v>
      </c>
      <c r="AK762" s="164">
        <v>57592</v>
      </c>
      <c r="AL762" s="170">
        <v>0</v>
      </c>
      <c r="AM762" s="169">
        <f t="shared" si="26"/>
        <v>0</v>
      </c>
      <c r="AN762" s="169">
        <f t="shared" si="27"/>
        <v>0</v>
      </c>
      <c r="AO762" s="164" t="s">
        <v>69</v>
      </c>
      <c r="AP762" s="164" t="s">
        <v>69</v>
      </c>
      <c r="AQ762" s="164" t="s">
        <v>69</v>
      </c>
      <c r="AR762" s="164">
        <v>0</v>
      </c>
      <c r="AS762" s="164"/>
    </row>
    <row r="763" spans="1:45" ht="15" hidden="1" x14ac:dyDescent="0.2">
      <c r="A763" s="164" t="s">
        <v>3048</v>
      </c>
      <c r="B763" s="164">
        <v>1714</v>
      </c>
      <c r="C763" s="164" t="s">
        <v>3121</v>
      </c>
      <c r="D763" s="164">
        <v>100000</v>
      </c>
      <c r="E763" s="164" t="s">
        <v>57</v>
      </c>
      <c r="F763" s="164">
        <v>171414</v>
      </c>
      <c r="G763" s="164" t="s">
        <v>1248</v>
      </c>
      <c r="H763" s="164" t="s">
        <v>83</v>
      </c>
      <c r="I763" s="164" t="s">
        <v>83</v>
      </c>
      <c r="J763" s="164" t="s">
        <v>134</v>
      </c>
      <c r="K763" s="164" t="s">
        <v>83</v>
      </c>
      <c r="L763" s="164">
        <v>57594</v>
      </c>
      <c r="M763" s="164" t="s">
        <v>2235</v>
      </c>
      <c r="AB763" s="167">
        <v>-5000000</v>
      </c>
      <c r="AC763" s="164" t="s">
        <v>2236</v>
      </c>
      <c r="AD763" s="164" t="s">
        <v>2237</v>
      </c>
      <c r="AE763" s="164" t="s">
        <v>2236</v>
      </c>
      <c r="AG763" s="164" t="s">
        <v>94</v>
      </c>
      <c r="AH763" s="164" t="s">
        <v>1276</v>
      </c>
      <c r="AI763" s="164" t="s">
        <v>83</v>
      </c>
      <c r="AJ763" s="164" t="s">
        <v>269</v>
      </c>
      <c r="AK763" s="164">
        <v>57594</v>
      </c>
      <c r="AL763" s="170">
        <v>0</v>
      </c>
      <c r="AM763" s="169">
        <f t="shared" si="26"/>
        <v>0</v>
      </c>
      <c r="AN763" s="169">
        <f t="shared" si="27"/>
        <v>0</v>
      </c>
      <c r="AO763" s="164">
        <v>0</v>
      </c>
      <c r="AP763" s="164">
        <v>0</v>
      </c>
      <c r="AQ763" s="164">
        <v>0</v>
      </c>
      <c r="AR763" s="164">
        <v>0</v>
      </c>
      <c r="AS763" s="164"/>
    </row>
    <row r="764" spans="1:45" ht="15" hidden="1" x14ac:dyDescent="0.2">
      <c r="A764" s="164" t="s">
        <v>232</v>
      </c>
      <c r="B764" s="164">
        <v>1914</v>
      </c>
      <c r="C764" s="164" t="s">
        <v>318</v>
      </c>
      <c r="D764" s="164">
        <v>100000</v>
      </c>
      <c r="E764" s="164" t="s">
        <v>57</v>
      </c>
      <c r="F764" s="164">
        <v>1914</v>
      </c>
      <c r="G764" s="164" t="s">
        <v>318</v>
      </c>
      <c r="H764" s="164" t="s">
        <v>83</v>
      </c>
      <c r="I764" s="164" t="s">
        <v>83</v>
      </c>
      <c r="J764" s="164" t="s">
        <v>83</v>
      </c>
      <c r="K764" s="164" t="s">
        <v>83</v>
      </c>
      <c r="L764" s="164">
        <v>57595</v>
      </c>
      <c r="M764" s="164" t="s">
        <v>4293</v>
      </c>
      <c r="O764" s="164">
        <v>-1770250</v>
      </c>
      <c r="AA764" s="168">
        <v>-1770250</v>
      </c>
      <c r="AC764" s="164" t="s">
        <v>4294</v>
      </c>
      <c r="AD764" s="164" t="s">
        <v>4295</v>
      </c>
      <c r="AE764" s="164" t="s">
        <v>4295</v>
      </c>
      <c r="AG764" s="164" t="s">
        <v>94</v>
      </c>
      <c r="AH764" s="164" t="s">
        <v>69</v>
      </c>
      <c r="AI764" s="164" t="s">
        <v>83</v>
      </c>
      <c r="AJ764" s="164" t="s">
        <v>177</v>
      </c>
      <c r="AK764" s="164" t="e">
        <v>#N/A</v>
      </c>
      <c r="AL764" s="170">
        <v>0</v>
      </c>
      <c r="AM764" s="169">
        <f t="shared" si="26"/>
        <v>0</v>
      </c>
      <c r="AN764" s="169">
        <f t="shared" si="27"/>
        <v>0</v>
      </c>
      <c r="AO764" s="164" t="s">
        <v>69</v>
      </c>
      <c r="AP764" s="164" t="s">
        <v>69</v>
      </c>
      <c r="AQ764" s="164" t="s">
        <v>69</v>
      </c>
      <c r="AR764" s="164">
        <v>0</v>
      </c>
      <c r="AS764" s="164"/>
    </row>
    <row r="765" spans="1:45" ht="15" hidden="1" x14ac:dyDescent="0.2">
      <c r="A765" s="164" t="s">
        <v>3063</v>
      </c>
      <c r="B765" s="164">
        <v>9913</v>
      </c>
      <c r="C765" s="164" t="s">
        <v>4099</v>
      </c>
      <c r="D765" s="164">
        <v>200638</v>
      </c>
      <c r="E765" s="164" t="s">
        <v>1552</v>
      </c>
      <c r="F765" s="164">
        <v>9913</v>
      </c>
      <c r="G765" s="164" t="s">
        <v>1553</v>
      </c>
      <c r="H765" s="164" t="s">
        <v>83</v>
      </c>
      <c r="I765" s="164" t="s">
        <v>83</v>
      </c>
      <c r="J765" s="164" t="s">
        <v>61</v>
      </c>
      <c r="K765" s="164" t="s">
        <v>83</v>
      </c>
      <c r="L765" s="164">
        <v>57596</v>
      </c>
      <c r="M765" s="164" t="s">
        <v>2238</v>
      </c>
      <c r="Y765" s="164">
        <v>78751</v>
      </c>
      <c r="AA765" s="164">
        <v>78751</v>
      </c>
      <c r="AB765" s="165"/>
      <c r="AC765" s="164" t="s">
        <v>2239</v>
      </c>
      <c r="AD765" s="164" t="s">
        <v>1556</v>
      </c>
      <c r="AE765" s="164" t="s">
        <v>2240</v>
      </c>
      <c r="AG765" s="164" t="s">
        <v>94</v>
      </c>
      <c r="AH765" s="164" t="s">
        <v>69</v>
      </c>
      <c r="AI765" s="164" t="s">
        <v>83</v>
      </c>
      <c r="AJ765" s="164" t="s">
        <v>269</v>
      </c>
      <c r="AK765" s="164">
        <v>57596</v>
      </c>
      <c r="AL765" s="170">
        <v>0</v>
      </c>
      <c r="AM765" s="169">
        <f t="shared" si="26"/>
        <v>0</v>
      </c>
      <c r="AN765" s="169">
        <f t="shared" si="27"/>
        <v>0</v>
      </c>
      <c r="AO765" s="164" t="s">
        <v>69</v>
      </c>
      <c r="AP765" s="164" t="s">
        <v>69</v>
      </c>
      <c r="AQ765" s="164" t="s">
        <v>69</v>
      </c>
      <c r="AR765" s="164">
        <v>0</v>
      </c>
      <c r="AS765" s="164"/>
    </row>
    <row r="766" spans="1:45" ht="15" hidden="1" x14ac:dyDescent="0.2">
      <c r="A766" s="164" t="s">
        <v>3063</v>
      </c>
      <c r="B766" s="164">
        <v>9913</v>
      </c>
      <c r="C766" s="164" t="s">
        <v>4099</v>
      </c>
      <c r="D766" s="164">
        <v>200228</v>
      </c>
      <c r="E766" s="164" t="s">
        <v>1625</v>
      </c>
      <c r="F766" s="164">
        <v>9913</v>
      </c>
      <c r="G766" s="164" t="s">
        <v>1553</v>
      </c>
      <c r="H766" s="164" t="s">
        <v>83</v>
      </c>
      <c r="I766" s="164" t="s">
        <v>83</v>
      </c>
      <c r="J766" s="164" t="s">
        <v>89</v>
      </c>
      <c r="K766" s="164" t="s">
        <v>83</v>
      </c>
      <c r="L766" s="164">
        <v>57597</v>
      </c>
      <c r="M766" s="164" t="s">
        <v>2241</v>
      </c>
      <c r="AB766" s="167">
        <v>2300</v>
      </c>
      <c r="AC766" s="164" t="s">
        <v>2242</v>
      </c>
      <c r="AD766" s="164" t="s">
        <v>4296</v>
      </c>
      <c r="AE766" s="164" t="s">
        <v>2243</v>
      </c>
      <c r="AG766" s="164" t="s">
        <v>94</v>
      </c>
      <c r="AH766" s="164" t="s">
        <v>69</v>
      </c>
      <c r="AI766" s="164" t="s">
        <v>83</v>
      </c>
      <c r="AJ766" s="164" t="s">
        <v>269</v>
      </c>
      <c r="AK766" s="164">
        <v>57597</v>
      </c>
      <c r="AL766" s="170">
        <v>0</v>
      </c>
      <c r="AM766" s="169">
        <f t="shared" si="26"/>
        <v>0</v>
      </c>
      <c r="AN766" s="169">
        <f t="shared" si="27"/>
        <v>0</v>
      </c>
      <c r="AO766" s="164">
        <v>0</v>
      </c>
      <c r="AP766" s="164">
        <v>0</v>
      </c>
      <c r="AQ766" s="164">
        <v>0</v>
      </c>
      <c r="AR766" s="164">
        <v>0</v>
      </c>
      <c r="AS766" s="164"/>
    </row>
    <row r="767" spans="1:45" ht="15" hidden="1" x14ac:dyDescent="0.2">
      <c r="A767" s="164" t="s">
        <v>3063</v>
      </c>
      <c r="B767" s="164">
        <v>9913</v>
      </c>
      <c r="C767" s="164" t="s">
        <v>4099</v>
      </c>
      <c r="D767" s="164">
        <v>200228</v>
      </c>
      <c r="E767" s="164" t="s">
        <v>1625</v>
      </c>
      <c r="F767" s="164">
        <v>9913</v>
      </c>
      <c r="G767" s="164" t="s">
        <v>1553</v>
      </c>
      <c r="H767" s="164" t="s">
        <v>83</v>
      </c>
      <c r="I767" s="164" t="s">
        <v>83</v>
      </c>
      <c r="J767" s="164" t="s">
        <v>61</v>
      </c>
      <c r="K767" s="164" t="s">
        <v>83</v>
      </c>
      <c r="L767" s="164">
        <v>57598</v>
      </c>
      <c r="M767" s="164" t="s">
        <v>2244</v>
      </c>
      <c r="S767" s="164">
        <v>2300</v>
      </c>
      <c r="Y767" s="164">
        <v>0</v>
      </c>
      <c r="AA767" s="164">
        <v>2300</v>
      </c>
      <c r="AB767" s="164"/>
      <c r="AC767" s="164" t="s">
        <v>2245</v>
      </c>
      <c r="AD767" s="164" t="s">
        <v>2049</v>
      </c>
      <c r="AE767" s="164" t="s">
        <v>2246</v>
      </c>
      <c r="AG767" s="164" t="s">
        <v>94</v>
      </c>
      <c r="AH767" s="164" t="s">
        <v>69</v>
      </c>
      <c r="AI767" s="164" t="s">
        <v>83</v>
      </c>
      <c r="AJ767" s="164" t="s">
        <v>269</v>
      </c>
      <c r="AK767" s="164">
        <v>57598</v>
      </c>
      <c r="AL767" s="170">
        <v>0</v>
      </c>
      <c r="AM767" s="169">
        <f t="shared" si="26"/>
        <v>0</v>
      </c>
      <c r="AN767" s="169">
        <f t="shared" si="27"/>
        <v>0</v>
      </c>
      <c r="AO767" s="164" t="s">
        <v>69</v>
      </c>
      <c r="AP767" s="164" t="s">
        <v>69</v>
      </c>
      <c r="AQ767" s="164" t="s">
        <v>69</v>
      </c>
      <c r="AR767" s="164">
        <v>0</v>
      </c>
      <c r="AS767" s="164"/>
    </row>
    <row r="768" spans="1:45" ht="15" hidden="1" x14ac:dyDescent="0.2">
      <c r="A768" s="164" t="s">
        <v>3063</v>
      </c>
      <c r="B768" s="164">
        <v>9913</v>
      </c>
      <c r="C768" s="164" t="s">
        <v>4099</v>
      </c>
      <c r="D768" s="164">
        <v>200219</v>
      </c>
      <c r="E768" s="164" t="s">
        <v>1620</v>
      </c>
      <c r="F768" s="164">
        <v>9913</v>
      </c>
      <c r="G768" s="164" t="s">
        <v>1553</v>
      </c>
      <c r="H768" s="164" t="s">
        <v>83</v>
      </c>
      <c r="I768" s="164" t="s">
        <v>83</v>
      </c>
      <c r="J768" s="164" t="s">
        <v>61</v>
      </c>
      <c r="K768" s="164" t="s">
        <v>83</v>
      </c>
      <c r="L768" s="164">
        <v>57599</v>
      </c>
      <c r="M768" s="164" t="s">
        <v>2247</v>
      </c>
      <c r="S768" s="164">
        <v>132046</v>
      </c>
      <c r="AA768" s="164">
        <v>132046</v>
      </c>
      <c r="AB768" s="165"/>
      <c r="AC768" s="164" t="s">
        <v>2248</v>
      </c>
      <c r="AD768" s="164" t="s">
        <v>1623</v>
      </c>
      <c r="AE768" s="164" t="s">
        <v>1624</v>
      </c>
      <c r="AG768" s="164" t="s">
        <v>94</v>
      </c>
      <c r="AH768" s="164" t="s">
        <v>69</v>
      </c>
      <c r="AI768" s="164" t="s">
        <v>83</v>
      </c>
      <c r="AJ768" s="164" t="s">
        <v>269</v>
      </c>
      <c r="AK768" s="164">
        <v>57599</v>
      </c>
      <c r="AL768" s="170">
        <v>0</v>
      </c>
      <c r="AM768" s="169">
        <f t="shared" si="26"/>
        <v>0</v>
      </c>
      <c r="AN768" s="169">
        <f t="shared" si="27"/>
        <v>0</v>
      </c>
      <c r="AO768" s="164" t="s">
        <v>69</v>
      </c>
      <c r="AP768" s="164" t="s">
        <v>69</v>
      </c>
      <c r="AQ768" s="164" t="s">
        <v>69</v>
      </c>
      <c r="AR768" s="164">
        <v>0</v>
      </c>
      <c r="AS768" s="164"/>
    </row>
    <row r="769" spans="1:46" ht="15" hidden="1" x14ac:dyDescent="0.2">
      <c r="A769" s="164" t="s">
        <v>3063</v>
      </c>
      <c r="B769" s="164">
        <v>1414</v>
      </c>
      <c r="C769" s="164" t="s">
        <v>97</v>
      </c>
      <c r="D769" s="164">
        <v>200205</v>
      </c>
      <c r="E769" s="164" t="s">
        <v>96</v>
      </c>
      <c r="F769" s="164">
        <v>1414</v>
      </c>
      <c r="G769" s="164" t="s">
        <v>97</v>
      </c>
      <c r="H769" s="164" t="s">
        <v>83</v>
      </c>
      <c r="I769" s="164" t="s">
        <v>60</v>
      </c>
      <c r="J769" s="164" t="s">
        <v>61</v>
      </c>
      <c r="K769" s="164" t="s">
        <v>83</v>
      </c>
      <c r="L769" s="164">
        <v>57605</v>
      </c>
      <c r="M769" s="164" t="s">
        <v>2249</v>
      </c>
      <c r="S769" s="164">
        <v>500000</v>
      </c>
      <c r="AA769" s="164">
        <v>500000</v>
      </c>
      <c r="AB769" s="164"/>
      <c r="AC769" s="164" t="s">
        <v>2250</v>
      </c>
      <c r="AD769" s="164" t="s">
        <v>2251</v>
      </c>
      <c r="AE769" s="164" t="s">
        <v>2252</v>
      </c>
      <c r="AG769" s="164" t="s">
        <v>67</v>
      </c>
      <c r="AH769" s="164" t="s">
        <v>2253</v>
      </c>
      <c r="AI769" s="164" t="s">
        <v>179</v>
      </c>
      <c r="AJ769" s="164" t="s">
        <v>269</v>
      </c>
      <c r="AK769" s="164">
        <v>57605</v>
      </c>
      <c r="AL769" s="170">
        <v>0</v>
      </c>
      <c r="AM769" s="169">
        <f t="shared" si="26"/>
        <v>0</v>
      </c>
      <c r="AN769" s="169">
        <f t="shared" si="27"/>
        <v>0</v>
      </c>
      <c r="AO769" s="164" t="s">
        <v>69</v>
      </c>
      <c r="AP769" s="164" t="s">
        <v>69</v>
      </c>
      <c r="AQ769" s="164" t="s">
        <v>69</v>
      </c>
      <c r="AR769" s="164">
        <v>0</v>
      </c>
      <c r="AS769" s="164"/>
    </row>
    <row r="770" spans="1:46" ht="15" hidden="1" x14ac:dyDescent="0.2">
      <c r="A770" s="164" t="s">
        <v>3063</v>
      </c>
      <c r="B770" s="164">
        <v>9911</v>
      </c>
      <c r="C770" s="164" t="s">
        <v>82</v>
      </c>
      <c r="D770" s="164">
        <v>100000</v>
      </c>
      <c r="E770" s="164" t="s">
        <v>57</v>
      </c>
      <c r="F770" s="164">
        <v>9911</v>
      </c>
      <c r="G770" s="164" t="s">
        <v>82</v>
      </c>
      <c r="H770" s="164" t="s">
        <v>83</v>
      </c>
      <c r="I770" s="164" t="s">
        <v>83</v>
      </c>
      <c r="J770" s="164" t="s">
        <v>134</v>
      </c>
      <c r="K770" s="164" t="s">
        <v>83</v>
      </c>
      <c r="L770" s="164">
        <v>57612</v>
      </c>
      <c r="M770" s="164" t="s">
        <v>2254</v>
      </c>
      <c r="AB770" s="167">
        <v>-934063</v>
      </c>
      <c r="AC770" s="164" t="s">
        <v>2255</v>
      </c>
      <c r="AD770" s="164" t="s">
        <v>69</v>
      </c>
      <c r="AE770" s="164" t="s">
        <v>69</v>
      </c>
      <c r="AG770" s="164" t="s">
        <v>94</v>
      </c>
      <c r="AH770" s="164" t="s">
        <v>69</v>
      </c>
      <c r="AI770" s="164" t="s">
        <v>83</v>
      </c>
      <c r="AJ770" s="164" t="s">
        <v>269</v>
      </c>
      <c r="AK770" s="164">
        <v>57612</v>
      </c>
      <c r="AL770" s="170">
        <v>0</v>
      </c>
      <c r="AM770" s="169">
        <f t="shared" si="26"/>
        <v>0</v>
      </c>
      <c r="AN770" s="169">
        <f t="shared" si="27"/>
        <v>0</v>
      </c>
      <c r="AO770" s="164">
        <v>0</v>
      </c>
      <c r="AP770" s="164">
        <v>0</v>
      </c>
      <c r="AQ770" s="164">
        <v>0</v>
      </c>
      <c r="AR770" s="164">
        <v>0</v>
      </c>
      <c r="AS770" s="164"/>
    </row>
    <row r="771" spans="1:46" ht="15" hidden="1" x14ac:dyDescent="0.2">
      <c r="A771" s="164" t="s">
        <v>3063</v>
      </c>
      <c r="B771" s="164">
        <v>9911</v>
      </c>
      <c r="C771" s="164" t="s">
        <v>82</v>
      </c>
      <c r="D771" s="164">
        <v>100000</v>
      </c>
      <c r="E771" s="164" t="s">
        <v>57</v>
      </c>
      <c r="F771" s="164">
        <v>9911</v>
      </c>
      <c r="G771" s="164" t="s">
        <v>82</v>
      </c>
      <c r="H771" s="164" t="s">
        <v>83</v>
      </c>
      <c r="I771" s="164" t="s">
        <v>83</v>
      </c>
      <c r="J771" s="164" t="s">
        <v>134</v>
      </c>
      <c r="K771" s="164" t="s">
        <v>83</v>
      </c>
      <c r="L771" s="164">
        <v>57613</v>
      </c>
      <c r="M771" s="164" t="s">
        <v>2256</v>
      </c>
      <c r="AB771" s="167">
        <v>-2479698</v>
      </c>
      <c r="AC771" s="164" t="s">
        <v>2257</v>
      </c>
      <c r="AD771" s="164" t="s">
        <v>69</v>
      </c>
      <c r="AE771" s="164" t="s">
        <v>69</v>
      </c>
      <c r="AG771" s="164" t="s">
        <v>94</v>
      </c>
      <c r="AH771" s="164" t="s">
        <v>69</v>
      </c>
      <c r="AI771" s="164" t="s">
        <v>83</v>
      </c>
      <c r="AJ771" s="164" t="s">
        <v>269</v>
      </c>
      <c r="AK771" s="164">
        <v>57613</v>
      </c>
      <c r="AL771" s="170">
        <v>0</v>
      </c>
      <c r="AM771" s="169">
        <f t="shared" ref="AM771:AM834" si="28">AA771*AL771</f>
        <v>0</v>
      </c>
      <c r="AN771" s="169">
        <f t="shared" ref="AN771:AN834" si="29">AB771*AL771</f>
        <v>0</v>
      </c>
      <c r="AO771" s="164">
        <v>0</v>
      </c>
      <c r="AP771" s="164">
        <v>0</v>
      </c>
      <c r="AQ771" s="164">
        <v>0</v>
      </c>
      <c r="AR771" s="164">
        <v>0</v>
      </c>
      <c r="AS771" s="164"/>
    </row>
    <row r="772" spans="1:46" ht="15" hidden="1" x14ac:dyDescent="0.2">
      <c r="A772" s="164" t="s">
        <v>3063</v>
      </c>
      <c r="B772" s="164">
        <v>9911</v>
      </c>
      <c r="C772" s="164" t="s">
        <v>82</v>
      </c>
      <c r="D772" s="164">
        <v>100000</v>
      </c>
      <c r="E772" s="164" t="s">
        <v>57</v>
      </c>
      <c r="F772" s="164">
        <v>9911</v>
      </c>
      <c r="G772" s="164" t="s">
        <v>82</v>
      </c>
      <c r="H772" s="164" t="s">
        <v>83</v>
      </c>
      <c r="I772" s="164" t="s">
        <v>83</v>
      </c>
      <c r="J772" s="164" t="s">
        <v>89</v>
      </c>
      <c r="K772" s="164" t="s">
        <v>83</v>
      </c>
      <c r="L772" s="164">
        <v>57614</v>
      </c>
      <c r="M772" s="164" t="s">
        <v>2258</v>
      </c>
      <c r="AB772" s="167">
        <v>12905137</v>
      </c>
      <c r="AC772" s="164" t="s">
        <v>2259</v>
      </c>
      <c r="AD772" s="164" t="s">
        <v>69</v>
      </c>
      <c r="AE772" s="164" t="s">
        <v>69</v>
      </c>
      <c r="AG772" s="164" t="s">
        <v>94</v>
      </c>
      <c r="AH772" s="164" t="s">
        <v>69</v>
      </c>
      <c r="AI772" s="164" t="s">
        <v>83</v>
      </c>
      <c r="AJ772" s="164" t="s">
        <v>269</v>
      </c>
      <c r="AK772" s="164">
        <v>57614</v>
      </c>
      <c r="AL772" s="170">
        <v>0</v>
      </c>
      <c r="AM772" s="169">
        <f t="shared" si="28"/>
        <v>0</v>
      </c>
      <c r="AN772" s="169">
        <f t="shared" si="29"/>
        <v>0</v>
      </c>
      <c r="AO772" s="164">
        <v>0</v>
      </c>
      <c r="AP772" s="164">
        <v>0</v>
      </c>
      <c r="AQ772" s="164">
        <v>0</v>
      </c>
      <c r="AR772" s="164">
        <v>0</v>
      </c>
      <c r="AS772" s="164"/>
    </row>
    <row r="773" spans="1:46" ht="15" hidden="1" x14ac:dyDescent="0.2">
      <c r="A773" s="164" t="s">
        <v>3049</v>
      </c>
      <c r="B773" s="164">
        <v>1621</v>
      </c>
      <c r="C773" s="164" t="s">
        <v>432</v>
      </c>
      <c r="D773" s="164">
        <v>100015</v>
      </c>
      <c r="E773" s="164" t="s">
        <v>1857</v>
      </c>
      <c r="F773" s="164">
        <v>1621</v>
      </c>
      <c r="G773" s="164" t="s">
        <v>432</v>
      </c>
      <c r="H773" s="164" t="s">
        <v>103</v>
      </c>
      <c r="I773" s="164" t="s">
        <v>83</v>
      </c>
      <c r="J773" s="164" t="s">
        <v>89</v>
      </c>
      <c r="K773" s="164" t="s">
        <v>62</v>
      </c>
      <c r="L773" s="164">
        <v>57615</v>
      </c>
      <c r="M773" s="164" t="s">
        <v>2260</v>
      </c>
      <c r="AB773" s="167">
        <v>1290514</v>
      </c>
      <c r="AC773" s="164" t="s">
        <v>1930</v>
      </c>
      <c r="AD773" s="164" t="s">
        <v>1860</v>
      </c>
      <c r="AE773" s="164" t="s">
        <v>1861</v>
      </c>
      <c r="AG773" s="164" t="s">
        <v>67</v>
      </c>
      <c r="AH773" s="164" t="s">
        <v>1931</v>
      </c>
      <c r="AI773" s="164" t="s">
        <v>83</v>
      </c>
      <c r="AJ773" s="164" t="s">
        <v>269</v>
      </c>
      <c r="AK773" s="164">
        <v>57615</v>
      </c>
      <c r="AL773" s="170">
        <v>0</v>
      </c>
      <c r="AM773" s="169">
        <f t="shared" si="28"/>
        <v>0</v>
      </c>
      <c r="AN773" s="169">
        <f t="shared" si="29"/>
        <v>0</v>
      </c>
      <c r="AO773" s="164">
        <v>0</v>
      </c>
      <c r="AP773" s="164">
        <v>0</v>
      </c>
      <c r="AQ773" s="164">
        <v>0</v>
      </c>
      <c r="AR773" s="164">
        <v>0</v>
      </c>
      <c r="AS773" s="164"/>
      <c r="AT773" s="164">
        <v>5</v>
      </c>
    </row>
    <row r="774" spans="1:46" ht="15" hidden="1" x14ac:dyDescent="0.2">
      <c r="A774" s="164" t="s">
        <v>3233</v>
      </c>
      <c r="B774" s="164">
        <v>1319</v>
      </c>
      <c r="C774" s="164" t="s">
        <v>2262</v>
      </c>
      <c r="D774" s="164">
        <v>720041</v>
      </c>
      <c r="E774" s="164" t="s">
        <v>2261</v>
      </c>
      <c r="F774" s="164">
        <v>1319</v>
      </c>
      <c r="G774" s="164" t="s">
        <v>2262</v>
      </c>
      <c r="H774" s="164" t="s">
        <v>238</v>
      </c>
      <c r="I774" s="164" t="s">
        <v>60</v>
      </c>
      <c r="J774" s="164" t="s">
        <v>61</v>
      </c>
      <c r="K774" s="164" t="s">
        <v>83</v>
      </c>
      <c r="L774" s="164">
        <v>57616</v>
      </c>
      <c r="M774" s="164" t="s">
        <v>2263</v>
      </c>
      <c r="N774" s="164">
        <v>0.5</v>
      </c>
      <c r="O774" s="164">
        <v>29119</v>
      </c>
      <c r="P774" s="164">
        <v>7843</v>
      </c>
      <c r="Q774" s="164">
        <v>4586</v>
      </c>
      <c r="AA774" s="164">
        <v>41548</v>
      </c>
      <c r="AB774" s="164"/>
      <c r="AC774" s="164" t="s">
        <v>2264</v>
      </c>
      <c r="AD774" s="164" t="s">
        <v>2265</v>
      </c>
      <c r="AE774" s="164" t="s">
        <v>2266</v>
      </c>
      <c r="AG774" s="164" t="s">
        <v>67</v>
      </c>
      <c r="AI774" s="164" t="s">
        <v>70</v>
      </c>
      <c r="AJ774" s="164" t="s">
        <v>269</v>
      </c>
      <c r="AK774" s="164">
        <v>57616</v>
      </c>
      <c r="AL774" s="170">
        <v>0</v>
      </c>
      <c r="AM774" s="169">
        <f t="shared" si="28"/>
        <v>0</v>
      </c>
      <c r="AN774" s="169">
        <f t="shared" si="29"/>
        <v>0</v>
      </c>
      <c r="AO774" s="164" t="s">
        <v>69</v>
      </c>
      <c r="AP774" s="164" t="s">
        <v>69</v>
      </c>
      <c r="AQ774" s="164" t="s">
        <v>69</v>
      </c>
      <c r="AR774" s="164">
        <v>0</v>
      </c>
      <c r="AS774" s="164"/>
    </row>
    <row r="775" spans="1:46" ht="15" hidden="1" x14ac:dyDescent="0.2">
      <c r="A775" s="164" t="s">
        <v>3048</v>
      </c>
      <c r="B775" s="164">
        <v>1714</v>
      </c>
      <c r="C775" s="164" t="s">
        <v>3121</v>
      </c>
      <c r="D775" s="164">
        <v>200109</v>
      </c>
      <c r="E775" s="164" t="s">
        <v>1670</v>
      </c>
      <c r="F775" s="164">
        <v>171418</v>
      </c>
      <c r="G775" s="164" t="s">
        <v>1671</v>
      </c>
      <c r="L775" s="164">
        <v>57617</v>
      </c>
      <c r="M775" s="164" t="s">
        <v>2267</v>
      </c>
      <c r="AA775" s="164"/>
      <c r="AB775" s="164">
        <v>2867808</v>
      </c>
      <c r="AC775" s="164" t="s">
        <v>2268</v>
      </c>
      <c r="AD775" s="164" t="s">
        <v>4297</v>
      </c>
      <c r="AE775" s="164" t="s">
        <v>2269</v>
      </c>
      <c r="AJ775" s="164" t="s">
        <v>269</v>
      </c>
      <c r="AK775" s="164">
        <v>57617</v>
      </c>
      <c r="AL775" s="170">
        <v>0</v>
      </c>
      <c r="AM775" s="169">
        <f t="shared" si="28"/>
        <v>0</v>
      </c>
      <c r="AN775" s="169">
        <f t="shared" si="29"/>
        <v>0</v>
      </c>
      <c r="AO775" s="164" t="s">
        <v>69</v>
      </c>
      <c r="AP775" s="164" t="s">
        <v>69</v>
      </c>
      <c r="AQ775" s="164" t="s">
        <v>69</v>
      </c>
      <c r="AR775" s="164">
        <v>0</v>
      </c>
      <c r="AS775" s="164"/>
    </row>
    <row r="776" spans="1:46" ht="15" hidden="1" x14ac:dyDescent="0.2">
      <c r="A776" s="164" t="s">
        <v>3048</v>
      </c>
      <c r="B776" s="164">
        <v>1714</v>
      </c>
      <c r="C776" s="164" t="s">
        <v>3121</v>
      </c>
      <c r="D776" s="164">
        <v>200111</v>
      </c>
      <c r="E776" s="164" t="s">
        <v>1434</v>
      </c>
      <c r="F776" s="164">
        <v>171417</v>
      </c>
      <c r="G776" s="164" t="s">
        <v>1435</v>
      </c>
      <c r="L776" s="164">
        <v>57618</v>
      </c>
      <c r="M776" s="164" t="s">
        <v>2270</v>
      </c>
      <c r="AA776" s="164"/>
      <c r="AB776" s="164">
        <v>1433904</v>
      </c>
      <c r="AC776" s="164" t="s">
        <v>2268</v>
      </c>
      <c r="AD776" s="164" t="s">
        <v>4298</v>
      </c>
      <c r="AE776" s="164" t="s">
        <v>2271</v>
      </c>
      <c r="AJ776" s="164" t="s">
        <v>269</v>
      </c>
      <c r="AK776" s="164">
        <v>57618</v>
      </c>
      <c r="AL776" s="170">
        <v>0</v>
      </c>
      <c r="AM776" s="169">
        <f t="shared" si="28"/>
        <v>0</v>
      </c>
      <c r="AN776" s="169">
        <f t="shared" si="29"/>
        <v>0</v>
      </c>
      <c r="AO776" s="164" t="s">
        <v>69</v>
      </c>
      <c r="AP776" s="164" t="s">
        <v>69</v>
      </c>
      <c r="AQ776" s="164" t="s">
        <v>69</v>
      </c>
      <c r="AR776" s="164">
        <v>0</v>
      </c>
      <c r="AS776" s="164"/>
    </row>
    <row r="777" spans="1:46" ht="15" hidden="1" x14ac:dyDescent="0.2">
      <c r="A777" s="164" t="s">
        <v>3063</v>
      </c>
      <c r="B777" s="164">
        <v>9911</v>
      </c>
      <c r="C777" s="164" t="s">
        <v>82</v>
      </c>
      <c r="D777" s="164">
        <v>100000</v>
      </c>
      <c r="E777" s="164" t="s">
        <v>57</v>
      </c>
      <c r="F777" s="164">
        <v>9911</v>
      </c>
      <c r="G777" s="164" t="s">
        <v>82</v>
      </c>
      <c r="H777" s="164" t="s">
        <v>83</v>
      </c>
      <c r="I777" s="164" t="s">
        <v>83</v>
      </c>
      <c r="J777" s="164" t="s">
        <v>89</v>
      </c>
      <c r="K777" s="164" t="s">
        <v>83</v>
      </c>
      <c r="L777" s="164">
        <v>57621</v>
      </c>
      <c r="M777" s="164" t="s">
        <v>2272</v>
      </c>
      <c r="AB777" s="167">
        <v>7046990</v>
      </c>
      <c r="AC777" s="164" t="s">
        <v>2273</v>
      </c>
      <c r="AD777" s="164" t="s">
        <v>69</v>
      </c>
      <c r="AE777" s="164" t="s">
        <v>69</v>
      </c>
      <c r="AG777" s="164" t="s">
        <v>94</v>
      </c>
      <c r="AH777" s="164" t="s">
        <v>69</v>
      </c>
      <c r="AI777" s="164" t="s">
        <v>83</v>
      </c>
      <c r="AJ777" s="164" t="s">
        <v>269</v>
      </c>
      <c r="AK777" s="164">
        <v>57621</v>
      </c>
      <c r="AL777" s="170">
        <v>0</v>
      </c>
      <c r="AM777" s="169">
        <f t="shared" si="28"/>
        <v>0</v>
      </c>
      <c r="AN777" s="169">
        <f t="shared" si="29"/>
        <v>0</v>
      </c>
      <c r="AO777" s="164">
        <v>0</v>
      </c>
      <c r="AP777" s="164">
        <v>0</v>
      </c>
      <c r="AQ777" s="164">
        <v>0</v>
      </c>
      <c r="AR777" s="164">
        <v>0</v>
      </c>
      <c r="AS777" s="164"/>
    </row>
    <row r="778" spans="1:46" ht="15" hidden="1" x14ac:dyDescent="0.2">
      <c r="A778" s="164" t="s">
        <v>3063</v>
      </c>
      <c r="B778" s="164">
        <v>9913</v>
      </c>
      <c r="C778" s="164" t="s">
        <v>4099</v>
      </c>
      <c r="D778" s="164">
        <v>200205</v>
      </c>
      <c r="E778" s="164" t="s">
        <v>96</v>
      </c>
      <c r="F778" s="164">
        <v>9913</v>
      </c>
      <c r="G778" s="164" t="s">
        <v>1553</v>
      </c>
      <c r="H778" s="164" t="s">
        <v>83</v>
      </c>
      <c r="I778" s="164" t="s">
        <v>83</v>
      </c>
      <c r="J778" s="164" t="s">
        <v>89</v>
      </c>
      <c r="K778" s="164" t="s">
        <v>83</v>
      </c>
      <c r="L778" s="164">
        <v>57622</v>
      </c>
      <c r="M778" s="164" t="s">
        <v>2274</v>
      </c>
      <c r="AB778" s="167">
        <v>5420762</v>
      </c>
      <c r="AC778" s="164" t="s">
        <v>2275</v>
      </c>
      <c r="AD778" s="164" t="s">
        <v>69</v>
      </c>
      <c r="AE778" s="164" t="s">
        <v>69</v>
      </c>
      <c r="AG778" s="164" t="s">
        <v>94</v>
      </c>
      <c r="AH778" s="164" t="s">
        <v>69</v>
      </c>
      <c r="AI778" s="164" t="s">
        <v>83</v>
      </c>
      <c r="AJ778" s="164" t="s">
        <v>269</v>
      </c>
      <c r="AK778" s="164">
        <v>57622</v>
      </c>
      <c r="AL778" s="170">
        <v>0</v>
      </c>
      <c r="AM778" s="169">
        <f t="shared" si="28"/>
        <v>0</v>
      </c>
      <c r="AN778" s="169">
        <f t="shared" si="29"/>
        <v>0</v>
      </c>
      <c r="AO778" s="164">
        <v>0</v>
      </c>
      <c r="AP778" s="164">
        <v>0</v>
      </c>
      <c r="AQ778" s="164">
        <v>0</v>
      </c>
      <c r="AR778" s="164">
        <v>0</v>
      </c>
      <c r="AS778" s="164"/>
    </row>
    <row r="779" spans="1:46" ht="15" hidden="1" x14ac:dyDescent="0.2">
      <c r="A779" s="164" t="s">
        <v>3063</v>
      </c>
      <c r="B779" s="164">
        <v>1414</v>
      </c>
      <c r="C779" s="164" t="s">
        <v>97</v>
      </c>
      <c r="D779" s="164">
        <v>200205</v>
      </c>
      <c r="E779" s="164" t="s">
        <v>96</v>
      </c>
      <c r="F779" s="164">
        <v>1414</v>
      </c>
      <c r="G779" s="164" t="s">
        <v>97</v>
      </c>
      <c r="H779" s="164" t="s">
        <v>83</v>
      </c>
      <c r="I779" s="164" t="s">
        <v>83</v>
      </c>
      <c r="J779" s="164" t="s">
        <v>61</v>
      </c>
      <c r="K779" s="164" t="s">
        <v>83</v>
      </c>
      <c r="L779" s="164">
        <v>57623</v>
      </c>
      <c r="M779" s="164" t="s">
        <v>2276</v>
      </c>
      <c r="Y779" s="164">
        <v>1084152</v>
      </c>
      <c r="AA779" s="164">
        <v>1084152</v>
      </c>
      <c r="AB779" s="164"/>
      <c r="AC779" s="164" t="s">
        <v>2277</v>
      </c>
      <c r="AD779" s="164" t="s">
        <v>4203</v>
      </c>
      <c r="AE779" s="164" t="s">
        <v>1819</v>
      </c>
      <c r="AG779" s="164" t="s">
        <v>94</v>
      </c>
      <c r="AH779" s="164" t="s">
        <v>69</v>
      </c>
      <c r="AI779" s="164" t="s">
        <v>83</v>
      </c>
      <c r="AJ779" s="164" t="s">
        <v>269</v>
      </c>
      <c r="AK779" s="164">
        <v>57623</v>
      </c>
      <c r="AL779" s="170">
        <v>0</v>
      </c>
      <c r="AM779" s="169">
        <f t="shared" si="28"/>
        <v>0</v>
      </c>
      <c r="AN779" s="169">
        <f t="shared" si="29"/>
        <v>0</v>
      </c>
      <c r="AO779" s="164" t="s">
        <v>69</v>
      </c>
      <c r="AP779" s="164" t="s">
        <v>69</v>
      </c>
      <c r="AQ779" s="164" t="s">
        <v>69</v>
      </c>
      <c r="AR779" s="164">
        <v>0</v>
      </c>
      <c r="AS779" s="164"/>
    </row>
    <row r="780" spans="1:46" ht="15" hidden="1" x14ac:dyDescent="0.2">
      <c r="A780" s="164" t="s">
        <v>3063</v>
      </c>
      <c r="B780" s="164">
        <v>1414</v>
      </c>
      <c r="C780" s="164" t="s">
        <v>97</v>
      </c>
      <c r="D780" s="164">
        <v>200205</v>
      </c>
      <c r="E780" s="164" t="s">
        <v>96</v>
      </c>
      <c r="F780" s="164">
        <v>1414</v>
      </c>
      <c r="G780" s="164" t="s">
        <v>97</v>
      </c>
      <c r="H780" s="164" t="s">
        <v>83</v>
      </c>
      <c r="I780" s="164" t="s">
        <v>83</v>
      </c>
      <c r="J780" s="164" t="s">
        <v>61</v>
      </c>
      <c r="K780" s="164" t="s">
        <v>83</v>
      </c>
      <c r="L780" s="164">
        <v>57624</v>
      </c>
      <c r="M780" s="164" t="s">
        <v>2278</v>
      </c>
      <c r="Y780" s="164">
        <v>560460</v>
      </c>
      <c r="AA780" s="164">
        <v>560460</v>
      </c>
      <c r="AB780" s="164"/>
      <c r="AC780" s="164" t="s">
        <v>2279</v>
      </c>
      <c r="AD780" s="164" t="s">
        <v>1812</v>
      </c>
      <c r="AE780" s="164" t="s">
        <v>1813</v>
      </c>
      <c r="AG780" s="164" t="s">
        <v>94</v>
      </c>
      <c r="AH780" s="164" t="s">
        <v>69</v>
      </c>
      <c r="AI780" s="164" t="s">
        <v>83</v>
      </c>
      <c r="AJ780" s="164" t="s">
        <v>269</v>
      </c>
      <c r="AK780" s="164">
        <v>57624</v>
      </c>
      <c r="AL780" s="170">
        <v>0</v>
      </c>
      <c r="AM780" s="169">
        <f t="shared" si="28"/>
        <v>0</v>
      </c>
      <c r="AN780" s="169">
        <f t="shared" si="29"/>
        <v>0</v>
      </c>
      <c r="AO780" s="164" t="s">
        <v>69</v>
      </c>
      <c r="AP780" s="164" t="s">
        <v>69</v>
      </c>
      <c r="AQ780" s="164" t="s">
        <v>69</v>
      </c>
      <c r="AR780" s="164">
        <v>0</v>
      </c>
      <c r="AS780" s="164"/>
      <c r="AT780" s="164">
        <v>3</v>
      </c>
    </row>
    <row r="781" spans="1:46" ht="15" hidden="1" x14ac:dyDescent="0.2">
      <c r="A781" s="164" t="s">
        <v>3063</v>
      </c>
      <c r="B781" s="164">
        <v>9911</v>
      </c>
      <c r="C781" s="164" t="s">
        <v>82</v>
      </c>
      <c r="D781" s="164">
        <v>100000</v>
      </c>
      <c r="E781" s="164" t="s">
        <v>57</v>
      </c>
      <c r="F781" s="164">
        <v>9911</v>
      </c>
      <c r="G781" s="164" t="s">
        <v>82</v>
      </c>
      <c r="H781" s="164" t="s">
        <v>83</v>
      </c>
      <c r="I781" s="164" t="s">
        <v>83</v>
      </c>
      <c r="J781" s="164" t="s">
        <v>89</v>
      </c>
      <c r="K781" s="164" t="s">
        <v>83</v>
      </c>
      <c r="L781" s="164">
        <v>57625</v>
      </c>
      <c r="M781" s="164" t="s">
        <v>2280</v>
      </c>
      <c r="AB781" s="167">
        <v>1888859</v>
      </c>
      <c r="AC781" s="164" t="s">
        <v>2281</v>
      </c>
      <c r="AD781" s="164" t="s">
        <v>69</v>
      </c>
      <c r="AE781" s="164" t="s">
        <v>69</v>
      </c>
      <c r="AG781" s="164" t="s">
        <v>94</v>
      </c>
      <c r="AH781" s="164" t="s">
        <v>69</v>
      </c>
      <c r="AI781" s="164" t="s">
        <v>83</v>
      </c>
      <c r="AJ781" s="164" t="s">
        <v>269</v>
      </c>
      <c r="AK781" s="164">
        <v>57625</v>
      </c>
      <c r="AL781" s="170">
        <v>0</v>
      </c>
      <c r="AM781" s="169">
        <f t="shared" si="28"/>
        <v>0</v>
      </c>
      <c r="AN781" s="169">
        <f t="shared" si="29"/>
        <v>0</v>
      </c>
      <c r="AO781" s="164">
        <v>0</v>
      </c>
      <c r="AP781" s="164">
        <v>0</v>
      </c>
      <c r="AQ781" s="164">
        <v>0</v>
      </c>
      <c r="AR781" s="164">
        <v>0</v>
      </c>
      <c r="AS781" s="164"/>
    </row>
    <row r="782" spans="1:46" ht="15" hidden="1" x14ac:dyDescent="0.2">
      <c r="A782" s="164" t="s">
        <v>3048</v>
      </c>
      <c r="B782" s="164">
        <v>1714</v>
      </c>
      <c r="C782" s="164" t="s">
        <v>3121</v>
      </c>
      <c r="D782" s="164">
        <v>100000</v>
      </c>
      <c r="E782" s="164" t="s">
        <v>57</v>
      </c>
      <c r="F782" s="164">
        <v>171412</v>
      </c>
      <c r="G782" s="164" t="s">
        <v>1287</v>
      </c>
      <c r="H782" s="164" t="s">
        <v>335</v>
      </c>
      <c r="I782" s="164" t="s">
        <v>60</v>
      </c>
      <c r="J782" s="164" t="s">
        <v>61</v>
      </c>
      <c r="K782" s="164" t="s">
        <v>83</v>
      </c>
      <c r="L782" s="164">
        <v>57626</v>
      </c>
      <c r="M782" s="164" t="s">
        <v>3883</v>
      </c>
      <c r="N782" s="164">
        <v>4</v>
      </c>
      <c r="O782" s="164">
        <v>353280</v>
      </c>
      <c r="P782" s="164">
        <v>81012</v>
      </c>
      <c r="Q782" s="164">
        <v>39940</v>
      </c>
      <c r="R782" s="164">
        <v>-66000</v>
      </c>
      <c r="S782" s="164">
        <v>540000</v>
      </c>
      <c r="U782" s="164">
        <v>2000</v>
      </c>
      <c r="X782" s="164">
        <v>36000</v>
      </c>
      <c r="AA782" s="164">
        <v>986232</v>
      </c>
      <c r="AB782" s="164"/>
      <c r="AC782" s="164" t="s">
        <v>4299</v>
      </c>
      <c r="AD782" s="164" t="s">
        <v>2858</v>
      </c>
      <c r="AE782" s="164" t="s">
        <v>4300</v>
      </c>
      <c r="AG782" s="164" t="s">
        <v>67</v>
      </c>
      <c r="AH782" s="164" t="s">
        <v>3886</v>
      </c>
      <c r="AI782" s="164" t="s">
        <v>70</v>
      </c>
      <c r="AJ782" s="164" t="s">
        <v>269</v>
      </c>
      <c r="AK782" s="164">
        <v>57626</v>
      </c>
      <c r="AL782" s="170">
        <v>1</v>
      </c>
      <c r="AM782" s="169">
        <f t="shared" si="28"/>
        <v>986232</v>
      </c>
      <c r="AN782" s="169">
        <f t="shared" si="29"/>
        <v>0</v>
      </c>
      <c r="AO782" s="164" t="s">
        <v>79</v>
      </c>
      <c r="AP782" s="164">
        <v>3.5</v>
      </c>
      <c r="AQ782" s="164" t="s">
        <v>81</v>
      </c>
      <c r="AR782" s="164">
        <v>0</v>
      </c>
      <c r="AS782" s="164"/>
    </row>
    <row r="783" spans="1:46" ht="15" hidden="1" x14ac:dyDescent="0.2">
      <c r="A783" s="164" t="s">
        <v>3048</v>
      </c>
      <c r="B783" s="164">
        <v>1413</v>
      </c>
      <c r="C783" s="164" t="s">
        <v>2972</v>
      </c>
      <c r="D783" s="164">
        <v>200214</v>
      </c>
      <c r="E783" s="164" t="s">
        <v>1493</v>
      </c>
      <c r="F783" s="164">
        <v>1413</v>
      </c>
      <c r="G783" s="164" t="s">
        <v>1282</v>
      </c>
      <c r="H783" s="164" t="s">
        <v>83</v>
      </c>
      <c r="I783" s="164" t="s">
        <v>83</v>
      </c>
      <c r="J783" s="164" t="s">
        <v>61</v>
      </c>
      <c r="K783" s="164" t="s">
        <v>83</v>
      </c>
      <c r="L783" s="164">
        <v>57627</v>
      </c>
      <c r="M783" s="164" t="s">
        <v>2282</v>
      </c>
      <c r="S783" s="164">
        <v>150000</v>
      </c>
      <c r="AA783" s="164">
        <v>150000</v>
      </c>
      <c r="AB783" s="164"/>
      <c r="AC783" s="164" t="s">
        <v>2283</v>
      </c>
      <c r="AD783" s="164" t="s">
        <v>1496</v>
      </c>
      <c r="AE783" s="164" t="s">
        <v>1497</v>
      </c>
      <c r="AG783" s="164" t="s">
        <v>67</v>
      </c>
      <c r="AH783" s="164" t="s">
        <v>1498</v>
      </c>
      <c r="AI783" s="164" t="s">
        <v>70</v>
      </c>
      <c r="AJ783" s="164" t="s">
        <v>269</v>
      </c>
      <c r="AK783" s="164">
        <v>57627</v>
      </c>
      <c r="AL783" s="170">
        <v>0</v>
      </c>
      <c r="AM783" s="169">
        <f t="shared" si="28"/>
        <v>0</v>
      </c>
      <c r="AN783" s="169">
        <f t="shared" si="29"/>
        <v>0</v>
      </c>
      <c r="AO783" s="164" t="s">
        <v>69</v>
      </c>
      <c r="AP783" s="164" t="s">
        <v>69</v>
      </c>
      <c r="AQ783" s="164" t="s">
        <v>69</v>
      </c>
      <c r="AR783" s="164">
        <v>0</v>
      </c>
      <c r="AS783" s="164"/>
    </row>
    <row r="784" spans="1:46" ht="15" hidden="1" x14ac:dyDescent="0.2">
      <c r="A784" s="164" t="s">
        <v>3063</v>
      </c>
      <c r="B784" s="164">
        <v>1414</v>
      </c>
      <c r="C784" s="164" t="s">
        <v>97</v>
      </c>
      <c r="D784" s="164">
        <v>200205</v>
      </c>
      <c r="E784" s="164" t="s">
        <v>96</v>
      </c>
      <c r="F784" s="164">
        <v>1414</v>
      </c>
      <c r="G784" s="164" t="s">
        <v>97</v>
      </c>
      <c r="H784" s="164" t="s">
        <v>83</v>
      </c>
      <c r="I784" s="164" t="s">
        <v>83</v>
      </c>
      <c r="J784" s="164" t="s">
        <v>61</v>
      </c>
      <c r="K784" s="164" t="s">
        <v>83</v>
      </c>
      <c r="L784" s="164">
        <v>57628</v>
      </c>
      <c r="M784" s="164" t="s">
        <v>2284</v>
      </c>
      <c r="S784" s="164">
        <v>1250000</v>
      </c>
      <c r="AA784" s="164">
        <v>1250000</v>
      </c>
      <c r="AB784" s="164"/>
      <c r="AC784" s="164" t="s">
        <v>2286</v>
      </c>
      <c r="AD784" s="164" t="s">
        <v>100</v>
      </c>
      <c r="AE784" s="164" t="s">
        <v>215</v>
      </c>
      <c r="AG784" s="164" t="s">
        <v>94</v>
      </c>
      <c r="AH784" s="164" t="s">
        <v>69</v>
      </c>
      <c r="AI784" s="164" t="s">
        <v>83</v>
      </c>
      <c r="AJ784" s="164" t="s">
        <v>269</v>
      </c>
      <c r="AK784" s="164">
        <v>57628</v>
      </c>
      <c r="AL784" s="170">
        <v>0</v>
      </c>
      <c r="AM784" s="169">
        <f t="shared" si="28"/>
        <v>0</v>
      </c>
      <c r="AN784" s="169">
        <f t="shared" si="29"/>
        <v>0</v>
      </c>
      <c r="AO784" s="164" t="s">
        <v>69</v>
      </c>
      <c r="AP784" s="164" t="s">
        <v>69</v>
      </c>
      <c r="AQ784" s="164" t="s">
        <v>69</v>
      </c>
      <c r="AR784" s="164">
        <v>0</v>
      </c>
      <c r="AS784" s="164"/>
    </row>
    <row r="785" spans="1:45" ht="15" hidden="1" x14ac:dyDescent="0.2">
      <c r="A785" s="164" t="s">
        <v>3048</v>
      </c>
      <c r="B785" s="164">
        <v>1714</v>
      </c>
      <c r="C785" s="164" t="s">
        <v>3121</v>
      </c>
      <c r="D785" s="164">
        <v>100000</v>
      </c>
      <c r="E785" s="164" t="s">
        <v>57</v>
      </c>
      <c r="F785" s="164">
        <v>171411</v>
      </c>
      <c r="G785" s="164" t="s">
        <v>1256</v>
      </c>
      <c r="H785" s="164" t="s">
        <v>329</v>
      </c>
      <c r="I785" s="164" t="s">
        <v>60</v>
      </c>
      <c r="J785" s="164" t="s">
        <v>61</v>
      </c>
      <c r="K785" s="164" t="s">
        <v>83</v>
      </c>
      <c r="L785" s="164">
        <v>57629</v>
      </c>
      <c r="M785" s="164" t="s">
        <v>2287</v>
      </c>
      <c r="N785" s="164">
        <v>1</v>
      </c>
      <c r="O785" s="164">
        <v>76252</v>
      </c>
      <c r="P785" s="164">
        <v>18481</v>
      </c>
      <c r="Q785" s="164">
        <v>9659</v>
      </c>
      <c r="R785" s="164">
        <v>1600</v>
      </c>
      <c r="T785" s="164">
        <v>4000</v>
      </c>
      <c r="U785" s="164">
        <v>2880</v>
      </c>
      <c r="AA785" s="164">
        <v>112872</v>
      </c>
      <c r="AB785" s="164"/>
      <c r="AC785" s="164" t="s">
        <v>2288</v>
      </c>
      <c r="AD785" s="164" t="s">
        <v>1259</v>
      </c>
      <c r="AE785" s="164" t="s">
        <v>1260</v>
      </c>
      <c r="AG785" s="164" t="s">
        <v>67</v>
      </c>
      <c r="AH785" s="164" t="s">
        <v>2289</v>
      </c>
      <c r="AI785" s="164" t="s">
        <v>70</v>
      </c>
      <c r="AJ785" s="164" t="s">
        <v>269</v>
      </c>
      <c r="AK785" s="164">
        <v>57629</v>
      </c>
      <c r="AL785" s="170">
        <v>0</v>
      </c>
      <c r="AM785" s="169">
        <f t="shared" si="28"/>
        <v>0</v>
      </c>
      <c r="AN785" s="169">
        <f t="shared" si="29"/>
        <v>0</v>
      </c>
      <c r="AO785" s="164" t="s">
        <v>69</v>
      </c>
      <c r="AP785" s="164" t="s">
        <v>69</v>
      </c>
      <c r="AQ785" s="164" t="s">
        <v>69</v>
      </c>
      <c r="AR785" s="164">
        <v>0</v>
      </c>
      <c r="AS785" s="164"/>
    </row>
    <row r="786" spans="1:45" ht="409.6" hidden="1" x14ac:dyDescent="0.2">
      <c r="A786" s="164" t="s">
        <v>3114</v>
      </c>
      <c r="B786" s="164">
        <v>2116</v>
      </c>
      <c r="C786" s="164" t="s">
        <v>3115</v>
      </c>
      <c r="D786" s="164">
        <v>100000</v>
      </c>
      <c r="E786" s="164" t="s">
        <v>57</v>
      </c>
      <c r="F786" s="164">
        <v>211611</v>
      </c>
      <c r="G786" s="164" t="s">
        <v>71</v>
      </c>
      <c r="H786" s="164" t="s">
        <v>72</v>
      </c>
      <c r="I786" s="164" t="s">
        <v>73</v>
      </c>
      <c r="J786" s="164" t="s">
        <v>61</v>
      </c>
      <c r="K786" s="164" t="s">
        <v>62</v>
      </c>
      <c r="L786" s="164">
        <v>57630</v>
      </c>
      <c r="M786" s="164" t="s">
        <v>2290</v>
      </c>
      <c r="N786" s="164">
        <v>1</v>
      </c>
      <c r="O786" s="164">
        <v>119086</v>
      </c>
      <c r="P786" s="164">
        <v>24617</v>
      </c>
      <c r="Q786" s="164">
        <v>10816</v>
      </c>
      <c r="AA786" s="164">
        <v>154519</v>
      </c>
      <c r="AB786" s="164"/>
      <c r="AC786" s="166" t="s">
        <v>2291</v>
      </c>
      <c r="AD786" s="166" t="s">
        <v>2292</v>
      </c>
      <c r="AE786" s="164" t="s">
        <v>2293</v>
      </c>
      <c r="AG786" s="164" t="s">
        <v>94</v>
      </c>
      <c r="AH786" s="164" t="s">
        <v>78</v>
      </c>
      <c r="AI786" s="164" t="s">
        <v>70</v>
      </c>
      <c r="AJ786" s="164" t="s">
        <v>269</v>
      </c>
      <c r="AK786" s="164">
        <v>57630</v>
      </c>
      <c r="AL786" s="170">
        <v>1</v>
      </c>
      <c r="AM786" s="169">
        <f t="shared" si="28"/>
        <v>154519</v>
      </c>
      <c r="AN786" s="169">
        <f t="shared" si="29"/>
        <v>0</v>
      </c>
      <c r="AO786" s="172" t="s">
        <v>895</v>
      </c>
      <c r="AP786" s="164" t="s">
        <v>69</v>
      </c>
      <c r="AQ786" s="164" t="s">
        <v>156</v>
      </c>
      <c r="AR786" s="164">
        <v>0</v>
      </c>
      <c r="AS786" s="165" t="s">
        <v>3153</v>
      </c>
    </row>
    <row r="787" spans="1:45" ht="15" hidden="1" x14ac:dyDescent="0.2">
      <c r="A787" s="164" t="s">
        <v>3233</v>
      </c>
      <c r="B787" s="164">
        <v>1319</v>
      </c>
      <c r="C787" s="164" t="s">
        <v>2262</v>
      </c>
      <c r="D787" s="164">
        <v>720041</v>
      </c>
      <c r="E787" s="164" t="s">
        <v>2261</v>
      </c>
      <c r="F787" s="164">
        <v>1319</v>
      </c>
      <c r="G787" s="164" t="s">
        <v>2262</v>
      </c>
      <c r="H787" s="164" t="s">
        <v>103</v>
      </c>
      <c r="I787" s="164" t="s">
        <v>60</v>
      </c>
      <c r="J787" s="164" t="s">
        <v>61</v>
      </c>
      <c r="K787" s="164" t="s">
        <v>83</v>
      </c>
      <c r="L787" s="164">
        <v>57632</v>
      </c>
      <c r="M787" s="164" t="s">
        <v>2294</v>
      </c>
      <c r="N787" s="164">
        <v>1</v>
      </c>
      <c r="O787" s="164">
        <v>54716</v>
      </c>
      <c r="P787" s="164">
        <v>15953</v>
      </c>
      <c r="Q787" s="164">
        <v>9077</v>
      </c>
      <c r="AA787" s="164">
        <v>79746</v>
      </c>
      <c r="AB787" s="164">
        <v>15575</v>
      </c>
      <c r="AC787" s="164" t="s">
        <v>2295</v>
      </c>
      <c r="AD787" s="164" t="s">
        <v>2296</v>
      </c>
      <c r="AE787" s="164" t="s">
        <v>2297</v>
      </c>
      <c r="AG787" s="164" t="s">
        <v>67</v>
      </c>
      <c r="AH787" s="164" t="s">
        <v>2298</v>
      </c>
      <c r="AI787" s="164" t="s">
        <v>70</v>
      </c>
      <c r="AJ787" s="164" t="s">
        <v>269</v>
      </c>
      <c r="AK787" s="164">
        <v>57632</v>
      </c>
      <c r="AL787" s="170">
        <v>0</v>
      </c>
      <c r="AM787" s="169">
        <f t="shared" si="28"/>
        <v>0</v>
      </c>
      <c r="AN787" s="169">
        <f t="shared" si="29"/>
        <v>0</v>
      </c>
      <c r="AO787" s="164" t="s">
        <v>69</v>
      </c>
      <c r="AP787" s="164" t="s">
        <v>69</v>
      </c>
      <c r="AQ787" s="164" t="s">
        <v>69</v>
      </c>
      <c r="AR787" s="164">
        <v>0</v>
      </c>
      <c r="AS787" s="164"/>
    </row>
    <row r="788" spans="1:45" ht="15" hidden="1" x14ac:dyDescent="0.2">
      <c r="A788" s="164" t="s">
        <v>3233</v>
      </c>
      <c r="B788" s="164">
        <v>1415</v>
      </c>
      <c r="C788" s="164" t="s">
        <v>666</v>
      </c>
      <c r="D788" s="164">
        <v>100000</v>
      </c>
      <c r="E788" s="164" t="s">
        <v>57</v>
      </c>
      <c r="F788" s="164">
        <v>1415</v>
      </c>
      <c r="G788" s="164" t="s">
        <v>666</v>
      </c>
      <c r="H788" s="164" t="s">
        <v>103</v>
      </c>
      <c r="I788" s="164" t="s">
        <v>60</v>
      </c>
      <c r="J788" s="164" t="s">
        <v>61</v>
      </c>
      <c r="K788" s="164" t="s">
        <v>83</v>
      </c>
      <c r="L788" s="164">
        <v>57633</v>
      </c>
      <c r="M788" s="164" t="s">
        <v>2299</v>
      </c>
      <c r="S788" s="164">
        <v>15575</v>
      </c>
      <c r="AA788" s="164">
        <v>15575</v>
      </c>
      <c r="AB788" s="164"/>
      <c r="AC788" s="164" t="s">
        <v>2300</v>
      </c>
      <c r="AD788" s="164" t="s">
        <v>2301</v>
      </c>
      <c r="AE788" s="164" t="s">
        <v>2302</v>
      </c>
      <c r="AG788" s="164" t="s">
        <v>67</v>
      </c>
      <c r="AH788" s="164" t="s">
        <v>2303</v>
      </c>
      <c r="AI788" s="164" t="s">
        <v>70</v>
      </c>
      <c r="AJ788" s="164" t="s">
        <v>269</v>
      </c>
      <c r="AK788" s="164">
        <v>57633</v>
      </c>
      <c r="AL788" s="170">
        <v>0</v>
      </c>
      <c r="AM788" s="169">
        <f t="shared" si="28"/>
        <v>0</v>
      </c>
      <c r="AN788" s="169">
        <f t="shared" si="29"/>
        <v>0</v>
      </c>
      <c r="AO788" s="164" t="s">
        <v>69</v>
      </c>
      <c r="AP788" s="164" t="s">
        <v>69</v>
      </c>
      <c r="AQ788" s="164" t="s">
        <v>69</v>
      </c>
      <c r="AR788" s="164">
        <v>0</v>
      </c>
      <c r="AS788" s="164"/>
    </row>
    <row r="789" spans="1:45" ht="15" hidden="1" x14ac:dyDescent="0.2">
      <c r="A789" s="164" t="s">
        <v>232</v>
      </c>
      <c r="B789" s="164">
        <v>1914</v>
      </c>
      <c r="C789" s="164" t="s">
        <v>318</v>
      </c>
      <c r="D789" s="164">
        <v>100000</v>
      </c>
      <c r="E789" s="164" t="s">
        <v>57</v>
      </c>
      <c r="F789" s="164">
        <v>1914</v>
      </c>
      <c r="G789" s="164" t="s">
        <v>318</v>
      </c>
      <c r="H789" s="164" t="s">
        <v>83</v>
      </c>
      <c r="I789" s="164" t="s">
        <v>83</v>
      </c>
      <c r="J789" s="164" t="s">
        <v>89</v>
      </c>
      <c r="K789" s="164" t="s">
        <v>83</v>
      </c>
      <c r="L789" s="164">
        <v>57634</v>
      </c>
      <c r="M789" s="164" t="s">
        <v>2304</v>
      </c>
      <c r="AB789" s="167">
        <v>38225</v>
      </c>
      <c r="AC789" s="164" t="s">
        <v>2305</v>
      </c>
      <c r="AD789" s="164" t="s">
        <v>1855</v>
      </c>
      <c r="AE789" s="164" t="s">
        <v>1945</v>
      </c>
      <c r="AG789" s="164" t="s">
        <v>94</v>
      </c>
      <c r="AH789" s="164" t="s">
        <v>69</v>
      </c>
      <c r="AI789" s="164" t="s">
        <v>83</v>
      </c>
      <c r="AJ789" s="164" t="s">
        <v>269</v>
      </c>
      <c r="AK789" s="164">
        <v>57634</v>
      </c>
      <c r="AL789" s="170">
        <v>0</v>
      </c>
      <c r="AM789" s="169">
        <f t="shared" si="28"/>
        <v>0</v>
      </c>
      <c r="AN789" s="169">
        <f t="shared" si="29"/>
        <v>0</v>
      </c>
      <c r="AO789" s="164">
        <v>0</v>
      </c>
      <c r="AP789" s="164">
        <v>0</v>
      </c>
      <c r="AQ789" s="164">
        <v>0</v>
      </c>
      <c r="AR789" s="164">
        <v>0</v>
      </c>
      <c r="AS789" s="164"/>
    </row>
    <row r="790" spans="1:45" ht="15" hidden="1" x14ac:dyDescent="0.2">
      <c r="A790" s="164" t="s">
        <v>3063</v>
      </c>
      <c r="B790" s="164">
        <v>9912</v>
      </c>
      <c r="C790" s="164" t="s">
        <v>102</v>
      </c>
      <c r="D790" s="164">
        <v>100000</v>
      </c>
      <c r="E790" s="164" t="s">
        <v>57</v>
      </c>
      <c r="F790" s="164">
        <v>9912</v>
      </c>
      <c r="G790" s="164" t="s">
        <v>102</v>
      </c>
      <c r="H790" s="164" t="s">
        <v>329</v>
      </c>
      <c r="I790" s="164" t="s">
        <v>307</v>
      </c>
      <c r="J790" s="164" t="s">
        <v>104</v>
      </c>
      <c r="K790" s="164" t="s">
        <v>62</v>
      </c>
      <c r="L790" s="164">
        <v>57636</v>
      </c>
      <c r="M790" s="164" t="s">
        <v>2306</v>
      </c>
      <c r="Y790" s="164">
        <v>1290514</v>
      </c>
      <c r="AA790" s="164">
        <v>1290514</v>
      </c>
      <c r="AB790" s="164"/>
      <c r="AC790" s="164" t="s">
        <v>2307</v>
      </c>
      <c r="AD790" s="164" t="s">
        <v>1573</v>
      </c>
      <c r="AE790" s="164" t="s">
        <v>1574</v>
      </c>
      <c r="AG790" s="164" t="s">
        <v>94</v>
      </c>
      <c r="AH790" s="164" t="s">
        <v>94</v>
      </c>
      <c r="AI790" s="164" t="s">
        <v>83</v>
      </c>
      <c r="AJ790" s="164" t="s">
        <v>269</v>
      </c>
      <c r="AK790" s="164">
        <v>57636</v>
      </c>
      <c r="AL790" s="170">
        <v>1</v>
      </c>
      <c r="AM790" s="169">
        <f t="shared" si="28"/>
        <v>1290514</v>
      </c>
      <c r="AN790" s="169">
        <f t="shared" si="29"/>
        <v>0</v>
      </c>
      <c r="AO790" s="164" t="s">
        <v>382</v>
      </c>
      <c r="AP790" s="164" t="s">
        <v>382</v>
      </c>
      <c r="AQ790" s="164" t="s">
        <v>156</v>
      </c>
      <c r="AR790" s="164">
        <v>0</v>
      </c>
      <c r="AS790" s="164"/>
    </row>
    <row r="791" spans="1:45" ht="15" hidden="1" x14ac:dyDescent="0.2">
      <c r="A791" s="164" t="s">
        <v>3114</v>
      </c>
      <c r="B791" s="164">
        <v>2116</v>
      </c>
      <c r="C791" s="164" t="s">
        <v>3115</v>
      </c>
      <c r="D791" s="164">
        <v>200217</v>
      </c>
      <c r="E791" s="164" t="s">
        <v>1266</v>
      </c>
      <c r="F791" s="164">
        <v>211600</v>
      </c>
      <c r="G791" s="164" t="s">
        <v>58</v>
      </c>
      <c r="H791" s="164" t="s">
        <v>83</v>
      </c>
      <c r="I791" s="164" t="s">
        <v>83</v>
      </c>
      <c r="J791" s="164" t="s">
        <v>89</v>
      </c>
      <c r="K791" s="164" t="s">
        <v>83</v>
      </c>
      <c r="L791" s="164">
        <v>57637</v>
      </c>
      <c r="M791" s="164" t="s">
        <v>2308</v>
      </c>
      <c r="AB791" s="167">
        <v>21096827</v>
      </c>
      <c r="AC791" s="164" t="s">
        <v>2309</v>
      </c>
      <c r="AD791" s="164" t="s">
        <v>4301</v>
      </c>
      <c r="AE791" s="164" t="s">
        <v>1642</v>
      </c>
      <c r="AG791" s="164" t="s">
        <v>94</v>
      </c>
      <c r="AH791" s="164" t="s">
        <v>2310</v>
      </c>
      <c r="AI791" s="164" t="s">
        <v>83</v>
      </c>
      <c r="AJ791" s="164" t="s">
        <v>269</v>
      </c>
      <c r="AK791" s="164">
        <v>57637</v>
      </c>
      <c r="AL791" s="170">
        <v>0</v>
      </c>
      <c r="AM791" s="169">
        <f t="shared" si="28"/>
        <v>0</v>
      </c>
      <c r="AN791" s="169">
        <f t="shared" si="29"/>
        <v>0</v>
      </c>
      <c r="AO791" s="164">
        <v>0</v>
      </c>
      <c r="AP791" s="164">
        <v>0</v>
      </c>
      <c r="AQ791" s="164">
        <v>0</v>
      </c>
      <c r="AR791" s="164">
        <v>0</v>
      </c>
      <c r="AS791" s="164"/>
    </row>
    <row r="792" spans="1:45" ht="15" hidden="1" x14ac:dyDescent="0.2">
      <c r="A792" s="164" t="s">
        <v>3049</v>
      </c>
      <c r="B792" s="164">
        <v>2112</v>
      </c>
      <c r="C792" s="164" t="s">
        <v>150</v>
      </c>
      <c r="D792" s="164">
        <v>720057</v>
      </c>
      <c r="E792" s="164" t="s">
        <v>149</v>
      </c>
      <c r="F792" s="164">
        <v>2112</v>
      </c>
      <c r="G792" s="164" t="s">
        <v>150</v>
      </c>
      <c r="H792" s="164" t="s">
        <v>329</v>
      </c>
      <c r="I792" s="164" t="s">
        <v>83</v>
      </c>
      <c r="J792" s="164" t="s">
        <v>478</v>
      </c>
      <c r="K792" s="164" t="s">
        <v>83</v>
      </c>
      <c r="L792" s="164">
        <v>57638</v>
      </c>
      <c r="M792" s="164" t="s">
        <v>2311</v>
      </c>
      <c r="T792" s="164">
        <v>-250000</v>
      </c>
      <c r="AA792" s="164">
        <v>-250000</v>
      </c>
      <c r="AB792" s="164"/>
      <c r="AC792" s="164" t="s">
        <v>2312</v>
      </c>
      <c r="AD792" s="164" t="s">
        <v>2313</v>
      </c>
      <c r="AE792" s="164" t="s">
        <v>2314</v>
      </c>
      <c r="AG792" s="164" t="s">
        <v>94</v>
      </c>
      <c r="AH792" s="164" t="s">
        <v>69</v>
      </c>
      <c r="AI792" s="164" t="s">
        <v>83</v>
      </c>
      <c r="AJ792" s="164" t="s">
        <v>269</v>
      </c>
      <c r="AK792" s="164">
        <v>57638</v>
      </c>
      <c r="AL792" s="170">
        <v>0</v>
      </c>
      <c r="AM792" s="169">
        <f t="shared" si="28"/>
        <v>0</v>
      </c>
      <c r="AN792" s="169">
        <f t="shared" si="29"/>
        <v>0</v>
      </c>
      <c r="AO792" s="164" t="s">
        <v>69</v>
      </c>
      <c r="AP792" s="164" t="s">
        <v>69</v>
      </c>
      <c r="AQ792" s="164" t="s">
        <v>69</v>
      </c>
      <c r="AR792" s="164">
        <v>0</v>
      </c>
      <c r="AS792" s="164"/>
    </row>
    <row r="793" spans="1:45" ht="15" hidden="1" x14ac:dyDescent="0.2">
      <c r="A793" s="164" t="s">
        <v>3233</v>
      </c>
      <c r="B793" s="164">
        <v>1716</v>
      </c>
      <c r="C793" s="164" t="s">
        <v>1290</v>
      </c>
      <c r="D793" s="164">
        <v>100000</v>
      </c>
      <c r="E793" s="164" t="s">
        <v>57</v>
      </c>
      <c r="F793" s="164">
        <v>1716</v>
      </c>
      <c r="G793" s="164" t="s">
        <v>1290</v>
      </c>
      <c r="H793" s="164" t="s">
        <v>83</v>
      </c>
      <c r="I793" s="164" t="s">
        <v>83</v>
      </c>
      <c r="J793" s="164" t="s">
        <v>89</v>
      </c>
      <c r="K793" s="164" t="s">
        <v>83</v>
      </c>
      <c r="L793" s="164">
        <v>57640</v>
      </c>
      <c r="M793" s="164" t="s">
        <v>2315</v>
      </c>
      <c r="AB793" s="167">
        <v>31000000</v>
      </c>
      <c r="AC793" s="164" t="s">
        <v>1947</v>
      </c>
      <c r="AD793" s="164" t="s">
        <v>92</v>
      </c>
      <c r="AE793" s="164" t="s">
        <v>1911</v>
      </c>
      <c r="AG793" s="164" t="s">
        <v>94</v>
      </c>
      <c r="AH793" s="164" t="s">
        <v>69</v>
      </c>
      <c r="AI793" s="164" t="s">
        <v>83</v>
      </c>
      <c r="AJ793" s="164" t="s">
        <v>269</v>
      </c>
      <c r="AK793" s="164">
        <v>57640</v>
      </c>
      <c r="AL793" s="170">
        <v>0</v>
      </c>
      <c r="AM793" s="169">
        <f t="shared" si="28"/>
        <v>0</v>
      </c>
      <c r="AN793" s="169">
        <f t="shared" si="29"/>
        <v>0</v>
      </c>
      <c r="AO793" s="164">
        <v>0</v>
      </c>
      <c r="AP793" s="164">
        <v>0</v>
      </c>
      <c r="AQ793" s="164">
        <v>0</v>
      </c>
      <c r="AR793" s="164">
        <v>0</v>
      </c>
      <c r="AS793" s="164"/>
    </row>
    <row r="794" spans="1:45" ht="15" hidden="1" x14ac:dyDescent="0.2">
      <c r="A794" s="164" t="s">
        <v>3063</v>
      </c>
      <c r="B794" s="164">
        <v>1516</v>
      </c>
      <c r="C794" s="164" t="s">
        <v>710</v>
      </c>
      <c r="D794" s="164">
        <v>100000</v>
      </c>
      <c r="E794" s="164" t="s">
        <v>57</v>
      </c>
      <c r="F794" s="164">
        <v>1516</v>
      </c>
      <c r="G794" s="164" t="s">
        <v>710</v>
      </c>
      <c r="L794" s="164">
        <v>57641</v>
      </c>
      <c r="M794" s="164" t="s">
        <v>2316</v>
      </c>
      <c r="AA794" s="164"/>
      <c r="AB794" s="164">
        <v>1000000</v>
      </c>
      <c r="AC794" s="164" t="s">
        <v>2317</v>
      </c>
      <c r="AD794" s="164" t="s">
        <v>4302</v>
      </c>
      <c r="AE794" s="164" t="s">
        <v>2319</v>
      </c>
      <c r="AJ794" s="164" t="s">
        <v>269</v>
      </c>
      <c r="AK794" s="164">
        <v>57641</v>
      </c>
      <c r="AL794" s="170">
        <v>0</v>
      </c>
      <c r="AM794" s="169">
        <f t="shared" si="28"/>
        <v>0</v>
      </c>
      <c r="AN794" s="169">
        <f t="shared" si="29"/>
        <v>0</v>
      </c>
      <c r="AO794" s="164" t="s">
        <v>69</v>
      </c>
      <c r="AP794" s="164" t="s">
        <v>69</v>
      </c>
      <c r="AQ794" s="164" t="s">
        <v>69</v>
      </c>
      <c r="AR794" s="164">
        <v>0</v>
      </c>
      <c r="AS794" s="164"/>
    </row>
    <row r="795" spans="1:45" ht="15" hidden="1" x14ac:dyDescent="0.2">
      <c r="A795" s="164" t="s">
        <v>232</v>
      </c>
      <c r="B795" s="164">
        <v>1912</v>
      </c>
      <c r="C795" s="164" t="s">
        <v>471</v>
      </c>
      <c r="D795" s="164">
        <v>100000</v>
      </c>
      <c r="E795" s="164" t="s">
        <v>57</v>
      </c>
      <c r="F795" s="164">
        <v>1912</v>
      </c>
      <c r="G795" s="164" t="s">
        <v>471</v>
      </c>
      <c r="H795" s="164" t="s">
        <v>83</v>
      </c>
      <c r="I795" s="164" t="s">
        <v>83</v>
      </c>
      <c r="J795" s="164" t="s">
        <v>89</v>
      </c>
      <c r="K795" s="164" t="s">
        <v>83</v>
      </c>
      <c r="L795" s="164">
        <v>57642</v>
      </c>
      <c r="M795" s="164" t="s">
        <v>2320</v>
      </c>
      <c r="AB795" s="167">
        <v>38225</v>
      </c>
      <c r="AC795" s="164" t="s">
        <v>2321</v>
      </c>
      <c r="AD795" s="164" t="s">
        <v>1855</v>
      </c>
      <c r="AE795" s="164" t="s">
        <v>1945</v>
      </c>
      <c r="AG795" s="164" t="s">
        <v>94</v>
      </c>
      <c r="AI795" s="164" t="s">
        <v>83</v>
      </c>
      <c r="AJ795" s="164" t="s">
        <v>269</v>
      </c>
      <c r="AK795" s="164">
        <v>57642</v>
      </c>
      <c r="AL795" s="170">
        <v>0</v>
      </c>
      <c r="AM795" s="169">
        <f t="shared" si="28"/>
        <v>0</v>
      </c>
      <c r="AN795" s="169">
        <f t="shared" si="29"/>
        <v>0</v>
      </c>
      <c r="AO795" s="164">
        <v>0</v>
      </c>
      <c r="AP795" s="164">
        <v>0</v>
      </c>
      <c r="AQ795" s="164">
        <v>0</v>
      </c>
      <c r="AR795" s="164">
        <v>0</v>
      </c>
      <c r="AS795" s="164"/>
    </row>
    <row r="796" spans="1:45" ht="15" hidden="1" x14ac:dyDescent="0.2">
      <c r="A796" s="164" t="s">
        <v>3057</v>
      </c>
      <c r="B796" s="164">
        <v>1211</v>
      </c>
      <c r="C796" s="164" t="s">
        <v>428</v>
      </c>
      <c r="D796" s="164">
        <v>100000</v>
      </c>
      <c r="E796" s="164" t="s">
        <v>57</v>
      </c>
      <c r="F796" s="164">
        <v>1211</v>
      </c>
      <c r="G796" s="164" t="s">
        <v>428</v>
      </c>
      <c r="L796" s="164">
        <v>57643</v>
      </c>
      <c r="M796" s="164" t="s">
        <v>2322</v>
      </c>
      <c r="N796" s="164">
        <v>2</v>
      </c>
      <c r="O796" s="164">
        <v>299996</v>
      </c>
      <c r="P796" s="164">
        <v>58376</v>
      </c>
      <c r="Q796" s="164">
        <v>23300</v>
      </c>
      <c r="R796" s="164">
        <v>5000</v>
      </c>
      <c r="S796" s="164">
        <v>4000</v>
      </c>
      <c r="AA796" s="164">
        <v>390672</v>
      </c>
      <c r="AB796" s="164">
        <v>373382</v>
      </c>
      <c r="AC796" s="164" t="s">
        <v>2323</v>
      </c>
      <c r="AD796" s="164" t="s">
        <v>2324</v>
      </c>
      <c r="AE796" s="164" t="s">
        <v>2325</v>
      </c>
      <c r="AJ796" s="164" t="s">
        <v>269</v>
      </c>
      <c r="AK796" s="164">
        <v>57643</v>
      </c>
      <c r="AL796" s="170">
        <v>0</v>
      </c>
      <c r="AM796" s="169">
        <f t="shared" si="28"/>
        <v>0</v>
      </c>
      <c r="AN796" s="169">
        <f t="shared" si="29"/>
        <v>0</v>
      </c>
      <c r="AO796" s="164" t="s">
        <v>69</v>
      </c>
      <c r="AP796" s="164" t="s">
        <v>69</v>
      </c>
      <c r="AQ796" s="164" t="s">
        <v>69</v>
      </c>
      <c r="AR796" s="164">
        <v>0</v>
      </c>
      <c r="AS796" s="164"/>
    </row>
    <row r="797" spans="1:45" ht="15" hidden="1" x14ac:dyDescent="0.2">
      <c r="A797" s="164" t="s">
        <v>3063</v>
      </c>
      <c r="B797" s="164">
        <v>9911</v>
      </c>
      <c r="C797" s="164" t="s">
        <v>82</v>
      </c>
      <c r="D797" s="164">
        <v>100000</v>
      </c>
      <c r="E797" s="164" t="s">
        <v>57</v>
      </c>
      <c r="F797" s="164">
        <v>9911</v>
      </c>
      <c r="G797" s="164" t="s">
        <v>82</v>
      </c>
      <c r="H797" s="164" t="s">
        <v>83</v>
      </c>
      <c r="I797" s="164" t="s">
        <v>83</v>
      </c>
      <c r="J797" s="164" t="s">
        <v>89</v>
      </c>
      <c r="K797" s="164" t="s">
        <v>83</v>
      </c>
      <c r="L797" s="164">
        <v>57644</v>
      </c>
      <c r="M797" s="164" t="s">
        <v>2326</v>
      </c>
      <c r="AB797" s="167">
        <v>242723</v>
      </c>
      <c r="AC797" s="164" t="s">
        <v>2327</v>
      </c>
      <c r="AD797" s="164"/>
      <c r="AI797" s="164" t="s">
        <v>83</v>
      </c>
      <c r="AJ797" s="164" t="s">
        <v>269</v>
      </c>
      <c r="AK797" s="164">
        <v>57644</v>
      </c>
      <c r="AL797" s="170">
        <v>0</v>
      </c>
      <c r="AM797" s="169">
        <f t="shared" si="28"/>
        <v>0</v>
      </c>
      <c r="AN797" s="169">
        <f t="shared" si="29"/>
        <v>0</v>
      </c>
      <c r="AO797" s="164">
        <v>0</v>
      </c>
      <c r="AP797" s="164">
        <v>0</v>
      </c>
      <c r="AQ797" s="164">
        <v>0</v>
      </c>
      <c r="AR797" s="164">
        <v>0</v>
      </c>
      <c r="AS797" s="164"/>
    </row>
    <row r="798" spans="1:45" ht="15" hidden="1" x14ac:dyDescent="0.2">
      <c r="A798" s="164" t="s">
        <v>3063</v>
      </c>
      <c r="B798" s="164">
        <v>9912</v>
      </c>
      <c r="C798" s="164" t="s">
        <v>102</v>
      </c>
      <c r="D798" s="164">
        <v>100000</v>
      </c>
      <c r="E798" s="164" t="s">
        <v>57</v>
      </c>
      <c r="F798" s="164">
        <v>9912</v>
      </c>
      <c r="G798" s="164" t="s">
        <v>102</v>
      </c>
      <c r="H798" s="164" t="s">
        <v>589</v>
      </c>
      <c r="I798" s="164" t="s">
        <v>60</v>
      </c>
      <c r="J798" s="164" t="s">
        <v>104</v>
      </c>
      <c r="K798" s="164" t="s">
        <v>62</v>
      </c>
      <c r="L798" s="164">
        <v>57645</v>
      </c>
      <c r="M798" s="164" t="s">
        <v>2329</v>
      </c>
      <c r="Y798" s="164">
        <v>2764834</v>
      </c>
      <c r="AA798" s="164">
        <v>2764834</v>
      </c>
      <c r="AB798" s="164"/>
      <c r="AC798" s="164" t="s">
        <v>2330</v>
      </c>
      <c r="AD798" s="164" t="s">
        <v>1988</v>
      </c>
      <c r="AE798" s="164" t="s">
        <v>1989</v>
      </c>
      <c r="AG798" s="164" t="s">
        <v>94</v>
      </c>
      <c r="AH798" s="164" t="s">
        <v>94</v>
      </c>
      <c r="AI798" s="164" t="s">
        <v>83</v>
      </c>
      <c r="AJ798" s="164" t="s">
        <v>269</v>
      </c>
      <c r="AK798" s="164">
        <v>57645</v>
      </c>
      <c r="AL798" s="170">
        <v>0</v>
      </c>
      <c r="AM798" s="169">
        <f t="shared" si="28"/>
        <v>0</v>
      </c>
      <c r="AN798" s="169">
        <f t="shared" si="29"/>
        <v>0</v>
      </c>
      <c r="AO798" s="164" t="s">
        <v>69</v>
      </c>
      <c r="AP798" s="164" t="s">
        <v>69</v>
      </c>
      <c r="AQ798" s="164" t="s">
        <v>69</v>
      </c>
      <c r="AR798" s="164">
        <v>0</v>
      </c>
      <c r="AS798" s="164"/>
    </row>
    <row r="799" spans="1:45" ht="15" hidden="1" x14ac:dyDescent="0.2">
      <c r="A799" s="164" t="s">
        <v>3048</v>
      </c>
      <c r="B799" s="164">
        <v>1313</v>
      </c>
      <c r="C799" s="164" t="s">
        <v>1583</v>
      </c>
      <c r="D799" s="164">
        <v>100000</v>
      </c>
      <c r="E799" s="164" t="s">
        <v>57</v>
      </c>
      <c r="F799" s="164">
        <v>1313</v>
      </c>
      <c r="G799" s="164" t="s">
        <v>1583</v>
      </c>
      <c r="H799" s="164" t="s">
        <v>83</v>
      </c>
      <c r="I799" s="164" t="s">
        <v>83</v>
      </c>
      <c r="J799" s="164" t="s">
        <v>61</v>
      </c>
      <c r="K799" s="164" t="s">
        <v>83</v>
      </c>
      <c r="L799" s="164">
        <v>57646</v>
      </c>
      <c r="M799" s="164" t="s">
        <v>2331</v>
      </c>
      <c r="N799" s="164">
        <v>3</v>
      </c>
      <c r="O799" s="164">
        <v>362824</v>
      </c>
      <c r="P799" s="164">
        <v>73982</v>
      </c>
      <c r="Q799" s="164">
        <v>32597</v>
      </c>
      <c r="AA799" s="164">
        <v>469403</v>
      </c>
      <c r="AB799" s="164"/>
      <c r="AC799" s="164" t="s">
        <v>2332</v>
      </c>
      <c r="AD799" s="164" t="s">
        <v>2333</v>
      </c>
      <c r="AE799" s="164" t="s">
        <v>2334</v>
      </c>
      <c r="AG799" s="164" t="s">
        <v>94</v>
      </c>
      <c r="AH799" s="164" t="s">
        <v>69</v>
      </c>
      <c r="AI799" s="164" t="s">
        <v>83</v>
      </c>
      <c r="AJ799" s="164" t="s">
        <v>269</v>
      </c>
      <c r="AK799" s="164">
        <v>57646</v>
      </c>
      <c r="AL799" s="170">
        <v>0</v>
      </c>
      <c r="AM799" s="169">
        <f t="shared" si="28"/>
        <v>0</v>
      </c>
      <c r="AN799" s="169">
        <f t="shared" si="29"/>
        <v>0</v>
      </c>
      <c r="AO799" s="164" t="s">
        <v>69</v>
      </c>
      <c r="AP799" s="164" t="s">
        <v>69</v>
      </c>
      <c r="AQ799" s="164" t="s">
        <v>69</v>
      </c>
      <c r="AR799" s="164">
        <v>0</v>
      </c>
      <c r="AS799" s="164"/>
    </row>
    <row r="800" spans="1:45" ht="15" hidden="1" x14ac:dyDescent="0.2">
      <c r="A800" s="164" t="s">
        <v>3233</v>
      </c>
      <c r="B800" s="164">
        <v>1415</v>
      </c>
      <c r="C800" s="164" t="s">
        <v>666</v>
      </c>
      <c r="D800" s="164">
        <v>100000</v>
      </c>
      <c r="E800" s="164" t="s">
        <v>57</v>
      </c>
      <c r="F800" s="164">
        <v>1415</v>
      </c>
      <c r="G800" s="164" t="s">
        <v>666</v>
      </c>
      <c r="H800" s="164" t="s">
        <v>103</v>
      </c>
      <c r="I800" s="164" t="s">
        <v>83</v>
      </c>
      <c r="J800" s="164" t="s">
        <v>61</v>
      </c>
      <c r="K800" s="164" t="s">
        <v>83</v>
      </c>
      <c r="L800" s="164">
        <v>57647</v>
      </c>
      <c r="M800" s="164" t="s">
        <v>2335</v>
      </c>
      <c r="S800" s="164">
        <v>20000</v>
      </c>
      <c r="AA800" s="164">
        <v>20000</v>
      </c>
      <c r="AB800" s="164"/>
      <c r="AC800" s="164" t="s">
        <v>2336</v>
      </c>
      <c r="AD800" s="164" t="s">
        <v>2337</v>
      </c>
      <c r="AE800" s="164" t="s">
        <v>2338</v>
      </c>
      <c r="AG800" s="164" t="s">
        <v>94</v>
      </c>
      <c r="AH800" s="164" t="s">
        <v>69</v>
      </c>
      <c r="AI800" s="164" t="s">
        <v>133</v>
      </c>
      <c r="AJ800" s="164" t="s">
        <v>269</v>
      </c>
      <c r="AK800" s="164">
        <v>57647</v>
      </c>
      <c r="AL800" s="170">
        <v>0</v>
      </c>
      <c r="AM800" s="169">
        <f t="shared" si="28"/>
        <v>0</v>
      </c>
      <c r="AN800" s="169">
        <f t="shared" si="29"/>
        <v>0</v>
      </c>
      <c r="AO800" s="164" t="s">
        <v>69</v>
      </c>
      <c r="AP800" s="164" t="s">
        <v>69</v>
      </c>
      <c r="AQ800" s="164" t="s">
        <v>69</v>
      </c>
      <c r="AR800" s="164">
        <v>0</v>
      </c>
      <c r="AS800" s="164"/>
    </row>
    <row r="801" spans="1:45" ht="15" hidden="1" x14ac:dyDescent="0.2">
      <c r="A801" s="164" t="s">
        <v>3114</v>
      </c>
      <c r="B801" s="164">
        <v>2116</v>
      </c>
      <c r="C801" s="164" t="s">
        <v>3115</v>
      </c>
      <c r="D801" s="164">
        <v>100000</v>
      </c>
      <c r="E801" s="164" t="s">
        <v>57</v>
      </c>
      <c r="F801" s="164">
        <v>211600</v>
      </c>
      <c r="G801" s="164" t="s">
        <v>58</v>
      </c>
      <c r="H801" s="164" t="s">
        <v>83</v>
      </c>
      <c r="I801" s="164" t="s">
        <v>83</v>
      </c>
      <c r="J801" s="164" t="s">
        <v>134</v>
      </c>
      <c r="K801" s="164" t="s">
        <v>83</v>
      </c>
      <c r="L801" s="164">
        <v>57648</v>
      </c>
      <c r="M801" s="164" t="s">
        <v>1131</v>
      </c>
      <c r="AB801" s="167">
        <v>-21121</v>
      </c>
      <c r="AC801" s="164" t="s">
        <v>2339</v>
      </c>
      <c r="AD801" s="164" t="s">
        <v>1133</v>
      </c>
      <c r="AE801" s="164" t="s">
        <v>1134</v>
      </c>
      <c r="AG801" s="164" t="s">
        <v>94</v>
      </c>
      <c r="AH801" s="164" t="s">
        <v>2340</v>
      </c>
      <c r="AI801" s="164" t="s">
        <v>83</v>
      </c>
      <c r="AJ801" s="164" t="s">
        <v>269</v>
      </c>
      <c r="AK801" s="164">
        <v>57648</v>
      </c>
      <c r="AL801" s="170">
        <v>0</v>
      </c>
      <c r="AM801" s="169">
        <f t="shared" si="28"/>
        <v>0</v>
      </c>
      <c r="AN801" s="169">
        <f t="shared" si="29"/>
        <v>0</v>
      </c>
      <c r="AO801" s="164">
        <v>0</v>
      </c>
      <c r="AP801" s="164">
        <v>0</v>
      </c>
      <c r="AQ801" s="164">
        <v>0</v>
      </c>
      <c r="AR801" s="164">
        <v>0</v>
      </c>
      <c r="AS801" s="164"/>
    </row>
    <row r="802" spans="1:45" ht="15" hidden="1" x14ac:dyDescent="0.2">
      <c r="A802" s="164" t="s">
        <v>3063</v>
      </c>
      <c r="B802" s="164">
        <v>1414</v>
      </c>
      <c r="C802" s="164" t="s">
        <v>97</v>
      </c>
      <c r="D802" s="164">
        <v>200205</v>
      </c>
      <c r="E802" s="164" t="s">
        <v>96</v>
      </c>
      <c r="F802" s="164">
        <v>1414</v>
      </c>
      <c r="G802" s="164" t="s">
        <v>97</v>
      </c>
      <c r="H802" s="164" t="s">
        <v>83</v>
      </c>
      <c r="I802" s="164" t="s">
        <v>83</v>
      </c>
      <c r="J802" s="164" t="s">
        <v>61</v>
      </c>
      <c r="K802" s="164" t="s">
        <v>83</v>
      </c>
      <c r="L802" s="164">
        <v>57649</v>
      </c>
      <c r="M802" s="164" t="s">
        <v>2341</v>
      </c>
      <c r="Y802" s="164">
        <v>5000000</v>
      </c>
      <c r="AA802" s="164">
        <v>5000000</v>
      </c>
      <c r="AB802" s="164"/>
      <c r="AC802" s="164" t="s">
        <v>2342</v>
      </c>
      <c r="AD802" s="164" t="s">
        <v>1812</v>
      </c>
      <c r="AE802" s="164" t="s">
        <v>1813</v>
      </c>
      <c r="AG802" s="164" t="s">
        <v>94</v>
      </c>
      <c r="AH802" s="164" t="s">
        <v>69</v>
      </c>
      <c r="AI802" s="164" t="s">
        <v>83</v>
      </c>
      <c r="AJ802" s="164" t="s">
        <v>269</v>
      </c>
      <c r="AK802" s="164">
        <v>57649</v>
      </c>
      <c r="AL802" s="170">
        <v>0</v>
      </c>
      <c r="AM802" s="169">
        <f t="shared" si="28"/>
        <v>0</v>
      </c>
      <c r="AN802" s="169">
        <f t="shared" si="29"/>
        <v>0</v>
      </c>
      <c r="AO802" s="164" t="s">
        <v>69</v>
      </c>
      <c r="AP802" s="164" t="s">
        <v>69</v>
      </c>
      <c r="AQ802" s="164" t="s">
        <v>69</v>
      </c>
      <c r="AR802" s="164">
        <v>0</v>
      </c>
      <c r="AS802" s="164"/>
    </row>
    <row r="803" spans="1:45" ht="15" hidden="1" x14ac:dyDescent="0.2">
      <c r="A803" s="164" t="s">
        <v>3063</v>
      </c>
      <c r="B803" s="164">
        <v>9913</v>
      </c>
      <c r="C803" s="164" t="s">
        <v>4099</v>
      </c>
      <c r="D803" s="164">
        <v>200206</v>
      </c>
      <c r="E803" s="164" t="s">
        <v>1835</v>
      </c>
      <c r="F803" s="164">
        <v>9913</v>
      </c>
      <c r="G803" s="164" t="s">
        <v>1553</v>
      </c>
      <c r="H803" s="164" t="s">
        <v>83</v>
      </c>
      <c r="I803" s="164" t="s">
        <v>83</v>
      </c>
      <c r="J803" s="164" t="s">
        <v>61</v>
      </c>
      <c r="K803" s="164" t="s">
        <v>83</v>
      </c>
      <c r="L803" s="164">
        <v>57650</v>
      </c>
      <c r="M803" s="164" t="s">
        <v>2343</v>
      </c>
      <c r="Y803" s="164">
        <v>5000000</v>
      </c>
      <c r="AA803" s="164">
        <v>5000000</v>
      </c>
      <c r="AB803" s="165"/>
      <c r="AC803" s="164" t="s">
        <v>2344</v>
      </c>
      <c r="AD803" s="164" t="s">
        <v>2345</v>
      </c>
      <c r="AE803" s="164" t="s">
        <v>4303</v>
      </c>
      <c r="AG803" s="164" t="s">
        <v>94</v>
      </c>
      <c r="AH803" s="164" t="s">
        <v>69</v>
      </c>
      <c r="AI803" s="164" t="s">
        <v>83</v>
      </c>
      <c r="AJ803" s="164" t="s">
        <v>269</v>
      </c>
      <c r="AK803" s="164">
        <v>57650</v>
      </c>
      <c r="AL803" s="170">
        <v>0</v>
      </c>
      <c r="AM803" s="169">
        <f t="shared" si="28"/>
        <v>0</v>
      </c>
      <c r="AN803" s="169">
        <f t="shared" si="29"/>
        <v>0</v>
      </c>
      <c r="AO803" s="164" t="s">
        <v>69</v>
      </c>
      <c r="AP803" s="164" t="s">
        <v>69</v>
      </c>
      <c r="AQ803" s="164" t="s">
        <v>69</v>
      </c>
      <c r="AR803" s="164">
        <v>0</v>
      </c>
      <c r="AS803" s="164"/>
    </row>
    <row r="804" spans="1:45" ht="15" hidden="1" x14ac:dyDescent="0.2">
      <c r="A804" s="164" t="s">
        <v>232</v>
      </c>
      <c r="B804" s="164">
        <v>1912</v>
      </c>
      <c r="C804" s="164" t="s">
        <v>471</v>
      </c>
      <c r="D804" s="164">
        <v>100000</v>
      </c>
      <c r="E804" s="164" t="s">
        <v>57</v>
      </c>
      <c r="F804" s="164">
        <v>1912</v>
      </c>
      <c r="G804" s="164" t="s">
        <v>471</v>
      </c>
      <c r="H804" s="164" t="s">
        <v>83</v>
      </c>
      <c r="I804" s="164" t="s">
        <v>83</v>
      </c>
      <c r="J804" s="164" t="s">
        <v>134</v>
      </c>
      <c r="K804" s="164" t="s">
        <v>83</v>
      </c>
      <c r="L804" s="164">
        <v>57651</v>
      </c>
      <c r="M804" s="164" t="s">
        <v>4304</v>
      </c>
      <c r="AB804" s="167">
        <v>-576004</v>
      </c>
      <c r="AC804" s="164" t="s">
        <v>4305</v>
      </c>
      <c r="AD804" s="164" t="s">
        <v>4306</v>
      </c>
      <c r="AG804" s="164" t="s">
        <v>94</v>
      </c>
      <c r="AI804" s="164" t="s">
        <v>83</v>
      </c>
      <c r="AJ804" s="164" t="s">
        <v>177</v>
      </c>
      <c r="AK804" s="164" t="e">
        <v>#N/A</v>
      </c>
      <c r="AL804" s="170">
        <v>0</v>
      </c>
      <c r="AM804" s="169">
        <f t="shared" si="28"/>
        <v>0</v>
      </c>
      <c r="AN804" s="169">
        <f t="shared" si="29"/>
        <v>0</v>
      </c>
      <c r="AO804" s="164">
        <v>0</v>
      </c>
      <c r="AP804" s="164">
        <v>0</v>
      </c>
      <c r="AQ804" s="164">
        <v>0</v>
      </c>
      <c r="AR804" s="164">
        <v>0</v>
      </c>
      <c r="AS804" s="164"/>
    </row>
    <row r="805" spans="1:45" ht="15" hidden="1" x14ac:dyDescent="0.2">
      <c r="A805" s="164" t="s">
        <v>3048</v>
      </c>
      <c r="B805" s="164">
        <v>1714</v>
      </c>
      <c r="C805" s="164" t="s">
        <v>3121</v>
      </c>
      <c r="D805" s="164">
        <v>200089</v>
      </c>
      <c r="E805" s="164" t="s">
        <v>2347</v>
      </c>
      <c r="F805" s="164">
        <v>171415</v>
      </c>
      <c r="G805" s="164" t="s">
        <v>1271</v>
      </c>
      <c r="H805" s="164" t="s">
        <v>103</v>
      </c>
      <c r="I805" s="164" t="s">
        <v>83</v>
      </c>
      <c r="J805" s="164" t="s">
        <v>89</v>
      </c>
      <c r="K805" s="164" t="s">
        <v>83</v>
      </c>
      <c r="L805" s="164">
        <v>57652</v>
      </c>
      <c r="M805" s="164" t="s">
        <v>2348</v>
      </c>
      <c r="AB805" s="167">
        <v>51547</v>
      </c>
      <c r="AC805" s="164" t="s">
        <v>1689</v>
      </c>
      <c r="AD805" s="164" t="s">
        <v>1689</v>
      </c>
      <c r="AE805" s="164" t="s">
        <v>1689</v>
      </c>
      <c r="AG805" s="164" t="s">
        <v>94</v>
      </c>
      <c r="AH805" s="164" t="s">
        <v>69</v>
      </c>
      <c r="AI805" s="164" t="s">
        <v>83</v>
      </c>
      <c r="AJ805" s="164" t="s">
        <v>269</v>
      </c>
      <c r="AK805" s="164">
        <v>57652</v>
      </c>
      <c r="AL805" s="170">
        <v>0</v>
      </c>
      <c r="AM805" s="169">
        <f t="shared" si="28"/>
        <v>0</v>
      </c>
      <c r="AN805" s="169">
        <f t="shared" si="29"/>
        <v>0</v>
      </c>
      <c r="AO805" s="164">
        <v>0</v>
      </c>
      <c r="AP805" s="164">
        <v>0</v>
      </c>
      <c r="AQ805" s="164">
        <v>0</v>
      </c>
      <c r="AR805" s="164">
        <v>0</v>
      </c>
      <c r="AS805" s="164"/>
    </row>
    <row r="806" spans="1:45" ht="15" hidden="1" x14ac:dyDescent="0.2">
      <c r="A806" s="164" t="s">
        <v>3048</v>
      </c>
      <c r="B806" s="164">
        <v>1714</v>
      </c>
      <c r="C806" s="164" t="s">
        <v>3121</v>
      </c>
      <c r="D806" s="164">
        <v>200092</v>
      </c>
      <c r="E806" s="164" t="s">
        <v>2349</v>
      </c>
      <c r="F806" s="164">
        <v>171415</v>
      </c>
      <c r="G806" s="164" t="s">
        <v>1271</v>
      </c>
      <c r="H806" s="164" t="s">
        <v>103</v>
      </c>
      <c r="I806" s="164" t="s">
        <v>83</v>
      </c>
      <c r="J806" s="164" t="s">
        <v>89</v>
      </c>
      <c r="K806" s="164" t="s">
        <v>83</v>
      </c>
      <c r="L806" s="164">
        <v>57653</v>
      </c>
      <c r="M806" s="164" t="s">
        <v>2350</v>
      </c>
      <c r="AB806" s="167">
        <v>353</v>
      </c>
      <c r="AC806" s="164" t="s">
        <v>1689</v>
      </c>
      <c r="AD806" s="164" t="s">
        <v>1689</v>
      </c>
      <c r="AE806" s="164" t="s">
        <v>1689</v>
      </c>
      <c r="AG806" s="164" t="s">
        <v>94</v>
      </c>
      <c r="AH806" s="164" t="s">
        <v>69</v>
      </c>
      <c r="AI806" s="164" t="s">
        <v>83</v>
      </c>
      <c r="AJ806" s="164" t="s">
        <v>269</v>
      </c>
      <c r="AK806" s="164">
        <v>57653</v>
      </c>
      <c r="AL806" s="170">
        <v>0</v>
      </c>
      <c r="AM806" s="169">
        <f t="shared" si="28"/>
        <v>0</v>
      </c>
      <c r="AN806" s="169">
        <f t="shared" si="29"/>
        <v>0</v>
      </c>
      <c r="AO806" s="164">
        <v>0</v>
      </c>
      <c r="AP806" s="164">
        <v>0</v>
      </c>
      <c r="AQ806" s="164">
        <v>0</v>
      </c>
      <c r="AR806" s="164">
        <v>0</v>
      </c>
      <c r="AS806" s="164"/>
    </row>
    <row r="807" spans="1:45" ht="15" hidden="1" x14ac:dyDescent="0.2">
      <c r="A807" s="164" t="s">
        <v>3048</v>
      </c>
      <c r="B807" s="164">
        <v>1714</v>
      </c>
      <c r="C807" s="164" t="s">
        <v>3121</v>
      </c>
      <c r="D807" s="164">
        <v>200089</v>
      </c>
      <c r="E807" s="164" t="s">
        <v>2347</v>
      </c>
      <c r="F807" s="164">
        <v>171415</v>
      </c>
      <c r="G807" s="164" t="s">
        <v>1271</v>
      </c>
      <c r="H807" s="164" t="s">
        <v>103</v>
      </c>
      <c r="I807" s="164" t="s">
        <v>83</v>
      </c>
      <c r="J807" s="164" t="s">
        <v>61</v>
      </c>
      <c r="K807" s="164" t="s">
        <v>83</v>
      </c>
      <c r="L807" s="164">
        <v>57654</v>
      </c>
      <c r="M807" s="164" t="s">
        <v>2351</v>
      </c>
      <c r="R807" s="164">
        <v>-5000</v>
      </c>
      <c r="V807" s="164">
        <v>1812</v>
      </c>
      <c r="AA807" s="164">
        <v>-3188</v>
      </c>
      <c r="AB807" s="164"/>
      <c r="AC807" s="164" t="s">
        <v>2352</v>
      </c>
      <c r="AD807" s="164" t="s">
        <v>2352</v>
      </c>
      <c r="AE807" s="164" t="s">
        <v>2352</v>
      </c>
      <c r="AG807" s="164" t="s">
        <v>94</v>
      </c>
      <c r="AH807" s="164" t="s">
        <v>69</v>
      </c>
      <c r="AI807" s="164" t="s">
        <v>83</v>
      </c>
      <c r="AJ807" s="164" t="s">
        <v>269</v>
      </c>
      <c r="AK807" s="164">
        <v>57654</v>
      </c>
      <c r="AL807" s="170">
        <v>0</v>
      </c>
      <c r="AM807" s="169">
        <f t="shared" si="28"/>
        <v>0</v>
      </c>
      <c r="AN807" s="169">
        <f t="shared" si="29"/>
        <v>0</v>
      </c>
      <c r="AO807" s="164" t="s">
        <v>69</v>
      </c>
      <c r="AP807" s="164" t="s">
        <v>69</v>
      </c>
      <c r="AQ807" s="164" t="s">
        <v>69</v>
      </c>
      <c r="AR807" s="164">
        <v>0</v>
      </c>
      <c r="AS807" s="164"/>
    </row>
    <row r="808" spans="1:45" ht="15" hidden="1" x14ac:dyDescent="0.2">
      <c r="A808" s="164" t="s">
        <v>3048</v>
      </c>
      <c r="B808" s="164">
        <v>1714</v>
      </c>
      <c r="C808" s="164" t="s">
        <v>3121</v>
      </c>
      <c r="D808" s="164">
        <v>200083</v>
      </c>
      <c r="E808" s="164" t="s">
        <v>2353</v>
      </c>
      <c r="F808" s="164">
        <v>171415</v>
      </c>
      <c r="G808" s="164" t="s">
        <v>1271</v>
      </c>
      <c r="H808" s="164" t="s">
        <v>103</v>
      </c>
      <c r="I808" s="164" t="s">
        <v>83</v>
      </c>
      <c r="J808" s="164" t="s">
        <v>89</v>
      </c>
      <c r="K808" s="164" t="s">
        <v>83</v>
      </c>
      <c r="L808" s="164">
        <v>57655</v>
      </c>
      <c r="M808" s="164" t="s">
        <v>2354</v>
      </c>
      <c r="AB808" s="167">
        <v>16024</v>
      </c>
      <c r="AC808" s="164" t="s">
        <v>1689</v>
      </c>
      <c r="AD808" s="164" t="s">
        <v>1689</v>
      </c>
      <c r="AE808" s="164" t="s">
        <v>1689</v>
      </c>
      <c r="AG808" s="164" t="s">
        <v>94</v>
      </c>
      <c r="AH808" s="164" t="s">
        <v>69</v>
      </c>
      <c r="AI808" s="164" t="s">
        <v>83</v>
      </c>
      <c r="AJ808" s="164" t="s">
        <v>269</v>
      </c>
      <c r="AK808" s="164">
        <v>57655</v>
      </c>
      <c r="AL808" s="170">
        <v>0</v>
      </c>
      <c r="AM808" s="169">
        <f t="shared" si="28"/>
        <v>0</v>
      </c>
      <c r="AN808" s="169">
        <f t="shared" si="29"/>
        <v>0</v>
      </c>
      <c r="AO808" s="164">
        <v>0</v>
      </c>
      <c r="AP808" s="164">
        <v>0</v>
      </c>
      <c r="AQ808" s="164">
        <v>0</v>
      </c>
      <c r="AR808" s="164">
        <v>0</v>
      </c>
      <c r="AS808" s="164"/>
    </row>
    <row r="809" spans="1:45" ht="15" hidden="1" x14ac:dyDescent="0.2">
      <c r="A809" s="164" t="s">
        <v>3048</v>
      </c>
      <c r="B809" s="164">
        <v>1714</v>
      </c>
      <c r="C809" s="164" t="s">
        <v>3121</v>
      </c>
      <c r="D809" s="164">
        <v>200083</v>
      </c>
      <c r="E809" s="164" t="s">
        <v>2353</v>
      </c>
      <c r="F809" s="164">
        <v>171415</v>
      </c>
      <c r="G809" s="164" t="s">
        <v>1271</v>
      </c>
      <c r="H809" s="164" t="s">
        <v>103</v>
      </c>
      <c r="I809" s="164" t="s">
        <v>83</v>
      </c>
      <c r="J809" s="164" t="s">
        <v>61</v>
      </c>
      <c r="K809" s="164" t="s">
        <v>83</v>
      </c>
      <c r="L809" s="164">
        <v>57656</v>
      </c>
      <c r="M809" s="164" t="s">
        <v>2355</v>
      </c>
      <c r="S809" s="164">
        <v>19839</v>
      </c>
      <c r="V809" s="164">
        <v>4530</v>
      </c>
      <c r="AA809" s="164">
        <v>24369</v>
      </c>
      <c r="AB809" s="164"/>
      <c r="AC809" s="164" t="s">
        <v>2352</v>
      </c>
      <c r="AD809" s="164" t="s">
        <v>2352</v>
      </c>
      <c r="AE809" s="164" t="s">
        <v>2352</v>
      </c>
      <c r="AG809" s="164" t="s">
        <v>94</v>
      </c>
      <c r="AH809" s="164" t="s">
        <v>69</v>
      </c>
      <c r="AI809" s="164" t="s">
        <v>83</v>
      </c>
      <c r="AJ809" s="164" t="s">
        <v>269</v>
      </c>
      <c r="AK809" s="164">
        <v>57656</v>
      </c>
      <c r="AL809" s="170">
        <v>0</v>
      </c>
      <c r="AM809" s="169">
        <f t="shared" si="28"/>
        <v>0</v>
      </c>
      <c r="AN809" s="169">
        <f t="shared" si="29"/>
        <v>0</v>
      </c>
      <c r="AO809" s="164" t="s">
        <v>69</v>
      </c>
      <c r="AP809" s="164" t="s">
        <v>69</v>
      </c>
      <c r="AQ809" s="164" t="s">
        <v>69</v>
      </c>
      <c r="AR809" s="164">
        <v>0</v>
      </c>
      <c r="AS809" s="164"/>
    </row>
    <row r="810" spans="1:45" ht="15" hidden="1" x14ac:dyDescent="0.2">
      <c r="A810" s="164" t="s">
        <v>3048</v>
      </c>
      <c r="B810" s="164">
        <v>1714</v>
      </c>
      <c r="C810" s="164" t="s">
        <v>3121</v>
      </c>
      <c r="D810" s="164">
        <v>200045</v>
      </c>
      <c r="E810" s="164" t="s">
        <v>2356</v>
      </c>
      <c r="F810" s="164">
        <v>171415</v>
      </c>
      <c r="G810" s="164" t="s">
        <v>1271</v>
      </c>
      <c r="H810" s="164" t="s">
        <v>103</v>
      </c>
      <c r="I810" s="164" t="s">
        <v>83</v>
      </c>
      <c r="J810" s="164" t="s">
        <v>89</v>
      </c>
      <c r="K810" s="164" t="s">
        <v>83</v>
      </c>
      <c r="L810" s="164">
        <v>57657</v>
      </c>
      <c r="M810" s="164" t="s">
        <v>2357</v>
      </c>
      <c r="AB810" s="167">
        <v>19073</v>
      </c>
      <c r="AC810" s="164" t="s">
        <v>1689</v>
      </c>
      <c r="AD810" s="164" t="s">
        <v>1689</v>
      </c>
      <c r="AE810" s="164" t="s">
        <v>1689</v>
      </c>
      <c r="AG810" s="164" t="s">
        <v>94</v>
      </c>
      <c r="AH810" s="164" t="s">
        <v>69</v>
      </c>
      <c r="AI810" s="164" t="s">
        <v>83</v>
      </c>
      <c r="AJ810" s="164" t="s">
        <v>269</v>
      </c>
      <c r="AK810" s="164">
        <v>57657</v>
      </c>
      <c r="AL810" s="170">
        <v>0</v>
      </c>
      <c r="AM810" s="169">
        <f t="shared" si="28"/>
        <v>0</v>
      </c>
      <c r="AN810" s="169">
        <f t="shared" si="29"/>
        <v>0</v>
      </c>
      <c r="AO810" s="164">
        <v>0</v>
      </c>
      <c r="AP810" s="164">
        <v>0</v>
      </c>
      <c r="AQ810" s="164">
        <v>0</v>
      </c>
      <c r="AR810" s="164">
        <v>0</v>
      </c>
      <c r="AS810" s="164"/>
    </row>
    <row r="811" spans="1:45" ht="15" hidden="1" x14ac:dyDescent="0.2">
      <c r="A811" s="164" t="s">
        <v>3048</v>
      </c>
      <c r="B811" s="164">
        <v>1714</v>
      </c>
      <c r="C811" s="164" t="s">
        <v>3121</v>
      </c>
      <c r="D811" s="164">
        <v>200045</v>
      </c>
      <c r="E811" s="164" t="s">
        <v>2356</v>
      </c>
      <c r="F811" s="164">
        <v>171415</v>
      </c>
      <c r="G811" s="164" t="s">
        <v>1271</v>
      </c>
      <c r="H811" s="164" t="s">
        <v>103</v>
      </c>
      <c r="I811" s="164" t="s">
        <v>83</v>
      </c>
      <c r="J811" s="164" t="s">
        <v>61</v>
      </c>
      <c r="K811" s="164" t="s">
        <v>83</v>
      </c>
      <c r="L811" s="164">
        <v>57658</v>
      </c>
      <c r="M811" s="164" t="s">
        <v>2358</v>
      </c>
      <c r="S811" s="164">
        <v>25094</v>
      </c>
      <c r="V811" s="164">
        <v>755</v>
      </c>
      <c r="AA811" s="164">
        <v>25849</v>
      </c>
      <c r="AB811" s="164"/>
      <c r="AC811" s="164" t="s">
        <v>2359</v>
      </c>
      <c r="AD811" s="164" t="s">
        <v>2359</v>
      </c>
      <c r="AE811" s="164" t="s">
        <v>2359</v>
      </c>
      <c r="AG811" s="164" t="s">
        <v>94</v>
      </c>
      <c r="AH811" s="164" t="s">
        <v>69</v>
      </c>
      <c r="AI811" s="164" t="s">
        <v>83</v>
      </c>
      <c r="AJ811" s="164" t="s">
        <v>269</v>
      </c>
      <c r="AK811" s="164">
        <v>57658</v>
      </c>
      <c r="AL811" s="170">
        <v>0</v>
      </c>
      <c r="AM811" s="169">
        <f t="shared" si="28"/>
        <v>0</v>
      </c>
      <c r="AN811" s="169">
        <f t="shared" si="29"/>
        <v>0</v>
      </c>
      <c r="AO811" s="164" t="s">
        <v>69</v>
      </c>
      <c r="AP811" s="164" t="s">
        <v>69</v>
      </c>
      <c r="AQ811" s="164" t="s">
        <v>69</v>
      </c>
      <c r="AR811" s="164">
        <v>0</v>
      </c>
      <c r="AS811" s="164"/>
    </row>
    <row r="812" spans="1:45" ht="15" hidden="1" x14ac:dyDescent="0.2">
      <c r="A812" s="164" t="s">
        <v>3048</v>
      </c>
      <c r="B812" s="164">
        <v>1714</v>
      </c>
      <c r="C812" s="164" t="s">
        <v>3121</v>
      </c>
      <c r="D812" s="164">
        <v>200091</v>
      </c>
      <c r="E812" s="164" t="s">
        <v>2360</v>
      </c>
      <c r="F812" s="164">
        <v>171415</v>
      </c>
      <c r="G812" s="164" t="s">
        <v>1271</v>
      </c>
      <c r="H812" s="164" t="s">
        <v>103</v>
      </c>
      <c r="I812" s="164" t="s">
        <v>83</v>
      </c>
      <c r="J812" s="164" t="s">
        <v>89</v>
      </c>
      <c r="K812" s="164" t="s">
        <v>83</v>
      </c>
      <c r="L812" s="164">
        <v>57659</v>
      </c>
      <c r="M812" s="164" t="s">
        <v>2361</v>
      </c>
      <c r="AB812" s="167">
        <v>764</v>
      </c>
      <c r="AC812" s="164" t="s">
        <v>1689</v>
      </c>
      <c r="AD812" s="164" t="s">
        <v>1689</v>
      </c>
      <c r="AE812" s="164" t="s">
        <v>1689</v>
      </c>
      <c r="AG812" s="164" t="s">
        <v>94</v>
      </c>
      <c r="AH812" s="164" t="s">
        <v>69</v>
      </c>
      <c r="AI812" s="164" t="s">
        <v>83</v>
      </c>
      <c r="AJ812" s="164" t="s">
        <v>269</v>
      </c>
      <c r="AK812" s="164">
        <v>57659</v>
      </c>
      <c r="AL812" s="170">
        <v>0</v>
      </c>
      <c r="AM812" s="169">
        <f t="shared" si="28"/>
        <v>0</v>
      </c>
      <c r="AN812" s="169">
        <f t="shared" si="29"/>
        <v>0</v>
      </c>
      <c r="AO812" s="164">
        <v>0</v>
      </c>
      <c r="AP812" s="164">
        <v>0</v>
      </c>
      <c r="AQ812" s="164">
        <v>0</v>
      </c>
      <c r="AR812" s="164">
        <v>0</v>
      </c>
      <c r="AS812" s="164"/>
    </row>
    <row r="813" spans="1:45" ht="15" hidden="1" x14ac:dyDescent="0.2">
      <c r="A813" s="164" t="s">
        <v>3048</v>
      </c>
      <c r="B813" s="164">
        <v>1714</v>
      </c>
      <c r="C813" s="164" t="s">
        <v>3121</v>
      </c>
      <c r="D813" s="164">
        <v>200048</v>
      </c>
      <c r="E813" s="164" t="s">
        <v>2362</v>
      </c>
      <c r="F813" s="164">
        <v>171415</v>
      </c>
      <c r="G813" s="164" t="s">
        <v>1271</v>
      </c>
      <c r="H813" s="164" t="s">
        <v>103</v>
      </c>
      <c r="I813" s="164" t="s">
        <v>83</v>
      </c>
      <c r="J813" s="164" t="s">
        <v>89</v>
      </c>
      <c r="K813" s="164" t="s">
        <v>83</v>
      </c>
      <c r="L813" s="164">
        <v>57660</v>
      </c>
      <c r="M813" s="164" t="s">
        <v>2363</v>
      </c>
      <c r="AB813" s="167">
        <v>27870</v>
      </c>
      <c r="AC813" s="164" t="s">
        <v>1689</v>
      </c>
      <c r="AD813" s="164" t="s">
        <v>1689</v>
      </c>
      <c r="AE813" s="164" t="s">
        <v>1689</v>
      </c>
      <c r="AG813" s="164" t="s">
        <v>94</v>
      </c>
      <c r="AH813" s="164" t="s">
        <v>69</v>
      </c>
      <c r="AI813" s="164" t="s">
        <v>83</v>
      </c>
      <c r="AJ813" s="164" t="s">
        <v>269</v>
      </c>
      <c r="AK813" s="164">
        <v>57660</v>
      </c>
      <c r="AL813" s="170">
        <v>0</v>
      </c>
      <c r="AM813" s="169">
        <f t="shared" si="28"/>
        <v>0</v>
      </c>
      <c r="AN813" s="169">
        <f t="shared" si="29"/>
        <v>0</v>
      </c>
      <c r="AO813" s="164">
        <v>0</v>
      </c>
      <c r="AP813" s="164">
        <v>0</v>
      </c>
      <c r="AQ813" s="164">
        <v>0</v>
      </c>
      <c r="AR813" s="164">
        <v>0</v>
      </c>
      <c r="AS813" s="164"/>
    </row>
    <row r="814" spans="1:45" ht="15" hidden="1" x14ac:dyDescent="0.2">
      <c r="A814" s="164" t="s">
        <v>3048</v>
      </c>
      <c r="B814" s="164">
        <v>1714</v>
      </c>
      <c r="C814" s="164" t="s">
        <v>3121</v>
      </c>
      <c r="D814" s="164">
        <v>200048</v>
      </c>
      <c r="E814" s="164" t="s">
        <v>2362</v>
      </c>
      <c r="F814" s="164">
        <v>171415</v>
      </c>
      <c r="G814" s="164" t="s">
        <v>1271</v>
      </c>
      <c r="H814" s="164" t="s">
        <v>103</v>
      </c>
      <c r="I814" s="164" t="s">
        <v>83</v>
      </c>
      <c r="J814" s="164" t="s">
        <v>61</v>
      </c>
      <c r="K814" s="164" t="s">
        <v>83</v>
      </c>
      <c r="L814" s="164">
        <v>57661</v>
      </c>
      <c r="M814" s="164" t="s">
        <v>2364</v>
      </c>
      <c r="S814" s="164">
        <v>11516</v>
      </c>
      <c r="V814" s="164">
        <v>2265</v>
      </c>
      <c r="AA814" s="164">
        <v>13781</v>
      </c>
      <c r="AB814" s="164"/>
      <c r="AC814" s="164" t="s">
        <v>2359</v>
      </c>
      <c r="AD814" s="164" t="s">
        <v>2359</v>
      </c>
      <c r="AE814" s="164" t="s">
        <v>2359</v>
      </c>
      <c r="AG814" s="164" t="s">
        <v>94</v>
      </c>
      <c r="AH814" s="164" t="s">
        <v>69</v>
      </c>
      <c r="AI814" s="164" t="s">
        <v>83</v>
      </c>
      <c r="AJ814" s="164" t="s">
        <v>269</v>
      </c>
      <c r="AK814" s="164">
        <v>57661</v>
      </c>
      <c r="AL814" s="170">
        <v>0</v>
      </c>
      <c r="AM814" s="169">
        <f t="shared" si="28"/>
        <v>0</v>
      </c>
      <c r="AN814" s="169">
        <f t="shared" si="29"/>
        <v>0</v>
      </c>
      <c r="AO814" s="164" t="s">
        <v>69</v>
      </c>
      <c r="AP814" s="164" t="s">
        <v>69</v>
      </c>
      <c r="AQ814" s="164" t="s">
        <v>69</v>
      </c>
      <c r="AR814" s="164">
        <v>0</v>
      </c>
      <c r="AS814" s="164"/>
    </row>
    <row r="815" spans="1:45" ht="15" hidden="1" x14ac:dyDescent="0.2">
      <c r="A815" s="164" t="s">
        <v>3048</v>
      </c>
      <c r="B815" s="164">
        <v>1714</v>
      </c>
      <c r="C815" s="164" t="s">
        <v>3121</v>
      </c>
      <c r="D815" s="164">
        <v>200103</v>
      </c>
      <c r="E815" s="164" t="s">
        <v>2365</v>
      </c>
      <c r="F815" s="164">
        <v>171415</v>
      </c>
      <c r="G815" s="164" t="s">
        <v>1271</v>
      </c>
      <c r="H815" s="164" t="s">
        <v>103</v>
      </c>
      <c r="I815" s="164" t="s">
        <v>83</v>
      </c>
      <c r="J815" s="164" t="s">
        <v>89</v>
      </c>
      <c r="K815" s="164" t="s">
        <v>83</v>
      </c>
      <c r="L815" s="164">
        <v>57662</v>
      </c>
      <c r="M815" s="164" t="s">
        <v>2366</v>
      </c>
      <c r="AB815" s="167">
        <v>12306</v>
      </c>
      <c r="AC815" s="164" t="s">
        <v>1689</v>
      </c>
      <c r="AD815" s="164" t="s">
        <v>1689</v>
      </c>
      <c r="AE815" s="164" t="s">
        <v>1689</v>
      </c>
      <c r="AG815" s="164" t="s">
        <v>94</v>
      </c>
      <c r="AH815" s="164" t="s">
        <v>69</v>
      </c>
      <c r="AI815" s="164" t="s">
        <v>83</v>
      </c>
      <c r="AJ815" s="164" t="s">
        <v>269</v>
      </c>
      <c r="AK815" s="164">
        <v>57662</v>
      </c>
      <c r="AL815" s="170">
        <v>0</v>
      </c>
      <c r="AM815" s="169">
        <f t="shared" si="28"/>
        <v>0</v>
      </c>
      <c r="AN815" s="169">
        <f t="shared" si="29"/>
        <v>0</v>
      </c>
      <c r="AO815" s="164">
        <v>0</v>
      </c>
      <c r="AP815" s="164">
        <v>0</v>
      </c>
      <c r="AQ815" s="164">
        <v>0</v>
      </c>
      <c r="AR815" s="164">
        <v>0</v>
      </c>
      <c r="AS815" s="164"/>
    </row>
    <row r="816" spans="1:45" ht="15" hidden="1" x14ac:dyDescent="0.2">
      <c r="A816" s="164" t="s">
        <v>3048</v>
      </c>
      <c r="B816" s="164">
        <v>1714</v>
      </c>
      <c r="C816" s="164" t="s">
        <v>3121</v>
      </c>
      <c r="D816" s="164">
        <v>200062</v>
      </c>
      <c r="E816" s="164" t="s">
        <v>2367</v>
      </c>
      <c r="F816" s="164">
        <v>171415</v>
      </c>
      <c r="G816" s="164" t="s">
        <v>1271</v>
      </c>
      <c r="H816" s="164" t="s">
        <v>103</v>
      </c>
      <c r="I816" s="164" t="s">
        <v>83</v>
      </c>
      <c r="J816" s="164" t="s">
        <v>89</v>
      </c>
      <c r="K816" s="164" t="s">
        <v>83</v>
      </c>
      <c r="L816" s="164">
        <v>57663</v>
      </c>
      <c r="M816" s="164" t="s">
        <v>2368</v>
      </c>
      <c r="AB816" s="167">
        <v>3962</v>
      </c>
      <c r="AC816" s="164" t="s">
        <v>1689</v>
      </c>
      <c r="AD816" s="164" t="s">
        <v>1689</v>
      </c>
      <c r="AE816" s="164" t="s">
        <v>1689</v>
      </c>
      <c r="AG816" s="164" t="s">
        <v>94</v>
      </c>
      <c r="AH816" s="164" t="s">
        <v>69</v>
      </c>
      <c r="AI816" s="164" t="s">
        <v>83</v>
      </c>
      <c r="AJ816" s="164" t="s">
        <v>269</v>
      </c>
      <c r="AK816" s="164">
        <v>57663</v>
      </c>
      <c r="AL816" s="170">
        <v>0</v>
      </c>
      <c r="AM816" s="169">
        <f t="shared" si="28"/>
        <v>0</v>
      </c>
      <c r="AN816" s="169">
        <f t="shared" si="29"/>
        <v>0</v>
      </c>
      <c r="AO816" s="164">
        <v>0</v>
      </c>
      <c r="AP816" s="164">
        <v>0</v>
      </c>
      <c r="AQ816" s="164">
        <v>0</v>
      </c>
      <c r="AR816" s="164">
        <v>0</v>
      </c>
      <c r="AS816" s="164"/>
    </row>
    <row r="817" spans="1:46" ht="15" hidden="1" x14ac:dyDescent="0.2">
      <c r="A817" s="164" t="s">
        <v>3048</v>
      </c>
      <c r="B817" s="164">
        <v>1714</v>
      </c>
      <c r="C817" s="164" t="s">
        <v>3121</v>
      </c>
      <c r="D817" s="164">
        <v>200081</v>
      </c>
      <c r="E817" s="164" t="s">
        <v>2369</v>
      </c>
      <c r="F817" s="164">
        <v>171415</v>
      </c>
      <c r="G817" s="164" t="s">
        <v>1271</v>
      </c>
      <c r="H817" s="164" t="s">
        <v>103</v>
      </c>
      <c r="I817" s="164" t="s">
        <v>83</v>
      </c>
      <c r="J817" s="164" t="s">
        <v>134</v>
      </c>
      <c r="K817" s="164" t="s">
        <v>83</v>
      </c>
      <c r="L817" s="164">
        <v>57664</v>
      </c>
      <c r="M817" s="164" t="s">
        <v>2370</v>
      </c>
      <c r="AB817" s="167">
        <v>-13593</v>
      </c>
      <c r="AC817" s="164" t="s">
        <v>2371</v>
      </c>
      <c r="AD817" s="164" t="s">
        <v>2371</v>
      </c>
      <c r="AE817" s="164" t="s">
        <v>2371</v>
      </c>
      <c r="AG817" s="164" t="s">
        <v>94</v>
      </c>
      <c r="AH817" s="164" t="s">
        <v>69</v>
      </c>
      <c r="AI817" s="164" t="s">
        <v>83</v>
      </c>
      <c r="AJ817" s="164" t="s">
        <v>269</v>
      </c>
      <c r="AK817" s="164">
        <v>57664</v>
      </c>
      <c r="AL817" s="170">
        <v>0</v>
      </c>
      <c r="AM817" s="169">
        <f t="shared" si="28"/>
        <v>0</v>
      </c>
      <c r="AN817" s="169">
        <f t="shared" si="29"/>
        <v>0</v>
      </c>
      <c r="AO817" s="164">
        <v>0</v>
      </c>
      <c r="AP817" s="164">
        <v>0</v>
      </c>
      <c r="AQ817" s="164">
        <v>0</v>
      </c>
      <c r="AR817" s="164">
        <v>0</v>
      </c>
      <c r="AS817" s="164"/>
    </row>
    <row r="818" spans="1:46" ht="15" hidden="1" x14ac:dyDescent="0.2">
      <c r="A818" s="164" t="s">
        <v>3048</v>
      </c>
      <c r="B818" s="164">
        <v>1714</v>
      </c>
      <c r="C818" s="164" t="s">
        <v>3121</v>
      </c>
      <c r="D818" s="164">
        <v>200062</v>
      </c>
      <c r="E818" s="164" t="s">
        <v>2367</v>
      </c>
      <c r="F818" s="164">
        <v>171415</v>
      </c>
      <c r="G818" s="164" t="s">
        <v>1271</v>
      </c>
      <c r="H818" s="164" t="s">
        <v>103</v>
      </c>
      <c r="I818" s="164" t="s">
        <v>83</v>
      </c>
      <c r="J818" s="164" t="s">
        <v>61</v>
      </c>
      <c r="K818" s="164" t="s">
        <v>83</v>
      </c>
      <c r="L818" s="164">
        <v>57665</v>
      </c>
      <c r="M818" s="164" t="s">
        <v>2372</v>
      </c>
      <c r="S818" s="164">
        <v>-2048</v>
      </c>
      <c r="V818" s="164">
        <v>1510</v>
      </c>
      <c r="AA818" s="164">
        <v>-538</v>
      </c>
      <c r="AB818" s="164"/>
      <c r="AC818" s="164" t="s">
        <v>2359</v>
      </c>
      <c r="AD818" s="164" t="s">
        <v>2359</v>
      </c>
      <c r="AE818" s="164" t="s">
        <v>2359</v>
      </c>
      <c r="AG818" s="164" t="s">
        <v>94</v>
      </c>
      <c r="AH818" s="164" t="s">
        <v>69</v>
      </c>
      <c r="AI818" s="164" t="s">
        <v>83</v>
      </c>
      <c r="AJ818" s="164" t="s">
        <v>269</v>
      </c>
      <c r="AK818" s="164">
        <v>57665</v>
      </c>
      <c r="AL818" s="170">
        <v>0</v>
      </c>
      <c r="AM818" s="169">
        <f t="shared" si="28"/>
        <v>0</v>
      </c>
      <c r="AN818" s="169">
        <f t="shared" si="29"/>
        <v>0</v>
      </c>
      <c r="AO818" s="164" t="s">
        <v>69</v>
      </c>
      <c r="AP818" s="164" t="s">
        <v>69</v>
      </c>
      <c r="AQ818" s="164" t="s">
        <v>69</v>
      </c>
      <c r="AR818" s="164">
        <v>0</v>
      </c>
      <c r="AS818" s="164"/>
    </row>
    <row r="819" spans="1:46" ht="15" hidden="1" x14ac:dyDescent="0.2">
      <c r="A819" s="164" t="s">
        <v>3048</v>
      </c>
      <c r="B819" s="164">
        <v>1714</v>
      </c>
      <c r="C819" s="164" t="s">
        <v>3121</v>
      </c>
      <c r="D819" s="164">
        <v>200031</v>
      </c>
      <c r="E819" s="164" t="s">
        <v>2373</v>
      </c>
      <c r="F819" s="164">
        <v>171415</v>
      </c>
      <c r="G819" s="164" t="s">
        <v>1271</v>
      </c>
      <c r="H819" s="164" t="s">
        <v>103</v>
      </c>
      <c r="I819" s="164" t="s">
        <v>83</v>
      </c>
      <c r="J819" s="164" t="s">
        <v>89</v>
      </c>
      <c r="K819" s="164" t="s">
        <v>83</v>
      </c>
      <c r="L819" s="164">
        <v>57666</v>
      </c>
      <c r="M819" s="164" t="s">
        <v>2374</v>
      </c>
      <c r="AB819" s="167">
        <v>8686</v>
      </c>
      <c r="AC819" s="164" t="s">
        <v>1689</v>
      </c>
      <c r="AD819" s="164" t="s">
        <v>1689</v>
      </c>
      <c r="AE819" s="164" t="s">
        <v>1689</v>
      </c>
      <c r="AG819" s="164" t="s">
        <v>94</v>
      </c>
      <c r="AH819" s="164" t="s">
        <v>69</v>
      </c>
      <c r="AI819" s="164" t="s">
        <v>83</v>
      </c>
      <c r="AJ819" s="164" t="s">
        <v>269</v>
      </c>
      <c r="AK819" s="164">
        <v>57666</v>
      </c>
      <c r="AL819" s="170">
        <v>0</v>
      </c>
      <c r="AM819" s="169">
        <f t="shared" si="28"/>
        <v>0</v>
      </c>
      <c r="AN819" s="169">
        <f t="shared" si="29"/>
        <v>0</v>
      </c>
      <c r="AO819" s="164">
        <v>0</v>
      </c>
      <c r="AP819" s="164">
        <v>0</v>
      </c>
      <c r="AQ819" s="164">
        <v>0</v>
      </c>
      <c r="AR819" s="164">
        <v>0</v>
      </c>
      <c r="AS819" s="164"/>
    </row>
    <row r="820" spans="1:46" ht="15" hidden="1" x14ac:dyDescent="0.2">
      <c r="A820" s="164" t="s">
        <v>3048</v>
      </c>
      <c r="B820" s="164">
        <v>1714</v>
      </c>
      <c r="C820" s="164" t="s">
        <v>3121</v>
      </c>
      <c r="D820" s="164">
        <v>200033</v>
      </c>
      <c r="E820" s="164" t="s">
        <v>2375</v>
      </c>
      <c r="F820" s="164">
        <v>171415</v>
      </c>
      <c r="G820" s="164" t="s">
        <v>1271</v>
      </c>
      <c r="H820" s="164" t="s">
        <v>103</v>
      </c>
      <c r="I820" s="164" t="s">
        <v>83</v>
      </c>
      <c r="J820" s="164" t="s">
        <v>89</v>
      </c>
      <c r="K820" s="164" t="s">
        <v>83</v>
      </c>
      <c r="L820" s="164">
        <v>57667</v>
      </c>
      <c r="M820" s="164" t="s">
        <v>2376</v>
      </c>
      <c r="AB820" s="167">
        <v>215265</v>
      </c>
      <c r="AC820" s="164" t="s">
        <v>1689</v>
      </c>
      <c r="AD820" s="164" t="s">
        <v>1689</v>
      </c>
      <c r="AE820" s="164" t="s">
        <v>1689</v>
      </c>
      <c r="AG820" s="164" t="s">
        <v>94</v>
      </c>
      <c r="AH820" s="164" t="s">
        <v>69</v>
      </c>
      <c r="AI820" s="164" t="s">
        <v>83</v>
      </c>
      <c r="AJ820" s="164" t="s">
        <v>269</v>
      </c>
      <c r="AK820" s="164">
        <v>57667</v>
      </c>
      <c r="AL820" s="170">
        <v>0</v>
      </c>
      <c r="AM820" s="169">
        <f t="shared" si="28"/>
        <v>0</v>
      </c>
      <c r="AN820" s="169">
        <f t="shared" si="29"/>
        <v>0</v>
      </c>
      <c r="AO820" s="164">
        <v>0</v>
      </c>
      <c r="AP820" s="164">
        <v>0</v>
      </c>
      <c r="AQ820" s="164">
        <v>0</v>
      </c>
      <c r="AR820" s="164">
        <v>0</v>
      </c>
      <c r="AS820" s="164"/>
    </row>
    <row r="821" spans="1:46" ht="15" hidden="1" x14ac:dyDescent="0.2">
      <c r="A821" s="164" t="s">
        <v>3048</v>
      </c>
      <c r="B821" s="164">
        <v>1714</v>
      </c>
      <c r="C821" s="164" t="s">
        <v>3121</v>
      </c>
      <c r="D821" s="164">
        <v>200033</v>
      </c>
      <c r="E821" s="164" t="s">
        <v>2375</v>
      </c>
      <c r="F821" s="164">
        <v>171415</v>
      </c>
      <c r="G821" s="164" t="s">
        <v>1271</v>
      </c>
      <c r="H821" s="164" t="s">
        <v>103</v>
      </c>
      <c r="I821" s="164" t="s">
        <v>83</v>
      </c>
      <c r="J821" s="164" t="s">
        <v>61</v>
      </c>
      <c r="K821" s="164" t="s">
        <v>83</v>
      </c>
      <c r="L821" s="164">
        <v>57668</v>
      </c>
      <c r="M821" s="164" t="s">
        <v>2377</v>
      </c>
      <c r="R821" s="164">
        <v>-20000</v>
      </c>
      <c r="S821" s="164">
        <v>-54091</v>
      </c>
      <c r="V821" s="164">
        <v>10949</v>
      </c>
      <c r="AA821" s="164">
        <v>-63142</v>
      </c>
      <c r="AB821" s="164"/>
      <c r="AC821" s="164" t="s">
        <v>2359</v>
      </c>
      <c r="AD821" s="164" t="s">
        <v>2359</v>
      </c>
      <c r="AE821" s="164" t="s">
        <v>2359</v>
      </c>
      <c r="AG821" s="164" t="s">
        <v>94</v>
      </c>
      <c r="AH821" s="164" t="s">
        <v>69</v>
      </c>
      <c r="AI821" s="164" t="s">
        <v>83</v>
      </c>
      <c r="AJ821" s="164" t="s">
        <v>269</v>
      </c>
      <c r="AK821" s="164">
        <v>57668</v>
      </c>
      <c r="AL821" s="170">
        <v>0</v>
      </c>
      <c r="AM821" s="169">
        <f t="shared" si="28"/>
        <v>0</v>
      </c>
      <c r="AN821" s="169">
        <f t="shared" si="29"/>
        <v>0</v>
      </c>
      <c r="AO821" s="164" t="s">
        <v>69</v>
      </c>
      <c r="AP821" s="164" t="s">
        <v>69</v>
      </c>
      <c r="AQ821" s="164" t="s">
        <v>69</v>
      </c>
      <c r="AR821" s="164">
        <v>0</v>
      </c>
      <c r="AS821" s="164"/>
    </row>
    <row r="822" spans="1:46" ht="15" hidden="1" x14ac:dyDescent="0.2">
      <c r="A822" s="164" t="s">
        <v>3048</v>
      </c>
      <c r="B822" s="164">
        <v>1714</v>
      </c>
      <c r="C822" s="164" t="s">
        <v>3121</v>
      </c>
      <c r="D822" s="164">
        <v>200714</v>
      </c>
      <c r="E822" s="164" t="s">
        <v>2378</v>
      </c>
      <c r="F822" s="164">
        <v>171415</v>
      </c>
      <c r="G822" s="164" t="s">
        <v>1271</v>
      </c>
      <c r="H822" s="164" t="s">
        <v>103</v>
      </c>
      <c r="I822" s="164" t="s">
        <v>83</v>
      </c>
      <c r="J822" s="164" t="s">
        <v>89</v>
      </c>
      <c r="K822" s="164" t="s">
        <v>83</v>
      </c>
      <c r="L822" s="164">
        <v>57669</v>
      </c>
      <c r="M822" s="164" t="s">
        <v>2379</v>
      </c>
      <c r="AB822" s="167">
        <v>34201</v>
      </c>
      <c r="AC822" s="164" t="s">
        <v>1689</v>
      </c>
      <c r="AD822" s="164" t="s">
        <v>1689</v>
      </c>
      <c r="AE822" s="164" t="s">
        <v>1689</v>
      </c>
      <c r="AG822" s="164" t="s">
        <v>94</v>
      </c>
      <c r="AH822" s="164" t="s">
        <v>69</v>
      </c>
      <c r="AI822" s="164" t="s">
        <v>83</v>
      </c>
      <c r="AJ822" s="164" t="s">
        <v>269</v>
      </c>
      <c r="AK822" s="164">
        <v>57669</v>
      </c>
      <c r="AL822" s="170">
        <v>0</v>
      </c>
      <c r="AM822" s="169">
        <f t="shared" si="28"/>
        <v>0</v>
      </c>
      <c r="AN822" s="169">
        <f t="shared" si="29"/>
        <v>0</v>
      </c>
      <c r="AO822" s="164">
        <v>0</v>
      </c>
      <c r="AP822" s="164">
        <v>0</v>
      </c>
      <c r="AQ822" s="164">
        <v>0</v>
      </c>
      <c r="AR822" s="164">
        <v>0</v>
      </c>
      <c r="AS822" s="164"/>
    </row>
    <row r="823" spans="1:46" ht="15" hidden="1" x14ac:dyDescent="0.2">
      <c r="A823" s="164" t="s">
        <v>3048</v>
      </c>
      <c r="B823" s="164">
        <v>1714</v>
      </c>
      <c r="C823" s="164" t="s">
        <v>3121</v>
      </c>
      <c r="D823" s="164">
        <v>200714</v>
      </c>
      <c r="E823" s="164" t="s">
        <v>2378</v>
      </c>
      <c r="F823" s="164">
        <v>171415</v>
      </c>
      <c r="G823" s="164" t="s">
        <v>1271</v>
      </c>
      <c r="H823" s="164" t="s">
        <v>103</v>
      </c>
      <c r="I823" s="164" t="s">
        <v>83</v>
      </c>
      <c r="J823" s="164" t="s">
        <v>61</v>
      </c>
      <c r="K823" s="164" t="s">
        <v>83</v>
      </c>
      <c r="L823" s="164">
        <v>57670</v>
      </c>
      <c r="M823" s="164" t="s">
        <v>2380</v>
      </c>
      <c r="S823" s="164">
        <v>-205306</v>
      </c>
      <c r="AA823" s="164">
        <v>-205306</v>
      </c>
      <c r="AB823" s="164"/>
      <c r="AC823" s="164" t="s">
        <v>2359</v>
      </c>
      <c r="AD823" s="164" t="s">
        <v>2359</v>
      </c>
      <c r="AE823" s="164" t="s">
        <v>2359</v>
      </c>
      <c r="AG823" s="164" t="s">
        <v>94</v>
      </c>
      <c r="AH823" s="164" t="s">
        <v>69</v>
      </c>
      <c r="AI823" s="164" t="s">
        <v>83</v>
      </c>
      <c r="AJ823" s="164" t="s">
        <v>269</v>
      </c>
      <c r="AK823" s="164">
        <v>57670</v>
      </c>
      <c r="AL823" s="170">
        <v>0</v>
      </c>
      <c r="AM823" s="169">
        <f t="shared" si="28"/>
        <v>0</v>
      </c>
      <c r="AN823" s="169">
        <f t="shared" si="29"/>
        <v>0</v>
      </c>
      <c r="AO823" s="164" t="s">
        <v>69</v>
      </c>
      <c r="AP823" s="164" t="s">
        <v>69</v>
      </c>
      <c r="AQ823" s="164" t="s">
        <v>69</v>
      </c>
      <c r="AR823" s="164">
        <v>0</v>
      </c>
      <c r="AS823" s="164"/>
    </row>
    <row r="824" spans="1:46" ht="15" hidden="1" x14ac:dyDescent="0.2">
      <c r="A824" s="164" t="s">
        <v>3048</v>
      </c>
      <c r="B824" s="164">
        <v>1714</v>
      </c>
      <c r="C824" s="164" t="s">
        <v>3121</v>
      </c>
      <c r="D824" s="164">
        <v>200071</v>
      </c>
      <c r="E824" s="164" t="s">
        <v>2381</v>
      </c>
      <c r="F824" s="164">
        <v>171415</v>
      </c>
      <c r="G824" s="164" t="s">
        <v>1271</v>
      </c>
      <c r="H824" s="164" t="s">
        <v>103</v>
      </c>
      <c r="I824" s="164" t="s">
        <v>83</v>
      </c>
      <c r="J824" s="164" t="s">
        <v>89</v>
      </c>
      <c r="K824" s="164" t="s">
        <v>83</v>
      </c>
      <c r="L824" s="164">
        <v>57671</v>
      </c>
      <c r="M824" s="164" t="s">
        <v>2382</v>
      </c>
      <c r="AB824" s="167">
        <v>6202</v>
      </c>
      <c r="AC824" s="164" t="s">
        <v>2371</v>
      </c>
      <c r="AD824" s="164" t="s">
        <v>2371</v>
      </c>
      <c r="AE824" s="164" t="s">
        <v>2371</v>
      </c>
      <c r="AG824" s="164" t="s">
        <v>94</v>
      </c>
      <c r="AH824" s="164" t="s">
        <v>69</v>
      </c>
      <c r="AI824" s="164" t="s">
        <v>83</v>
      </c>
      <c r="AJ824" s="164" t="s">
        <v>269</v>
      </c>
      <c r="AK824" s="164">
        <v>57671</v>
      </c>
      <c r="AL824" s="170">
        <v>0</v>
      </c>
      <c r="AM824" s="169">
        <f t="shared" si="28"/>
        <v>0</v>
      </c>
      <c r="AN824" s="169">
        <f t="shared" si="29"/>
        <v>0</v>
      </c>
      <c r="AO824" s="164">
        <v>0</v>
      </c>
      <c r="AP824" s="164">
        <v>0</v>
      </c>
      <c r="AQ824" s="164">
        <v>0</v>
      </c>
      <c r="AR824" s="164">
        <v>0</v>
      </c>
      <c r="AS824" s="164"/>
    </row>
    <row r="825" spans="1:46" ht="15" hidden="1" x14ac:dyDescent="0.2">
      <c r="A825" s="164" t="s">
        <v>3048</v>
      </c>
      <c r="B825" s="164">
        <v>1714</v>
      </c>
      <c r="C825" s="164" t="s">
        <v>3121</v>
      </c>
      <c r="D825" s="164">
        <v>200040</v>
      </c>
      <c r="E825" s="164" t="s">
        <v>2383</v>
      </c>
      <c r="F825" s="164">
        <v>171415</v>
      </c>
      <c r="G825" s="164" t="s">
        <v>1271</v>
      </c>
      <c r="H825" s="164" t="s">
        <v>103</v>
      </c>
      <c r="I825" s="164" t="s">
        <v>83</v>
      </c>
      <c r="J825" s="164" t="s">
        <v>89</v>
      </c>
      <c r="K825" s="164" t="s">
        <v>83</v>
      </c>
      <c r="L825" s="164">
        <v>57672</v>
      </c>
      <c r="M825" s="164" t="s">
        <v>2384</v>
      </c>
      <c r="AB825" s="167">
        <v>767</v>
      </c>
      <c r="AC825" s="164" t="s">
        <v>1689</v>
      </c>
      <c r="AD825" s="164" t="s">
        <v>1689</v>
      </c>
      <c r="AE825" s="164" t="s">
        <v>1689</v>
      </c>
      <c r="AG825" s="164" t="s">
        <v>94</v>
      </c>
      <c r="AH825" s="164" t="s">
        <v>69</v>
      </c>
      <c r="AI825" s="164" t="s">
        <v>83</v>
      </c>
      <c r="AJ825" s="164" t="s">
        <v>269</v>
      </c>
      <c r="AK825" s="164">
        <v>57672</v>
      </c>
      <c r="AL825" s="170">
        <v>0</v>
      </c>
      <c r="AM825" s="169">
        <f t="shared" si="28"/>
        <v>0</v>
      </c>
      <c r="AN825" s="169">
        <f t="shared" si="29"/>
        <v>0</v>
      </c>
      <c r="AO825" s="164">
        <v>0</v>
      </c>
      <c r="AP825" s="164">
        <v>0</v>
      </c>
      <c r="AQ825" s="164">
        <v>0</v>
      </c>
      <c r="AR825" s="164">
        <v>0</v>
      </c>
      <c r="AS825" s="164"/>
    </row>
    <row r="826" spans="1:46" ht="15" hidden="1" x14ac:dyDescent="0.2">
      <c r="A826" s="164" t="s">
        <v>3048</v>
      </c>
      <c r="B826" s="164">
        <v>1714</v>
      </c>
      <c r="C826" s="164" t="s">
        <v>3121</v>
      </c>
      <c r="D826" s="164">
        <v>200059</v>
      </c>
      <c r="E826" s="164" t="s">
        <v>2385</v>
      </c>
      <c r="F826" s="164">
        <v>171415</v>
      </c>
      <c r="G826" s="164" t="s">
        <v>1271</v>
      </c>
      <c r="H826" s="164" t="s">
        <v>103</v>
      </c>
      <c r="I826" s="164" t="s">
        <v>83</v>
      </c>
      <c r="J826" s="164" t="s">
        <v>61</v>
      </c>
      <c r="K826" s="164" t="s">
        <v>83</v>
      </c>
      <c r="L826" s="164">
        <v>57673</v>
      </c>
      <c r="M826" s="164" t="s">
        <v>2386</v>
      </c>
      <c r="S826" s="164">
        <v>300000</v>
      </c>
      <c r="AA826" s="164">
        <v>300000</v>
      </c>
      <c r="AB826" s="164"/>
      <c r="AC826" s="164" t="s">
        <v>2352</v>
      </c>
      <c r="AD826" s="164" t="s">
        <v>2352</v>
      </c>
      <c r="AE826" s="164" t="s">
        <v>2352</v>
      </c>
      <c r="AG826" s="164" t="s">
        <v>94</v>
      </c>
      <c r="AH826" s="164" t="s">
        <v>69</v>
      </c>
      <c r="AI826" s="164" t="s">
        <v>83</v>
      </c>
      <c r="AJ826" s="164" t="s">
        <v>269</v>
      </c>
      <c r="AK826" s="164">
        <v>57673</v>
      </c>
      <c r="AL826" s="170">
        <v>0</v>
      </c>
      <c r="AM826" s="169">
        <f t="shared" si="28"/>
        <v>0</v>
      </c>
      <c r="AN826" s="169">
        <f t="shared" si="29"/>
        <v>0</v>
      </c>
      <c r="AO826" s="164" t="s">
        <v>69</v>
      </c>
      <c r="AP826" s="164" t="s">
        <v>69</v>
      </c>
      <c r="AQ826" s="164" t="s">
        <v>69</v>
      </c>
      <c r="AR826" s="164">
        <v>0</v>
      </c>
      <c r="AS826" s="164"/>
      <c r="AT826" s="164">
        <v>3</v>
      </c>
    </row>
    <row r="827" spans="1:46" ht="15" hidden="1" x14ac:dyDescent="0.2">
      <c r="A827" s="164" t="s">
        <v>3048</v>
      </c>
      <c r="B827" s="164">
        <v>1714</v>
      </c>
      <c r="C827" s="164" t="s">
        <v>3121</v>
      </c>
      <c r="D827" s="164">
        <v>200053</v>
      </c>
      <c r="E827" s="164" t="s">
        <v>2387</v>
      </c>
      <c r="F827" s="164">
        <v>171415</v>
      </c>
      <c r="G827" s="164" t="s">
        <v>1271</v>
      </c>
      <c r="H827" s="164" t="s">
        <v>103</v>
      </c>
      <c r="I827" s="164" t="s">
        <v>83</v>
      </c>
      <c r="J827" s="164" t="s">
        <v>89</v>
      </c>
      <c r="K827" s="164" t="s">
        <v>83</v>
      </c>
      <c r="L827" s="164">
        <v>57674</v>
      </c>
      <c r="M827" s="164" t="s">
        <v>2388</v>
      </c>
      <c r="AB827" s="167">
        <v>3719</v>
      </c>
      <c r="AC827" s="164" t="s">
        <v>1689</v>
      </c>
      <c r="AD827" s="164" t="s">
        <v>1689</v>
      </c>
      <c r="AE827" s="164" t="s">
        <v>1689</v>
      </c>
      <c r="AG827" s="164" t="s">
        <v>94</v>
      </c>
      <c r="AH827" s="164" t="s">
        <v>69</v>
      </c>
      <c r="AI827" s="164" t="s">
        <v>83</v>
      </c>
      <c r="AJ827" s="164" t="s">
        <v>269</v>
      </c>
      <c r="AK827" s="164">
        <v>57674</v>
      </c>
      <c r="AL827" s="170">
        <v>0</v>
      </c>
      <c r="AM827" s="169">
        <f t="shared" si="28"/>
        <v>0</v>
      </c>
      <c r="AN827" s="169">
        <f t="shared" si="29"/>
        <v>0</v>
      </c>
      <c r="AO827" s="164">
        <v>0</v>
      </c>
      <c r="AP827" s="164">
        <v>0</v>
      </c>
      <c r="AQ827" s="164">
        <v>0</v>
      </c>
      <c r="AR827" s="164">
        <v>0</v>
      </c>
      <c r="AS827" s="164"/>
      <c r="AT827" s="164">
        <v>3</v>
      </c>
    </row>
    <row r="828" spans="1:46" ht="15" hidden="1" x14ac:dyDescent="0.2">
      <c r="A828" s="164" t="s">
        <v>3048</v>
      </c>
      <c r="B828" s="164">
        <v>1714</v>
      </c>
      <c r="C828" s="164" t="s">
        <v>3121</v>
      </c>
      <c r="D828" s="164">
        <v>200053</v>
      </c>
      <c r="E828" s="164" t="s">
        <v>2387</v>
      </c>
      <c r="F828" s="164">
        <v>171415</v>
      </c>
      <c r="G828" s="164" t="s">
        <v>1271</v>
      </c>
      <c r="H828" s="164" t="s">
        <v>103</v>
      </c>
      <c r="I828" s="164" t="s">
        <v>83</v>
      </c>
      <c r="J828" s="164" t="s">
        <v>61</v>
      </c>
      <c r="K828" s="164" t="s">
        <v>83</v>
      </c>
      <c r="L828" s="164">
        <v>57675</v>
      </c>
      <c r="M828" s="164" t="s">
        <v>2389</v>
      </c>
      <c r="R828" s="164">
        <v>850</v>
      </c>
      <c r="S828" s="164">
        <v>30000</v>
      </c>
      <c r="V828" s="164">
        <v>2265</v>
      </c>
      <c r="AA828" s="164">
        <v>33115</v>
      </c>
      <c r="AB828" s="164"/>
      <c r="AC828" s="164" t="s">
        <v>2359</v>
      </c>
      <c r="AD828" s="164" t="s">
        <v>2359</v>
      </c>
      <c r="AE828" s="164" t="s">
        <v>2359</v>
      </c>
      <c r="AG828" s="164" t="s">
        <v>94</v>
      </c>
      <c r="AH828" s="164" t="s">
        <v>69</v>
      </c>
      <c r="AI828" s="164" t="s">
        <v>83</v>
      </c>
      <c r="AJ828" s="164" t="s">
        <v>269</v>
      </c>
      <c r="AK828" s="164">
        <v>57675</v>
      </c>
      <c r="AL828" s="170">
        <v>0</v>
      </c>
      <c r="AM828" s="169">
        <f t="shared" si="28"/>
        <v>0</v>
      </c>
      <c r="AN828" s="169">
        <f t="shared" si="29"/>
        <v>0</v>
      </c>
      <c r="AO828" s="164" t="s">
        <v>69</v>
      </c>
      <c r="AP828" s="164" t="s">
        <v>69</v>
      </c>
      <c r="AQ828" s="164" t="s">
        <v>69</v>
      </c>
      <c r="AR828" s="164">
        <v>0</v>
      </c>
      <c r="AS828" s="164"/>
    </row>
    <row r="829" spans="1:46" ht="15" hidden="1" x14ac:dyDescent="0.2">
      <c r="A829" s="164" t="s">
        <v>3048</v>
      </c>
      <c r="B829" s="164">
        <v>1714</v>
      </c>
      <c r="C829" s="164" t="s">
        <v>3121</v>
      </c>
      <c r="D829" s="164">
        <v>200068</v>
      </c>
      <c r="E829" s="164" t="s">
        <v>2390</v>
      </c>
      <c r="F829" s="164">
        <v>171415</v>
      </c>
      <c r="G829" s="164" t="s">
        <v>1271</v>
      </c>
      <c r="H829" s="164" t="s">
        <v>103</v>
      </c>
      <c r="I829" s="164" t="s">
        <v>83</v>
      </c>
      <c r="J829" s="164" t="s">
        <v>89</v>
      </c>
      <c r="K829" s="164" t="s">
        <v>83</v>
      </c>
      <c r="L829" s="164">
        <v>57676</v>
      </c>
      <c r="M829" s="164" t="s">
        <v>2391</v>
      </c>
      <c r="AB829" s="167">
        <v>2369</v>
      </c>
      <c r="AC829" s="164" t="s">
        <v>1689</v>
      </c>
      <c r="AD829" s="164" t="s">
        <v>1689</v>
      </c>
      <c r="AE829" s="164" t="s">
        <v>1689</v>
      </c>
      <c r="AG829" s="164" t="s">
        <v>94</v>
      </c>
      <c r="AH829" s="164" t="s">
        <v>69</v>
      </c>
      <c r="AI829" s="164" t="s">
        <v>83</v>
      </c>
      <c r="AJ829" s="164" t="s">
        <v>269</v>
      </c>
      <c r="AK829" s="164">
        <v>57676</v>
      </c>
      <c r="AL829" s="170">
        <v>0</v>
      </c>
      <c r="AM829" s="169">
        <f t="shared" si="28"/>
        <v>0</v>
      </c>
      <c r="AN829" s="169">
        <f t="shared" si="29"/>
        <v>0</v>
      </c>
      <c r="AO829" s="164">
        <v>0</v>
      </c>
      <c r="AP829" s="164">
        <v>0</v>
      </c>
      <c r="AQ829" s="164">
        <v>0</v>
      </c>
      <c r="AR829" s="164">
        <v>0</v>
      </c>
      <c r="AS829" s="164"/>
    </row>
    <row r="830" spans="1:46" ht="15" hidden="1" x14ac:dyDescent="0.2">
      <c r="A830" s="164" t="s">
        <v>3048</v>
      </c>
      <c r="B830" s="164">
        <v>1714</v>
      </c>
      <c r="C830" s="164" t="s">
        <v>3121</v>
      </c>
      <c r="D830" s="164">
        <v>200044</v>
      </c>
      <c r="E830" s="164" t="s">
        <v>2392</v>
      </c>
      <c r="F830" s="164">
        <v>171415</v>
      </c>
      <c r="G830" s="164" t="s">
        <v>1271</v>
      </c>
      <c r="H830" s="164" t="s">
        <v>103</v>
      </c>
      <c r="I830" s="164" t="s">
        <v>83</v>
      </c>
      <c r="J830" s="164" t="s">
        <v>134</v>
      </c>
      <c r="K830" s="164" t="s">
        <v>83</v>
      </c>
      <c r="L830" s="164">
        <v>57677</v>
      </c>
      <c r="M830" s="164" t="s">
        <v>2393</v>
      </c>
      <c r="AB830" s="167">
        <v>-8815</v>
      </c>
      <c r="AC830" s="164" t="s">
        <v>1689</v>
      </c>
      <c r="AD830" s="164" t="s">
        <v>1689</v>
      </c>
      <c r="AE830" s="164" t="s">
        <v>1689</v>
      </c>
      <c r="AG830" s="164" t="s">
        <v>94</v>
      </c>
      <c r="AH830" s="164" t="s">
        <v>69</v>
      </c>
      <c r="AI830" s="164" t="s">
        <v>83</v>
      </c>
      <c r="AJ830" s="164" t="s">
        <v>269</v>
      </c>
      <c r="AK830" s="164">
        <v>57677</v>
      </c>
      <c r="AL830" s="170">
        <v>0</v>
      </c>
      <c r="AM830" s="169">
        <f t="shared" si="28"/>
        <v>0</v>
      </c>
      <c r="AN830" s="169">
        <f t="shared" si="29"/>
        <v>0</v>
      </c>
      <c r="AO830" s="164">
        <v>0</v>
      </c>
      <c r="AP830" s="164">
        <v>0</v>
      </c>
      <c r="AQ830" s="164">
        <v>0</v>
      </c>
      <c r="AR830" s="164">
        <v>0</v>
      </c>
      <c r="AS830" s="164"/>
    </row>
    <row r="831" spans="1:46" ht="15" hidden="1" x14ac:dyDescent="0.2">
      <c r="A831" s="164" t="s">
        <v>3048</v>
      </c>
      <c r="B831" s="164">
        <v>1714</v>
      </c>
      <c r="C831" s="164" t="s">
        <v>3121</v>
      </c>
      <c r="D831" s="164">
        <v>200068</v>
      </c>
      <c r="E831" s="164" t="s">
        <v>2390</v>
      </c>
      <c r="F831" s="164">
        <v>171415</v>
      </c>
      <c r="G831" s="164" t="s">
        <v>1271</v>
      </c>
      <c r="H831" s="164" t="s">
        <v>103</v>
      </c>
      <c r="I831" s="164" t="s">
        <v>83</v>
      </c>
      <c r="J831" s="164" t="s">
        <v>61</v>
      </c>
      <c r="K831" s="164" t="s">
        <v>83</v>
      </c>
      <c r="L831" s="164">
        <v>57678</v>
      </c>
      <c r="M831" s="164" t="s">
        <v>2394</v>
      </c>
      <c r="V831" s="164">
        <v>1510</v>
      </c>
      <c r="AA831" s="164">
        <v>1510</v>
      </c>
      <c r="AB831" s="164"/>
      <c r="AC831" s="164" t="s">
        <v>2359</v>
      </c>
      <c r="AD831" s="164" t="s">
        <v>2359</v>
      </c>
      <c r="AE831" s="164" t="s">
        <v>2359</v>
      </c>
      <c r="AG831" s="164" t="s">
        <v>94</v>
      </c>
      <c r="AH831" s="164" t="s">
        <v>69</v>
      </c>
      <c r="AI831" s="164" t="s">
        <v>83</v>
      </c>
      <c r="AJ831" s="164" t="s">
        <v>269</v>
      </c>
      <c r="AK831" s="164">
        <v>57678</v>
      </c>
      <c r="AL831" s="170">
        <v>0</v>
      </c>
      <c r="AM831" s="169">
        <f t="shared" si="28"/>
        <v>0</v>
      </c>
      <c r="AN831" s="169">
        <f t="shared" si="29"/>
        <v>0</v>
      </c>
      <c r="AO831" s="164" t="s">
        <v>69</v>
      </c>
      <c r="AP831" s="164" t="s">
        <v>69</v>
      </c>
      <c r="AQ831" s="164" t="s">
        <v>69</v>
      </c>
      <c r="AR831" s="164">
        <v>0</v>
      </c>
      <c r="AS831" s="164"/>
    </row>
    <row r="832" spans="1:46" ht="15" hidden="1" x14ac:dyDescent="0.2">
      <c r="A832" s="164" t="s">
        <v>3048</v>
      </c>
      <c r="B832" s="164">
        <v>1714</v>
      </c>
      <c r="C832" s="164" t="s">
        <v>3121</v>
      </c>
      <c r="D832" s="164">
        <v>200095</v>
      </c>
      <c r="E832" s="164" t="s">
        <v>2395</v>
      </c>
      <c r="F832" s="164">
        <v>171415</v>
      </c>
      <c r="G832" s="164" t="s">
        <v>1271</v>
      </c>
      <c r="H832" s="164" t="s">
        <v>103</v>
      </c>
      <c r="I832" s="164" t="s">
        <v>83</v>
      </c>
      <c r="J832" s="164" t="s">
        <v>134</v>
      </c>
      <c r="K832" s="164" t="s">
        <v>83</v>
      </c>
      <c r="L832" s="164">
        <v>57679</v>
      </c>
      <c r="M832" s="164" t="s">
        <v>2396</v>
      </c>
      <c r="AB832" s="167">
        <v>-811</v>
      </c>
      <c r="AC832" s="164" t="s">
        <v>1689</v>
      </c>
      <c r="AD832" s="164" t="s">
        <v>1689</v>
      </c>
      <c r="AE832" s="164" t="s">
        <v>1689</v>
      </c>
      <c r="AG832" s="164" t="s">
        <v>94</v>
      </c>
      <c r="AH832" s="164" t="s">
        <v>69</v>
      </c>
      <c r="AI832" s="164" t="s">
        <v>83</v>
      </c>
      <c r="AJ832" s="164" t="s">
        <v>269</v>
      </c>
      <c r="AK832" s="164">
        <v>57679</v>
      </c>
      <c r="AL832" s="170">
        <v>0</v>
      </c>
      <c r="AM832" s="169">
        <f t="shared" si="28"/>
        <v>0</v>
      </c>
      <c r="AN832" s="169">
        <f t="shared" si="29"/>
        <v>0</v>
      </c>
      <c r="AO832" s="164">
        <v>0</v>
      </c>
      <c r="AP832" s="164">
        <v>0</v>
      </c>
      <c r="AQ832" s="164">
        <v>0</v>
      </c>
      <c r="AR832" s="164">
        <v>0</v>
      </c>
      <c r="AS832" s="164"/>
    </row>
    <row r="833" spans="1:45" ht="15" hidden="1" x14ac:dyDescent="0.2">
      <c r="A833" s="164" t="s">
        <v>3048</v>
      </c>
      <c r="B833" s="164">
        <v>1714</v>
      </c>
      <c r="C833" s="164" t="s">
        <v>3121</v>
      </c>
      <c r="D833" s="164">
        <v>200717</v>
      </c>
      <c r="E833" s="164" t="s">
        <v>2397</v>
      </c>
      <c r="F833" s="164">
        <v>171415</v>
      </c>
      <c r="G833" s="164" t="s">
        <v>1271</v>
      </c>
      <c r="H833" s="164" t="s">
        <v>103</v>
      </c>
      <c r="I833" s="164" t="s">
        <v>83</v>
      </c>
      <c r="J833" s="164" t="s">
        <v>89</v>
      </c>
      <c r="K833" s="164" t="s">
        <v>83</v>
      </c>
      <c r="L833" s="164">
        <v>57680</v>
      </c>
      <c r="M833" s="164" t="s">
        <v>2398</v>
      </c>
      <c r="AB833" s="167">
        <v>3087</v>
      </c>
      <c r="AC833" s="164" t="s">
        <v>1689</v>
      </c>
      <c r="AD833" s="164" t="s">
        <v>1689</v>
      </c>
      <c r="AE833" s="164" t="s">
        <v>1689</v>
      </c>
      <c r="AG833" s="164" t="s">
        <v>94</v>
      </c>
      <c r="AH833" s="164" t="s">
        <v>69</v>
      </c>
      <c r="AI833" s="164" t="s">
        <v>83</v>
      </c>
      <c r="AJ833" s="164" t="s">
        <v>269</v>
      </c>
      <c r="AK833" s="164">
        <v>57680</v>
      </c>
      <c r="AL833" s="170">
        <v>0</v>
      </c>
      <c r="AM833" s="169">
        <f t="shared" si="28"/>
        <v>0</v>
      </c>
      <c r="AN833" s="169">
        <f t="shared" si="29"/>
        <v>0</v>
      </c>
      <c r="AO833" s="164">
        <v>0</v>
      </c>
      <c r="AP833" s="164">
        <v>0</v>
      </c>
      <c r="AQ833" s="164">
        <v>0</v>
      </c>
      <c r="AR833" s="164">
        <v>0</v>
      </c>
      <c r="AS833" s="164"/>
    </row>
    <row r="834" spans="1:45" ht="15" hidden="1" x14ac:dyDescent="0.2">
      <c r="A834" s="164" t="s">
        <v>3048</v>
      </c>
      <c r="B834" s="164">
        <v>1714</v>
      </c>
      <c r="C834" s="164" t="s">
        <v>3121</v>
      </c>
      <c r="D834" s="164">
        <v>200717</v>
      </c>
      <c r="E834" s="164" t="s">
        <v>2397</v>
      </c>
      <c r="F834" s="164">
        <v>171415</v>
      </c>
      <c r="G834" s="164" t="s">
        <v>1271</v>
      </c>
      <c r="H834" s="164" t="s">
        <v>103</v>
      </c>
      <c r="I834" s="164" t="s">
        <v>83</v>
      </c>
      <c r="J834" s="164" t="s">
        <v>61</v>
      </c>
      <c r="K834" s="164" t="s">
        <v>83</v>
      </c>
      <c r="L834" s="164">
        <v>57681</v>
      </c>
      <c r="M834" s="164" t="s">
        <v>2399</v>
      </c>
      <c r="V834" s="164">
        <v>268</v>
      </c>
      <c r="AA834" s="164">
        <v>268</v>
      </c>
      <c r="AB834" s="164"/>
      <c r="AC834" s="164" t="s">
        <v>2359</v>
      </c>
      <c r="AD834" s="164" t="s">
        <v>2359</v>
      </c>
      <c r="AE834" s="164" t="s">
        <v>2359</v>
      </c>
      <c r="AG834" s="164" t="s">
        <v>94</v>
      </c>
      <c r="AH834" s="164" t="s">
        <v>69</v>
      </c>
      <c r="AI834" s="164" t="s">
        <v>83</v>
      </c>
      <c r="AJ834" s="164" t="s">
        <v>269</v>
      </c>
      <c r="AK834" s="164">
        <v>57681</v>
      </c>
      <c r="AL834" s="170">
        <v>0</v>
      </c>
      <c r="AM834" s="169">
        <f t="shared" si="28"/>
        <v>0</v>
      </c>
      <c r="AN834" s="169">
        <f t="shared" si="29"/>
        <v>0</v>
      </c>
      <c r="AO834" s="164" t="s">
        <v>69</v>
      </c>
      <c r="AP834" s="164" t="s">
        <v>69</v>
      </c>
      <c r="AQ834" s="164" t="s">
        <v>69</v>
      </c>
      <c r="AR834" s="164">
        <v>0</v>
      </c>
      <c r="AS834" s="164"/>
    </row>
    <row r="835" spans="1:45" ht="15" hidden="1" x14ac:dyDescent="0.2">
      <c r="A835" s="164" t="s">
        <v>3048</v>
      </c>
      <c r="B835" s="164">
        <v>1714</v>
      </c>
      <c r="C835" s="164" t="s">
        <v>3121</v>
      </c>
      <c r="D835" s="164">
        <v>200046</v>
      </c>
      <c r="E835" s="164" t="s">
        <v>2400</v>
      </c>
      <c r="F835" s="164">
        <v>171415</v>
      </c>
      <c r="G835" s="164" t="s">
        <v>1271</v>
      </c>
      <c r="H835" s="164" t="s">
        <v>103</v>
      </c>
      <c r="I835" s="164" t="s">
        <v>83</v>
      </c>
      <c r="J835" s="164" t="s">
        <v>89</v>
      </c>
      <c r="K835" s="164" t="s">
        <v>83</v>
      </c>
      <c r="L835" s="164">
        <v>57682</v>
      </c>
      <c r="M835" s="164" t="s">
        <v>2401</v>
      </c>
      <c r="AB835" s="167">
        <v>6510</v>
      </c>
      <c r="AC835" s="164" t="s">
        <v>1689</v>
      </c>
      <c r="AD835" s="164" t="s">
        <v>1689</v>
      </c>
      <c r="AE835" s="164" t="s">
        <v>1689</v>
      </c>
      <c r="AG835" s="164" t="s">
        <v>94</v>
      </c>
      <c r="AH835" s="164" t="s">
        <v>69</v>
      </c>
      <c r="AI835" s="164" t="s">
        <v>83</v>
      </c>
      <c r="AJ835" s="164" t="s">
        <v>269</v>
      </c>
      <c r="AK835" s="164">
        <v>57682</v>
      </c>
      <c r="AL835" s="170">
        <v>0</v>
      </c>
      <c r="AM835" s="169">
        <f t="shared" ref="AM835:AM898" si="30">AA835*AL835</f>
        <v>0</v>
      </c>
      <c r="AN835" s="169">
        <f t="shared" ref="AN835:AN898" si="31">AB835*AL835</f>
        <v>0</v>
      </c>
      <c r="AO835" s="164">
        <v>0</v>
      </c>
      <c r="AP835" s="164">
        <v>0</v>
      </c>
      <c r="AQ835" s="164">
        <v>0</v>
      </c>
      <c r="AR835" s="164">
        <v>0</v>
      </c>
      <c r="AS835" s="164"/>
    </row>
    <row r="836" spans="1:45" ht="15" hidden="1" x14ac:dyDescent="0.2">
      <c r="A836" s="164" t="s">
        <v>3048</v>
      </c>
      <c r="B836" s="164">
        <v>1714</v>
      </c>
      <c r="C836" s="164" t="s">
        <v>3121</v>
      </c>
      <c r="D836" s="164">
        <v>200094</v>
      </c>
      <c r="E836" s="164" t="s">
        <v>2402</v>
      </c>
      <c r="F836" s="164">
        <v>171415</v>
      </c>
      <c r="G836" s="164" t="s">
        <v>1271</v>
      </c>
      <c r="H836" s="164" t="s">
        <v>103</v>
      </c>
      <c r="I836" s="164" t="s">
        <v>83</v>
      </c>
      <c r="J836" s="164" t="s">
        <v>89</v>
      </c>
      <c r="K836" s="164" t="s">
        <v>83</v>
      </c>
      <c r="L836" s="164">
        <v>57683</v>
      </c>
      <c r="M836" s="164" t="s">
        <v>2403</v>
      </c>
      <c r="AB836" s="167">
        <v>2314</v>
      </c>
      <c r="AC836" s="164" t="s">
        <v>1689</v>
      </c>
      <c r="AD836" s="164" t="s">
        <v>1689</v>
      </c>
      <c r="AE836" s="164" t="s">
        <v>1689</v>
      </c>
      <c r="AG836" s="164" t="s">
        <v>94</v>
      </c>
      <c r="AH836" s="164" t="s">
        <v>69</v>
      </c>
      <c r="AI836" s="164" t="s">
        <v>83</v>
      </c>
      <c r="AJ836" s="164" t="s">
        <v>269</v>
      </c>
      <c r="AK836" s="164">
        <v>57683</v>
      </c>
      <c r="AL836" s="170">
        <v>0</v>
      </c>
      <c r="AM836" s="169">
        <f t="shared" si="30"/>
        <v>0</v>
      </c>
      <c r="AN836" s="169">
        <f t="shared" si="31"/>
        <v>0</v>
      </c>
      <c r="AO836" s="164">
        <v>0</v>
      </c>
      <c r="AP836" s="164">
        <v>0</v>
      </c>
      <c r="AQ836" s="164">
        <v>0</v>
      </c>
      <c r="AR836" s="164">
        <v>0</v>
      </c>
      <c r="AS836" s="164"/>
    </row>
    <row r="837" spans="1:45" ht="15" hidden="1" x14ac:dyDescent="0.2">
      <c r="A837" s="164" t="s">
        <v>3048</v>
      </c>
      <c r="B837" s="164">
        <v>1714</v>
      </c>
      <c r="C837" s="164" t="s">
        <v>3673</v>
      </c>
      <c r="D837" s="164">
        <v>200718</v>
      </c>
      <c r="E837" s="164" t="s">
        <v>2404</v>
      </c>
      <c r="F837" s="164">
        <v>171415</v>
      </c>
      <c r="G837" s="164" t="s">
        <v>1271</v>
      </c>
      <c r="H837" s="164" t="s">
        <v>103</v>
      </c>
      <c r="I837" s="164" t="s">
        <v>83</v>
      </c>
      <c r="J837" s="164" t="s">
        <v>89</v>
      </c>
      <c r="K837" s="164" t="s">
        <v>83</v>
      </c>
      <c r="L837" s="164">
        <v>57684</v>
      </c>
      <c r="M837" s="164" t="s">
        <v>2405</v>
      </c>
      <c r="AB837" s="167">
        <v>1903</v>
      </c>
      <c r="AC837" s="164" t="s">
        <v>1689</v>
      </c>
      <c r="AD837" s="164" t="s">
        <v>1689</v>
      </c>
      <c r="AE837" s="164" t="s">
        <v>1689</v>
      </c>
      <c r="AG837" s="164" t="s">
        <v>94</v>
      </c>
      <c r="AH837" s="164" t="s">
        <v>69</v>
      </c>
      <c r="AI837" s="164" t="s">
        <v>83</v>
      </c>
      <c r="AJ837" s="164" t="s">
        <v>269</v>
      </c>
      <c r="AK837" s="164">
        <v>57684</v>
      </c>
      <c r="AL837" s="170">
        <v>0</v>
      </c>
      <c r="AM837" s="169">
        <f t="shared" si="30"/>
        <v>0</v>
      </c>
      <c r="AN837" s="169">
        <f t="shared" si="31"/>
        <v>0</v>
      </c>
      <c r="AO837" s="164">
        <v>0</v>
      </c>
      <c r="AP837" s="164">
        <v>0</v>
      </c>
      <c r="AQ837" s="164">
        <v>0</v>
      </c>
      <c r="AR837" s="164">
        <v>0</v>
      </c>
      <c r="AS837" s="164"/>
    </row>
    <row r="838" spans="1:45" ht="15" hidden="1" x14ac:dyDescent="0.2">
      <c r="A838" s="164" t="s">
        <v>3048</v>
      </c>
      <c r="B838" s="164">
        <v>1714</v>
      </c>
      <c r="C838" s="164" t="s">
        <v>3121</v>
      </c>
      <c r="D838" s="164">
        <v>200065</v>
      </c>
      <c r="E838" s="164" t="s">
        <v>2406</v>
      </c>
      <c r="F838" s="164">
        <v>171415</v>
      </c>
      <c r="G838" s="164" t="s">
        <v>1271</v>
      </c>
      <c r="H838" s="164" t="s">
        <v>103</v>
      </c>
      <c r="I838" s="164" t="s">
        <v>83</v>
      </c>
      <c r="J838" s="164" t="s">
        <v>89</v>
      </c>
      <c r="K838" s="164" t="s">
        <v>83</v>
      </c>
      <c r="L838" s="164">
        <v>57685</v>
      </c>
      <c r="M838" s="164" t="s">
        <v>2407</v>
      </c>
      <c r="AB838" s="167">
        <v>173</v>
      </c>
      <c r="AC838" s="164" t="s">
        <v>1689</v>
      </c>
      <c r="AD838" s="164" t="s">
        <v>1689</v>
      </c>
      <c r="AE838" s="164" t="s">
        <v>1689</v>
      </c>
      <c r="AG838" s="164" t="s">
        <v>94</v>
      </c>
      <c r="AH838" s="164" t="s">
        <v>69</v>
      </c>
      <c r="AI838" s="164" t="s">
        <v>83</v>
      </c>
      <c r="AJ838" s="164" t="s">
        <v>269</v>
      </c>
      <c r="AK838" s="164">
        <v>57685</v>
      </c>
      <c r="AL838" s="170">
        <v>0</v>
      </c>
      <c r="AM838" s="169">
        <f t="shared" si="30"/>
        <v>0</v>
      </c>
      <c r="AN838" s="169">
        <f t="shared" si="31"/>
        <v>0</v>
      </c>
      <c r="AO838" s="164">
        <v>0</v>
      </c>
      <c r="AP838" s="164">
        <v>0</v>
      </c>
      <c r="AQ838" s="164">
        <v>0</v>
      </c>
      <c r="AR838" s="164">
        <v>0</v>
      </c>
      <c r="AS838" s="164"/>
    </row>
    <row r="839" spans="1:45" ht="15" hidden="1" x14ac:dyDescent="0.2">
      <c r="A839" s="164" t="s">
        <v>3048</v>
      </c>
      <c r="B839" s="164">
        <v>1714</v>
      </c>
      <c r="C839" s="164" t="s">
        <v>3673</v>
      </c>
      <c r="D839" s="164">
        <v>200718</v>
      </c>
      <c r="E839" s="164" t="s">
        <v>2404</v>
      </c>
      <c r="F839" s="164">
        <v>171415</v>
      </c>
      <c r="G839" s="164" t="s">
        <v>1271</v>
      </c>
      <c r="H839" s="164" t="s">
        <v>103</v>
      </c>
      <c r="I839" s="164" t="s">
        <v>83</v>
      </c>
      <c r="J839" s="164" t="s">
        <v>61</v>
      </c>
      <c r="K839" s="164" t="s">
        <v>83</v>
      </c>
      <c r="L839" s="164">
        <v>57686</v>
      </c>
      <c r="M839" s="164" t="s">
        <v>2408</v>
      </c>
      <c r="V839" s="164">
        <v>164</v>
      </c>
      <c r="AA839" s="164">
        <v>164</v>
      </c>
      <c r="AB839" s="164"/>
      <c r="AC839" s="164" t="s">
        <v>2359</v>
      </c>
      <c r="AD839" s="164" t="s">
        <v>2359</v>
      </c>
      <c r="AE839" s="164" t="s">
        <v>2359</v>
      </c>
      <c r="AG839" s="164" t="s">
        <v>94</v>
      </c>
      <c r="AH839" s="164" t="s">
        <v>69</v>
      </c>
      <c r="AI839" s="164" t="s">
        <v>83</v>
      </c>
      <c r="AJ839" s="164" t="s">
        <v>269</v>
      </c>
      <c r="AK839" s="164">
        <v>57686</v>
      </c>
      <c r="AL839" s="170">
        <v>0</v>
      </c>
      <c r="AM839" s="169">
        <f t="shared" si="30"/>
        <v>0</v>
      </c>
      <c r="AN839" s="169">
        <f t="shared" si="31"/>
        <v>0</v>
      </c>
      <c r="AO839" s="164" t="s">
        <v>69</v>
      </c>
      <c r="AP839" s="164" t="s">
        <v>69</v>
      </c>
      <c r="AQ839" s="164" t="s">
        <v>69</v>
      </c>
      <c r="AR839" s="164">
        <v>0</v>
      </c>
      <c r="AS839" s="164"/>
    </row>
    <row r="840" spans="1:45" ht="15" hidden="1" x14ac:dyDescent="0.2">
      <c r="A840" s="164" t="s">
        <v>3048</v>
      </c>
      <c r="B840" s="164">
        <v>1714</v>
      </c>
      <c r="C840" s="164" t="s">
        <v>3673</v>
      </c>
      <c r="D840" s="164">
        <v>200719</v>
      </c>
      <c r="E840" s="164" t="s">
        <v>2409</v>
      </c>
      <c r="F840" s="164">
        <v>171415</v>
      </c>
      <c r="G840" s="164" t="s">
        <v>1271</v>
      </c>
      <c r="H840" s="164" t="s">
        <v>103</v>
      </c>
      <c r="I840" s="164" t="s">
        <v>83</v>
      </c>
      <c r="J840" s="164" t="s">
        <v>89</v>
      </c>
      <c r="K840" s="164" t="s">
        <v>83</v>
      </c>
      <c r="L840" s="164">
        <v>57687</v>
      </c>
      <c r="M840" s="164" t="s">
        <v>2410</v>
      </c>
      <c r="AB840" s="167">
        <v>1425</v>
      </c>
      <c r="AC840" s="164" t="s">
        <v>1689</v>
      </c>
      <c r="AD840" s="164" t="s">
        <v>1689</v>
      </c>
      <c r="AE840" s="164" t="s">
        <v>1689</v>
      </c>
      <c r="AG840" s="164" t="s">
        <v>94</v>
      </c>
      <c r="AH840" s="164" t="s">
        <v>69</v>
      </c>
      <c r="AI840" s="164" t="s">
        <v>83</v>
      </c>
      <c r="AJ840" s="164" t="s">
        <v>269</v>
      </c>
      <c r="AK840" s="164">
        <v>57687</v>
      </c>
      <c r="AL840" s="170">
        <v>0</v>
      </c>
      <c r="AM840" s="169">
        <f t="shared" si="30"/>
        <v>0</v>
      </c>
      <c r="AN840" s="169">
        <f t="shared" si="31"/>
        <v>0</v>
      </c>
      <c r="AO840" s="164">
        <v>0</v>
      </c>
      <c r="AP840" s="164">
        <v>0</v>
      </c>
      <c r="AQ840" s="164">
        <v>0</v>
      </c>
      <c r="AR840" s="164">
        <v>0</v>
      </c>
      <c r="AS840" s="164"/>
    </row>
    <row r="841" spans="1:45" ht="15" hidden="1" x14ac:dyDescent="0.2">
      <c r="A841" s="164" t="s">
        <v>3048</v>
      </c>
      <c r="B841" s="164">
        <v>1714</v>
      </c>
      <c r="C841" s="164" t="s">
        <v>3121</v>
      </c>
      <c r="D841" s="164">
        <v>200719</v>
      </c>
      <c r="E841" s="164" t="s">
        <v>2409</v>
      </c>
      <c r="F841" s="164">
        <v>171415</v>
      </c>
      <c r="G841" s="164" t="s">
        <v>1271</v>
      </c>
      <c r="H841" s="164" t="s">
        <v>103</v>
      </c>
      <c r="I841" s="164" t="s">
        <v>83</v>
      </c>
      <c r="J841" s="164" t="s">
        <v>61</v>
      </c>
      <c r="K841" s="164" t="s">
        <v>83</v>
      </c>
      <c r="L841" s="164">
        <v>57688</v>
      </c>
      <c r="M841" s="164" t="s">
        <v>2411</v>
      </c>
      <c r="V841" s="164">
        <v>111</v>
      </c>
      <c r="AA841" s="164">
        <v>111</v>
      </c>
      <c r="AB841" s="164"/>
      <c r="AC841" s="164" t="s">
        <v>2359</v>
      </c>
      <c r="AD841" s="164" t="s">
        <v>2359</v>
      </c>
      <c r="AE841" s="164" t="s">
        <v>2359</v>
      </c>
      <c r="AG841" s="164" t="s">
        <v>94</v>
      </c>
      <c r="AH841" s="164" t="s">
        <v>69</v>
      </c>
      <c r="AI841" s="164" t="s">
        <v>83</v>
      </c>
      <c r="AJ841" s="164" t="s">
        <v>269</v>
      </c>
      <c r="AK841" s="164">
        <v>57688</v>
      </c>
      <c r="AL841" s="170">
        <v>0</v>
      </c>
      <c r="AM841" s="169">
        <f t="shared" si="30"/>
        <v>0</v>
      </c>
      <c r="AN841" s="169">
        <f t="shared" si="31"/>
        <v>0</v>
      </c>
      <c r="AO841" s="164" t="s">
        <v>69</v>
      </c>
      <c r="AP841" s="164" t="s">
        <v>69</v>
      </c>
      <c r="AQ841" s="164" t="s">
        <v>69</v>
      </c>
      <c r="AR841" s="164">
        <v>0</v>
      </c>
      <c r="AS841" s="164"/>
    </row>
    <row r="842" spans="1:45" ht="15" hidden="1" x14ac:dyDescent="0.2">
      <c r="A842" s="164" t="s">
        <v>3048</v>
      </c>
      <c r="B842" s="164">
        <v>1714</v>
      </c>
      <c r="C842" s="164" t="s">
        <v>3121</v>
      </c>
      <c r="D842" s="164">
        <v>200052</v>
      </c>
      <c r="E842" s="164" t="s">
        <v>2412</v>
      </c>
      <c r="F842" s="164">
        <v>171415</v>
      </c>
      <c r="G842" s="164" t="s">
        <v>1271</v>
      </c>
      <c r="H842" s="164" t="s">
        <v>103</v>
      </c>
      <c r="I842" s="164" t="s">
        <v>83</v>
      </c>
      <c r="J842" s="164" t="s">
        <v>89</v>
      </c>
      <c r="K842" s="164" t="s">
        <v>83</v>
      </c>
      <c r="L842" s="164">
        <v>57689</v>
      </c>
      <c r="M842" s="164" t="s">
        <v>2413</v>
      </c>
      <c r="AB842" s="167">
        <v>6280</v>
      </c>
      <c r="AC842" s="164" t="s">
        <v>1689</v>
      </c>
      <c r="AD842" s="164" t="s">
        <v>1689</v>
      </c>
      <c r="AE842" s="164" t="s">
        <v>1689</v>
      </c>
      <c r="AG842" s="164" t="s">
        <v>94</v>
      </c>
      <c r="AH842" s="164" t="s">
        <v>69</v>
      </c>
      <c r="AI842" s="164" t="s">
        <v>83</v>
      </c>
      <c r="AJ842" s="164" t="s">
        <v>269</v>
      </c>
      <c r="AK842" s="164">
        <v>57689</v>
      </c>
      <c r="AL842" s="170">
        <v>0</v>
      </c>
      <c r="AM842" s="169">
        <f t="shared" si="30"/>
        <v>0</v>
      </c>
      <c r="AN842" s="169">
        <f t="shared" si="31"/>
        <v>0</v>
      </c>
      <c r="AO842" s="164">
        <v>0</v>
      </c>
      <c r="AP842" s="164">
        <v>0</v>
      </c>
      <c r="AQ842" s="164">
        <v>0</v>
      </c>
      <c r="AR842" s="164">
        <v>0</v>
      </c>
      <c r="AS842" s="164"/>
    </row>
    <row r="843" spans="1:45" ht="15" hidden="1" x14ac:dyDescent="0.2">
      <c r="A843" s="164" t="s">
        <v>3048</v>
      </c>
      <c r="B843" s="164">
        <v>1714</v>
      </c>
      <c r="C843" s="164" t="s">
        <v>3121</v>
      </c>
      <c r="D843" s="164">
        <v>200080</v>
      </c>
      <c r="E843" s="164" t="s">
        <v>2414</v>
      </c>
      <c r="F843" s="164">
        <v>171415</v>
      </c>
      <c r="G843" s="164" t="s">
        <v>1271</v>
      </c>
      <c r="H843" s="164" t="s">
        <v>103</v>
      </c>
      <c r="I843" s="164" t="s">
        <v>83</v>
      </c>
      <c r="J843" s="164" t="s">
        <v>89</v>
      </c>
      <c r="K843" s="164" t="s">
        <v>83</v>
      </c>
      <c r="L843" s="164">
        <v>57690</v>
      </c>
      <c r="M843" s="164" t="s">
        <v>2415</v>
      </c>
      <c r="AB843" s="167">
        <v>448</v>
      </c>
      <c r="AC843" s="164" t="s">
        <v>1689</v>
      </c>
      <c r="AD843" s="164" t="s">
        <v>1689</v>
      </c>
      <c r="AE843" s="164" t="s">
        <v>1689</v>
      </c>
      <c r="AG843" s="164" t="s">
        <v>94</v>
      </c>
      <c r="AH843" s="164" t="s">
        <v>69</v>
      </c>
      <c r="AI843" s="164" t="s">
        <v>83</v>
      </c>
      <c r="AJ843" s="164" t="s">
        <v>269</v>
      </c>
      <c r="AK843" s="164">
        <v>57690</v>
      </c>
      <c r="AL843" s="170">
        <v>0</v>
      </c>
      <c r="AM843" s="169">
        <f t="shared" si="30"/>
        <v>0</v>
      </c>
      <c r="AN843" s="169">
        <f t="shared" si="31"/>
        <v>0</v>
      </c>
      <c r="AO843" s="164">
        <v>0</v>
      </c>
      <c r="AP843" s="164">
        <v>0</v>
      </c>
      <c r="AQ843" s="164">
        <v>0</v>
      </c>
      <c r="AR843" s="164">
        <v>0</v>
      </c>
      <c r="AS843" s="164"/>
    </row>
    <row r="844" spans="1:45" ht="15" hidden="1" x14ac:dyDescent="0.2">
      <c r="A844" s="164" t="s">
        <v>3048</v>
      </c>
      <c r="B844" s="164">
        <v>1714</v>
      </c>
      <c r="C844" s="164" t="s">
        <v>3121</v>
      </c>
      <c r="D844" s="164">
        <v>200080</v>
      </c>
      <c r="E844" s="164" t="s">
        <v>2414</v>
      </c>
      <c r="F844" s="164">
        <v>171415</v>
      </c>
      <c r="G844" s="164" t="s">
        <v>1271</v>
      </c>
      <c r="H844" s="164" t="s">
        <v>103</v>
      </c>
      <c r="I844" s="164" t="s">
        <v>83</v>
      </c>
      <c r="J844" s="164" t="s">
        <v>61</v>
      </c>
      <c r="K844" s="164" t="s">
        <v>83</v>
      </c>
      <c r="L844" s="164">
        <v>57691</v>
      </c>
      <c r="M844" s="164" t="s">
        <v>2416</v>
      </c>
      <c r="R844" s="164">
        <v>5000</v>
      </c>
      <c r="V844" s="164">
        <v>1510</v>
      </c>
      <c r="AA844" s="164">
        <v>6510</v>
      </c>
      <c r="AB844" s="164"/>
      <c r="AC844" s="164" t="s">
        <v>2359</v>
      </c>
      <c r="AD844" s="164" t="s">
        <v>2359</v>
      </c>
      <c r="AE844" s="164" t="s">
        <v>2359</v>
      </c>
      <c r="AG844" s="164" t="s">
        <v>94</v>
      </c>
      <c r="AH844" s="164" t="s">
        <v>69</v>
      </c>
      <c r="AI844" s="164" t="s">
        <v>83</v>
      </c>
      <c r="AJ844" s="164" t="s">
        <v>269</v>
      </c>
      <c r="AK844" s="164">
        <v>57691</v>
      </c>
      <c r="AL844" s="170">
        <v>0</v>
      </c>
      <c r="AM844" s="169">
        <f t="shared" si="30"/>
        <v>0</v>
      </c>
      <c r="AN844" s="169">
        <f t="shared" si="31"/>
        <v>0</v>
      </c>
      <c r="AO844" s="164" t="s">
        <v>69</v>
      </c>
      <c r="AP844" s="164" t="s">
        <v>69</v>
      </c>
      <c r="AQ844" s="164" t="s">
        <v>69</v>
      </c>
      <c r="AR844" s="164">
        <v>0</v>
      </c>
      <c r="AS844" s="164"/>
    </row>
    <row r="845" spans="1:45" ht="15" hidden="1" x14ac:dyDescent="0.2">
      <c r="A845" s="164" t="s">
        <v>3048</v>
      </c>
      <c r="B845" s="164">
        <v>1714</v>
      </c>
      <c r="C845" s="164" t="s">
        <v>3121</v>
      </c>
      <c r="D845" s="164">
        <v>200056</v>
      </c>
      <c r="E845" s="164" t="s">
        <v>2417</v>
      </c>
      <c r="F845" s="164">
        <v>171415</v>
      </c>
      <c r="G845" s="164" t="s">
        <v>1271</v>
      </c>
      <c r="H845" s="164" t="s">
        <v>103</v>
      </c>
      <c r="I845" s="164" t="s">
        <v>83</v>
      </c>
      <c r="J845" s="164" t="s">
        <v>89</v>
      </c>
      <c r="K845" s="164" t="s">
        <v>83</v>
      </c>
      <c r="L845" s="164">
        <v>57692</v>
      </c>
      <c r="M845" s="164" t="s">
        <v>2418</v>
      </c>
      <c r="AB845" s="167">
        <v>21335</v>
      </c>
      <c r="AC845" s="164" t="s">
        <v>1689</v>
      </c>
      <c r="AD845" s="164" t="s">
        <v>1689</v>
      </c>
      <c r="AE845" s="164" t="s">
        <v>1689</v>
      </c>
      <c r="AG845" s="164" t="s">
        <v>94</v>
      </c>
      <c r="AH845" s="164" t="s">
        <v>69</v>
      </c>
      <c r="AI845" s="164" t="s">
        <v>83</v>
      </c>
      <c r="AJ845" s="164" t="s">
        <v>269</v>
      </c>
      <c r="AK845" s="164">
        <v>57692</v>
      </c>
      <c r="AL845" s="170">
        <v>0</v>
      </c>
      <c r="AM845" s="169">
        <f t="shared" si="30"/>
        <v>0</v>
      </c>
      <c r="AN845" s="169">
        <f t="shared" si="31"/>
        <v>0</v>
      </c>
      <c r="AO845" s="164">
        <v>0</v>
      </c>
      <c r="AP845" s="164">
        <v>0</v>
      </c>
      <c r="AQ845" s="164">
        <v>0</v>
      </c>
      <c r="AR845" s="164">
        <v>0</v>
      </c>
      <c r="AS845" s="164"/>
    </row>
    <row r="846" spans="1:45" ht="15" hidden="1" x14ac:dyDescent="0.2">
      <c r="A846" s="164" t="s">
        <v>3048</v>
      </c>
      <c r="B846" s="164">
        <v>1714</v>
      </c>
      <c r="C846" s="164" t="s">
        <v>3121</v>
      </c>
      <c r="D846" s="164">
        <v>200023</v>
      </c>
      <c r="E846" s="164" t="s">
        <v>2419</v>
      </c>
      <c r="F846" s="164">
        <v>171415</v>
      </c>
      <c r="G846" s="164" t="s">
        <v>1271</v>
      </c>
      <c r="H846" s="164" t="s">
        <v>103</v>
      </c>
      <c r="I846" s="164" t="s">
        <v>83</v>
      </c>
      <c r="J846" s="164" t="s">
        <v>89</v>
      </c>
      <c r="K846" s="164" t="s">
        <v>83</v>
      </c>
      <c r="L846" s="164">
        <v>57693</v>
      </c>
      <c r="M846" s="164" t="s">
        <v>2420</v>
      </c>
      <c r="AB846" s="167">
        <v>120810</v>
      </c>
      <c r="AC846" s="164" t="s">
        <v>1689</v>
      </c>
      <c r="AD846" s="164" t="s">
        <v>1689</v>
      </c>
      <c r="AE846" s="164" t="s">
        <v>1689</v>
      </c>
      <c r="AG846" s="164" t="s">
        <v>94</v>
      </c>
      <c r="AH846" s="164" t="s">
        <v>69</v>
      </c>
      <c r="AI846" s="164" t="s">
        <v>83</v>
      </c>
      <c r="AJ846" s="164" t="s">
        <v>269</v>
      </c>
      <c r="AK846" s="164">
        <v>57693</v>
      </c>
      <c r="AL846" s="170">
        <v>0</v>
      </c>
      <c r="AM846" s="169">
        <f t="shared" si="30"/>
        <v>0</v>
      </c>
      <c r="AN846" s="169">
        <f t="shared" si="31"/>
        <v>0</v>
      </c>
      <c r="AO846" s="164">
        <v>0</v>
      </c>
      <c r="AP846" s="164">
        <v>0</v>
      </c>
      <c r="AQ846" s="164">
        <v>0</v>
      </c>
      <c r="AR846" s="164">
        <v>0</v>
      </c>
      <c r="AS846" s="164"/>
    </row>
    <row r="847" spans="1:45" ht="15" hidden="1" x14ac:dyDescent="0.2">
      <c r="A847" s="164" t="s">
        <v>3048</v>
      </c>
      <c r="B847" s="164">
        <v>1714</v>
      </c>
      <c r="C847" s="164" t="s">
        <v>3121</v>
      </c>
      <c r="D847" s="164">
        <v>200032</v>
      </c>
      <c r="E847" s="164" t="s">
        <v>2421</v>
      </c>
      <c r="F847" s="164">
        <v>171415</v>
      </c>
      <c r="G847" s="164" t="s">
        <v>1271</v>
      </c>
      <c r="H847" s="164" t="s">
        <v>103</v>
      </c>
      <c r="I847" s="164" t="s">
        <v>83</v>
      </c>
      <c r="J847" s="164" t="s">
        <v>134</v>
      </c>
      <c r="K847" s="164" t="s">
        <v>83</v>
      </c>
      <c r="L847" s="164">
        <v>57694</v>
      </c>
      <c r="M847" s="164" t="s">
        <v>2422</v>
      </c>
      <c r="AB847" s="167">
        <v>-3329</v>
      </c>
      <c r="AC847" s="164" t="s">
        <v>1689</v>
      </c>
      <c r="AD847" s="164" t="s">
        <v>1689</v>
      </c>
      <c r="AE847" s="164" t="s">
        <v>1689</v>
      </c>
      <c r="AG847" s="164" t="s">
        <v>94</v>
      </c>
      <c r="AH847" s="164" t="s">
        <v>69</v>
      </c>
      <c r="AI847" s="164" t="s">
        <v>83</v>
      </c>
      <c r="AJ847" s="164" t="s">
        <v>269</v>
      </c>
      <c r="AK847" s="164">
        <v>57694</v>
      </c>
      <c r="AL847" s="170">
        <v>0</v>
      </c>
      <c r="AM847" s="169">
        <f t="shared" si="30"/>
        <v>0</v>
      </c>
      <c r="AN847" s="169">
        <f t="shared" si="31"/>
        <v>0</v>
      </c>
      <c r="AO847" s="164">
        <v>0</v>
      </c>
      <c r="AP847" s="164">
        <v>0</v>
      </c>
      <c r="AQ847" s="164">
        <v>0</v>
      </c>
      <c r="AR847" s="164">
        <v>0</v>
      </c>
      <c r="AS847" s="164"/>
    </row>
    <row r="848" spans="1:45" ht="15" hidden="1" x14ac:dyDescent="0.2">
      <c r="A848" s="164" t="s">
        <v>3048</v>
      </c>
      <c r="B848" s="164">
        <v>1714</v>
      </c>
      <c r="C848" s="164" t="s">
        <v>3121</v>
      </c>
      <c r="D848" s="164">
        <v>200023</v>
      </c>
      <c r="E848" s="164" t="s">
        <v>2419</v>
      </c>
      <c r="F848" s="164">
        <v>171415</v>
      </c>
      <c r="G848" s="164" t="s">
        <v>1271</v>
      </c>
      <c r="H848" s="164" t="s">
        <v>103</v>
      </c>
      <c r="I848" s="164" t="s">
        <v>83</v>
      </c>
      <c r="J848" s="164" t="s">
        <v>61</v>
      </c>
      <c r="K848" s="164" t="s">
        <v>83</v>
      </c>
      <c r="L848" s="164">
        <v>57695</v>
      </c>
      <c r="M848" s="164" t="s">
        <v>2423</v>
      </c>
      <c r="S848" s="164">
        <v>500</v>
      </c>
      <c r="AA848" s="164">
        <v>500</v>
      </c>
      <c r="AB848" s="164"/>
      <c r="AC848" s="164" t="s">
        <v>2359</v>
      </c>
      <c r="AD848" s="164" t="s">
        <v>2359</v>
      </c>
      <c r="AE848" s="164" t="s">
        <v>2359</v>
      </c>
      <c r="AG848" s="164" t="s">
        <v>94</v>
      </c>
      <c r="AH848" s="164" t="s">
        <v>69</v>
      </c>
      <c r="AI848" s="164" t="s">
        <v>83</v>
      </c>
      <c r="AJ848" s="164" t="s">
        <v>269</v>
      </c>
      <c r="AK848" s="164">
        <v>57695</v>
      </c>
      <c r="AL848" s="170">
        <v>0</v>
      </c>
      <c r="AM848" s="169">
        <f t="shared" si="30"/>
        <v>0</v>
      </c>
      <c r="AN848" s="169">
        <f t="shared" si="31"/>
        <v>0</v>
      </c>
      <c r="AO848" s="164" t="s">
        <v>69</v>
      </c>
      <c r="AP848" s="164" t="s">
        <v>69</v>
      </c>
      <c r="AQ848" s="164" t="s">
        <v>69</v>
      </c>
      <c r="AR848" s="164">
        <v>0</v>
      </c>
      <c r="AS848" s="164"/>
    </row>
    <row r="849" spans="1:45" ht="15" hidden="1" x14ac:dyDescent="0.2">
      <c r="A849" s="164" t="s">
        <v>3048</v>
      </c>
      <c r="B849" s="164">
        <v>1714</v>
      </c>
      <c r="C849" s="164" t="s">
        <v>3121</v>
      </c>
      <c r="D849" s="164">
        <v>200063</v>
      </c>
      <c r="E849" s="164" t="s">
        <v>2424</v>
      </c>
      <c r="F849" s="164">
        <v>171415</v>
      </c>
      <c r="G849" s="164" t="s">
        <v>1271</v>
      </c>
      <c r="H849" s="164" t="s">
        <v>103</v>
      </c>
      <c r="I849" s="164" t="s">
        <v>83</v>
      </c>
      <c r="J849" s="164" t="s">
        <v>89</v>
      </c>
      <c r="K849" s="164" t="s">
        <v>83</v>
      </c>
      <c r="L849" s="164">
        <v>57696</v>
      </c>
      <c r="M849" s="164" t="s">
        <v>2425</v>
      </c>
      <c r="AB849" s="167">
        <v>40577</v>
      </c>
      <c r="AC849" s="164" t="s">
        <v>1689</v>
      </c>
      <c r="AD849" s="164" t="s">
        <v>1689</v>
      </c>
      <c r="AE849" s="164" t="s">
        <v>1689</v>
      </c>
      <c r="AG849" s="164" t="s">
        <v>94</v>
      </c>
      <c r="AH849" s="164" t="s">
        <v>69</v>
      </c>
      <c r="AI849" s="164" t="s">
        <v>83</v>
      </c>
      <c r="AJ849" s="164" t="s">
        <v>269</v>
      </c>
      <c r="AK849" s="164">
        <v>57696</v>
      </c>
      <c r="AL849" s="170">
        <v>0</v>
      </c>
      <c r="AM849" s="169">
        <f t="shared" si="30"/>
        <v>0</v>
      </c>
      <c r="AN849" s="169">
        <f t="shared" si="31"/>
        <v>0</v>
      </c>
      <c r="AO849" s="164">
        <v>0</v>
      </c>
      <c r="AP849" s="164">
        <v>0</v>
      </c>
      <c r="AQ849" s="164">
        <v>0</v>
      </c>
      <c r="AR849" s="164">
        <v>0</v>
      </c>
      <c r="AS849" s="164"/>
    </row>
    <row r="850" spans="1:45" ht="15" hidden="1" x14ac:dyDescent="0.2">
      <c r="A850" s="164" t="s">
        <v>3048</v>
      </c>
      <c r="B850" s="164">
        <v>1714</v>
      </c>
      <c r="C850" s="164" t="s">
        <v>3121</v>
      </c>
      <c r="D850" s="164">
        <v>200037</v>
      </c>
      <c r="E850" s="164" t="s">
        <v>2426</v>
      </c>
      <c r="F850" s="164">
        <v>171415</v>
      </c>
      <c r="G850" s="164" t="s">
        <v>1271</v>
      </c>
      <c r="H850" s="164" t="s">
        <v>103</v>
      </c>
      <c r="I850" s="164" t="s">
        <v>83</v>
      </c>
      <c r="J850" s="164" t="s">
        <v>89</v>
      </c>
      <c r="K850" s="164" t="s">
        <v>83</v>
      </c>
      <c r="L850" s="164">
        <v>57697</v>
      </c>
      <c r="M850" s="164" t="s">
        <v>2427</v>
      </c>
      <c r="AB850" s="167">
        <v>41268</v>
      </c>
      <c r="AC850" s="164" t="s">
        <v>1689</v>
      </c>
      <c r="AD850" s="164" t="s">
        <v>1689</v>
      </c>
      <c r="AE850" s="164" t="s">
        <v>1689</v>
      </c>
      <c r="AG850" s="164" t="s">
        <v>94</v>
      </c>
      <c r="AH850" s="164" t="s">
        <v>69</v>
      </c>
      <c r="AI850" s="164" t="s">
        <v>83</v>
      </c>
      <c r="AJ850" s="164" t="s">
        <v>269</v>
      </c>
      <c r="AK850" s="164">
        <v>57697</v>
      </c>
      <c r="AL850" s="170">
        <v>0</v>
      </c>
      <c r="AM850" s="169">
        <f t="shared" si="30"/>
        <v>0</v>
      </c>
      <c r="AN850" s="169">
        <f t="shared" si="31"/>
        <v>0</v>
      </c>
      <c r="AO850" s="164">
        <v>0</v>
      </c>
      <c r="AP850" s="164">
        <v>0</v>
      </c>
      <c r="AQ850" s="164">
        <v>0</v>
      </c>
      <c r="AR850" s="164">
        <v>0</v>
      </c>
      <c r="AS850" s="164"/>
    </row>
    <row r="851" spans="1:45" ht="15" hidden="1" x14ac:dyDescent="0.2">
      <c r="A851" s="164" t="s">
        <v>3048</v>
      </c>
      <c r="B851" s="164">
        <v>1714</v>
      </c>
      <c r="C851" s="164" t="s">
        <v>3121</v>
      </c>
      <c r="D851" s="164">
        <v>200096</v>
      </c>
      <c r="E851" s="164" t="s">
        <v>2428</v>
      </c>
      <c r="F851" s="164">
        <v>171415</v>
      </c>
      <c r="G851" s="164" t="s">
        <v>1271</v>
      </c>
      <c r="H851" s="164" t="s">
        <v>103</v>
      </c>
      <c r="I851" s="164" t="s">
        <v>83</v>
      </c>
      <c r="J851" s="164" t="s">
        <v>134</v>
      </c>
      <c r="K851" s="164" t="s">
        <v>83</v>
      </c>
      <c r="L851" s="164">
        <v>57698</v>
      </c>
      <c r="M851" s="164" t="s">
        <v>2429</v>
      </c>
      <c r="AB851" s="167">
        <v>-24466</v>
      </c>
      <c r="AC851" s="164" t="s">
        <v>1689</v>
      </c>
      <c r="AD851" s="164" t="s">
        <v>1689</v>
      </c>
      <c r="AE851" s="164" t="s">
        <v>1689</v>
      </c>
      <c r="AG851" s="164" t="s">
        <v>94</v>
      </c>
      <c r="AH851" s="164" t="s">
        <v>69</v>
      </c>
      <c r="AI851" s="164" t="s">
        <v>83</v>
      </c>
      <c r="AJ851" s="164" t="s">
        <v>269</v>
      </c>
      <c r="AK851" s="164">
        <v>57698</v>
      </c>
      <c r="AL851" s="170">
        <v>0</v>
      </c>
      <c r="AM851" s="169">
        <f t="shared" si="30"/>
        <v>0</v>
      </c>
      <c r="AN851" s="169">
        <f t="shared" si="31"/>
        <v>0</v>
      </c>
      <c r="AO851" s="164">
        <v>0</v>
      </c>
      <c r="AP851" s="164">
        <v>0</v>
      </c>
      <c r="AQ851" s="164">
        <v>0</v>
      </c>
      <c r="AR851" s="164">
        <v>0</v>
      </c>
      <c r="AS851" s="164"/>
    </row>
    <row r="852" spans="1:45" ht="15" hidden="1" x14ac:dyDescent="0.2">
      <c r="A852" s="164" t="s">
        <v>3048</v>
      </c>
      <c r="B852" s="164">
        <v>1714</v>
      </c>
      <c r="C852" s="164" t="s">
        <v>3121</v>
      </c>
      <c r="D852" s="164">
        <v>200037</v>
      </c>
      <c r="E852" s="164" t="s">
        <v>2426</v>
      </c>
      <c r="F852" s="164">
        <v>171415</v>
      </c>
      <c r="G852" s="164" t="s">
        <v>1271</v>
      </c>
      <c r="H852" s="164" t="s">
        <v>103</v>
      </c>
      <c r="I852" s="164" t="s">
        <v>83</v>
      </c>
      <c r="J852" s="164" t="s">
        <v>61</v>
      </c>
      <c r="K852" s="164" t="s">
        <v>83</v>
      </c>
      <c r="L852" s="164">
        <v>57699</v>
      </c>
      <c r="M852" s="164" t="s">
        <v>2430</v>
      </c>
      <c r="S852" s="164">
        <v>40969</v>
      </c>
      <c r="V852" s="164">
        <v>6795</v>
      </c>
      <c r="AA852" s="164">
        <v>47764</v>
      </c>
      <c r="AB852" s="164"/>
      <c r="AC852" s="164" t="s">
        <v>2359</v>
      </c>
      <c r="AD852" s="164" t="s">
        <v>2359</v>
      </c>
      <c r="AE852" s="164" t="s">
        <v>2359</v>
      </c>
      <c r="AG852" s="164" t="s">
        <v>94</v>
      </c>
      <c r="AH852" s="164" t="s">
        <v>69</v>
      </c>
      <c r="AI852" s="164" t="s">
        <v>83</v>
      </c>
      <c r="AJ852" s="164" t="s">
        <v>269</v>
      </c>
      <c r="AK852" s="164">
        <v>57699</v>
      </c>
      <c r="AL852" s="170">
        <v>0</v>
      </c>
      <c r="AM852" s="169">
        <f t="shared" si="30"/>
        <v>0</v>
      </c>
      <c r="AN852" s="169">
        <f t="shared" si="31"/>
        <v>0</v>
      </c>
      <c r="AO852" s="164" t="s">
        <v>69</v>
      </c>
      <c r="AP852" s="164" t="s">
        <v>69</v>
      </c>
      <c r="AQ852" s="164" t="s">
        <v>69</v>
      </c>
      <c r="AR852" s="164">
        <v>0</v>
      </c>
      <c r="AS852" s="164"/>
    </row>
    <row r="853" spans="1:45" ht="15" hidden="1" x14ac:dyDescent="0.2">
      <c r="A853" s="164" t="s">
        <v>3048</v>
      </c>
      <c r="B853" s="164">
        <v>1714</v>
      </c>
      <c r="C853" s="164" t="s">
        <v>3121</v>
      </c>
      <c r="D853" s="164">
        <v>200058</v>
      </c>
      <c r="E853" s="164" t="s">
        <v>2431</v>
      </c>
      <c r="F853" s="164">
        <v>171415</v>
      </c>
      <c r="G853" s="164" t="s">
        <v>1271</v>
      </c>
      <c r="H853" s="164" t="s">
        <v>103</v>
      </c>
      <c r="I853" s="164" t="s">
        <v>83</v>
      </c>
      <c r="J853" s="164" t="s">
        <v>89</v>
      </c>
      <c r="K853" s="164" t="s">
        <v>83</v>
      </c>
      <c r="L853" s="164">
        <v>57700</v>
      </c>
      <c r="M853" s="164" t="s">
        <v>2432</v>
      </c>
      <c r="AB853" s="167">
        <v>4681</v>
      </c>
      <c r="AC853" s="164" t="s">
        <v>1689</v>
      </c>
      <c r="AD853" s="164" t="s">
        <v>1689</v>
      </c>
      <c r="AE853" s="164" t="s">
        <v>1689</v>
      </c>
      <c r="AG853" s="164" t="s">
        <v>94</v>
      </c>
      <c r="AH853" s="164" t="s">
        <v>69</v>
      </c>
      <c r="AI853" s="164" t="s">
        <v>83</v>
      </c>
      <c r="AJ853" s="164" t="s">
        <v>269</v>
      </c>
      <c r="AK853" s="164">
        <v>57700</v>
      </c>
      <c r="AL853" s="170">
        <v>0</v>
      </c>
      <c r="AM853" s="169">
        <f t="shared" si="30"/>
        <v>0</v>
      </c>
      <c r="AN853" s="169">
        <f t="shared" si="31"/>
        <v>0</v>
      </c>
      <c r="AO853" s="164">
        <v>0</v>
      </c>
      <c r="AP853" s="164">
        <v>0</v>
      </c>
      <c r="AQ853" s="164">
        <v>0</v>
      </c>
      <c r="AR853" s="164">
        <v>0</v>
      </c>
      <c r="AS853" s="164"/>
    </row>
    <row r="854" spans="1:45" ht="15" hidden="1" x14ac:dyDescent="0.2">
      <c r="A854" s="164" t="s">
        <v>3048</v>
      </c>
      <c r="B854" s="164">
        <v>1714</v>
      </c>
      <c r="C854" s="164" t="s">
        <v>3121</v>
      </c>
      <c r="D854" s="164">
        <v>200098</v>
      </c>
      <c r="E854" s="164" t="s">
        <v>2433</v>
      </c>
      <c r="F854" s="164">
        <v>171415</v>
      </c>
      <c r="G854" s="164" t="s">
        <v>1271</v>
      </c>
      <c r="H854" s="164" t="s">
        <v>103</v>
      </c>
      <c r="I854" s="164" t="s">
        <v>83</v>
      </c>
      <c r="J854" s="164" t="s">
        <v>89</v>
      </c>
      <c r="K854" s="164" t="s">
        <v>83</v>
      </c>
      <c r="L854" s="164">
        <v>57701</v>
      </c>
      <c r="M854" s="164" t="s">
        <v>2434</v>
      </c>
      <c r="AB854" s="167">
        <v>6634</v>
      </c>
      <c r="AC854" s="164" t="s">
        <v>1689</v>
      </c>
      <c r="AD854" s="164" t="s">
        <v>1689</v>
      </c>
      <c r="AE854" s="164" t="s">
        <v>1689</v>
      </c>
      <c r="AG854" s="164" t="s">
        <v>94</v>
      </c>
      <c r="AH854" s="164" t="s">
        <v>69</v>
      </c>
      <c r="AI854" s="164" t="s">
        <v>83</v>
      </c>
      <c r="AJ854" s="164" t="s">
        <v>269</v>
      </c>
      <c r="AK854" s="164">
        <v>57701</v>
      </c>
      <c r="AL854" s="170">
        <v>0</v>
      </c>
      <c r="AM854" s="169">
        <f t="shared" si="30"/>
        <v>0</v>
      </c>
      <c r="AN854" s="169">
        <f t="shared" si="31"/>
        <v>0</v>
      </c>
      <c r="AO854" s="164">
        <v>0</v>
      </c>
      <c r="AP854" s="164">
        <v>0</v>
      </c>
      <c r="AQ854" s="164">
        <v>0</v>
      </c>
      <c r="AR854" s="164">
        <v>0</v>
      </c>
      <c r="AS854" s="164"/>
    </row>
    <row r="855" spans="1:45" ht="15" hidden="1" x14ac:dyDescent="0.2">
      <c r="A855" s="164" t="s">
        <v>3048</v>
      </c>
      <c r="B855" s="164">
        <v>1714</v>
      </c>
      <c r="C855" s="164" t="s">
        <v>3121</v>
      </c>
      <c r="D855" s="164">
        <v>200047</v>
      </c>
      <c r="E855" s="164" t="s">
        <v>2435</v>
      </c>
      <c r="F855" s="164">
        <v>171415</v>
      </c>
      <c r="G855" s="164" t="s">
        <v>1271</v>
      </c>
      <c r="H855" s="164" t="s">
        <v>103</v>
      </c>
      <c r="I855" s="164" t="s">
        <v>83</v>
      </c>
      <c r="J855" s="164" t="s">
        <v>89</v>
      </c>
      <c r="K855" s="164" t="s">
        <v>83</v>
      </c>
      <c r="L855" s="164">
        <v>57702</v>
      </c>
      <c r="M855" s="164" t="s">
        <v>2436</v>
      </c>
      <c r="AB855" s="167">
        <v>265886</v>
      </c>
      <c r="AC855" s="164" t="s">
        <v>1689</v>
      </c>
      <c r="AD855" s="164" t="s">
        <v>1689</v>
      </c>
      <c r="AE855" s="164" t="s">
        <v>1689</v>
      </c>
      <c r="AG855" s="164" t="s">
        <v>94</v>
      </c>
      <c r="AH855" s="164" t="s">
        <v>69</v>
      </c>
      <c r="AI855" s="164" t="s">
        <v>83</v>
      </c>
      <c r="AJ855" s="164" t="s">
        <v>269</v>
      </c>
      <c r="AK855" s="164">
        <v>57702</v>
      </c>
      <c r="AL855" s="170">
        <v>0</v>
      </c>
      <c r="AM855" s="169">
        <f t="shared" si="30"/>
        <v>0</v>
      </c>
      <c r="AN855" s="169">
        <f t="shared" si="31"/>
        <v>0</v>
      </c>
      <c r="AO855" s="164">
        <v>0</v>
      </c>
      <c r="AP855" s="164">
        <v>0</v>
      </c>
      <c r="AQ855" s="164">
        <v>0</v>
      </c>
      <c r="AR855" s="164">
        <v>0</v>
      </c>
      <c r="AS855" s="164"/>
    </row>
    <row r="856" spans="1:45" ht="15" hidden="1" x14ac:dyDescent="0.2">
      <c r="A856" s="164" t="s">
        <v>3048</v>
      </c>
      <c r="B856" s="164">
        <v>1714</v>
      </c>
      <c r="C856" s="164" t="s">
        <v>3121</v>
      </c>
      <c r="D856" s="164">
        <v>200097</v>
      </c>
      <c r="E856" s="164" t="s">
        <v>2437</v>
      </c>
      <c r="F856" s="164">
        <v>171415</v>
      </c>
      <c r="G856" s="164" t="s">
        <v>1271</v>
      </c>
      <c r="H856" s="164" t="s">
        <v>103</v>
      </c>
      <c r="I856" s="164" t="s">
        <v>83</v>
      </c>
      <c r="J856" s="164" t="s">
        <v>89</v>
      </c>
      <c r="K856" s="164" t="s">
        <v>83</v>
      </c>
      <c r="L856" s="164">
        <v>57703</v>
      </c>
      <c r="M856" s="164" t="s">
        <v>2438</v>
      </c>
      <c r="AB856" s="167">
        <v>17146</v>
      </c>
      <c r="AC856" s="164" t="s">
        <v>1689</v>
      </c>
      <c r="AD856" s="164" t="s">
        <v>1689</v>
      </c>
      <c r="AE856" s="164" t="s">
        <v>1689</v>
      </c>
      <c r="AG856" s="164" t="s">
        <v>94</v>
      </c>
      <c r="AH856" s="164" t="s">
        <v>69</v>
      </c>
      <c r="AI856" s="164" t="s">
        <v>83</v>
      </c>
      <c r="AJ856" s="164" t="s">
        <v>269</v>
      </c>
      <c r="AK856" s="164">
        <v>57703</v>
      </c>
      <c r="AL856" s="170">
        <v>0</v>
      </c>
      <c r="AM856" s="169">
        <f t="shared" si="30"/>
        <v>0</v>
      </c>
      <c r="AN856" s="169">
        <f t="shared" si="31"/>
        <v>0</v>
      </c>
      <c r="AO856" s="164">
        <v>0</v>
      </c>
      <c r="AP856" s="164">
        <v>0</v>
      </c>
      <c r="AQ856" s="164">
        <v>0</v>
      </c>
      <c r="AR856" s="164">
        <v>0</v>
      </c>
      <c r="AS856" s="164"/>
    </row>
    <row r="857" spans="1:45" ht="15" hidden="1" x14ac:dyDescent="0.2">
      <c r="A857" s="164" t="s">
        <v>3048</v>
      </c>
      <c r="B857" s="164">
        <v>1714</v>
      </c>
      <c r="C857" s="164" t="s">
        <v>3121</v>
      </c>
      <c r="D857" s="164">
        <v>200047</v>
      </c>
      <c r="E857" s="164" t="s">
        <v>2435</v>
      </c>
      <c r="F857" s="164">
        <v>171415</v>
      </c>
      <c r="G857" s="164" t="s">
        <v>1271</v>
      </c>
      <c r="H857" s="164" t="s">
        <v>103</v>
      </c>
      <c r="I857" s="164" t="s">
        <v>83</v>
      </c>
      <c r="J857" s="164" t="s">
        <v>61</v>
      </c>
      <c r="K857" s="164" t="s">
        <v>83</v>
      </c>
      <c r="L857" s="164">
        <v>57704</v>
      </c>
      <c r="M857" s="164" t="s">
        <v>2439</v>
      </c>
      <c r="S857" s="164">
        <v>106776</v>
      </c>
      <c r="V857" s="164">
        <v>7551</v>
      </c>
      <c r="AA857" s="164">
        <v>114327</v>
      </c>
      <c r="AB857" s="164"/>
      <c r="AC857" s="164" t="s">
        <v>2359</v>
      </c>
      <c r="AD857" s="164" t="s">
        <v>2359</v>
      </c>
      <c r="AE857" s="164" t="s">
        <v>2359</v>
      </c>
      <c r="AG857" s="164" t="s">
        <v>94</v>
      </c>
      <c r="AH857" s="164" t="s">
        <v>69</v>
      </c>
      <c r="AI857" s="164" t="s">
        <v>83</v>
      </c>
      <c r="AJ857" s="164" t="s">
        <v>269</v>
      </c>
      <c r="AK857" s="164">
        <v>57704</v>
      </c>
      <c r="AL857" s="170">
        <v>0</v>
      </c>
      <c r="AM857" s="169">
        <f t="shared" si="30"/>
        <v>0</v>
      </c>
      <c r="AN857" s="169">
        <f t="shared" si="31"/>
        <v>0</v>
      </c>
      <c r="AO857" s="164" t="s">
        <v>69</v>
      </c>
      <c r="AP857" s="164" t="s">
        <v>69</v>
      </c>
      <c r="AQ857" s="164" t="s">
        <v>69</v>
      </c>
      <c r="AR857" s="164">
        <v>0</v>
      </c>
      <c r="AS857" s="164"/>
    </row>
    <row r="858" spans="1:45" ht="15" hidden="1" x14ac:dyDescent="0.2">
      <c r="A858" s="164" t="s">
        <v>3048</v>
      </c>
      <c r="B858" s="164">
        <v>1714</v>
      </c>
      <c r="C858" s="164" t="s">
        <v>3121</v>
      </c>
      <c r="D858" s="164">
        <v>200067</v>
      </c>
      <c r="E858" s="164" t="s">
        <v>2440</v>
      </c>
      <c r="F858" s="164">
        <v>171415</v>
      </c>
      <c r="G858" s="164" t="s">
        <v>1271</v>
      </c>
      <c r="H858" s="164" t="s">
        <v>103</v>
      </c>
      <c r="I858" s="164" t="s">
        <v>83</v>
      </c>
      <c r="J858" s="164" t="s">
        <v>89</v>
      </c>
      <c r="K858" s="164" t="s">
        <v>83</v>
      </c>
      <c r="L858" s="164">
        <v>57705</v>
      </c>
      <c r="M858" s="164" t="s">
        <v>2441</v>
      </c>
      <c r="AB858" s="167">
        <v>53308</v>
      </c>
      <c r="AC858" s="164" t="s">
        <v>1689</v>
      </c>
      <c r="AD858" s="164" t="s">
        <v>1689</v>
      </c>
      <c r="AE858" s="164" t="s">
        <v>1689</v>
      </c>
      <c r="AG858" s="164" t="s">
        <v>94</v>
      </c>
      <c r="AH858" s="164" t="s">
        <v>69</v>
      </c>
      <c r="AI858" s="164" t="s">
        <v>83</v>
      </c>
      <c r="AJ858" s="164" t="s">
        <v>269</v>
      </c>
      <c r="AK858" s="164">
        <v>57705</v>
      </c>
      <c r="AL858" s="170">
        <v>0</v>
      </c>
      <c r="AM858" s="169">
        <f t="shared" si="30"/>
        <v>0</v>
      </c>
      <c r="AN858" s="169">
        <f t="shared" si="31"/>
        <v>0</v>
      </c>
      <c r="AO858" s="164">
        <v>0</v>
      </c>
      <c r="AP858" s="164">
        <v>0</v>
      </c>
      <c r="AQ858" s="164">
        <v>0</v>
      </c>
      <c r="AR858" s="164">
        <v>0</v>
      </c>
      <c r="AS858" s="164"/>
    </row>
    <row r="859" spans="1:45" ht="15" hidden="1" x14ac:dyDescent="0.2">
      <c r="A859" s="164" t="s">
        <v>3048</v>
      </c>
      <c r="B859" s="164">
        <v>1714</v>
      </c>
      <c r="C859" s="164" t="s">
        <v>3121</v>
      </c>
      <c r="D859" s="164">
        <v>200614</v>
      </c>
      <c r="E859" s="164" t="s">
        <v>2442</v>
      </c>
      <c r="F859" s="164">
        <v>171415</v>
      </c>
      <c r="G859" s="164" t="s">
        <v>1271</v>
      </c>
      <c r="H859" s="164" t="s">
        <v>103</v>
      </c>
      <c r="I859" s="164" t="s">
        <v>83</v>
      </c>
      <c r="J859" s="164" t="s">
        <v>89</v>
      </c>
      <c r="K859" s="164" t="s">
        <v>83</v>
      </c>
      <c r="L859" s="164">
        <v>57706</v>
      </c>
      <c r="M859" s="164" t="s">
        <v>2443</v>
      </c>
      <c r="AB859" s="167">
        <v>1763</v>
      </c>
      <c r="AC859" s="164" t="s">
        <v>1689</v>
      </c>
      <c r="AD859" s="164" t="s">
        <v>1689</v>
      </c>
      <c r="AE859" s="164" t="s">
        <v>1689</v>
      </c>
      <c r="AG859" s="164" t="s">
        <v>94</v>
      </c>
      <c r="AH859" s="164" t="s">
        <v>69</v>
      </c>
      <c r="AI859" s="164" t="s">
        <v>83</v>
      </c>
      <c r="AJ859" s="164" t="s">
        <v>269</v>
      </c>
      <c r="AK859" s="164">
        <v>57706</v>
      </c>
      <c r="AL859" s="170">
        <v>0</v>
      </c>
      <c r="AM859" s="169">
        <f t="shared" si="30"/>
        <v>0</v>
      </c>
      <c r="AN859" s="169">
        <f t="shared" si="31"/>
        <v>0</v>
      </c>
      <c r="AO859" s="164">
        <v>0</v>
      </c>
      <c r="AP859" s="164">
        <v>0</v>
      </c>
      <c r="AQ859" s="164">
        <v>0</v>
      </c>
      <c r="AR859" s="164">
        <v>0</v>
      </c>
      <c r="AS859" s="164"/>
    </row>
    <row r="860" spans="1:45" ht="15" hidden="1" x14ac:dyDescent="0.2">
      <c r="A860" s="164" t="s">
        <v>3048</v>
      </c>
      <c r="B860" s="164">
        <v>1714</v>
      </c>
      <c r="C860" s="164" t="s">
        <v>3121</v>
      </c>
      <c r="D860" s="164">
        <v>200076</v>
      </c>
      <c r="E860" s="164" t="s">
        <v>2444</v>
      </c>
      <c r="F860" s="164">
        <v>171415</v>
      </c>
      <c r="G860" s="164" t="s">
        <v>1271</v>
      </c>
      <c r="H860" s="164" t="s">
        <v>103</v>
      </c>
      <c r="I860" s="164" t="s">
        <v>83</v>
      </c>
      <c r="J860" s="164" t="s">
        <v>89</v>
      </c>
      <c r="K860" s="164" t="s">
        <v>83</v>
      </c>
      <c r="L860" s="164">
        <v>57707</v>
      </c>
      <c r="M860" s="164" t="s">
        <v>2445</v>
      </c>
      <c r="AB860" s="167">
        <v>2942</v>
      </c>
      <c r="AC860" s="164" t="s">
        <v>1689</v>
      </c>
      <c r="AD860" s="164" t="s">
        <v>1689</v>
      </c>
      <c r="AE860" s="164" t="s">
        <v>1689</v>
      </c>
      <c r="AG860" s="164" t="s">
        <v>94</v>
      </c>
      <c r="AH860" s="164" t="s">
        <v>69</v>
      </c>
      <c r="AI860" s="164" t="s">
        <v>83</v>
      </c>
      <c r="AJ860" s="164" t="s">
        <v>269</v>
      </c>
      <c r="AK860" s="164">
        <v>57707</v>
      </c>
      <c r="AL860" s="170">
        <v>0</v>
      </c>
      <c r="AM860" s="169">
        <f t="shared" si="30"/>
        <v>0</v>
      </c>
      <c r="AN860" s="169">
        <f t="shared" si="31"/>
        <v>0</v>
      </c>
      <c r="AO860" s="164">
        <v>0</v>
      </c>
      <c r="AP860" s="164">
        <v>0</v>
      </c>
      <c r="AQ860" s="164">
        <v>0</v>
      </c>
      <c r="AR860" s="164">
        <v>0</v>
      </c>
      <c r="AS860" s="164"/>
    </row>
    <row r="861" spans="1:45" ht="15" hidden="1" x14ac:dyDescent="0.2">
      <c r="A861" s="164" t="s">
        <v>3048</v>
      </c>
      <c r="B861" s="164">
        <v>1714</v>
      </c>
      <c r="C861" s="164" t="s">
        <v>3121</v>
      </c>
      <c r="D861" s="164">
        <v>200614</v>
      </c>
      <c r="E861" s="164" t="s">
        <v>2442</v>
      </c>
      <c r="F861" s="164">
        <v>171415</v>
      </c>
      <c r="G861" s="164" t="s">
        <v>1271</v>
      </c>
      <c r="H861" s="164" t="s">
        <v>103</v>
      </c>
      <c r="I861" s="164" t="s">
        <v>83</v>
      </c>
      <c r="J861" s="164" t="s">
        <v>61</v>
      </c>
      <c r="K861" s="164" t="s">
        <v>83</v>
      </c>
      <c r="L861" s="164">
        <v>57708</v>
      </c>
      <c r="M861" s="164" t="s">
        <v>2446</v>
      </c>
      <c r="V861" s="164">
        <v>151</v>
      </c>
      <c r="AA861" s="164">
        <v>151</v>
      </c>
      <c r="AB861" s="164"/>
      <c r="AC861" s="164" t="s">
        <v>2359</v>
      </c>
      <c r="AD861" s="164" t="s">
        <v>2359</v>
      </c>
      <c r="AE861" s="164" t="s">
        <v>2359</v>
      </c>
      <c r="AG861" s="164" t="s">
        <v>94</v>
      </c>
      <c r="AH861" s="164" t="s">
        <v>69</v>
      </c>
      <c r="AI861" s="164" t="s">
        <v>83</v>
      </c>
      <c r="AJ861" s="164" t="s">
        <v>269</v>
      </c>
      <c r="AK861" s="164">
        <v>57708</v>
      </c>
      <c r="AL861" s="170">
        <v>0</v>
      </c>
      <c r="AM861" s="169">
        <f t="shared" si="30"/>
        <v>0</v>
      </c>
      <c r="AN861" s="169">
        <f t="shared" si="31"/>
        <v>0</v>
      </c>
      <c r="AO861" s="164" t="s">
        <v>69</v>
      </c>
      <c r="AP861" s="164" t="s">
        <v>69</v>
      </c>
      <c r="AQ861" s="164" t="s">
        <v>69</v>
      </c>
      <c r="AR861" s="164">
        <v>0</v>
      </c>
      <c r="AS861" s="164"/>
    </row>
    <row r="862" spans="1:45" ht="15" hidden="1" x14ac:dyDescent="0.2">
      <c r="A862" s="164" t="s">
        <v>3048</v>
      </c>
      <c r="B862" s="164">
        <v>1714</v>
      </c>
      <c r="C862" s="164" t="s">
        <v>3121</v>
      </c>
      <c r="D862" s="164">
        <v>200030</v>
      </c>
      <c r="E862" s="164" t="s">
        <v>2447</v>
      </c>
      <c r="F862" s="164">
        <v>171415</v>
      </c>
      <c r="G862" s="164" t="s">
        <v>1271</v>
      </c>
      <c r="H862" s="164" t="s">
        <v>103</v>
      </c>
      <c r="I862" s="164" t="s">
        <v>83</v>
      </c>
      <c r="J862" s="164" t="s">
        <v>89</v>
      </c>
      <c r="K862" s="164" t="s">
        <v>83</v>
      </c>
      <c r="L862" s="164">
        <v>57709</v>
      </c>
      <c r="M862" s="164" t="s">
        <v>2448</v>
      </c>
      <c r="AB862" s="167">
        <v>71462</v>
      </c>
      <c r="AC862" s="164" t="s">
        <v>1689</v>
      </c>
      <c r="AD862" s="164" t="s">
        <v>1689</v>
      </c>
      <c r="AE862" s="164" t="s">
        <v>1689</v>
      </c>
      <c r="AG862" s="164" t="s">
        <v>94</v>
      </c>
      <c r="AH862" s="164" t="s">
        <v>69</v>
      </c>
      <c r="AI862" s="164" t="s">
        <v>83</v>
      </c>
      <c r="AJ862" s="164" t="s">
        <v>269</v>
      </c>
      <c r="AK862" s="164">
        <v>57709</v>
      </c>
      <c r="AL862" s="170">
        <v>0</v>
      </c>
      <c r="AM862" s="169">
        <f t="shared" si="30"/>
        <v>0</v>
      </c>
      <c r="AN862" s="169">
        <f t="shared" si="31"/>
        <v>0</v>
      </c>
      <c r="AO862" s="164">
        <v>0</v>
      </c>
      <c r="AP862" s="164">
        <v>0</v>
      </c>
      <c r="AQ862" s="164">
        <v>0</v>
      </c>
      <c r="AR862" s="164">
        <v>0</v>
      </c>
      <c r="AS862" s="164"/>
    </row>
    <row r="863" spans="1:45" ht="15" hidden="1" x14ac:dyDescent="0.2">
      <c r="A863" s="164" t="s">
        <v>3048</v>
      </c>
      <c r="B863" s="164">
        <v>1714</v>
      </c>
      <c r="C863" s="164" t="s">
        <v>3121</v>
      </c>
      <c r="D863" s="164">
        <v>200099</v>
      </c>
      <c r="E863" s="164" t="s">
        <v>2449</v>
      </c>
      <c r="F863" s="164">
        <v>171415</v>
      </c>
      <c r="G863" s="164" t="s">
        <v>1271</v>
      </c>
      <c r="H863" s="164" t="s">
        <v>103</v>
      </c>
      <c r="I863" s="164" t="s">
        <v>83</v>
      </c>
      <c r="J863" s="164" t="s">
        <v>89</v>
      </c>
      <c r="K863" s="164" t="s">
        <v>83</v>
      </c>
      <c r="L863" s="164">
        <v>57710</v>
      </c>
      <c r="M863" s="164" t="s">
        <v>2450</v>
      </c>
      <c r="AB863" s="167">
        <v>46304</v>
      </c>
      <c r="AC863" s="164" t="s">
        <v>1689</v>
      </c>
      <c r="AD863" s="164" t="s">
        <v>1689</v>
      </c>
      <c r="AE863" s="164" t="s">
        <v>1689</v>
      </c>
      <c r="AG863" s="164" t="s">
        <v>94</v>
      </c>
      <c r="AH863" s="164" t="s">
        <v>69</v>
      </c>
      <c r="AI863" s="164" t="s">
        <v>83</v>
      </c>
      <c r="AJ863" s="164" t="s">
        <v>269</v>
      </c>
      <c r="AK863" s="164">
        <v>57710</v>
      </c>
      <c r="AL863" s="170">
        <v>0</v>
      </c>
      <c r="AM863" s="169">
        <f t="shared" si="30"/>
        <v>0</v>
      </c>
      <c r="AN863" s="169">
        <f t="shared" si="31"/>
        <v>0</v>
      </c>
      <c r="AO863" s="164">
        <v>0</v>
      </c>
      <c r="AP863" s="164">
        <v>0</v>
      </c>
      <c r="AQ863" s="164">
        <v>0</v>
      </c>
      <c r="AR863" s="164">
        <v>0</v>
      </c>
      <c r="AS863" s="164"/>
    </row>
    <row r="864" spans="1:45" ht="15" hidden="1" x14ac:dyDescent="0.2">
      <c r="A864" s="164" t="s">
        <v>3063</v>
      </c>
      <c r="B864" s="164">
        <v>9912</v>
      </c>
      <c r="C864" s="164" t="s">
        <v>102</v>
      </c>
      <c r="D864" s="164">
        <v>100000</v>
      </c>
      <c r="E864" s="164" t="s">
        <v>57</v>
      </c>
      <c r="F864" s="164">
        <v>9912</v>
      </c>
      <c r="G864" s="164" t="s">
        <v>102</v>
      </c>
      <c r="H864" s="164" t="s">
        <v>83</v>
      </c>
      <c r="I864" s="164" t="s">
        <v>83</v>
      </c>
      <c r="J864" s="164" t="s">
        <v>61</v>
      </c>
      <c r="K864" s="164" t="s">
        <v>83</v>
      </c>
      <c r="L864" s="164">
        <v>57711</v>
      </c>
      <c r="M864" s="164" t="s">
        <v>2451</v>
      </c>
      <c r="S864" s="164">
        <v>500000</v>
      </c>
      <c r="AA864" s="164">
        <v>500000</v>
      </c>
      <c r="AB864" s="164"/>
      <c r="AC864" s="164" t="s">
        <v>2452</v>
      </c>
      <c r="AD864" s="164" t="s">
        <v>2453</v>
      </c>
      <c r="AE864" s="164" t="s">
        <v>2454</v>
      </c>
      <c r="AG864" s="164" t="s">
        <v>94</v>
      </c>
      <c r="AI864" s="164" t="s">
        <v>70</v>
      </c>
      <c r="AJ864" s="164" t="s">
        <v>269</v>
      </c>
      <c r="AK864" s="164">
        <v>57711</v>
      </c>
      <c r="AL864" s="170">
        <v>0</v>
      </c>
      <c r="AM864" s="169">
        <f t="shared" si="30"/>
        <v>0</v>
      </c>
      <c r="AN864" s="169">
        <f t="shared" si="31"/>
        <v>0</v>
      </c>
      <c r="AO864" s="164" t="s">
        <v>69</v>
      </c>
      <c r="AP864" s="164" t="s">
        <v>69</v>
      </c>
      <c r="AQ864" s="164" t="s">
        <v>69</v>
      </c>
      <c r="AR864" s="164">
        <v>0</v>
      </c>
      <c r="AS864" s="164"/>
    </row>
    <row r="865" spans="1:45" ht="15" x14ac:dyDescent="0.2">
      <c r="A865" s="164" t="s">
        <v>3233</v>
      </c>
      <c r="B865" s="164">
        <v>1312</v>
      </c>
      <c r="C865" s="164" t="s">
        <v>1546</v>
      </c>
      <c r="D865" s="164">
        <v>100000</v>
      </c>
      <c r="E865" s="164" t="s">
        <v>57</v>
      </c>
      <c r="F865" s="164">
        <v>1312</v>
      </c>
      <c r="G865" s="164" t="s">
        <v>1546</v>
      </c>
      <c r="H865" s="164" t="s">
        <v>72</v>
      </c>
      <c r="I865" s="164" t="s">
        <v>307</v>
      </c>
      <c r="J865" s="164" t="s">
        <v>61</v>
      </c>
      <c r="K865" s="164" t="s">
        <v>479</v>
      </c>
      <c r="L865" s="164">
        <v>57712</v>
      </c>
      <c r="M865" s="164" t="s">
        <v>4174</v>
      </c>
      <c r="N865" s="164">
        <v>1</v>
      </c>
      <c r="O865" s="164">
        <v>140000</v>
      </c>
      <c r="P865" s="164">
        <v>23787</v>
      </c>
      <c r="Q865" s="164">
        <v>11380</v>
      </c>
      <c r="AA865" s="168">
        <v>175167</v>
      </c>
      <c r="AC865" s="164" t="s">
        <v>4175</v>
      </c>
      <c r="AD865" s="164" t="s">
        <v>4176</v>
      </c>
      <c r="AE865" s="164" t="s">
        <v>4177</v>
      </c>
      <c r="AG865" s="164" t="s">
        <v>67</v>
      </c>
      <c r="AH865" s="164" t="s">
        <v>4178</v>
      </c>
      <c r="AI865" s="164" t="s">
        <v>70</v>
      </c>
      <c r="AJ865" s="164" t="s">
        <v>177</v>
      </c>
      <c r="AK865" s="164" t="e">
        <v>#N/A</v>
      </c>
      <c r="AL865" s="170">
        <v>1</v>
      </c>
      <c r="AM865" s="169">
        <f t="shared" si="30"/>
        <v>175167</v>
      </c>
      <c r="AN865" s="169">
        <f t="shared" si="31"/>
        <v>0</v>
      </c>
      <c r="AO865" s="164" t="s">
        <v>904</v>
      </c>
      <c r="AP865" s="164">
        <v>4.4000000000000004</v>
      </c>
      <c r="AQ865" s="164" t="s">
        <v>81</v>
      </c>
      <c r="AR865" s="164">
        <v>0</v>
      </c>
      <c r="AS865" s="164"/>
    </row>
    <row r="866" spans="1:45" ht="15" hidden="1" x14ac:dyDescent="0.2">
      <c r="A866" s="164" t="s">
        <v>232</v>
      </c>
      <c r="B866" s="164">
        <v>1001</v>
      </c>
      <c r="C866" s="164" t="s">
        <v>232</v>
      </c>
      <c r="D866" s="164">
        <v>100000</v>
      </c>
      <c r="E866" s="164" t="s">
        <v>57</v>
      </c>
      <c r="F866" s="164">
        <v>1001</v>
      </c>
      <c r="G866" s="164" t="s">
        <v>232</v>
      </c>
      <c r="H866" s="164" t="s">
        <v>72</v>
      </c>
      <c r="I866" s="164" t="s">
        <v>83</v>
      </c>
      <c r="J866" s="164" t="s">
        <v>61</v>
      </c>
      <c r="K866" s="164" t="s">
        <v>83</v>
      </c>
      <c r="L866" s="164">
        <v>57713</v>
      </c>
      <c r="M866" s="164" t="s">
        <v>2455</v>
      </c>
      <c r="O866" s="164">
        <v>50179</v>
      </c>
      <c r="P866" s="164">
        <v>6953</v>
      </c>
      <c r="Q866" s="164">
        <v>1355</v>
      </c>
      <c r="AA866" s="164">
        <v>58487</v>
      </c>
      <c r="AB866" s="164"/>
      <c r="AC866" s="164" t="s">
        <v>2456</v>
      </c>
      <c r="AD866" s="164" t="s">
        <v>2457</v>
      </c>
      <c r="AE866" s="164" t="s">
        <v>2458</v>
      </c>
      <c r="AG866" s="164" t="s">
        <v>94</v>
      </c>
      <c r="AH866" s="164" t="s">
        <v>69</v>
      </c>
      <c r="AI866" s="164" t="s">
        <v>83</v>
      </c>
      <c r="AJ866" s="164" t="s">
        <v>269</v>
      </c>
      <c r="AK866" s="164">
        <v>57713</v>
      </c>
      <c r="AL866" s="170">
        <v>0</v>
      </c>
      <c r="AM866" s="169">
        <f t="shared" si="30"/>
        <v>0</v>
      </c>
      <c r="AN866" s="169">
        <f t="shared" si="31"/>
        <v>0</v>
      </c>
      <c r="AO866" s="164" t="s">
        <v>69</v>
      </c>
      <c r="AP866" s="164" t="s">
        <v>69</v>
      </c>
      <c r="AQ866" s="164" t="s">
        <v>69</v>
      </c>
      <c r="AR866" s="164">
        <v>0</v>
      </c>
      <c r="AS866" s="164"/>
    </row>
    <row r="867" spans="1:45" ht="15" hidden="1" x14ac:dyDescent="0.2">
      <c r="A867" s="164" t="s">
        <v>3063</v>
      </c>
      <c r="B867" s="164">
        <v>2200</v>
      </c>
      <c r="C867" s="164" t="s">
        <v>4274</v>
      </c>
      <c r="D867" s="164">
        <v>200708</v>
      </c>
      <c r="E867" s="164" t="s">
        <v>1969</v>
      </c>
      <c r="F867" s="164">
        <v>2200</v>
      </c>
      <c r="G867" s="164" t="s">
        <v>1970</v>
      </c>
      <c r="L867" s="164">
        <v>57715</v>
      </c>
      <c r="M867" s="164" t="s">
        <v>2459</v>
      </c>
      <c r="S867" s="164">
        <v>5847660</v>
      </c>
      <c r="AA867" s="164">
        <v>5847660</v>
      </c>
      <c r="AB867" s="164">
        <v>5847660</v>
      </c>
      <c r="AC867" s="164" t="s">
        <v>2460</v>
      </c>
      <c r="AD867" s="164" t="s">
        <v>2461</v>
      </c>
      <c r="AE867" s="164" t="s">
        <v>2460</v>
      </c>
      <c r="AH867" s="164" t="s">
        <v>69</v>
      </c>
      <c r="AJ867" s="164" t="s">
        <v>269</v>
      </c>
      <c r="AK867" s="164">
        <v>57715</v>
      </c>
      <c r="AL867" s="170">
        <v>0</v>
      </c>
      <c r="AM867" s="169">
        <f t="shared" si="30"/>
        <v>0</v>
      </c>
      <c r="AN867" s="169">
        <f t="shared" si="31"/>
        <v>0</v>
      </c>
      <c r="AO867" s="164" t="s">
        <v>69</v>
      </c>
      <c r="AP867" s="164" t="s">
        <v>69</v>
      </c>
      <c r="AQ867" s="164" t="s">
        <v>69</v>
      </c>
      <c r="AR867" s="164">
        <v>0</v>
      </c>
      <c r="AS867" s="164"/>
    </row>
    <row r="868" spans="1:45" ht="15" hidden="1" x14ac:dyDescent="0.2">
      <c r="A868" s="164" t="s">
        <v>3114</v>
      </c>
      <c r="B868" s="164">
        <v>1613</v>
      </c>
      <c r="C868" s="164" t="s">
        <v>546</v>
      </c>
      <c r="D868" s="164">
        <v>100000</v>
      </c>
      <c r="E868" s="164" t="s">
        <v>57</v>
      </c>
      <c r="F868" s="164">
        <v>1613</v>
      </c>
      <c r="G868" s="164" t="s">
        <v>546</v>
      </c>
      <c r="H868" s="164" t="s">
        <v>103</v>
      </c>
      <c r="I868" s="164" t="s">
        <v>83</v>
      </c>
      <c r="J868" s="164" t="s">
        <v>61</v>
      </c>
      <c r="K868" s="164" t="s">
        <v>83</v>
      </c>
      <c r="L868" s="164">
        <v>57716</v>
      </c>
      <c r="M868" s="164" t="s">
        <v>4307</v>
      </c>
      <c r="N868" s="164">
        <v>2</v>
      </c>
      <c r="O868" s="164">
        <v>244306</v>
      </c>
      <c r="P868" s="164">
        <v>43090</v>
      </c>
      <c r="Q868" s="164">
        <v>21794</v>
      </c>
      <c r="AA868" s="168">
        <v>309190</v>
      </c>
      <c r="AC868" s="164" t="s">
        <v>4308</v>
      </c>
      <c r="AD868" s="164" t="s">
        <v>4309</v>
      </c>
      <c r="AE868" s="164" t="s">
        <v>4310</v>
      </c>
      <c r="AG868" s="164" t="s">
        <v>67</v>
      </c>
      <c r="AH868" s="164" t="s">
        <v>4311</v>
      </c>
      <c r="AI868" s="164" t="s">
        <v>70</v>
      </c>
      <c r="AJ868" s="164" t="s">
        <v>177</v>
      </c>
      <c r="AK868" s="164" t="e">
        <v>#N/A</v>
      </c>
      <c r="AL868" s="170">
        <v>0</v>
      </c>
      <c r="AM868" s="169">
        <f t="shared" si="30"/>
        <v>0</v>
      </c>
      <c r="AN868" s="169">
        <f t="shared" si="31"/>
        <v>0</v>
      </c>
      <c r="AO868" s="164" t="s">
        <v>69</v>
      </c>
      <c r="AP868" s="164" t="s">
        <v>69</v>
      </c>
      <c r="AQ868" s="164" t="s">
        <v>69</v>
      </c>
      <c r="AR868" s="164">
        <v>0</v>
      </c>
      <c r="AS868" s="164"/>
    </row>
    <row r="869" spans="1:45" ht="15" hidden="1" x14ac:dyDescent="0.2">
      <c r="A869" s="164" t="s">
        <v>3063</v>
      </c>
      <c r="B869" s="164">
        <v>1314</v>
      </c>
      <c r="C869" s="164" t="s">
        <v>261</v>
      </c>
      <c r="D869" s="164">
        <v>200308</v>
      </c>
      <c r="E869" s="164" t="s">
        <v>1206</v>
      </c>
      <c r="F869" s="164">
        <v>1314</v>
      </c>
      <c r="G869" s="164" t="s">
        <v>261</v>
      </c>
      <c r="H869" s="164" t="s">
        <v>103</v>
      </c>
      <c r="I869" s="164" t="s">
        <v>83</v>
      </c>
      <c r="J869" s="164" t="s">
        <v>61</v>
      </c>
      <c r="K869" s="164" t="s">
        <v>83</v>
      </c>
      <c r="L869" s="164">
        <v>57717</v>
      </c>
      <c r="M869" s="164" t="s">
        <v>2462</v>
      </c>
      <c r="T869" s="164">
        <v>300000</v>
      </c>
      <c r="AA869" s="164">
        <v>300000</v>
      </c>
      <c r="AB869" s="165"/>
      <c r="AC869" s="164" t="s">
        <v>2463</v>
      </c>
      <c r="AD869" s="164" t="s">
        <v>2464</v>
      </c>
      <c r="AE869" s="164" t="s">
        <v>2465</v>
      </c>
      <c r="AG869" s="164" t="s">
        <v>67</v>
      </c>
      <c r="AI869" s="164" t="s">
        <v>83</v>
      </c>
      <c r="AJ869" s="164" t="s">
        <v>269</v>
      </c>
      <c r="AK869" s="164">
        <v>57717</v>
      </c>
      <c r="AL869" s="170">
        <v>0</v>
      </c>
      <c r="AM869" s="169">
        <f t="shared" si="30"/>
        <v>0</v>
      </c>
      <c r="AN869" s="169">
        <f t="shared" si="31"/>
        <v>0</v>
      </c>
      <c r="AO869" s="164" t="s">
        <v>69</v>
      </c>
      <c r="AP869" s="164" t="s">
        <v>69</v>
      </c>
      <c r="AQ869" s="164" t="s">
        <v>69</v>
      </c>
      <c r="AR869" s="164">
        <v>0</v>
      </c>
      <c r="AS869" s="164"/>
    </row>
    <row r="870" spans="1:45" ht="15" hidden="1" x14ac:dyDescent="0.2">
      <c r="A870" s="164" t="s">
        <v>3048</v>
      </c>
      <c r="B870" s="164">
        <v>1714</v>
      </c>
      <c r="C870" s="164" t="s">
        <v>3121</v>
      </c>
      <c r="D870" s="164">
        <v>100000</v>
      </c>
      <c r="E870" s="164" t="s">
        <v>57</v>
      </c>
      <c r="F870" s="164">
        <v>171414</v>
      </c>
      <c r="G870" s="164" t="s">
        <v>1248</v>
      </c>
      <c r="H870" s="164" t="s">
        <v>83</v>
      </c>
      <c r="I870" s="164" t="s">
        <v>60</v>
      </c>
      <c r="J870" s="164" t="s">
        <v>89</v>
      </c>
      <c r="K870" s="164" t="s">
        <v>83</v>
      </c>
      <c r="L870" s="164">
        <v>57719</v>
      </c>
      <c r="M870" s="164" t="s">
        <v>2466</v>
      </c>
      <c r="AB870" s="167">
        <v>1645454</v>
      </c>
      <c r="AC870" s="164" t="s">
        <v>2467</v>
      </c>
      <c r="AD870" s="164" t="s">
        <v>2468</v>
      </c>
      <c r="AE870" s="164" t="s">
        <v>2469</v>
      </c>
      <c r="AG870" s="164" t="s">
        <v>94</v>
      </c>
      <c r="AI870" s="164" t="s">
        <v>83</v>
      </c>
      <c r="AJ870" s="164" t="s">
        <v>269</v>
      </c>
      <c r="AK870" s="164">
        <v>57719</v>
      </c>
      <c r="AL870" s="170">
        <v>0</v>
      </c>
      <c r="AM870" s="169">
        <f t="shared" si="30"/>
        <v>0</v>
      </c>
      <c r="AN870" s="169">
        <f t="shared" si="31"/>
        <v>0</v>
      </c>
      <c r="AO870" s="164">
        <v>0</v>
      </c>
      <c r="AP870" s="164">
        <v>0</v>
      </c>
      <c r="AQ870" s="164">
        <v>0</v>
      </c>
      <c r="AR870" s="164">
        <v>0</v>
      </c>
      <c r="AS870" s="164"/>
    </row>
    <row r="871" spans="1:45" ht="15" hidden="1" x14ac:dyDescent="0.2">
      <c r="A871" s="164" t="s">
        <v>3048</v>
      </c>
      <c r="B871" s="164">
        <v>1714</v>
      </c>
      <c r="C871" s="164" t="s">
        <v>3121</v>
      </c>
      <c r="D871" s="164">
        <v>200111</v>
      </c>
      <c r="E871" s="164" t="s">
        <v>1434</v>
      </c>
      <c r="F871" s="164">
        <v>171417</v>
      </c>
      <c r="G871" s="164" t="s">
        <v>1435</v>
      </c>
      <c r="H871" s="164" t="s">
        <v>83</v>
      </c>
      <c r="I871" s="164" t="s">
        <v>83</v>
      </c>
      <c r="J871" s="164" t="s">
        <v>83</v>
      </c>
      <c r="K871" s="164" t="s">
        <v>83</v>
      </c>
      <c r="L871" s="164">
        <v>57720</v>
      </c>
      <c r="M871" s="164" t="s">
        <v>2470</v>
      </c>
      <c r="Y871" s="164">
        <v>110000</v>
      </c>
      <c r="AA871" s="164">
        <v>110000</v>
      </c>
      <c r="AB871" s="164"/>
      <c r="AC871" s="164" t="s">
        <v>2471</v>
      </c>
      <c r="AD871" s="164" t="s">
        <v>2472</v>
      </c>
      <c r="AE871" s="164" t="s">
        <v>2471</v>
      </c>
      <c r="AG871" s="164" t="s">
        <v>94</v>
      </c>
      <c r="AI871" s="164" t="s">
        <v>83</v>
      </c>
      <c r="AJ871" s="164" t="s">
        <v>269</v>
      </c>
      <c r="AK871" s="164">
        <v>57720</v>
      </c>
      <c r="AL871" s="170">
        <v>1</v>
      </c>
      <c r="AM871" s="169">
        <f t="shared" si="30"/>
        <v>110000</v>
      </c>
      <c r="AN871" s="169">
        <f t="shared" si="31"/>
        <v>0</v>
      </c>
      <c r="AO871" s="164" t="s">
        <v>895</v>
      </c>
      <c r="AP871" s="164">
        <v>5.0999999999999996</v>
      </c>
      <c r="AQ871" s="164" t="s">
        <v>81</v>
      </c>
      <c r="AR871" s="164">
        <v>0</v>
      </c>
      <c r="AS871" s="164"/>
    </row>
    <row r="872" spans="1:45" ht="15" hidden="1" x14ac:dyDescent="0.2">
      <c r="A872" s="164" t="s">
        <v>3048</v>
      </c>
      <c r="B872" s="164">
        <v>1714</v>
      </c>
      <c r="C872" s="164" t="s">
        <v>3121</v>
      </c>
      <c r="D872" s="164">
        <v>200074</v>
      </c>
      <c r="E872" s="164" t="s">
        <v>2473</v>
      </c>
      <c r="F872" s="164">
        <v>171415</v>
      </c>
      <c r="G872" s="164" t="s">
        <v>1271</v>
      </c>
      <c r="H872" s="164" t="s">
        <v>103</v>
      </c>
      <c r="I872" s="164" t="s">
        <v>83</v>
      </c>
      <c r="J872" s="164" t="s">
        <v>89</v>
      </c>
      <c r="K872" s="164" t="s">
        <v>83</v>
      </c>
      <c r="L872" s="164">
        <v>57721</v>
      </c>
      <c r="M872" s="164" t="s">
        <v>2474</v>
      </c>
      <c r="AB872" s="167">
        <v>46680</v>
      </c>
      <c r="AC872" s="164" t="s">
        <v>1689</v>
      </c>
      <c r="AD872" s="164" t="s">
        <v>1689</v>
      </c>
      <c r="AE872" s="164" t="s">
        <v>1689</v>
      </c>
      <c r="AG872" s="164" t="s">
        <v>94</v>
      </c>
      <c r="AH872" s="164" t="s">
        <v>69</v>
      </c>
      <c r="AI872" s="164" t="s">
        <v>83</v>
      </c>
      <c r="AJ872" s="164" t="s">
        <v>269</v>
      </c>
      <c r="AK872" s="164">
        <v>57721</v>
      </c>
      <c r="AL872" s="170">
        <v>0</v>
      </c>
      <c r="AM872" s="169">
        <f t="shared" si="30"/>
        <v>0</v>
      </c>
      <c r="AN872" s="169">
        <f t="shared" si="31"/>
        <v>0</v>
      </c>
      <c r="AO872" s="164">
        <v>0</v>
      </c>
      <c r="AP872" s="164">
        <v>0</v>
      </c>
      <c r="AQ872" s="164">
        <v>0</v>
      </c>
      <c r="AR872" s="164">
        <v>0</v>
      </c>
      <c r="AS872" s="164"/>
    </row>
    <row r="873" spans="1:45" ht="15" hidden="1" x14ac:dyDescent="0.2">
      <c r="A873" s="164" t="s">
        <v>3048</v>
      </c>
      <c r="B873" s="164">
        <v>1714</v>
      </c>
      <c r="C873" s="164" t="s">
        <v>3121</v>
      </c>
      <c r="D873" s="164">
        <v>200099</v>
      </c>
      <c r="E873" s="164" t="s">
        <v>2449</v>
      </c>
      <c r="F873" s="164">
        <v>171415</v>
      </c>
      <c r="G873" s="164" t="s">
        <v>1271</v>
      </c>
      <c r="H873" s="164" t="s">
        <v>103</v>
      </c>
      <c r="I873" s="164" t="s">
        <v>83</v>
      </c>
      <c r="J873" s="164" t="s">
        <v>61</v>
      </c>
      <c r="K873" s="164" t="s">
        <v>83</v>
      </c>
      <c r="L873" s="164">
        <v>57722</v>
      </c>
      <c r="M873" s="164" t="s">
        <v>2475</v>
      </c>
      <c r="S873" s="164">
        <v>-4298</v>
      </c>
      <c r="V873" s="164">
        <v>1133</v>
      </c>
      <c r="AA873" s="164">
        <v>-3165</v>
      </c>
      <c r="AB873" s="164"/>
      <c r="AC873" s="164" t="s">
        <v>2359</v>
      </c>
      <c r="AD873" s="164" t="s">
        <v>2359</v>
      </c>
      <c r="AE873" s="164" t="s">
        <v>2359</v>
      </c>
      <c r="AG873" s="164" t="s">
        <v>94</v>
      </c>
      <c r="AH873" s="164" t="s">
        <v>69</v>
      </c>
      <c r="AI873" s="164" t="s">
        <v>83</v>
      </c>
      <c r="AJ873" s="164" t="s">
        <v>269</v>
      </c>
      <c r="AK873" s="164">
        <v>57722</v>
      </c>
      <c r="AL873" s="170">
        <v>0</v>
      </c>
      <c r="AM873" s="169">
        <f t="shared" si="30"/>
        <v>0</v>
      </c>
      <c r="AN873" s="169">
        <f t="shared" si="31"/>
        <v>0</v>
      </c>
      <c r="AO873" s="164" t="s">
        <v>69</v>
      </c>
      <c r="AP873" s="164" t="s">
        <v>69</v>
      </c>
      <c r="AQ873" s="164" t="s">
        <v>69</v>
      </c>
      <c r="AR873" s="164">
        <v>0</v>
      </c>
      <c r="AS873" s="164"/>
    </row>
    <row r="874" spans="1:45" ht="15" hidden="1" x14ac:dyDescent="0.2">
      <c r="A874" s="164" t="s">
        <v>3048</v>
      </c>
      <c r="B874" s="164">
        <v>1714</v>
      </c>
      <c r="C874" s="164" t="s">
        <v>3121</v>
      </c>
      <c r="D874" s="164">
        <v>200093</v>
      </c>
      <c r="E874" s="164" t="s">
        <v>2476</v>
      </c>
      <c r="F874" s="164">
        <v>171415</v>
      </c>
      <c r="G874" s="164" t="s">
        <v>1271</v>
      </c>
      <c r="H874" s="164" t="s">
        <v>103</v>
      </c>
      <c r="I874" s="164" t="s">
        <v>83</v>
      </c>
      <c r="J874" s="164" t="s">
        <v>89</v>
      </c>
      <c r="K874" s="164" t="s">
        <v>83</v>
      </c>
      <c r="L874" s="164">
        <v>57723</v>
      </c>
      <c r="M874" s="164" t="s">
        <v>2477</v>
      </c>
      <c r="AB874" s="167">
        <v>5361</v>
      </c>
      <c r="AC874" s="164" t="s">
        <v>1689</v>
      </c>
      <c r="AD874" s="164" t="s">
        <v>1689</v>
      </c>
      <c r="AE874" s="164" t="s">
        <v>1689</v>
      </c>
      <c r="AG874" s="164" t="s">
        <v>94</v>
      </c>
      <c r="AH874" s="164" t="s">
        <v>69</v>
      </c>
      <c r="AI874" s="164" t="s">
        <v>83</v>
      </c>
      <c r="AJ874" s="164" t="s">
        <v>269</v>
      </c>
      <c r="AK874" s="164">
        <v>57723</v>
      </c>
      <c r="AL874" s="170">
        <v>0</v>
      </c>
      <c r="AM874" s="169">
        <f t="shared" si="30"/>
        <v>0</v>
      </c>
      <c r="AN874" s="169">
        <f t="shared" si="31"/>
        <v>0</v>
      </c>
      <c r="AO874" s="164">
        <v>0</v>
      </c>
      <c r="AP874" s="164">
        <v>0</v>
      </c>
      <c r="AQ874" s="164">
        <v>0</v>
      </c>
      <c r="AR874" s="164">
        <v>0</v>
      </c>
      <c r="AS874" s="164"/>
    </row>
    <row r="875" spans="1:45" ht="15" hidden="1" x14ac:dyDescent="0.2">
      <c r="A875" s="164" t="s">
        <v>3048</v>
      </c>
      <c r="B875" s="164">
        <v>1714</v>
      </c>
      <c r="C875" s="164" t="s">
        <v>3121</v>
      </c>
      <c r="D875" s="164">
        <v>200042</v>
      </c>
      <c r="E875" s="164" t="s">
        <v>2478</v>
      </c>
      <c r="F875" s="164">
        <v>171415</v>
      </c>
      <c r="G875" s="164" t="s">
        <v>1271</v>
      </c>
      <c r="H875" s="164" t="s">
        <v>103</v>
      </c>
      <c r="I875" s="164" t="s">
        <v>83</v>
      </c>
      <c r="J875" s="164" t="s">
        <v>89</v>
      </c>
      <c r="K875" s="164" t="s">
        <v>83</v>
      </c>
      <c r="L875" s="164">
        <v>57724</v>
      </c>
      <c r="M875" s="164" t="s">
        <v>2479</v>
      </c>
      <c r="AB875" s="167">
        <v>3857</v>
      </c>
      <c r="AC875" s="164" t="s">
        <v>1689</v>
      </c>
      <c r="AD875" s="164" t="s">
        <v>1689</v>
      </c>
      <c r="AE875" s="164" t="s">
        <v>1689</v>
      </c>
      <c r="AG875" s="164" t="s">
        <v>94</v>
      </c>
      <c r="AH875" s="164" t="s">
        <v>69</v>
      </c>
      <c r="AI875" s="164" t="s">
        <v>83</v>
      </c>
      <c r="AJ875" s="164" t="s">
        <v>269</v>
      </c>
      <c r="AK875" s="164">
        <v>57724</v>
      </c>
      <c r="AL875" s="170">
        <v>0</v>
      </c>
      <c r="AM875" s="169">
        <f t="shared" si="30"/>
        <v>0</v>
      </c>
      <c r="AN875" s="169">
        <f t="shared" si="31"/>
        <v>0</v>
      </c>
      <c r="AO875" s="164">
        <v>0</v>
      </c>
      <c r="AP875" s="164">
        <v>0</v>
      </c>
      <c r="AQ875" s="164">
        <v>0</v>
      </c>
      <c r="AR875" s="164">
        <v>0</v>
      </c>
      <c r="AS875" s="164"/>
    </row>
    <row r="876" spans="1:45" ht="15" hidden="1" x14ac:dyDescent="0.2">
      <c r="A876" s="164" t="s">
        <v>3048</v>
      </c>
      <c r="B876" s="164">
        <v>1714</v>
      </c>
      <c r="C876" s="164" t="s">
        <v>3121</v>
      </c>
      <c r="D876" s="164">
        <v>200057</v>
      </c>
      <c r="E876" s="164" t="s">
        <v>2480</v>
      </c>
      <c r="F876" s="164">
        <v>171415</v>
      </c>
      <c r="G876" s="164" t="s">
        <v>1271</v>
      </c>
      <c r="H876" s="164" t="s">
        <v>103</v>
      </c>
      <c r="I876" s="164" t="s">
        <v>83</v>
      </c>
      <c r="J876" s="164" t="s">
        <v>89</v>
      </c>
      <c r="K876" s="164" t="s">
        <v>83</v>
      </c>
      <c r="L876" s="164">
        <v>57725</v>
      </c>
      <c r="M876" s="164" t="s">
        <v>2481</v>
      </c>
      <c r="AB876" s="167">
        <v>3914</v>
      </c>
      <c r="AC876" s="164" t="s">
        <v>1689</v>
      </c>
      <c r="AD876" s="164" t="s">
        <v>1689</v>
      </c>
      <c r="AE876" s="164" t="s">
        <v>1689</v>
      </c>
      <c r="AG876" s="164" t="s">
        <v>94</v>
      </c>
      <c r="AH876" s="164" t="s">
        <v>69</v>
      </c>
      <c r="AI876" s="164" t="s">
        <v>83</v>
      </c>
      <c r="AJ876" s="164" t="s">
        <v>269</v>
      </c>
      <c r="AK876" s="164">
        <v>57725</v>
      </c>
      <c r="AL876" s="170">
        <v>0</v>
      </c>
      <c r="AM876" s="169">
        <f t="shared" si="30"/>
        <v>0</v>
      </c>
      <c r="AN876" s="169">
        <f t="shared" si="31"/>
        <v>0</v>
      </c>
      <c r="AO876" s="164">
        <v>0</v>
      </c>
      <c r="AP876" s="164">
        <v>0</v>
      </c>
      <c r="AQ876" s="164">
        <v>0</v>
      </c>
      <c r="AR876" s="164">
        <v>0</v>
      </c>
      <c r="AS876" s="164"/>
    </row>
    <row r="877" spans="1:45" ht="15" hidden="1" x14ac:dyDescent="0.2">
      <c r="A877" s="164" t="s">
        <v>3048</v>
      </c>
      <c r="B877" s="164">
        <v>1714</v>
      </c>
      <c r="C877" s="164" t="s">
        <v>3121</v>
      </c>
      <c r="D877" s="164">
        <v>200042</v>
      </c>
      <c r="E877" s="164" t="s">
        <v>2478</v>
      </c>
      <c r="F877" s="164">
        <v>171415</v>
      </c>
      <c r="G877" s="164" t="s">
        <v>1271</v>
      </c>
      <c r="H877" s="164" t="s">
        <v>103</v>
      </c>
      <c r="I877" s="164" t="s">
        <v>83</v>
      </c>
      <c r="J877" s="164" t="s">
        <v>61</v>
      </c>
      <c r="K877" s="164" t="s">
        <v>83</v>
      </c>
      <c r="L877" s="164">
        <v>57726</v>
      </c>
      <c r="M877" s="164" t="s">
        <v>2482</v>
      </c>
      <c r="S877" s="164">
        <v>8146</v>
      </c>
      <c r="V877" s="164">
        <v>3021</v>
      </c>
      <c r="AA877" s="164">
        <v>11167</v>
      </c>
      <c r="AB877" s="164"/>
      <c r="AC877" s="164" t="s">
        <v>2359</v>
      </c>
      <c r="AD877" s="164" t="s">
        <v>2359</v>
      </c>
      <c r="AE877" s="164" t="s">
        <v>2359</v>
      </c>
      <c r="AG877" s="164" t="s">
        <v>94</v>
      </c>
      <c r="AH877" s="164" t="s">
        <v>69</v>
      </c>
      <c r="AI877" s="164" t="s">
        <v>83</v>
      </c>
      <c r="AJ877" s="164" t="s">
        <v>269</v>
      </c>
      <c r="AK877" s="164">
        <v>57726</v>
      </c>
      <c r="AL877" s="170">
        <v>0</v>
      </c>
      <c r="AM877" s="169">
        <f t="shared" si="30"/>
        <v>0</v>
      </c>
      <c r="AN877" s="169">
        <f t="shared" si="31"/>
        <v>0</v>
      </c>
      <c r="AO877" s="164" t="s">
        <v>69</v>
      </c>
      <c r="AP877" s="164" t="s">
        <v>69</v>
      </c>
      <c r="AQ877" s="164" t="s">
        <v>69</v>
      </c>
      <c r="AR877" s="164">
        <v>0</v>
      </c>
      <c r="AS877" s="164"/>
    </row>
    <row r="878" spans="1:45" ht="15" hidden="1" x14ac:dyDescent="0.2">
      <c r="A878" s="164" t="s">
        <v>3048</v>
      </c>
      <c r="B878" s="164">
        <v>1714</v>
      </c>
      <c r="C878" s="164" t="s">
        <v>3121</v>
      </c>
      <c r="D878" s="164">
        <v>200039</v>
      </c>
      <c r="E878" s="164" t="s">
        <v>2483</v>
      </c>
      <c r="F878" s="164">
        <v>171415</v>
      </c>
      <c r="G878" s="164" t="s">
        <v>1271</v>
      </c>
      <c r="H878" s="164" t="s">
        <v>103</v>
      </c>
      <c r="I878" s="164" t="s">
        <v>83</v>
      </c>
      <c r="J878" s="164" t="s">
        <v>89</v>
      </c>
      <c r="K878" s="164" t="s">
        <v>83</v>
      </c>
      <c r="L878" s="164">
        <v>57727</v>
      </c>
      <c r="M878" s="164" t="s">
        <v>2484</v>
      </c>
      <c r="AB878" s="167">
        <v>25049</v>
      </c>
      <c r="AC878" s="164" t="s">
        <v>1689</v>
      </c>
      <c r="AD878" s="164" t="s">
        <v>1689</v>
      </c>
      <c r="AE878" s="164" t="s">
        <v>1689</v>
      </c>
      <c r="AG878" s="164" t="s">
        <v>94</v>
      </c>
      <c r="AH878" s="164" t="s">
        <v>69</v>
      </c>
      <c r="AI878" s="164" t="s">
        <v>83</v>
      </c>
      <c r="AJ878" s="164" t="s">
        <v>269</v>
      </c>
      <c r="AK878" s="164">
        <v>57727</v>
      </c>
      <c r="AL878" s="170">
        <v>0</v>
      </c>
      <c r="AM878" s="169">
        <f t="shared" si="30"/>
        <v>0</v>
      </c>
      <c r="AN878" s="169">
        <f t="shared" si="31"/>
        <v>0</v>
      </c>
      <c r="AO878" s="164">
        <v>0</v>
      </c>
      <c r="AP878" s="164">
        <v>0</v>
      </c>
      <c r="AQ878" s="164">
        <v>0</v>
      </c>
      <c r="AR878" s="164">
        <v>0</v>
      </c>
      <c r="AS878" s="164"/>
    </row>
    <row r="879" spans="1:45" ht="15" hidden="1" x14ac:dyDescent="0.2">
      <c r="A879" s="164" t="s">
        <v>3048</v>
      </c>
      <c r="B879" s="164">
        <v>1714</v>
      </c>
      <c r="C879" s="164" t="s">
        <v>3121</v>
      </c>
      <c r="D879" s="164">
        <v>200066</v>
      </c>
      <c r="E879" s="164" t="s">
        <v>2485</v>
      </c>
      <c r="F879" s="164">
        <v>171415</v>
      </c>
      <c r="G879" s="164" t="s">
        <v>1271</v>
      </c>
      <c r="H879" s="164" t="s">
        <v>103</v>
      </c>
      <c r="I879" s="164" t="s">
        <v>83</v>
      </c>
      <c r="J879" s="164" t="s">
        <v>134</v>
      </c>
      <c r="K879" s="164" t="s">
        <v>83</v>
      </c>
      <c r="L879" s="164">
        <v>57728</v>
      </c>
      <c r="M879" s="164" t="s">
        <v>2486</v>
      </c>
      <c r="AB879" s="167">
        <v>-415</v>
      </c>
      <c r="AC879" s="164" t="s">
        <v>1689</v>
      </c>
      <c r="AD879" s="164" t="s">
        <v>1689</v>
      </c>
      <c r="AE879" s="164" t="s">
        <v>1689</v>
      </c>
      <c r="AG879" s="164" t="s">
        <v>94</v>
      </c>
      <c r="AH879" s="164" t="s">
        <v>69</v>
      </c>
      <c r="AI879" s="164" t="s">
        <v>83</v>
      </c>
      <c r="AJ879" s="164" t="s">
        <v>269</v>
      </c>
      <c r="AK879" s="164">
        <v>57728</v>
      </c>
      <c r="AL879" s="170">
        <v>0</v>
      </c>
      <c r="AM879" s="169">
        <f t="shared" si="30"/>
        <v>0</v>
      </c>
      <c r="AN879" s="169">
        <f t="shared" si="31"/>
        <v>0</v>
      </c>
      <c r="AO879" s="164">
        <v>0</v>
      </c>
      <c r="AP879" s="164">
        <v>0</v>
      </c>
      <c r="AQ879" s="164">
        <v>0</v>
      </c>
      <c r="AR879" s="164">
        <v>0</v>
      </c>
      <c r="AS879" s="164"/>
    </row>
    <row r="880" spans="1:45" ht="15" hidden="1" x14ac:dyDescent="0.2">
      <c r="A880" s="164" t="s">
        <v>3048</v>
      </c>
      <c r="B880" s="164">
        <v>1714</v>
      </c>
      <c r="C880" s="164" t="s">
        <v>3121</v>
      </c>
      <c r="D880" s="164">
        <v>200039</v>
      </c>
      <c r="E880" s="164" t="s">
        <v>2483</v>
      </c>
      <c r="F880" s="164">
        <v>171415</v>
      </c>
      <c r="G880" s="164" t="s">
        <v>1271</v>
      </c>
      <c r="H880" s="164" t="s">
        <v>103</v>
      </c>
      <c r="I880" s="164" t="s">
        <v>83</v>
      </c>
      <c r="J880" s="164" t="s">
        <v>61</v>
      </c>
      <c r="K880" s="164" t="s">
        <v>83</v>
      </c>
      <c r="L880" s="164">
        <v>57729</v>
      </c>
      <c r="M880" s="164" t="s">
        <v>2487</v>
      </c>
      <c r="S880" s="164">
        <v>42500</v>
      </c>
      <c r="V880" s="164">
        <v>3775</v>
      </c>
      <c r="AA880" s="164">
        <v>46275</v>
      </c>
      <c r="AB880" s="164"/>
      <c r="AC880" s="164" t="s">
        <v>2359</v>
      </c>
      <c r="AD880" s="164" t="s">
        <v>2359</v>
      </c>
      <c r="AE880" s="164" t="s">
        <v>2359</v>
      </c>
      <c r="AG880" s="164" t="s">
        <v>94</v>
      </c>
      <c r="AH880" s="164" t="s">
        <v>69</v>
      </c>
      <c r="AI880" s="164" t="s">
        <v>83</v>
      </c>
      <c r="AJ880" s="164" t="s">
        <v>269</v>
      </c>
      <c r="AK880" s="164">
        <v>57729</v>
      </c>
      <c r="AL880" s="170">
        <v>0</v>
      </c>
      <c r="AM880" s="169">
        <f t="shared" si="30"/>
        <v>0</v>
      </c>
      <c r="AN880" s="169">
        <f t="shared" si="31"/>
        <v>0</v>
      </c>
      <c r="AO880" s="164" t="s">
        <v>69</v>
      </c>
      <c r="AP880" s="164" t="s">
        <v>69</v>
      </c>
      <c r="AQ880" s="164" t="s">
        <v>69</v>
      </c>
      <c r="AR880" s="164">
        <v>0</v>
      </c>
      <c r="AS880" s="164"/>
    </row>
    <row r="881" spans="1:45" ht="15" hidden="1" x14ac:dyDescent="0.2">
      <c r="A881" s="164" t="s">
        <v>3048</v>
      </c>
      <c r="B881" s="164">
        <v>1714</v>
      </c>
      <c r="C881" s="164" t="s">
        <v>3121</v>
      </c>
      <c r="D881" s="164">
        <v>200038</v>
      </c>
      <c r="E881" s="164" t="s">
        <v>2488</v>
      </c>
      <c r="F881" s="164">
        <v>171415</v>
      </c>
      <c r="G881" s="164" t="s">
        <v>1271</v>
      </c>
      <c r="H881" s="164" t="s">
        <v>103</v>
      </c>
      <c r="I881" s="164" t="s">
        <v>83</v>
      </c>
      <c r="J881" s="164" t="s">
        <v>89</v>
      </c>
      <c r="K881" s="164" t="s">
        <v>83</v>
      </c>
      <c r="L881" s="164">
        <v>57730</v>
      </c>
      <c r="M881" s="164" t="s">
        <v>2489</v>
      </c>
      <c r="AB881" s="167">
        <v>54430</v>
      </c>
      <c r="AC881" s="164" t="s">
        <v>1689</v>
      </c>
      <c r="AD881" s="164" t="s">
        <v>1689</v>
      </c>
      <c r="AE881" s="164" t="s">
        <v>1689</v>
      </c>
      <c r="AG881" s="164" t="s">
        <v>94</v>
      </c>
      <c r="AH881" s="164" t="s">
        <v>69</v>
      </c>
      <c r="AI881" s="164" t="s">
        <v>83</v>
      </c>
      <c r="AJ881" s="164" t="s">
        <v>269</v>
      </c>
      <c r="AK881" s="164">
        <v>57730</v>
      </c>
      <c r="AL881" s="170">
        <v>0</v>
      </c>
      <c r="AM881" s="169">
        <f t="shared" si="30"/>
        <v>0</v>
      </c>
      <c r="AN881" s="169">
        <f t="shared" si="31"/>
        <v>0</v>
      </c>
      <c r="AO881" s="164">
        <v>0</v>
      </c>
      <c r="AP881" s="164">
        <v>0</v>
      </c>
      <c r="AQ881" s="164">
        <v>0</v>
      </c>
      <c r="AR881" s="164">
        <v>0</v>
      </c>
      <c r="AS881" s="164"/>
    </row>
    <row r="882" spans="1:45" ht="15" hidden="1" x14ac:dyDescent="0.2">
      <c r="A882" s="164" t="s">
        <v>3048</v>
      </c>
      <c r="B882" s="164">
        <v>1714</v>
      </c>
      <c r="C882" s="164" t="s">
        <v>3121</v>
      </c>
      <c r="D882" s="164">
        <v>200038</v>
      </c>
      <c r="E882" s="164" t="s">
        <v>2488</v>
      </c>
      <c r="F882" s="164">
        <v>171415</v>
      </c>
      <c r="G882" s="164" t="s">
        <v>1271</v>
      </c>
      <c r="H882" s="164" t="s">
        <v>103</v>
      </c>
      <c r="I882" s="164" t="s">
        <v>83</v>
      </c>
      <c r="J882" s="164" t="s">
        <v>61</v>
      </c>
      <c r="K882" s="164" t="s">
        <v>83</v>
      </c>
      <c r="L882" s="164">
        <v>57731</v>
      </c>
      <c r="M882" s="164" t="s">
        <v>2490</v>
      </c>
      <c r="R882" s="164">
        <v>200</v>
      </c>
      <c r="S882" s="164">
        <v>207029</v>
      </c>
      <c r="V882" s="164">
        <v>3775</v>
      </c>
      <c r="AA882" s="164">
        <v>211004</v>
      </c>
      <c r="AB882" s="164"/>
      <c r="AC882" s="164" t="s">
        <v>2359</v>
      </c>
      <c r="AD882" s="164" t="s">
        <v>2359</v>
      </c>
      <c r="AE882" s="164" t="s">
        <v>2359</v>
      </c>
      <c r="AG882" s="164" t="s">
        <v>94</v>
      </c>
      <c r="AH882" s="164" t="s">
        <v>69</v>
      </c>
      <c r="AI882" s="164" t="s">
        <v>83</v>
      </c>
      <c r="AJ882" s="164" t="s">
        <v>269</v>
      </c>
      <c r="AK882" s="164">
        <v>57731</v>
      </c>
      <c r="AL882" s="170">
        <v>0</v>
      </c>
      <c r="AM882" s="169">
        <f t="shared" si="30"/>
        <v>0</v>
      </c>
      <c r="AN882" s="169">
        <f t="shared" si="31"/>
        <v>0</v>
      </c>
      <c r="AO882" s="164" t="s">
        <v>69</v>
      </c>
      <c r="AP882" s="164" t="s">
        <v>69</v>
      </c>
      <c r="AQ882" s="164" t="s">
        <v>69</v>
      </c>
      <c r="AR882" s="164">
        <v>0</v>
      </c>
      <c r="AS882" s="164"/>
    </row>
    <row r="883" spans="1:45" ht="15" hidden="1" x14ac:dyDescent="0.2">
      <c r="A883" s="164" t="s">
        <v>3048</v>
      </c>
      <c r="B883" s="164">
        <v>1714</v>
      </c>
      <c r="C883" s="164" t="s">
        <v>3121</v>
      </c>
      <c r="D883" s="164">
        <v>200092</v>
      </c>
      <c r="E883" s="164" t="s">
        <v>2349</v>
      </c>
      <c r="F883" s="164">
        <v>171415</v>
      </c>
      <c r="G883" s="164" t="s">
        <v>1271</v>
      </c>
      <c r="H883" s="164" t="s">
        <v>103</v>
      </c>
      <c r="I883" s="164" t="s">
        <v>83</v>
      </c>
      <c r="J883" s="164" t="s">
        <v>61</v>
      </c>
      <c r="K883" s="164" t="s">
        <v>83</v>
      </c>
      <c r="L883" s="164">
        <v>57732</v>
      </c>
      <c r="M883" s="164" t="s">
        <v>2491</v>
      </c>
      <c r="S883" s="164">
        <v>-1159</v>
      </c>
      <c r="V883" s="164">
        <v>377</v>
      </c>
      <c r="AA883" s="164">
        <v>-782</v>
      </c>
      <c r="AB883" s="164"/>
      <c r="AC883" s="164" t="s">
        <v>2352</v>
      </c>
      <c r="AD883" s="164" t="s">
        <v>2492</v>
      </c>
      <c r="AE883" s="164" t="s">
        <v>2492</v>
      </c>
      <c r="AG883" s="164" t="s">
        <v>94</v>
      </c>
      <c r="AH883" s="164" t="s">
        <v>69</v>
      </c>
      <c r="AI883" s="164" t="s">
        <v>83</v>
      </c>
      <c r="AJ883" s="164" t="s">
        <v>269</v>
      </c>
      <c r="AK883" s="164">
        <v>57732</v>
      </c>
      <c r="AL883" s="170">
        <v>0</v>
      </c>
      <c r="AM883" s="169">
        <f t="shared" si="30"/>
        <v>0</v>
      </c>
      <c r="AN883" s="169">
        <f t="shared" si="31"/>
        <v>0</v>
      </c>
      <c r="AO883" s="164" t="s">
        <v>69</v>
      </c>
      <c r="AP883" s="164" t="s">
        <v>69</v>
      </c>
      <c r="AQ883" s="164" t="s">
        <v>69</v>
      </c>
      <c r="AR883" s="164">
        <v>0</v>
      </c>
      <c r="AS883" s="164"/>
    </row>
    <row r="884" spans="1:45" ht="15" hidden="1" x14ac:dyDescent="0.2">
      <c r="A884" s="164" t="s">
        <v>3048</v>
      </c>
      <c r="B884" s="164">
        <v>1714</v>
      </c>
      <c r="C884" s="164" t="s">
        <v>3121</v>
      </c>
      <c r="D884" s="164">
        <v>200091</v>
      </c>
      <c r="E884" s="164" t="s">
        <v>2360</v>
      </c>
      <c r="F884" s="164">
        <v>171415</v>
      </c>
      <c r="G884" s="164" t="s">
        <v>1271</v>
      </c>
      <c r="H884" s="164" t="s">
        <v>103</v>
      </c>
      <c r="I884" s="164" t="s">
        <v>83</v>
      </c>
      <c r="J884" s="164" t="s">
        <v>61</v>
      </c>
      <c r="K884" s="164" t="s">
        <v>83</v>
      </c>
      <c r="L884" s="164">
        <v>57733</v>
      </c>
      <c r="M884" s="164" t="s">
        <v>2493</v>
      </c>
      <c r="S884" s="164">
        <v>2660</v>
      </c>
      <c r="V884" s="164">
        <v>377</v>
      </c>
      <c r="AA884" s="164">
        <v>3037</v>
      </c>
      <c r="AB884" s="164"/>
      <c r="AC884" s="164" t="s">
        <v>2494</v>
      </c>
      <c r="AD884" s="164" t="s">
        <v>2494</v>
      </c>
      <c r="AE884" s="164" t="s">
        <v>2494</v>
      </c>
      <c r="AG884" s="164" t="s">
        <v>94</v>
      </c>
      <c r="AH884" s="164" t="s">
        <v>69</v>
      </c>
      <c r="AI884" s="164" t="s">
        <v>83</v>
      </c>
      <c r="AJ884" s="164" t="s">
        <v>269</v>
      </c>
      <c r="AK884" s="164">
        <v>57733</v>
      </c>
      <c r="AL884" s="170">
        <v>0</v>
      </c>
      <c r="AM884" s="169">
        <f t="shared" si="30"/>
        <v>0</v>
      </c>
      <c r="AN884" s="169">
        <f t="shared" si="31"/>
        <v>0</v>
      </c>
      <c r="AO884" s="164" t="s">
        <v>69</v>
      </c>
      <c r="AP884" s="164" t="s">
        <v>69</v>
      </c>
      <c r="AQ884" s="164" t="s">
        <v>69</v>
      </c>
      <c r="AR884" s="164">
        <v>0</v>
      </c>
      <c r="AS884" s="164"/>
    </row>
    <row r="885" spans="1:45" ht="15" hidden="1" x14ac:dyDescent="0.2">
      <c r="A885" s="164" t="s">
        <v>3048</v>
      </c>
      <c r="B885" s="164">
        <v>1714</v>
      </c>
      <c r="C885" s="164" t="s">
        <v>3121</v>
      </c>
      <c r="D885" s="164">
        <v>200101</v>
      </c>
      <c r="E885" s="164" t="s">
        <v>2495</v>
      </c>
      <c r="F885" s="164">
        <v>171415</v>
      </c>
      <c r="G885" s="164" t="s">
        <v>1271</v>
      </c>
      <c r="H885" s="164" t="s">
        <v>103</v>
      </c>
      <c r="I885" s="164" t="s">
        <v>83</v>
      </c>
      <c r="J885" s="164" t="s">
        <v>89</v>
      </c>
      <c r="K885" s="164" t="s">
        <v>83</v>
      </c>
      <c r="L885" s="164">
        <v>57734</v>
      </c>
      <c r="M885" s="164" t="s">
        <v>2496</v>
      </c>
      <c r="AB885" s="167">
        <v>1573</v>
      </c>
      <c r="AC885" s="164" t="s">
        <v>1689</v>
      </c>
      <c r="AD885" s="164" t="s">
        <v>1689</v>
      </c>
      <c r="AE885" s="164" t="s">
        <v>1689</v>
      </c>
      <c r="AG885" s="164" t="s">
        <v>94</v>
      </c>
      <c r="AH885" s="164" t="s">
        <v>69</v>
      </c>
      <c r="AI885" s="164" t="s">
        <v>83</v>
      </c>
      <c r="AJ885" s="164" t="s">
        <v>269</v>
      </c>
      <c r="AK885" s="164">
        <v>57734</v>
      </c>
      <c r="AL885" s="170">
        <v>0</v>
      </c>
      <c r="AM885" s="169">
        <f t="shared" si="30"/>
        <v>0</v>
      </c>
      <c r="AN885" s="169">
        <f t="shared" si="31"/>
        <v>0</v>
      </c>
      <c r="AO885" s="164">
        <v>0</v>
      </c>
      <c r="AP885" s="164">
        <v>0</v>
      </c>
      <c r="AQ885" s="164">
        <v>0</v>
      </c>
      <c r="AR885" s="164">
        <v>0</v>
      </c>
      <c r="AS885" s="164"/>
    </row>
    <row r="886" spans="1:45" ht="15" hidden="1" x14ac:dyDescent="0.2">
      <c r="A886" s="164" t="s">
        <v>3048</v>
      </c>
      <c r="B886" s="164">
        <v>1714</v>
      </c>
      <c r="C886" s="164" t="s">
        <v>3121</v>
      </c>
      <c r="D886" s="164">
        <v>200101</v>
      </c>
      <c r="E886" s="164" t="s">
        <v>2495</v>
      </c>
      <c r="F886" s="164">
        <v>171415</v>
      </c>
      <c r="G886" s="164" t="s">
        <v>1271</v>
      </c>
      <c r="H886" s="164" t="s">
        <v>103</v>
      </c>
      <c r="I886" s="164" t="s">
        <v>83</v>
      </c>
      <c r="J886" s="164" t="s">
        <v>61</v>
      </c>
      <c r="K886" s="164" t="s">
        <v>83</v>
      </c>
      <c r="L886" s="164">
        <v>57735</v>
      </c>
      <c r="M886" s="164" t="s">
        <v>2497</v>
      </c>
      <c r="V886" s="164">
        <v>755</v>
      </c>
      <c r="AA886" s="164">
        <v>755</v>
      </c>
      <c r="AB886" s="164"/>
      <c r="AC886" s="164" t="s">
        <v>2359</v>
      </c>
      <c r="AD886" s="164" t="s">
        <v>2359</v>
      </c>
      <c r="AE886" s="164" t="s">
        <v>2359</v>
      </c>
      <c r="AG886" s="164" t="s">
        <v>94</v>
      </c>
      <c r="AH886" s="164" t="s">
        <v>69</v>
      </c>
      <c r="AI886" s="164" t="s">
        <v>83</v>
      </c>
      <c r="AJ886" s="164" t="s">
        <v>269</v>
      </c>
      <c r="AK886" s="164">
        <v>57735</v>
      </c>
      <c r="AL886" s="170">
        <v>0</v>
      </c>
      <c r="AM886" s="169">
        <f t="shared" si="30"/>
        <v>0</v>
      </c>
      <c r="AN886" s="169">
        <f t="shared" si="31"/>
        <v>0</v>
      </c>
      <c r="AO886" s="164" t="s">
        <v>69</v>
      </c>
      <c r="AP886" s="164" t="s">
        <v>69</v>
      </c>
      <c r="AQ886" s="164" t="s">
        <v>69</v>
      </c>
      <c r="AR886" s="164">
        <v>0</v>
      </c>
      <c r="AS886" s="164"/>
    </row>
    <row r="887" spans="1:45" ht="15" hidden="1" x14ac:dyDescent="0.2">
      <c r="A887" s="164" t="s">
        <v>3048</v>
      </c>
      <c r="B887" s="164">
        <v>1714</v>
      </c>
      <c r="C887" s="164" t="s">
        <v>3121</v>
      </c>
      <c r="D887" s="164">
        <v>200103</v>
      </c>
      <c r="E887" s="164" t="s">
        <v>2365</v>
      </c>
      <c r="F887" s="164">
        <v>171415</v>
      </c>
      <c r="G887" s="164" t="s">
        <v>1271</v>
      </c>
      <c r="H887" s="164" t="s">
        <v>103</v>
      </c>
      <c r="I887" s="164" t="s">
        <v>83</v>
      </c>
      <c r="J887" s="164" t="s">
        <v>61</v>
      </c>
      <c r="K887" s="164" t="s">
        <v>83</v>
      </c>
      <c r="L887" s="164">
        <v>57736</v>
      </c>
      <c r="M887" s="164" t="s">
        <v>2498</v>
      </c>
      <c r="S887" s="164">
        <v>2610</v>
      </c>
      <c r="AA887" s="164">
        <v>2610</v>
      </c>
      <c r="AB887" s="164"/>
      <c r="AC887" s="164" t="s">
        <v>2352</v>
      </c>
      <c r="AD887" s="164" t="s">
        <v>2352</v>
      </c>
      <c r="AE887" s="164" t="s">
        <v>2352</v>
      </c>
      <c r="AG887" s="164" t="s">
        <v>94</v>
      </c>
      <c r="AH887" s="164" t="s">
        <v>69</v>
      </c>
      <c r="AI887" s="164" t="s">
        <v>83</v>
      </c>
      <c r="AJ887" s="164" t="s">
        <v>269</v>
      </c>
      <c r="AK887" s="164">
        <v>57736</v>
      </c>
      <c r="AL887" s="170">
        <v>0</v>
      </c>
      <c r="AM887" s="169">
        <f t="shared" si="30"/>
        <v>0</v>
      </c>
      <c r="AN887" s="169">
        <f t="shared" si="31"/>
        <v>0</v>
      </c>
      <c r="AO887" s="164" t="s">
        <v>69</v>
      </c>
      <c r="AP887" s="164" t="s">
        <v>69</v>
      </c>
      <c r="AQ887" s="164" t="s">
        <v>69</v>
      </c>
      <c r="AR887" s="164">
        <v>0</v>
      </c>
      <c r="AS887" s="164"/>
    </row>
    <row r="888" spans="1:45" ht="15" hidden="1" x14ac:dyDescent="0.2">
      <c r="A888" s="164" t="s">
        <v>3048</v>
      </c>
      <c r="B888" s="164">
        <v>1714</v>
      </c>
      <c r="C888" s="164" t="s">
        <v>3121</v>
      </c>
      <c r="D888" s="164">
        <v>200081</v>
      </c>
      <c r="E888" s="164" t="s">
        <v>2369</v>
      </c>
      <c r="F888" s="164">
        <v>171415</v>
      </c>
      <c r="G888" s="164" t="s">
        <v>1271</v>
      </c>
      <c r="H888" s="164" t="s">
        <v>103</v>
      </c>
      <c r="I888" s="164" t="s">
        <v>83</v>
      </c>
      <c r="J888" s="164" t="s">
        <v>61</v>
      </c>
      <c r="K888" s="164" t="s">
        <v>83</v>
      </c>
      <c r="L888" s="164">
        <v>57737</v>
      </c>
      <c r="M888" s="164" t="s">
        <v>2499</v>
      </c>
      <c r="S888" s="164">
        <v>28347</v>
      </c>
      <c r="V888" s="164">
        <v>755</v>
      </c>
      <c r="AA888" s="164">
        <v>29102</v>
      </c>
      <c r="AB888" s="164"/>
      <c r="AC888" s="164" t="s">
        <v>2352</v>
      </c>
      <c r="AD888" s="164" t="s">
        <v>2352</v>
      </c>
      <c r="AE888" s="164" t="s">
        <v>2352</v>
      </c>
      <c r="AG888" s="164" t="s">
        <v>94</v>
      </c>
      <c r="AH888" s="164" t="s">
        <v>69</v>
      </c>
      <c r="AI888" s="164" t="s">
        <v>83</v>
      </c>
      <c r="AJ888" s="164" t="s">
        <v>269</v>
      </c>
      <c r="AK888" s="164">
        <v>57737</v>
      </c>
      <c r="AL888" s="170">
        <v>0</v>
      </c>
      <c r="AM888" s="169">
        <f t="shared" si="30"/>
        <v>0</v>
      </c>
      <c r="AN888" s="169">
        <f t="shared" si="31"/>
        <v>0</v>
      </c>
      <c r="AO888" s="164" t="s">
        <v>69</v>
      </c>
      <c r="AP888" s="164" t="s">
        <v>69</v>
      </c>
      <c r="AQ888" s="164" t="s">
        <v>69</v>
      </c>
      <c r="AR888" s="164">
        <v>0</v>
      </c>
      <c r="AS888" s="164"/>
    </row>
    <row r="889" spans="1:45" ht="15" hidden="1" x14ac:dyDescent="0.2">
      <c r="A889" s="164" t="s">
        <v>3048</v>
      </c>
      <c r="B889" s="164">
        <v>1714</v>
      </c>
      <c r="C889" s="164" t="s">
        <v>3121</v>
      </c>
      <c r="D889" s="164">
        <v>200035</v>
      </c>
      <c r="E889" s="164" t="s">
        <v>2500</v>
      </c>
      <c r="F889" s="164">
        <v>171415</v>
      </c>
      <c r="G889" s="164" t="s">
        <v>1271</v>
      </c>
      <c r="H889" s="164" t="s">
        <v>103</v>
      </c>
      <c r="I889" s="164" t="s">
        <v>83</v>
      </c>
      <c r="J889" s="164" t="s">
        <v>89</v>
      </c>
      <c r="K889" s="164" t="s">
        <v>83</v>
      </c>
      <c r="L889" s="164">
        <v>57738</v>
      </c>
      <c r="M889" s="164" t="s">
        <v>2501</v>
      </c>
      <c r="AB889" s="167">
        <v>18004</v>
      </c>
      <c r="AC889" s="164" t="s">
        <v>1689</v>
      </c>
      <c r="AD889" s="164" t="s">
        <v>1689</v>
      </c>
      <c r="AE889" s="164" t="s">
        <v>1689</v>
      </c>
      <c r="AG889" s="164" t="s">
        <v>94</v>
      </c>
      <c r="AH889" s="164" t="s">
        <v>69</v>
      </c>
      <c r="AI889" s="164" t="s">
        <v>83</v>
      </c>
      <c r="AJ889" s="164" t="s">
        <v>269</v>
      </c>
      <c r="AK889" s="164">
        <v>57738</v>
      </c>
      <c r="AL889" s="170">
        <v>0</v>
      </c>
      <c r="AM889" s="169">
        <f t="shared" si="30"/>
        <v>0</v>
      </c>
      <c r="AN889" s="169">
        <f t="shared" si="31"/>
        <v>0</v>
      </c>
      <c r="AO889" s="164">
        <v>0</v>
      </c>
      <c r="AP889" s="164">
        <v>0</v>
      </c>
      <c r="AQ889" s="164">
        <v>0</v>
      </c>
      <c r="AR889" s="164">
        <v>0</v>
      </c>
      <c r="AS889" s="164"/>
    </row>
    <row r="890" spans="1:45" ht="15" hidden="1" x14ac:dyDescent="0.2">
      <c r="A890" s="164" t="s">
        <v>3048</v>
      </c>
      <c r="B890" s="164">
        <v>1714</v>
      </c>
      <c r="C890" s="164" t="s">
        <v>3121</v>
      </c>
      <c r="D890" s="164">
        <v>200031</v>
      </c>
      <c r="E890" s="164" t="s">
        <v>2373</v>
      </c>
      <c r="F890" s="164">
        <v>171415</v>
      </c>
      <c r="G890" s="164" t="s">
        <v>1271</v>
      </c>
      <c r="H890" s="164" t="s">
        <v>103</v>
      </c>
      <c r="I890" s="164" t="s">
        <v>83</v>
      </c>
      <c r="J890" s="164" t="s">
        <v>61</v>
      </c>
      <c r="K890" s="164" t="s">
        <v>83</v>
      </c>
      <c r="L890" s="164">
        <v>57739</v>
      </c>
      <c r="M890" s="164" t="s">
        <v>2502</v>
      </c>
      <c r="S890" s="164">
        <v>950</v>
      </c>
      <c r="V890" s="164">
        <v>377</v>
      </c>
      <c r="AA890" s="164">
        <v>1327</v>
      </c>
      <c r="AB890" s="164"/>
      <c r="AC890" s="164" t="s">
        <v>2352</v>
      </c>
      <c r="AD890" s="164" t="s">
        <v>2352</v>
      </c>
      <c r="AE890" s="164" t="s">
        <v>2352</v>
      </c>
      <c r="AG890" s="164" t="s">
        <v>94</v>
      </c>
      <c r="AH890" s="164" t="s">
        <v>69</v>
      </c>
      <c r="AI890" s="164" t="s">
        <v>83</v>
      </c>
      <c r="AJ890" s="164" t="s">
        <v>269</v>
      </c>
      <c r="AK890" s="164">
        <v>57739</v>
      </c>
      <c r="AL890" s="170">
        <v>0</v>
      </c>
      <c r="AM890" s="169">
        <f t="shared" si="30"/>
        <v>0</v>
      </c>
      <c r="AN890" s="169">
        <f t="shared" si="31"/>
        <v>0</v>
      </c>
      <c r="AO890" s="164" t="s">
        <v>69</v>
      </c>
      <c r="AP890" s="164" t="s">
        <v>69</v>
      </c>
      <c r="AQ890" s="164" t="s">
        <v>69</v>
      </c>
      <c r="AR890" s="164">
        <v>0</v>
      </c>
      <c r="AS890" s="164"/>
    </row>
    <row r="891" spans="1:45" ht="15" hidden="1" x14ac:dyDescent="0.2">
      <c r="A891" s="164" t="s">
        <v>3048</v>
      </c>
      <c r="B891" s="164">
        <v>1714</v>
      </c>
      <c r="C891" s="164" t="s">
        <v>3121</v>
      </c>
      <c r="D891" s="164">
        <v>200035</v>
      </c>
      <c r="E891" s="164" t="s">
        <v>2500</v>
      </c>
      <c r="F891" s="164">
        <v>171415</v>
      </c>
      <c r="G891" s="164" t="s">
        <v>1271</v>
      </c>
      <c r="H891" s="164" t="s">
        <v>103</v>
      </c>
      <c r="I891" s="164" t="s">
        <v>83</v>
      </c>
      <c r="J891" s="164" t="s">
        <v>61</v>
      </c>
      <c r="K891" s="164" t="s">
        <v>83</v>
      </c>
      <c r="L891" s="164">
        <v>57740</v>
      </c>
      <c r="M891" s="164" t="s">
        <v>2503</v>
      </c>
      <c r="S891" s="164">
        <v>-7010</v>
      </c>
      <c r="V891" s="164">
        <v>2265</v>
      </c>
      <c r="AA891" s="164">
        <v>-4745</v>
      </c>
      <c r="AB891" s="164"/>
      <c r="AC891" s="164" t="s">
        <v>2359</v>
      </c>
      <c r="AD891" s="164" t="s">
        <v>2359</v>
      </c>
      <c r="AE891" s="164" t="s">
        <v>2359</v>
      </c>
      <c r="AG891" s="164" t="s">
        <v>94</v>
      </c>
      <c r="AH891" s="164" t="s">
        <v>69</v>
      </c>
      <c r="AI891" s="164" t="s">
        <v>83</v>
      </c>
      <c r="AJ891" s="164" t="s">
        <v>269</v>
      </c>
      <c r="AK891" s="164">
        <v>57740</v>
      </c>
      <c r="AL891" s="170">
        <v>0</v>
      </c>
      <c r="AM891" s="169">
        <f t="shared" si="30"/>
        <v>0</v>
      </c>
      <c r="AN891" s="169">
        <f t="shared" si="31"/>
        <v>0</v>
      </c>
      <c r="AO891" s="164" t="s">
        <v>69</v>
      </c>
      <c r="AP891" s="164" t="s">
        <v>69</v>
      </c>
      <c r="AQ891" s="164" t="s">
        <v>69</v>
      </c>
      <c r="AR891" s="164">
        <v>0</v>
      </c>
      <c r="AS891" s="164"/>
    </row>
    <row r="892" spans="1:45" ht="15" hidden="1" x14ac:dyDescent="0.2">
      <c r="A892" s="164" t="s">
        <v>3048</v>
      </c>
      <c r="B892" s="164">
        <v>1714</v>
      </c>
      <c r="C892" s="164" t="s">
        <v>3121</v>
      </c>
      <c r="D892" s="164">
        <v>200071</v>
      </c>
      <c r="E892" s="164" t="s">
        <v>2381</v>
      </c>
      <c r="F892" s="164">
        <v>171415</v>
      </c>
      <c r="G892" s="164" t="s">
        <v>1271</v>
      </c>
      <c r="H892" s="164" t="s">
        <v>103</v>
      </c>
      <c r="I892" s="164" t="s">
        <v>83</v>
      </c>
      <c r="J892" s="164" t="s">
        <v>61</v>
      </c>
      <c r="K892" s="164" t="s">
        <v>83</v>
      </c>
      <c r="L892" s="164">
        <v>57741</v>
      </c>
      <c r="M892" s="164" t="s">
        <v>2504</v>
      </c>
      <c r="S892" s="164">
        <v>17823</v>
      </c>
      <c r="V892" s="164">
        <v>755</v>
      </c>
      <c r="AA892" s="164">
        <v>18578</v>
      </c>
      <c r="AB892" s="164"/>
      <c r="AC892" s="164" t="s">
        <v>2352</v>
      </c>
      <c r="AD892" s="164" t="s">
        <v>2352</v>
      </c>
      <c r="AE892" s="164" t="s">
        <v>2352</v>
      </c>
      <c r="AG892" s="164" t="s">
        <v>94</v>
      </c>
      <c r="AH892" s="164" t="s">
        <v>69</v>
      </c>
      <c r="AI892" s="164" t="s">
        <v>83</v>
      </c>
      <c r="AJ892" s="164" t="s">
        <v>269</v>
      </c>
      <c r="AK892" s="164">
        <v>57741</v>
      </c>
      <c r="AL892" s="170">
        <v>0</v>
      </c>
      <c r="AM892" s="169">
        <f t="shared" si="30"/>
        <v>0</v>
      </c>
      <c r="AN892" s="169">
        <f t="shared" si="31"/>
        <v>0</v>
      </c>
      <c r="AO892" s="164" t="s">
        <v>69</v>
      </c>
      <c r="AP892" s="164" t="s">
        <v>69</v>
      </c>
      <c r="AQ892" s="164" t="s">
        <v>69</v>
      </c>
      <c r="AR892" s="164">
        <v>0</v>
      </c>
      <c r="AS892" s="164"/>
    </row>
    <row r="893" spans="1:45" ht="15" hidden="1" x14ac:dyDescent="0.2">
      <c r="A893" s="164" t="s">
        <v>3048</v>
      </c>
      <c r="B893" s="164">
        <v>1714</v>
      </c>
      <c r="C893" s="164" t="s">
        <v>3121</v>
      </c>
      <c r="D893" s="164">
        <v>200028</v>
      </c>
      <c r="E893" s="164" t="s">
        <v>2505</v>
      </c>
      <c r="F893" s="164">
        <v>171415</v>
      </c>
      <c r="G893" s="164" t="s">
        <v>1271</v>
      </c>
      <c r="H893" s="164" t="s">
        <v>103</v>
      </c>
      <c r="I893" s="164" t="s">
        <v>83</v>
      </c>
      <c r="J893" s="164" t="s">
        <v>89</v>
      </c>
      <c r="K893" s="164" t="s">
        <v>83</v>
      </c>
      <c r="L893" s="164">
        <v>57742</v>
      </c>
      <c r="M893" s="164" t="s">
        <v>2506</v>
      </c>
      <c r="AB893" s="167">
        <v>104380</v>
      </c>
      <c r="AC893" s="164" t="s">
        <v>1689</v>
      </c>
      <c r="AD893" s="164" t="s">
        <v>1689</v>
      </c>
      <c r="AE893" s="164" t="s">
        <v>1689</v>
      </c>
      <c r="AG893" s="164" t="s">
        <v>94</v>
      </c>
      <c r="AH893" s="164" t="s">
        <v>69</v>
      </c>
      <c r="AI893" s="164" t="s">
        <v>83</v>
      </c>
      <c r="AJ893" s="164" t="s">
        <v>269</v>
      </c>
      <c r="AK893" s="164">
        <v>57742</v>
      </c>
      <c r="AL893" s="170">
        <v>0</v>
      </c>
      <c r="AM893" s="169">
        <f t="shared" si="30"/>
        <v>0</v>
      </c>
      <c r="AN893" s="169">
        <f t="shared" si="31"/>
        <v>0</v>
      </c>
      <c r="AO893" s="164">
        <v>0</v>
      </c>
      <c r="AP893" s="164">
        <v>0</v>
      </c>
      <c r="AQ893" s="164">
        <v>0</v>
      </c>
      <c r="AR893" s="164">
        <v>0</v>
      </c>
      <c r="AS893" s="164"/>
    </row>
    <row r="894" spans="1:45" ht="15" hidden="1" x14ac:dyDescent="0.2">
      <c r="A894" s="164" t="s">
        <v>3048</v>
      </c>
      <c r="B894" s="164">
        <v>1714</v>
      </c>
      <c r="C894" s="164" t="s">
        <v>3121</v>
      </c>
      <c r="D894" s="164">
        <v>200040</v>
      </c>
      <c r="E894" s="164" t="s">
        <v>2383</v>
      </c>
      <c r="F894" s="164">
        <v>171415</v>
      </c>
      <c r="G894" s="164" t="s">
        <v>1271</v>
      </c>
      <c r="H894" s="164" t="s">
        <v>103</v>
      </c>
      <c r="I894" s="164" t="s">
        <v>83</v>
      </c>
      <c r="J894" s="164" t="s">
        <v>61</v>
      </c>
      <c r="K894" s="164" t="s">
        <v>83</v>
      </c>
      <c r="L894" s="164">
        <v>57743</v>
      </c>
      <c r="M894" s="164" t="s">
        <v>2507</v>
      </c>
      <c r="S894" s="164">
        <v>18682</v>
      </c>
      <c r="V894" s="164">
        <v>377</v>
      </c>
      <c r="AA894" s="164">
        <v>19059</v>
      </c>
      <c r="AB894" s="164"/>
      <c r="AC894" s="164" t="s">
        <v>2352</v>
      </c>
      <c r="AD894" s="164" t="s">
        <v>2352</v>
      </c>
      <c r="AE894" s="164" t="s">
        <v>2352</v>
      </c>
      <c r="AG894" s="164" t="s">
        <v>94</v>
      </c>
      <c r="AH894" s="164" t="s">
        <v>69</v>
      </c>
      <c r="AI894" s="164" t="s">
        <v>83</v>
      </c>
      <c r="AJ894" s="164" t="s">
        <v>269</v>
      </c>
      <c r="AK894" s="164">
        <v>57743</v>
      </c>
      <c r="AL894" s="170">
        <v>0</v>
      </c>
      <c r="AM894" s="169">
        <f t="shared" si="30"/>
        <v>0</v>
      </c>
      <c r="AN894" s="169">
        <f t="shared" si="31"/>
        <v>0</v>
      </c>
      <c r="AO894" s="164" t="s">
        <v>69</v>
      </c>
      <c r="AP894" s="164" t="s">
        <v>69</v>
      </c>
      <c r="AQ894" s="164" t="s">
        <v>69</v>
      </c>
      <c r="AR894" s="164">
        <v>0</v>
      </c>
      <c r="AS894" s="164"/>
    </row>
    <row r="895" spans="1:45" ht="15" hidden="1" x14ac:dyDescent="0.2">
      <c r="A895" s="164" t="s">
        <v>3048</v>
      </c>
      <c r="B895" s="164">
        <v>1714</v>
      </c>
      <c r="C895" s="164" t="s">
        <v>3121</v>
      </c>
      <c r="D895" s="164">
        <v>200028</v>
      </c>
      <c r="E895" s="164" t="s">
        <v>2505</v>
      </c>
      <c r="F895" s="164">
        <v>171415</v>
      </c>
      <c r="G895" s="164" t="s">
        <v>1271</v>
      </c>
      <c r="H895" s="164" t="s">
        <v>103</v>
      </c>
      <c r="I895" s="164" t="s">
        <v>83</v>
      </c>
      <c r="J895" s="164" t="s">
        <v>61</v>
      </c>
      <c r="K895" s="164" t="s">
        <v>83</v>
      </c>
      <c r="L895" s="164">
        <v>57744</v>
      </c>
      <c r="M895" s="164" t="s">
        <v>2508</v>
      </c>
      <c r="R895" s="164">
        <v>2000</v>
      </c>
      <c r="S895" s="164">
        <v>45150</v>
      </c>
      <c r="V895" s="164">
        <v>7551</v>
      </c>
      <c r="AA895" s="164">
        <v>54701</v>
      </c>
      <c r="AB895" s="164"/>
      <c r="AC895" s="164" t="s">
        <v>2359</v>
      </c>
      <c r="AD895" s="164" t="s">
        <v>2359</v>
      </c>
      <c r="AE895" s="164" t="s">
        <v>2359</v>
      </c>
      <c r="AG895" s="164" t="s">
        <v>94</v>
      </c>
      <c r="AH895" s="164" t="s">
        <v>69</v>
      </c>
      <c r="AI895" s="164" t="s">
        <v>83</v>
      </c>
      <c r="AJ895" s="164" t="s">
        <v>269</v>
      </c>
      <c r="AK895" s="164">
        <v>57744</v>
      </c>
      <c r="AL895" s="170">
        <v>0</v>
      </c>
      <c r="AM895" s="169">
        <f t="shared" si="30"/>
        <v>0</v>
      </c>
      <c r="AN895" s="169">
        <f t="shared" si="31"/>
        <v>0</v>
      </c>
      <c r="AO895" s="164" t="s">
        <v>69</v>
      </c>
      <c r="AP895" s="164" t="s">
        <v>69</v>
      </c>
      <c r="AQ895" s="164" t="s">
        <v>69</v>
      </c>
      <c r="AR895" s="164">
        <v>0</v>
      </c>
      <c r="AS895" s="164"/>
    </row>
    <row r="896" spans="1:45" ht="15" hidden="1" x14ac:dyDescent="0.2">
      <c r="A896" s="164" t="s">
        <v>3048</v>
      </c>
      <c r="B896" s="164">
        <v>1714</v>
      </c>
      <c r="C896" s="164" t="s">
        <v>3121</v>
      </c>
      <c r="D896" s="164">
        <v>200025</v>
      </c>
      <c r="E896" s="164" t="s">
        <v>2509</v>
      </c>
      <c r="F896" s="164">
        <v>171415</v>
      </c>
      <c r="G896" s="164" t="s">
        <v>1271</v>
      </c>
      <c r="H896" s="164" t="s">
        <v>103</v>
      </c>
      <c r="I896" s="164" t="s">
        <v>83</v>
      </c>
      <c r="J896" s="164" t="s">
        <v>89</v>
      </c>
      <c r="K896" s="164" t="s">
        <v>83</v>
      </c>
      <c r="L896" s="164">
        <v>57746</v>
      </c>
      <c r="M896" s="164" t="s">
        <v>2510</v>
      </c>
      <c r="AB896" s="167">
        <v>40653</v>
      </c>
      <c r="AC896" s="164" t="s">
        <v>1689</v>
      </c>
      <c r="AD896" s="164" t="s">
        <v>1689</v>
      </c>
      <c r="AE896" s="164" t="s">
        <v>1689</v>
      </c>
      <c r="AG896" s="164" t="s">
        <v>94</v>
      </c>
      <c r="AH896" s="164" t="s">
        <v>69</v>
      </c>
      <c r="AI896" s="164" t="s">
        <v>83</v>
      </c>
      <c r="AJ896" s="164" t="s">
        <v>269</v>
      </c>
      <c r="AK896" s="164">
        <v>57746</v>
      </c>
      <c r="AL896" s="170">
        <v>0</v>
      </c>
      <c r="AM896" s="169">
        <f t="shared" si="30"/>
        <v>0</v>
      </c>
      <c r="AN896" s="169">
        <f t="shared" si="31"/>
        <v>0</v>
      </c>
      <c r="AO896" s="164">
        <v>0</v>
      </c>
      <c r="AP896" s="164">
        <v>0</v>
      </c>
      <c r="AQ896" s="164">
        <v>0</v>
      </c>
      <c r="AR896" s="164">
        <v>0</v>
      </c>
      <c r="AS896" s="164"/>
    </row>
    <row r="897" spans="1:45" ht="15" hidden="1" x14ac:dyDescent="0.2">
      <c r="A897" s="164" t="s">
        <v>3048</v>
      </c>
      <c r="B897" s="164">
        <v>1714</v>
      </c>
      <c r="C897" s="164" t="s">
        <v>3121</v>
      </c>
      <c r="D897" s="164">
        <v>200044</v>
      </c>
      <c r="E897" s="164" t="s">
        <v>2392</v>
      </c>
      <c r="F897" s="164">
        <v>171415</v>
      </c>
      <c r="G897" s="164" t="s">
        <v>1271</v>
      </c>
      <c r="H897" s="164" t="s">
        <v>103</v>
      </c>
      <c r="I897" s="164" t="s">
        <v>83</v>
      </c>
      <c r="J897" s="164" t="s">
        <v>61</v>
      </c>
      <c r="K897" s="164" t="s">
        <v>83</v>
      </c>
      <c r="L897" s="164">
        <v>57747</v>
      </c>
      <c r="M897" s="164" t="s">
        <v>2511</v>
      </c>
      <c r="S897" s="164">
        <v>9036</v>
      </c>
      <c r="V897" s="164">
        <v>1510</v>
      </c>
      <c r="AA897" s="164">
        <v>10546</v>
      </c>
      <c r="AB897" s="164"/>
      <c r="AC897" s="164" t="s">
        <v>2352</v>
      </c>
      <c r="AD897" s="164" t="s">
        <v>2352</v>
      </c>
      <c r="AE897" s="164" t="s">
        <v>2352</v>
      </c>
      <c r="AG897" s="164" t="s">
        <v>94</v>
      </c>
      <c r="AH897" s="164" t="s">
        <v>69</v>
      </c>
      <c r="AI897" s="164" t="s">
        <v>83</v>
      </c>
      <c r="AJ897" s="164" t="s">
        <v>269</v>
      </c>
      <c r="AK897" s="164">
        <v>57747</v>
      </c>
      <c r="AL897" s="170">
        <v>0</v>
      </c>
      <c r="AM897" s="169">
        <f t="shared" si="30"/>
        <v>0</v>
      </c>
      <c r="AN897" s="169">
        <f t="shared" si="31"/>
        <v>0</v>
      </c>
      <c r="AO897" s="164" t="s">
        <v>69</v>
      </c>
      <c r="AP897" s="164" t="s">
        <v>69</v>
      </c>
      <c r="AQ897" s="164" t="s">
        <v>69</v>
      </c>
      <c r="AR897" s="164">
        <v>0</v>
      </c>
      <c r="AS897" s="164"/>
    </row>
    <row r="898" spans="1:45" ht="15" hidden="1" x14ac:dyDescent="0.2">
      <c r="A898" s="164" t="s">
        <v>3048</v>
      </c>
      <c r="B898" s="164">
        <v>1714</v>
      </c>
      <c r="C898" s="164" t="s">
        <v>3121</v>
      </c>
      <c r="D898" s="164">
        <v>200025</v>
      </c>
      <c r="E898" s="164" t="s">
        <v>2509</v>
      </c>
      <c r="F898" s="164">
        <v>171415</v>
      </c>
      <c r="G898" s="164" t="s">
        <v>1271</v>
      </c>
      <c r="H898" s="164" t="s">
        <v>103</v>
      </c>
      <c r="I898" s="164" t="s">
        <v>83</v>
      </c>
      <c r="J898" s="164" t="s">
        <v>61</v>
      </c>
      <c r="K898" s="164" t="s">
        <v>83</v>
      </c>
      <c r="L898" s="164">
        <v>57748</v>
      </c>
      <c r="M898" s="164" t="s">
        <v>2512</v>
      </c>
      <c r="V898" s="164">
        <v>1283</v>
      </c>
      <c r="AA898" s="164">
        <v>1283</v>
      </c>
      <c r="AB898" s="164"/>
      <c r="AC898" s="164" t="s">
        <v>2359</v>
      </c>
      <c r="AD898" s="164" t="s">
        <v>2359</v>
      </c>
      <c r="AE898" s="164" t="s">
        <v>2359</v>
      </c>
      <c r="AG898" s="164" t="s">
        <v>94</v>
      </c>
      <c r="AH898" s="164" t="s">
        <v>69</v>
      </c>
      <c r="AI898" s="164" t="s">
        <v>83</v>
      </c>
      <c r="AJ898" s="164" t="s">
        <v>269</v>
      </c>
      <c r="AK898" s="164">
        <v>57748</v>
      </c>
      <c r="AL898" s="170">
        <v>0</v>
      </c>
      <c r="AM898" s="169">
        <f t="shared" si="30"/>
        <v>0</v>
      </c>
      <c r="AN898" s="169">
        <f t="shared" si="31"/>
        <v>0</v>
      </c>
      <c r="AO898" s="164" t="s">
        <v>69</v>
      </c>
      <c r="AP898" s="164" t="s">
        <v>69</v>
      </c>
      <c r="AQ898" s="164" t="s">
        <v>69</v>
      </c>
      <c r="AR898" s="164">
        <v>0</v>
      </c>
      <c r="AS898" s="164"/>
    </row>
    <row r="899" spans="1:45" ht="15" hidden="1" x14ac:dyDescent="0.2">
      <c r="A899" s="164" t="s">
        <v>3048</v>
      </c>
      <c r="B899" s="164">
        <v>1714</v>
      </c>
      <c r="C899" s="164" t="s">
        <v>3121</v>
      </c>
      <c r="D899" s="164">
        <v>200095</v>
      </c>
      <c r="E899" s="164" t="s">
        <v>2395</v>
      </c>
      <c r="F899" s="164">
        <v>171415</v>
      </c>
      <c r="G899" s="164" t="s">
        <v>1271</v>
      </c>
      <c r="H899" s="164" t="s">
        <v>103</v>
      </c>
      <c r="I899" s="164" t="s">
        <v>83</v>
      </c>
      <c r="J899" s="164" t="s">
        <v>61</v>
      </c>
      <c r="K899" s="164" t="s">
        <v>83</v>
      </c>
      <c r="L899" s="164">
        <v>57749</v>
      </c>
      <c r="M899" s="164" t="s">
        <v>2513</v>
      </c>
      <c r="S899" s="164">
        <v>22205</v>
      </c>
      <c r="V899" s="164">
        <v>3774</v>
      </c>
      <c r="AA899" s="164">
        <v>25979</v>
      </c>
      <c r="AB899" s="164"/>
      <c r="AC899" s="164" t="s">
        <v>2352</v>
      </c>
      <c r="AD899" s="164" t="s">
        <v>2352</v>
      </c>
      <c r="AE899" s="164" t="s">
        <v>2352</v>
      </c>
      <c r="AG899" s="164" t="s">
        <v>94</v>
      </c>
      <c r="AH899" s="164" t="s">
        <v>69</v>
      </c>
      <c r="AI899" s="164" t="s">
        <v>83</v>
      </c>
      <c r="AJ899" s="164" t="s">
        <v>269</v>
      </c>
      <c r="AK899" s="164">
        <v>57749</v>
      </c>
      <c r="AL899" s="170">
        <v>0</v>
      </c>
      <c r="AM899" s="169">
        <f t="shared" ref="AM899:AM962" si="32">AA899*AL899</f>
        <v>0</v>
      </c>
      <c r="AN899" s="169">
        <f t="shared" ref="AN899:AN965" si="33">AB899*AL899</f>
        <v>0</v>
      </c>
      <c r="AO899" s="164" t="s">
        <v>69</v>
      </c>
      <c r="AP899" s="164" t="s">
        <v>69</v>
      </c>
      <c r="AQ899" s="164" t="s">
        <v>69</v>
      </c>
      <c r="AR899" s="164">
        <v>0</v>
      </c>
      <c r="AS899" s="164"/>
    </row>
    <row r="900" spans="1:45" ht="15" hidden="1" x14ac:dyDescent="0.2">
      <c r="A900" s="164" t="s">
        <v>3048</v>
      </c>
      <c r="B900" s="164">
        <v>1714</v>
      </c>
      <c r="C900" s="164" t="s">
        <v>3121</v>
      </c>
      <c r="D900" s="164">
        <v>200720</v>
      </c>
      <c r="E900" s="164" t="s">
        <v>2514</v>
      </c>
      <c r="F900" s="164">
        <v>171415</v>
      </c>
      <c r="G900" s="164" t="s">
        <v>1271</v>
      </c>
      <c r="H900" s="164" t="s">
        <v>103</v>
      </c>
      <c r="I900" s="164" t="s">
        <v>83</v>
      </c>
      <c r="J900" s="164" t="s">
        <v>89</v>
      </c>
      <c r="K900" s="164" t="s">
        <v>83</v>
      </c>
      <c r="L900" s="164">
        <v>57750</v>
      </c>
      <c r="M900" s="164" t="s">
        <v>2515</v>
      </c>
      <c r="AB900" s="167">
        <v>819</v>
      </c>
      <c r="AC900" s="164" t="s">
        <v>1689</v>
      </c>
      <c r="AD900" s="164" t="s">
        <v>1689</v>
      </c>
      <c r="AE900" s="164" t="s">
        <v>1689</v>
      </c>
      <c r="AG900" s="164" t="s">
        <v>94</v>
      </c>
      <c r="AH900" s="164" t="s">
        <v>69</v>
      </c>
      <c r="AI900" s="164" t="s">
        <v>83</v>
      </c>
      <c r="AJ900" s="164" t="s">
        <v>269</v>
      </c>
      <c r="AK900" s="164">
        <v>57750</v>
      </c>
      <c r="AL900" s="170">
        <v>0</v>
      </c>
      <c r="AM900" s="169">
        <f t="shared" si="32"/>
        <v>0</v>
      </c>
      <c r="AN900" s="169">
        <f t="shared" si="33"/>
        <v>0</v>
      </c>
      <c r="AO900" s="164">
        <v>0</v>
      </c>
      <c r="AP900" s="164">
        <v>0</v>
      </c>
      <c r="AQ900" s="164">
        <v>0</v>
      </c>
      <c r="AR900" s="164">
        <v>0</v>
      </c>
      <c r="AS900" s="164"/>
    </row>
    <row r="901" spans="1:45" ht="15" hidden="1" x14ac:dyDescent="0.2">
      <c r="A901" s="164" t="s">
        <v>3048</v>
      </c>
      <c r="B901" s="164">
        <v>1714</v>
      </c>
      <c r="C901" s="164" t="s">
        <v>3121</v>
      </c>
      <c r="D901" s="164">
        <v>200046</v>
      </c>
      <c r="E901" s="164" t="s">
        <v>2400</v>
      </c>
      <c r="F901" s="164">
        <v>171415</v>
      </c>
      <c r="G901" s="164" t="s">
        <v>1271</v>
      </c>
      <c r="H901" s="164" t="s">
        <v>103</v>
      </c>
      <c r="I901" s="164" t="s">
        <v>83</v>
      </c>
      <c r="J901" s="164" t="s">
        <v>61</v>
      </c>
      <c r="K901" s="164" t="s">
        <v>83</v>
      </c>
      <c r="L901" s="164">
        <v>57751</v>
      </c>
      <c r="M901" s="164" t="s">
        <v>2516</v>
      </c>
      <c r="S901" s="164">
        <v>1305</v>
      </c>
      <c r="V901" s="164">
        <v>1510</v>
      </c>
      <c r="AA901" s="164">
        <v>2815</v>
      </c>
      <c r="AB901" s="164"/>
      <c r="AC901" s="164" t="s">
        <v>2352</v>
      </c>
      <c r="AD901" s="164" t="s">
        <v>2352</v>
      </c>
      <c r="AE901" s="164" t="s">
        <v>2352</v>
      </c>
      <c r="AG901" s="164" t="s">
        <v>94</v>
      </c>
      <c r="AH901" s="164" t="s">
        <v>69</v>
      </c>
      <c r="AI901" s="164" t="s">
        <v>83</v>
      </c>
      <c r="AJ901" s="164" t="s">
        <v>269</v>
      </c>
      <c r="AK901" s="164">
        <v>57751</v>
      </c>
      <c r="AL901" s="170">
        <v>0</v>
      </c>
      <c r="AM901" s="169">
        <f t="shared" si="32"/>
        <v>0</v>
      </c>
      <c r="AN901" s="169">
        <f t="shared" si="33"/>
        <v>0</v>
      </c>
      <c r="AO901" s="164" t="s">
        <v>69</v>
      </c>
      <c r="AP901" s="164" t="s">
        <v>69</v>
      </c>
      <c r="AQ901" s="164" t="s">
        <v>69</v>
      </c>
      <c r="AR901" s="164">
        <v>0</v>
      </c>
      <c r="AS901" s="164"/>
    </row>
    <row r="902" spans="1:45" ht="15" hidden="1" x14ac:dyDescent="0.2">
      <c r="A902" s="164" t="s">
        <v>3048</v>
      </c>
      <c r="B902" s="164">
        <v>1714</v>
      </c>
      <c r="C902" s="164" t="s">
        <v>3121</v>
      </c>
      <c r="D902" s="164">
        <v>200720</v>
      </c>
      <c r="E902" s="164" t="s">
        <v>2514</v>
      </c>
      <c r="F902" s="164">
        <v>171415</v>
      </c>
      <c r="G902" s="164" t="s">
        <v>1271</v>
      </c>
      <c r="H902" s="164" t="s">
        <v>103</v>
      </c>
      <c r="I902" s="164" t="s">
        <v>83</v>
      </c>
      <c r="J902" s="164" t="s">
        <v>61</v>
      </c>
      <c r="K902" s="164" t="s">
        <v>83</v>
      </c>
      <c r="L902" s="164">
        <v>57752</v>
      </c>
      <c r="M902" s="164" t="s">
        <v>2517</v>
      </c>
      <c r="V902" s="164">
        <v>81</v>
      </c>
      <c r="AA902" s="164">
        <v>81</v>
      </c>
      <c r="AB902" s="164"/>
      <c r="AC902" s="164" t="s">
        <v>2359</v>
      </c>
      <c r="AD902" s="164" t="s">
        <v>2359</v>
      </c>
      <c r="AE902" s="164" t="s">
        <v>2359</v>
      </c>
      <c r="AG902" s="164" t="s">
        <v>94</v>
      </c>
      <c r="AH902" s="164" t="s">
        <v>69</v>
      </c>
      <c r="AI902" s="164" t="s">
        <v>83</v>
      </c>
      <c r="AJ902" s="164" t="s">
        <v>269</v>
      </c>
      <c r="AK902" s="164">
        <v>57752</v>
      </c>
      <c r="AL902" s="170">
        <v>0</v>
      </c>
      <c r="AM902" s="169">
        <f t="shared" si="32"/>
        <v>0</v>
      </c>
      <c r="AN902" s="169">
        <f t="shared" si="33"/>
        <v>0</v>
      </c>
      <c r="AO902" s="164" t="s">
        <v>69</v>
      </c>
      <c r="AP902" s="164" t="s">
        <v>69</v>
      </c>
      <c r="AQ902" s="164" t="s">
        <v>69</v>
      </c>
      <c r="AR902" s="164">
        <v>0</v>
      </c>
      <c r="AS902" s="164"/>
    </row>
    <row r="903" spans="1:45" ht="15" hidden="1" x14ac:dyDescent="0.2">
      <c r="A903" s="164" t="s">
        <v>3048</v>
      </c>
      <c r="B903" s="164">
        <v>1714</v>
      </c>
      <c r="C903" s="164" t="s">
        <v>3121</v>
      </c>
      <c r="D903" s="164">
        <v>200094</v>
      </c>
      <c r="E903" s="164" t="s">
        <v>2402</v>
      </c>
      <c r="F903" s="164">
        <v>171415</v>
      </c>
      <c r="G903" s="164" t="s">
        <v>1271</v>
      </c>
      <c r="H903" s="164" t="s">
        <v>103</v>
      </c>
      <c r="I903" s="164" t="s">
        <v>83</v>
      </c>
      <c r="J903" s="164" t="s">
        <v>61</v>
      </c>
      <c r="K903" s="164" t="s">
        <v>83</v>
      </c>
      <c r="L903" s="164">
        <v>57753</v>
      </c>
      <c r="M903" s="164" t="s">
        <v>2518</v>
      </c>
      <c r="S903" s="164">
        <v>1199</v>
      </c>
      <c r="V903" s="164">
        <v>529</v>
      </c>
      <c r="AA903" s="164">
        <v>1728</v>
      </c>
      <c r="AB903" s="164"/>
      <c r="AC903" s="164" t="s">
        <v>2352</v>
      </c>
      <c r="AD903" s="164" t="s">
        <v>2352</v>
      </c>
      <c r="AE903" s="164" t="s">
        <v>2352</v>
      </c>
      <c r="AG903" s="164" t="s">
        <v>94</v>
      </c>
      <c r="AH903" s="164" t="s">
        <v>69</v>
      </c>
      <c r="AI903" s="164" t="s">
        <v>83</v>
      </c>
      <c r="AJ903" s="164" t="s">
        <v>269</v>
      </c>
      <c r="AK903" s="164">
        <v>57753</v>
      </c>
      <c r="AL903" s="170">
        <v>0</v>
      </c>
      <c r="AM903" s="169">
        <f t="shared" si="32"/>
        <v>0</v>
      </c>
      <c r="AN903" s="169">
        <f t="shared" si="33"/>
        <v>0</v>
      </c>
      <c r="AO903" s="164" t="s">
        <v>69</v>
      </c>
      <c r="AP903" s="164" t="s">
        <v>69</v>
      </c>
      <c r="AQ903" s="164" t="s">
        <v>69</v>
      </c>
      <c r="AR903" s="164">
        <v>0</v>
      </c>
      <c r="AS903" s="164"/>
    </row>
    <row r="904" spans="1:45" ht="15" hidden="1" x14ac:dyDescent="0.2">
      <c r="A904" s="164" t="s">
        <v>3048</v>
      </c>
      <c r="B904" s="164">
        <v>1714</v>
      </c>
      <c r="C904" s="164" t="s">
        <v>3121</v>
      </c>
      <c r="D904" s="164">
        <v>200721</v>
      </c>
      <c r="E904" s="164" t="s">
        <v>2519</v>
      </c>
      <c r="F904" s="164">
        <v>171415</v>
      </c>
      <c r="G904" s="164" t="s">
        <v>1271</v>
      </c>
      <c r="H904" s="164" t="s">
        <v>103</v>
      </c>
      <c r="I904" s="164" t="s">
        <v>83</v>
      </c>
      <c r="J904" s="164" t="s">
        <v>89</v>
      </c>
      <c r="K904" s="164" t="s">
        <v>83</v>
      </c>
      <c r="L904" s="164">
        <v>57754</v>
      </c>
      <c r="M904" s="164" t="s">
        <v>2520</v>
      </c>
      <c r="AB904" s="167">
        <v>1275</v>
      </c>
      <c r="AC904" s="164" t="s">
        <v>1689</v>
      </c>
      <c r="AD904" s="164" t="s">
        <v>1689</v>
      </c>
      <c r="AE904" s="164" t="s">
        <v>1689</v>
      </c>
      <c r="AG904" s="164" t="s">
        <v>94</v>
      </c>
      <c r="AH904" s="164" t="s">
        <v>69</v>
      </c>
      <c r="AI904" s="164" t="s">
        <v>83</v>
      </c>
      <c r="AJ904" s="164" t="s">
        <v>269</v>
      </c>
      <c r="AK904" s="164">
        <v>57754</v>
      </c>
      <c r="AL904" s="170">
        <v>0</v>
      </c>
      <c r="AM904" s="169">
        <f t="shared" si="32"/>
        <v>0</v>
      </c>
      <c r="AN904" s="169">
        <f t="shared" si="33"/>
        <v>0</v>
      </c>
      <c r="AO904" s="164">
        <v>0</v>
      </c>
      <c r="AP904" s="164">
        <v>0</v>
      </c>
      <c r="AQ904" s="164">
        <v>0</v>
      </c>
      <c r="AR904" s="164">
        <v>0</v>
      </c>
      <c r="AS904" s="164"/>
    </row>
    <row r="905" spans="1:45" ht="15" hidden="1" x14ac:dyDescent="0.2">
      <c r="A905" s="164" t="s">
        <v>3048</v>
      </c>
      <c r="B905" s="164">
        <v>1714</v>
      </c>
      <c r="C905" s="164" t="s">
        <v>3121</v>
      </c>
      <c r="D905" s="164">
        <v>200721</v>
      </c>
      <c r="E905" s="164" t="s">
        <v>2519</v>
      </c>
      <c r="F905" s="164">
        <v>171415</v>
      </c>
      <c r="G905" s="164" t="s">
        <v>1271</v>
      </c>
      <c r="H905" s="164" t="s">
        <v>103</v>
      </c>
      <c r="I905" s="164" t="s">
        <v>83</v>
      </c>
      <c r="J905" s="164" t="s">
        <v>61</v>
      </c>
      <c r="K905" s="164" t="s">
        <v>83</v>
      </c>
      <c r="L905" s="164">
        <v>57755</v>
      </c>
      <c r="M905" s="164" t="s">
        <v>2521</v>
      </c>
      <c r="V905" s="164">
        <v>130</v>
      </c>
      <c r="AA905" s="164">
        <v>130</v>
      </c>
      <c r="AB905" s="164"/>
      <c r="AC905" s="164" t="s">
        <v>2359</v>
      </c>
      <c r="AD905" s="164" t="s">
        <v>2359</v>
      </c>
      <c r="AE905" s="164" t="s">
        <v>2359</v>
      </c>
      <c r="AG905" s="164" t="s">
        <v>94</v>
      </c>
      <c r="AH905" s="164" t="s">
        <v>69</v>
      </c>
      <c r="AI905" s="164" t="s">
        <v>83</v>
      </c>
      <c r="AJ905" s="164" t="s">
        <v>269</v>
      </c>
      <c r="AK905" s="164">
        <v>57755</v>
      </c>
      <c r="AL905" s="170">
        <v>0</v>
      </c>
      <c r="AM905" s="169">
        <f t="shared" si="32"/>
        <v>0</v>
      </c>
      <c r="AN905" s="169">
        <f t="shared" si="33"/>
        <v>0</v>
      </c>
      <c r="AO905" s="164" t="s">
        <v>69</v>
      </c>
      <c r="AP905" s="164" t="s">
        <v>69</v>
      </c>
      <c r="AQ905" s="164" t="s">
        <v>69</v>
      </c>
      <c r="AR905" s="164">
        <v>0</v>
      </c>
      <c r="AS905" s="164"/>
    </row>
    <row r="906" spans="1:45" ht="15.75" hidden="1" customHeight="1" x14ac:dyDescent="0.2">
      <c r="A906" s="164" t="s">
        <v>3048</v>
      </c>
      <c r="B906" s="164">
        <v>1714</v>
      </c>
      <c r="C906" s="164" t="s">
        <v>3121</v>
      </c>
      <c r="D906" s="164">
        <v>200065</v>
      </c>
      <c r="E906" s="164" t="s">
        <v>2406</v>
      </c>
      <c r="F906" s="164">
        <v>171415</v>
      </c>
      <c r="G906" s="164" t="s">
        <v>1271</v>
      </c>
      <c r="H906" s="164" t="s">
        <v>103</v>
      </c>
      <c r="I906" s="164" t="s">
        <v>83</v>
      </c>
      <c r="J906" s="164" t="s">
        <v>61</v>
      </c>
      <c r="K906" s="164" t="s">
        <v>83</v>
      </c>
      <c r="L906" s="164">
        <v>57756</v>
      </c>
      <c r="M906" s="164" t="s">
        <v>2522</v>
      </c>
      <c r="S906" s="164">
        <v>1438</v>
      </c>
      <c r="V906" s="164">
        <v>377</v>
      </c>
      <c r="AA906" s="164">
        <v>1815</v>
      </c>
      <c r="AB906" s="164"/>
      <c r="AC906" s="164" t="s">
        <v>2352</v>
      </c>
      <c r="AD906" s="164" t="s">
        <v>2352</v>
      </c>
      <c r="AE906" s="164" t="s">
        <v>2352</v>
      </c>
      <c r="AG906" s="164" t="s">
        <v>94</v>
      </c>
      <c r="AH906" s="164" t="s">
        <v>69</v>
      </c>
      <c r="AI906" s="164" t="s">
        <v>83</v>
      </c>
      <c r="AJ906" s="164" t="s">
        <v>269</v>
      </c>
      <c r="AK906" s="164">
        <v>57756</v>
      </c>
      <c r="AL906" s="170">
        <v>0</v>
      </c>
      <c r="AM906" s="169">
        <f t="shared" si="32"/>
        <v>0</v>
      </c>
      <c r="AN906" s="169">
        <f t="shared" si="33"/>
        <v>0</v>
      </c>
      <c r="AO906" s="164" t="s">
        <v>69</v>
      </c>
      <c r="AP906" s="164" t="s">
        <v>69</v>
      </c>
      <c r="AQ906" s="164" t="s">
        <v>69</v>
      </c>
      <c r="AR906" s="164">
        <v>0</v>
      </c>
      <c r="AS906" s="164"/>
    </row>
    <row r="907" spans="1:45" ht="15" hidden="1" x14ac:dyDescent="0.2">
      <c r="A907" s="164" t="s">
        <v>3048</v>
      </c>
      <c r="B907" s="164">
        <v>1714</v>
      </c>
      <c r="C907" s="164" t="s">
        <v>3121</v>
      </c>
      <c r="D907" s="164">
        <v>200070</v>
      </c>
      <c r="E907" s="164" t="s">
        <v>2523</v>
      </c>
      <c r="F907" s="164">
        <v>171415</v>
      </c>
      <c r="G907" s="164" t="s">
        <v>1271</v>
      </c>
      <c r="H907" s="164" t="s">
        <v>103</v>
      </c>
      <c r="I907" s="164" t="s">
        <v>83</v>
      </c>
      <c r="J907" s="164" t="s">
        <v>89</v>
      </c>
      <c r="K907" s="164" t="s">
        <v>83</v>
      </c>
      <c r="L907" s="164">
        <v>57757</v>
      </c>
      <c r="M907" s="164" t="s">
        <v>2524</v>
      </c>
      <c r="AB907" s="167">
        <v>62144</v>
      </c>
      <c r="AC907" s="164" t="s">
        <v>1689</v>
      </c>
      <c r="AD907" s="164" t="s">
        <v>1689</v>
      </c>
      <c r="AE907" s="164" t="s">
        <v>1689</v>
      </c>
      <c r="AG907" s="164" t="s">
        <v>94</v>
      </c>
      <c r="AH907" s="164" t="s">
        <v>69</v>
      </c>
      <c r="AI907" s="164" t="s">
        <v>83</v>
      </c>
      <c r="AJ907" s="164" t="s">
        <v>269</v>
      </c>
      <c r="AK907" s="164">
        <v>57757</v>
      </c>
      <c r="AL907" s="170">
        <v>0</v>
      </c>
      <c r="AM907" s="169">
        <f t="shared" si="32"/>
        <v>0</v>
      </c>
      <c r="AN907" s="169">
        <f t="shared" si="33"/>
        <v>0</v>
      </c>
      <c r="AO907" s="164">
        <v>0</v>
      </c>
      <c r="AP907" s="164">
        <v>0</v>
      </c>
      <c r="AQ907" s="164">
        <v>0</v>
      </c>
      <c r="AR907" s="164">
        <v>0</v>
      </c>
      <c r="AS907" s="164"/>
    </row>
    <row r="908" spans="1:45" ht="15" hidden="1" x14ac:dyDescent="0.2">
      <c r="A908" s="164" t="s">
        <v>3048</v>
      </c>
      <c r="B908" s="164">
        <v>1714</v>
      </c>
      <c r="C908" s="164" t="s">
        <v>3121</v>
      </c>
      <c r="D908" s="164">
        <v>200052</v>
      </c>
      <c r="E908" s="164" t="s">
        <v>2412</v>
      </c>
      <c r="F908" s="164">
        <v>171415</v>
      </c>
      <c r="G908" s="164" t="s">
        <v>1271</v>
      </c>
      <c r="H908" s="164" t="s">
        <v>103</v>
      </c>
      <c r="I908" s="164" t="s">
        <v>83</v>
      </c>
      <c r="J908" s="164" t="s">
        <v>61</v>
      </c>
      <c r="K908" s="164" t="s">
        <v>83</v>
      </c>
      <c r="L908" s="164">
        <v>57758</v>
      </c>
      <c r="M908" s="164" t="s">
        <v>2525</v>
      </c>
      <c r="V908" s="164">
        <v>1510</v>
      </c>
      <c r="AA908" s="164">
        <v>1510</v>
      </c>
      <c r="AB908" s="164"/>
      <c r="AC908" s="164" t="s">
        <v>2352</v>
      </c>
      <c r="AD908" s="164" t="s">
        <v>2352</v>
      </c>
      <c r="AE908" s="164" t="s">
        <v>2352</v>
      </c>
      <c r="AG908" s="164" t="s">
        <v>94</v>
      </c>
      <c r="AH908" s="164" t="s">
        <v>69</v>
      </c>
      <c r="AI908" s="164" t="s">
        <v>83</v>
      </c>
      <c r="AJ908" s="164" t="s">
        <v>269</v>
      </c>
      <c r="AK908" s="164">
        <v>57758</v>
      </c>
      <c r="AL908" s="170">
        <v>0</v>
      </c>
      <c r="AM908" s="169">
        <f t="shared" si="32"/>
        <v>0</v>
      </c>
      <c r="AN908" s="169">
        <f t="shared" si="33"/>
        <v>0</v>
      </c>
      <c r="AO908" s="164" t="s">
        <v>69</v>
      </c>
      <c r="AP908" s="164" t="s">
        <v>69</v>
      </c>
      <c r="AQ908" s="164" t="s">
        <v>69</v>
      </c>
      <c r="AR908" s="164">
        <v>0</v>
      </c>
      <c r="AS908" s="164"/>
    </row>
    <row r="909" spans="1:45" ht="15" hidden="1" x14ac:dyDescent="0.2">
      <c r="A909" s="164" t="s">
        <v>3048</v>
      </c>
      <c r="B909" s="164">
        <v>1714</v>
      </c>
      <c r="C909" s="164" t="s">
        <v>3121</v>
      </c>
      <c r="D909" s="164">
        <v>200070</v>
      </c>
      <c r="E909" s="164" t="s">
        <v>2523</v>
      </c>
      <c r="F909" s="164">
        <v>171415</v>
      </c>
      <c r="G909" s="164" t="s">
        <v>1271</v>
      </c>
      <c r="H909" s="164" t="s">
        <v>103</v>
      </c>
      <c r="I909" s="164" t="s">
        <v>83</v>
      </c>
      <c r="J909" s="164" t="s">
        <v>61</v>
      </c>
      <c r="K909" s="164" t="s">
        <v>83</v>
      </c>
      <c r="L909" s="164">
        <v>57759</v>
      </c>
      <c r="M909" s="164" t="s">
        <v>2526</v>
      </c>
      <c r="S909" s="164">
        <v>209326</v>
      </c>
      <c r="V909" s="164">
        <v>7551</v>
      </c>
      <c r="AA909" s="164">
        <v>216877</v>
      </c>
      <c r="AB909" s="164"/>
      <c r="AC909" s="164" t="s">
        <v>2359</v>
      </c>
      <c r="AD909" s="164" t="s">
        <v>2359</v>
      </c>
      <c r="AE909" s="164" t="s">
        <v>2359</v>
      </c>
      <c r="AG909" s="164" t="s">
        <v>94</v>
      </c>
      <c r="AH909" s="164" t="s">
        <v>69</v>
      </c>
      <c r="AI909" s="164" t="s">
        <v>83</v>
      </c>
      <c r="AJ909" s="164" t="s">
        <v>269</v>
      </c>
      <c r="AK909" s="164">
        <v>57759</v>
      </c>
      <c r="AL909" s="170">
        <v>0</v>
      </c>
      <c r="AM909" s="169">
        <f t="shared" si="32"/>
        <v>0</v>
      </c>
      <c r="AN909" s="169">
        <f t="shared" si="33"/>
        <v>0</v>
      </c>
      <c r="AO909" s="164" t="s">
        <v>69</v>
      </c>
      <c r="AP909" s="164" t="s">
        <v>69</v>
      </c>
      <c r="AQ909" s="164" t="s">
        <v>69</v>
      </c>
      <c r="AR909" s="164">
        <v>0</v>
      </c>
      <c r="AS909" s="164"/>
    </row>
    <row r="910" spans="1:45" ht="15" hidden="1" x14ac:dyDescent="0.2">
      <c r="A910" s="164" t="s">
        <v>3048</v>
      </c>
      <c r="B910" s="164">
        <v>1714</v>
      </c>
      <c r="C910" s="164" t="s">
        <v>3121</v>
      </c>
      <c r="D910" s="164">
        <v>200056</v>
      </c>
      <c r="E910" s="164" t="s">
        <v>2417</v>
      </c>
      <c r="F910" s="164">
        <v>171415</v>
      </c>
      <c r="G910" s="164" t="s">
        <v>1271</v>
      </c>
      <c r="H910" s="164" t="s">
        <v>103</v>
      </c>
      <c r="I910" s="164" t="s">
        <v>83</v>
      </c>
      <c r="J910" s="164" t="s">
        <v>61</v>
      </c>
      <c r="K910" s="164" t="s">
        <v>83</v>
      </c>
      <c r="L910" s="164">
        <v>57760</v>
      </c>
      <c r="M910" s="164" t="s">
        <v>2527</v>
      </c>
      <c r="S910" s="164">
        <v>54065</v>
      </c>
      <c r="V910" s="164">
        <v>1887</v>
      </c>
      <c r="AA910" s="164">
        <v>55952</v>
      </c>
      <c r="AB910" s="164"/>
      <c r="AC910" s="164" t="s">
        <v>2352</v>
      </c>
      <c r="AD910" s="164" t="s">
        <v>2352</v>
      </c>
      <c r="AE910" s="164" t="s">
        <v>2352</v>
      </c>
      <c r="AG910" s="164" t="s">
        <v>94</v>
      </c>
      <c r="AH910" s="164" t="s">
        <v>69</v>
      </c>
      <c r="AI910" s="164" t="s">
        <v>83</v>
      </c>
      <c r="AJ910" s="164" t="s">
        <v>269</v>
      </c>
      <c r="AK910" s="164">
        <v>57760</v>
      </c>
      <c r="AL910" s="170">
        <v>0</v>
      </c>
      <c r="AM910" s="169">
        <f t="shared" si="32"/>
        <v>0</v>
      </c>
      <c r="AN910" s="169">
        <f t="shared" si="33"/>
        <v>0</v>
      </c>
      <c r="AO910" s="164" t="s">
        <v>69</v>
      </c>
      <c r="AP910" s="164" t="s">
        <v>69</v>
      </c>
      <c r="AQ910" s="164" t="s">
        <v>69</v>
      </c>
      <c r="AR910" s="164">
        <v>0</v>
      </c>
      <c r="AS910" s="164"/>
    </row>
    <row r="911" spans="1:45" ht="15" hidden="1" x14ac:dyDescent="0.2">
      <c r="A911" s="164" t="s">
        <v>3048</v>
      </c>
      <c r="B911" s="164">
        <v>1714</v>
      </c>
      <c r="C911" s="164" t="s">
        <v>3121</v>
      </c>
      <c r="D911" s="164">
        <v>200032</v>
      </c>
      <c r="E911" s="164" t="s">
        <v>2421</v>
      </c>
      <c r="F911" s="164">
        <v>171415</v>
      </c>
      <c r="G911" s="164" t="s">
        <v>1271</v>
      </c>
      <c r="H911" s="164" t="s">
        <v>103</v>
      </c>
      <c r="I911" s="164" t="s">
        <v>83</v>
      </c>
      <c r="J911" s="164" t="s">
        <v>61</v>
      </c>
      <c r="K911" s="164" t="s">
        <v>83</v>
      </c>
      <c r="L911" s="164">
        <v>57761</v>
      </c>
      <c r="M911" s="164" t="s">
        <v>2528</v>
      </c>
      <c r="V911" s="164">
        <v>377</v>
      </c>
      <c r="AA911" s="164">
        <v>377</v>
      </c>
      <c r="AB911" s="164"/>
      <c r="AC911" s="164" t="s">
        <v>2352</v>
      </c>
      <c r="AD911" s="164" t="s">
        <v>2352</v>
      </c>
      <c r="AE911" s="164" t="s">
        <v>2352</v>
      </c>
      <c r="AG911" s="164" t="s">
        <v>94</v>
      </c>
      <c r="AH911" s="164" t="s">
        <v>69</v>
      </c>
      <c r="AI911" s="164" t="s">
        <v>83</v>
      </c>
      <c r="AJ911" s="164" t="s">
        <v>269</v>
      </c>
      <c r="AK911" s="164">
        <v>57761</v>
      </c>
      <c r="AL911" s="170">
        <v>0</v>
      </c>
      <c r="AM911" s="169">
        <f t="shared" si="32"/>
        <v>0</v>
      </c>
      <c r="AN911" s="169">
        <f t="shared" si="33"/>
        <v>0</v>
      </c>
      <c r="AO911" s="164" t="s">
        <v>69</v>
      </c>
      <c r="AP911" s="164" t="s">
        <v>69</v>
      </c>
      <c r="AQ911" s="164" t="s">
        <v>69</v>
      </c>
      <c r="AR911" s="164">
        <v>0</v>
      </c>
      <c r="AS911" s="164"/>
    </row>
    <row r="912" spans="1:45" ht="15" hidden="1" x14ac:dyDescent="0.2">
      <c r="A912" s="164" t="s">
        <v>3048</v>
      </c>
      <c r="B912" s="164">
        <v>1714</v>
      </c>
      <c r="C912" s="164" t="s">
        <v>3121</v>
      </c>
      <c r="D912" s="164">
        <v>200063</v>
      </c>
      <c r="E912" s="164" t="s">
        <v>2424</v>
      </c>
      <c r="F912" s="164">
        <v>171415</v>
      </c>
      <c r="G912" s="164" t="s">
        <v>1271</v>
      </c>
      <c r="H912" s="164" t="s">
        <v>103</v>
      </c>
      <c r="I912" s="164" t="s">
        <v>83</v>
      </c>
      <c r="J912" s="164" t="s">
        <v>61</v>
      </c>
      <c r="K912" s="164" t="s">
        <v>83</v>
      </c>
      <c r="L912" s="164">
        <v>57762</v>
      </c>
      <c r="M912" s="164" t="s">
        <v>2529</v>
      </c>
      <c r="S912" s="164">
        <v>35000</v>
      </c>
      <c r="V912" s="164">
        <v>3774</v>
      </c>
      <c r="AA912" s="164">
        <v>38774</v>
      </c>
      <c r="AB912" s="164"/>
      <c r="AC912" s="164" t="s">
        <v>2352</v>
      </c>
      <c r="AD912" s="164" t="s">
        <v>2352</v>
      </c>
      <c r="AE912" s="164" t="s">
        <v>2352</v>
      </c>
      <c r="AG912" s="164" t="s">
        <v>94</v>
      </c>
      <c r="AH912" s="164" t="s">
        <v>69</v>
      </c>
      <c r="AI912" s="164" t="s">
        <v>83</v>
      </c>
      <c r="AJ912" s="164" t="s">
        <v>269</v>
      </c>
      <c r="AK912" s="164">
        <v>57762</v>
      </c>
      <c r="AL912" s="170">
        <v>0</v>
      </c>
      <c r="AM912" s="169">
        <f t="shared" si="32"/>
        <v>0</v>
      </c>
      <c r="AN912" s="169">
        <f t="shared" si="33"/>
        <v>0</v>
      </c>
      <c r="AO912" s="164" t="s">
        <v>69</v>
      </c>
      <c r="AP912" s="164" t="s">
        <v>69</v>
      </c>
      <c r="AQ912" s="164" t="s">
        <v>69</v>
      </c>
      <c r="AR912" s="164">
        <v>0</v>
      </c>
      <c r="AS912" s="164"/>
    </row>
    <row r="913" spans="1:45" ht="15" hidden="1" x14ac:dyDescent="0.2">
      <c r="A913" s="164" t="s">
        <v>3048</v>
      </c>
      <c r="B913" s="164">
        <v>1714</v>
      </c>
      <c r="C913" s="164" t="s">
        <v>3121</v>
      </c>
      <c r="D913" s="164">
        <v>200096</v>
      </c>
      <c r="E913" s="164" t="s">
        <v>2428</v>
      </c>
      <c r="F913" s="164">
        <v>171415</v>
      </c>
      <c r="G913" s="164" t="s">
        <v>1271</v>
      </c>
      <c r="H913" s="164" t="s">
        <v>103</v>
      </c>
      <c r="I913" s="164" t="s">
        <v>83</v>
      </c>
      <c r="J913" s="164" t="s">
        <v>61</v>
      </c>
      <c r="K913" s="164" t="s">
        <v>83</v>
      </c>
      <c r="L913" s="164">
        <v>57763</v>
      </c>
      <c r="M913" s="164" t="s">
        <v>2530</v>
      </c>
      <c r="S913" s="164">
        <v>71264</v>
      </c>
      <c r="V913" s="164">
        <v>4530</v>
      </c>
      <c r="AA913" s="164">
        <v>75794</v>
      </c>
      <c r="AB913" s="164"/>
      <c r="AC913" s="164" t="s">
        <v>2352</v>
      </c>
      <c r="AD913" s="164" t="s">
        <v>2352</v>
      </c>
      <c r="AE913" s="164" t="s">
        <v>2352</v>
      </c>
      <c r="AG913" s="164" t="s">
        <v>94</v>
      </c>
      <c r="AH913" s="164" t="s">
        <v>69</v>
      </c>
      <c r="AI913" s="164" t="s">
        <v>83</v>
      </c>
      <c r="AJ913" s="164" t="s">
        <v>269</v>
      </c>
      <c r="AK913" s="164">
        <v>57763</v>
      </c>
      <c r="AL913" s="170">
        <v>0</v>
      </c>
      <c r="AM913" s="169">
        <f t="shared" si="32"/>
        <v>0</v>
      </c>
      <c r="AN913" s="169">
        <f t="shared" si="33"/>
        <v>0</v>
      </c>
      <c r="AO913" s="164" t="s">
        <v>69</v>
      </c>
      <c r="AP913" s="164" t="s">
        <v>69</v>
      </c>
      <c r="AQ913" s="164" t="s">
        <v>69</v>
      </c>
      <c r="AR913" s="164">
        <v>0</v>
      </c>
      <c r="AS913" s="164"/>
    </row>
    <row r="914" spans="1:45" ht="15" hidden="1" x14ac:dyDescent="0.2">
      <c r="A914" s="164" t="s">
        <v>3048</v>
      </c>
      <c r="B914" s="164">
        <v>1714</v>
      </c>
      <c r="C914" s="164" t="s">
        <v>3121</v>
      </c>
      <c r="D914" s="164">
        <v>200058</v>
      </c>
      <c r="E914" s="164" t="s">
        <v>2431</v>
      </c>
      <c r="F914" s="164">
        <v>171415</v>
      </c>
      <c r="G914" s="164" t="s">
        <v>1271</v>
      </c>
      <c r="H914" s="164" t="s">
        <v>103</v>
      </c>
      <c r="I914" s="164" t="s">
        <v>83</v>
      </c>
      <c r="J914" s="164" t="s">
        <v>61</v>
      </c>
      <c r="K914" s="164" t="s">
        <v>83</v>
      </c>
      <c r="L914" s="164">
        <v>57764</v>
      </c>
      <c r="M914" s="164" t="s">
        <v>2531</v>
      </c>
      <c r="S914" s="164">
        <v>46147</v>
      </c>
      <c r="V914" s="164">
        <v>3774</v>
      </c>
      <c r="AA914" s="164">
        <v>49921</v>
      </c>
      <c r="AB914" s="164"/>
      <c r="AC914" s="164" t="s">
        <v>2352</v>
      </c>
      <c r="AD914" s="164" t="s">
        <v>2352</v>
      </c>
      <c r="AE914" s="164" t="s">
        <v>2352</v>
      </c>
      <c r="AG914" s="164" t="s">
        <v>94</v>
      </c>
      <c r="AH914" s="164" t="s">
        <v>69</v>
      </c>
      <c r="AI914" s="164" t="s">
        <v>83</v>
      </c>
      <c r="AJ914" s="164" t="s">
        <v>269</v>
      </c>
      <c r="AK914" s="164">
        <v>57764</v>
      </c>
      <c r="AL914" s="170">
        <v>0</v>
      </c>
      <c r="AM914" s="169">
        <f t="shared" si="32"/>
        <v>0</v>
      </c>
      <c r="AN914" s="169">
        <f t="shared" si="33"/>
        <v>0</v>
      </c>
      <c r="AO914" s="164" t="s">
        <v>69</v>
      </c>
      <c r="AP914" s="164" t="s">
        <v>69</v>
      </c>
      <c r="AQ914" s="164" t="s">
        <v>69</v>
      </c>
      <c r="AR914" s="164">
        <v>0</v>
      </c>
      <c r="AS914" s="164"/>
    </row>
    <row r="915" spans="1:45" ht="15" hidden="1" x14ac:dyDescent="0.2">
      <c r="A915" s="164" t="s">
        <v>3048</v>
      </c>
      <c r="B915" s="164">
        <v>1714</v>
      </c>
      <c r="C915" s="164" t="s">
        <v>3121</v>
      </c>
      <c r="D915" s="164">
        <v>200098</v>
      </c>
      <c r="E915" s="164" t="s">
        <v>2433</v>
      </c>
      <c r="F915" s="164">
        <v>171415</v>
      </c>
      <c r="G915" s="164" t="s">
        <v>1271</v>
      </c>
      <c r="H915" s="164" t="s">
        <v>103</v>
      </c>
      <c r="I915" s="164" t="s">
        <v>83</v>
      </c>
      <c r="J915" s="164" t="s">
        <v>61</v>
      </c>
      <c r="K915" s="164" t="s">
        <v>83</v>
      </c>
      <c r="L915" s="164">
        <v>57765</v>
      </c>
      <c r="M915" s="164" t="s">
        <v>2532</v>
      </c>
      <c r="S915" s="164">
        <v>18198</v>
      </c>
      <c r="V915" s="164">
        <v>377</v>
      </c>
      <c r="AA915" s="164">
        <v>18575</v>
      </c>
      <c r="AB915" s="164"/>
      <c r="AC915" s="164" t="s">
        <v>2533</v>
      </c>
      <c r="AD915" s="164" t="s">
        <v>2533</v>
      </c>
      <c r="AE915" s="164" t="s">
        <v>2533</v>
      </c>
      <c r="AG915" s="164" t="s">
        <v>94</v>
      </c>
      <c r="AH915" s="164" t="s">
        <v>69</v>
      </c>
      <c r="AI915" s="164" t="s">
        <v>83</v>
      </c>
      <c r="AJ915" s="164" t="s">
        <v>269</v>
      </c>
      <c r="AK915" s="164">
        <v>57765</v>
      </c>
      <c r="AL915" s="170">
        <v>0</v>
      </c>
      <c r="AM915" s="169">
        <f t="shared" si="32"/>
        <v>0</v>
      </c>
      <c r="AN915" s="169">
        <f t="shared" si="33"/>
        <v>0</v>
      </c>
      <c r="AO915" s="164" t="s">
        <v>69</v>
      </c>
      <c r="AP915" s="164" t="s">
        <v>69</v>
      </c>
      <c r="AQ915" s="164" t="s">
        <v>69</v>
      </c>
      <c r="AR915" s="164">
        <v>0</v>
      </c>
      <c r="AS915" s="164"/>
    </row>
    <row r="916" spans="1:45" ht="15" hidden="1" x14ac:dyDescent="0.2">
      <c r="A916" s="164" t="s">
        <v>3048</v>
      </c>
      <c r="B916" s="164">
        <v>1714</v>
      </c>
      <c r="C916" s="164" t="s">
        <v>3121</v>
      </c>
      <c r="D916" s="164">
        <v>200097</v>
      </c>
      <c r="E916" s="164" t="s">
        <v>2437</v>
      </c>
      <c r="F916" s="164">
        <v>171415</v>
      </c>
      <c r="G916" s="164" t="s">
        <v>1271</v>
      </c>
      <c r="H916" s="164" t="s">
        <v>103</v>
      </c>
      <c r="I916" s="164" t="s">
        <v>83</v>
      </c>
      <c r="J916" s="164" t="s">
        <v>61</v>
      </c>
      <c r="K916" s="164" t="s">
        <v>83</v>
      </c>
      <c r="L916" s="164">
        <v>57766</v>
      </c>
      <c r="M916" s="164" t="s">
        <v>2534</v>
      </c>
      <c r="S916" s="164">
        <v>15890</v>
      </c>
      <c r="V916" s="164">
        <v>1133</v>
      </c>
      <c r="AA916" s="164">
        <v>17023</v>
      </c>
      <c r="AB916" s="164"/>
      <c r="AC916" s="164" t="s">
        <v>2352</v>
      </c>
      <c r="AD916" s="164" t="s">
        <v>2352</v>
      </c>
      <c r="AE916" s="164" t="s">
        <v>2352</v>
      </c>
      <c r="AG916" s="164" t="s">
        <v>94</v>
      </c>
      <c r="AI916" s="164" t="s">
        <v>83</v>
      </c>
      <c r="AJ916" s="164" t="s">
        <v>269</v>
      </c>
      <c r="AK916" s="164">
        <v>57766</v>
      </c>
      <c r="AL916" s="170">
        <v>0</v>
      </c>
      <c r="AM916" s="169">
        <f t="shared" si="32"/>
        <v>0</v>
      </c>
      <c r="AN916" s="169">
        <f t="shared" si="33"/>
        <v>0</v>
      </c>
      <c r="AO916" s="164" t="s">
        <v>69</v>
      </c>
      <c r="AP916" s="164" t="s">
        <v>69</v>
      </c>
      <c r="AQ916" s="164" t="s">
        <v>69</v>
      </c>
      <c r="AR916" s="164">
        <v>0</v>
      </c>
      <c r="AS916" s="164"/>
    </row>
    <row r="917" spans="1:45" ht="15" hidden="1" x14ac:dyDescent="0.2">
      <c r="A917" s="164" t="s">
        <v>3048</v>
      </c>
      <c r="B917" s="164">
        <v>1714</v>
      </c>
      <c r="C917" s="164" t="s">
        <v>3121</v>
      </c>
      <c r="D917" s="164">
        <v>200067</v>
      </c>
      <c r="E917" s="164" t="s">
        <v>2440</v>
      </c>
      <c r="F917" s="164">
        <v>171415</v>
      </c>
      <c r="G917" s="164" t="s">
        <v>1271</v>
      </c>
      <c r="H917" s="164" t="s">
        <v>103</v>
      </c>
      <c r="I917" s="164" t="s">
        <v>83</v>
      </c>
      <c r="J917" s="164" t="s">
        <v>61</v>
      </c>
      <c r="K917" s="164" t="s">
        <v>83</v>
      </c>
      <c r="L917" s="164">
        <v>57767</v>
      </c>
      <c r="M917" s="164" t="s">
        <v>2535</v>
      </c>
      <c r="S917" s="164">
        <v>99147</v>
      </c>
      <c r="V917" s="164">
        <v>3774</v>
      </c>
      <c r="AA917" s="164">
        <v>102921</v>
      </c>
      <c r="AB917" s="164"/>
      <c r="AC917" s="164" t="s">
        <v>2352</v>
      </c>
      <c r="AD917" s="164" t="s">
        <v>2352</v>
      </c>
      <c r="AE917" s="164" t="s">
        <v>2352</v>
      </c>
      <c r="AG917" s="164" t="s">
        <v>94</v>
      </c>
      <c r="AH917" s="164" t="s">
        <v>69</v>
      </c>
      <c r="AI917" s="164" t="s">
        <v>83</v>
      </c>
      <c r="AJ917" s="164" t="s">
        <v>269</v>
      </c>
      <c r="AK917" s="164">
        <v>57767</v>
      </c>
      <c r="AL917" s="170">
        <v>0</v>
      </c>
      <c r="AM917" s="169">
        <f t="shared" si="32"/>
        <v>0</v>
      </c>
      <c r="AN917" s="169">
        <f t="shared" si="33"/>
        <v>0</v>
      </c>
      <c r="AO917" s="164" t="s">
        <v>69</v>
      </c>
      <c r="AP917" s="164" t="s">
        <v>69</v>
      </c>
      <c r="AQ917" s="164" t="s">
        <v>69</v>
      </c>
      <c r="AR917" s="164">
        <v>0</v>
      </c>
      <c r="AS917" s="164"/>
    </row>
    <row r="918" spans="1:45" ht="15" hidden="1" x14ac:dyDescent="0.2">
      <c r="A918" s="164" t="s">
        <v>3048</v>
      </c>
      <c r="B918" s="164">
        <v>1714</v>
      </c>
      <c r="C918" s="164" t="s">
        <v>3121</v>
      </c>
      <c r="D918" s="164">
        <v>200076</v>
      </c>
      <c r="E918" s="164" t="s">
        <v>2444</v>
      </c>
      <c r="F918" s="164">
        <v>171415</v>
      </c>
      <c r="G918" s="164" t="s">
        <v>1271</v>
      </c>
      <c r="H918" s="164" t="s">
        <v>103</v>
      </c>
      <c r="I918" s="164" t="s">
        <v>83</v>
      </c>
      <c r="J918" s="164" t="s">
        <v>61</v>
      </c>
      <c r="K918" s="164" t="s">
        <v>83</v>
      </c>
      <c r="L918" s="164">
        <v>57768</v>
      </c>
      <c r="M918" s="164" t="s">
        <v>2536</v>
      </c>
      <c r="R918" s="164">
        <v>2500</v>
      </c>
      <c r="S918" s="164">
        <v>102000</v>
      </c>
      <c r="V918" s="164">
        <v>1133</v>
      </c>
      <c r="AA918" s="164">
        <v>105633</v>
      </c>
      <c r="AB918" s="164"/>
      <c r="AC918" s="164" t="s">
        <v>2352</v>
      </c>
      <c r="AD918" s="164" t="s">
        <v>2352</v>
      </c>
      <c r="AE918" s="164" t="s">
        <v>2352</v>
      </c>
      <c r="AG918" s="164" t="s">
        <v>94</v>
      </c>
      <c r="AH918" s="164" t="s">
        <v>69</v>
      </c>
      <c r="AI918" s="164" t="s">
        <v>83</v>
      </c>
      <c r="AJ918" s="164" t="s">
        <v>269</v>
      </c>
      <c r="AK918" s="164">
        <v>57768</v>
      </c>
      <c r="AL918" s="170">
        <v>0</v>
      </c>
      <c r="AM918" s="169">
        <f t="shared" si="32"/>
        <v>0</v>
      </c>
      <c r="AN918" s="169">
        <f t="shared" si="33"/>
        <v>0</v>
      </c>
      <c r="AO918" s="164" t="s">
        <v>69</v>
      </c>
      <c r="AP918" s="164" t="s">
        <v>69</v>
      </c>
      <c r="AQ918" s="164" t="s">
        <v>69</v>
      </c>
      <c r="AR918" s="164">
        <v>0</v>
      </c>
      <c r="AS918" s="164"/>
    </row>
    <row r="919" spans="1:45" ht="15" hidden="1" x14ac:dyDescent="0.2">
      <c r="A919" s="164" t="s">
        <v>3048</v>
      </c>
      <c r="B919" s="164">
        <v>1714</v>
      </c>
      <c r="C919" s="164" t="s">
        <v>3121</v>
      </c>
      <c r="D919" s="164">
        <v>200030</v>
      </c>
      <c r="E919" s="164" t="s">
        <v>2447</v>
      </c>
      <c r="F919" s="164">
        <v>171415</v>
      </c>
      <c r="G919" s="164" t="s">
        <v>1271</v>
      </c>
      <c r="H919" s="164" t="s">
        <v>103</v>
      </c>
      <c r="I919" s="164" t="s">
        <v>83</v>
      </c>
      <c r="J919" s="164" t="s">
        <v>61</v>
      </c>
      <c r="K919" s="164" t="s">
        <v>83</v>
      </c>
      <c r="L919" s="164">
        <v>57769</v>
      </c>
      <c r="M919" s="164" t="s">
        <v>2537</v>
      </c>
      <c r="R919" s="164">
        <v>15000</v>
      </c>
      <c r="S919" s="164">
        <v>113819</v>
      </c>
      <c r="V919" s="164">
        <v>7551</v>
      </c>
      <c r="AA919" s="164">
        <v>136370</v>
      </c>
      <c r="AB919" s="164"/>
      <c r="AC919" s="164" t="s">
        <v>2352</v>
      </c>
      <c r="AD919" s="164" t="s">
        <v>2352</v>
      </c>
      <c r="AE919" s="164" t="s">
        <v>2352</v>
      </c>
      <c r="AG919" s="164" t="s">
        <v>94</v>
      </c>
      <c r="AH919" s="164" t="s">
        <v>69</v>
      </c>
      <c r="AI919" s="164" t="s">
        <v>83</v>
      </c>
      <c r="AJ919" s="164" t="s">
        <v>269</v>
      </c>
      <c r="AK919" s="164">
        <v>57769</v>
      </c>
      <c r="AL919" s="170">
        <v>0</v>
      </c>
      <c r="AM919" s="169">
        <f t="shared" si="32"/>
        <v>0</v>
      </c>
      <c r="AN919" s="169">
        <f t="shared" si="33"/>
        <v>0</v>
      </c>
      <c r="AO919" s="164" t="s">
        <v>69</v>
      </c>
      <c r="AP919" s="164" t="s">
        <v>69</v>
      </c>
      <c r="AQ919" s="164" t="s">
        <v>69</v>
      </c>
      <c r="AR919" s="164">
        <v>0</v>
      </c>
      <c r="AS919" s="164"/>
    </row>
    <row r="920" spans="1:45" ht="15" hidden="1" x14ac:dyDescent="0.2">
      <c r="A920" s="164" t="s">
        <v>3048</v>
      </c>
      <c r="B920" s="164">
        <v>1714</v>
      </c>
      <c r="C920" s="164" t="s">
        <v>3121</v>
      </c>
      <c r="D920" s="164">
        <v>200074</v>
      </c>
      <c r="E920" s="164" t="s">
        <v>2473</v>
      </c>
      <c r="F920" s="164">
        <v>171415</v>
      </c>
      <c r="G920" s="164" t="s">
        <v>1271</v>
      </c>
      <c r="H920" s="164" t="s">
        <v>103</v>
      </c>
      <c r="I920" s="164" t="s">
        <v>83</v>
      </c>
      <c r="J920" s="164" t="s">
        <v>61</v>
      </c>
      <c r="K920" s="164" t="s">
        <v>83</v>
      </c>
      <c r="L920" s="164">
        <v>57770</v>
      </c>
      <c r="M920" s="164" t="s">
        <v>2538</v>
      </c>
      <c r="S920" s="164">
        <v>77670</v>
      </c>
      <c r="V920" s="164">
        <v>4908</v>
      </c>
      <c r="AA920" s="164">
        <v>82578</v>
      </c>
      <c r="AB920" s="164"/>
      <c r="AC920" s="164" t="s">
        <v>2352</v>
      </c>
      <c r="AD920" s="164" t="s">
        <v>2352</v>
      </c>
      <c r="AE920" s="164" t="s">
        <v>2352</v>
      </c>
      <c r="AG920" s="164" t="s">
        <v>94</v>
      </c>
      <c r="AH920" s="164" t="s">
        <v>69</v>
      </c>
      <c r="AI920" s="164" t="s">
        <v>83</v>
      </c>
      <c r="AJ920" s="164" t="s">
        <v>269</v>
      </c>
      <c r="AK920" s="164">
        <v>57770</v>
      </c>
      <c r="AL920" s="170">
        <v>0</v>
      </c>
      <c r="AM920" s="169">
        <f t="shared" si="32"/>
        <v>0</v>
      </c>
      <c r="AN920" s="169">
        <f t="shared" si="33"/>
        <v>0</v>
      </c>
      <c r="AO920" s="164" t="s">
        <v>69</v>
      </c>
      <c r="AP920" s="164" t="s">
        <v>69</v>
      </c>
      <c r="AQ920" s="164" t="s">
        <v>69</v>
      </c>
      <c r="AR920" s="164">
        <v>0</v>
      </c>
      <c r="AS920" s="164"/>
    </row>
    <row r="921" spans="1:45" ht="15" hidden="1" x14ac:dyDescent="0.2">
      <c r="A921" s="164" t="s">
        <v>3048</v>
      </c>
      <c r="B921" s="164">
        <v>1714</v>
      </c>
      <c r="C921" s="164" t="s">
        <v>3121</v>
      </c>
      <c r="D921" s="164">
        <v>200093</v>
      </c>
      <c r="E921" s="164" t="s">
        <v>2476</v>
      </c>
      <c r="F921" s="164">
        <v>171415</v>
      </c>
      <c r="G921" s="164" t="s">
        <v>1271</v>
      </c>
      <c r="H921" s="164" t="s">
        <v>103</v>
      </c>
      <c r="I921" s="164" t="s">
        <v>83</v>
      </c>
      <c r="J921" s="164" t="s">
        <v>61</v>
      </c>
      <c r="K921" s="164" t="s">
        <v>83</v>
      </c>
      <c r="L921" s="164">
        <v>57771</v>
      </c>
      <c r="M921" s="164" t="s">
        <v>2539</v>
      </c>
      <c r="R921" s="164">
        <v>250</v>
      </c>
      <c r="S921" s="164">
        <v>13556</v>
      </c>
      <c r="V921" s="164">
        <v>755</v>
      </c>
      <c r="AA921" s="164">
        <v>14561</v>
      </c>
      <c r="AB921" s="164"/>
      <c r="AC921" s="164" t="s">
        <v>2352</v>
      </c>
      <c r="AD921" s="164" t="s">
        <v>2352</v>
      </c>
      <c r="AE921" s="164" t="s">
        <v>2352</v>
      </c>
      <c r="AG921" s="164" t="s">
        <v>94</v>
      </c>
      <c r="AH921" s="164" t="s">
        <v>69</v>
      </c>
      <c r="AI921" s="164" t="s">
        <v>83</v>
      </c>
      <c r="AJ921" s="164" t="s">
        <v>269</v>
      </c>
      <c r="AK921" s="164">
        <v>57771</v>
      </c>
      <c r="AL921" s="170">
        <v>0</v>
      </c>
      <c r="AM921" s="169">
        <f t="shared" si="32"/>
        <v>0</v>
      </c>
      <c r="AN921" s="169">
        <f t="shared" si="33"/>
        <v>0</v>
      </c>
      <c r="AO921" s="164" t="s">
        <v>69</v>
      </c>
      <c r="AP921" s="164" t="s">
        <v>69</v>
      </c>
      <c r="AQ921" s="164" t="s">
        <v>69</v>
      </c>
      <c r="AR921" s="164">
        <v>0</v>
      </c>
      <c r="AS921" s="164"/>
    </row>
    <row r="922" spans="1:45" ht="15" hidden="1" x14ac:dyDescent="0.2">
      <c r="A922" s="164" t="s">
        <v>3048</v>
      </c>
      <c r="B922" s="164">
        <v>1714</v>
      </c>
      <c r="C922" s="164" t="s">
        <v>3121</v>
      </c>
      <c r="D922" s="164">
        <v>200057</v>
      </c>
      <c r="E922" s="164" t="s">
        <v>2480</v>
      </c>
      <c r="F922" s="164">
        <v>171415</v>
      </c>
      <c r="G922" s="164" t="s">
        <v>1271</v>
      </c>
      <c r="H922" s="164" t="s">
        <v>103</v>
      </c>
      <c r="I922" s="164" t="s">
        <v>83</v>
      </c>
      <c r="J922" s="164" t="s">
        <v>61</v>
      </c>
      <c r="K922" s="164" t="s">
        <v>83</v>
      </c>
      <c r="L922" s="164">
        <v>57772</v>
      </c>
      <c r="M922" s="164" t="s">
        <v>2540</v>
      </c>
      <c r="R922" s="164">
        <v>4000</v>
      </c>
      <c r="S922" s="164">
        <v>-2634</v>
      </c>
      <c r="V922" s="164">
        <v>755</v>
      </c>
      <c r="AA922" s="164">
        <v>2121</v>
      </c>
      <c r="AB922" s="164"/>
      <c r="AC922" s="164" t="s">
        <v>2352</v>
      </c>
      <c r="AD922" s="164" t="s">
        <v>2352</v>
      </c>
      <c r="AE922" s="164" t="s">
        <v>2352</v>
      </c>
      <c r="AG922" s="164" t="s">
        <v>94</v>
      </c>
      <c r="AH922" s="164" t="s">
        <v>69</v>
      </c>
      <c r="AI922" s="164" t="s">
        <v>83</v>
      </c>
      <c r="AJ922" s="164" t="s">
        <v>269</v>
      </c>
      <c r="AK922" s="164">
        <v>57772</v>
      </c>
      <c r="AL922" s="170">
        <v>0</v>
      </c>
      <c r="AM922" s="169">
        <f t="shared" si="32"/>
        <v>0</v>
      </c>
      <c r="AN922" s="169">
        <f t="shared" si="33"/>
        <v>0</v>
      </c>
      <c r="AO922" s="164" t="s">
        <v>69</v>
      </c>
      <c r="AP922" s="164" t="s">
        <v>69</v>
      </c>
      <c r="AQ922" s="164" t="s">
        <v>69</v>
      </c>
      <c r="AR922" s="164">
        <v>0</v>
      </c>
      <c r="AS922" s="164"/>
    </row>
    <row r="923" spans="1:45" ht="15" hidden="1" x14ac:dyDescent="0.2">
      <c r="A923" s="164" t="s">
        <v>3048</v>
      </c>
      <c r="B923" s="164">
        <v>1714</v>
      </c>
      <c r="C923" s="164" t="s">
        <v>3121</v>
      </c>
      <c r="D923" s="164">
        <v>200066</v>
      </c>
      <c r="E923" s="164" t="s">
        <v>2485</v>
      </c>
      <c r="F923" s="164">
        <v>171415</v>
      </c>
      <c r="G923" s="164" t="s">
        <v>1271</v>
      </c>
      <c r="H923" s="164" t="s">
        <v>103</v>
      </c>
      <c r="I923" s="164" t="s">
        <v>83</v>
      </c>
      <c r="J923" s="164" t="s">
        <v>61</v>
      </c>
      <c r="K923" s="164" t="s">
        <v>83</v>
      </c>
      <c r="L923" s="164">
        <v>57773</v>
      </c>
      <c r="M923" s="164" t="s">
        <v>2541</v>
      </c>
      <c r="S923" s="164">
        <v>8405</v>
      </c>
      <c r="V923" s="164">
        <v>377</v>
      </c>
      <c r="AA923" s="164">
        <v>8782</v>
      </c>
      <c r="AB923" s="164"/>
      <c r="AC923" s="164" t="s">
        <v>2352</v>
      </c>
      <c r="AD923" s="164" t="s">
        <v>2352</v>
      </c>
      <c r="AE923" s="164" t="s">
        <v>2352</v>
      </c>
      <c r="AG923" s="164" t="s">
        <v>94</v>
      </c>
      <c r="AH923" s="164" t="s">
        <v>69</v>
      </c>
      <c r="AI923" s="164" t="s">
        <v>83</v>
      </c>
      <c r="AJ923" s="164" t="s">
        <v>269</v>
      </c>
      <c r="AK923" s="164">
        <v>57773</v>
      </c>
      <c r="AL923" s="170">
        <v>0</v>
      </c>
      <c r="AM923" s="169">
        <f t="shared" si="32"/>
        <v>0</v>
      </c>
      <c r="AN923" s="169">
        <f t="shared" si="33"/>
        <v>0</v>
      </c>
      <c r="AO923" s="164" t="s">
        <v>69</v>
      </c>
      <c r="AP923" s="164" t="s">
        <v>69</v>
      </c>
      <c r="AQ923" s="164" t="s">
        <v>69</v>
      </c>
      <c r="AR923" s="164">
        <v>0</v>
      </c>
      <c r="AS923" s="164"/>
    </row>
    <row r="924" spans="1:45" ht="15" hidden="1" x14ac:dyDescent="0.2">
      <c r="A924" s="164" t="s">
        <v>3048</v>
      </c>
      <c r="B924" s="164">
        <v>1714</v>
      </c>
      <c r="C924" s="164" t="s">
        <v>3121</v>
      </c>
      <c r="D924" s="164">
        <v>100000</v>
      </c>
      <c r="E924" s="164" t="s">
        <v>57</v>
      </c>
      <c r="F924" s="164">
        <v>171422</v>
      </c>
      <c r="G924" s="164" t="s">
        <v>2542</v>
      </c>
      <c r="H924" s="164" t="s">
        <v>422</v>
      </c>
      <c r="I924" s="164" t="s">
        <v>60</v>
      </c>
      <c r="J924" s="164" t="s">
        <v>61</v>
      </c>
      <c r="K924" s="164" t="s">
        <v>83</v>
      </c>
      <c r="L924" s="164">
        <v>57774</v>
      </c>
      <c r="M924" s="164" t="s">
        <v>2543</v>
      </c>
      <c r="N924" s="164">
        <v>1</v>
      </c>
      <c r="O924" s="164">
        <v>147212</v>
      </c>
      <c r="P924" s="164">
        <v>28776</v>
      </c>
      <c r="Q924" s="164">
        <v>11575</v>
      </c>
      <c r="R924" s="164">
        <v>4550</v>
      </c>
      <c r="AA924" s="164">
        <v>192113</v>
      </c>
      <c r="AB924" s="164"/>
      <c r="AC924" s="164" t="s">
        <v>2544</v>
      </c>
      <c r="AD924" s="164" t="s">
        <v>2545</v>
      </c>
      <c r="AE924" s="164" t="s">
        <v>2546</v>
      </c>
      <c r="AG924" s="164" t="s">
        <v>67</v>
      </c>
      <c r="AH924" s="164" t="s">
        <v>2547</v>
      </c>
      <c r="AI924" s="164" t="s">
        <v>70</v>
      </c>
      <c r="AJ924" s="164" t="s">
        <v>269</v>
      </c>
      <c r="AK924" s="164">
        <v>57774</v>
      </c>
      <c r="AL924" s="170">
        <v>1</v>
      </c>
      <c r="AM924" s="169">
        <f t="shared" si="32"/>
        <v>192113</v>
      </c>
      <c r="AN924" s="169">
        <f t="shared" si="33"/>
        <v>0</v>
      </c>
      <c r="AO924" s="164" t="s">
        <v>79</v>
      </c>
      <c r="AP924" s="164" t="s">
        <v>1255</v>
      </c>
      <c r="AQ924" s="164" t="s">
        <v>81</v>
      </c>
      <c r="AR924" s="164">
        <v>0</v>
      </c>
      <c r="AS924" s="164"/>
    </row>
    <row r="925" spans="1:45" ht="15" hidden="1" x14ac:dyDescent="0.2">
      <c r="A925" s="164" t="s">
        <v>3063</v>
      </c>
      <c r="B925" s="164">
        <v>9912</v>
      </c>
      <c r="C925" s="164" t="s">
        <v>102</v>
      </c>
      <c r="D925" s="164">
        <v>100000</v>
      </c>
      <c r="E925" s="164" t="s">
        <v>57</v>
      </c>
      <c r="F925" s="164">
        <v>9912</v>
      </c>
      <c r="G925" s="164" t="s">
        <v>102</v>
      </c>
      <c r="H925" s="164" t="s">
        <v>83</v>
      </c>
      <c r="I925" s="164" t="s">
        <v>83</v>
      </c>
      <c r="J925" s="164" t="s">
        <v>61</v>
      </c>
      <c r="K925" s="164" t="s">
        <v>83</v>
      </c>
      <c r="L925" s="164">
        <v>57775</v>
      </c>
      <c r="M925" s="164" t="s">
        <v>2548</v>
      </c>
      <c r="S925" s="164">
        <v>100000</v>
      </c>
      <c r="AA925" s="164">
        <v>100000</v>
      </c>
      <c r="AB925" s="164"/>
      <c r="AC925" s="164" t="s">
        <v>2549</v>
      </c>
      <c r="AD925" s="164" t="s">
        <v>2550</v>
      </c>
      <c r="AE925" s="164" t="s">
        <v>2551</v>
      </c>
      <c r="AG925" s="164" t="s">
        <v>94</v>
      </c>
      <c r="AH925" s="164" t="s">
        <v>1475</v>
      </c>
      <c r="AI925" s="164" t="s">
        <v>133</v>
      </c>
      <c r="AJ925" s="164" t="s">
        <v>269</v>
      </c>
      <c r="AK925" s="164">
        <v>57775</v>
      </c>
      <c r="AL925" s="170">
        <v>0.1</v>
      </c>
      <c r="AM925" s="169">
        <f t="shared" si="32"/>
        <v>10000</v>
      </c>
      <c r="AN925" s="169">
        <f t="shared" si="33"/>
        <v>0</v>
      </c>
      <c r="AO925" s="164" t="s">
        <v>79</v>
      </c>
      <c r="AP925" s="164">
        <v>0</v>
      </c>
      <c r="AQ925" s="164" t="s">
        <v>156</v>
      </c>
      <c r="AR925" s="164">
        <v>0</v>
      </c>
      <c r="AS925" s="164"/>
    </row>
    <row r="926" spans="1:45" ht="15" hidden="1" x14ac:dyDescent="0.2">
      <c r="A926" s="164" t="s">
        <v>3048</v>
      </c>
      <c r="B926" s="164">
        <v>1714</v>
      </c>
      <c r="C926" s="164" t="s">
        <v>3121</v>
      </c>
      <c r="D926" s="164">
        <v>200303</v>
      </c>
      <c r="E926" s="164" t="s">
        <v>2552</v>
      </c>
      <c r="F926" s="164">
        <v>171420</v>
      </c>
      <c r="G926" s="164" t="s">
        <v>2553</v>
      </c>
      <c r="H926" s="164" t="s">
        <v>103</v>
      </c>
      <c r="I926" s="164" t="s">
        <v>83</v>
      </c>
      <c r="J926" s="164" t="s">
        <v>89</v>
      </c>
      <c r="K926" s="164" t="s">
        <v>83</v>
      </c>
      <c r="L926" s="164">
        <v>57776</v>
      </c>
      <c r="M926" s="164" t="s">
        <v>2554</v>
      </c>
      <c r="AB926" s="167">
        <v>110000</v>
      </c>
      <c r="AC926" s="164" t="s">
        <v>2555</v>
      </c>
      <c r="AD926" s="164" t="s">
        <v>2556</v>
      </c>
      <c r="AE926" s="164" t="s">
        <v>2557</v>
      </c>
      <c r="AG926" s="164" t="s">
        <v>94</v>
      </c>
      <c r="AI926" s="164" t="s">
        <v>83</v>
      </c>
      <c r="AJ926" s="164" t="s">
        <v>269</v>
      </c>
      <c r="AK926" s="164">
        <v>57776</v>
      </c>
      <c r="AL926" s="170">
        <v>0</v>
      </c>
      <c r="AM926" s="169">
        <f t="shared" si="32"/>
        <v>0</v>
      </c>
      <c r="AN926" s="169">
        <f t="shared" si="33"/>
        <v>0</v>
      </c>
      <c r="AO926" s="164">
        <v>0</v>
      </c>
      <c r="AP926" s="164">
        <v>0</v>
      </c>
      <c r="AQ926" s="164">
        <v>0</v>
      </c>
      <c r="AR926" s="164">
        <v>0</v>
      </c>
      <c r="AS926" s="164"/>
    </row>
    <row r="927" spans="1:45" ht="15" hidden="1" x14ac:dyDescent="0.2">
      <c r="A927" s="164" t="s">
        <v>232</v>
      </c>
      <c r="B927" s="164">
        <v>1913</v>
      </c>
      <c r="C927" s="164" t="s">
        <v>399</v>
      </c>
      <c r="D927" s="164">
        <v>200227</v>
      </c>
      <c r="E927" s="164" t="s">
        <v>398</v>
      </c>
      <c r="F927" s="164">
        <v>1913</v>
      </c>
      <c r="G927" s="164" t="s">
        <v>399</v>
      </c>
      <c r="H927" s="164" t="s">
        <v>83</v>
      </c>
      <c r="I927" s="164" t="s">
        <v>83</v>
      </c>
      <c r="J927" s="164" t="s">
        <v>61</v>
      </c>
      <c r="K927" s="164" t="s">
        <v>83</v>
      </c>
      <c r="L927" s="164">
        <v>57777</v>
      </c>
      <c r="M927" s="164" t="s">
        <v>2558</v>
      </c>
      <c r="Y927" s="164">
        <v>1000000</v>
      </c>
      <c r="AA927" s="164">
        <v>1000000</v>
      </c>
      <c r="AB927" s="164"/>
      <c r="AC927" s="164" t="s">
        <v>2559</v>
      </c>
      <c r="AD927" s="164" t="s">
        <v>2560</v>
      </c>
      <c r="AE927" s="164" t="s">
        <v>2559</v>
      </c>
      <c r="AG927" s="164" t="s">
        <v>94</v>
      </c>
      <c r="AI927" s="164" t="s">
        <v>83</v>
      </c>
      <c r="AJ927" s="164" t="s">
        <v>269</v>
      </c>
      <c r="AK927" s="164">
        <v>57777</v>
      </c>
      <c r="AL927" s="170">
        <v>0</v>
      </c>
      <c r="AM927" s="169">
        <f t="shared" si="32"/>
        <v>0</v>
      </c>
      <c r="AN927" s="169">
        <f t="shared" si="33"/>
        <v>0</v>
      </c>
      <c r="AO927" s="164" t="s">
        <v>69</v>
      </c>
      <c r="AP927" s="164" t="s">
        <v>69</v>
      </c>
      <c r="AQ927" s="164" t="s">
        <v>69</v>
      </c>
      <c r="AR927" s="164">
        <v>0</v>
      </c>
      <c r="AS927" s="164"/>
    </row>
    <row r="928" spans="1:45" ht="15" hidden="1" x14ac:dyDescent="0.2">
      <c r="A928" s="164" t="s">
        <v>3063</v>
      </c>
      <c r="B928" s="164">
        <v>1314</v>
      </c>
      <c r="C928" s="164" t="s">
        <v>261</v>
      </c>
      <c r="D928" s="164">
        <v>200308</v>
      </c>
      <c r="E928" s="164" t="s">
        <v>1206</v>
      </c>
      <c r="F928" s="164">
        <v>1314</v>
      </c>
      <c r="G928" s="164" t="s">
        <v>261</v>
      </c>
      <c r="H928" s="164" t="s">
        <v>83</v>
      </c>
      <c r="I928" s="164" t="s">
        <v>83</v>
      </c>
      <c r="J928" s="164" t="s">
        <v>134</v>
      </c>
      <c r="K928" s="164" t="s">
        <v>83</v>
      </c>
      <c r="L928" s="164">
        <v>57778</v>
      </c>
      <c r="M928" s="164" t="s">
        <v>2561</v>
      </c>
      <c r="AB928" s="167">
        <v>-552380</v>
      </c>
      <c r="AC928" s="164" t="s">
        <v>1246</v>
      </c>
      <c r="AD928" s="164" t="s">
        <v>1204</v>
      </c>
      <c r="AE928" s="164" t="s">
        <v>2562</v>
      </c>
      <c r="AG928" s="164" t="s">
        <v>94</v>
      </c>
      <c r="AH928" s="164" t="s">
        <v>69</v>
      </c>
      <c r="AI928" s="164" t="s">
        <v>83</v>
      </c>
      <c r="AJ928" s="164" t="s">
        <v>269</v>
      </c>
      <c r="AK928" s="164">
        <v>57778</v>
      </c>
      <c r="AL928" s="170">
        <v>0</v>
      </c>
      <c r="AM928" s="169">
        <f t="shared" si="32"/>
        <v>0</v>
      </c>
      <c r="AN928" s="169">
        <f t="shared" si="33"/>
        <v>0</v>
      </c>
      <c r="AO928" s="164">
        <v>0</v>
      </c>
      <c r="AP928" s="164">
        <v>0</v>
      </c>
      <c r="AQ928" s="164">
        <v>0</v>
      </c>
      <c r="AR928" s="164">
        <v>0</v>
      </c>
      <c r="AS928" s="164"/>
    </row>
    <row r="929" spans="1:45" ht="15" hidden="1" x14ac:dyDescent="0.2">
      <c r="A929" s="164" t="s">
        <v>3063</v>
      </c>
      <c r="B929" s="164">
        <v>1314</v>
      </c>
      <c r="C929" s="164" t="s">
        <v>261</v>
      </c>
      <c r="D929" s="164">
        <v>200448</v>
      </c>
      <c r="E929" s="164" t="s">
        <v>1144</v>
      </c>
      <c r="F929" s="164">
        <v>1314</v>
      </c>
      <c r="G929" s="164" t="s">
        <v>261</v>
      </c>
      <c r="H929" s="164" t="s">
        <v>83</v>
      </c>
      <c r="I929" s="164" t="s">
        <v>83</v>
      </c>
      <c r="J929" s="164" t="s">
        <v>134</v>
      </c>
      <c r="K929" s="164" t="s">
        <v>83</v>
      </c>
      <c r="L929" s="164">
        <v>57779</v>
      </c>
      <c r="M929" s="164" t="s">
        <v>2563</v>
      </c>
      <c r="AB929" s="167">
        <v>-214000</v>
      </c>
      <c r="AC929" s="164" t="s">
        <v>1203</v>
      </c>
      <c r="AD929" s="164" t="s">
        <v>1204</v>
      </c>
      <c r="AE929" s="164" t="s">
        <v>2564</v>
      </c>
      <c r="AG929" s="164" t="s">
        <v>94</v>
      </c>
      <c r="AH929" s="164" t="s">
        <v>69</v>
      </c>
      <c r="AI929" s="164" t="s">
        <v>83</v>
      </c>
      <c r="AJ929" s="164" t="s">
        <v>269</v>
      </c>
      <c r="AK929" s="164">
        <v>57779</v>
      </c>
      <c r="AL929" s="170">
        <v>0</v>
      </c>
      <c r="AM929" s="169">
        <f t="shared" si="32"/>
        <v>0</v>
      </c>
      <c r="AN929" s="169">
        <f t="shared" si="33"/>
        <v>0</v>
      </c>
      <c r="AO929" s="164">
        <v>0</v>
      </c>
      <c r="AP929" s="164">
        <v>0</v>
      </c>
      <c r="AQ929" s="164">
        <v>0</v>
      </c>
      <c r="AR929" s="164">
        <v>0</v>
      </c>
      <c r="AS929" s="164"/>
    </row>
    <row r="930" spans="1:45" ht="15" hidden="1" x14ac:dyDescent="0.2">
      <c r="A930" s="164" t="s">
        <v>3063</v>
      </c>
      <c r="B930" s="164">
        <v>1314</v>
      </c>
      <c r="C930" s="164" t="s">
        <v>3673</v>
      </c>
      <c r="D930" s="164">
        <v>200611</v>
      </c>
      <c r="E930" s="164" t="s">
        <v>1160</v>
      </c>
      <c r="F930" s="164">
        <v>1314</v>
      </c>
      <c r="G930" s="164" t="s">
        <v>261</v>
      </c>
      <c r="H930" s="164" t="s">
        <v>83</v>
      </c>
      <c r="I930" s="164" t="s">
        <v>83</v>
      </c>
      <c r="J930" s="164" t="s">
        <v>89</v>
      </c>
      <c r="K930" s="164" t="s">
        <v>83</v>
      </c>
      <c r="L930" s="164">
        <v>57780</v>
      </c>
      <c r="M930" s="164" t="s">
        <v>2565</v>
      </c>
      <c r="AB930" s="167">
        <v>1732208</v>
      </c>
      <c r="AC930" s="164" t="s">
        <v>1177</v>
      </c>
      <c r="AD930" s="164" t="s">
        <v>3683</v>
      </c>
      <c r="AE930" s="164" t="s">
        <v>2566</v>
      </c>
      <c r="AG930" s="164" t="s">
        <v>94</v>
      </c>
      <c r="AH930" s="164" t="s">
        <v>69</v>
      </c>
      <c r="AI930" s="164" t="s">
        <v>83</v>
      </c>
      <c r="AJ930" s="164" t="s">
        <v>269</v>
      </c>
      <c r="AK930" s="164">
        <v>57780</v>
      </c>
      <c r="AL930" s="170">
        <v>0</v>
      </c>
      <c r="AM930" s="169">
        <f t="shared" si="32"/>
        <v>0</v>
      </c>
      <c r="AN930" s="169">
        <f t="shared" si="33"/>
        <v>0</v>
      </c>
      <c r="AO930" s="164">
        <v>0</v>
      </c>
      <c r="AP930" s="164">
        <v>0</v>
      </c>
      <c r="AQ930" s="164">
        <v>0</v>
      </c>
      <c r="AR930" s="164">
        <v>0</v>
      </c>
      <c r="AS930" s="164"/>
    </row>
    <row r="931" spans="1:45" ht="15" hidden="1" x14ac:dyDescent="0.2">
      <c r="A931" s="164" t="s">
        <v>232</v>
      </c>
      <c r="B931" s="164">
        <v>1914</v>
      </c>
      <c r="C931" s="164" t="s">
        <v>318</v>
      </c>
      <c r="D931" s="164">
        <v>100000</v>
      </c>
      <c r="E931" s="164" t="s">
        <v>57</v>
      </c>
      <c r="F931" s="164">
        <v>1914</v>
      </c>
      <c r="G931" s="164" t="s">
        <v>318</v>
      </c>
      <c r="H931" s="164" t="s">
        <v>83</v>
      </c>
      <c r="I931" s="164" t="s">
        <v>83</v>
      </c>
      <c r="J931" s="164" t="s">
        <v>61</v>
      </c>
      <c r="K931" s="164" t="s">
        <v>83</v>
      </c>
      <c r="L931" s="164">
        <v>57781</v>
      </c>
      <c r="M931" s="164" t="s">
        <v>2567</v>
      </c>
      <c r="O931" s="164">
        <v>1650747</v>
      </c>
      <c r="AA931" s="164">
        <v>1650747</v>
      </c>
      <c r="AB931" s="164"/>
      <c r="AC931" s="164"/>
      <c r="AD931" s="164" t="s">
        <v>2568</v>
      </c>
      <c r="AE931" s="164" t="s">
        <v>2569</v>
      </c>
      <c r="AI931" s="164" t="s">
        <v>83</v>
      </c>
      <c r="AJ931" s="164" t="s">
        <v>269</v>
      </c>
      <c r="AK931" s="164">
        <v>57781</v>
      </c>
      <c r="AL931" s="170">
        <v>0</v>
      </c>
      <c r="AM931" s="169">
        <f t="shared" si="32"/>
        <v>0</v>
      </c>
      <c r="AN931" s="169">
        <f t="shared" si="33"/>
        <v>0</v>
      </c>
      <c r="AO931" s="164" t="s">
        <v>69</v>
      </c>
      <c r="AP931" s="164" t="s">
        <v>69</v>
      </c>
      <c r="AQ931" s="164" t="s">
        <v>69</v>
      </c>
      <c r="AR931" s="164">
        <v>0</v>
      </c>
      <c r="AS931" s="164"/>
    </row>
    <row r="932" spans="1:45" ht="15" hidden="1" x14ac:dyDescent="0.2">
      <c r="A932" s="164" t="s">
        <v>232</v>
      </c>
      <c r="B932" s="164">
        <v>1912</v>
      </c>
      <c r="C932" s="164" t="s">
        <v>471</v>
      </c>
      <c r="D932" s="164">
        <v>100000</v>
      </c>
      <c r="E932" s="164" t="s">
        <v>57</v>
      </c>
      <c r="F932" s="164">
        <v>1912</v>
      </c>
      <c r="G932" s="164" t="s">
        <v>471</v>
      </c>
      <c r="H932" s="164" t="s">
        <v>83</v>
      </c>
      <c r="I932" s="164" t="s">
        <v>83</v>
      </c>
      <c r="J932" s="164" t="s">
        <v>61</v>
      </c>
      <c r="K932" s="164" t="s">
        <v>83</v>
      </c>
      <c r="L932" s="164">
        <v>57782</v>
      </c>
      <c r="M932" s="164" t="s">
        <v>2570</v>
      </c>
      <c r="O932" s="164">
        <v>2194510</v>
      </c>
      <c r="AA932" s="164">
        <v>2194510</v>
      </c>
      <c r="AB932" s="164"/>
      <c r="AC932" s="164"/>
      <c r="AD932" s="164" t="s">
        <v>2571</v>
      </c>
      <c r="AI932" s="164" t="s">
        <v>83</v>
      </c>
      <c r="AJ932" s="164" t="s">
        <v>269</v>
      </c>
      <c r="AK932" s="164">
        <v>57782</v>
      </c>
      <c r="AL932" s="170">
        <v>0</v>
      </c>
      <c r="AM932" s="169">
        <f t="shared" si="32"/>
        <v>0</v>
      </c>
      <c r="AN932" s="169">
        <f t="shared" si="33"/>
        <v>0</v>
      </c>
      <c r="AO932" s="164" t="s">
        <v>69</v>
      </c>
      <c r="AP932" s="164" t="s">
        <v>69</v>
      </c>
      <c r="AQ932" s="164" t="s">
        <v>69</v>
      </c>
      <c r="AR932" s="164">
        <v>0</v>
      </c>
      <c r="AS932" s="164"/>
    </row>
    <row r="933" spans="1:45" ht="15" hidden="1" x14ac:dyDescent="0.2">
      <c r="A933" s="164" t="s">
        <v>232</v>
      </c>
      <c r="B933" s="164">
        <v>1913</v>
      </c>
      <c r="C933" s="164" t="s">
        <v>399</v>
      </c>
      <c r="D933" s="164">
        <v>200227</v>
      </c>
      <c r="E933" s="164" t="s">
        <v>398</v>
      </c>
      <c r="F933" s="164">
        <v>1913</v>
      </c>
      <c r="G933" s="164" t="s">
        <v>399</v>
      </c>
      <c r="H933" s="164" t="s">
        <v>72</v>
      </c>
      <c r="I933" s="164" t="s">
        <v>83</v>
      </c>
      <c r="J933" s="164" t="s">
        <v>61</v>
      </c>
      <c r="K933" s="164" t="s">
        <v>83</v>
      </c>
      <c r="L933" s="164">
        <v>57783</v>
      </c>
      <c r="M933" s="164" t="s">
        <v>2577</v>
      </c>
      <c r="N933" s="164">
        <v>1</v>
      </c>
      <c r="O933" s="164">
        <v>119654</v>
      </c>
      <c r="P933" s="164">
        <v>41791</v>
      </c>
      <c r="Q933" s="164">
        <v>23981</v>
      </c>
      <c r="S933" s="164">
        <v>11773</v>
      </c>
      <c r="X933" s="164">
        <v>75000</v>
      </c>
      <c r="AA933" s="164">
        <v>272199</v>
      </c>
      <c r="AB933" s="164"/>
      <c r="AC933" s="164" t="s">
        <v>3222</v>
      </c>
      <c r="AD933" s="164" t="s">
        <v>4312</v>
      </c>
      <c r="AE933" s="164" t="s">
        <v>2575</v>
      </c>
      <c r="AG933" s="164" t="s">
        <v>67</v>
      </c>
      <c r="AH933" s="164" t="s">
        <v>2576</v>
      </c>
      <c r="AI933" s="164" t="s">
        <v>83</v>
      </c>
      <c r="AJ933" s="164" t="s">
        <v>269</v>
      </c>
      <c r="AK933" s="164">
        <v>57783</v>
      </c>
      <c r="AL933" s="170">
        <v>0</v>
      </c>
      <c r="AM933" s="169">
        <f t="shared" si="32"/>
        <v>0</v>
      </c>
      <c r="AN933" s="169">
        <f t="shared" si="33"/>
        <v>0</v>
      </c>
      <c r="AO933" s="164" t="s">
        <v>69</v>
      </c>
      <c r="AP933" s="164" t="s">
        <v>69</v>
      </c>
      <c r="AQ933" s="164" t="s">
        <v>69</v>
      </c>
      <c r="AR933" s="164">
        <v>0</v>
      </c>
      <c r="AS933" s="164"/>
    </row>
    <row r="934" spans="1:45" ht="15" hidden="1" x14ac:dyDescent="0.2">
      <c r="A934" s="164" t="s">
        <v>3063</v>
      </c>
      <c r="B934" s="164">
        <v>1514</v>
      </c>
      <c r="C934" s="164" t="s">
        <v>2085</v>
      </c>
      <c r="D934" s="164">
        <v>720040</v>
      </c>
      <c r="E934" s="164" t="s">
        <v>2084</v>
      </c>
      <c r="F934" s="164">
        <v>1514</v>
      </c>
      <c r="G934" s="164" t="s">
        <v>2085</v>
      </c>
      <c r="H934" s="164" t="s">
        <v>83</v>
      </c>
      <c r="I934" s="164" t="s">
        <v>83</v>
      </c>
      <c r="J934" s="164" t="s">
        <v>134</v>
      </c>
      <c r="K934" s="164" t="s">
        <v>83</v>
      </c>
      <c r="L934" s="164">
        <v>57784</v>
      </c>
      <c r="M934" s="164" t="s">
        <v>2578</v>
      </c>
      <c r="AB934" s="167">
        <v>-38256</v>
      </c>
      <c r="AC934" s="164" t="s">
        <v>2579</v>
      </c>
      <c r="AD934" s="164" t="s">
        <v>1993</v>
      </c>
      <c r="AE934" s="164" t="s">
        <v>1689</v>
      </c>
      <c r="AG934" s="164" t="s">
        <v>94</v>
      </c>
      <c r="AI934" s="164" t="s">
        <v>83</v>
      </c>
      <c r="AJ934" s="164" t="s">
        <v>269</v>
      </c>
      <c r="AK934" s="164">
        <v>57784</v>
      </c>
      <c r="AL934" s="170">
        <v>0</v>
      </c>
      <c r="AM934" s="169">
        <f t="shared" si="32"/>
        <v>0</v>
      </c>
      <c r="AN934" s="169">
        <f t="shared" si="33"/>
        <v>0</v>
      </c>
      <c r="AO934" s="164">
        <v>0</v>
      </c>
      <c r="AP934" s="164">
        <v>0</v>
      </c>
      <c r="AQ934" s="164">
        <v>0</v>
      </c>
      <c r="AR934" s="164">
        <v>0</v>
      </c>
      <c r="AS934" s="164"/>
    </row>
    <row r="935" spans="1:45" ht="15" hidden="1" x14ac:dyDescent="0.2">
      <c r="A935" s="164" t="s">
        <v>232</v>
      </c>
      <c r="B935" s="164">
        <v>1912</v>
      </c>
      <c r="C935" s="164" t="s">
        <v>471</v>
      </c>
      <c r="D935" s="164">
        <v>100000</v>
      </c>
      <c r="E935" s="164" t="s">
        <v>57</v>
      </c>
      <c r="F935" s="164">
        <v>1912</v>
      </c>
      <c r="G935" s="164" t="s">
        <v>471</v>
      </c>
      <c r="H935" s="164" t="s">
        <v>83</v>
      </c>
      <c r="I935" s="164" t="s">
        <v>83</v>
      </c>
      <c r="J935" s="164" t="s">
        <v>89</v>
      </c>
      <c r="K935" s="164" t="s">
        <v>83</v>
      </c>
      <c r="L935" s="164">
        <v>57785</v>
      </c>
      <c r="M935" s="164" t="s">
        <v>2580</v>
      </c>
      <c r="AB935" s="167">
        <v>1000000</v>
      </c>
      <c r="AC935" s="164" t="s">
        <v>2559</v>
      </c>
      <c r="AD935" s="164" t="s">
        <v>2560</v>
      </c>
      <c r="AE935" s="164" t="s">
        <v>2559</v>
      </c>
      <c r="AG935" s="164" t="s">
        <v>94</v>
      </c>
      <c r="AI935" s="164" t="s">
        <v>83</v>
      </c>
      <c r="AJ935" s="164" t="s">
        <v>269</v>
      </c>
      <c r="AK935" s="164">
        <v>57785</v>
      </c>
      <c r="AL935" s="170">
        <v>0</v>
      </c>
      <c r="AM935" s="169">
        <f t="shared" si="32"/>
        <v>0</v>
      </c>
      <c r="AN935" s="169">
        <f t="shared" si="33"/>
        <v>0</v>
      </c>
      <c r="AO935" s="164">
        <v>0</v>
      </c>
      <c r="AP935" s="164">
        <v>0</v>
      </c>
      <c r="AQ935" s="164">
        <v>0</v>
      </c>
      <c r="AR935" s="164">
        <v>0</v>
      </c>
      <c r="AS935" s="164"/>
    </row>
    <row r="936" spans="1:45" ht="15" hidden="1" x14ac:dyDescent="0.2">
      <c r="A936" s="164" t="s">
        <v>3049</v>
      </c>
      <c r="B936" s="164">
        <v>1621</v>
      </c>
      <c r="C936" s="164" t="s">
        <v>432</v>
      </c>
      <c r="D936" s="164">
        <v>100000</v>
      </c>
      <c r="E936" s="164" t="s">
        <v>57</v>
      </c>
      <c r="F936" s="164">
        <v>1621</v>
      </c>
      <c r="G936" s="164" t="s">
        <v>432</v>
      </c>
      <c r="H936" s="164" t="s">
        <v>126</v>
      </c>
      <c r="I936" s="164" t="s">
        <v>73</v>
      </c>
      <c r="J936" s="164" t="s">
        <v>128</v>
      </c>
      <c r="K936" s="164" t="s">
        <v>493</v>
      </c>
      <c r="L936" s="164">
        <v>57786</v>
      </c>
      <c r="M936" s="164" t="s">
        <v>2581</v>
      </c>
      <c r="S936" s="164">
        <v>262000</v>
      </c>
      <c r="AA936" s="164">
        <v>262000</v>
      </c>
      <c r="AB936" s="164"/>
      <c r="AC936" s="164" t="s">
        <v>2582</v>
      </c>
      <c r="AD936" s="164" t="s">
        <v>2583</v>
      </c>
      <c r="AE936" s="164" t="s">
        <v>2584</v>
      </c>
      <c r="AG936" s="164" t="s">
        <v>67</v>
      </c>
      <c r="AH936" s="164" t="s">
        <v>2585</v>
      </c>
      <c r="AI936" s="164" t="s">
        <v>179</v>
      </c>
      <c r="AJ936" s="164" t="s">
        <v>269</v>
      </c>
      <c r="AK936" s="164">
        <v>57786</v>
      </c>
      <c r="AL936" s="170">
        <v>1</v>
      </c>
      <c r="AM936" s="169">
        <f t="shared" si="32"/>
        <v>262000</v>
      </c>
      <c r="AN936" s="169">
        <f t="shared" si="33"/>
        <v>0</v>
      </c>
      <c r="AO936" s="164" t="s">
        <v>79</v>
      </c>
      <c r="AP936" s="164" t="s">
        <v>176</v>
      </c>
      <c r="AQ936" s="164" t="s">
        <v>81</v>
      </c>
      <c r="AR936" s="164">
        <v>0</v>
      </c>
      <c r="AS936" s="164"/>
    </row>
    <row r="937" spans="1:45" ht="15" hidden="1" x14ac:dyDescent="0.2">
      <c r="A937" s="164" t="s">
        <v>3063</v>
      </c>
      <c r="B937" s="164">
        <v>9911</v>
      </c>
      <c r="C937" s="164" t="s">
        <v>82</v>
      </c>
      <c r="D937" s="164">
        <v>100000</v>
      </c>
      <c r="E937" s="164" t="s">
        <v>57</v>
      </c>
      <c r="F937" s="164">
        <v>9911</v>
      </c>
      <c r="G937" s="164" t="s">
        <v>82</v>
      </c>
      <c r="H937" s="164" t="s">
        <v>83</v>
      </c>
      <c r="I937" s="164" t="s">
        <v>83</v>
      </c>
      <c r="J937" s="164" t="s">
        <v>89</v>
      </c>
      <c r="K937" s="164" t="s">
        <v>83</v>
      </c>
      <c r="L937" s="164">
        <v>57787</v>
      </c>
      <c r="M937" s="164" t="s">
        <v>4313</v>
      </c>
      <c r="AB937" s="167">
        <v>72424658</v>
      </c>
      <c r="AC937" s="164" t="s">
        <v>4314</v>
      </c>
      <c r="AD937" s="164" t="s">
        <v>69</v>
      </c>
      <c r="AE937" s="164" t="s">
        <v>69</v>
      </c>
      <c r="AG937" s="164" t="s">
        <v>94</v>
      </c>
      <c r="AH937" s="164" t="s">
        <v>69</v>
      </c>
      <c r="AI937" s="164" t="s">
        <v>83</v>
      </c>
      <c r="AJ937" s="164" t="s">
        <v>177</v>
      </c>
      <c r="AK937" s="164" t="e">
        <v>#N/A</v>
      </c>
      <c r="AL937" s="170">
        <v>0</v>
      </c>
      <c r="AM937" s="169">
        <f t="shared" si="32"/>
        <v>0</v>
      </c>
      <c r="AN937" s="169">
        <f t="shared" si="33"/>
        <v>0</v>
      </c>
      <c r="AO937" s="164">
        <v>0</v>
      </c>
      <c r="AP937" s="164">
        <v>0</v>
      </c>
      <c r="AQ937" s="164">
        <v>0</v>
      </c>
      <c r="AR937" s="164">
        <v>0</v>
      </c>
      <c r="AS937" s="164"/>
    </row>
    <row r="938" spans="1:45" ht="15" hidden="1" x14ac:dyDescent="0.2">
      <c r="A938" s="164" t="s">
        <v>232</v>
      </c>
      <c r="B938" s="164">
        <v>1912</v>
      </c>
      <c r="C938" s="164" t="s">
        <v>471</v>
      </c>
      <c r="D938" s="164">
        <v>100000</v>
      </c>
      <c r="E938" s="164" t="s">
        <v>57</v>
      </c>
      <c r="F938" s="164">
        <v>1912</v>
      </c>
      <c r="G938" s="164" t="s">
        <v>471</v>
      </c>
      <c r="H938" s="164" t="s">
        <v>83</v>
      </c>
      <c r="I938" s="164" t="s">
        <v>83</v>
      </c>
      <c r="J938" s="164" t="s">
        <v>61</v>
      </c>
      <c r="K938" s="164" t="s">
        <v>83</v>
      </c>
      <c r="L938" s="164">
        <v>57788</v>
      </c>
      <c r="M938" s="164" t="s">
        <v>2586</v>
      </c>
      <c r="O938" s="164">
        <v>-1269350</v>
      </c>
      <c r="AA938" s="164">
        <v>-1269350</v>
      </c>
      <c r="AB938" s="164"/>
      <c r="AC938" s="164"/>
      <c r="AD938" s="164" t="s">
        <v>2587</v>
      </c>
      <c r="AE938" s="164" t="s">
        <v>2588</v>
      </c>
      <c r="AI938" s="164" t="s">
        <v>83</v>
      </c>
      <c r="AJ938" s="164" t="s">
        <v>269</v>
      </c>
      <c r="AK938" s="164">
        <v>57788</v>
      </c>
      <c r="AL938" s="170">
        <v>0</v>
      </c>
      <c r="AM938" s="169">
        <f t="shared" si="32"/>
        <v>0</v>
      </c>
      <c r="AN938" s="169">
        <f t="shared" si="33"/>
        <v>0</v>
      </c>
      <c r="AO938" s="164">
        <v>0</v>
      </c>
      <c r="AP938" s="164">
        <v>0</v>
      </c>
      <c r="AQ938" s="164">
        <v>0</v>
      </c>
      <c r="AR938" s="164">
        <v>0</v>
      </c>
      <c r="AS938" s="164"/>
    </row>
    <row r="939" spans="1:45" ht="15" hidden="1" x14ac:dyDescent="0.2">
      <c r="A939" s="164" t="s">
        <v>3049</v>
      </c>
      <c r="B939" s="164">
        <v>2114</v>
      </c>
      <c r="C939" s="164" t="s">
        <v>88</v>
      </c>
      <c r="D939" s="164">
        <v>100000</v>
      </c>
      <c r="E939" s="164" t="s">
        <v>57</v>
      </c>
      <c r="F939" s="164">
        <v>2114</v>
      </c>
      <c r="G939" s="164" t="s">
        <v>88</v>
      </c>
      <c r="H939" s="164" t="s">
        <v>72</v>
      </c>
      <c r="I939" s="164" t="s">
        <v>307</v>
      </c>
      <c r="J939" s="164" t="s">
        <v>61</v>
      </c>
      <c r="K939" s="164" t="s">
        <v>479</v>
      </c>
      <c r="L939" s="164">
        <v>57791</v>
      </c>
      <c r="M939" s="164" t="s">
        <v>2589</v>
      </c>
      <c r="N939" s="164">
        <v>1</v>
      </c>
      <c r="O939" s="164">
        <v>60214</v>
      </c>
      <c r="P939" s="164">
        <v>16399</v>
      </c>
      <c r="Q939" s="164">
        <v>9225</v>
      </c>
      <c r="T939" s="164">
        <v>4500</v>
      </c>
      <c r="AA939" s="164">
        <v>90338</v>
      </c>
      <c r="AB939" s="164"/>
      <c r="AC939" s="164" t="s">
        <v>2590</v>
      </c>
      <c r="AD939" s="164" t="s">
        <v>2591</v>
      </c>
      <c r="AE939" s="164" t="s">
        <v>2592</v>
      </c>
      <c r="AG939" s="164" t="s">
        <v>67</v>
      </c>
      <c r="AH939" s="164" t="s">
        <v>2593</v>
      </c>
      <c r="AI939" s="164" t="s">
        <v>179</v>
      </c>
      <c r="AJ939" s="164" t="s">
        <v>269</v>
      </c>
      <c r="AK939" s="164">
        <v>57791</v>
      </c>
      <c r="AL939" s="170">
        <v>0</v>
      </c>
      <c r="AM939" s="169">
        <f t="shared" si="32"/>
        <v>0</v>
      </c>
      <c r="AN939" s="169">
        <f t="shared" si="33"/>
        <v>0</v>
      </c>
      <c r="AO939" s="164" t="s">
        <v>69</v>
      </c>
      <c r="AP939" s="164" t="s">
        <v>69</v>
      </c>
      <c r="AQ939" s="164" t="s">
        <v>69</v>
      </c>
      <c r="AR939" s="164">
        <v>0</v>
      </c>
      <c r="AS939" s="164"/>
    </row>
    <row r="940" spans="1:45" ht="15" hidden="1" x14ac:dyDescent="0.2">
      <c r="A940" s="164" t="s">
        <v>3048</v>
      </c>
      <c r="B940" s="164">
        <v>1714</v>
      </c>
      <c r="C940" s="164" t="s">
        <v>3121</v>
      </c>
      <c r="D940" s="164">
        <v>200111</v>
      </c>
      <c r="E940" s="164" t="s">
        <v>1434</v>
      </c>
      <c r="F940" s="164">
        <v>171417</v>
      </c>
      <c r="G940" s="164" t="s">
        <v>1435</v>
      </c>
      <c r="H940" s="164" t="s">
        <v>83</v>
      </c>
      <c r="I940" s="164" t="s">
        <v>60</v>
      </c>
      <c r="J940" s="164" t="s">
        <v>104</v>
      </c>
      <c r="K940" s="164" t="s">
        <v>83</v>
      </c>
      <c r="L940" s="164">
        <v>57792</v>
      </c>
      <c r="M940" s="164" t="s">
        <v>2594</v>
      </c>
      <c r="Y940" s="164">
        <v>1433904</v>
      </c>
      <c r="AA940" s="164">
        <v>1433904</v>
      </c>
      <c r="AB940" s="164"/>
      <c r="AC940" s="164" t="s">
        <v>2595</v>
      </c>
      <c r="AD940" s="164" t="s">
        <v>2595</v>
      </c>
      <c r="AE940" s="164" t="s">
        <v>2102</v>
      </c>
      <c r="AG940" s="164" t="s">
        <v>94</v>
      </c>
      <c r="AI940" s="164" t="s">
        <v>83</v>
      </c>
      <c r="AJ940" s="164" t="s">
        <v>269</v>
      </c>
      <c r="AK940" s="164">
        <v>57792</v>
      </c>
      <c r="AL940" s="170">
        <v>0</v>
      </c>
      <c r="AM940" s="169">
        <f t="shared" si="32"/>
        <v>0</v>
      </c>
      <c r="AN940" s="169">
        <f t="shared" si="33"/>
        <v>0</v>
      </c>
      <c r="AO940" s="164" t="s">
        <v>69</v>
      </c>
      <c r="AP940" s="164" t="s">
        <v>69</v>
      </c>
      <c r="AQ940" s="164" t="s">
        <v>69</v>
      </c>
      <c r="AR940" s="164">
        <v>0</v>
      </c>
      <c r="AS940" s="164"/>
    </row>
    <row r="941" spans="1:45" ht="15" hidden="1" x14ac:dyDescent="0.2">
      <c r="A941" s="164" t="s">
        <v>232</v>
      </c>
      <c r="B941" s="164">
        <v>1914</v>
      </c>
      <c r="C941" s="164" t="s">
        <v>318</v>
      </c>
      <c r="D941" s="164">
        <v>100000</v>
      </c>
      <c r="E941" s="164" t="s">
        <v>57</v>
      </c>
      <c r="F941" s="164">
        <v>1914</v>
      </c>
      <c r="G941" s="164" t="s">
        <v>318</v>
      </c>
      <c r="H941" s="164" t="s">
        <v>83</v>
      </c>
      <c r="I941" s="164" t="s">
        <v>60</v>
      </c>
      <c r="J941" s="164" t="s">
        <v>61</v>
      </c>
      <c r="K941" s="164" t="s">
        <v>83</v>
      </c>
      <c r="L941" s="164">
        <v>57793</v>
      </c>
      <c r="M941" s="164" t="s">
        <v>2596</v>
      </c>
      <c r="N941" s="164">
        <v>1</v>
      </c>
      <c r="O941" s="164">
        <v>216224</v>
      </c>
      <c r="P941" s="164">
        <v>274632</v>
      </c>
      <c r="Q941" s="164">
        <v>11276</v>
      </c>
      <c r="AA941" s="164">
        <v>502132</v>
      </c>
      <c r="AB941" s="164"/>
      <c r="AC941" s="164"/>
      <c r="AD941" s="164" t="s">
        <v>2597</v>
      </c>
      <c r="AE941" s="164" t="s">
        <v>2598</v>
      </c>
      <c r="AI941" s="164" t="s">
        <v>70</v>
      </c>
      <c r="AJ941" s="164" t="s">
        <v>269</v>
      </c>
      <c r="AK941" s="164">
        <v>57793</v>
      </c>
      <c r="AL941" s="170">
        <v>0</v>
      </c>
      <c r="AM941" s="169">
        <f t="shared" si="32"/>
        <v>0</v>
      </c>
      <c r="AN941" s="169">
        <f t="shared" si="33"/>
        <v>0</v>
      </c>
      <c r="AO941" s="164" t="s">
        <v>69</v>
      </c>
      <c r="AP941" s="164" t="s">
        <v>69</v>
      </c>
      <c r="AQ941" s="164" t="s">
        <v>69</v>
      </c>
      <c r="AR941" s="164">
        <v>0</v>
      </c>
      <c r="AS941" s="164"/>
    </row>
    <row r="942" spans="1:45" ht="15" hidden="1" x14ac:dyDescent="0.2">
      <c r="A942" s="164" t="s">
        <v>3063</v>
      </c>
      <c r="B942" s="164">
        <v>9912</v>
      </c>
      <c r="C942" s="164" t="s">
        <v>102</v>
      </c>
      <c r="D942" s="164">
        <v>100000</v>
      </c>
      <c r="E942" s="164" t="s">
        <v>57</v>
      </c>
      <c r="F942" s="164">
        <v>9912</v>
      </c>
      <c r="G942" s="164" t="s">
        <v>102</v>
      </c>
      <c r="H942" s="164" t="s">
        <v>83</v>
      </c>
      <c r="I942" s="164" t="s">
        <v>83</v>
      </c>
      <c r="J942" s="164" t="s">
        <v>83</v>
      </c>
      <c r="K942" s="164" t="s">
        <v>83</v>
      </c>
      <c r="L942" s="164">
        <v>57803</v>
      </c>
      <c r="M942" s="164" t="s">
        <v>4315</v>
      </c>
      <c r="O942" s="164">
        <v>4600181</v>
      </c>
      <c r="AA942" s="168">
        <v>4600181</v>
      </c>
      <c r="AC942" s="164" t="s">
        <v>4316</v>
      </c>
      <c r="AD942" s="164" t="s">
        <v>4317</v>
      </c>
      <c r="AE942" s="164" t="s">
        <v>4316</v>
      </c>
      <c r="AG942" s="164" t="s">
        <v>67</v>
      </c>
      <c r="AI942" s="164" t="s">
        <v>83</v>
      </c>
      <c r="AJ942" s="164" t="s">
        <v>177</v>
      </c>
      <c r="AK942" s="164" t="e">
        <v>#N/A</v>
      </c>
      <c r="AL942" s="170">
        <v>0</v>
      </c>
      <c r="AM942" s="169">
        <f t="shared" si="32"/>
        <v>0</v>
      </c>
      <c r="AN942" s="169">
        <f t="shared" si="33"/>
        <v>0</v>
      </c>
      <c r="AO942" s="164">
        <v>0</v>
      </c>
      <c r="AP942" s="164">
        <v>0</v>
      </c>
      <c r="AQ942" s="164">
        <v>0</v>
      </c>
      <c r="AR942" s="164">
        <v>0</v>
      </c>
      <c r="AS942" s="164"/>
    </row>
    <row r="943" spans="1:45" ht="15" hidden="1" x14ac:dyDescent="0.2">
      <c r="A943" s="164" t="s">
        <v>3049</v>
      </c>
      <c r="B943" s="164">
        <v>2115</v>
      </c>
      <c r="C943" s="164" t="s">
        <v>898</v>
      </c>
      <c r="D943" s="164">
        <v>700039</v>
      </c>
      <c r="E943" s="164" t="s">
        <v>907</v>
      </c>
      <c r="F943" s="164">
        <v>2115</v>
      </c>
      <c r="G943" s="164" t="s">
        <v>898</v>
      </c>
      <c r="H943" s="164" t="s">
        <v>103</v>
      </c>
      <c r="I943" s="164" t="s">
        <v>307</v>
      </c>
      <c r="J943" s="164" t="s">
        <v>134</v>
      </c>
      <c r="K943" s="164" t="s">
        <v>479</v>
      </c>
      <c r="L943" s="164">
        <v>57804</v>
      </c>
      <c r="M943" s="164" t="s">
        <v>2599</v>
      </c>
      <c r="AB943" s="167">
        <v>-600000</v>
      </c>
      <c r="AC943" s="164" t="s">
        <v>2600</v>
      </c>
      <c r="AD943" s="164" t="s">
        <v>2601</v>
      </c>
      <c r="AE943" s="164" t="s">
        <v>2602</v>
      </c>
      <c r="AG943" s="164" t="s">
        <v>67</v>
      </c>
      <c r="AH943" s="164" t="s">
        <v>2603</v>
      </c>
      <c r="AI943" s="164" t="s">
        <v>70</v>
      </c>
      <c r="AJ943" s="164" t="s">
        <v>269</v>
      </c>
      <c r="AK943" s="164">
        <v>57804</v>
      </c>
      <c r="AL943" s="170">
        <v>0</v>
      </c>
      <c r="AM943" s="169">
        <f t="shared" si="32"/>
        <v>0</v>
      </c>
      <c r="AN943" s="169">
        <f t="shared" si="33"/>
        <v>0</v>
      </c>
      <c r="AO943" s="164">
        <v>0</v>
      </c>
      <c r="AP943" s="164">
        <v>0</v>
      </c>
      <c r="AQ943" s="164">
        <v>0</v>
      </c>
      <c r="AR943" s="164">
        <v>0</v>
      </c>
      <c r="AS943" s="164"/>
    </row>
    <row r="944" spans="1:45" ht="15" hidden="1" x14ac:dyDescent="0.2">
      <c r="A944" s="164" t="s">
        <v>3063</v>
      </c>
      <c r="B944" s="164">
        <v>1515</v>
      </c>
      <c r="C944" s="164" t="s">
        <v>116</v>
      </c>
      <c r="D944" s="164">
        <v>720048</v>
      </c>
      <c r="E944" s="164" t="s">
        <v>115</v>
      </c>
      <c r="F944" s="164">
        <v>1515</v>
      </c>
      <c r="G944" s="164" t="s">
        <v>116</v>
      </c>
      <c r="L944" s="164">
        <v>57805</v>
      </c>
      <c r="M944" s="164" t="s">
        <v>2604</v>
      </c>
      <c r="AA944" s="164"/>
      <c r="AB944" s="164">
        <v>1652656</v>
      </c>
      <c r="AC944" s="164"/>
      <c r="AD944" s="164" t="s">
        <v>2605</v>
      </c>
      <c r="AE944" s="164" t="s">
        <v>2606</v>
      </c>
      <c r="AJ944" s="164" t="s">
        <v>269</v>
      </c>
      <c r="AK944" s="164">
        <v>57805</v>
      </c>
      <c r="AL944" s="170">
        <v>0</v>
      </c>
      <c r="AM944" s="169">
        <f t="shared" si="32"/>
        <v>0</v>
      </c>
      <c r="AN944" s="169">
        <f t="shared" si="33"/>
        <v>0</v>
      </c>
      <c r="AO944" s="164">
        <v>0</v>
      </c>
      <c r="AP944" s="164">
        <v>0</v>
      </c>
      <c r="AQ944" s="164">
        <v>0</v>
      </c>
      <c r="AR944" s="164">
        <v>0</v>
      </c>
      <c r="AS944" s="164"/>
    </row>
    <row r="945" spans="1:45" ht="15" hidden="1" x14ac:dyDescent="0.2">
      <c r="A945" s="164" t="s">
        <v>3048</v>
      </c>
      <c r="B945" s="164">
        <v>1714</v>
      </c>
      <c r="C945" s="164" t="s">
        <v>3121</v>
      </c>
      <c r="D945" s="164">
        <v>100000</v>
      </c>
      <c r="E945" s="164" t="s">
        <v>57</v>
      </c>
      <c r="F945" s="164">
        <v>171414</v>
      </c>
      <c r="G945" s="164" t="s">
        <v>1248</v>
      </c>
      <c r="H945" s="164" t="s">
        <v>83</v>
      </c>
      <c r="I945" s="164" t="s">
        <v>60</v>
      </c>
      <c r="J945" s="164" t="s">
        <v>89</v>
      </c>
      <c r="K945" s="164" t="s">
        <v>83</v>
      </c>
      <c r="L945" s="164">
        <v>57815</v>
      </c>
      <c r="M945" s="164" t="s">
        <v>2607</v>
      </c>
      <c r="AB945" s="167">
        <v>4301712</v>
      </c>
      <c r="AC945" s="164" t="s">
        <v>2467</v>
      </c>
      <c r="AD945" s="164" t="s">
        <v>2468</v>
      </c>
      <c r="AE945" s="164" t="s">
        <v>2469</v>
      </c>
      <c r="AG945" s="164" t="s">
        <v>94</v>
      </c>
      <c r="AI945" s="164" t="s">
        <v>83</v>
      </c>
      <c r="AJ945" s="164" t="s">
        <v>269</v>
      </c>
      <c r="AK945" s="164">
        <v>57815</v>
      </c>
      <c r="AL945" s="170">
        <v>0</v>
      </c>
      <c r="AM945" s="169">
        <f t="shared" si="32"/>
        <v>0</v>
      </c>
      <c r="AN945" s="169">
        <f t="shared" si="33"/>
        <v>0</v>
      </c>
      <c r="AO945" s="164">
        <v>0</v>
      </c>
      <c r="AP945" s="164">
        <v>0</v>
      </c>
      <c r="AQ945" s="164">
        <v>0</v>
      </c>
      <c r="AR945" s="164">
        <v>0</v>
      </c>
      <c r="AS945" s="164"/>
    </row>
    <row r="946" spans="1:45" ht="15" hidden="1" x14ac:dyDescent="0.2">
      <c r="A946" s="164" t="s">
        <v>3063</v>
      </c>
      <c r="B946" s="164">
        <v>9912</v>
      </c>
      <c r="C946" s="164" t="s">
        <v>102</v>
      </c>
      <c r="D946" s="164">
        <v>100000</v>
      </c>
      <c r="E946" s="164" t="s">
        <v>57</v>
      </c>
      <c r="F946" s="164">
        <v>9912</v>
      </c>
      <c r="G946" s="164" t="s">
        <v>102</v>
      </c>
      <c r="H946" s="164" t="s">
        <v>83</v>
      </c>
      <c r="I946" s="164" t="s">
        <v>83</v>
      </c>
      <c r="J946" s="164" t="s">
        <v>83</v>
      </c>
      <c r="K946" s="164" t="s">
        <v>83</v>
      </c>
      <c r="L946" s="164">
        <v>57816</v>
      </c>
      <c r="M946" s="164" t="s">
        <v>2608</v>
      </c>
      <c r="O946" s="164">
        <v>2574051</v>
      </c>
      <c r="AA946" s="168">
        <v>2574051</v>
      </c>
      <c r="AC946" s="164" t="s">
        <v>2609</v>
      </c>
      <c r="AD946" s="164" t="s">
        <v>2610</v>
      </c>
      <c r="AE946" s="164" t="s">
        <v>2609</v>
      </c>
      <c r="AG946" s="164" t="s">
        <v>67</v>
      </c>
      <c r="AI946" s="164" t="s">
        <v>83</v>
      </c>
      <c r="AJ946" s="164" t="s">
        <v>177</v>
      </c>
      <c r="AK946" s="164" t="e">
        <v>#N/A</v>
      </c>
      <c r="AL946" s="170">
        <v>0</v>
      </c>
      <c r="AM946" s="169">
        <f t="shared" si="32"/>
        <v>0</v>
      </c>
      <c r="AN946" s="169">
        <f t="shared" si="33"/>
        <v>0</v>
      </c>
      <c r="AO946" s="164">
        <v>0</v>
      </c>
      <c r="AP946" s="164">
        <v>0</v>
      </c>
      <c r="AQ946" s="164">
        <v>0</v>
      </c>
      <c r="AR946" s="164">
        <v>0</v>
      </c>
      <c r="AS946" s="164"/>
    </row>
    <row r="947" spans="1:45" ht="15" hidden="1" x14ac:dyDescent="0.2">
      <c r="A947" s="164" t="s">
        <v>3233</v>
      </c>
      <c r="B947" s="164">
        <v>1716</v>
      </c>
      <c r="C947" s="164" t="s">
        <v>1290</v>
      </c>
      <c r="D947" s="164">
        <v>100000</v>
      </c>
      <c r="E947" s="164" t="s">
        <v>57</v>
      </c>
      <c r="F947" s="164">
        <v>1716</v>
      </c>
      <c r="G947" s="164" t="s">
        <v>1290</v>
      </c>
      <c r="H947" s="164" t="s">
        <v>83</v>
      </c>
      <c r="I947" s="164" t="s">
        <v>622</v>
      </c>
      <c r="J947" s="164" t="s">
        <v>83</v>
      </c>
      <c r="K947" s="164" t="s">
        <v>853</v>
      </c>
      <c r="L947" s="164">
        <v>57817</v>
      </c>
      <c r="M947" s="164" t="s">
        <v>2611</v>
      </c>
      <c r="S947" s="164">
        <v>5000000</v>
      </c>
      <c r="AA947" s="164">
        <v>5000000</v>
      </c>
      <c r="AB947" s="164"/>
      <c r="AC947" s="164" t="s">
        <v>2612</v>
      </c>
      <c r="AD947" s="164" t="s">
        <v>2613</v>
      </c>
      <c r="AE947" s="164" t="s">
        <v>2612</v>
      </c>
      <c r="AI947" s="164" t="s">
        <v>179</v>
      </c>
      <c r="AJ947" s="164" t="s">
        <v>269</v>
      </c>
      <c r="AK947" s="164">
        <v>57817</v>
      </c>
      <c r="AL947" s="170">
        <v>0</v>
      </c>
      <c r="AM947" s="169">
        <f t="shared" si="32"/>
        <v>0</v>
      </c>
      <c r="AN947" s="169">
        <f t="shared" si="33"/>
        <v>0</v>
      </c>
      <c r="AO947" s="164">
        <v>0</v>
      </c>
      <c r="AP947" s="164">
        <v>0</v>
      </c>
      <c r="AQ947" s="164">
        <v>0</v>
      </c>
      <c r="AR947" s="164">
        <v>0</v>
      </c>
      <c r="AS947" s="164"/>
    </row>
    <row r="948" spans="1:45" ht="15" hidden="1" x14ac:dyDescent="0.2">
      <c r="A948" s="164" t="s">
        <v>3233</v>
      </c>
      <c r="B948" s="164">
        <v>1716</v>
      </c>
      <c r="C948" s="164" t="s">
        <v>1290</v>
      </c>
      <c r="D948" s="164">
        <v>100000</v>
      </c>
      <c r="E948" s="164" t="s">
        <v>57</v>
      </c>
      <c r="F948" s="164">
        <v>1716</v>
      </c>
      <c r="G948" s="164" t="s">
        <v>1290</v>
      </c>
      <c r="H948" s="164" t="s">
        <v>83</v>
      </c>
      <c r="I948" s="164" t="s">
        <v>127</v>
      </c>
      <c r="J948" s="164" t="s">
        <v>61</v>
      </c>
      <c r="K948" s="164" t="s">
        <v>853</v>
      </c>
      <c r="L948" s="164">
        <v>57818</v>
      </c>
      <c r="M948" s="164" t="s">
        <v>2614</v>
      </c>
      <c r="AA948" s="164"/>
      <c r="AB948" s="164">
        <v>2697000</v>
      </c>
      <c r="AC948" s="164" t="s">
        <v>2615</v>
      </c>
      <c r="AD948" s="164" t="s">
        <v>2616</v>
      </c>
      <c r="AE948" s="164" t="s">
        <v>2617</v>
      </c>
      <c r="AI948" s="164" t="s">
        <v>83</v>
      </c>
      <c r="AJ948" s="164" t="s">
        <v>269</v>
      </c>
      <c r="AK948" s="164">
        <v>57818</v>
      </c>
      <c r="AL948" s="170">
        <v>0</v>
      </c>
      <c r="AM948" s="169">
        <f t="shared" si="32"/>
        <v>0</v>
      </c>
      <c r="AN948" s="169">
        <f t="shared" si="33"/>
        <v>0</v>
      </c>
      <c r="AO948" s="164">
        <v>0</v>
      </c>
      <c r="AP948" s="164">
        <v>0</v>
      </c>
      <c r="AQ948" s="164">
        <v>0</v>
      </c>
      <c r="AR948" s="164">
        <v>0</v>
      </c>
      <c r="AS948" s="164"/>
    </row>
    <row r="949" spans="1:45" ht="15" hidden="1" x14ac:dyDescent="0.2">
      <c r="A949" s="164" t="s">
        <v>3063</v>
      </c>
      <c r="B949" s="164">
        <v>9913</v>
      </c>
      <c r="C949" s="164" t="s">
        <v>4099</v>
      </c>
      <c r="D949" s="164">
        <v>100012</v>
      </c>
      <c r="E949" s="164" t="s">
        <v>2027</v>
      </c>
      <c r="F949" s="164">
        <v>9913</v>
      </c>
      <c r="G949" s="164" t="s">
        <v>1553</v>
      </c>
      <c r="H949" s="164" t="s">
        <v>83</v>
      </c>
      <c r="I949" s="164" t="s">
        <v>83</v>
      </c>
      <c r="J949" s="164" t="s">
        <v>61</v>
      </c>
      <c r="K949" s="164" t="s">
        <v>62</v>
      </c>
      <c r="L949" s="164">
        <v>57819</v>
      </c>
      <c r="M949" s="164" t="s">
        <v>2618</v>
      </c>
      <c r="S949" s="164">
        <v>1555600</v>
      </c>
      <c r="AA949" s="164">
        <v>1555600</v>
      </c>
      <c r="AB949" s="164"/>
      <c r="AC949" s="164" t="s">
        <v>2619</v>
      </c>
      <c r="AD949" s="164" t="s">
        <v>2620</v>
      </c>
      <c r="AE949" s="164" t="s">
        <v>2621</v>
      </c>
      <c r="AI949" s="164" t="s">
        <v>277</v>
      </c>
      <c r="AJ949" s="164" t="s">
        <v>269</v>
      </c>
      <c r="AK949" s="164">
        <v>57819</v>
      </c>
      <c r="AL949" s="170">
        <v>0</v>
      </c>
      <c r="AM949" s="169">
        <f t="shared" si="32"/>
        <v>0</v>
      </c>
      <c r="AN949" s="169">
        <f t="shared" si="33"/>
        <v>0</v>
      </c>
      <c r="AO949" s="164">
        <v>0</v>
      </c>
      <c r="AP949" s="164">
        <v>0</v>
      </c>
      <c r="AQ949" s="164">
        <v>0</v>
      </c>
      <c r="AR949" s="164">
        <v>0</v>
      </c>
      <c r="AS949" s="164"/>
    </row>
    <row r="950" spans="1:45" ht="15" hidden="1" x14ac:dyDescent="0.2">
      <c r="A950" s="164" t="s">
        <v>232</v>
      </c>
      <c r="B950" s="164">
        <v>1912</v>
      </c>
      <c r="C950" s="164" t="s">
        <v>471</v>
      </c>
      <c r="D950" s="164">
        <v>100000</v>
      </c>
      <c r="E950" s="164" t="s">
        <v>57</v>
      </c>
      <c r="F950" s="164">
        <v>1912</v>
      </c>
      <c r="G950" s="164" t="s">
        <v>471</v>
      </c>
      <c r="H950" s="164" t="s">
        <v>83</v>
      </c>
      <c r="I950" s="164" t="s">
        <v>83</v>
      </c>
      <c r="J950" s="164" t="s">
        <v>104</v>
      </c>
      <c r="K950" s="164" t="s">
        <v>83</v>
      </c>
      <c r="L950" s="164">
        <v>57820</v>
      </c>
      <c r="M950" s="164" t="s">
        <v>2622</v>
      </c>
      <c r="Q950" s="164">
        <v>626600</v>
      </c>
      <c r="AA950" s="164">
        <v>626600</v>
      </c>
      <c r="AB950" s="164"/>
      <c r="AC950" s="164" t="s">
        <v>2623</v>
      </c>
      <c r="AD950" s="164" t="s">
        <v>2587</v>
      </c>
      <c r="AE950" s="164" t="s">
        <v>2623</v>
      </c>
      <c r="AG950" s="164" t="s">
        <v>94</v>
      </c>
      <c r="AI950" s="164" t="s">
        <v>83</v>
      </c>
      <c r="AJ950" s="164" t="s">
        <v>269</v>
      </c>
      <c r="AK950" s="164">
        <v>57820</v>
      </c>
      <c r="AL950" s="170">
        <v>0</v>
      </c>
      <c r="AM950" s="169">
        <f t="shared" si="32"/>
        <v>0</v>
      </c>
      <c r="AN950" s="169">
        <f t="shared" si="33"/>
        <v>0</v>
      </c>
      <c r="AO950" s="164">
        <v>0</v>
      </c>
      <c r="AP950" s="164">
        <v>0</v>
      </c>
      <c r="AQ950" s="164">
        <v>0</v>
      </c>
      <c r="AR950" s="164">
        <v>0</v>
      </c>
      <c r="AS950" s="164"/>
    </row>
    <row r="951" spans="1:45" ht="15" hidden="1" x14ac:dyDescent="0.2">
      <c r="A951" s="164" t="s">
        <v>3049</v>
      </c>
      <c r="B951" s="164">
        <v>1611</v>
      </c>
      <c r="C951" s="164" t="s">
        <v>504</v>
      </c>
      <c r="D951" s="164">
        <v>700036</v>
      </c>
      <c r="E951" s="164" t="s">
        <v>503</v>
      </c>
      <c r="F951" s="164">
        <v>1611</v>
      </c>
      <c r="G951" s="164" t="s">
        <v>504</v>
      </c>
      <c r="H951" s="164" t="s">
        <v>103</v>
      </c>
      <c r="I951" s="164" t="s">
        <v>83</v>
      </c>
      <c r="J951" s="164" t="s">
        <v>89</v>
      </c>
      <c r="K951" s="164" t="s">
        <v>83</v>
      </c>
      <c r="L951" s="164">
        <v>57821</v>
      </c>
      <c r="M951" s="164" t="s">
        <v>2624</v>
      </c>
      <c r="AB951" s="167">
        <v>12493473</v>
      </c>
      <c r="AC951" s="164" t="s">
        <v>2625</v>
      </c>
      <c r="AD951" s="164" t="s">
        <v>4318</v>
      </c>
      <c r="AE951" s="164" t="s">
        <v>2627</v>
      </c>
      <c r="AG951" s="164" t="s">
        <v>94</v>
      </c>
      <c r="AH951" s="164" t="s">
        <v>69</v>
      </c>
      <c r="AI951" s="164" t="s">
        <v>83</v>
      </c>
      <c r="AJ951" s="164" t="s">
        <v>269</v>
      </c>
      <c r="AK951" s="164">
        <v>57821</v>
      </c>
      <c r="AL951" s="170">
        <v>0</v>
      </c>
      <c r="AM951" s="169">
        <f t="shared" si="32"/>
        <v>0</v>
      </c>
      <c r="AN951" s="169">
        <f t="shared" si="33"/>
        <v>0</v>
      </c>
      <c r="AO951" s="164">
        <v>0</v>
      </c>
      <c r="AP951" s="164">
        <v>0</v>
      </c>
      <c r="AQ951" s="164">
        <v>0</v>
      </c>
      <c r="AR951" s="164">
        <v>0</v>
      </c>
      <c r="AS951" s="164"/>
    </row>
    <row r="952" spans="1:45" ht="15" hidden="1" x14ac:dyDescent="0.2">
      <c r="A952" s="164" t="s">
        <v>3049</v>
      </c>
      <c r="B952" s="164">
        <v>2115</v>
      </c>
      <c r="C952" s="164" t="s">
        <v>898</v>
      </c>
      <c r="D952" s="164">
        <v>700039</v>
      </c>
      <c r="E952" s="164" t="s">
        <v>907</v>
      </c>
      <c r="F952" s="164">
        <v>2115</v>
      </c>
      <c r="G952" s="164" t="s">
        <v>898</v>
      </c>
      <c r="H952" s="164" t="s">
        <v>238</v>
      </c>
      <c r="I952" s="164" t="s">
        <v>307</v>
      </c>
      <c r="J952" s="164" t="s">
        <v>89</v>
      </c>
      <c r="K952" s="164" t="s">
        <v>479</v>
      </c>
      <c r="L952" s="164">
        <v>57822</v>
      </c>
      <c r="M952" s="164" t="s">
        <v>2628</v>
      </c>
      <c r="AB952" s="167">
        <v>2300000</v>
      </c>
      <c r="AC952" s="164" t="s">
        <v>4319</v>
      </c>
      <c r="AD952" s="164" t="s">
        <v>4320</v>
      </c>
      <c r="AE952" s="164" t="s">
        <v>1116</v>
      </c>
      <c r="AG952" s="164" t="s">
        <v>67</v>
      </c>
      <c r="AH952" s="164" t="s">
        <v>1117</v>
      </c>
      <c r="AI952" s="164" t="s">
        <v>70</v>
      </c>
      <c r="AJ952" s="164" t="s">
        <v>269</v>
      </c>
      <c r="AK952" s="164">
        <v>57822</v>
      </c>
      <c r="AL952" s="170">
        <v>0</v>
      </c>
      <c r="AM952" s="169">
        <f t="shared" si="32"/>
        <v>0</v>
      </c>
      <c r="AN952" s="169">
        <f t="shared" si="33"/>
        <v>0</v>
      </c>
      <c r="AO952" s="164">
        <v>0</v>
      </c>
      <c r="AP952" s="164">
        <v>0</v>
      </c>
      <c r="AQ952" s="164">
        <v>0</v>
      </c>
      <c r="AR952" s="164">
        <v>0</v>
      </c>
      <c r="AS952" s="164"/>
    </row>
    <row r="953" spans="1:45" ht="15" hidden="1" x14ac:dyDescent="0.2">
      <c r="A953" s="164" t="s">
        <v>3048</v>
      </c>
      <c r="B953" s="164">
        <v>1413</v>
      </c>
      <c r="C953" s="164" t="s">
        <v>2972</v>
      </c>
      <c r="D953" s="164">
        <v>200205</v>
      </c>
      <c r="E953" s="164" t="s">
        <v>96</v>
      </c>
      <c r="F953" s="164">
        <v>1413</v>
      </c>
      <c r="G953" s="164" t="s">
        <v>1282</v>
      </c>
      <c r="H953" s="164" t="s">
        <v>126</v>
      </c>
      <c r="I953" s="164" t="s">
        <v>83</v>
      </c>
      <c r="J953" s="164" t="s">
        <v>61</v>
      </c>
      <c r="K953" s="164" t="s">
        <v>83</v>
      </c>
      <c r="L953" s="164">
        <v>57823</v>
      </c>
      <c r="M953" s="164" t="s">
        <v>2631</v>
      </c>
      <c r="N953" s="164">
        <v>1</v>
      </c>
      <c r="O953" s="164">
        <v>107806</v>
      </c>
      <c r="P953" s="164">
        <v>22949</v>
      </c>
      <c r="Q953" s="164">
        <v>10511</v>
      </c>
      <c r="AA953" s="164">
        <v>141266</v>
      </c>
      <c r="AB953" s="164"/>
      <c r="AC953" s="164" t="s">
        <v>2632</v>
      </c>
      <c r="AD953" s="164" t="s">
        <v>2633</v>
      </c>
      <c r="AE953" s="164" t="s">
        <v>2634</v>
      </c>
      <c r="AG953" s="164" t="s">
        <v>67</v>
      </c>
      <c r="AH953" s="164" t="s">
        <v>1330</v>
      </c>
      <c r="AI953" s="164" t="s">
        <v>70</v>
      </c>
      <c r="AJ953" s="164" t="s">
        <v>269</v>
      </c>
      <c r="AK953" s="164">
        <v>57823</v>
      </c>
      <c r="AL953" s="170">
        <v>0</v>
      </c>
      <c r="AM953" s="169">
        <f t="shared" si="32"/>
        <v>0</v>
      </c>
      <c r="AN953" s="169">
        <f t="shared" si="33"/>
        <v>0</v>
      </c>
      <c r="AO953" s="164">
        <v>0</v>
      </c>
      <c r="AP953" s="164">
        <v>0</v>
      </c>
      <c r="AQ953" s="164">
        <v>0</v>
      </c>
      <c r="AR953" s="164">
        <v>0</v>
      </c>
      <c r="AS953" s="164"/>
    </row>
    <row r="954" spans="1:45" ht="15" hidden="1" x14ac:dyDescent="0.2">
      <c r="A954" s="164" t="s">
        <v>3057</v>
      </c>
      <c r="B954" s="164">
        <v>1101</v>
      </c>
      <c r="C954" s="164" t="s">
        <v>2108</v>
      </c>
      <c r="D954" s="164">
        <v>100000</v>
      </c>
      <c r="E954" s="164" t="s">
        <v>57</v>
      </c>
      <c r="F954" s="164">
        <v>1101</v>
      </c>
      <c r="G954" s="164" t="s">
        <v>2108</v>
      </c>
      <c r="H954" s="164" t="s">
        <v>83</v>
      </c>
      <c r="I954" s="164" t="s">
        <v>83</v>
      </c>
      <c r="J954" s="164" t="s">
        <v>83</v>
      </c>
      <c r="K954" s="164" t="s">
        <v>83</v>
      </c>
      <c r="L954" s="164">
        <v>57824</v>
      </c>
      <c r="M954" s="164" t="s">
        <v>2635</v>
      </c>
      <c r="O954" s="164">
        <v>-16599</v>
      </c>
      <c r="AA954" s="164">
        <v>-16599</v>
      </c>
      <c r="AB954" s="164"/>
      <c r="AC954" s="164" t="s">
        <v>2636</v>
      </c>
      <c r="AD954" s="164" t="s">
        <v>2133</v>
      </c>
      <c r="AG954" s="164" t="s">
        <v>67</v>
      </c>
      <c r="AI954" s="164" t="s">
        <v>83</v>
      </c>
      <c r="AJ954" s="164" t="s">
        <v>269</v>
      </c>
      <c r="AK954" s="164">
        <v>57824</v>
      </c>
      <c r="AL954" s="170">
        <v>0</v>
      </c>
      <c r="AM954" s="169">
        <f t="shared" si="32"/>
        <v>0</v>
      </c>
      <c r="AN954" s="169">
        <f t="shared" si="33"/>
        <v>0</v>
      </c>
      <c r="AO954" s="164">
        <v>0</v>
      </c>
      <c r="AP954" s="164">
        <v>0</v>
      </c>
      <c r="AQ954" s="164">
        <v>0</v>
      </c>
      <c r="AR954" s="164">
        <v>0</v>
      </c>
      <c r="AS954" s="164"/>
    </row>
    <row r="955" spans="1:45" ht="15" hidden="1" x14ac:dyDescent="0.2">
      <c r="A955" s="164" t="s">
        <v>3057</v>
      </c>
      <c r="B955" s="164">
        <v>1102</v>
      </c>
      <c r="C955" s="164" t="s">
        <v>2113</v>
      </c>
      <c r="D955" s="164">
        <v>100000</v>
      </c>
      <c r="E955" s="164" t="s">
        <v>57</v>
      </c>
      <c r="F955" s="164">
        <v>1102</v>
      </c>
      <c r="G955" s="164" t="s">
        <v>2113</v>
      </c>
      <c r="H955" s="164" t="s">
        <v>83</v>
      </c>
      <c r="I955" s="164" t="s">
        <v>83</v>
      </c>
      <c r="J955" s="164" t="s">
        <v>83</v>
      </c>
      <c r="K955" s="164" t="s">
        <v>83</v>
      </c>
      <c r="L955" s="164">
        <v>57825</v>
      </c>
      <c r="M955" s="164" t="s">
        <v>2637</v>
      </c>
      <c r="O955" s="164">
        <v>-14484</v>
      </c>
      <c r="AA955" s="164">
        <v>-14484</v>
      </c>
      <c r="AB955" s="164"/>
      <c r="AC955" s="164" t="s">
        <v>2636</v>
      </c>
      <c r="AD955" s="164" t="s">
        <v>2133</v>
      </c>
      <c r="AG955" s="164" t="s">
        <v>67</v>
      </c>
      <c r="AI955" s="164" t="s">
        <v>83</v>
      </c>
      <c r="AJ955" s="164" t="s">
        <v>269</v>
      </c>
      <c r="AK955" s="164">
        <v>57825</v>
      </c>
      <c r="AL955" s="170">
        <v>0</v>
      </c>
      <c r="AM955" s="169">
        <f t="shared" si="32"/>
        <v>0</v>
      </c>
      <c r="AN955" s="169">
        <f t="shared" si="33"/>
        <v>0</v>
      </c>
      <c r="AO955" s="164">
        <v>0</v>
      </c>
      <c r="AP955" s="164">
        <v>0</v>
      </c>
      <c r="AQ955" s="164">
        <v>0</v>
      </c>
      <c r="AR955" s="164">
        <v>0</v>
      </c>
      <c r="AS955" s="164"/>
    </row>
    <row r="956" spans="1:45" ht="15" hidden="1" x14ac:dyDescent="0.2">
      <c r="A956" s="164" t="s">
        <v>3057</v>
      </c>
      <c r="B956" s="164">
        <v>1103</v>
      </c>
      <c r="C956" s="164" t="s">
        <v>2115</v>
      </c>
      <c r="D956" s="164">
        <v>100000</v>
      </c>
      <c r="E956" s="164" t="s">
        <v>57</v>
      </c>
      <c r="F956" s="164">
        <v>1103</v>
      </c>
      <c r="G956" s="164" t="s">
        <v>2115</v>
      </c>
      <c r="H956" s="164" t="s">
        <v>83</v>
      </c>
      <c r="I956" s="164" t="s">
        <v>83</v>
      </c>
      <c r="J956" s="164" t="s">
        <v>83</v>
      </c>
      <c r="K956" s="164" t="s">
        <v>83</v>
      </c>
      <c r="L956" s="164">
        <v>57826</v>
      </c>
      <c r="M956" s="164" t="s">
        <v>2638</v>
      </c>
      <c r="O956" s="164">
        <v>-12313</v>
      </c>
      <c r="AA956" s="164">
        <v>-12313</v>
      </c>
      <c r="AB956" s="164"/>
      <c r="AC956" s="164" t="s">
        <v>2639</v>
      </c>
      <c r="AD956" s="164" t="s">
        <v>2133</v>
      </c>
      <c r="AG956" s="164" t="s">
        <v>67</v>
      </c>
      <c r="AI956" s="164" t="s">
        <v>83</v>
      </c>
      <c r="AJ956" s="164" t="s">
        <v>269</v>
      </c>
      <c r="AK956" s="164">
        <v>57826</v>
      </c>
      <c r="AL956" s="170">
        <v>0</v>
      </c>
      <c r="AM956" s="169">
        <f t="shared" si="32"/>
        <v>0</v>
      </c>
      <c r="AN956" s="169">
        <f t="shared" si="33"/>
        <v>0</v>
      </c>
      <c r="AO956" s="164">
        <v>0</v>
      </c>
      <c r="AP956" s="164">
        <v>0</v>
      </c>
      <c r="AQ956" s="164">
        <v>0</v>
      </c>
      <c r="AR956" s="164">
        <v>0</v>
      </c>
      <c r="AS956" s="164"/>
    </row>
    <row r="957" spans="1:45" ht="15" hidden="1" x14ac:dyDescent="0.2">
      <c r="A957" s="164" t="s">
        <v>3057</v>
      </c>
      <c r="B957" s="164">
        <v>1104</v>
      </c>
      <c r="C957" s="164" t="s">
        <v>2118</v>
      </c>
      <c r="D957" s="164">
        <v>100000</v>
      </c>
      <c r="E957" s="164" t="s">
        <v>57</v>
      </c>
      <c r="F957" s="164">
        <v>1104</v>
      </c>
      <c r="G957" s="164" t="s">
        <v>2118</v>
      </c>
      <c r="H957" s="164" t="s">
        <v>83</v>
      </c>
      <c r="I957" s="164" t="s">
        <v>83</v>
      </c>
      <c r="J957" s="164" t="s">
        <v>83</v>
      </c>
      <c r="K957" s="164" t="s">
        <v>83</v>
      </c>
      <c r="L957" s="164">
        <v>57827</v>
      </c>
      <c r="M957" s="164" t="s">
        <v>2640</v>
      </c>
      <c r="O957" s="164">
        <v>-14238</v>
      </c>
      <c r="AA957" s="164">
        <v>-14238</v>
      </c>
      <c r="AB957" s="164"/>
      <c r="AC957" s="164" t="s">
        <v>2639</v>
      </c>
      <c r="AD957" s="164" t="s">
        <v>2133</v>
      </c>
      <c r="AG957" s="164" t="s">
        <v>67</v>
      </c>
      <c r="AI957" s="164" t="s">
        <v>83</v>
      </c>
      <c r="AJ957" s="164" t="s">
        <v>269</v>
      </c>
      <c r="AK957" s="164">
        <v>57827</v>
      </c>
      <c r="AL957" s="170">
        <v>0</v>
      </c>
      <c r="AM957" s="169">
        <f t="shared" si="32"/>
        <v>0</v>
      </c>
      <c r="AN957" s="169">
        <f t="shared" si="33"/>
        <v>0</v>
      </c>
      <c r="AO957" s="164">
        <v>0</v>
      </c>
      <c r="AP957" s="164">
        <v>0</v>
      </c>
      <c r="AQ957" s="164">
        <v>0</v>
      </c>
      <c r="AR957" s="164">
        <v>0</v>
      </c>
      <c r="AS957" s="164"/>
    </row>
    <row r="958" spans="1:45" ht="15" hidden="1" x14ac:dyDescent="0.2">
      <c r="A958" s="164" t="s">
        <v>3057</v>
      </c>
      <c r="B958" s="164">
        <v>1105</v>
      </c>
      <c r="C958" s="164" t="s">
        <v>2120</v>
      </c>
      <c r="D958" s="164">
        <v>100000</v>
      </c>
      <c r="E958" s="164" t="s">
        <v>57</v>
      </c>
      <c r="F958" s="164">
        <v>1105</v>
      </c>
      <c r="G958" s="164" t="s">
        <v>2120</v>
      </c>
      <c r="H958" s="164" t="s">
        <v>83</v>
      </c>
      <c r="I958" s="164" t="s">
        <v>83</v>
      </c>
      <c r="J958" s="164" t="s">
        <v>83</v>
      </c>
      <c r="K958" s="164" t="s">
        <v>83</v>
      </c>
      <c r="L958" s="164">
        <v>57828</v>
      </c>
      <c r="M958" s="164" t="s">
        <v>2641</v>
      </c>
      <c r="O958" s="164">
        <v>-15536</v>
      </c>
      <c r="AA958" s="164">
        <v>-15536</v>
      </c>
      <c r="AB958" s="164"/>
      <c r="AC958" s="164" t="s">
        <v>2639</v>
      </c>
      <c r="AD958" s="164" t="s">
        <v>2133</v>
      </c>
      <c r="AG958" s="164" t="s">
        <v>67</v>
      </c>
      <c r="AI958" s="164" t="s">
        <v>83</v>
      </c>
      <c r="AJ958" s="164" t="s">
        <v>269</v>
      </c>
      <c r="AK958" s="164">
        <v>57828</v>
      </c>
      <c r="AL958" s="170">
        <v>0</v>
      </c>
      <c r="AM958" s="169">
        <f t="shared" si="32"/>
        <v>0</v>
      </c>
      <c r="AN958" s="169">
        <f t="shared" si="33"/>
        <v>0</v>
      </c>
      <c r="AO958" s="164">
        <v>0</v>
      </c>
      <c r="AP958" s="164">
        <v>0</v>
      </c>
      <c r="AQ958" s="164">
        <v>0</v>
      </c>
      <c r="AR958" s="164">
        <v>0</v>
      </c>
      <c r="AS958" s="164"/>
    </row>
    <row r="959" spans="1:45" ht="15" hidden="1" x14ac:dyDescent="0.2">
      <c r="A959" s="164" t="s">
        <v>3057</v>
      </c>
      <c r="B959" s="164">
        <v>1106</v>
      </c>
      <c r="C959" s="164" t="s">
        <v>2123</v>
      </c>
      <c r="D959" s="164">
        <v>100000</v>
      </c>
      <c r="E959" s="164" t="s">
        <v>57</v>
      </c>
      <c r="F959" s="164">
        <v>1106</v>
      </c>
      <c r="G959" s="164" t="s">
        <v>2123</v>
      </c>
      <c r="H959" s="164" t="s">
        <v>83</v>
      </c>
      <c r="I959" s="164" t="s">
        <v>83</v>
      </c>
      <c r="J959" s="164" t="s">
        <v>83</v>
      </c>
      <c r="K959" s="164" t="s">
        <v>83</v>
      </c>
      <c r="L959" s="164">
        <v>57829</v>
      </c>
      <c r="M959" s="164" t="s">
        <v>2642</v>
      </c>
      <c r="O959" s="164">
        <v>-20516</v>
      </c>
      <c r="AA959" s="164">
        <v>-20516</v>
      </c>
      <c r="AB959" s="164"/>
      <c r="AC959" s="164" t="s">
        <v>2639</v>
      </c>
      <c r="AD959" s="164" t="s">
        <v>2133</v>
      </c>
      <c r="AG959" s="164" t="s">
        <v>67</v>
      </c>
      <c r="AI959" s="164" t="s">
        <v>83</v>
      </c>
      <c r="AJ959" s="164" t="s">
        <v>269</v>
      </c>
      <c r="AK959" s="164">
        <v>57829</v>
      </c>
      <c r="AL959" s="170">
        <v>0</v>
      </c>
      <c r="AM959" s="169">
        <f t="shared" si="32"/>
        <v>0</v>
      </c>
      <c r="AN959" s="169">
        <f t="shared" si="33"/>
        <v>0</v>
      </c>
      <c r="AO959" s="164">
        <v>0</v>
      </c>
      <c r="AP959" s="164">
        <v>0</v>
      </c>
      <c r="AQ959" s="164">
        <v>0</v>
      </c>
      <c r="AR959" s="164">
        <v>0</v>
      </c>
      <c r="AS959" s="164"/>
    </row>
    <row r="960" spans="1:45" ht="15" hidden="1" x14ac:dyDescent="0.2">
      <c r="A960" s="164" t="s">
        <v>3057</v>
      </c>
      <c r="B960" s="164">
        <v>1107</v>
      </c>
      <c r="C960" s="164" t="s">
        <v>2125</v>
      </c>
      <c r="D960" s="164">
        <v>100000</v>
      </c>
      <c r="E960" s="164" t="s">
        <v>57</v>
      </c>
      <c r="F960" s="164">
        <v>1107</v>
      </c>
      <c r="G960" s="164" t="s">
        <v>2125</v>
      </c>
      <c r="H960" s="164" t="s">
        <v>83</v>
      </c>
      <c r="I960" s="164" t="s">
        <v>83</v>
      </c>
      <c r="J960" s="164" t="s">
        <v>83</v>
      </c>
      <c r="K960" s="164" t="s">
        <v>83</v>
      </c>
      <c r="L960" s="164">
        <v>57830</v>
      </c>
      <c r="M960" s="164" t="s">
        <v>2643</v>
      </c>
      <c r="O960" s="164">
        <v>-13145</v>
      </c>
      <c r="AA960" s="164">
        <v>-13145</v>
      </c>
      <c r="AB960" s="164"/>
      <c r="AC960" s="164" t="s">
        <v>2639</v>
      </c>
      <c r="AD960" s="164" t="s">
        <v>2133</v>
      </c>
      <c r="AG960" s="164" t="s">
        <v>67</v>
      </c>
      <c r="AI960" s="164" t="s">
        <v>83</v>
      </c>
      <c r="AJ960" s="164" t="s">
        <v>269</v>
      </c>
      <c r="AK960" s="164">
        <v>57830</v>
      </c>
      <c r="AL960" s="170">
        <v>0</v>
      </c>
      <c r="AM960" s="169">
        <f t="shared" si="32"/>
        <v>0</v>
      </c>
      <c r="AN960" s="169">
        <f t="shared" si="33"/>
        <v>0</v>
      </c>
      <c r="AO960" s="164">
        <v>0</v>
      </c>
      <c r="AP960" s="164">
        <v>0</v>
      </c>
      <c r="AQ960" s="164">
        <v>0</v>
      </c>
      <c r="AR960" s="164">
        <v>0</v>
      </c>
      <c r="AS960" s="164"/>
    </row>
    <row r="961" spans="1:46" ht="15" hidden="1" x14ac:dyDescent="0.2">
      <c r="A961" s="164" t="s">
        <v>3057</v>
      </c>
      <c r="B961" s="164">
        <v>1108</v>
      </c>
      <c r="C961" s="164" t="s">
        <v>2127</v>
      </c>
      <c r="D961" s="164">
        <v>100000</v>
      </c>
      <c r="E961" s="164" t="s">
        <v>57</v>
      </c>
      <c r="F961" s="164">
        <v>1108</v>
      </c>
      <c r="G961" s="164" t="s">
        <v>2127</v>
      </c>
      <c r="H961" s="164" t="s">
        <v>83</v>
      </c>
      <c r="I961" s="164" t="s">
        <v>83</v>
      </c>
      <c r="J961" s="164" t="s">
        <v>83</v>
      </c>
      <c r="K961" s="164" t="s">
        <v>83</v>
      </c>
      <c r="L961" s="164">
        <v>57831</v>
      </c>
      <c r="M961" s="164" t="s">
        <v>2644</v>
      </c>
      <c r="O961" s="164">
        <v>-19402</v>
      </c>
      <c r="AA961" s="164">
        <v>-19402</v>
      </c>
      <c r="AB961" s="164"/>
      <c r="AC961" s="164" t="s">
        <v>2639</v>
      </c>
      <c r="AD961" s="164" t="s">
        <v>2133</v>
      </c>
      <c r="AG961" s="164" t="s">
        <v>67</v>
      </c>
      <c r="AI961" s="164" t="s">
        <v>83</v>
      </c>
      <c r="AJ961" s="164" t="s">
        <v>269</v>
      </c>
      <c r="AK961" s="164">
        <v>57831</v>
      </c>
      <c r="AL961" s="170">
        <v>0</v>
      </c>
      <c r="AM961" s="169">
        <f t="shared" si="32"/>
        <v>0</v>
      </c>
      <c r="AN961" s="169">
        <f t="shared" si="33"/>
        <v>0</v>
      </c>
      <c r="AO961" s="164">
        <v>0</v>
      </c>
      <c r="AP961" s="164">
        <v>0</v>
      </c>
      <c r="AQ961" s="164">
        <v>0</v>
      </c>
      <c r="AR961" s="164">
        <v>0</v>
      </c>
      <c r="AS961" s="164"/>
    </row>
    <row r="962" spans="1:46" ht="15" hidden="1" x14ac:dyDescent="0.2">
      <c r="A962" s="164" t="s">
        <v>3057</v>
      </c>
      <c r="B962" s="164">
        <v>1109</v>
      </c>
      <c r="C962" s="164" t="s">
        <v>2129</v>
      </c>
      <c r="D962" s="164">
        <v>100000</v>
      </c>
      <c r="E962" s="164" t="s">
        <v>57</v>
      </c>
      <c r="F962" s="164">
        <v>1109</v>
      </c>
      <c r="G962" s="164" t="s">
        <v>2129</v>
      </c>
      <c r="H962" s="164" t="s">
        <v>83</v>
      </c>
      <c r="I962" s="164" t="s">
        <v>83</v>
      </c>
      <c r="J962" s="164" t="s">
        <v>83</v>
      </c>
      <c r="K962" s="164" t="s">
        <v>83</v>
      </c>
      <c r="L962" s="164">
        <v>57832</v>
      </c>
      <c r="M962" s="164" t="s">
        <v>2645</v>
      </c>
      <c r="O962" s="164">
        <v>-14056</v>
      </c>
      <c r="AA962" s="164">
        <v>-14056</v>
      </c>
      <c r="AB962" s="164"/>
      <c r="AC962" s="164" t="s">
        <v>2639</v>
      </c>
      <c r="AD962" s="164" t="s">
        <v>2133</v>
      </c>
      <c r="AG962" s="164" t="s">
        <v>67</v>
      </c>
      <c r="AI962" s="164" t="s">
        <v>83</v>
      </c>
      <c r="AJ962" s="164" t="s">
        <v>269</v>
      </c>
      <c r="AK962" s="164">
        <v>57832</v>
      </c>
      <c r="AL962" s="170">
        <v>0</v>
      </c>
      <c r="AM962" s="169">
        <f t="shared" si="32"/>
        <v>0</v>
      </c>
      <c r="AN962" s="169">
        <f t="shared" si="33"/>
        <v>0</v>
      </c>
      <c r="AO962" s="164">
        <v>0</v>
      </c>
      <c r="AP962" s="164">
        <v>0</v>
      </c>
      <c r="AQ962" s="164">
        <v>0</v>
      </c>
      <c r="AR962" s="164">
        <v>0</v>
      </c>
      <c r="AS962" s="164"/>
    </row>
    <row r="963" spans="1:46" ht="15" hidden="1" x14ac:dyDescent="0.2">
      <c r="A963" s="164" t="s">
        <v>232</v>
      </c>
      <c r="B963" s="164">
        <v>1913</v>
      </c>
      <c r="C963" s="164" t="s">
        <v>399</v>
      </c>
      <c r="D963" s="164">
        <v>200227</v>
      </c>
      <c r="E963" s="164" t="s">
        <v>398</v>
      </c>
      <c r="F963" s="164">
        <v>1913</v>
      </c>
      <c r="G963" s="164" t="s">
        <v>399</v>
      </c>
      <c r="H963" s="164" t="s">
        <v>83</v>
      </c>
      <c r="I963" s="164" t="s">
        <v>83</v>
      </c>
      <c r="J963" s="164" t="s">
        <v>104</v>
      </c>
      <c r="K963" s="164" t="s">
        <v>83</v>
      </c>
      <c r="L963" s="164">
        <v>57841</v>
      </c>
      <c r="M963" s="164" t="s">
        <v>2646</v>
      </c>
      <c r="Q963" s="164">
        <v>3900</v>
      </c>
      <c r="AA963" s="164">
        <v>3900</v>
      </c>
      <c r="AB963" s="164"/>
      <c r="AC963" s="164" t="s">
        <v>2647</v>
      </c>
      <c r="AD963" s="164" t="s">
        <v>2648</v>
      </c>
      <c r="AE963" s="164" t="s">
        <v>2647</v>
      </c>
      <c r="AG963" s="164" t="s">
        <v>94</v>
      </c>
      <c r="AI963" s="164" t="s">
        <v>83</v>
      </c>
      <c r="AJ963" s="164" t="s">
        <v>269</v>
      </c>
      <c r="AK963" s="164">
        <v>57841</v>
      </c>
      <c r="AL963" s="170">
        <v>0</v>
      </c>
      <c r="AM963" s="169">
        <f t="shared" ref="AM963:AM965" si="34">AA963*AL963</f>
        <v>0</v>
      </c>
      <c r="AN963" s="169">
        <f t="shared" si="33"/>
        <v>0</v>
      </c>
      <c r="AO963" s="164">
        <v>0</v>
      </c>
      <c r="AP963" s="164">
        <v>0</v>
      </c>
      <c r="AQ963" s="164">
        <v>0</v>
      </c>
      <c r="AR963" s="164">
        <v>0</v>
      </c>
      <c r="AS963" s="164"/>
    </row>
    <row r="964" spans="1:46" ht="15" hidden="1" x14ac:dyDescent="0.2">
      <c r="A964" s="164" t="s">
        <v>3048</v>
      </c>
      <c r="B964" s="164">
        <v>1714</v>
      </c>
      <c r="C964" s="164" t="s">
        <v>3121</v>
      </c>
      <c r="D964" s="164">
        <v>200111</v>
      </c>
      <c r="E964" s="164" t="s">
        <v>1434</v>
      </c>
      <c r="F964" s="164">
        <v>171415</v>
      </c>
      <c r="G964" s="164" t="s">
        <v>1271</v>
      </c>
      <c r="H964" s="164" t="s">
        <v>83</v>
      </c>
      <c r="I964" s="164" t="s">
        <v>83</v>
      </c>
      <c r="J964" s="164" t="s">
        <v>83</v>
      </c>
      <c r="K964" s="164" t="s">
        <v>83</v>
      </c>
      <c r="L964" s="164">
        <v>57842</v>
      </c>
      <c r="M964" s="164" t="s">
        <v>2649</v>
      </c>
      <c r="Y964" s="164">
        <v>-570287</v>
      </c>
      <c r="AA964" s="164">
        <v>-570287</v>
      </c>
      <c r="AB964" s="164"/>
      <c r="AC964" s="164" t="s">
        <v>2650</v>
      </c>
      <c r="AD964" s="164" t="s">
        <v>2651</v>
      </c>
      <c r="AE964" s="164" t="s">
        <v>2652</v>
      </c>
      <c r="AI964" s="164" t="s">
        <v>83</v>
      </c>
      <c r="AJ964" s="164" t="s">
        <v>269</v>
      </c>
      <c r="AK964" s="164">
        <v>57842</v>
      </c>
      <c r="AL964" s="170">
        <v>0</v>
      </c>
      <c r="AM964" s="169">
        <f t="shared" si="34"/>
        <v>0</v>
      </c>
      <c r="AN964" s="169">
        <f t="shared" si="33"/>
        <v>0</v>
      </c>
      <c r="AO964" s="164">
        <v>0</v>
      </c>
      <c r="AP964" s="164">
        <v>0</v>
      </c>
      <c r="AQ964" s="164">
        <v>0</v>
      </c>
      <c r="AR964" s="164">
        <v>0</v>
      </c>
      <c r="AS964" s="164"/>
    </row>
    <row r="965" spans="1:46" ht="15" hidden="1" x14ac:dyDescent="0.2">
      <c r="A965" s="164" t="s">
        <v>3048</v>
      </c>
      <c r="B965" s="164">
        <v>1714</v>
      </c>
      <c r="C965" s="164" t="s">
        <v>3121</v>
      </c>
      <c r="D965" s="164">
        <v>200111</v>
      </c>
      <c r="E965" s="164" t="s">
        <v>1434</v>
      </c>
      <c r="F965" s="164">
        <v>171417</v>
      </c>
      <c r="G965" s="164" t="s">
        <v>1435</v>
      </c>
      <c r="H965" s="164" t="s">
        <v>83</v>
      </c>
      <c r="I965" s="164" t="s">
        <v>83</v>
      </c>
      <c r="J965" s="164" t="s">
        <v>83</v>
      </c>
      <c r="K965" s="164" t="s">
        <v>83</v>
      </c>
      <c r="L965" s="164">
        <v>57843</v>
      </c>
      <c r="M965" s="164" t="s">
        <v>2649</v>
      </c>
      <c r="Y965" s="164">
        <v>570287</v>
      </c>
      <c r="AA965" s="164">
        <v>570287</v>
      </c>
      <c r="AB965" s="164"/>
      <c r="AC965" s="164"/>
      <c r="AD965" s="164" t="s">
        <v>2652</v>
      </c>
      <c r="AE965" s="164" t="s">
        <v>2650</v>
      </c>
      <c r="AI965" s="164" t="s">
        <v>83</v>
      </c>
      <c r="AJ965" s="164" t="s">
        <v>269</v>
      </c>
      <c r="AK965" s="164">
        <v>57843</v>
      </c>
      <c r="AL965" s="170">
        <v>0</v>
      </c>
      <c r="AM965" s="169">
        <f t="shared" si="34"/>
        <v>0</v>
      </c>
      <c r="AN965" s="169">
        <f t="shared" si="33"/>
        <v>0</v>
      </c>
      <c r="AO965" s="164">
        <v>0</v>
      </c>
      <c r="AP965" s="164">
        <v>0</v>
      </c>
      <c r="AQ965" s="164">
        <v>0</v>
      </c>
      <c r="AR965" s="164">
        <v>0</v>
      </c>
      <c r="AS965" s="164"/>
    </row>
    <row r="966" spans="1:46" ht="14.5" customHeight="1" x14ac:dyDescent="0.2">
      <c r="A966" s="261" t="s">
        <v>2938</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3">
        <f>SUBTOTAL(109,AA3:AA965)</f>
        <v>4674757</v>
      </c>
      <c r="AB966" s="263">
        <f>SUBTOTAL(109,AB3:AB965)</f>
        <v>0</v>
      </c>
      <c r="AC966" s="261"/>
      <c r="AD966" s="261"/>
      <c r="AE966" s="261"/>
      <c r="AF966" s="261"/>
      <c r="AG966" s="261"/>
      <c r="AH966" s="261"/>
      <c r="AI966" s="261"/>
      <c r="AJ966" s="261"/>
      <c r="AK966" s="261"/>
      <c r="AL966" s="262"/>
      <c r="AM966" s="263">
        <f>SUBTOTAL(109,AM3:AM965)</f>
        <v>4662783</v>
      </c>
      <c r="AN966" s="263">
        <f>SUBTOTAL(109,AN3:AN965)</f>
        <v>0</v>
      </c>
      <c r="AO966" s="261"/>
      <c r="AP966" s="261"/>
      <c r="AQ966" s="261"/>
      <c r="AR966" s="261"/>
      <c r="AS966" s="261"/>
      <c r="AT966" s="261">
        <f>SUBTOTAL(103,Table4[[MS Strategy ]])</f>
        <v>0</v>
      </c>
    </row>
    <row r="967" spans="1:46" ht="14.5" customHeight="1" x14ac:dyDescent="0.2">
      <c r="AM967" s="169">
        <f>SUM(AM3:AM965)</f>
        <v>109918725.69999999</v>
      </c>
      <c r="AN967" s="169">
        <f>SUM(AN3:AN965)</f>
        <v>6379606.5</v>
      </c>
    </row>
    <row r="970" spans="1:46" ht="14.5" customHeight="1" x14ac:dyDescent="0.2">
      <c r="AM970" s="319" t="s">
        <v>4337</v>
      </c>
    </row>
  </sheetData>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EDB128D25DBC54992BC00BEF47A6D4C" ma:contentTypeVersion="17" ma:contentTypeDescription="Create a new document." ma:contentTypeScope="" ma:versionID="006e2f85d4ab1726ec7949e5a5879799">
  <xsd:schema xmlns:xsd="http://www.w3.org/2001/XMLSchema" xmlns:xs="http://www.w3.org/2001/XMLSchema" xmlns:p="http://schemas.microsoft.com/office/2006/metadata/properties" xmlns:ns2="07c02eea-0b62-41da-85c9-d711fd798be6" xmlns:ns3="214ae50c-79b1-4147-a50f-98fcefa3cca1" targetNamespace="http://schemas.microsoft.com/office/2006/metadata/properties" ma:root="true" ma:fieldsID="143ff5a7c842f79fec082387f4e46b02" ns2:_="" ns3:_="">
    <xsd:import namespace="07c02eea-0b62-41da-85c9-d711fd798be6"/>
    <xsd:import namespace="214ae50c-79b1-4147-a50f-98fcefa3cc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c02eea-0b62-41da-85c9-d711fd798b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d174f9a-d9c2-49e9-b05c-597e952d22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4ae50c-79b1-4147-a50f-98fcefa3cca1"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df54e54-41a4-41b5-b302-57f547959cfe}" ma:internalName="TaxCatchAll" ma:showField="CatchAllData" ma:web="214ae50c-79b1-4147-a50f-98fcefa3cc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14ae50c-79b1-4147-a50f-98fcefa3cca1" xsi:nil="true"/>
    <lcf76f155ced4ddcb4097134ff3c332f xmlns="07c02eea-0b62-41da-85c9-d711fd798be6">
      <Terms xmlns="http://schemas.microsoft.com/office/infopath/2007/PartnerControls"/>
    </lcf76f155ced4ddcb4097134ff3c332f>
    <SharedWithUsers xmlns="214ae50c-79b1-4147-a50f-98fcefa3cca1">
      <UserInfo>
        <DisplayName>Whitaker, Joe</DisplayName>
        <AccountId>27</AccountId>
        <AccountType/>
      </UserInfo>
      <UserInfo>
        <DisplayName>Westerfield, Marissa</DisplayName>
        <AccountId>44</AccountId>
        <AccountType/>
      </UserInfo>
      <UserInfo>
        <DisplayName>Saldaña, Moriah</DisplayName>
        <AccountId>18</AccountId>
        <AccountType/>
      </UserInfo>
      <UserInfo>
        <DisplayName>Gomez, Hector</DisplayName>
        <AccountId>75</AccountId>
        <AccountType/>
      </UserInfo>
    </SharedWithUsers>
  </documentManagement>
</p:properties>
</file>

<file path=customXml/itemProps1.xml><?xml version="1.0" encoding="utf-8"?>
<ds:datastoreItem xmlns:ds="http://schemas.openxmlformats.org/officeDocument/2006/customXml" ds:itemID="{5D0CBDD7-76B6-4538-A697-83964B978D3D}">
  <ds:schemaRefs>
    <ds:schemaRef ds:uri="http://schemas.microsoft.com/sharepoint/v3/contenttype/forms"/>
  </ds:schemaRefs>
</ds:datastoreItem>
</file>

<file path=customXml/itemProps2.xml><?xml version="1.0" encoding="utf-8"?>
<ds:datastoreItem xmlns:ds="http://schemas.openxmlformats.org/officeDocument/2006/customXml" ds:itemID="{EA1831E0-A99E-4C75-B515-E08507952E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c02eea-0b62-41da-85c9-d711fd798be6"/>
    <ds:schemaRef ds:uri="214ae50c-79b1-4147-a50f-98fcefa3cc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0B8CF4-5241-4C2A-AC53-84A43E079425}">
  <ds:schemaRefs>
    <ds:schemaRef ds:uri="07c02eea-0b62-41da-85c9-d711fd798be6"/>
    <ds:schemaRef ds:uri="http://www.w3.org/XML/1998/namespace"/>
    <ds:schemaRef ds:uri="http://purl.org/dc/terms/"/>
    <ds:schemaRef ds:uri="http://schemas.microsoft.com/office/2006/documentManagement/types"/>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214ae50c-79b1-4147-a50f-98fcefa3cca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Budget Adjs (6.21.23 Table)</vt:lpstr>
      <vt:lpstr>Summary Tables</vt:lpstr>
      <vt:lpstr>Budget Adjs</vt:lpstr>
      <vt:lpstr>CIP Projects by Fund</vt:lpstr>
      <vt:lpstr>CIP Projects by Fund data only</vt:lpstr>
      <vt:lpstr>Dept Assignments - 6.21.23</vt:lpstr>
      <vt:lpstr>May Rev &amp; Changed Names-6.21.23</vt:lpstr>
      <vt:lpstr>Budget Adjs (6.21.23 Original)</vt:lpstr>
      <vt:lpstr>Proposed - All List - 5.5.23</vt:lpstr>
      <vt:lpstr>Department Names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SERVER</dc:creator>
  <cp:keywords/>
  <dc:description/>
  <cp:lastModifiedBy>Westerfield, Marissa</cp:lastModifiedBy>
  <cp:revision/>
  <dcterms:created xsi:type="dcterms:W3CDTF">2023-06-21T16:54:19Z</dcterms:created>
  <dcterms:modified xsi:type="dcterms:W3CDTF">2023-08-28T23:55:19Z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0x0101001EDB128D25DBC54992BC00BEF47A6D4C</vt:lpwstr>
  </property>
  <property fmtid="{D5CDD505-2E9C-101B-9397-08002B2CF9AE}" pid="3" name="MediaServiceImageTags">
    <vt:lpwstr/>
  </property>
</Properties>
</file>